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1.xml" ContentType="application/vnd.openxmlformats-officedocument.drawing+xml"/>
  <Override PartName="/xl/tables/table12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Diciembre\RRHH\"/>
    </mc:Choice>
  </mc:AlternateContent>
  <xr:revisionPtr revIDLastSave="0" documentId="13_ncr:1_{5615A977-0A26-4BC2-9B9D-B72E2D5AD3ED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69" state="hidden" r:id="rId3"/>
    <sheet name="NOV" sheetId="71" state="hidden" r:id="rId4"/>
    <sheet name="config" sheetId="62" state="hidden" r:id="rId5"/>
    <sheet name="GENERO" sheetId="73" state="hidden" r:id="rId6"/>
    <sheet name="MES" sheetId="67" state="hidden" r:id="rId7"/>
    <sheet name="TRAM.PENS." sheetId="2" r:id="rId8"/>
  </sheets>
  <externalReferences>
    <externalReference r:id="rId9"/>
  </externalReferences>
  <definedNames>
    <definedName name="_xlnm.Print_Area" localSheetId="7">'TRAM.PENS.'!$A$1:$K$35</definedName>
    <definedName name="_xlnm.Print_Titles" localSheetId="7">'TRAM.PENS.'!$1:$7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84" i="67" l="1"/>
  <c r="U1383" i="67"/>
  <c r="U1382" i="67"/>
  <c r="U1381" i="67"/>
  <c r="U1380" i="67"/>
  <c r="U1379" i="67"/>
  <c r="U1378" i="67"/>
  <c r="U1377" i="67"/>
  <c r="U1376" i="67"/>
  <c r="U1375" i="67"/>
  <c r="U1374" i="67"/>
  <c r="U1373" i="67"/>
  <c r="U1372" i="67"/>
  <c r="U1371" i="67"/>
  <c r="U1370" i="67"/>
  <c r="U1369" i="67"/>
  <c r="U1368" i="67"/>
  <c r="U1367" i="67"/>
  <c r="U1366" i="67"/>
  <c r="U1365" i="67"/>
  <c r="U1364" i="67"/>
  <c r="U1363" i="67"/>
  <c r="U1362" i="67"/>
  <c r="U1361" i="67"/>
  <c r="U1360" i="67"/>
  <c r="U1359" i="67"/>
  <c r="U1358" i="67"/>
  <c r="U1357" i="67"/>
  <c r="U1356" i="67"/>
  <c r="U1355" i="67"/>
  <c r="U1354" i="67"/>
  <c r="U1353" i="67"/>
  <c r="U1352" i="67"/>
  <c r="U1351" i="67"/>
  <c r="U1350" i="67"/>
  <c r="U1349" i="67"/>
  <c r="U1348" i="67"/>
  <c r="U1347" i="67"/>
  <c r="U1346" i="67"/>
  <c r="U1345" i="67"/>
  <c r="U1344" i="67"/>
  <c r="U1343" i="67"/>
  <c r="U1342" i="67"/>
  <c r="U1341" i="67"/>
  <c r="U1340" i="67"/>
  <c r="U1339" i="67"/>
  <c r="U1338" i="67"/>
  <c r="U1337" i="67"/>
  <c r="U1336" i="67"/>
  <c r="U1335" i="67"/>
  <c r="U1334" i="67"/>
  <c r="U1333" i="67"/>
  <c r="U1332" i="67"/>
  <c r="U1331" i="67"/>
  <c r="U1330" i="67"/>
  <c r="U1329" i="67"/>
  <c r="U1328" i="67"/>
  <c r="U1327" i="67"/>
  <c r="U1326" i="67"/>
  <c r="U1325" i="67"/>
  <c r="U1324" i="67"/>
  <c r="U1323" i="67"/>
  <c r="U1322" i="67"/>
  <c r="U1321" i="67"/>
  <c r="U1320" i="67"/>
  <c r="U1319" i="67"/>
  <c r="U1318" i="67"/>
  <c r="U1317" i="67"/>
  <c r="U1316" i="67"/>
  <c r="U1315" i="67"/>
  <c r="U1314" i="67"/>
  <c r="U1313" i="67"/>
  <c r="U1312" i="67"/>
  <c r="U1311" i="67"/>
  <c r="U1310" i="67"/>
  <c r="U1309" i="67"/>
  <c r="U1308" i="67"/>
  <c r="U1307" i="67"/>
  <c r="U1306" i="67"/>
  <c r="U1305" i="67"/>
  <c r="U1304" i="67"/>
  <c r="U1303" i="67"/>
  <c r="U1302" i="67"/>
  <c r="U1301" i="67"/>
  <c r="U1300" i="67"/>
  <c r="U1299" i="67"/>
  <c r="U1298" i="67"/>
  <c r="U1297" i="67"/>
  <c r="U1296" i="67"/>
  <c r="U1295" i="67"/>
  <c r="U1294" i="67"/>
  <c r="U1293" i="67"/>
  <c r="U1292" i="67"/>
  <c r="U1291" i="67"/>
  <c r="U1290" i="67"/>
  <c r="U1289" i="67"/>
  <c r="U1288" i="67"/>
  <c r="U1287" i="67"/>
  <c r="U1286" i="67"/>
  <c r="U1285" i="67"/>
  <c r="U1284" i="67"/>
  <c r="U1283" i="67"/>
  <c r="U1282" i="67"/>
  <c r="U1281" i="67"/>
  <c r="U1280" i="67"/>
  <c r="U1279" i="67"/>
  <c r="U1278" i="67"/>
  <c r="U1277" i="67"/>
  <c r="U1276" i="67"/>
  <c r="U1275" i="67"/>
  <c r="U1274" i="67"/>
  <c r="U1273" i="67"/>
  <c r="U1272" i="67"/>
  <c r="U1271" i="67"/>
  <c r="U1270" i="67"/>
  <c r="U1269" i="67"/>
  <c r="U1268" i="67"/>
  <c r="U1267" i="67"/>
  <c r="U1266" i="67"/>
  <c r="U1265" i="67"/>
  <c r="U1264" i="67"/>
  <c r="U1263" i="67"/>
  <c r="U1262" i="67"/>
  <c r="U1261" i="67"/>
  <c r="U1260" i="67"/>
  <c r="U1259" i="67"/>
  <c r="U1258" i="67"/>
  <c r="U1257" i="67"/>
  <c r="U1256" i="67"/>
  <c r="U1255" i="67"/>
  <c r="U1254" i="67"/>
  <c r="U1253" i="67"/>
  <c r="U1252" i="67"/>
  <c r="U1251" i="67"/>
  <c r="U1250" i="67"/>
  <c r="U1249" i="67"/>
  <c r="U1248" i="67"/>
  <c r="U1247" i="67"/>
  <c r="U1246" i="67"/>
  <c r="U1245" i="67"/>
  <c r="U1244" i="67"/>
  <c r="U1243" i="67"/>
  <c r="U1242" i="67"/>
  <c r="U1241" i="67"/>
  <c r="U1240" i="67"/>
  <c r="U1239" i="67"/>
  <c r="U1238" i="67"/>
  <c r="U1237" i="67"/>
  <c r="U1236" i="67"/>
  <c r="U1235" i="67"/>
  <c r="U1234" i="67"/>
  <c r="U1233" i="67"/>
  <c r="U1232" i="67"/>
  <c r="U1231" i="67"/>
  <c r="U1230" i="67"/>
  <c r="U1229" i="67"/>
  <c r="U1228" i="67"/>
  <c r="U1227" i="67"/>
  <c r="U1226" i="67"/>
  <c r="U1225" i="67"/>
  <c r="U1224" i="67"/>
  <c r="U1223" i="67"/>
  <c r="U1222" i="67"/>
  <c r="U1221" i="67"/>
  <c r="U1220" i="67"/>
  <c r="U1219" i="67"/>
  <c r="U1218" i="67"/>
  <c r="U1217" i="67"/>
  <c r="U1216" i="67"/>
  <c r="U1215" i="67"/>
  <c r="U1214" i="67"/>
  <c r="U1213" i="67"/>
  <c r="U1212" i="67"/>
  <c r="U1211" i="67"/>
  <c r="U1210" i="67"/>
  <c r="U1209" i="67"/>
  <c r="U1208" i="67"/>
  <c r="U1207" i="67"/>
  <c r="U1206" i="67"/>
  <c r="U1205" i="67"/>
  <c r="U1204" i="67"/>
  <c r="U1203" i="67"/>
  <c r="U1202" i="67"/>
  <c r="U1201" i="67"/>
  <c r="U1200" i="67"/>
  <c r="U1199" i="67"/>
  <c r="U1198" i="67"/>
  <c r="U1197" i="67"/>
  <c r="U1196" i="67"/>
  <c r="U1195" i="67"/>
  <c r="U1194" i="67"/>
  <c r="U1193" i="67"/>
  <c r="U1192" i="67"/>
  <c r="U1191" i="67"/>
  <c r="U1190" i="67"/>
  <c r="U1189" i="67"/>
  <c r="U1188" i="67"/>
  <c r="U1187" i="67"/>
  <c r="U1186" i="67"/>
  <c r="U1185" i="67"/>
  <c r="U1184" i="67"/>
  <c r="U1183" i="67"/>
  <c r="U1182" i="67"/>
  <c r="U1181" i="67"/>
  <c r="U1180" i="67"/>
  <c r="U1179" i="67"/>
  <c r="U1178" i="67"/>
  <c r="U1177" i="67"/>
  <c r="U1176" i="67"/>
  <c r="U1175" i="67"/>
  <c r="U1174" i="67"/>
  <c r="U1173" i="67"/>
  <c r="U1172" i="67"/>
  <c r="U1171" i="67"/>
  <c r="U1170" i="67"/>
  <c r="U1169" i="67"/>
  <c r="U1168" i="67"/>
  <c r="U1167" i="67"/>
  <c r="U1166" i="67"/>
  <c r="U1165" i="67"/>
  <c r="U1164" i="67"/>
  <c r="U1163" i="67"/>
  <c r="U1162" i="67"/>
  <c r="U1161" i="67"/>
  <c r="U1160" i="67"/>
  <c r="U1159" i="67"/>
  <c r="U1158" i="67"/>
  <c r="U1157" i="67"/>
  <c r="U1156" i="67"/>
  <c r="U1155" i="67"/>
  <c r="U1154" i="67"/>
  <c r="U1153" i="67"/>
  <c r="U1152" i="67"/>
  <c r="U1151" i="67"/>
  <c r="U1150" i="67"/>
  <c r="U1149" i="67"/>
  <c r="U1148" i="67"/>
  <c r="U1147" i="67"/>
  <c r="U1146" i="67"/>
  <c r="U1145" i="67"/>
  <c r="U1144" i="67"/>
  <c r="U1143" i="67"/>
  <c r="U1142" i="67"/>
  <c r="U1141" i="67"/>
  <c r="U1140" i="67"/>
  <c r="U1139" i="67"/>
  <c r="U1138" i="67"/>
  <c r="U1137" i="67"/>
  <c r="U1136" i="67"/>
  <c r="U1135" i="67"/>
  <c r="U1134" i="67"/>
  <c r="U1133" i="67"/>
  <c r="U1132" i="67"/>
  <c r="U1131" i="67"/>
  <c r="U1130" i="67"/>
  <c r="U1129" i="67"/>
  <c r="U1128" i="67"/>
  <c r="U1127" i="67"/>
  <c r="U1126" i="67"/>
  <c r="U1125" i="67"/>
  <c r="U1124" i="67"/>
  <c r="U1123" i="67"/>
  <c r="U1122" i="67"/>
  <c r="U1121" i="67"/>
  <c r="U1120" i="67"/>
  <c r="U1119" i="67"/>
  <c r="U1118" i="67"/>
  <c r="U1117" i="67"/>
  <c r="U1116" i="67"/>
  <c r="U1115" i="67"/>
  <c r="U1114" i="67"/>
  <c r="U1113" i="67"/>
  <c r="U1112" i="67"/>
  <c r="U1111" i="67"/>
  <c r="U1110" i="67"/>
  <c r="U1109" i="67"/>
  <c r="U1108" i="67"/>
  <c r="U1107" i="67"/>
  <c r="U1106" i="67"/>
  <c r="U1105" i="67"/>
  <c r="U1104" i="67"/>
  <c r="U1103" i="67"/>
  <c r="U1102" i="67"/>
  <c r="U1101" i="67"/>
  <c r="U1100" i="67"/>
  <c r="U1099" i="67"/>
  <c r="U1098" i="67"/>
  <c r="U1097" i="67"/>
  <c r="U1096" i="67"/>
  <c r="U1095" i="67"/>
  <c r="U1094" i="67"/>
  <c r="U1093" i="67"/>
  <c r="U1092" i="67"/>
  <c r="U1091" i="67"/>
  <c r="U1090" i="67"/>
  <c r="U1089" i="67"/>
  <c r="U1088" i="67"/>
  <c r="U1087" i="67"/>
  <c r="U1086" i="67"/>
  <c r="U1085" i="67"/>
  <c r="U1084" i="67"/>
  <c r="U1083" i="67"/>
  <c r="U1082" i="67"/>
  <c r="U1081" i="67"/>
  <c r="U1080" i="67"/>
  <c r="U1079" i="67"/>
  <c r="U1078" i="67"/>
  <c r="U1077" i="67"/>
  <c r="U1076" i="67"/>
  <c r="U1075" i="67"/>
  <c r="U1074" i="67"/>
  <c r="U1073" i="67"/>
  <c r="U1072" i="67"/>
  <c r="U1071" i="67"/>
  <c r="U1070" i="67"/>
  <c r="U1069" i="67"/>
  <c r="U1068" i="67"/>
  <c r="U1067" i="67"/>
  <c r="U1066" i="67"/>
  <c r="U1065" i="67"/>
  <c r="U1064" i="67"/>
  <c r="U1063" i="67"/>
  <c r="U1062" i="67"/>
  <c r="U1061" i="67"/>
  <c r="U1060" i="67"/>
  <c r="U1059" i="67"/>
  <c r="U1058" i="67"/>
  <c r="U1057" i="67"/>
  <c r="U1056" i="67"/>
  <c r="U1055" i="67"/>
  <c r="U1054" i="67"/>
  <c r="U1053" i="67"/>
  <c r="U1052" i="67"/>
  <c r="U1051" i="67"/>
  <c r="U1050" i="67"/>
  <c r="U1049" i="67"/>
  <c r="U1048" i="67"/>
  <c r="U1047" i="67"/>
  <c r="U1046" i="67"/>
  <c r="U1045" i="67"/>
  <c r="U1044" i="67"/>
  <c r="U1043" i="67"/>
  <c r="U1042" i="67"/>
  <c r="U1041" i="67"/>
  <c r="U1040" i="67"/>
  <c r="U1039" i="67"/>
  <c r="U1038" i="67"/>
  <c r="U1037" i="67"/>
  <c r="U1036" i="67"/>
  <c r="U1035" i="67"/>
  <c r="U1034" i="67"/>
  <c r="U1033" i="67"/>
  <c r="U1032" i="67"/>
  <c r="U1031" i="67"/>
  <c r="U1030" i="67"/>
  <c r="U1029" i="67"/>
  <c r="U1028" i="67"/>
  <c r="U1027" i="67"/>
  <c r="U1026" i="67"/>
  <c r="U1025" i="67"/>
  <c r="U1024" i="67"/>
  <c r="U1023" i="67"/>
  <c r="U1022" i="67"/>
  <c r="U1021" i="67"/>
  <c r="U1020" i="67"/>
  <c r="U1019" i="67"/>
  <c r="U1018" i="67"/>
  <c r="U1017" i="67"/>
  <c r="U1016" i="67"/>
  <c r="U1015" i="67"/>
  <c r="U1014" i="67"/>
  <c r="U1013" i="67"/>
  <c r="U1012" i="67"/>
  <c r="U1011" i="67"/>
  <c r="U1010" i="67"/>
  <c r="U1009" i="67"/>
  <c r="U1008" i="67"/>
  <c r="U1007" i="67"/>
  <c r="U1006" i="67"/>
  <c r="U1005" i="67"/>
  <c r="U1004" i="67"/>
  <c r="U1003" i="67"/>
  <c r="U1002" i="67"/>
  <c r="U1001" i="67"/>
  <c r="U1000" i="67"/>
  <c r="U999" i="67"/>
  <c r="U998" i="67"/>
  <c r="U997" i="67"/>
  <c r="U996" i="67"/>
  <c r="U995" i="67"/>
  <c r="U994" i="67"/>
  <c r="U993" i="67"/>
  <c r="U992" i="67"/>
  <c r="U991" i="67"/>
  <c r="U990" i="67"/>
  <c r="U989" i="67"/>
  <c r="U988" i="67"/>
  <c r="U987" i="67"/>
  <c r="U986" i="67"/>
  <c r="U985" i="67"/>
  <c r="U984" i="67"/>
  <c r="U983" i="67"/>
  <c r="U982" i="67"/>
  <c r="U981" i="67"/>
  <c r="U980" i="67"/>
  <c r="U979" i="67"/>
  <c r="U978" i="67"/>
  <c r="U977" i="67"/>
  <c r="U976" i="67"/>
  <c r="U975" i="67"/>
  <c r="U974" i="67"/>
  <c r="U973" i="67"/>
  <c r="U972" i="67"/>
  <c r="U971" i="67"/>
  <c r="U970" i="67"/>
  <c r="U969" i="67"/>
  <c r="U968" i="67"/>
  <c r="U967" i="67"/>
  <c r="U966" i="67"/>
  <c r="U965" i="67"/>
  <c r="U964" i="67"/>
  <c r="U963" i="67"/>
  <c r="U962" i="67"/>
  <c r="U961" i="67"/>
  <c r="U960" i="67"/>
  <c r="U959" i="67"/>
  <c r="U958" i="67"/>
  <c r="U957" i="67"/>
  <c r="U956" i="67"/>
  <c r="U955" i="67"/>
  <c r="U954" i="67"/>
  <c r="U953" i="67"/>
  <c r="U952" i="67"/>
  <c r="U951" i="67"/>
  <c r="U950" i="67"/>
  <c r="U949" i="67"/>
  <c r="U948" i="67"/>
  <c r="U947" i="67"/>
  <c r="U946" i="67"/>
  <c r="U945" i="67"/>
  <c r="U944" i="67"/>
  <c r="U943" i="67"/>
  <c r="U942" i="67"/>
  <c r="U941" i="67"/>
  <c r="U940" i="67"/>
  <c r="U939" i="67"/>
  <c r="U938" i="67"/>
  <c r="U937" i="67"/>
  <c r="U936" i="67"/>
  <c r="U935" i="67"/>
  <c r="U934" i="67"/>
  <c r="U933" i="67"/>
  <c r="U932" i="67"/>
  <c r="U931" i="67"/>
  <c r="U930" i="67"/>
  <c r="U929" i="67"/>
  <c r="U928" i="67"/>
  <c r="U927" i="67"/>
  <c r="U926" i="67"/>
  <c r="U925" i="67"/>
  <c r="U924" i="67"/>
  <c r="U923" i="67"/>
  <c r="U922" i="67"/>
  <c r="U921" i="67"/>
  <c r="U920" i="67"/>
  <c r="U919" i="67"/>
  <c r="U918" i="67"/>
  <c r="U917" i="67"/>
  <c r="U916" i="67"/>
  <c r="U915" i="67"/>
  <c r="U914" i="67"/>
  <c r="U913" i="67"/>
  <c r="U912" i="67"/>
  <c r="U911" i="67"/>
  <c r="U910" i="67"/>
  <c r="U909" i="67"/>
  <c r="U908" i="67"/>
  <c r="U907" i="67"/>
  <c r="U906" i="67"/>
  <c r="U905" i="67"/>
  <c r="U904" i="67"/>
  <c r="U903" i="67"/>
  <c r="U902" i="67"/>
  <c r="U901" i="67"/>
  <c r="U900" i="67"/>
  <c r="U899" i="67"/>
  <c r="U898" i="67"/>
  <c r="U897" i="67"/>
  <c r="U896" i="67"/>
  <c r="U895" i="67"/>
  <c r="U894" i="67"/>
  <c r="U893" i="67"/>
  <c r="U892" i="67"/>
  <c r="U891" i="67"/>
  <c r="U890" i="67"/>
  <c r="U889" i="67"/>
  <c r="U888" i="67"/>
  <c r="U887" i="67"/>
  <c r="U886" i="67"/>
  <c r="U885" i="67"/>
  <c r="U884" i="67"/>
  <c r="U883" i="67"/>
  <c r="U882" i="67"/>
  <c r="U881" i="67"/>
  <c r="U880" i="67"/>
  <c r="U879" i="67"/>
  <c r="U878" i="67"/>
  <c r="U877" i="67"/>
  <c r="U876" i="67"/>
  <c r="U875" i="67"/>
  <c r="U874" i="67"/>
  <c r="U873" i="67"/>
  <c r="U872" i="67"/>
  <c r="U871" i="67"/>
  <c r="U870" i="67"/>
  <c r="U869" i="67"/>
  <c r="U868" i="67"/>
  <c r="U867" i="67"/>
  <c r="U866" i="67"/>
  <c r="U865" i="67"/>
  <c r="U864" i="67"/>
  <c r="U863" i="67"/>
  <c r="U862" i="67"/>
  <c r="U861" i="67"/>
  <c r="U860" i="67"/>
  <c r="U859" i="67"/>
  <c r="U858" i="67"/>
  <c r="U857" i="67"/>
  <c r="U856" i="67"/>
  <c r="U855" i="67"/>
  <c r="U854" i="67"/>
  <c r="U853" i="67"/>
  <c r="U852" i="67"/>
  <c r="U851" i="67"/>
  <c r="U850" i="67"/>
  <c r="U849" i="67"/>
  <c r="U848" i="67"/>
  <c r="U847" i="67"/>
  <c r="U846" i="67"/>
  <c r="U845" i="67"/>
  <c r="U844" i="67"/>
  <c r="U843" i="67"/>
  <c r="U842" i="67"/>
  <c r="U841" i="67"/>
  <c r="U840" i="67"/>
  <c r="U839" i="67"/>
  <c r="U838" i="67"/>
  <c r="U837" i="67"/>
  <c r="U836" i="67"/>
  <c r="U835" i="67"/>
  <c r="U834" i="67"/>
  <c r="U833" i="67"/>
  <c r="U832" i="67"/>
  <c r="U831" i="67"/>
  <c r="U830" i="67"/>
  <c r="U829" i="67"/>
  <c r="U828" i="67"/>
  <c r="U827" i="67"/>
  <c r="U826" i="67"/>
  <c r="U825" i="67"/>
  <c r="U824" i="67"/>
  <c r="U823" i="67"/>
  <c r="U822" i="67"/>
  <c r="U821" i="67"/>
  <c r="U820" i="67"/>
  <c r="U819" i="67"/>
  <c r="U818" i="67"/>
  <c r="U817" i="67"/>
  <c r="U816" i="67"/>
  <c r="U815" i="67"/>
  <c r="U814" i="67"/>
  <c r="U813" i="67"/>
  <c r="U812" i="67"/>
  <c r="U811" i="67"/>
  <c r="U810" i="67"/>
  <c r="U809" i="67"/>
  <c r="U808" i="67"/>
  <c r="U807" i="67"/>
  <c r="U806" i="67"/>
  <c r="U805" i="67"/>
  <c r="U804" i="67"/>
  <c r="U803" i="67"/>
  <c r="U802" i="67"/>
  <c r="U801" i="67"/>
  <c r="U800" i="67"/>
  <c r="U799" i="67"/>
  <c r="U798" i="67"/>
  <c r="U797" i="67"/>
  <c r="U796" i="67"/>
  <c r="U795" i="67"/>
  <c r="U794" i="67"/>
  <c r="U793" i="67"/>
  <c r="U792" i="67"/>
  <c r="U791" i="67"/>
  <c r="U790" i="67"/>
  <c r="U789" i="67"/>
  <c r="U788" i="67"/>
  <c r="U787" i="67"/>
  <c r="U786" i="67"/>
  <c r="U785" i="67"/>
  <c r="U784" i="67"/>
  <c r="U783" i="67"/>
  <c r="U782" i="67"/>
  <c r="U781" i="67"/>
  <c r="U780" i="67"/>
  <c r="U779" i="67"/>
  <c r="U778" i="67"/>
  <c r="U777" i="67"/>
  <c r="U776" i="67"/>
  <c r="U775" i="67"/>
  <c r="U774" i="67"/>
  <c r="U773" i="67"/>
  <c r="U772" i="67"/>
  <c r="U771" i="67"/>
  <c r="U770" i="67"/>
  <c r="U769" i="67"/>
  <c r="U768" i="67"/>
  <c r="U767" i="67"/>
  <c r="U766" i="67"/>
  <c r="U765" i="67"/>
  <c r="U764" i="67"/>
  <c r="U763" i="67"/>
  <c r="U762" i="67"/>
  <c r="U761" i="67"/>
  <c r="U760" i="67"/>
  <c r="U759" i="67"/>
  <c r="U758" i="67"/>
  <c r="U757" i="67"/>
  <c r="U756" i="67"/>
  <c r="U755" i="67"/>
  <c r="U754" i="67"/>
  <c r="U753" i="67"/>
  <c r="U752" i="67"/>
  <c r="U751" i="67"/>
  <c r="U750" i="67"/>
  <c r="U749" i="67"/>
  <c r="U748" i="67"/>
  <c r="U747" i="67"/>
  <c r="U746" i="67"/>
  <c r="U745" i="67"/>
  <c r="U744" i="67"/>
  <c r="U743" i="67"/>
  <c r="U742" i="67"/>
  <c r="U741" i="67"/>
  <c r="U740" i="67"/>
  <c r="U739" i="67"/>
  <c r="U738" i="67"/>
  <c r="U737" i="67"/>
  <c r="U736" i="67"/>
  <c r="U735" i="67"/>
  <c r="U734" i="67"/>
  <c r="U733" i="67"/>
  <c r="U732" i="67"/>
  <c r="U731" i="67"/>
  <c r="U730" i="67"/>
  <c r="U729" i="67"/>
  <c r="U728" i="67"/>
  <c r="U727" i="67"/>
  <c r="U726" i="67"/>
  <c r="U725" i="67"/>
  <c r="U724" i="67"/>
  <c r="U723" i="67"/>
  <c r="U722" i="67"/>
  <c r="U721" i="67"/>
  <c r="U720" i="67"/>
  <c r="U719" i="67"/>
  <c r="U718" i="67"/>
  <c r="U717" i="67"/>
  <c r="U716" i="67"/>
  <c r="U715" i="67"/>
  <c r="U714" i="67"/>
  <c r="U713" i="67"/>
  <c r="U712" i="67"/>
  <c r="U711" i="67"/>
  <c r="U710" i="67"/>
  <c r="U709" i="67"/>
  <c r="U708" i="67"/>
  <c r="U707" i="67"/>
  <c r="U706" i="67"/>
  <c r="U705" i="67"/>
  <c r="U704" i="67"/>
  <c r="U703" i="67"/>
  <c r="U702" i="67"/>
  <c r="U701" i="67"/>
  <c r="U700" i="67"/>
  <c r="U699" i="67"/>
  <c r="U698" i="67"/>
  <c r="U697" i="67"/>
  <c r="U696" i="67"/>
  <c r="U695" i="67"/>
  <c r="U694" i="67"/>
  <c r="U693" i="67"/>
  <c r="U692" i="67"/>
  <c r="U691" i="67"/>
  <c r="U690" i="67"/>
  <c r="U689" i="67"/>
  <c r="U688" i="67"/>
  <c r="U687" i="67"/>
  <c r="U686" i="67"/>
  <c r="U685" i="67"/>
  <c r="U684" i="67"/>
  <c r="U683" i="67"/>
  <c r="U682" i="67"/>
  <c r="U681" i="67"/>
  <c r="U680" i="67"/>
  <c r="U679" i="67"/>
  <c r="U678" i="67"/>
  <c r="U677" i="67"/>
  <c r="U676" i="67"/>
  <c r="U675" i="67"/>
  <c r="U674" i="67"/>
  <c r="U673" i="67"/>
  <c r="U672" i="67"/>
  <c r="U671" i="67"/>
  <c r="U670" i="67"/>
  <c r="U669" i="67"/>
  <c r="U668" i="67"/>
  <c r="U667" i="67"/>
  <c r="U666" i="67"/>
  <c r="U665" i="67"/>
  <c r="U664" i="67"/>
  <c r="U663" i="67"/>
  <c r="U662" i="67"/>
  <c r="U661" i="67"/>
  <c r="U660" i="67"/>
  <c r="U659" i="67"/>
  <c r="U658" i="67"/>
  <c r="U657" i="67"/>
  <c r="U656" i="67"/>
  <c r="U655" i="67"/>
  <c r="U654" i="67"/>
  <c r="U653" i="67"/>
  <c r="U652" i="67"/>
  <c r="U651" i="67"/>
  <c r="U650" i="67"/>
  <c r="U649" i="67"/>
  <c r="U648" i="67"/>
  <c r="U647" i="67"/>
  <c r="U646" i="67"/>
  <c r="U645" i="67"/>
  <c r="U644" i="67"/>
  <c r="U643" i="67"/>
  <c r="U642" i="67"/>
  <c r="U641" i="67"/>
  <c r="U640" i="67"/>
  <c r="U639" i="67"/>
  <c r="U638" i="67"/>
  <c r="U637" i="67"/>
  <c r="U636" i="67"/>
  <c r="U635" i="67"/>
  <c r="U634" i="67"/>
  <c r="U633" i="67"/>
  <c r="U632" i="67"/>
  <c r="U631" i="67"/>
  <c r="U630" i="67"/>
  <c r="U629" i="67"/>
  <c r="U628" i="67"/>
  <c r="U627" i="67"/>
  <c r="U626" i="67"/>
  <c r="U625" i="67"/>
  <c r="U624" i="67"/>
  <c r="U623" i="67"/>
  <c r="U622" i="67"/>
  <c r="U621" i="67"/>
  <c r="U620" i="67"/>
  <c r="U619" i="67"/>
  <c r="U618" i="67"/>
  <c r="U617" i="67"/>
  <c r="U616" i="67"/>
  <c r="U615" i="67"/>
  <c r="U614" i="67"/>
  <c r="U613" i="67"/>
  <c r="U612" i="67"/>
  <c r="U611" i="67"/>
  <c r="U610" i="67"/>
  <c r="U609" i="67"/>
  <c r="U608" i="67"/>
  <c r="U607" i="67"/>
  <c r="U606" i="67"/>
  <c r="U605" i="67"/>
  <c r="U604" i="67"/>
  <c r="U603" i="67"/>
  <c r="U602" i="67"/>
  <c r="U601" i="67"/>
  <c r="U600" i="67"/>
  <c r="U599" i="67"/>
  <c r="U598" i="67"/>
  <c r="U597" i="67"/>
  <c r="U596" i="67"/>
  <c r="U595" i="67"/>
  <c r="U594" i="67"/>
  <c r="U593" i="67"/>
  <c r="U592" i="67"/>
  <c r="U591" i="67"/>
  <c r="U590" i="67"/>
  <c r="U589" i="67"/>
  <c r="U588" i="67"/>
  <c r="U587" i="67"/>
  <c r="U586" i="67"/>
  <c r="U585" i="67"/>
  <c r="U584" i="67"/>
  <c r="U583" i="67"/>
  <c r="U582" i="67"/>
  <c r="U581" i="67"/>
  <c r="U580" i="67"/>
  <c r="U579" i="67"/>
  <c r="U578" i="67"/>
  <c r="U577" i="67"/>
  <c r="U576" i="67"/>
  <c r="U575" i="67"/>
  <c r="U574" i="67"/>
  <c r="U573" i="67"/>
  <c r="U572" i="67"/>
  <c r="U571" i="67"/>
  <c r="U570" i="67"/>
  <c r="U569" i="67"/>
  <c r="U568" i="67"/>
  <c r="U567" i="67"/>
  <c r="U566" i="67"/>
  <c r="U565" i="67"/>
  <c r="U564" i="67"/>
  <c r="U563" i="67"/>
  <c r="U562" i="67"/>
  <c r="U561" i="67"/>
  <c r="U560" i="67"/>
  <c r="U559" i="67"/>
  <c r="U558" i="67"/>
  <c r="U557" i="67"/>
  <c r="U556" i="67"/>
  <c r="U555" i="67"/>
  <c r="U554" i="67"/>
  <c r="U553" i="67"/>
  <c r="U552" i="67"/>
  <c r="U551" i="67"/>
  <c r="U550" i="67"/>
  <c r="U549" i="67"/>
  <c r="U548" i="67"/>
  <c r="U547" i="67"/>
  <c r="U546" i="67"/>
  <c r="U545" i="67"/>
  <c r="U544" i="67"/>
  <c r="U543" i="67"/>
  <c r="U542" i="67"/>
  <c r="U541" i="67"/>
  <c r="U540" i="67"/>
  <c r="U539" i="67"/>
  <c r="U538" i="67"/>
  <c r="U537" i="67"/>
  <c r="U536" i="67"/>
  <c r="U535" i="67"/>
  <c r="U534" i="67"/>
  <c r="U533" i="67"/>
  <c r="U532" i="67"/>
  <c r="U531" i="67"/>
  <c r="U530" i="67"/>
  <c r="U529" i="67"/>
  <c r="U528" i="67"/>
  <c r="U527" i="67"/>
  <c r="U526" i="67"/>
  <c r="U525" i="67"/>
  <c r="U524" i="67"/>
  <c r="U523" i="67"/>
  <c r="U522" i="67"/>
  <c r="U521" i="67"/>
  <c r="U520" i="67"/>
  <c r="U519" i="67"/>
  <c r="U518" i="67"/>
  <c r="U517" i="67"/>
  <c r="U516" i="67"/>
  <c r="U515" i="67"/>
  <c r="U514" i="67"/>
  <c r="U513" i="67"/>
  <c r="U512" i="67"/>
  <c r="U511" i="67"/>
  <c r="U510" i="67"/>
  <c r="U509" i="67"/>
  <c r="U508" i="67"/>
  <c r="U507" i="67"/>
  <c r="U506" i="67"/>
  <c r="U505" i="67"/>
  <c r="U504" i="67"/>
  <c r="U503" i="67"/>
  <c r="U502" i="67"/>
  <c r="U501" i="67"/>
  <c r="U500" i="67"/>
  <c r="U499" i="67"/>
  <c r="U498" i="67"/>
  <c r="U497" i="67"/>
  <c r="U496" i="67"/>
  <c r="U495" i="67"/>
  <c r="U494" i="67"/>
  <c r="U493" i="67"/>
  <c r="U492" i="67"/>
  <c r="U491" i="67"/>
  <c r="U490" i="67"/>
  <c r="U489" i="67"/>
  <c r="U488" i="67"/>
  <c r="U487" i="67"/>
  <c r="U486" i="67"/>
  <c r="U485" i="67"/>
  <c r="U484" i="67"/>
  <c r="U483" i="67"/>
  <c r="U482" i="67"/>
  <c r="U481" i="67"/>
  <c r="U480" i="67"/>
  <c r="U479" i="67"/>
  <c r="U478" i="67"/>
  <c r="U477" i="67"/>
  <c r="U476" i="67"/>
  <c r="U475" i="67"/>
  <c r="U474" i="67"/>
  <c r="U473" i="67"/>
  <c r="U472" i="67"/>
  <c r="U471" i="67"/>
  <c r="U470" i="67"/>
  <c r="U469" i="67"/>
  <c r="U468" i="67"/>
  <c r="U467" i="67"/>
  <c r="U466" i="67"/>
  <c r="U465" i="67"/>
  <c r="U464" i="67"/>
  <c r="U463" i="67"/>
  <c r="U462" i="67"/>
  <c r="U461" i="67"/>
  <c r="U460" i="67"/>
  <c r="U459" i="67"/>
  <c r="U458" i="67"/>
  <c r="U457" i="67"/>
  <c r="U456" i="67"/>
  <c r="U455" i="67"/>
  <c r="U454" i="67"/>
  <c r="U453" i="67"/>
  <c r="U452" i="67"/>
  <c r="U451" i="67"/>
  <c r="U450" i="67"/>
  <c r="U449" i="67"/>
  <c r="U448" i="67"/>
  <c r="U447" i="67"/>
  <c r="U446" i="67"/>
  <c r="U445" i="67"/>
  <c r="U444" i="67"/>
  <c r="U443" i="67"/>
  <c r="U442" i="67"/>
  <c r="U441" i="67"/>
  <c r="U440" i="67"/>
  <c r="U439" i="67"/>
  <c r="U438" i="67"/>
  <c r="U437" i="67"/>
  <c r="U436" i="67"/>
  <c r="U435" i="67"/>
  <c r="U434" i="67"/>
  <c r="U433" i="67"/>
  <c r="U432" i="67"/>
  <c r="U431" i="67"/>
  <c r="U430" i="67"/>
  <c r="U429" i="67"/>
  <c r="U428" i="67"/>
  <c r="U427" i="67"/>
  <c r="U426" i="67"/>
  <c r="U425" i="67"/>
  <c r="U424" i="67"/>
  <c r="U423" i="67"/>
  <c r="U422" i="67"/>
  <c r="U421" i="67"/>
  <c r="U420" i="67"/>
  <c r="U419" i="67"/>
  <c r="U418" i="67"/>
  <c r="U417" i="67"/>
  <c r="U416" i="67"/>
  <c r="U415" i="67"/>
  <c r="U414" i="67"/>
  <c r="U413" i="67"/>
  <c r="U412" i="67"/>
  <c r="U411" i="67"/>
  <c r="U410" i="67"/>
  <c r="U409" i="67"/>
  <c r="U408" i="67"/>
  <c r="U407" i="67"/>
  <c r="U406" i="67"/>
  <c r="U405" i="67"/>
  <c r="U404" i="67"/>
  <c r="U403" i="67"/>
  <c r="U402" i="67"/>
  <c r="U401" i="67"/>
  <c r="U400" i="67"/>
  <c r="U399" i="67"/>
  <c r="U398" i="67"/>
  <c r="U397" i="67"/>
  <c r="U396" i="67"/>
  <c r="U395" i="67"/>
  <c r="U394" i="67"/>
  <c r="U393" i="67"/>
  <c r="U392" i="67"/>
  <c r="U391" i="67"/>
  <c r="U390" i="67"/>
  <c r="U389" i="67"/>
  <c r="U388" i="67"/>
  <c r="U387" i="67"/>
  <c r="U386" i="67"/>
  <c r="U385" i="67"/>
  <c r="U384" i="67"/>
  <c r="U383" i="67"/>
  <c r="U382" i="67"/>
  <c r="U381" i="67"/>
  <c r="U380" i="67"/>
  <c r="U379" i="67"/>
  <c r="U378" i="67"/>
  <c r="U377" i="67"/>
  <c r="U376" i="67"/>
  <c r="U375" i="67"/>
  <c r="U374" i="67"/>
  <c r="U373" i="67"/>
  <c r="U372" i="67"/>
  <c r="U371" i="67"/>
  <c r="U370" i="67"/>
  <c r="U369" i="67"/>
  <c r="U368" i="67"/>
  <c r="U367" i="67"/>
  <c r="U366" i="67"/>
  <c r="U365" i="67"/>
  <c r="U364" i="67"/>
  <c r="U363" i="67"/>
  <c r="U362" i="67"/>
  <c r="U361" i="67"/>
  <c r="U360" i="67"/>
  <c r="U359" i="67"/>
  <c r="U358" i="67"/>
  <c r="U357" i="67"/>
  <c r="U356" i="67"/>
  <c r="U355" i="67"/>
  <c r="U354" i="67"/>
  <c r="U353" i="67"/>
  <c r="U352" i="67"/>
  <c r="U351" i="67"/>
  <c r="U350" i="67"/>
  <c r="U349" i="67"/>
  <c r="U348" i="67"/>
  <c r="U347" i="67"/>
  <c r="U346" i="67"/>
  <c r="U345" i="67"/>
  <c r="U344" i="67"/>
  <c r="U343" i="67"/>
  <c r="U342" i="67"/>
  <c r="U341" i="67"/>
  <c r="U340" i="67"/>
  <c r="U339" i="67"/>
  <c r="U338" i="67"/>
  <c r="U337" i="67"/>
  <c r="U336" i="67"/>
  <c r="U335" i="67"/>
  <c r="U334" i="67"/>
  <c r="U333" i="67"/>
  <c r="U332" i="67"/>
  <c r="U331" i="67"/>
  <c r="U330" i="67"/>
  <c r="U329" i="67"/>
  <c r="U328" i="67"/>
  <c r="U327" i="67"/>
  <c r="U326" i="67"/>
  <c r="U325" i="67"/>
  <c r="U324" i="67"/>
  <c r="U323" i="67"/>
  <c r="U322" i="67"/>
  <c r="U321" i="67"/>
  <c r="U320" i="67"/>
  <c r="U319" i="67"/>
  <c r="U318" i="67"/>
  <c r="U317" i="67"/>
  <c r="U316" i="67"/>
  <c r="U315" i="67"/>
  <c r="U314" i="67"/>
  <c r="U313" i="67"/>
  <c r="U312" i="67"/>
  <c r="U311" i="67"/>
  <c r="U310" i="67"/>
  <c r="U309" i="67"/>
  <c r="U308" i="67"/>
  <c r="U307" i="67"/>
  <c r="U306" i="67"/>
  <c r="U305" i="67"/>
  <c r="U304" i="67"/>
  <c r="U303" i="67"/>
  <c r="U302" i="67"/>
  <c r="U301" i="67"/>
  <c r="U300" i="67"/>
  <c r="U299" i="67"/>
  <c r="U298" i="67"/>
  <c r="U297" i="67"/>
  <c r="U296" i="67"/>
  <c r="U295" i="67"/>
  <c r="U294" i="67"/>
  <c r="U293" i="67"/>
  <c r="U292" i="67"/>
  <c r="U291" i="67"/>
  <c r="U290" i="67"/>
  <c r="U289" i="67"/>
  <c r="U288" i="67"/>
  <c r="U287" i="67"/>
  <c r="U286" i="67"/>
  <c r="U285" i="67"/>
  <c r="U284" i="67"/>
  <c r="U283" i="67"/>
  <c r="U282" i="67"/>
  <c r="U281" i="67"/>
  <c r="U280" i="67"/>
  <c r="U279" i="67"/>
  <c r="U278" i="67"/>
  <c r="U277" i="67"/>
  <c r="U276" i="67"/>
  <c r="U275" i="67"/>
  <c r="U274" i="67"/>
  <c r="U273" i="67"/>
  <c r="U272" i="67"/>
  <c r="U271" i="67"/>
  <c r="U270" i="67"/>
  <c r="U269" i="67"/>
  <c r="U268" i="67"/>
  <c r="U267" i="67"/>
  <c r="U266" i="67"/>
  <c r="U265" i="67"/>
  <c r="U264" i="67"/>
  <c r="U263" i="67"/>
  <c r="U262" i="67"/>
  <c r="U261" i="67"/>
  <c r="U260" i="67"/>
  <c r="U259" i="67"/>
  <c r="U258" i="67"/>
  <c r="U257" i="67"/>
  <c r="U256" i="67"/>
  <c r="U255" i="67"/>
  <c r="U254" i="67"/>
  <c r="U253" i="67"/>
  <c r="U252" i="67"/>
  <c r="U251" i="67"/>
  <c r="U250" i="67"/>
  <c r="U249" i="67"/>
  <c r="U248" i="67"/>
  <c r="U247" i="67"/>
  <c r="U246" i="67"/>
  <c r="U245" i="67"/>
  <c r="U244" i="67"/>
  <c r="U243" i="67"/>
  <c r="U242" i="67"/>
  <c r="U241" i="67"/>
  <c r="U240" i="67"/>
  <c r="U239" i="67"/>
  <c r="U238" i="67"/>
  <c r="U237" i="67"/>
  <c r="U236" i="67"/>
  <c r="U235" i="67"/>
  <c r="U234" i="67"/>
  <c r="U233" i="67"/>
  <c r="U232" i="67"/>
  <c r="U231" i="67"/>
  <c r="U230" i="67"/>
  <c r="U229" i="67"/>
  <c r="U228" i="67"/>
  <c r="U227" i="67"/>
  <c r="U226" i="67"/>
  <c r="U225" i="67"/>
  <c r="U224" i="67"/>
  <c r="U223" i="67"/>
  <c r="U222" i="67"/>
  <c r="U221" i="67"/>
  <c r="U220" i="67"/>
  <c r="U219" i="67"/>
  <c r="U218" i="67"/>
  <c r="U217" i="67"/>
  <c r="U216" i="67"/>
  <c r="U215" i="67"/>
  <c r="U214" i="67"/>
  <c r="U213" i="67"/>
  <c r="U212" i="67"/>
  <c r="U211" i="67"/>
  <c r="U210" i="67"/>
  <c r="U209" i="67"/>
  <c r="U208" i="67"/>
  <c r="U207" i="67"/>
  <c r="U206" i="67"/>
  <c r="U205" i="67"/>
  <c r="U204" i="67"/>
  <c r="U203" i="67"/>
  <c r="U202" i="67"/>
  <c r="U201" i="67"/>
  <c r="U200" i="67"/>
  <c r="U199" i="67"/>
  <c r="U198" i="67"/>
  <c r="U197" i="67"/>
  <c r="U196" i="67"/>
  <c r="U195" i="67"/>
  <c r="U194" i="67"/>
  <c r="U193" i="67"/>
  <c r="U192" i="67"/>
  <c r="U191" i="67"/>
  <c r="U190" i="67"/>
  <c r="U189" i="67"/>
  <c r="U188" i="67"/>
  <c r="U187" i="67"/>
  <c r="U186" i="67"/>
  <c r="U185" i="67"/>
  <c r="U184" i="67"/>
  <c r="U183" i="67"/>
  <c r="U182" i="67"/>
  <c r="U181" i="67"/>
  <c r="U180" i="67"/>
  <c r="U179" i="67"/>
  <c r="U178" i="67"/>
  <c r="U177" i="67"/>
  <c r="U176" i="67"/>
  <c r="U175" i="67"/>
  <c r="U174" i="67"/>
  <c r="U173" i="67"/>
  <c r="U172" i="67"/>
  <c r="U171" i="67"/>
  <c r="U170" i="67"/>
  <c r="U169" i="67"/>
  <c r="U168" i="67"/>
  <c r="U167" i="67"/>
  <c r="U166" i="67"/>
  <c r="U165" i="67"/>
  <c r="U164" i="67"/>
  <c r="U163" i="67"/>
  <c r="U162" i="67"/>
  <c r="U161" i="67"/>
  <c r="U160" i="67"/>
  <c r="U159" i="67"/>
  <c r="U158" i="67"/>
  <c r="U157" i="67"/>
  <c r="U156" i="67"/>
  <c r="U155" i="67"/>
  <c r="U154" i="67"/>
  <c r="U153" i="67"/>
  <c r="U152" i="67"/>
  <c r="U151" i="67"/>
  <c r="U150" i="67"/>
  <c r="U149" i="67"/>
  <c r="U148" i="67"/>
  <c r="U147" i="67"/>
  <c r="U146" i="67"/>
  <c r="U145" i="67"/>
  <c r="U144" i="67"/>
  <c r="U143" i="67"/>
  <c r="U142" i="67"/>
  <c r="U141" i="67"/>
  <c r="U140" i="67"/>
  <c r="U139" i="67"/>
  <c r="U138" i="67"/>
  <c r="U137" i="67"/>
  <c r="U136" i="67"/>
  <c r="U135" i="67"/>
  <c r="U134" i="67"/>
  <c r="U133" i="67"/>
  <c r="U132" i="67"/>
  <c r="U131" i="67"/>
  <c r="U130" i="67"/>
  <c r="U129" i="67"/>
  <c r="U128" i="67"/>
  <c r="U127" i="67"/>
  <c r="U126" i="67"/>
  <c r="U125" i="67"/>
  <c r="U124" i="67"/>
  <c r="U123" i="67"/>
  <c r="U122" i="67"/>
  <c r="U121" i="67"/>
  <c r="U120" i="67"/>
  <c r="U119" i="67"/>
  <c r="U118" i="67"/>
  <c r="U117" i="67"/>
  <c r="U116" i="67"/>
  <c r="U115" i="67"/>
  <c r="U114" i="67"/>
  <c r="U113" i="67"/>
  <c r="U112" i="67"/>
  <c r="U111" i="67"/>
  <c r="U110" i="67"/>
  <c r="U109" i="67"/>
  <c r="U108" i="67"/>
  <c r="U107" i="67"/>
  <c r="U106" i="67"/>
  <c r="U105" i="67"/>
  <c r="U104" i="67"/>
  <c r="U103" i="67"/>
  <c r="U102" i="67"/>
  <c r="U101" i="67"/>
  <c r="U100" i="67"/>
  <c r="U99" i="67"/>
  <c r="U98" i="67"/>
  <c r="U97" i="67"/>
  <c r="U96" i="67"/>
  <c r="U95" i="67"/>
  <c r="U94" i="67"/>
  <c r="U93" i="67"/>
  <c r="U92" i="67"/>
  <c r="U91" i="67"/>
  <c r="U90" i="67"/>
  <c r="U89" i="67"/>
  <c r="U88" i="67"/>
  <c r="U87" i="67"/>
  <c r="U86" i="67"/>
  <c r="U85" i="67"/>
  <c r="U84" i="67"/>
  <c r="U83" i="67"/>
  <c r="U82" i="67"/>
  <c r="U81" i="67"/>
  <c r="U80" i="67"/>
  <c r="U79" i="67"/>
  <c r="U78" i="67"/>
  <c r="U77" i="67"/>
  <c r="U76" i="67"/>
  <c r="U75" i="67"/>
  <c r="U74" i="67"/>
  <c r="U73" i="67"/>
  <c r="U72" i="67"/>
  <c r="U71" i="67"/>
  <c r="U70" i="67"/>
  <c r="U69" i="67"/>
  <c r="U68" i="67"/>
  <c r="U67" i="67"/>
  <c r="U66" i="67"/>
  <c r="U65" i="67"/>
  <c r="U64" i="67"/>
  <c r="U63" i="67"/>
  <c r="U62" i="67"/>
  <c r="U61" i="67"/>
  <c r="U60" i="67"/>
  <c r="U59" i="67"/>
  <c r="U58" i="67"/>
  <c r="U57" i="67"/>
  <c r="U56" i="67"/>
  <c r="U55" i="67"/>
  <c r="U54" i="67"/>
  <c r="U53" i="67"/>
  <c r="U52" i="67"/>
  <c r="U51" i="67"/>
  <c r="U50" i="67"/>
  <c r="U49" i="67"/>
  <c r="U48" i="67"/>
  <c r="U47" i="67"/>
  <c r="U46" i="67"/>
  <c r="U45" i="67"/>
  <c r="U44" i="67"/>
  <c r="U43" i="67"/>
  <c r="U42" i="67"/>
  <c r="U41" i="67"/>
  <c r="U40" i="67"/>
  <c r="U39" i="67"/>
  <c r="U38" i="67"/>
  <c r="U37" i="67"/>
  <c r="U36" i="67"/>
  <c r="U35" i="67"/>
  <c r="U34" i="67"/>
  <c r="U33" i="67"/>
  <c r="U32" i="67"/>
  <c r="U31" i="67"/>
  <c r="U30" i="67"/>
  <c r="U29" i="67"/>
  <c r="U28" i="67"/>
  <c r="U27" i="67"/>
  <c r="U26" i="67"/>
  <c r="U25" i="67"/>
  <c r="U24" i="67"/>
  <c r="U23" i="67"/>
  <c r="U22" i="67"/>
  <c r="U21" i="67"/>
  <c r="U20" i="67"/>
  <c r="U19" i="67"/>
  <c r="U18" i="67"/>
  <c r="U17" i="67"/>
  <c r="U16" i="67"/>
  <c r="U15" i="67"/>
  <c r="U14" i="67"/>
  <c r="U13" i="67"/>
  <c r="U12" i="67"/>
  <c r="U11" i="67"/>
  <c r="U10" i="67"/>
  <c r="U9" i="67"/>
  <c r="U8" i="67"/>
  <c r="U7" i="67"/>
  <c r="U6" i="67"/>
  <c r="U5" i="67"/>
  <c r="D4" i="73"/>
  <c r="D5" i="73"/>
  <c r="D6" i="73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D51" i="73"/>
  <c r="D52" i="73"/>
  <c r="D53" i="73"/>
  <c r="D54" i="73"/>
  <c r="D55" i="73"/>
  <c r="D56" i="73"/>
  <c r="D57" i="73"/>
  <c r="D58" i="73"/>
  <c r="D59" i="73"/>
  <c r="D60" i="73"/>
  <c r="D61" i="73"/>
  <c r="D62" i="73"/>
  <c r="D63" i="73"/>
  <c r="D64" i="73"/>
  <c r="D65" i="73"/>
  <c r="D66" i="73"/>
  <c r="D67" i="73"/>
  <c r="D68" i="73"/>
  <c r="D69" i="73"/>
  <c r="D70" i="73"/>
  <c r="D71" i="73"/>
  <c r="D72" i="73"/>
  <c r="D73" i="73"/>
  <c r="D74" i="73"/>
  <c r="D75" i="73"/>
  <c r="D76" i="73"/>
  <c r="D77" i="73"/>
  <c r="D78" i="73"/>
  <c r="D79" i="73"/>
  <c r="D80" i="73"/>
  <c r="D81" i="73"/>
  <c r="D82" i="73"/>
  <c r="D83" i="73"/>
  <c r="D84" i="73"/>
  <c r="D85" i="73"/>
  <c r="D86" i="73"/>
  <c r="D87" i="73"/>
  <c r="D88" i="73"/>
  <c r="D89" i="73"/>
  <c r="D90" i="73"/>
  <c r="D91" i="73"/>
  <c r="D92" i="73"/>
  <c r="D93" i="73"/>
  <c r="D94" i="73"/>
  <c r="D95" i="73"/>
  <c r="D96" i="73"/>
  <c r="D97" i="73"/>
  <c r="D98" i="73"/>
  <c r="D99" i="73"/>
  <c r="D100" i="73"/>
  <c r="D101" i="73"/>
  <c r="D102" i="73"/>
  <c r="D103" i="73"/>
  <c r="D104" i="73"/>
  <c r="D105" i="73"/>
  <c r="D106" i="73"/>
  <c r="D107" i="73"/>
  <c r="D108" i="73"/>
  <c r="D109" i="73"/>
  <c r="D110" i="73"/>
  <c r="D111" i="73"/>
  <c r="D112" i="73"/>
  <c r="D113" i="73"/>
  <c r="D114" i="73"/>
  <c r="D115" i="73"/>
  <c r="D116" i="73"/>
  <c r="D117" i="73"/>
  <c r="D118" i="73"/>
  <c r="D119" i="73"/>
  <c r="D120" i="73"/>
  <c r="D121" i="73"/>
  <c r="D122" i="73"/>
  <c r="D123" i="73"/>
  <c r="D124" i="73"/>
  <c r="D125" i="73"/>
  <c r="D126" i="73"/>
  <c r="D127" i="73"/>
  <c r="D128" i="73"/>
  <c r="D129" i="73"/>
  <c r="D130" i="73"/>
  <c r="D131" i="73"/>
  <c r="D132" i="73"/>
  <c r="D133" i="73"/>
  <c r="D134" i="73"/>
  <c r="D135" i="73"/>
  <c r="D136" i="73"/>
  <c r="D137" i="73"/>
  <c r="D138" i="73"/>
  <c r="D139" i="73"/>
  <c r="D140" i="73"/>
  <c r="D141" i="73"/>
  <c r="D142" i="73"/>
  <c r="D143" i="73"/>
  <c r="D144" i="73"/>
  <c r="D145" i="73"/>
  <c r="D146" i="73"/>
  <c r="D147" i="73"/>
  <c r="D148" i="73"/>
  <c r="D149" i="73"/>
  <c r="D150" i="73"/>
  <c r="D151" i="73"/>
  <c r="D152" i="73"/>
  <c r="D153" i="73"/>
  <c r="D154" i="73"/>
  <c r="D155" i="73"/>
  <c r="D156" i="73"/>
  <c r="D157" i="73"/>
  <c r="D158" i="73"/>
  <c r="D159" i="73"/>
  <c r="D160" i="73"/>
  <c r="D161" i="73"/>
  <c r="D162" i="73"/>
  <c r="D163" i="73"/>
  <c r="D164" i="73"/>
  <c r="D165" i="73"/>
  <c r="D166" i="73"/>
  <c r="D167" i="73"/>
  <c r="D168" i="73"/>
  <c r="D169" i="73"/>
  <c r="D170" i="73"/>
  <c r="D171" i="73"/>
  <c r="D172" i="73"/>
  <c r="D173" i="73"/>
  <c r="D174" i="73"/>
  <c r="D175" i="73"/>
  <c r="D176" i="73"/>
  <c r="D177" i="73"/>
  <c r="D178" i="73"/>
  <c r="D179" i="73"/>
  <c r="D180" i="73"/>
  <c r="D181" i="73"/>
  <c r="D182" i="73"/>
  <c r="D183" i="73"/>
  <c r="D184" i="73"/>
  <c r="D185" i="73"/>
  <c r="D186" i="73"/>
  <c r="D187" i="73"/>
  <c r="D188" i="73"/>
  <c r="D189" i="73"/>
  <c r="D190" i="73"/>
  <c r="D191" i="73"/>
  <c r="D192" i="73"/>
  <c r="D193" i="73"/>
  <c r="D194" i="73"/>
  <c r="D195" i="73"/>
  <c r="D196" i="73"/>
  <c r="D197" i="73"/>
  <c r="D198" i="73"/>
  <c r="D199" i="73"/>
  <c r="D200" i="73"/>
  <c r="D201" i="73"/>
  <c r="D202" i="73"/>
  <c r="D203" i="73"/>
  <c r="D204" i="73"/>
  <c r="D205" i="73"/>
  <c r="D206" i="73"/>
  <c r="D207" i="73"/>
  <c r="D208" i="73"/>
  <c r="D209" i="73"/>
  <c r="D210" i="73"/>
  <c r="D211" i="73"/>
  <c r="D212" i="73"/>
  <c r="D213" i="73"/>
  <c r="D214" i="73"/>
  <c r="D215" i="73"/>
  <c r="D216" i="73"/>
  <c r="D217" i="73"/>
  <c r="D218" i="73"/>
  <c r="D219" i="73"/>
  <c r="D220" i="73"/>
  <c r="D221" i="73"/>
  <c r="D222" i="73"/>
  <c r="D223" i="73"/>
  <c r="D224" i="73"/>
  <c r="D225" i="73"/>
  <c r="D226" i="73"/>
  <c r="D227" i="73"/>
  <c r="D228" i="73"/>
  <c r="D229" i="73"/>
  <c r="D230" i="73"/>
  <c r="D231" i="73"/>
  <c r="D232" i="73"/>
  <c r="D233" i="73"/>
  <c r="D234" i="73"/>
  <c r="D235" i="73"/>
  <c r="D236" i="73"/>
  <c r="D237" i="73"/>
  <c r="D238" i="73"/>
  <c r="D239" i="73"/>
  <c r="D240" i="73"/>
  <c r="D241" i="73"/>
  <c r="D242" i="73"/>
  <c r="D243" i="73"/>
  <c r="D244" i="73"/>
  <c r="D245" i="73"/>
  <c r="D246" i="73"/>
  <c r="D247" i="73"/>
  <c r="D248" i="73"/>
  <c r="D249" i="73"/>
  <c r="D250" i="73"/>
  <c r="D251" i="73"/>
  <c r="D252" i="73"/>
  <c r="D253" i="73"/>
  <c r="D254" i="73"/>
  <c r="D255" i="73"/>
  <c r="D256" i="73"/>
  <c r="D257" i="73"/>
  <c r="D258" i="73"/>
  <c r="D259" i="73"/>
  <c r="D260" i="73"/>
  <c r="D261" i="73"/>
  <c r="D262" i="73"/>
  <c r="D263" i="73"/>
  <c r="D264" i="73"/>
  <c r="D265" i="73"/>
  <c r="D266" i="73"/>
  <c r="D267" i="73"/>
  <c r="D268" i="73"/>
  <c r="D269" i="73"/>
  <c r="D270" i="73"/>
  <c r="D271" i="73"/>
  <c r="D272" i="73"/>
  <c r="D273" i="73"/>
  <c r="D274" i="73"/>
  <c r="D275" i="73"/>
  <c r="D276" i="73"/>
  <c r="D277" i="73"/>
  <c r="D278" i="73"/>
  <c r="D279" i="73"/>
  <c r="D280" i="73"/>
  <c r="D281" i="73"/>
  <c r="D282" i="73"/>
  <c r="D283" i="73"/>
  <c r="D284" i="73"/>
  <c r="D285" i="73"/>
  <c r="D286" i="73"/>
  <c r="D287" i="73"/>
  <c r="D288" i="73"/>
  <c r="D289" i="73"/>
  <c r="D290" i="73"/>
  <c r="D291" i="73"/>
  <c r="D292" i="73"/>
  <c r="D293" i="73"/>
  <c r="D294" i="73"/>
  <c r="D295" i="73"/>
  <c r="D296" i="73"/>
  <c r="D297" i="73"/>
  <c r="D298" i="73"/>
  <c r="D299" i="73"/>
  <c r="D300" i="73"/>
  <c r="D301" i="73"/>
  <c r="D302" i="73"/>
  <c r="D303" i="73"/>
  <c r="D304" i="73"/>
  <c r="D305" i="73"/>
  <c r="D306" i="73"/>
  <c r="D307" i="73"/>
  <c r="D308" i="73"/>
  <c r="D309" i="73"/>
  <c r="D310" i="73"/>
  <c r="D311" i="73"/>
  <c r="D312" i="73"/>
  <c r="D313" i="73"/>
  <c r="D314" i="73"/>
  <c r="D315" i="73"/>
  <c r="D316" i="73"/>
  <c r="D317" i="73"/>
  <c r="D318" i="73"/>
  <c r="D319" i="73"/>
  <c r="D320" i="73"/>
  <c r="D321" i="73"/>
  <c r="D322" i="73"/>
  <c r="D323" i="73"/>
  <c r="D324" i="73"/>
  <c r="D325" i="73"/>
  <c r="D326" i="73"/>
  <c r="D327" i="73"/>
  <c r="D328" i="73"/>
  <c r="D329" i="73"/>
  <c r="D330" i="73"/>
  <c r="D331" i="73"/>
  <c r="D332" i="73"/>
  <c r="D333" i="73"/>
  <c r="D334" i="73"/>
  <c r="D335" i="73"/>
  <c r="D336" i="73"/>
  <c r="D337" i="73"/>
  <c r="D338" i="73"/>
  <c r="D339" i="73"/>
  <c r="D340" i="73"/>
  <c r="D341" i="73"/>
  <c r="D342" i="73"/>
  <c r="D343" i="73"/>
  <c r="D344" i="73"/>
  <c r="D345" i="73"/>
  <c r="D346" i="73"/>
  <c r="D347" i="73"/>
  <c r="D348" i="73"/>
  <c r="D349" i="73"/>
  <c r="D350" i="73"/>
  <c r="D351" i="73"/>
  <c r="D352" i="73"/>
  <c r="D353" i="73"/>
  <c r="D354" i="73"/>
  <c r="D355" i="73"/>
  <c r="D356" i="73"/>
  <c r="D357" i="73"/>
  <c r="D358" i="73"/>
  <c r="D359" i="73"/>
  <c r="D360" i="73"/>
  <c r="D361" i="73"/>
  <c r="D362" i="73"/>
  <c r="D363" i="73"/>
  <c r="D364" i="73"/>
  <c r="D365" i="73"/>
  <c r="D366" i="73"/>
  <c r="D367" i="73"/>
  <c r="D368" i="73"/>
  <c r="D369" i="73"/>
  <c r="D370" i="73"/>
  <c r="D371" i="73"/>
  <c r="D372" i="73"/>
  <c r="D373" i="73"/>
  <c r="D374" i="73"/>
  <c r="D375" i="73"/>
  <c r="D376" i="73"/>
  <c r="D377" i="73"/>
  <c r="D378" i="73"/>
  <c r="D379" i="73"/>
  <c r="D380" i="73"/>
  <c r="D381" i="73"/>
  <c r="D382" i="73"/>
  <c r="D383" i="73"/>
  <c r="D384" i="73"/>
  <c r="D385" i="73"/>
  <c r="D386" i="73"/>
  <c r="D387" i="73"/>
  <c r="D388" i="73"/>
  <c r="D389" i="73"/>
  <c r="D390" i="73"/>
  <c r="D391" i="73"/>
  <c r="D392" i="73"/>
  <c r="D393" i="73"/>
  <c r="D394" i="73"/>
  <c r="D395" i="73"/>
  <c r="D396" i="73"/>
  <c r="D397" i="73"/>
  <c r="D398" i="73"/>
  <c r="D399" i="73"/>
  <c r="D400" i="73"/>
  <c r="D401" i="73"/>
  <c r="D402" i="73"/>
  <c r="D403" i="73"/>
  <c r="D404" i="73"/>
  <c r="D405" i="73"/>
  <c r="D406" i="73"/>
  <c r="D407" i="73"/>
  <c r="D408" i="73"/>
  <c r="D409" i="73"/>
  <c r="D410" i="73"/>
  <c r="D411" i="73"/>
  <c r="D412" i="73"/>
  <c r="D413" i="73"/>
  <c r="D414" i="73"/>
  <c r="D415" i="73"/>
  <c r="D416" i="73"/>
  <c r="D417" i="73"/>
  <c r="D418" i="73"/>
  <c r="D419" i="73"/>
  <c r="D420" i="73"/>
  <c r="D421" i="73"/>
  <c r="D422" i="73"/>
  <c r="D423" i="73"/>
  <c r="D424" i="73"/>
  <c r="D425" i="73"/>
  <c r="D426" i="73"/>
  <c r="D427" i="73"/>
  <c r="D428" i="73"/>
  <c r="D429" i="73"/>
  <c r="D430" i="73"/>
  <c r="D431" i="73"/>
  <c r="D432" i="73"/>
  <c r="D433" i="73"/>
  <c r="D434" i="73"/>
  <c r="D435" i="73"/>
  <c r="D436" i="73"/>
  <c r="D437" i="73"/>
  <c r="D438" i="73"/>
  <c r="D439" i="73"/>
  <c r="D440" i="73"/>
  <c r="D441" i="73"/>
  <c r="D442" i="73"/>
  <c r="D443" i="73"/>
  <c r="D444" i="73"/>
  <c r="D445" i="73"/>
  <c r="D446" i="73"/>
  <c r="D447" i="73"/>
  <c r="D448" i="73"/>
  <c r="D449" i="73"/>
  <c r="D450" i="73"/>
  <c r="D451" i="73"/>
  <c r="D452" i="73"/>
  <c r="D453" i="73"/>
  <c r="D454" i="73"/>
  <c r="D455" i="73"/>
  <c r="D456" i="73"/>
  <c r="D457" i="73"/>
  <c r="D458" i="73"/>
  <c r="D459" i="73"/>
  <c r="D460" i="73"/>
  <c r="D461" i="73"/>
  <c r="D462" i="73"/>
  <c r="D463" i="73"/>
  <c r="D464" i="73"/>
  <c r="D465" i="73"/>
  <c r="D466" i="73"/>
  <c r="D467" i="73"/>
  <c r="D468" i="73"/>
  <c r="D469" i="73"/>
  <c r="D470" i="73"/>
  <c r="D471" i="73"/>
  <c r="D472" i="73"/>
  <c r="D473" i="73"/>
  <c r="D474" i="73"/>
  <c r="D475" i="73"/>
  <c r="D476" i="73"/>
  <c r="D477" i="73"/>
  <c r="D478" i="73"/>
  <c r="D479" i="73"/>
  <c r="D480" i="73"/>
  <c r="D481" i="73"/>
  <c r="D482" i="73"/>
  <c r="D483" i="73"/>
  <c r="D484" i="73"/>
  <c r="D485" i="73"/>
  <c r="D486" i="73"/>
  <c r="D487" i="73"/>
  <c r="D488" i="73"/>
  <c r="D489" i="73"/>
  <c r="D490" i="73"/>
  <c r="D491" i="73"/>
  <c r="D492" i="73"/>
  <c r="D493" i="73"/>
  <c r="D494" i="73"/>
  <c r="D495" i="73"/>
  <c r="D496" i="73"/>
  <c r="D497" i="73"/>
  <c r="D498" i="73"/>
  <c r="D499" i="73"/>
  <c r="D500" i="73"/>
  <c r="D501" i="73"/>
  <c r="D502" i="73"/>
  <c r="D503" i="73"/>
  <c r="D504" i="73"/>
  <c r="D505" i="73"/>
  <c r="D506" i="73"/>
  <c r="D507" i="73"/>
  <c r="D508" i="73"/>
  <c r="D509" i="73"/>
  <c r="D510" i="73"/>
  <c r="D511" i="73"/>
  <c r="D512" i="73"/>
  <c r="D513" i="73"/>
  <c r="D514" i="73"/>
  <c r="D515" i="73"/>
  <c r="D516" i="73"/>
  <c r="D517" i="73"/>
  <c r="D518" i="73"/>
  <c r="D519" i="73"/>
  <c r="D520" i="73"/>
  <c r="D521" i="73"/>
  <c r="D522" i="73"/>
  <c r="D523" i="73"/>
  <c r="D524" i="73"/>
  <c r="D525" i="73"/>
  <c r="D526" i="73"/>
  <c r="D527" i="73"/>
  <c r="D528" i="73"/>
  <c r="D529" i="73"/>
  <c r="D530" i="73"/>
  <c r="D531" i="73"/>
  <c r="D532" i="73"/>
  <c r="D533" i="73"/>
  <c r="D534" i="73"/>
  <c r="D535" i="73"/>
  <c r="D536" i="73"/>
  <c r="D537" i="73"/>
  <c r="D538" i="73"/>
  <c r="D539" i="73"/>
  <c r="D540" i="73"/>
  <c r="D541" i="73"/>
  <c r="D542" i="73"/>
  <c r="D543" i="73"/>
  <c r="D544" i="73"/>
  <c r="D545" i="73"/>
  <c r="D546" i="73"/>
  <c r="D547" i="73"/>
  <c r="D548" i="73"/>
  <c r="D549" i="73"/>
  <c r="D550" i="73"/>
  <c r="D551" i="73"/>
  <c r="D552" i="73"/>
  <c r="D553" i="73"/>
  <c r="D554" i="73"/>
  <c r="D555" i="73"/>
  <c r="D556" i="73"/>
  <c r="D557" i="73"/>
  <c r="D558" i="73"/>
  <c r="D559" i="73"/>
  <c r="D560" i="73"/>
  <c r="D561" i="73"/>
  <c r="D562" i="73"/>
  <c r="D563" i="73"/>
  <c r="D564" i="73"/>
  <c r="D565" i="73"/>
  <c r="D566" i="73"/>
  <c r="D567" i="73"/>
  <c r="D568" i="73"/>
  <c r="D569" i="73"/>
  <c r="D570" i="73"/>
  <c r="D571" i="73"/>
  <c r="D572" i="73"/>
  <c r="D573" i="73"/>
  <c r="D574" i="73"/>
  <c r="D575" i="73"/>
  <c r="D576" i="73"/>
  <c r="D577" i="73"/>
  <c r="D578" i="73"/>
  <c r="D579" i="73"/>
  <c r="D580" i="73"/>
  <c r="D581" i="73"/>
  <c r="D582" i="73"/>
  <c r="D583" i="73"/>
  <c r="D584" i="73"/>
  <c r="D585" i="73"/>
  <c r="D586" i="73"/>
  <c r="D587" i="73"/>
  <c r="D588" i="73"/>
  <c r="D589" i="73"/>
  <c r="D590" i="73"/>
  <c r="D591" i="73"/>
  <c r="D592" i="73"/>
  <c r="D593" i="73"/>
  <c r="D594" i="73"/>
  <c r="D595" i="73"/>
  <c r="D596" i="73"/>
  <c r="D597" i="73"/>
  <c r="D598" i="73"/>
  <c r="D599" i="73"/>
  <c r="D600" i="73"/>
  <c r="D601" i="73"/>
  <c r="D602" i="73"/>
  <c r="D603" i="73"/>
  <c r="D604" i="73"/>
  <c r="D605" i="73"/>
  <c r="D606" i="73"/>
  <c r="D607" i="73"/>
  <c r="D608" i="73"/>
  <c r="D609" i="73"/>
  <c r="D610" i="73"/>
  <c r="D611" i="73"/>
  <c r="D612" i="73"/>
  <c r="D613" i="73"/>
  <c r="D614" i="73"/>
  <c r="D615" i="73"/>
  <c r="D616" i="73"/>
  <c r="D617" i="73"/>
  <c r="D618" i="73"/>
  <c r="D619" i="73"/>
  <c r="D620" i="73"/>
  <c r="D621" i="73"/>
  <c r="D622" i="73"/>
  <c r="D623" i="73"/>
  <c r="D624" i="73"/>
  <c r="D625" i="73"/>
  <c r="D626" i="73"/>
  <c r="D627" i="73"/>
  <c r="D628" i="73"/>
  <c r="D629" i="73"/>
  <c r="D630" i="73"/>
  <c r="D631" i="73"/>
  <c r="D632" i="73"/>
  <c r="D633" i="73"/>
  <c r="D634" i="73"/>
  <c r="D635" i="73"/>
  <c r="D636" i="73"/>
  <c r="D637" i="73"/>
  <c r="D638" i="73"/>
  <c r="D639" i="73"/>
  <c r="D640" i="73"/>
  <c r="D641" i="73"/>
  <c r="D642" i="73"/>
  <c r="D643" i="73"/>
  <c r="D644" i="73"/>
  <c r="D645" i="73"/>
  <c r="D646" i="73"/>
  <c r="D647" i="73"/>
  <c r="D648" i="73"/>
  <c r="D649" i="73"/>
  <c r="D650" i="73"/>
  <c r="D651" i="73"/>
  <c r="D652" i="73"/>
  <c r="D653" i="73"/>
  <c r="D654" i="73"/>
  <c r="D655" i="73"/>
  <c r="D656" i="73"/>
  <c r="D657" i="73"/>
  <c r="D658" i="73"/>
  <c r="D659" i="73"/>
  <c r="D660" i="73"/>
  <c r="D661" i="73"/>
  <c r="D662" i="73"/>
  <c r="D663" i="73"/>
  <c r="D664" i="73"/>
  <c r="D665" i="73"/>
  <c r="D666" i="73"/>
  <c r="D667" i="73"/>
  <c r="D668" i="73"/>
  <c r="D669" i="73"/>
  <c r="D670" i="73"/>
  <c r="D671" i="73"/>
  <c r="D672" i="73"/>
  <c r="D673" i="73"/>
  <c r="D674" i="73"/>
  <c r="D675" i="73"/>
  <c r="D676" i="73"/>
  <c r="D677" i="73"/>
  <c r="D678" i="73"/>
  <c r="D679" i="73"/>
  <c r="D680" i="73"/>
  <c r="D681" i="73"/>
  <c r="D682" i="73"/>
  <c r="D683" i="73"/>
  <c r="D684" i="73"/>
  <c r="D685" i="73"/>
  <c r="D686" i="73"/>
  <c r="D687" i="73"/>
  <c r="D688" i="73"/>
  <c r="D689" i="73"/>
  <c r="D690" i="73"/>
  <c r="D691" i="73"/>
  <c r="D692" i="73"/>
  <c r="D693" i="73"/>
  <c r="D694" i="73"/>
  <c r="D695" i="73"/>
  <c r="D696" i="73"/>
  <c r="D697" i="73"/>
  <c r="D698" i="73"/>
  <c r="D699" i="73"/>
  <c r="D700" i="73"/>
  <c r="D701" i="73"/>
  <c r="D702" i="73"/>
  <c r="D703" i="73"/>
  <c r="D704" i="73"/>
  <c r="D705" i="73"/>
  <c r="D706" i="73"/>
  <c r="D707" i="73"/>
  <c r="D708" i="73"/>
  <c r="D709" i="73"/>
  <c r="D710" i="73"/>
  <c r="D711" i="73"/>
  <c r="D712" i="73"/>
  <c r="D713" i="73"/>
  <c r="D714" i="73"/>
  <c r="D715" i="73"/>
  <c r="D716" i="73"/>
  <c r="D717" i="73"/>
  <c r="D718" i="73"/>
  <c r="D719" i="73"/>
  <c r="D720" i="73"/>
  <c r="D721" i="73"/>
  <c r="D722" i="73"/>
  <c r="D723" i="73"/>
  <c r="D724" i="73"/>
  <c r="D725" i="73"/>
  <c r="D726" i="73"/>
  <c r="D727" i="73"/>
  <c r="D728" i="73"/>
  <c r="D729" i="73"/>
  <c r="D730" i="73"/>
  <c r="D731" i="73"/>
  <c r="D732" i="73"/>
  <c r="D733" i="73"/>
  <c r="D734" i="73"/>
  <c r="D735" i="73"/>
  <c r="D736" i="73"/>
  <c r="D737" i="73"/>
  <c r="D738" i="73"/>
  <c r="D739" i="73"/>
  <c r="D740" i="73"/>
  <c r="D741" i="73"/>
  <c r="D742" i="73"/>
  <c r="D743" i="73"/>
  <c r="D744" i="73"/>
  <c r="D745" i="73"/>
  <c r="D746" i="73"/>
  <c r="D747" i="73"/>
  <c r="D748" i="73"/>
  <c r="D749" i="73"/>
  <c r="D750" i="73"/>
  <c r="D751" i="73"/>
  <c r="D752" i="73"/>
  <c r="D753" i="73"/>
  <c r="D754" i="73"/>
  <c r="D755" i="73"/>
  <c r="D756" i="73"/>
  <c r="D757" i="73"/>
  <c r="D758" i="73"/>
  <c r="D759" i="73"/>
  <c r="D760" i="73"/>
  <c r="D761" i="73"/>
  <c r="D762" i="73"/>
  <c r="D763" i="73"/>
  <c r="D764" i="73"/>
  <c r="D765" i="73"/>
  <c r="D766" i="73"/>
  <c r="D767" i="73"/>
  <c r="D768" i="73"/>
  <c r="D769" i="73"/>
  <c r="D770" i="73"/>
  <c r="D771" i="73"/>
  <c r="D772" i="73"/>
  <c r="D773" i="73"/>
  <c r="D774" i="73"/>
  <c r="D775" i="73"/>
  <c r="D776" i="73"/>
  <c r="D777" i="73"/>
  <c r="D778" i="73"/>
  <c r="D779" i="73"/>
  <c r="D780" i="73"/>
  <c r="D781" i="73"/>
  <c r="D782" i="73"/>
  <c r="D783" i="73"/>
  <c r="D784" i="73"/>
  <c r="D785" i="73"/>
  <c r="D786" i="73"/>
  <c r="D787" i="73"/>
  <c r="D788" i="73"/>
  <c r="D789" i="73"/>
  <c r="D790" i="73"/>
  <c r="D791" i="73"/>
  <c r="D792" i="73"/>
  <c r="D793" i="73"/>
  <c r="D794" i="73"/>
  <c r="D795" i="73"/>
  <c r="D796" i="73"/>
  <c r="D797" i="73"/>
  <c r="D798" i="73"/>
  <c r="D799" i="73"/>
  <c r="D800" i="73"/>
  <c r="D801" i="73"/>
  <c r="D802" i="73"/>
  <c r="D803" i="73"/>
  <c r="D804" i="73"/>
  <c r="D805" i="73"/>
  <c r="D806" i="73"/>
  <c r="D807" i="73"/>
  <c r="D808" i="73"/>
  <c r="D809" i="73"/>
  <c r="D810" i="73"/>
  <c r="D811" i="73"/>
  <c r="D812" i="73"/>
  <c r="D813" i="73"/>
  <c r="D814" i="73"/>
  <c r="D815" i="73"/>
  <c r="D816" i="73"/>
  <c r="D817" i="73"/>
  <c r="D818" i="73"/>
  <c r="D819" i="73"/>
  <c r="D820" i="73"/>
  <c r="D821" i="73"/>
  <c r="D822" i="73"/>
  <c r="D823" i="73"/>
  <c r="D824" i="73"/>
  <c r="D825" i="73"/>
  <c r="D826" i="73"/>
  <c r="D827" i="73"/>
  <c r="D828" i="73"/>
  <c r="D829" i="73"/>
  <c r="D830" i="73"/>
  <c r="D831" i="73"/>
  <c r="D832" i="73"/>
  <c r="D833" i="73"/>
  <c r="D834" i="73"/>
  <c r="D835" i="73"/>
  <c r="D836" i="73"/>
  <c r="D837" i="73"/>
  <c r="D838" i="73"/>
  <c r="D839" i="73"/>
  <c r="D840" i="73"/>
  <c r="D841" i="73"/>
  <c r="D842" i="73"/>
  <c r="D843" i="73"/>
  <c r="D844" i="73"/>
  <c r="D845" i="73"/>
  <c r="D846" i="73"/>
  <c r="D847" i="73"/>
  <c r="D848" i="73"/>
  <c r="D849" i="73"/>
  <c r="D850" i="73"/>
  <c r="D851" i="73"/>
  <c r="D852" i="73"/>
  <c r="D853" i="73"/>
  <c r="D854" i="73"/>
  <c r="D855" i="73"/>
  <c r="D856" i="73"/>
  <c r="D857" i="73"/>
  <c r="D858" i="73"/>
  <c r="D859" i="73"/>
  <c r="D860" i="73"/>
  <c r="D861" i="73"/>
  <c r="D862" i="73"/>
  <c r="D863" i="73"/>
  <c r="D864" i="73"/>
  <c r="D865" i="73"/>
  <c r="D866" i="73"/>
  <c r="D867" i="73"/>
  <c r="D868" i="73"/>
  <c r="D869" i="73"/>
  <c r="D870" i="73"/>
  <c r="D871" i="73"/>
  <c r="D872" i="73"/>
  <c r="D873" i="73"/>
  <c r="D874" i="73"/>
  <c r="D875" i="73"/>
  <c r="D876" i="73"/>
  <c r="D877" i="73"/>
  <c r="D878" i="73"/>
  <c r="D879" i="73"/>
  <c r="D880" i="73"/>
  <c r="D881" i="73"/>
  <c r="D882" i="73"/>
  <c r="D883" i="73"/>
  <c r="D884" i="73"/>
  <c r="D885" i="73"/>
  <c r="D886" i="73"/>
  <c r="D887" i="73"/>
  <c r="D888" i="73"/>
  <c r="D889" i="73"/>
  <c r="D890" i="73"/>
  <c r="D891" i="73"/>
  <c r="D892" i="73"/>
  <c r="D893" i="73"/>
  <c r="D894" i="73"/>
  <c r="D895" i="73"/>
  <c r="D896" i="73"/>
  <c r="D897" i="73"/>
  <c r="D898" i="73"/>
  <c r="D899" i="73"/>
  <c r="D900" i="73"/>
  <c r="D901" i="73"/>
  <c r="D902" i="73"/>
  <c r="D903" i="73"/>
  <c r="D904" i="73"/>
  <c r="D905" i="73"/>
  <c r="D906" i="73"/>
  <c r="D907" i="73"/>
  <c r="D908" i="73"/>
  <c r="D909" i="73"/>
  <c r="D910" i="73"/>
  <c r="D911" i="73"/>
  <c r="D912" i="73"/>
  <c r="D913" i="73"/>
  <c r="D914" i="73"/>
  <c r="D915" i="73"/>
  <c r="D916" i="73"/>
  <c r="D917" i="73"/>
  <c r="D918" i="73"/>
  <c r="D919" i="73"/>
  <c r="D920" i="73"/>
  <c r="D921" i="73"/>
  <c r="D922" i="73"/>
  <c r="D923" i="73"/>
  <c r="D924" i="73"/>
  <c r="D925" i="73"/>
  <c r="D926" i="73"/>
  <c r="D927" i="73"/>
  <c r="D928" i="73"/>
  <c r="D929" i="73"/>
  <c r="D930" i="73"/>
  <c r="D931" i="73"/>
  <c r="D932" i="73"/>
  <c r="D933" i="73"/>
  <c r="D934" i="73"/>
  <c r="D935" i="73"/>
  <c r="D936" i="73"/>
  <c r="D937" i="73"/>
  <c r="D938" i="73"/>
  <c r="D939" i="73"/>
  <c r="D940" i="73"/>
  <c r="D941" i="73"/>
  <c r="D942" i="73"/>
  <c r="D943" i="73"/>
  <c r="D944" i="73"/>
  <c r="D945" i="73"/>
  <c r="D946" i="73"/>
  <c r="D947" i="73"/>
  <c r="D948" i="73"/>
  <c r="D949" i="73"/>
  <c r="D950" i="73"/>
  <c r="D951" i="73"/>
  <c r="D952" i="73"/>
  <c r="D953" i="73"/>
  <c r="D954" i="73"/>
  <c r="D955" i="73"/>
  <c r="D956" i="73"/>
  <c r="D957" i="73"/>
  <c r="D958" i="73"/>
  <c r="D959" i="73"/>
  <c r="D960" i="73"/>
  <c r="D961" i="73"/>
  <c r="D962" i="73"/>
  <c r="D963" i="73"/>
  <c r="D964" i="73"/>
  <c r="D965" i="73"/>
  <c r="D966" i="73"/>
  <c r="D967" i="73"/>
  <c r="D968" i="73"/>
  <c r="D969" i="73"/>
  <c r="D970" i="73"/>
  <c r="D971" i="73"/>
  <c r="D972" i="73"/>
  <c r="D973" i="73"/>
  <c r="D974" i="73"/>
  <c r="D975" i="73"/>
  <c r="D976" i="73"/>
  <c r="D977" i="73"/>
  <c r="D978" i="73"/>
  <c r="D979" i="73"/>
  <c r="D980" i="73"/>
  <c r="D981" i="73"/>
  <c r="D982" i="73"/>
  <c r="D983" i="73"/>
  <c r="D984" i="73"/>
  <c r="D985" i="73"/>
  <c r="D986" i="73"/>
  <c r="D987" i="73"/>
  <c r="D988" i="73"/>
  <c r="D989" i="73"/>
  <c r="D990" i="73"/>
  <c r="D991" i="73"/>
  <c r="D992" i="73"/>
  <c r="D993" i="73"/>
  <c r="D994" i="73"/>
  <c r="D995" i="73"/>
  <c r="D996" i="73"/>
  <c r="D997" i="73"/>
  <c r="D998" i="73"/>
  <c r="D999" i="73"/>
  <c r="D1000" i="73"/>
  <c r="D1001" i="73"/>
  <c r="D1002" i="73"/>
  <c r="D1003" i="73"/>
  <c r="D1004" i="73"/>
  <c r="D1005" i="73"/>
  <c r="D1006" i="73"/>
  <c r="D1007" i="73"/>
  <c r="D1008" i="73"/>
  <c r="D1009" i="73"/>
  <c r="D1010" i="73"/>
  <c r="D1011" i="73"/>
  <c r="D1012" i="73"/>
  <c r="D1013" i="73"/>
  <c r="D1014" i="73"/>
  <c r="D1015" i="73"/>
  <c r="D1016" i="73"/>
  <c r="D1017" i="73"/>
  <c r="D1018" i="73"/>
  <c r="D1019" i="73"/>
  <c r="D1020" i="73"/>
  <c r="D1021" i="73"/>
  <c r="D1022" i="73"/>
  <c r="D1023" i="73"/>
  <c r="D1024" i="73"/>
  <c r="D1025" i="73"/>
  <c r="D1026" i="73"/>
  <c r="D1027" i="73"/>
  <c r="D1028" i="73"/>
  <c r="D1029" i="73"/>
  <c r="D1030" i="73"/>
  <c r="D1031" i="73"/>
  <c r="D1032" i="73"/>
  <c r="D1033" i="73"/>
  <c r="D1034" i="73"/>
  <c r="D1035" i="73"/>
  <c r="D1036" i="73"/>
  <c r="D1037" i="73"/>
  <c r="D1038" i="73"/>
  <c r="D1039" i="73"/>
  <c r="D1040" i="73"/>
  <c r="D1041" i="73"/>
  <c r="D1042" i="73"/>
  <c r="D1043" i="73"/>
  <c r="D1044" i="73"/>
  <c r="D1045" i="73"/>
  <c r="D1046" i="73"/>
  <c r="D1047" i="73"/>
  <c r="D1048" i="73"/>
  <c r="D1049" i="73"/>
  <c r="D1050" i="73"/>
  <c r="D1051" i="73"/>
  <c r="D1052" i="73"/>
  <c r="D1053" i="73"/>
  <c r="D1054" i="73"/>
  <c r="D1055" i="73"/>
  <c r="D1056" i="73"/>
  <c r="D1057" i="73"/>
  <c r="D1058" i="73"/>
  <c r="D1059" i="73"/>
  <c r="D1060" i="73"/>
  <c r="D1061" i="73"/>
  <c r="D1062" i="73"/>
  <c r="D1063" i="73"/>
  <c r="D1064" i="73"/>
  <c r="D1065" i="73"/>
  <c r="D1066" i="73"/>
  <c r="D1067" i="73"/>
  <c r="D1068" i="73"/>
  <c r="D1069" i="73"/>
  <c r="D1070" i="73"/>
  <c r="D1071" i="73"/>
  <c r="D1072" i="73"/>
  <c r="D1073" i="73"/>
  <c r="D1074" i="73"/>
  <c r="D1075" i="73"/>
  <c r="D1076" i="73"/>
  <c r="D1077" i="73"/>
  <c r="D1078" i="73"/>
  <c r="D1079" i="73"/>
  <c r="D1080" i="73"/>
  <c r="D1081" i="73"/>
  <c r="D1082" i="73"/>
  <c r="D1083" i="73"/>
  <c r="D1084" i="73"/>
  <c r="D1085" i="73"/>
  <c r="D1086" i="73"/>
  <c r="D1087" i="73"/>
  <c r="D1088" i="73"/>
  <c r="D1089" i="73"/>
  <c r="D1090" i="73"/>
  <c r="D1091" i="73"/>
  <c r="D1092" i="73"/>
  <c r="D1093" i="73"/>
  <c r="D1094" i="73"/>
  <c r="D1095" i="73"/>
  <c r="D1096" i="73"/>
  <c r="D1097" i="73"/>
  <c r="D1098" i="73"/>
  <c r="D1099" i="73"/>
  <c r="D1100" i="73"/>
  <c r="D1101" i="73"/>
  <c r="D1102" i="73"/>
  <c r="D1103" i="73"/>
  <c r="D1104" i="73"/>
  <c r="D1105" i="73"/>
  <c r="D1106" i="73"/>
  <c r="D1107" i="73"/>
  <c r="D1108" i="73"/>
  <c r="D1109" i="73"/>
  <c r="D1110" i="73"/>
  <c r="D1111" i="73"/>
  <c r="D1112" i="73"/>
  <c r="D1113" i="73"/>
  <c r="D1114" i="73"/>
  <c r="D1115" i="73"/>
  <c r="D1116" i="73"/>
  <c r="D1117" i="73"/>
  <c r="D1118" i="73"/>
  <c r="D1119" i="73"/>
  <c r="D1120" i="73"/>
  <c r="D1121" i="73"/>
  <c r="D1122" i="73"/>
  <c r="D1123" i="73"/>
  <c r="D1124" i="73"/>
  <c r="D1125" i="73"/>
  <c r="D1126" i="73"/>
  <c r="D1127" i="73"/>
  <c r="D1128" i="73"/>
  <c r="D1129" i="73"/>
  <c r="D1130" i="73"/>
  <c r="D1131" i="73"/>
  <c r="D1132" i="73"/>
  <c r="D1133" i="73"/>
  <c r="D1134" i="73"/>
  <c r="D1135" i="73"/>
  <c r="D1136" i="73"/>
  <c r="D1137" i="73"/>
  <c r="D1138" i="73"/>
  <c r="D1139" i="73"/>
  <c r="D1140" i="73"/>
  <c r="D1141" i="73"/>
  <c r="D1142" i="73"/>
  <c r="D1143" i="73"/>
  <c r="D1144" i="73"/>
  <c r="D1145" i="73"/>
  <c r="D1146" i="73"/>
  <c r="D1147" i="73"/>
  <c r="D1148" i="73"/>
  <c r="D1149" i="73"/>
  <c r="D1150" i="73"/>
  <c r="D1151" i="73"/>
  <c r="D1152" i="73"/>
  <c r="D1153" i="73"/>
  <c r="D1154" i="73"/>
  <c r="D1155" i="73"/>
  <c r="D1156" i="73"/>
  <c r="D1157" i="73"/>
  <c r="D1158" i="73"/>
  <c r="D1159" i="73"/>
  <c r="D1160" i="73"/>
  <c r="D1161" i="73"/>
  <c r="D1162" i="73"/>
  <c r="D1163" i="73"/>
  <c r="D1164" i="73"/>
  <c r="D1165" i="73"/>
  <c r="D1166" i="73"/>
  <c r="D1167" i="73"/>
  <c r="D1168" i="73"/>
  <c r="D1169" i="73"/>
  <c r="D1170" i="73"/>
  <c r="D1171" i="73"/>
  <c r="D1172" i="73"/>
  <c r="D1173" i="73"/>
  <c r="D1174" i="73"/>
  <c r="D1175" i="73"/>
  <c r="D1176" i="73"/>
  <c r="D1177" i="73"/>
  <c r="D1178" i="73"/>
  <c r="D1179" i="73"/>
  <c r="D1180" i="73"/>
  <c r="D1181" i="73"/>
  <c r="D1182" i="73"/>
  <c r="D1183" i="73"/>
  <c r="D1184" i="73"/>
  <c r="D1185" i="73"/>
  <c r="D1186" i="73"/>
  <c r="D1187" i="73"/>
  <c r="D1188" i="73"/>
  <c r="D1189" i="73"/>
  <c r="D1190" i="73"/>
  <c r="D1191" i="73"/>
  <c r="D1192" i="73"/>
  <c r="D1193" i="73"/>
  <c r="D1194" i="73"/>
  <c r="D1195" i="73"/>
  <c r="D1196" i="73"/>
  <c r="D1197" i="73"/>
  <c r="D1198" i="73"/>
  <c r="D1199" i="73"/>
  <c r="D1200" i="73"/>
  <c r="D1201" i="73"/>
  <c r="D1202" i="73"/>
  <c r="D1203" i="73"/>
  <c r="D1204" i="73"/>
  <c r="D1205" i="73"/>
  <c r="D1206" i="73"/>
  <c r="D1207" i="73"/>
  <c r="D1208" i="73"/>
  <c r="D1209" i="73"/>
  <c r="D1210" i="73"/>
  <c r="D1211" i="73"/>
  <c r="D1212" i="73"/>
  <c r="D1213" i="73"/>
  <c r="D1214" i="73"/>
  <c r="D1215" i="73"/>
  <c r="D1216" i="73"/>
  <c r="D1217" i="73"/>
  <c r="D1218" i="73"/>
  <c r="D1219" i="73"/>
  <c r="D1220" i="73"/>
  <c r="D1221" i="73"/>
  <c r="D1222" i="73"/>
  <c r="D1223" i="73"/>
  <c r="D1224" i="73"/>
  <c r="D1225" i="73"/>
  <c r="D1226" i="73"/>
  <c r="D1227" i="73"/>
  <c r="D1228" i="73"/>
  <c r="D1229" i="73"/>
  <c r="D1230" i="73"/>
  <c r="D1231" i="73"/>
  <c r="D1232" i="73"/>
  <c r="D1233" i="73"/>
  <c r="D1234" i="73"/>
  <c r="D1235" i="73"/>
  <c r="D1236" i="73"/>
  <c r="D1237" i="73"/>
  <c r="D1238" i="73"/>
  <c r="D1239" i="73"/>
  <c r="D1240" i="73"/>
  <c r="D1241" i="73"/>
  <c r="D1242" i="73"/>
  <c r="D1243" i="73"/>
  <c r="D1244" i="73"/>
  <c r="D1245" i="73"/>
  <c r="D1246" i="73"/>
  <c r="D1247" i="73"/>
  <c r="D1248" i="73"/>
  <c r="D1249" i="73"/>
  <c r="D1250" i="73"/>
  <c r="D1251" i="73"/>
  <c r="D1252" i="73"/>
  <c r="D1253" i="73"/>
  <c r="D1254" i="73"/>
  <c r="D1255" i="73"/>
  <c r="D1256" i="73"/>
  <c r="D1257" i="73"/>
  <c r="D1258" i="73"/>
  <c r="D1259" i="73"/>
  <c r="D1260" i="73"/>
  <c r="D1261" i="73"/>
  <c r="D1262" i="73"/>
  <c r="D1263" i="73"/>
  <c r="D1264" i="73"/>
  <c r="D1265" i="73"/>
  <c r="D1266" i="73"/>
  <c r="D1267" i="73"/>
  <c r="D1268" i="73"/>
  <c r="D1269" i="73"/>
  <c r="D1270" i="73"/>
  <c r="D1271" i="73"/>
  <c r="D1272" i="73"/>
  <c r="D1273" i="73"/>
  <c r="D1274" i="73"/>
  <c r="D1275" i="73"/>
  <c r="D1276" i="73"/>
  <c r="D1277" i="73"/>
  <c r="D1278" i="73"/>
  <c r="D1279" i="73"/>
  <c r="D1280" i="73"/>
  <c r="D1281" i="73"/>
  <c r="D1282" i="73"/>
  <c r="D1283" i="73"/>
  <c r="D1284" i="73"/>
  <c r="D1285" i="73"/>
  <c r="D1286" i="73"/>
  <c r="D1287" i="73"/>
  <c r="D1288" i="73"/>
  <c r="D1289" i="73"/>
  <c r="D1290" i="73"/>
  <c r="D1291" i="73"/>
  <c r="D1292" i="73"/>
  <c r="D1293" i="73"/>
  <c r="D1294" i="73"/>
  <c r="D1295" i="73"/>
  <c r="D1296" i="73"/>
  <c r="D1297" i="73"/>
  <c r="D1298" i="73"/>
  <c r="D1299" i="73"/>
  <c r="D1300" i="73"/>
  <c r="D1301" i="73"/>
  <c r="D1302" i="73"/>
  <c r="D1303" i="73"/>
  <c r="D1304" i="73"/>
  <c r="D1305" i="73"/>
  <c r="D1306" i="73"/>
  <c r="D1307" i="73"/>
  <c r="D1308" i="73"/>
  <c r="D1309" i="73"/>
  <c r="D1310" i="73"/>
  <c r="D1311" i="73"/>
  <c r="D1312" i="73"/>
  <c r="D1313" i="73"/>
  <c r="D1314" i="73"/>
  <c r="D1315" i="73"/>
  <c r="D1316" i="73"/>
  <c r="D1317" i="73"/>
  <c r="D1318" i="73"/>
  <c r="D1319" i="73"/>
  <c r="D1320" i="73"/>
  <c r="D1321" i="73"/>
  <c r="D1322" i="73"/>
  <c r="D1323" i="73"/>
  <c r="D1324" i="73"/>
  <c r="D1325" i="73"/>
  <c r="D1326" i="73"/>
  <c r="D1327" i="73"/>
  <c r="D1328" i="73"/>
  <c r="D1329" i="73"/>
  <c r="D1330" i="73"/>
  <c r="D1331" i="73"/>
  <c r="D1332" i="73"/>
  <c r="D1333" i="73"/>
  <c r="D1334" i="73"/>
  <c r="D1335" i="73"/>
  <c r="D1336" i="73"/>
  <c r="D1337" i="73"/>
  <c r="D1338" i="73"/>
  <c r="D1339" i="73"/>
  <c r="D1340" i="73"/>
  <c r="D1341" i="73"/>
  <c r="D1342" i="73"/>
  <c r="D1343" i="73"/>
  <c r="D1344" i="73"/>
  <c r="D1345" i="73"/>
  <c r="D1346" i="73"/>
  <c r="D1347" i="73"/>
  <c r="D1348" i="73"/>
  <c r="D1349" i="73"/>
  <c r="D1350" i="73"/>
  <c r="D1351" i="73"/>
  <c r="D1352" i="73"/>
  <c r="D1353" i="73"/>
  <c r="D1354" i="73"/>
  <c r="D1355" i="73"/>
  <c r="D1356" i="73"/>
  <c r="D1357" i="73"/>
  <c r="D1358" i="73"/>
  <c r="D1359" i="73"/>
  <c r="D1360" i="73"/>
  <c r="D1361" i="73"/>
  <c r="D1362" i="73"/>
  <c r="D1363" i="73"/>
  <c r="D1364" i="73"/>
  <c r="D1365" i="73"/>
  <c r="D1366" i="73"/>
  <c r="D1367" i="73"/>
  <c r="D1368" i="73"/>
  <c r="D1369" i="73"/>
  <c r="D1370" i="73"/>
  <c r="D1371" i="73"/>
  <c r="D1372" i="73"/>
  <c r="D1373" i="73"/>
  <c r="D1374" i="73"/>
  <c r="D1375" i="73"/>
  <c r="D1376" i="73"/>
  <c r="D1377" i="73"/>
  <c r="D1378" i="73"/>
  <c r="D1379" i="73"/>
  <c r="J804" i="67" l="1"/>
  <c r="J818" i="67"/>
  <c r="J1259" i="67"/>
  <c r="J544" i="67"/>
  <c r="J34" i="67"/>
  <c r="J44" i="67"/>
  <c r="J482" i="67"/>
  <c r="J1268" i="67"/>
  <c r="J1248" i="67"/>
  <c r="J364" i="67"/>
  <c r="J423" i="67"/>
  <c r="J1369" i="67"/>
  <c r="J475" i="67"/>
  <c r="J805" i="67"/>
  <c r="J21" i="67"/>
  <c r="J291" i="67"/>
  <c r="J25" i="67"/>
  <c r="J532" i="67"/>
  <c r="J487" i="67"/>
  <c r="J480" i="67"/>
  <c r="J324" i="67"/>
  <c r="J23" i="67"/>
  <c r="J806" i="67"/>
  <c r="J402" i="67"/>
  <c r="J61" i="67"/>
  <c r="J62" i="67"/>
  <c r="J530" i="67"/>
  <c r="J368" i="67"/>
  <c r="J394" i="67"/>
  <c r="J350" i="67"/>
  <c r="J1347" i="67"/>
  <c r="J1275" i="67"/>
  <c r="J316" i="67"/>
  <c r="J1274" i="67"/>
  <c r="J67" i="67"/>
  <c r="J1250" i="67"/>
  <c r="J1277" i="67"/>
  <c r="J68" i="67"/>
  <c r="J39" i="67"/>
  <c r="J794" i="67"/>
  <c r="J389" i="67"/>
  <c r="J7" i="67"/>
  <c r="J341" i="67"/>
  <c r="J1370" i="67"/>
  <c r="J40" i="67"/>
  <c r="J330" i="67"/>
  <c r="J344" i="67"/>
  <c r="J427" i="67"/>
  <c r="J48" i="67"/>
  <c r="J553" i="67"/>
  <c r="J15" i="67"/>
  <c r="J552" i="67"/>
  <c r="J372" i="67"/>
  <c r="J343" i="67"/>
  <c r="J351" i="67"/>
  <c r="J388" i="67"/>
  <c r="J1258" i="67"/>
  <c r="J13" i="67"/>
  <c r="J439" i="67"/>
  <c r="J385" i="67"/>
  <c r="J446" i="67"/>
  <c r="J1249" i="67"/>
  <c r="J49" i="67"/>
  <c r="J377" i="67"/>
  <c r="J447" i="67"/>
  <c r="J38" i="67"/>
  <c r="J441" i="67"/>
  <c r="J550" i="67"/>
  <c r="J435" i="67"/>
  <c r="J247" i="67"/>
  <c r="J1341" i="67"/>
  <c r="J485" i="67"/>
  <c r="J554" i="67"/>
  <c r="J504" i="67"/>
  <c r="J340" i="67"/>
  <c r="J445" i="67"/>
  <c r="J797" i="67"/>
  <c r="J331" i="67"/>
  <c r="J1279" i="67"/>
  <c r="J1278" i="67"/>
  <c r="J1349" i="67"/>
  <c r="J313" i="67"/>
  <c r="J50" i="67"/>
  <c r="J1260" i="67"/>
  <c r="J518" i="67"/>
  <c r="J817" i="67"/>
  <c r="J436" i="67"/>
  <c r="J378" i="67"/>
  <c r="J547" i="67"/>
  <c r="J1337" i="67"/>
  <c r="J365" i="67"/>
  <c r="J1350" i="67"/>
  <c r="J51" i="67"/>
  <c r="J464" i="67"/>
  <c r="J327" i="67"/>
  <c r="J448" i="67"/>
  <c r="J555" i="67"/>
  <c r="J244" i="67"/>
  <c r="J418" i="67"/>
  <c r="J545" i="67"/>
  <c r="J69" i="67"/>
  <c r="J505" i="67"/>
  <c r="J334" i="67"/>
  <c r="J1336" i="67"/>
  <c r="J18" i="67"/>
  <c r="J1339" i="67"/>
  <c r="J312" i="67"/>
  <c r="J807" i="67"/>
  <c r="J26" i="67"/>
  <c r="J438" i="67"/>
  <c r="J1280" i="67"/>
  <c r="J29" i="67"/>
  <c r="J1351" i="67"/>
  <c r="J352" i="67"/>
  <c r="J59" i="67"/>
  <c r="J808" i="67"/>
  <c r="J52" i="67"/>
  <c r="J366" i="67"/>
  <c r="J443" i="67"/>
  <c r="J63" i="67"/>
  <c r="J498" i="67"/>
  <c r="J396" i="67"/>
  <c r="J353" i="67"/>
  <c r="J556" i="67"/>
  <c r="J523" i="67"/>
  <c r="J799" i="67"/>
  <c r="J557" i="67"/>
  <c r="J479" i="67"/>
  <c r="J462" i="67"/>
  <c r="J526" i="67"/>
  <c r="J1257" i="67"/>
  <c r="J1371" i="67"/>
  <c r="J379" i="67"/>
  <c r="J558" i="67"/>
  <c r="J8" i="67"/>
  <c r="J1345" i="67"/>
  <c r="J440" i="67"/>
  <c r="J800" i="67"/>
  <c r="J360" i="67"/>
  <c r="J546" i="67"/>
  <c r="J336" i="67"/>
  <c r="J294" i="67"/>
  <c r="J246" i="67"/>
  <c r="J245" i="67"/>
  <c r="J323" i="67"/>
  <c r="J380" i="67"/>
  <c r="J444" i="67"/>
  <c r="J33" i="67"/>
  <c r="J53" i="67"/>
  <c r="J513" i="67"/>
  <c r="J481" i="67"/>
  <c r="J339" i="67"/>
  <c r="J1251" i="67"/>
  <c r="J314" i="67"/>
  <c r="J27" i="67"/>
  <c r="J548" i="67"/>
  <c r="J332" i="67"/>
  <c r="J820" i="67"/>
  <c r="J503" i="67"/>
  <c r="J1281" i="67"/>
  <c r="J1261" i="67"/>
  <c r="J361" i="67"/>
  <c r="J511" i="67"/>
  <c r="J46" i="67"/>
  <c r="J367" i="67"/>
  <c r="J354" i="67"/>
  <c r="J529" i="67"/>
  <c r="J816" i="67"/>
  <c r="J393" i="67"/>
  <c r="J54" i="67"/>
  <c r="J524" i="67"/>
  <c r="J355" i="67"/>
  <c r="J1264" i="67"/>
  <c r="J801" i="67"/>
  <c r="J822" i="67"/>
  <c r="J42" i="67"/>
  <c r="J416" i="67"/>
  <c r="J243" i="67"/>
  <c r="J64" i="67"/>
  <c r="J322" i="67"/>
  <c r="J809" i="67"/>
  <c r="J20" i="67"/>
  <c r="J328" i="67"/>
  <c r="J539" i="67"/>
  <c r="J476" i="67"/>
  <c r="J559" i="67"/>
  <c r="J1272" i="67"/>
  <c r="J1270" i="67"/>
  <c r="J1308" i="67"/>
  <c r="J519" i="67"/>
  <c r="J369" i="67"/>
  <c r="J414" i="67"/>
  <c r="J11" i="67"/>
  <c r="J467" i="67"/>
  <c r="J533" i="67"/>
  <c r="J560" i="67"/>
  <c r="J483" i="67"/>
  <c r="J1271" i="67"/>
  <c r="J347" i="67"/>
  <c r="J249" i="67"/>
  <c r="J390" i="67"/>
  <c r="J16" i="67"/>
  <c r="J28" i="67"/>
  <c r="J474" i="67"/>
  <c r="J497" i="67"/>
  <c r="J463" i="67"/>
  <c r="J387" i="67"/>
  <c r="J442" i="67"/>
  <c r="J60" i="67"/>
  <c r="J561" i="67"/>
  <c r="J37" i="67"/>
  <c r="J356" i="67"/>
  <c r="J1372" i="67"/>
  <c r="J417" i="67"/>
  <c r="J802" i="67"/>
  <c r="J1354" i="67"/>
  <c r="J810" i="67"/>
  <c r="J10" i="67"/>
  <c r="J381" i="67"/>
  <c r="J541" i="67"/>
  <c r="J811" i="67"/>
  <c r="J812" i="67"/>
  <c r="J527" i="67"/>
  <c r="J382" i="67"/>
  <c r="J1356" i="67"/>
  <c r="J1262" i="67"/>
  <c r="J413" i="67"/>
  <c r="J515" i="67"/>
  <c r="J338" i="67"/>
  <c r="J43" i="67"/>
  <c r="J1355" i="67"/>
  <c r="J373" i="67"/>
  <c r="J357" i="67"/>
  <c r="J795" i="67"/>
  <c r="J520" i="67"/>
  <c r="J1267" i="67"/>
  <c r="J395" i="67"/>
  <c r="J1348" i="67"/>
  <c r="J499" i="67"/>
  <c r="J525" i="67"/>
  <c r="J35" i="67"/>
  <c r="J562" i="67"/>
  <c r="J41" i="67"/>
  <c r="J540" i="67"/>
  <c r="J292" i="67"/>
  <c r="J551" i="67"/>
  <c r="J5" i="67"/>
  <c r="J437" i="67"/>
  <c r="J55" i="67"/>
  <c r="J348" i="67"/>
  <c r="J374" i="67"/>
  <c r="J31" i="67"/>
  <c r="J813" i="67"/>
  <c r="J516" i="67"/>
  <c r="J542" i="67"/>
  <c r="J472" i="67"/>
  <c r="J563" i="67"/>
  <c r="J793" i="67"/>
  <c r="J383" i="67"/>
  <c r="J796" i="67"/>
  <c r="J1266" i="67"/>
  <c r="J517" i="67"/>
  <c r="J358" i="67"/>
  <c r="J521" i="67"/>
  <c r="J484" i="67"/>
  <c r="J814" i="67"/>
  <c r="J514" i="67"/>
  <c r="J30" i="67"/>
  <c r="J19" i="67"/>
  <c r="J404" i="67"/>
  <c r="J70" i="67"/>
  <c r="J564" i="67"/>
  <c r="J22" i="67"/>
  <c r="J419" i="67"/>
  <c r="J409" i="67"/>
  <c r="J342" i="67"/>
  <c r="J528" i="67"/>
  <c r="J565" i="67"/>
  <c r="J375" i="67"/>
  <c r="J424" i="67"/>
  <c r="J325" i="67"/>
  <c r="J36" i="67"/>
  <c r="J56" i="67"/>
  <c r="J47" i="67"/>
  <c r="J326" i="67"/>
  <c r="J543" i="67"/>
  <c r="J1340" i="67"/>
  <c r="J823" i="67"/>
  <c r="J1253" i="67"/>
  <c r="J248" i="67"/>
  <c r="J1373" i="67"/>
  <c r="J428" i="67"/>
  <c r="J1374" i="67"/>
  <c r="J321" i="67"/>
  <c r="J534" i="67"/>
  <c r="J1247" i="67"/>
  <c r="J1310" i="67"/>
  <c r="J65" i="67"/>
  <c r="J798" i="67"/>
  <c r="J566" i="67"/>
  <c r="J45" i="67"/>
  <c r="J57" i="67"/>
  <c r="J9" i="67"/>
  <c r="J1252" i="67"/>
  <c r="J349" i="67"/>
  <c r="J567" i="67"/>
  <c r="J386" i="67"/>
  <c r="J512" i="67"/>
  <c r="J1346" i="67"/>
  <c r="J803" i="67"/>
  <c r="J522" i="67"/>
  <c r="J486" i="67"/>
  <c r="J488" i="67"/>
  <c r="J12" i="67"/>
  <c r="J1338" i="67"/>
  <c r="J333" i="67"/>
  <c r="J32" i="67"/>
  <c r="J821" i="67"/>
  <c r="J337" i="67"/>
  <c r="J429" i="67"/>
  <c r="J315" i="67"/>
  <c r="J538" i="67"/>
  <c r="J66" i="67"/>
  <c r="J24" i="67"/>
  <c r="J17" i="67"/>
  <c r="J376" i="67"/>
  <c r="J1309" i="67"/>
  <c r="J391" i="67"/>
  <c r="J1265" i="67"/>
  <c r="J392" i="67"/>
  <c r="J1352" i="67"/>
  <c r="J490" i="67"/>
  <c r="J1375" i="67"/>
  <c r="J359" i="67"/>
  <c r="J408" i="67"/>
  <c r="J568" i="67"/>
  <c r="J14" i="67"/>
  <c r="J535" i="67"/>
  <c r="J531" i="67"/>
  <c r="J536" i="67"/>
  <c r="J1254" i="67"/>
  <c r="J403" i="67"/>
  <c r="J489" i="67"/>
  <c r="J384" i="67"/>
  <c r="J815" i="67"/>
  <c r="J345" i="67"/>
  <c r="J1353" i="67"/>
  <c r="J335" i="67"/>
  <c r="J1273" i="67"/>
  <c r="J58" i="67"/>
  <c r="J317" i="67"/>
  <c r="J792" i="67"/>
  <c r="J1276" i="67"/>
  <c r="J293" i="67"/>
  <c r="J6" i="67"/>
  <c r="J1307" i="67"/>
  <c r="J549" i="67"/>
  <c r="J819" i="67"/>
  <c r="J569" i="67"/>
  <c r="J537" i="67"/>
  <c r="J979" i="67"/>
  <c r="J1001" i="67"/>
  <c r="J993" i="67"/>
  <c r="J842" i="67"/>
  <c r="J964" i="67"/>
  <c r="J948" i="67"/>
  <c r="J900" i="67"/>
  <c r="J1002" i="67"/>
  <c r="J1003" i="67"/>
  <c r="J1127" i="67"/>
  <c r="J1004" i="67"/>
  <c r="J986" i="67"/>
  <c r="J1153" i="67"/>
  <c r="J877" i="67"/>
  <c r="J974" i="67"/>
  <c r="J965" i="67"/>
  <c r="J1099" i="67"/>
  <c r="J939" i="67"/>
  <c r="J1005" i="67"/>
  <c r="J987" i="67"/>
  <c r="J1070" i="67"/>
  <c r="J1006" i="67"/>
  <c r="J1184" i="67"/>
  <c r="J1156" i="67"/>
  <c r="J881" i="67"/>
  <c r="J1140" i="67"/>
  <c r="J901" i="67"/>
  <c r="J1007" i="67"/>
  <c r="J1100" i="67"/>
  <c r="J949" i="67"/>
  <c r="J849" i="67"/>
  <c r="J1008" i="67"/>
  <c r="J845" i="67"/>
  <c r="J1157" i="67"/>
  <c r="J1009" i="67"/>
  <c r="J1158" i="67"/>
  <c r="J1117" i="67"/>
  <c r="J1010" i="67"/>
  <c r="J882" i="67"/>
  <c r="J1185" i="67"/>
  <c r="J1011" i="67"/>
  <c r="J1141" i="67"/>
  <c r="J1012" i="67"/>
  <c r="J1128" i="67"/>
  <c r="J878" i="67"/>
  <c r="J944" i="67"/>
  <c r="J1159" i="67"/>
  <c r="J310" i="67"/>
  <c r="J305" i="67"/>
  <c r="J980" i="67"/>
  <c r="J1013" i="67"/>
  <c r="J1014" i="67"/>
  <c r="J927" i="67"/>
  <c r="J902" i="67"/>
  <c r="J883" i="67"/>
  <c r="J879" i="67"/>
  <c r="J1186" i="67"/>
  <c r="J1149" i="67"/>
  <c r="J1187" i="67"/>
  <c r="J1015" i="67"/>
  <c r="J303" i="67"/>
  <c r="J851" i="67"/>
  <c r="J1016" i="67"/>
  <c r="J1188" i="67"/>
  <c r="J958" i="67"/>
  <c r="J935" i="67"/>
  <c r="J1071" i="67"/>
  <c r="J1017" i="67"/>
  <c r="J975" i="67"/>
  <c r="J994" i="67"/>
  <c r="J1018" i="67"/>
  <c r="J1189" i="67"/>
  <c r="J1101" i="67"/>
  <c r="J1190" i="67"/>
  <c r="J890" i="67"/>
  <c r="J1019" i="67"/>
  <c r="J903" i="67"/>
  <c r="J981" i="67"/>
  <c r="J1072" i="67"/>
  <c r="J1020" i="67"/>
  <c r="J942" i="67"/>
  <c r="J1073" i="67"/>
  <c r="J1129" i="67"/>
  <c r="J1191" i="67"/>
  <c r="J1021" i="67"/>
  <c r="J1022" i="67"/>
  <c r="J1023" i="67"/>
  <c r="J1130" i="67"/>
  <c r="J1074" i="67"/>
  <c r="J867" i="67"/>
  <c r="J1131" i="67"/>
  <c r="J1160" i="67"/>
  <c r="J1024" i="67"/>
  <c r="J1161" i="67"/>
  <c r="J957" i="67"/>
  <c r="J995" i="67"/>
  <c r="J988" i="67"/>
  <c r="J852" i="67"/>
  <c r="J1162" i="67"/>
  <c r="J1192" i="67"/>
  <c r="J1163" i="67"/>
  <c r="J1132" i="67"/>
  <c r="J1164" i="67"/>
  <c r="J1025" i="67"/>
  <c r="J884" i="67"/>
  <c r="J868" i="67"/>
  <c r="J1075" i="67"/>
  <c r="J847" i="67"/>
  <c r="J306" i="67"/>
  <c r="J1193" i="67"/>
  <c r="J928" i="67"/>
  <c r="J982" i="67"/>
  <c r="J978" i="67"/>
  <c r="J859" i="67"/>
  <c r="J1133" i="67"/>
  <c r="J1102" i="67"/>
  <c r="J904" i="67"/>
  <c r="J989" i="67"/>
  <c r="J875" i="67"/>
  <c r="J862" i="67"/>
  <c r="J1103" i="67"/>
  <c r="J905" i="67"/>
  <c r="J1026" i="67"/>
  <c r="J1076" i="67"/>
  <c r="J906" i="67"/>
  <c r="J848" i="67"/>
  <c r="J1094" i="67"/>
  <c r="J825" i="67"/>
  <c r="J885" i="67"/>
  <c r="J1134" i="67"/>
  <c r="J1027" i="67"/>
  <c r="J907" i="67"/>
  <c r="J1150" i="67"/>
  <c r="J1119" i="67"/>
  <c r="J1028" i="67"/>
  <c r="J936" i="67"/>
  <c r="J1154" i="67"/>
  <c r="J945" i="67"/>
  <c r="J1077" i="67"/>
  <c r="J966" i="67"/>
  <c r="J1194" i="67"/>
  <c r="J1029" i="67"/>
  <c r="J1195" i="67"/>
  <c r="J1196" i="67"/>
  <c r="J1197" i="67"/>
  <c r="J1104" i="67"/>
  <c r="J1078" i="67"/>
  <c r="J1030" i="67"/>
  <c r="J1031" i="67"/>
  <c r="J919" i="67"/>
  <c r="J908" i="67"/>
  <c r="J1142" i="67"/>
  <c r="J1032" i="67"/>
  <c r="J869" i="67"/>
  <c r="J1165" i="67"/>
  <c r="J1198" i="67"/>
  <c r="J1151" i="67"/>
  <c r="J959" i="67"/>
  <c r="J891" i="67"/>
  <c r="J941" i="67"/>
  <c r="J946" i="67"/>
  <c r="J860" i="67"/>
  <c r="J892" i="67"/>
  <c r="J1033" i="67"/>
  <c r="J1095" i="67"/>
  <c r="J1098" i="67"/>
  <c r="J933" i="67"/>
  <c r="J1166" i="67"/>
  <c r="J893" i="67"/>
  <c r="J1034" i="67"/>
  <c r="J1155" i="67"/>
  <c r="J894" i="67"/>
  <c r="J1068" i="67"/>
  <c r="J909" i="67"/>
  <c r="J850" i="67"/>
  <c r="J1199" i="67"/>
  <c r="J1105" i="67"/>
  <c r="J1079" i="67"/>
  <c r="J1035" i="67"/>
  <c r="J1167" i="67"/>
  <c r="J1152" i="67"/>
  <c r="J990" i="67"/>
  <c r="J1200" i="67"/>
  <c r="J910" i="67"/>
  <c r="J895" i="67"/>
  <c r="J1168" i="67"/>
  <c r="J841" i="67"/>
  <c r="J1169" i="67"/>
  <c r="J1118" i="67"/>
  <c r="J1106" i="67"/>
  <c r="J1036" i="67"/>
  <c r="J929" i="67"/>
  <c r="J911" i="67"/>
  <c r="J1097" i="67"/>
  <c r="J1080" i="67"/>
  <c r="J1120" i="67"/>
  <c r="J1121" i="67"/>
  <c r="J1201" i="67"/>
  <c r="J1122" i="67"/>
  <c r="J1170" i="67"/>
  <c r="J1148" i="67"/>
  <c r="J1037" i="67"/>
  <c r="J967" i="67"/>
  <c r="J1081" i="67"/>
  <c r="J991" i="67"/>
  <c r="J1171" i="67"/>
  <c r="J992" i="67"/>
  <c r="J1038" i="67"/>
  <c r="J302" i="67"/>
  <c r="J1202" i="67"/>
  <c r="J1039" i="67"/>
  <c r="J1172" i="67"/>
  <c r="J1107" i="67"/>
  <c r="J1108" i="67"/>
  <c r="J912" i="67"/>
  <c r="J960" i="67"/>
  <c r="J1203" i="67"/>
  <c r="J1173" i="67"/>
  <c r="J1040" i="67"/>
  <c r="J968" i="67"/>
  <c r="J1096" i="67"/>
  <c r="J1174" i="67"/>
  <c r="J843" i="67"/>
  <c r="J826" i="67"/>
  <c r="J950" i="67"/>
  <c r="J996" i="67"/>
  <c r="J983" i="67"/>
  <c r="J930" i="67"/>
  <c r="J897" i="67"/>
  <c r="J1041" i="67"/>
  <c r="J977" i="67"/>
  <c r="J969" i="67"/>
  <c r="J856" i="67"/>
  <c r="J970" i="67"/>
  <c r="J886" i="67"/>
  <c r="J1109" i="67"/>
  <c r="J880" i="67"/>
  <c r="J1204" i="67"/>
  <c r="J1175" i="67"/>
  <c r="J870" i="67"/>
  <c r="J1042" i="67"/>
  <c r="J1082" i="67"/>
  <c r="J937" i="67"/>
  <c r="J971" i="67"/>
  <c r="J913" i="67"/>
  <c r="J951" i="67"/>
  <c r="J1043" i="67"/>
  <c r="J914" i="67"/>
  <c r="J1067" i="67"/>
  <c r="J857" i="67"/>
  <c r="J863" i="67"/>
  <c r="J1176" i="67"/>
  <c r="J853" i="67"/>
  <c r="J963" i="67"/>
  <c r="J940" i="67"/>
  <c r="J1083" i="67"/>
  <c r="J1084" i="67"/>
  <c r="J1044" i="67"/>
  <c r="J1085" i="67"/>
  <c r="J915" i="67"/>
  <c r="J876" i="67"/>
  <c r="J997" i="67"/>
  <c r="J1143" i="67"/>
  <c r="J1110" i="67"/>
  <c r="J1144" i="67"/>
  <c r="J1205" i="67"/>
  <c r="J1045" i="67"/>
  <c r="J1093" i="67"/>
  <c r="J934" i="67"/>
  <c r="J1111" i="67"/>
  <c r="J1046" i="67"/>
  <c r="J871" i="67"/>
  <c r="J952" i="67"/>
  <c r="J1177" i="67"/>
  <c r="J1047" i="67"/>
  <c r="J1086" i="67"/>
  <c r="J1048" i="67"/>
  <c r="J1206" i="67"/>
  <c r="J1049" i="67"/>
  <c r="J1145" i="67"/>
  <c r="J1207" i="67"/>
  <c r="J932" i="67"/>
  <c r="J1208" i="67"/>
  <c r="J1112" i="67"/>
  <c r="J898" i="67"/>
  <c r="J1050" i="67"/>
  <c r="J943" i="67"/>
  <c r="J953" i="67"/>
  <c r="J896" i="67"/>
  <c r="J304" i="67"/>
  <c r="J1051" i="67"/>
  <c r="J954" i="67"/>
  <c r="J1087" i="67"/>
  <c r="J916" i="67"/>
  <c r="J1209" i="67"/>
  <c r="J1113" i="67"/>
  <c r="J1052" i="67"/>
  <c r="J1178" i="67"/>
  <c r="J972" i="67"/>
  <c r="J887" i="67"/>
  <c r="J1053" i="67"/>
  <c r="J998" i="67"/>
  <c r="J300" i="67"/>
  <c r="J301" i="67"/>
  <c r="J1114" i="67"/>
  <c r="J938" i="67"/>
  <c r="J1179" i="67"/>
  <c r="J1054" i="67"/>
  <c r="J931" i="67"/>
  <c r="J888" i="67"/>
  <c r="J955" i="67"/>
  <c r="J976" i="67"/>
  <c r="J1055" i="67"/>
  <c r="J1069" i="67"/>
  <c r="J872" i="67"/>
  <c r="J947" i="67"/>
  <c r="J984" i="67"/>
  <c r="J889" i="67"/>
  <c r="J844" i="67"/>
  <c r="J1146" i="67"/>
  <c r="J1123" i="67"/>
  <c r="J1056" i="67"/>
  <c r="J999" i="67"/>
  <c r="J307" i="67"/>
  <c r="J1210" i="67"/>
  <c r="J1139" i="67"/>
  <c r="J846" i="67"/>
  <c r="J985" i="67"/>
  <c r="J298" i="67"/>
  <c r="J899" i="67"/>
  <c r="J874" i="67"/>
  <c r="J973" i="67"/>
  <c r="J1211" i="67"/>
  <c r="J1147" i="67"/>
  <c r="J1135" i="67"/>
  <c r="J1115" i="67"/>
  <c r="J308" i="67"/>
  <c r="J1136" i="67"/>
  <c r="J858" i="67"/>
  <c r="J1212" i="67"/>
  <c r="J861" i="67"/>
  <c r="J956" i="67"/>
  <c r="J1057" i="67"/>
  <c r="J1058" i="67"/>
  <c r="J1088" i="67"/>
  <c r="J864" i="67"/>
  <c r="J1180" i="67"/>
  <c r="J1181" i="67"/>
  <c r="J1059" i="67"/>
  <c r="J1124" i="67"/>
  <c r="J309" i="67"/>
  <c r="J1000" i="67"/>
  <c r="J1182" i="67"/>
  <c r="J1137" i="67"/>
  <c r="J873" i="67"/>
  <c r="J1116" i="67"/>
  <c r="J1138" i="67"/>
  <c r="J1089" i="67"/>
  <c r="J1125" i="67"/>
  <c r="J961" i="67"/>
  <c r="J1060" i="67"/>
  <c r="J1061" i="67"/>
  <c r="J1062" i="67"/>
  <c r="J1183" i="67"/>
  <c r="J865" i="67"/>
  <c r="J854" i="67"/>
  <c r="J1063" i="67"/>
  <c r="J1064" i="67"/>
  <c r="J1090" i="67"/>
  <c r="J1126" i="67"/>
  <c r="J1213" i="67"/>
  <c r="J1065" i="67"/>
  <c r="J1091" i="67"/>
  <c r="J299" i="67"/>
  <c r="J962" i="67"/>
  <c r="J1066" i="67"/>
  <c r="J866" i="67"/>
  <c r="J917" i="67"/>
  <c r="J1092" i="67"/>
  <c r="J918" i="67"/>
  <c r="J855" i="67"/>
  <c r="J834" i="67"/>
  <c r="J835" i="67"/>
  <c r="J829" i="67"/>
  <c r="J831" i="67"/>
  <c r="J1240" i="67"/>
  <c r="J1241" i="67"/>
  <c r="J828" i="67"/>
  <c r="J836" i="67"/>
  <c r="J837" i="67"/>
  <c r="J508" i="67"/>
  <c r="J830" i="67"/>
  <c r="J838" i="67"/>
  <c r="J839" i="67"/>
  <c r="J1239" i="67"/>
  <c r="J1244" i="67"/>
  <c r="J827" i="67"/>
  <c r="J1242" i="67"/>
  <c r="J1245" i="67"/>
  <c r="J832" i="67"/>
  <c r="J1243" i="67"/>
  <c r="J833" i="67"/>
  <c r="J663" i="67"/>
  <c r="J657" i="67"/>
  <c r="J1286" i="67"/>
  <c r="J1296" i="67"/>
  <c r="J768" i="67"/>
  <c r="J614" i="67"/>
  <c r="J269" i="67"/>
  <c r="J575" i="67"/>
  <c r="J578" i="67"/>
  <c r="J580" i="67"/>
  <c r="J653" i="67"/>
  <c r="J723" i="67"/>
  <c r="J577" i="67"/>
  <c r="J724" i="67"/>
  <c r="J762" i="67"/>
  <c r="J725" i="67"/>
  <c r="J672" i="67"/>
  <c r="J1301" i="67"/>
  <c r="J257" i="67"/>
  <c r="J765" i="67"/>
  <c r="J670" i="67"/>
  <c r="J685" i="67"/>
  <c r="J253" i="67"/>
  <c r="J688" i="67"/>
  <c r="J1295" i="67"/>
  <c r="J617" i="67"/>
  <c r="J760" i="67"/>
  <c r="J258" i="67"/>
  <c r="J621" i="67"/>
  <c r="J689" i="67"/>
  <c r="J706" i="67"/>
  <c r="J1294" i="67"/>
  <c r="J574" i="67"/>
  <c r="J256" i="67"/>
  <c r="J601" i="67"/>
  <c r="J602" i="67"/>
  <c r="J613" i="67"/>
  <c r="J769" i="67"/>
  <c r="J270" i="67"/>
  <c r="J271" i="67"/>
  <c r="J587" i="67"/>
  <c r="J755" i="67"/>
  <c r="J709" i="67"/>
  <c r="J1297" i="67"/>
  <c r="J596" i="67"/>
  <c r="J686" i="67"/>
  <c r="J620" i="67"/>
  <c r="J622" i="67"/>
  <c r="J710" i="67"/>
  <c r="J576" i="67"/>
  <c r="J618" i="67"/>
  <c r="J750" i="67"/>
  <c r="J690" i="67"/>
  <c r="J610" i="67"/>
  <c r="J623" i="67"/>
  <c r="J673" i="67"/>
  <c r="J726" i="67"/>
  <c r="J272" i="67"/>
  <c r="J597" i="67"/>
  <c r="J719" i="67"/>
  <c r="J273" i="67"/>
  <c r="J784" i="67"/>
  <c r="J1302" i="67"/>
  <c r="J671" i="67"/>
  <c r="J648" i="67"/>
  <c r="J624" i="67"/>
  <c r="J625" i="67"/>
  <c r="J717" i="67"/>
  <c r="J727" i="67"/>
  <c r="J581" i="67"/>
  <c r="J626" i="67"/>
  <c r="J593" i="67"/>
  <c r="J603" i="67"/>
  <c r="J627" i="67"/>
  <c r="J763" i="67"/>
  <c r="J1284" i="67"/>
  <c r="J770" i="67"/>
  <c r="J728" i="67"/>
  <c r="J254" i="67"/>
  <c r="J598" i="67"/>
  <c r="J757" i="67"/>
  <c r="J585" i="67"/>
  <c r="J628" i="67"/>
  <c r="J789" i="67"/>
  <c r="J1282" i="67"/>
  <c r="J629" i="67"/>
  <c r="J779" i="67"/>
  <c r="J656" i="67"/>
  <c r="J691" i="67"/>
  <c r="J1291" i="67"/>
  <c r="J753" i="67"/>
  <c r="J674" i="67"/>
  <c r="J255" i="67"/>
  <c r="J675" i="67"/>
  <c r="J274" i="67"/>
  <c r="J1283" i="67"/>
  <c r="J692" i="67"/>
  <c r="J615" i="67"/>
  <c r="J708" i="67"/>
  <c r="J630" i="67"/>
  <c r="J267" i="67"/>
  <c r="J658" i="67"/>
  <c r="J588" i="67"/>
  <c r="J729" i="67"/>
  <c r="J790" i="67"/>
  <c r="J259" i="67"/>
  <c r="J1299" i="67"/>
  <c r="J631" i="67"/>
  <c r="J264" i="67"/>
  <c r="J275" i="67"/>
  <c r="J276" i="67"/>
  <c r="J589" i="67"/>
  <c r="J751" i="67"/>
  <c r="J632" i="67"/>
  <c r="J604" i="67"/>
  <c r="J1289" i="67"/>
  <c r="J605" i="67"/>
  <c r="J720" i="67"/>
  <c r="J716" i="67"/>
  <c r="J599" i="67"/>
  <c r="J277" i="67"/>
  <c r="J261" i="67"/>
  <c r="J687" i="67"/>
  <c r="J633" i="67"/>
  <c r="J771" i="67"/>
  <c r="J676" i="67"/>
  <c r="J730" i="67"/>
  <c r="J718" i="67"/>
  <c r="J711" i="67"/>
  <c r="J712" i="67"/>
  <c r="J731" i="67"/>
  <c r="J732" i="67"/>
  <c r="J634" i="67"/>
  <c r="J594" i="67"/>
  <c r="J1290" i="67"/>
  <c r="J635" i="67"/>
  <c r="J761" i="67"/>
  <c r="J756" i="67"/>
  <c r="J662" i="67"/>
  <c r="J586" i="67"/>
  <c r="J636" i="67"/>
  <c r="J266" i="67"/>
  <c r="J664" i="67"/>
  <c r="J733" i="67"/>
  <c r="J734" i="67"/>
  <c r="J735" i="67"/>
  <c r="J1300" i="67"/>
  <c r="J278" i="67"/>
  <c r="J637" i="67"/>
  <c r="J668" i="67"/>
  <c r="J772" i="67"/>
  <c r="J785" i="67"/>
  <c r="J263" i="67"/>
  <c r="J721" i="67"/>
  <c r="J654" i="67"/>
  <c r="J638" i="67"/>
  <c r="J736" i="67"/>
  <c r="J665" i="67"/>
  <c r="J677" i="67"/>
  <c r="J606" i="67"/>
  <c r="J678" i="67"/>
  <c r="J737" i="67"/>
  <c r="J651" i="67"/>
  <c r="J265" i="67"/>
  <c r="J758" i="67"/>
  <c r="J652" i="67"/>
  <c r="J611" i="67"/>
  <c r="J612" i="67"/>
  <c r="J759" i="67"/>
  <c r="J722" i="67"/>
  <c r="J639" i="67"/>
  <c r="J679" i="67"/>
  <c r="J713" i="67"/>
  <c r="J640" i="67"/>
  <c r="J1298" i="67"/>
  <c r="J590" i="67"/>
  <c r="J262" i="67"/>
  <c r="J764" i="67"/>
  <c r="J607" i="67"/>
  <c r="J680" i="67"/>
  <c r="J616" i="67"/>
  <c r="J595" i="67"/>
  <c r="J1292" i="67"/>
  <c r="J608" i="67"/>
  <c r="J773" i="67"/>
  <c r="J582" i="67"/>
  <c r="J714" i="67"/>
  <c r="J659" i="67"/>
  <c r="J641" i="67"/>
  <c r="J642" i="67"/>
  <c r="J738" i="67"/>
  <c r="J693" i="67"/>
  <c r="J766" i="67"/>
  <c r="J279" i="67"/>
  <c r="J268" i="67"/>
  <c r="J715" i="67"/>
  <c r="J1293" i="67"/>
  <c r="J1306" i="67"/>
  <c r="J681" i="67"/>
  <c r="J774" i="67"/>
  <c r="J786" i="67"/>
  <c r="J739" i="67"/>
  <c r="J682" i="67"/>
  <c r="J1305" i="67"/>
  <c r="J280" i="67"/>
  <c r="J707" i="67"/>
  <c r="J281" i="67"/>
  <c r="J740" i="67"/>
  <c r="J780" i="67"/>
  <c r="J783" i="67"/>
  <c r="J583" i="67"/>
  <c r="J619" i="67"/>
  <c r="J788" i="67"/>
  <c r="J741" i="67"/>
  <c r="J591" i="67"/>
  <c r="J592" i="67"/>
  <c r="J775" i="67"/>
  <c r="J666" i="67"/>
  <c r="J584" i="67"/>
  <c r="J778" i="67"/>
  <c r="J752" i="67"/>
  <c r="J600" i="67"/>
  <c r="J643" i="67"/>
  <c r="J694" i="67"/>
  <c r="J282" i="67"/>
  <c r="J644" i="67"/>
  <c r="J742" i="67"/>
  <c r="J579" i="67"/>
  <c r="J660" i="67"/>
  <c r="J776" i="67"/>
  <c r="J683" i="67"/>
  <c r="J754" i="67"/>
  <c r="J1285" i="67"/>
  <c r="J661" i="67"/>
  <c r="J655" i="67"/>
  <c r="J645" i="67"/>
  <c r="J667" i="67"/>
  <c r="J695" i="67"/>
  <c r="J791" i="67"/>
  <c r="J609" i="67"/>
  <c r="J696" i="67"/>
  <c r="J749" i="67"/>
  <c r="J684" i="67"/>
  <c r="J767" i="67"/>
  <c r="J260" i="67"/>
  <c r="J743" i="67"/>
  <c r="J646" i="67"/>
  <c r="J647" i="67"/>
  <c r="J669" i="67"/>
  <c r="J744" i="67"/>
  <c r="J777" i="67"/>
  <c r="J1314" i="67"/>
  <c r="J1315" i="67"/>
  <c r="J1316" i="67"/>
  <c r="J1329" i="67"/>
  <c r="J1331" i="67"/>
  <c r="J1324" i="67"/>
  <c r="J1320" i="67"/>
  <c r="J1323" i="67"/>
  <c r="J1327" i="67"/>
  <c r="J1317" i="67"/>
  <c r="J1328" i="67"/>
  <c r="J1330" i="67"/>
  <c r="J1318" i="67"/>
  <c r="J1321" i="67"/>
  <c r="J1319" i="67"/>
  <c r="J1322" i="67"/>
  <c r="J1312" i="67"/>
  <c r="J1325" i="67"/>
  <c r="J1313" i="67"/>
  <c r="J1326" i="67"/>
  <c r="J470" i="67"/>
  <c r="K470" i="67" s="1"/>
  <c r="J1229" i="67"/>
  <c r="K1229" i="67" s="1"/>
  <c r="J456" i="67"/>
  <c r="K456" i="67" s="1"/>
  <c r="J1360" i="67"/>
  <c r="K1360" i="67" s="1"/>
  <c r="J1378" i="67"/>
  <c r="K1378" i="67" s="1"/>
  <c r="J454" i="67"/>
  <c r="K454" i="67" s="1"/>
  <c r="J329" i="67"/>
  <c r="K329" i="67" s="1"/>
  <c r="J1217" i="67"/>
  <c r="K1217" i="67" s="1"/>
  <c r="J415" i="67"/>
  <c r="K415" i="67" s="1"/>
  <c r="J1235" i="67"/>
  <c r="K1235" i="67" s="1"/>
  <c r="J1222" i="67"/>
  <c r="K1222" i="67" s="1"/>
  <c r="J461" i="67"/>
  <c r="K461" i="67" s="1"/>
  <c r="J1236" i="67"/>
  <c r="K1236" i="67" s="1"/>
  <c r="J1304" i="67"/>
  <c r="K1304" i="67" s="1"/>
  <c r="J1379" i="67"/>
  <c r="K1379" i="67" s="1"/>
  <c r="J457" i="67"/>
  <c r="K457" i="67" s="1"/>
  <c r="J284" i="67"/>
  <c r="K284" i="67" s="1"/>
  <c r="J1232" i="67"/>
  <c r="K1232" i="67" s="1"/>
  <c r="J285" i="67"/>
  <c r="K285" i="67" s="1"/>
  <c r="J250" i="67"/>
  <c r="K250" i="67" s="1"/>
  <c r="J286" i="67"/>
  <c r="K286" i="67" s="1"/>
  <c r="J700" i="67"/>
  <c r="K700" i="67" s="1"/>
  <c r="J1380" i="67"/>
  <c r="K1380" i="67" s="1"/>
  <c r="J1332" i="67"/>
  <c r="K1332" i="67" s="1"/>
  <c r="J287" i="67"/>
  <c r="K287" i="67" s="1"/>
  <c r="J571" i="67"/>
  <c r="K571" i="67" s="1"/>
  <c r="J746" i="67"/>
  <c r="K746" i="67" s="1"/>
  <c r="J1384" i="67"/>
  <c r="K1384" i="67" s="1"/>
  <c r="J1362" i="67"/>
  <c r="K1362" i="67" s="1"/>
  <c r="J363" i="67"/>
  <c r="K363" i="67" s="1"/>
  <c r="J494" i="67"/>
  <c r="K494" i="67" s="1"/>
  <c r="J471" i="67"/>
  <c r="K471" i="67" s="1"/>
  <c r="J1256" i="67"/>
  <c r="K1256" i="67" s="1"/>
  <c r="J782" i="67"/>
  <c r="K782" i="67" s="1"/>
  <c r="J824" i="67"/>
  <c r="K824" i="67" s="1"/>
  <c r="J455" i="67"/>
  <c r="K455" i="67" s="1"/>
  <c r="J698" i="67"/>
  <c r="K698" i="67" s="1"/>
  <c r="J468" i="67"/>
  <c r="K468" i="67" s="1"/>
  <c r="J926" i="67"/>
  <c r="K926" i="67" s="1"/>
  <c r="J703" i="67"/>
  <c r="K703" i="67" s="1"/>
  <c r="J453" i="67"/>
  <c r="K453" i="67" s="1"/>
  <c r="J787" i="67"/>
  <c r="K787" i="67" s="1"/>
  <c r="J502" i="67"/>
  <c r="K502" i="67" s="1"/>
  <c r="J1234" i="67"/>
  <c r="K1234" i="67" s="1"/>
  <c r="J840" i="67"/>
  <c r="K840" i="67" s="1"/>
  <c r="J1227" i="67"/>
  <c r="K1227" i="67" s="1"/>
  <c r="J1342" i="67"/>
  <c r="K1342" i="67" s="1"/>
  <c r="J371" i="67"/>
  <c r="K371" i="67" s="1"/>
  <c r="J1220" i="67"/>
  <c r="K1220" i="67" s="1"/>
  <c r="J346" i="67"/>
  <c r="K346" i="67" s="1"/>
  <c r="J1224" i="67"/>
  <c r="K1224" i="67" s="1"/>
  <c r="J747" i="67"/>
  <c r="K747" i="67" s="1"/>
  <c r="J432" i="67"/>
  <c r="K432" i="67" s="1"/>
  <c r="J311" i="67"/>
  <c r="K311" i="67" s="1"/>
  <c r="J469" i="67"/>
  <c r="K469" i="67" s="1"/>
  <c r="J410" i="67"/>
  <c r="K410" i="67" s="1"/>
  <c r="J701" i="67"/>
  <c r="K701" i="67" s="1"/>
  <c r="J288" i="67"/>
  <c r="K288" i="67" s="1"/>
  <c r="J491" i="67"/>
  <c r="K491" i="67" s="1"/>
  <c r="J506" i="67"/>
  <c r="K506" i="67" s="1"/>
  <c r="J1363" i="67"/>
  <c r="K1363" i="67" s="1"/>
  <c r="J1228" i="67"/>
  <c r="K1228" i="67" s="1"/>
  <c r="J478" i="67"/>
  <c r="K478" i="67" s="1"/>
  <c r="J319" i="67"/>
  <c r="K319" i="67" s="1"/>
  <c r="J399" i="67"/>
  <c r="K399" i="67" s="1"/>
  <c r="J1221" i="67"/>
  <c r="K1221" i="67" s="1"/>
  <c r="J458" i="67"/>
  <c r="K458" i="67" s="1"/>
  <c r="J420" i="67"/>
  <c r="K420" i="67" s="1"/>
  <c r="J921" i="67"/>
  <c r="K921" i="67" s="1"/>
  <c r="J227" i="67"/>
  <c r="K227" i="67" s="1"/>
  <c r="J507" i="67"/>
  <c r="K507" i="67" s="1"/>
  <c r="J1381" i="67"/>
  <c r="K1381" i="67" s="1"/>
  <c r="J1364" i="67"/>
  <c r="K1364" i="67" s="1"/>
  <c r="J1246" i="67"/>
  <c r="K1246" i="67" s="1"/>
  <c r="J702" i="67"/>
  <c r="K702" i="67" s="1"/>
  <c r="J283" i="67"/>
  <c r="K283" i="67" s="1"/>
  <c r="J1367" i="67"/>
  <c r="K1367" i="67" s="1"/>
  <c r="J1365" i="67"/>
  <c r="K1365" i="67" s="1"/>
  <c r="J370" i="67"/>
  <c r="K370" i="67" s="1"/>
  <c r="J1368" i="67"/>
  <c r="K1368" i="67" s="1"/>
  <c r="J704" i="67"/>
  <c r="K704" i="67" s="1"/>
  <c r="J1287" i="67"/>
  <c r="K1287" i="67" s="1"/>
  <c r="J1334" i="67"/>
  <c r="K1334" i="67" s="1"/>
  <c r="J401" i="67"/>
  <c r="K401" i="67" s="1"/>
  <c r="J398" i="67"/>
  <c r="K398" i="67" s="1"/>
  <c r="J492" i="67"/>
  <c r="K492" i="67" s="1"/>
  <c r="J509" i="67"/>
  <c r="K509" i="67" s="1"/>
  <c r="J748" i="67"/>
  <c r="K748" i="67" s="1"/>
  <c r="J450" i="67"/>
  <c r="K450" i="67" s="1"/>
  <c r="J320" i="67"/>
  <c r="K320" i="67" s="1"/>
  <c r="J1225" i="67"/>
  <c r="K1225" i="67" s="1"/>
  <c r="J411" i="67"/>
  <c r="K411" i="67" s="1"/>
  <c r="J465" i="67"/>
  <c r="K465" i="67" s="1"/>
  <c r="J1303" i="67"/>
  <c r="K1303" i="67" s="1"/>
  <c r="J1226" i="67"/>
  <c r="K1226" i="67" s="1"/>
  <c r="J228" i="67"/>
  <c r="K228" i="67" s="1"/>
  <c r="J433" i="67"/>
  <c r="K433" i="67" s="1"/>
  <c r="J1377" i="67"/>
  <c r="K1377" i="67" s="1"/>
  <c r="J1376" i="67"/>
  <c r="K1376" i="67" s="1"/>
  <c r="J1335" i="67"/>
  <c r="K1335" i="67" s="1"/>
  <c r="J1382" i="67"/>
  <c r="K1382" i="67" s="1"/>
  <c r="J295" i="67"/>
  <c r="K295" i="67" s="1"/>
  <c r="J1233" i="67"/>
  <c r="K1233" i="67" s="1"/>
  <c r="J1344" i="67"/>
  <c r="K1344" i="67" s="1"/>
  <c r="J425" i="67"/>
  <c r="K425" i="67" s="1"/>
  <c r="J459" i="67"/>
  <c r="K459" i="67" s="1"/>
  <c r="J407" i="67"/>
  <c r="K407" i="67" s="1"/>
  <c r="J1333" i="67"/>
  <c r="K1333" i="67" s="1"/>
  <c r="J406" i="67"/>
  <c r="K406" i="67" s="1"/>
  <c r="J412" i="67"/>
  <c r="K412" i="67" s="1"/>
  <c r="J1361" i="67"/>
  <c r="K1361" i="67" s="1"/>
  <c r="J226" i="67"/>
  <c r="K226" i="67" s="1"/>
  <c r="J289" i="67"/>
  <c r="K289" i="67" s="1"/>
  <c r="J699" i="67"/>
  <c r="K699" i="67" s="1"/>
  <c r="J649" i="67"/>
  <c r="K649" i="67" s="1"/>
  <c r="J500" i="67"/>
  <c r="K500" i="67" s="1"/>
  <c r="J449" i="67"/>
  <c r="K449" i="67" s="1"/>
  <c r="J697" i="67"/>
  <c r="K697" i="67" s="1"/>
  <c r="J501" i="67"/>
  <c r="K501" i="67" s="1"/>
  <c r="J473" i="67"/>
  <c r="K473" i="67" s="1"/>
  <c r="J510" i="67"/>
  <c r="K510" i="67" s="1"/>
  <c r="J1223" i="67"/>
  <c r="K1223" i="67" s="1"/>
  <c r="J451" i="67"/>
  <c r="K451" i="67" s="1"/>
  <c r="J431" i="67"/>
  <c r="K431" i="67" s="1"/>
  <c r="J572" i="67"/>
  <c r="K572" i="67" s="1"/>
  <c r="J1230" i="67"/>
  <c r="K1230" i="67" s="1"/>
  <c r="J493" i="67"/>
  <c r="K493" i="67" s="1"/>
  <c r="J362" i="67"/>
  <c r="K362" i="67" s="1"/>
  <c r="J781" i="67"/>
  <c r="K781" i="67" s="1"/>
  <c r="J495" i="67"/>
  <c r="K495" i="67" s="1"/>
  <c r="J570" i="67"/>
  <c r="K570" i="67" s="1"/>
  <c r="J1357" i="67"/>
  <c r="K1357" i="67" s="1"/>
  <c r="J922" i="67"/>
  <c r="K922" i="67" s="1"/>
  <c r="J924" i="67"/>
  <c r="K924" i="67" s="1"/>
  <c r="J452" i="67"/>
  <c r="K452" i="67" s="1"/>
  <c r="J1311" i="67"/>
  <c r="K1311" i="67" s="1"/>
  <c r="J745" i="67"/>
  <c r="K745" i="67" s="1"/>
  <c r="J297" i="67"/>
  <c r="K297" i="67" s="1"/>
  <c r="J430" i="67"/>
  <c r="K430" i="67" s="1"/>
  <c r="J650" i="67"/>
  <c r="K650" i="67" s="1"/>
  <c r="J405" i="67"/>
  <c r="K405" i="67" s="1"/>
  <c r="J1269" i="67"/>
  <c r="K1269" i="67" s="1"/>
  <c r="J1383" i="67"/>
  <c r="K1383" i="67" s="1"/>
  <c r="J434" i="67"/>
  <c r="K434" i="67" s="1"/>
  <c r="J1358" i="67"/>
  <c r="K1358" i="67" s="1"/>
  <c r="J400" i="67"/>
  <c r="K400" i="67" s="1"/>
  <c r="J1343" i="67"/>
  <c r="K1343" i="67" s="1"/>
  <c r="J923" i="67"/>
  <c r="K923" i="67" s="1"/>
  <c r="J1218" i="67"/>
  <c r="K1218" i="67" s="1"/>
  <c r="J1366" i="67"/>
  <c r="K1366" i="67" s="1"/>
  <c r="J251" i="67"/>
  <c r="K251" i="67" s="1"/>
  <c r="J296" i="67"/>
  <c r="K296" i="67" s="1"/>
  <c r="J426" i="67"/>
  <c r="K426" i="67" s="1"/>
  <c r="J1255" i="67"/>
  <c r="K1255" i="67" s="1"/>
  <c r="J573" i="67"/>
  <c r="K573" i="67" s="1"/>
  <c r="J1359" i="67"/>
  <c r="K1359" i="67" s="1"/>
  <c r="J1219" i="67"/>
  <c r="K1219" i="67" s="1"/>
  <c r="J496" i="67"/>
  <c r="K496" i="67" s="1"/>
  <c r="J318" i="67"/>
  <c r="K318" i="67" s="1"/>
  <c r="J925" i="67"/>
  <c r="K925" i="67" s="1"/>
  <c r="J290" i="67"/>
  <c r="K290" i="67" s="1"/>
  <c r="J397" i="67"/>
  <c r="K397" i="67" s="1"/>
  <c r="J252" i="67"/>
  <c r="K252" i="67" s="1"/>
  <c r="J460" i="67"/>
  <c r="K460" i="67" s="1"/>
  <c r="J1231" i="67"/>
  <c r="K1231" i="67" s="1"/>
  <c r="J920" i="67"/>
  <c r="K920" i="67" s="1"/>
  <c r="J466" i="67"/>
  <c r="K466" i="67" s="1"/>
  <c r="J231" i="67"/>
  <c r="K231" i="67" s="1"/>
  <c r="J232" i="67"/>
  <c r="K232" i="67" s="1"/>
  <c r="J1263" i="67"/>
  <c r="K1263" i="67" s="1"/>
  <c r="J229" i="67"/>
  <c r="K229" i="67" s="1"/>
  <c r="J233" i="67"/>
  <c r="K233" i="67" s="1"/>
  <c r="J230" i="67"/>
  <c r="K230" i="67" s="1"/>
  <c r="J234" i="67"/>
  <c r="K234" i="67" s="1"/>
  <c r="J235" i="67"/>
  <c r="K235" i="67" s="1"/>
  <c r="J236" i="67"/>
  <c r="K236" i="67" s="1"/>
  <c r="J1238" i="67"/>
  <c r="K1238" i="67" s="1"/>
  <c r="J237" i="67"/>
  <c r="K237" i="67" s="1"/>
  <c r="J238" i="67"/>
  <c r="K238" i="67" s="1"/>
  <c r="J1288" i="67"/>
  <c r="K1288" i="67" s="1"/>
  <c r="J1237" i="67"/>
  <c r="K1237" i="67" s="1"/>
  <c r="J239" i="67"/>
  <c r="K239" i="67" s="1"/>
  <c r="J705" i="67"/>
  <c r="K705" i="67" s="1"/>
  <c r="J240" i="67"/>
  <c r="K240" i="67" s="1"/>
  <c r="J241" i="67"/>
  <c r="K241" i="67" s="1"/>
  <c r="J421" i="67"/>
  <c r="K421" i="67" s="1"/>
  <c r="J242" i="67"/>
  <c r="K242" i="67" s="1"/>
  <c r="J422" i="67"/>
  <c r="K422" i="67" s="1"/>
  <c r="J219" i="67"/>
  <c r="K219" i="67" s="1"/>
  <c r="J76" i="67"/>
  <c r="K76" i="67" s="1"/>
  <c r="J107" i="67"/>
  <c r="K107" i="67" s="1"/>
  <c r="J108" i="67"/>
  <c r="K108" i="67" s="1"/>
  <c r="J109" i="67"/>
  <c r="K109" i="67" s="1"/>
  <c r="J208" i="67"/>
  <c r="K208" i="67" s="1"/>
  <c r="J110" i="67"/>
  <c r="K110" i="67" s="1"/>
  <c r="J111" i="67"/>
  <c r="K111" i="67" s="1"/>
  <c r="J112" i="67"/>
  <c r="K112" i="67" s="1"/>
  <c r="J209" i="67"/>
  <c r="K209" i="67" s="1"/>
  <c r="J113" i="67"/>
  <c r="K113" i="67" s="1"/>
  <c r="J114" i="67"/>
  <c r="K114" i="67" s="1"/>
  <c r="J115" i="67"/>
  <c r="K115" i="67" s="1"/>
  <c r="J116" i="67"/>
  <c r="K116" i="67" s="1"/>
  <c r="J117" i="67"/>
  <c r="K117" i="67" s="1"/>
  <c r="J118" i="67"/>
  <c r="K118" i="67" s="1"/>
  <c r="J119" i="67"/>
  <c r="K119" i="67" s="1"/>
  <c r="J120" i="67"/>
  <c r="K120" i="67" s="1"/>
  <c r="J92" i="67"/>
  <c r="K92" i="67" s="1"/>
  <c r="J77" i="67"/>
  <c r="K77" i="67" s="1"/>
  <c r="J121" i="67"/>
  <c r="K121" i="67" s="1"/>
  <c r="J122" i="67"/>
  <c r="K122" i="67" s="1"/>
  <c r="J93" i="67"/>
  <c r="K93" i="67" s="1"/>
  <c r="J123" i="67"/>
  <c r="K123" i="67" s="1"/>
  <c r="J124" i="67"/>
  <c r="K124" i="67" s="1"/>
  <c r="J81" i="67"/>
  <c r="K81" i="67" s="1"/>
  <c r="J220" i="67"/>
  <c r="K220" i="67" s="1"/>
  <c r="J125" i="67"/>
  <c r="K125" i="67" s="1"/>
  <c r="J126" i="67"/>
  <c r="K126" i="67" s="1"/>
  <c r="J127" i="67"/>
  <c r="K127" i="67" s="1"/>
  <c r="J128" i="67"/>
  <c r="K128" i="67" s="1"/>
  <c r="J129" i="67"/>
  <c r="K129" i="67" s="1"/>
  <c r="J130" i="67"/>
  <c r="K130" i="67" s="1"/>
  <c r="J1214" i="67"/>
  <c r="K1214" i="67" s="1"/>
  <c r="J131" i="67"/>
  <c r="K131" i="67" s="1"/>
  <c r="J74" i="67"/>
  <c r="K74" i="67" s="1"/>
  <c r="J132" i="67"/>
  <c r="K132" i="67" s="1"/>
  <c r="J133" i="67"/>
  <c r="K133" i="67" s="1"/>
  <c r="J134" i="67"/>
  <c r="K134" i="67" s="1"/>
  <c r="J210" i="67"/>
  <c r="K210" i="67" s="1"/>
  <c r="J135" i="67"/>
  <c r="K135" i="67" s="1"/>
  <c r="J136" i="67"/>
  <c r="K136" i="67" s="1"/>
  <c r="J137" i="67"/>
  <c r="K137" i="67" s="1"/>
  <c r="J105" i="67"/>
  <c r="K105" i="67" s="1"/>
  <c r="J138" i="67"/>
  <c r="K138" i="67" s="1"/>
  <c r="J139" i="67"/>
  <c r="K139" i="67" s="1"/>
  <c r="J78" i="67"/>
  <c r="K78" i="67" s="1"/>
  <c r="J84" i="67"/>
  <c r="K84" i="67" s="1"/>
  <c r="J140" i="67"/>
  <c r="K140" i="67" s="1"/>
  <c r="J85" i="67"/>
  <c r="K85" i="67" s="1"/>
  <c r="J211" i="67"/>
  <c r="K211" i="67" s="1"/>
  <c r="J141" i="67"/>
  <c r="K141" i="67" s="1"/>
  <c r="J142" i="67"/>
  <c r="K142" i="67" s="1"/>
  <c r="J221" i="67"/>
  <c r="K221" i="67" s="1"/>
  <c r="J143" i="67"/>
  <c r="K143" i="67" s="1"/>
  <c r="J144" i="67"/>
  <c r="K144" i="67" s="1"/>
  <c r="J145" i="67"/>
  <c r="K145" i="67" s="1"/>
  <c r="J94" i="67"/>
  <c r="K94" i="67" s="1"/>
  <c r="J95" i="67"/>
  <c r="K95" i="67" s="1"/>
  <c r="J146" i="67"/>
  <c r="K146" i="67" s="1"/>
  <c r="J82" i="67"/>
  <c r="K82" i="67" s="1"/>
  <c r="J72" i="67"/>
  <c r="K72" i="67" s="1"/>
  <c r="J147" i="67"/>
  <c r="K147" i="67" s="1"/>
  <c r="J86" i="67"/>
  <c r="K86" i="67" s="1"/>
  <c r="J148" i="67"/>
  <c r="K148" i="67" s="1"/>
  <c r="J1216" i="67"/>
  <c r="K1216" i="67" s="1"/>
  <c r="J205" i="67"/>
  <c r="K205" i="67" s="1"/>
  <c r="J87" i="67"/>
  <c r="K87" i="67" s="1"/>
  <c r="J149" i="67"/>
  <c r="K149" i="67" s="1"/>
  <c r="J96" i="67"/>
  <c r="K96" i="67" s="1"/>
  <c r="J71" i="67"/>
  <c r="K71" i="67" s="1"/>
  <c r="J216" i="67"/>
  <c r="K216" i="67" s="1"/>
  <c r="J150" i="67"/>
  <c r="K150" i="67" s="1"/>
  <c r="J88" i="67"/>
  <c r="K88" i="67" s="1"/>
  <c r="J217" i="67"/>
  <c r="K217" i="67" s="1"/>
  <c r="J151" i="67"/>
  <c r="K151" i="67" s="1"/>
  <c r="J79" i="67"/>
  <c r="K79" i="67" s="1"/>
  <c r="J152" i="67"/>
  <c r="K152" i="67" s="1"/>
  <c r="J153" i="67"/>
  <c r="K153" i="67" s="1"/>
  <c r="J154" i="67"/>
  <c r="K154" i="67" s="1"/>
  <c r="J155" i="67"/>
  <c r="K155" i="67" s="1"/>
  <c r="J156" i="67"/>
  <c r="K156" i="67" s="1"/>
  <c r="J212" i="67"/>
  <c r="K212" i="67" s="1"/>
  <c r="J157" i="67"/>
  <c r="K157" i="67" s="1"/>
  <c r="J158" i="67"/>
  <c r="K158" i="67" s="1"/>
  <c r="J159" i="67"/>
  <c r="K159" i="67" s="1"/>
  <c r="J91" i="67"/>
  <c r="K91" i="67" s="1"/>
  <c r="J160" i="67"/>
  <c r="K160" i="67" s="1"/>
  <c r="J161" i="67"/>
  <c r="K161" i="67" s="1"/>
  <c r="J162" i="67"/>
  <c r="K162" i="67" s="1"/>
  <c r="J163" i="67"/>
  <c r="K163" i="67" s="1"/>
  <c r="J164" i="67"/>
  <c r="K164" i="67" s="1"/>
  <c r="J165" i="67"/>
  <c r="K165" i="67" s="1"/>
  <c r="J166" i="67"/>
  <c r="K166" i="67" s="1"/>
  <c r="J222" i="67"/>
  <c r="K222" i="67" s="1"/>
  <c r="J80" i="67"/>
  <c r="K80" i="67" s="1"/>
  <c r="J167" i="67"/>
  <c r="K167" i="67" s="1"/>
  <c r="J213" i="67"/>
  <c r="K213" i="67" s="1"/>
  <c r="J89" i="67"/>
  <c r="K89" i="67" s="1"/>
  <c r="J168" i="67"/>
  <c r="K168" i="67" s="1"/>
  <c r="J169" i="67"/>
  <c r="K169" i="67" s="1"/>
  <c r="J170" i="67"/>
  <c r="K170" i="67" s="1"/>
  <c r="J171" i="67"/>
  <c r="K171" i="67" s="1"/>
  <c r="J206" i="67"/>
  <c r="K206" i="67" s="1"/>
  <c r="J172" i="67"/>
  <c r="K172" i="67" s="1"/>
  <c r="J106" i="67"/>
  <c r="K106" i="67" s="1"/>
  <c r="J173" i="67"/>
  <c r="K173" i="67" s="1"/>
  <c r="J174" i="67"/>
  <c r="K174" i="67" s="1"/>
  <c r="J73" i="67"/>
  <c r="K73" i="67" s="1"/>
  <c r="J175" i="67"/>
  <c r="K175" i="67" s="1"/>
  <c r="J97" i="67"/>
  <c r="K97" i="67" s="1"/>
  <c r="J98" i="67"/>
  <c r="K98" i="67" s="1"/>
  <c r="J207" i="67"/>
  <c r="K207" i="67" s="1"/>
  <c r="J176" i="67"/>
  <c r="K176" i="67" s="1"/>
  <c r="J177" i="67"/>
  <c r="K177" i="67" s="1"/>
  <c r="J178" i="67"/>
  <c r="K178" i="67" s="1"/>
  <c r="J223" i="67"/>
  <c r="K223" i="67" s="1"/>
  <c r="J90" i="67"/>
  <c r="K90" i="67" s="1"/>
  <c r="J99" i="67"/>
  <c r="K99" i="67" s="1"/>
  <c r="J179" i="67"/>
  <c r="K179" i="67" s="1"/>
  <c r="J180" i="67"/>
  <c r="K180" i="67" s="1"/>
  <c r="J204" i="67"/>
  <c r="K204" i="67" s="1"/>
  <c r="J214" i="67"/>
  <c r="K214" i="67" s="1"/>
  <c r="J181" i="67"/>
  <c r="K181" i="67" s="1"/>
  <c r="J182" i="67"/>
  <c r="K182" i="67" s="1"/>
  <c r="J477" i="67"/>
  <c r="K477" i="67" s="1"/>
  <c r="J183" i="67"/>
  <c r="K183" i="67" s="1"/>
  <c r="J100" i="67"/>
  <c r="K100" i="67" s="1"/>
  <c r="J75" i="67"/>
  <c r="K75" i="67" s="1"/>
  <c r="J184" i="67"/>
  <c r="K184" i="67" s="1"/>
  <c r="J185" i="67"/>
  <c r="K185" i="67" s="1"/>
  <c r="J101" i="67"/>
  <c r="K101" i="67" s="1"/>
  <c r="J186" i="67"/>
  <c r="K186" i="67" s="1"/>
  <c r="J187" i="67"/>
  <c r="K187" i="67" s="1"/>
  <c r="J224" i="67"/>
  <c r="K224" i="67" s="1"/>
  <c r="J188" i="67"/>
  <c r="K188" i="67" s="1"/>
  <c r="J189" i="67"/>
  <c r="K189" i="67" s="1"/>
  <c r="J190" i="67"/>
  <c r="K190" i="67" s="1"/>
  <c r="J191" i="67"/>
  <c r="K191" i="67" s="1"/>
  <c r="J102" i="67"/>
  <c r="K102" i="67" s="1"/>
  <c r="J192" i="67"/>
  <c r="K192" i="67" s="1"/>
  <c r="J193" i="67"/>
  <c r="K193" i="67" s="1"/>
  <c r="J194" i="67"/>
  <c r="K194" i="67" s="1"/>
  <c r="J195" i="67"/>
  <c r="K195" i="67" s="1"/>
  <c r="J196" i="67"/>
  <c r="K196" i="67" s="1"/>
  <c r="J225" i="67"/>
  <c r="K225" i="67" s="1"/>
  <c r="J197" i="67"/>
  <c r="K197" i="67" s="1"/>
  <c r="J198" i="67"/>
  <c r="K198" i="67" s="1"/>
  <c r="J218" i="67"/>
  <c r="K218" i="67" s="1"/>
  <c r="J199" i="67"/>
  <c r="K199" i="67" s="1"/>
  <c r="J83" i="67"/>
  <c r="K83" i="67" s="1"/>
  <c r="J200" i="67"/>
  <c r="K200" i="67" s="1"/>
  <c r="J201" i="67"/>
  <c r="K201" i="67" s="1"/>
  <c r="J215" i="67"/>
  <c r="K215" i="67" s="1"/>
  <c r="J103" i="67"/>
  <c r="K103" i="67" s="1"/>
  <c r="J202" i="67"/>
  <c r="K202" i="67" s="1"/>
  <c r="J1215" i="67"/>
  <c r="K1215" i="67" s="1"/>
  <c r="J104" i="67"/>
  <c r="K104" i="67" s="1"/>
  <c r="J203" i="67"/>
  <c r="K203" i="67" s="1"/>
  <c r="I203" i="67"/>
  <c r="I104" i="67"/>
  <c r="I1215" i="67"/>
  <c r="I202" i="67"/>
  <c r="I103" i="67"/>
  <c r="I215" i="67"/>
  <c r="I201" i="67"/>
  <c r="I200" i="67"/>
  <c r="I83" i="67"/>
  <c r="I199" i="67"/>
  <c r="I218" i="67"/>
  <c r="I198" i="67"/>
  <c r="I197" i="67"/>
  <c r="I225" i="67"/>
  <c r="I196" i="67"/>
  <c r="I195" i="67"/>
  <c r="I194" i="67"/>
  <c r="I193" i="67"/>
  <c r="I192" i="67"/>
  <c r="I102" i="67"/>
  <c r="I191" i="67"/>
  <c r="I190" i="67"/>
  <c r="I189" i="67"/>
  <c r="I188" i="67"/>
  <c r="I224" i="67"/>
  <c r="I187" i="67"/>
  <c r="I186" i="67"/>
  <c r="I101" i="67"/>
  <c r="I185" i="67"/>
  <c r="I184" i="67"/>
  <c r="I75" i="67"/>
  <c r="I100" i="67"/>
  <c r="I183" i="67"/>
  <c r="I477" i="67"/>
  <c r="I182" i="67"/>
  <c r="I181" i="67"/>
  <c r="I214" i="67"/>
  <c r="I204" i="67"/>
  <c r="I180" i="67"/>
  <c r="I179" i="67"/>
  <c r="I99" i="67"/>
  <c r="I90" i="67"/>
  <c r="I223" i="67"/>
  <c r="I178" i="67"/>
  <c r="I177" i="67"/>
  <c r="I176" i="67"/>
  <c r="I207" i="67"/>
  <c r="I98" i="67"/>
  <c r="I97" i="67"/>
  <c r="I175" i="67"/>
  <c r="I73" i="67"/>
  <c r="I174" i="67"/>
  <c r="I173" i="67"/>
  <c r="I106" i="67"/>
  <c r="I172" i="67"/>
  <c r="I206" i="67"/>
  <c r="I171" i="67"/>
  <c r="I170" i="67"/>
  <c r="I169" i="67"/>
  <c r="I168" i="67"/>
  <c r="I89" i="67"/>
  <c r="I213" i="67"/>
  <c r="I167" i="67"/>
  <c r="I80" i="67"/>
  <c r="I222" i="67"/>
  <c r="I166" i="67"/>
  <c r="I165" i="67"/>
  <c r="I164" i="67"/>
  <c r="I163" i="67"/>
  <c r="I162" i="67"/>
  <c r="I161" i="67"/>
  <c r="I160" i="67"/>
  <c r="I91" i="67"/>
  <c r="I159" i="67"/>
  <c r="I158" i="67"/>
  <c r="I157" i="67"/>
  <c r="I212" i="67"/>
  <c r="I156" i="67"/>
  <c r="I155" i="67"/>
  <c r="I154" i="67"/>
  <c r="I153" i="67"/>
  <c r="I152" i="67"/>
  <c r="I79" i="67"/>
  <c r="I151" i="67"/>
  <c r="I217" i="67"/>
  <c r="I88" i="67"/>
  <c r="I150" i="67"/>
  <c r="I216" i="67"/>
  <c r="I71" i="67"/>
  <c r="I96" i="67"/>
  <c r="I149" i="67"/>
  <c r="I87" i="67"/>
  <c r="I205" i="67"/>
  <c r="I1216" i="67"/>
  <c r="I148" i="67"/>
  <c r="I86" i="67"/>
  <c r="I147" i="67"/>
  <c r="I72" i="67"/>
  <c r="I82" i="67"/>
  <c r="I146" i="67"/>
  <c r="I95" i="67"/>
  <c r="I94" i="67"/>
  <c r="I145" i="67"/>
  <c r="I144" i="67"/>
  <c r="I143" i="67"/>
  <c r="I221" i="67"/>
  <c r="I142" i="67"/>
  <c r="I141" i="67"/>
  <c r="I211" i="67"/>
  <c r="I85" i="67"/>
  <c r="I140" i="67"/>
  <c r="I84" i="67"/>
  <c r="I78" i="67"/>
  <c r="I139" i="67"/>
  <c r="I138" i="67"/>
  <c r="I105" i="67"/>
  <c r="I137" i="67"/>
  <c r="I136" i="67"/>
  <c r="I135" i="67"/>
  <c r="I210" i="67"/>
  <c r="I134" i="67"/>
  <c r="I133" i="67"/>
  <c r="I132" i="67"/>
  <c r="I74" i="67"/>
  <c r="I131" i="67"/>
  <c r="I1214" i="67"/>
  <c r="I130" i="67"/>
  <c r="I129" i="67"/>
  <c r="I128" i="67"/>
  <c r="I127" i="67"/>
  <c r="I126" i="67"/>
  <c r="I125" i="67"/>
  <c r="I220" i="67"/>
  <c r="I81" i="67"/>
  <c r="I124" i="67"/>
  <c r="I123" i="67"/>
  <c r="I93" i="67"/>
  <c r="I122" i="67"/>
  <c r="I121" i="67"/>
  <c r="I77" i="67"/>
  <c r="I92" i="67"/>
  <c r="I120" i="67"/>
  <c r="I119" i="67"/>
  <c r="I118" i="67"/>
  <c r="I117" i="67"/>
  <c r="I116" i="67"/>
  <c r="I115" i="67"/>
  <c r="I114" i="67"/>
  <c r="I113" i="67"/>
  <c r="I209" i="67"/>
  <c r="I112" i="67"/>
  <c r="I111" i="67"/>
  <c r="I110" i="67"/>
  <c r="I208" i="67"/>
  <c r="I109" i="67"/>
  <c r="I108" i="67"/>
  <c r="I107" i="67"/>
  <c r="I76" i="67"/>
  <c r="I219" i="67"/>
  <c r="I422" i="67"/>
  <c r="I242" i="67"/>
  <c r="I421" i="67"/>
  <c r="I241" i="67"/>
  <c r="I240" i="67"/>
  <c r="I705" i="67"/>
  <c r="I239" i="67"/>
  <c r="I1237" i="67"/>
  <c r="L1237" i="67" s="1"/>
  <c r="I1288" i="67"/>
  <c r="I238" i="67"/>
  <c r="I237" i="67"/>
  <c r="L237" i="67" s="1"/>
  <c r="I1238" i="67"/>
  <c r="L1238" i="67" s="1"/>
  <c r="I236" i="67"/>
  <c r="I235" i="67"/>
  <c r="L235" i="67" s="1"/>
  <c r="I234" i="67"/>
  <c r="I230" i="67"/>
  <c r="I233" i="67"/>
  <c r="I229" i="67"/>
  <c r="I1263" i="67"/>
  <c r="I232" i="67"/>
  <c r="I231" i="67"/>
  <c r="I466" i="67"/>
  <c r="I920" i="67"/>
  <c r="I1231" i="67"/>
  <c r="I460" i="67"/>
  <c r="I252" i="67"/>
  <c r="I397" i="67"/>
  <c r="I290" i="67"/>
  <c r="I925" i="67"/>
  <c r="I318" i="67"/>
  <c r="I496" i="67"/>
  <c r="I1219" i="67"/>
  <c r="I1359" i="67"/>
  <c r="I573" i="67"/>
  <c r="I1255" i="67"/>
  <c r="I426" i="67"/>
  <c r="I296" i="67"/>
  <c r="I251" i="67"/>
  <c r="I1366" i="67"/>
  <c r="I1218" i="67"/>
  <c r="I923" i="67"/>
  <c r="I1343" i="67"/>
  <c r="I400" i="67"/>
  <c r="I1358" i="67"/>
  <c r="I434" i="67"/>
  <c r="I1383" i="67"/>
  <c r="I1269" i="67"/>
  <c r="I405" i="67"/>
  <c r="I650" i="67"/>
  <c r="I430" i="67"/>
  <c r="I297" i="67"/>
  <c r="I745" i="67"/>
  <c r="I1311" i="67"/>
  <c r="I452" i="67"/>
  <c r="I924" i="67"/>
  <c r="I922" i="67"/>
  <c r="I1357" i="67"/>
  <c r="I570" i="67"/>
  <c r="I495" i="67"/>
  <c r="I781" i="67"/>
  <c r="I362" i="67"/>
  <c r="I493" i="67"/>
  <c r="I1230" i="67"/>
  <c r="I572" i="67"/>
  <c r="I431" i="67"/>
  <c r="I451" i="67"/>
  <c r="I1223" i="67"/>
  <c r="I510" i="67"/>
  <c r="I473" i="67"/>
  <c r="L473" i="67" s="1"/>
  <c r="I501" i="67"/>
  <c r="I697" i="67"/>
  <c r="I449" i="67"/>
  <c r="I500" i="67"/>
  <c r="I649" i="67"/>
  <c r="I699" i="67"/>
  <c r="I289" i="67"/>
  <c r="I226" i="67"/>
  <c r="I1361" i="67"/>
  <c r="I412" i="67"/>
  <c r="I406" i="67"/>
  <c r="I1333" i="67"/>
  <c r="I407" i="67"/>
  <c r="I459" i="67"/>
  <c r="I425" i="67"/>
  <c r="I1344" i="67"/>
  <c r="I1233" i="67"/>
  <c r="I295" i="67"/>
  <c r="I1382" i="67"/>
  <c r="I1335" i="67"/>
  <c r="I1376" i="67"/>
  <c r="I1377" i="67"/>
  <c r="I433" i="67"/>
  <c r="I228" i="67"/>
  <c r="I1226" i="67"/>
  <c r="I1303" i="67"/>
  <c r="I465" i="67"/>
  <c r="I411" i="67"/>
  <c r="I1225" i="67"/>
  <c r="I320" i="67"/>
  <c r="I450" i="67"/>
  <c r="I748" i="67"/>
  <c r="I509" i="67"/>
  <c r="I492" i="67"/>
  <c r="I398" i="67"/>
  <c r="I401" i="67"/>
  <c r="I1334" i="67"/>
  <c r="I1287" i="67"/>
  <c r="I704" i="67"/>
  <c r="I1368" i="67"/>
  <c r="I370" i="67"/>
  <c r="I1365" i="67"/>
  <c r="I1367" i="67"/>
  <c r="I283" i="67"/>
  <c r="I702" i="67"/>
  <c r="I1246" i="67"/>
  <c r="I1364" i="67"/>
  <c r="I1381" i="67"/>
  <c r="I507" i="67"/>
  <c r="I227" i="67"/>
  <c r="I921" i="67"/>
  <c r="I420" i="67"/>
  <c r="I458" i="67"/>
  <c r="I1221" i="67"/>
  <c r="I399" i="67"/>
  <c r="I319" i="67"/>
  <c r="I478" i="67"/>
  <c r="I1228" i="67"/>
  <c r="I1363" i="67"/>
  <c r="I506" i="67"/>
  <c r="I491" i="67"/>
  <c r="I288" i="67"/>
  <c r="I701" i="67"/>
  <c r="I410" i="67"/>
  <c r="I469" i="67"/>
  <c r="I311" i="67"/>
  <c r="I432" i="67"/>
  <c r="I747" i="67"/>
  <c r="I1224" i="67"/>
  <c r="I346" i="67"/>
  <c r="I1220" i="67"/>
  <c r="I371" i="67"/>
  <c r="I1342" i="67"/>
  <c r="I1227" i="67"/>
  <c r="I840" i="67"/>
  <c r="I1234" i="67"/>
  <c r="I502" i="67"/>
  <c r="I787" i="67"/>
  <c r="I453" i="67"/>
  <c r="I703" i="67"/>
  <c r="I926" i="67"/>
  <c r="I468" i="67"/>
  <c r="I698" i="67"/>
  <c r="I455" i="67"/>
  <c r="I824" i="67"/>
  <c r="I782" i="67"/>
  <c r="I1256" i="67"/>
  <c r="L1256" i="67" s="1"/>
  <c r="I471" i="67"/>
  <c r="I494" i="67"/>
  <c r="I363" i="67"/>
  <c r="I1362" i="67"/>
  <c r="I1384" i="67"/>
  <c r="I746" i="67"/>
  <c r="I571" i="67"/>
  <c r="I287" i="67"/>
  <c r="I1332" i="67"/>
  <c r="I1380" i="67"/>
  <c r="I700" i="67"/>
  <c r="I286" i="67"/>
  <c r="I250" i="67"/>
  <c r="I285" i="67"/>
  <c r="I1232" i="67"/>
  <c r="I284" i="67"/>
  <c r="I457" i="67"/>
  <c r="I1379" i="67"/>
  <c r="I1304" i="67"/>
  <c r="I1236" i="67"/>
  <c r="I461" i="67"/>
  <c r="I1222" i="67"/>
  <c r="I1235" i="67"/>
  <c r="I415" i="67"/>
  <c r="I1217" i="67"/>
  <c r="I329" i="67"/>
  <c r="I454" i="67"/>
  <c r="I1378" i="67"/>
  <c r="I1360" i="67"/>
  <c r="I456" i="67"/>
  <c r="I1229" i="67"/>
  <c r="I470" i="67"/>
  <c r="I1326" i="67"/>
  <c r="I1313" i="67"/>
  <c r="I1325" i="67"/>
  <c r="I1312" i="67"/>
  <c r="I1322" i="67"/>
  <c r="I1319" i="67"/>
  <c r="L1319" i="67" s="1"/>
  <c r="I1321" i="67"/>
  <c r="I1318" i="67"/>
  <c r="I1330" i="67"/>
  <c r="L1330" i="67" s="1"/>
  <c r="I1328" i="67"/>
  <c r="L1328" i="67" s="1"/>
  <c r="I1317" i="67"/>
  <c r="L1317" i="67" s="1"/>
  <c r="I1327" i="67"/>
  <c r="I1323" i="67"/>
  <c r="L1323" i="67" s="1"/>
  <c r="I1320" i="67"/>
  <c r="I1324" i="67"/>
  <c r="I1331" i="67"/>
  <c r="L1331" i="67" s="1"/>
  <c r="I1329" i="67"/>
  <c r="L1329" i="67" s="1"/>
  <c r="I1316" i="67"/>
  <c r="L1316" i="67" s="1"/>
  <c r="I1315" i="67"/>
  <c r="L1315" i="67" s="1"/>
  <c r="I1314" i="67"/>
  <c r="I777" i="67"/>
  <c r="I744" i="67"/>
  <c r="I669" i="67"/>
  <c r="I647" i="67"/>
  <c r="I646" i="67"/>
  <c r="I743" i="67"/>
  <c r="I260" i="67"/>
  <c r="I767" i="67"/>
  <c r="I684" i="67"/>
  <c r="I749" i="67"/>
  <c r="I696" i="67"/>
  <c r="I609" i="67"/>
  <c r="I791" i="67"/>
  <c r="I695" i="67"/>
  <c r="I667" i="67"/>
  <c r="I645" i="67"/>
  <c r="L645" i="67" s="1"/>
  <c r="I655" i="67"/>
  <c r="I661" i="67"/>
  <c r="I1285" i="67"/>
  <c r="I754" i="67"/>
  <c r="I683" i="67"/>
  <c r="I776" i="67"/>
  <c r="I660" i="67"/>
  <c r="I579" i="67"/>
  <c r="L579" i="67" s="1"/>
  <c r="I742" i="67"/>
  <c r="I644" i="67"/>
  <c r="I282" i="67"/>
  <c r="I694" i="67"/>
  <c r="I643" i="67"/>
  <c r="I600" i="67"/>
  <c r="I752" i="67"/>
  <c r="L752" i="67" s="1"/>
  <c r="I778" i="67"/>
  <c r="I584" i="67"/>
  <c r="L584" i="67" s="1"/>
  <c r="I666" i="67"/>
  <c r="I775" i="67"/>
  <c r="I592" i="67"/>
  <c r="I591" i="67"/>
  <c r="L591" i="67" s="1"/>
  <c r="I741" i="67"/>
  <c r="I788" i="67"/>
  <c r="I619" i="67"/>
  <c r="I583" i="67"/>
  <c r="L583" i="67" s="1"/>
  <c r="I783" i="67"/>
  <c r="I780" i="67"/>
  <c r="I740" i="67"/>
  <c r="L740" i="67" s="1"/>
  <c r="I281" i="67"/>
  <c r="L281" i="67" s="1"/>
  <c r="I707" i="67"/>
  <c r="I280" i="67"/>
  <c r="L280" i="67" s="1"/>
  <c r="I1305" i="67"/>
  <c r="I682" i="67"/>
  <c r="I739" i="67"/>
  <c r="L739" i="67" s="1"/>
  <c r="I786" i="67"/>
  <c r="I774" i="67"/>
  <c r="I681" i="67"/>
  <c r="I1306" i="67"/>
  <c r="L1306" i="67" s="1"/>
  <c r="I1293" i="67"/>
  <c r="I715" i="67"/>
  <c r="L715" i="67" s="1"/>
  <c r="I268" i="67"/>
  <c r="I279" i="67"/>
  <c r="L279" i="67" s="1"/>
  <c r="I766" i="67"/>
  <c r="I693" i="67"/>
  <c r="I738" i="67"/>
  <c r="I642" i="67"/>
  <c r="I641" i="67"/>
  <c r="I659" i="67"/>
  <c r="I714" i="67"/>
  <c r="L714" i="67" s="1"/>
  <c r="I582" i="67"/>
  <c r="I773" i="67"/>
  <c r="L773" i="67" s="1"/>
  <c r="I608" i="67"/>
  <c r="L608" i="67" s="1"/>
  <c r="I1292" i="67"/>
  <c r="I595" i="67"/>
  <c r="I616" i="67"/>
  <c r="L616" i="67" s="1"/>
  <c r="I680" i="67"/>
  <c r="I607" i="67"/>
  <c r="L607" i="67" s="1"/>
  <c r="I764" i="67"/>
  <c r="L764" i="67" s="1"/>
  <c r="I262" i="67"/>
  <c r="L262" i="67" s="1"/>
  <c r="I590" i="67"/>
  <c r="L590" i="67" s="1"/>
  <c r="I1298" i="67"/>
  <c r="I640" i="67"/>
  <c r="I713" i="67"/>
  <c r="L713" i="67" s="1"/>
  <c r="I679" i="67"/>
  <c r="I639" i="67"/>
  <c r="L639" i="67" s="1"/>
  <c r="I722" i="67"/>
  <c r="I759" i="67"/>
  <c r="L759" i="67" s="1"/>
  <c r="I612" i="67"/>
  <c r="L612" i="67" s="1"/>
  <c r="I611" i="67"/>
  <c r="L611" i="67" s="1"/>
  <c r="I652" i="67"/>
  <c r="I758" i="67"/>
  <c r="L758" i="67" s="1"/>
  <c r="I265" i="67"/>
  <c r="L265" i="67" s="1"/>
  <c r="I651" i="67"/>
  <c r="I737" i="67"/>
  <c r="I678" i="67"/>
  <c r="I606" i="67"/>
  <c r="L606" i="67" s="1"/>
  <c r="I677" i="67"/>
  <c r="I665" i="67"/>
  <c r="I736" i="67"/>
  <c r="I638" i="67"/>
  <c r="L638" i="67" s="1"/>
  <c r="I654" i="67"/>
  <c r="I721" i="67"/>
  <c r="L721" i="67" s="1"/>
  <c r="I263" i="67"/>
  <c r="I785" i="67"/>
  <c r="I772" i="67"/>
  <c r="I668" i="67"/>
  <c r="I637" i="67"/>
  <c r="L637" i="67" s="1"/>
  <c r="I278" i="67"/>
  <c r="I1300" i="67"/>
  <c r="I735" i="67"/>
  <c r="I734" i="67"/>
  <c r="I733" i="67"/>
  <c r="I664" i="67"/>
  <c r="I266" i="67"/>
  <c r="L266" i="67" s="1"/>
  <c r="I636" i="67"/>
  <c r="L636" i="67" s="1"/>
  <c r="I586" i="67"/>
  <c r="L586" i="67" s="1"/>
  <c r="I662" i="67"/>
  <c r="I756" i="67"/>
  <c r="I761" i="67"/>
  <c r="I635" i="67"/>
  <c r="I1290" i="67"/>
  <c r="I594" i="67"/>
  <c r="I634" i="67"/>
  <c r="I732" i="67"/>
  <c r="I731" i="67"/>
  <c r="I712" i="67"/>
  <c r="I711" i="67"/>
  <c r="I718" i="67"/>
  <c r="I730" i="67"/>
  <c r="I676" i="67"/>
  <c r="I771" i="67"/>
  <c r="I633" i="67"/>
  <c r="I687" i="67"/>
  <c r="I261" i="67"/>
  <c r="I277" i="67"/>
  <c r="I599" i="67"/>
  <c r="I716" i="67"/>
  <c r="L716" i="67" s="1"/>
  <c r="I720" i="67"/>
  <c r="I605" i="67"/>
  <c r="I1289" i="67"/>
  <c r="I604" i="67"/>
  <c r="I632" i="67"/>
  <c r="I751" i="67"/>
  <c r="I589" i="67"/>
  <c r="I276" i="67"/>
  <c r="L276" i="67" s="1"/>
  <c r="I275" i="67"/>
  <c r="I264" i="67"/>
  <c r="I631" i="67"/>
  <c r="I1299" i="67"/>
  <c r="I259" i="67"/>
  <c r="I790" i="67"/>
  <c r="I729" i="67"/>
  <c r="I588" i="67"/>
  <c r="L588" i="67" s="1"/>
  <c r="I658" i="67"/>
  <c r="I267" i="67"/>
  <c r="I630" i="67"/>
  <c r="I708" i="67"/>
  <c r="I615" i="67"/>
  <c r="I692" i="67"/>
  <c r="L692" i="67" s="1"/>
  <c r="I1283" i="67"/>
  <c r="I274" i="67"/>
  <c r="I675" i="67"/>
  <c r="I255" i="67"/>
  <c r="I674" i="67"/>
  <c r="I753" i="67"/>
  <c r="I1291" i="67"/>
  <c r="I691" i="67"/>
  <c r="I656" i="67"/>
  <c r="I779" i="67"/>
  <c r="I629" i="67"/>
  <c r="I1282" i="67"/>
  <c r="I789" i="67"/>
  <c r="I628" i="67"/>
  <c r="I585" i="67"/>
  <c r="L585" i="67" s="1"/>
  <c r="I757" i="67"/>
  <c r="L757" i="67" s="1"/>
  <c r="I598" i="67"/>
  <c r="L598" i="67" s="1"/>
  <c r="I254" i="67"/>
  <c r="I728" i="67"/>
  <c r="I770" i="67"/>
  <c r="I1284" i="67"/>
  <c r="I763" i="67"/>
  <c r="I627" i="67"/>
  <c r="I603" i="67"/>
  <c r="I593" i="67"/>
  <c r="I626" i="67"/>
  <c r="I581" i="67"/>
  <c r="L581" i="67" s="1"/>
  <c r="I727" i="67"/>
  <c r="I717" i="67"/>
  <c r="I625" i="67"/>
  <c r="I624" i="67"/>
  <c r="I648" i="67"/>
  <c r="I671" i="67"/>
  <c r="I1302" i="67"/>
  <c r="I784" i="67"/>
  <c r="I273" i="67"/>
  <c r="L273" i="67" s="1"/>
  <c r="I719" i="67"/>
  <c r="I597" i="67"/>
  <c r="I272" i="67"/>
  <c r="L272" i="67" s="1"/>
  <c r="I726" i="67"/>
  <c r="I673" i="67"/>
  <c r="I623" i="67"/>
  <c r="L623" i="67" s="1"/>
  <c r="I610" i="67"/>
  <c r="L610" i="67" s="1"/>
  <c r="I690" i="67"/>
  <c r="I750" i="67"/>
  <c r="L750" i="67" s="1"/>
  <c r="I618" i="67"/>
  <c r="I576" i="67"/>
  <c r="I710" i="67"/>
  <c r="I622" i="67"/>
  <c r="I620" i="67"/>
  <c r="I686" i="67"/>
  <c r="I596" i="67"/>
  <c r="I1297" i="67"/>
  <c r="I709" i="67"/>
  <c r="I755" i="67"/>
  <c r="I587" i="67"/>
  <c r="I271" i="67"/>
  <c r="I270" i="67"/>
  <c r="I769" i="67"/>
  <c r="I613" i="67"/>
  <c r="I602" i="67"/>
  <c r="I601" i="67"/>
  <c r="L601" i="67" s="1"/>
  <c r="I256" i="67"/>
  <c r="I574" i="67"/>
  <c r="I1294" i="67"/>
  <c r="L1294" i="67" s="1"/>
  <c r="I706" i="67"/>
  <c r="I689" i="67"/>
  <c r="I621" i="67"/>
  <c r="L621" i="67" s="1"/>
  <c r="I258" i="67"/>
  <c r="I760" i="67"/>
  <c r="I617" i="67"/>
  <c r="I1295" i="67"/>
  <c r="I688" i="67"/>
  <c r="I253" i="67"/>
  <c r="L253" i="67" s="1"/>
  <c r="I685" i="67"/>
  <c r="L685" i="67" s="1"/>
  <c r="I670" i="67"/>
  <c r="I765" i="67"/>
  <c r="I257" i="67"/>
  <c r="I1301" i="67"/>
  <c r="I672" i="67"/>
  <c r="L672" i="67" s="1"/>
  <c r="I725" i="67"/>
  <c r="I762" i="67"/>
  <c r="I724" i="67"/>
  <c r="I577" i="67"/>
  <c r="L577" i="67" s="1"/>
  <c r="I723" i="67"/>
  <c r="I653" i="67"/>
  <c r="I580" i="67"/>
  <c r="L580" i="67" s="1"/>
  <c r="I578" i="67"/>
  <c r="L578" i="67" s="1"/>
  <c r="I575" i="67"/>
  <c r="I269" i="67"/>
  <c r="I614" i="67"/>
  <c r="I768" i="67"/>
  <c r="I1296" i="67"/>
  <c r="I1286" i="67"/>
  <c r="I657" i="67"/>
  <c r="I663" i="67"/>
  <c r="I833" i="67"/>
  <c r="I1243" i="67"/>
  <c r="I832" i="67"/>
  <c r="L832" i="67" s="1"/>
  <c r="I1245" i="67"/>
  <c r="I1242" i="67"/>
  <c r="I827" i="67"/>
  <c r="I1244" i="67"/>
  <c r="I1239" i="67"/>
  <c r="I839" i="67"/>
  <c r="I838" i="67"/>
  <c r="L838" i="67" s="1"/>
  <c r="I830" i="67"/>
  <c r="L830" i="67" s="1"/>
  <c r="I508" i="67"/>
  <c r="I837" i="67"/>
  <c r="I836" i="67"/>
  <c r="L836" i="67" s="1"/>
  <c r="I828" i="67"/>
  <c r="L828" i="67" s="1"/>
  <c r="I1241" i="67"/>
  <c r="I1240" i="67"/>
  <c r="I831" i="67"/>
  <c r="L831" i="67" s="1"/>
  <c r="I829" i="67"/>
  <c r="I835" i="67"/>
  <c r="I834" i="67"/>
  <c r="I855" i="67"/>
  <c r="I918" i="67"/>
  <c r="I1092" i="67"/>
  <c r="I917" i="67"/>
  <c r="I866" i="67"/>
  <c r="I1066" i="67"/>
  <c r="L1066" i="67" s="1"/>
  <c r="I962" i="67"/>
  <c r="L962" i="67" s="1"/>
  <c r="I299" i="67"/>
  <c r="I1091" i="67"/>
  <c r="I1065" i="67"/>
  <c r="I1213" i="67"/>
  <c r="L1213" i="67" s="1"/>
  <c r="I1126" i="67"/>
  <c r="I1090" i="67"/>
  <c r="I1064" i="67"/>
  <c r="I1063" i="67"/>
  <c r="I854" i="67"/>
  <c r="I865" i="67"/>
  <c r="L865" i="67" s="1"/>
  <c r="I1183" i="67"/>
  <c r="I1062" i="67"/>
  <c r="I1061" i="67"/>
  <c r="I1060" i="67"/>
  <c r="I961" i="67"/>
  <c r="I1125" i="67"/>
  <c r="I1089" i="67"/>
  <c r="I1138" i="67"/>
  <c r="I1116" i="67"/>
  <c r="I873" i="67"/>
  <c r="I1137" i="67"/>
  <c r="I1182" i="67"/>
  <c r="L1182" i="67" s="1"/>
  <c r="I1000" i="67"/>
  <c r="I309" i="67"/>
  <c r="I1124" i="67"/>
  <c r="I1059" i="67"/>
  <c r="I1181" i="67"/>
  <c r="I1180" i="67"/>
  <c r="I864" i="67"/>
  <c r="I1088" i="67"/>
  <c r="I1058" i="67"/>
  <c r="I1057" i="67"/>
  <c r="I956" i="67"/>
  <c r="I861" i="67"/>
  <c r="I1212" i="67"/>
  <c r="L1212" i="67" s="1"/>
  <c r="I858" i="67"/>
  <c r="I1136" i="67"/>
  <c r="I308" i="67"/>
  <c r="L308" i="67" s="1"/>
  <c r="I1115" i="67"/>
  <c r="L1115" i="67" s="1"/>
  <c r="I1135" i="67"/>
  <c r="I1147" i="67"/>
  <c r="I1211" i="67"/>
  <c r="I973" i="67"/>
  <c r="I874" i="67"/>
  <c r="L874" i="67" s="1"/>
  <c r="I899" i="67"/>
  <c r="I298" i="67"/>
  <c r="L298" i="67" s="1"/>
  <c r="I985" i="67"/>
  <c r="I846" i="67"/>
  <c r="L846" i="67" s="1"/>
  <c r="I1139" i="67"/>
  <c r="L1139" i="67" s="1"/>
  <c r="I1210" i="67"/>
  <c r="L1210" i="67" s="1"/>
  <c r="I307" i="67"/>
  <c r="I999" i="67"/>
  <c r="I1056" i="67"/>
  <c r="I1123" i="67"/>
  <c r="I1146" i="67"/>
  <c r="I844" i="67"/>
  <c r="I889" i="67"/>
  <c r="I984" i="67"/>
  <c r="I947" i="67"/>
  <c r="I872" i="67"/>
  <c r="I1069" i="67"/>
  <c r="I1055" i="67"/>
  <c r="L1055" i="67" s="1"/>
  <c r="I976" i="67"/>
  <c r="I955" i="67"/>
  <c r="I888" i="67"/>
  <c r="I931" i="67"/>
  <c r="I1054" i="67"/>
  <c r="I1179" i="67"/>
  <c r="I938" i="67"/>
  <c r="L938" i="67" s="1"/>
  <c r="I1114" i="67"/>
  <c r="I301" i="67"/>
  <c r="L301" i="67" s="1"/>
  <c r="I300" i="67"/>
  <c r="L300" i="67" s="1"/>
  <c r="I998" i="67"/>
  <c r="L998" i="67" s="1"/>
  <c r="I1053" i="67"/>
  <c r="I887" i="67"/>
  <c r="I972" i="67"/>
  <c r="I1178" i="67"/>
  <c r="I1052" i="67"/>
  <c r="I1113" i="67"/>
  <c r="L1113" i="67" s="1"/>
  <c r="I1209" i="67"/>
  <c r="I916" i="67"/>
  <c r="I1087" i="67"/>
  <c r="L1087" i="67" s="1"/>
  <c r="I954" i="67"/>
  <c r="I1051" i="67"/>
  <c r="I304" i="67"/>
  <c r="L304" i="67" s="1"/>
  <c r="I896" i="67"/>
  <c r="I953" i="67"/>
  <c r="L953" i="67" s="1"/>
  <c r="I943" i="67"/>
  <c r="I1050" i="67"/>
  <c r="I898" i="67"/>
  <c r="L898" i="67" s="1"/>
  <c r="I1112" i="67"/>
  <c r="L1112" i="67" s="1"/>
  <c r="I1208" i="67"/>
  <c r="L1208" i="67" s="1"/>
  <c r="I932" i="67"/>
  <c r="I1207" i="67"/>
  <c r="I1145" i="67"/>
  <c r="I1049" i="67"/>
  <c r="I1206" i="67"/>
  <c r="I1048" i="67"/>
  <c r="I1086" i="67"/>
  <c r="L1086" i="67" s="1"/>
  <c r="I1047" i="67"/>
  <c r="I1177" i="67"/>
  <c r="I952" i="67"/>
  <c r="L952" i="67" s="1"/>
  <c r="I871" i="67"/>
  <c r="I1046" i="67"/>
  <c r="I1111" i="67"/>
  <c r="I934" i="67"/>
  <c r="I1093" i="67"/>
  <c r="I1045" i="67"/>
  <c r="I1205" i="67"/>
  <c r="I1144" i="67"/>
  <c r="L1144" i="67" s="1"/>
  <c r="I1110" i="67"/>
  <c r="L1110" i="67" s="1"/>
  <c r="I1143" i="67"/>
  <c r="I997" i="67"/>
  <c r="L997" i="67" s="1"/>
  <c r="I876" i="67"/>
  <c r="I915" i="67"/>
  <c r="L915" i="67" s="1"/>
  <c r="I1085" i="67"/>
  <c r="L1085" i="67" s="1"/>
  <c r="I1044" i="67"/>
  <c r="L1044" i="67" s="1"/>
  <c r="I1084" i="67"/>
  <c r="L1084" i="67" s="1"/>
  <c r="I1083" i="67"/>
  <c r="I940" i="67"/>
  <c r="L940" i="67" s="1"/>
  <c r="I963" i="67"/>
  <c r="L963" i="67" s="1"/>
  <c r="I853" i="67"/>
  <c r="L853" i="67" s="1"/>
  <c r="I1176" i="67"/>
  <c r="L1176" i="67" s="1"/>
  <c r="I863" i="67"/>
  <c r="I857" i="67"/>
  <c r="I1067" i="67"/>
  <c r="I914" i="67"/>
  <c r="L914" i="67" s="1"/>
  <c r="I1043" i="67"/>
  <c r="I951" i="67"/>
  <c r="L951" i="67" s="1"/>
  <c r="I913" i="67"/>
  <c r="I971" i="67"/>
  <c r="L971" i="67" s="1"/>
  <c r="I937" i="67"/>
  <c r="L937" i="67" s="1"/>
  <c r="I1082" i="67"/>
  <c r="I1042" i="67"/>
  <c r="L1042" i="67" s="1"/>
  <c r="I870" i="67"/>
  <c r="I1175" i="67"/>
  <c r="I1204" i="67"/>
  <c r="I880" i="67"/>
  <c r="I1109" i="67"/>
  <c r="I886" i="67"/>
  <c r="I970" i="67"/>
  <c r="L970" i="67" s="1"/>
  <c r="I856" i="67"/>
  <c r="I969" i="67"/>
  <c r="L969" i="67" s="1"/>
  <c r="I977" i="67"/>
  <c r="L977" i="67" s="1"/>
  <c r="I1041" i="67"/>
  <c r="I897" i="67"/>
  <c r="I930" i="67"/>
  <c r="I983" i="67"/>
  <c r="L983" i="67" s="1"/>
  <c r="I996" i="67"/>
  <c r="L996" i="67" s="1"/>
  <c r="I950" i="67"/>
  <c r="I826" i="67"/>
  <c r="L826" i="67" s="1"/>
  <c r="I843" i="67"/>
  <c r="L843" i="67" s="1"/>
  <c r="I1174" i="67"/>
  <c r="I1096" i="67"/>
  <c r="I968" i="67"/>
  <c r="I1040" i="67"/>
  <c r="I1173" i="67"/>
  <c r="L1173" i="67" s="1"/>
  <c r="I1203" i="67"/>
  <c r="I960" i="67"/>
  <c r="I912" i="67"/>
  <c r="I1108" i="67"/>
  <c r="L1108" i="67" s="1"/>
  <c r="I1107" i="67"/>
  <c r="L1107" i="67" s="1"/>
  <c r="I1172" i="67"/>
  <c r="I1039" i="67"/>
  <c r="I1202" i="67"/>
  <c r="I302" i="67"/>
  <c r="L302" i="67" s="1"/>
  <c r="I1038" i="67"/>
  <c r="I992" i="67"/>
  <c r="L992" i="67" s="1"/>
  <c r="I1171" i="67"/>
  <c r="I991" i="67"/>
  <c r="L991" i="67" s="1"/>
  <c r="I1081" i="67"/>
  <c r="I967" i="67"/>
  <c r="L967" i="67" s="1"/>
  <c r="I1037" i="67"/>
  <c r="I1148" i="67"/>
  <c r="I1170" i="67"/>
  <c r="I1122" i="67"/>
  <c r="I1201" i="67"/>
  <c r="L1201" i="67" s="1"/>
  <c r="I1121" i="67"/>
  <c r="I1120" i="67"/>
  <c r="I1080" i="67"/>
  <c r="I1097" i="67"/>
  <c r="I911" i="67"/>
  <c r="L911" i="67" s="1"/>
  <c r="I929" i="67"/>
  <c r="I1036" i="67"/>
  <c r="I1106" i="67"/>
  <c r="I1118" i="67"/>
  <c r="I1169" i="67"/>
  <c r="L1169" i="67" s="1"/>
  <c r="I841" i="67"/>
  <c r="I1168" i="67"/>
  <c r="I895" i="67"/>
  <c r="I910" i="67"/>
  <c r="I1200" i="67"/>
  <c r="I990" i="67"/>
  <c r="I1152" i="67"/>
  <c r="I1167" i="67"/>
  <c r="I1035" i="67"/>
  <c r="I1079" i="67"/>
  <c r="L1079" i="67" s="1"/>
  <c r="I1105" i="67"/>
  <c r="L1105" i="67" s="1"/>
  <c r="I1199" i="67"/>
  <c r="I850" i="67"/>
  <c r="L850" i="67" s="1"/>
  <c r="I909" i="67"/>
  <c r="I1068" i="67"/>
  <c r="I894" i="67"/>
  <c r="I1155" i="67"/>
  <c r="L1155" i="67" s="1"/>
  <c r="I1034" i="67"/>
  <c r="I893" i="67"/>
  <c r="I1166" i="67"/>
  <c r="I933" i="67"/>
  <c r="I1098" i="67"/>
  <c r="I1095" i="67"/>
  <c r="I1033" i="67"/>
  <c r="I892" i="67"/>
  <c r="I860" i="67"/>
  <c r="I946" i="67"/>
  <c r="I941" i="67"/>
  <c r="I891" i="67"/>
  <c r="I959" i="67"/>
  <c r="L959" i="67" s="1"/>
  <c r="I1151" i="67"/>
  <c r="I1198" i="67"/>
  <c r="I1165" i="67"/>
  <c r="I869" i="67"/>
  <c r="I1032" i="67"/>
  <c r="I1142" i="67"/>
  <c r="L1142" i="67" s="1"/>
  <c r="I908" i="67"/>
  <c r="I919" i="67"/>
  <c r="L919" i="67" s="1"/>
  <c r="I1031" i="67"/>
  <c r="I1030" i="67"/>
  <c r="I1078" i="67"/>
  <c r="I1104" i="67"/>
  <c r="I1197" i="67"/>
  <c r="I1196" i="67"/>
  <c r="I1195" i="67"/>
  <c r="I1029" i="67"/>
  <c r="I1194" i="67"/>
  <c r="I966" i="67"/>
  <c r="I1077" i="67"/>
  <c r="I945" i="67"/>
  <c r="I1154" i="67"/>
  <c r="L1154" i="67" s="1"/>
  <c r="I936" i="67"/>
  <c r="I1028" i="67"/>
  <c r="I1119" i="67"/>
  <c r="I1150" i="67"/>
  <c r="L1150" i="67" s="1"/>
  <c r="I907" i="67"/>
  <c r="I1027" i="67"/>
  <c r="I1134" i="67"/>
  <c r="L1134" i="67" s="1"/>
  <c r="I885" i="67"/>
  <c r="I825" i="67"/>
  <c r="I1094" i="67"/>
  <c r="I848" i="67"/>
  <c r="L848" i="67" s="1"/>
  <c r="I906" i="67"/>
  <c r="I1076" i="67"/>
  <c r="I1026" i="67"/>
  <c r="I905" i="67"/>
  <c r="I1103" i="67"/>
  <c r="I862" i="67"/>
  <c r="L862" i="67" s="1"/>
  <c r="I875" i="67"/>
  <c r="L875" i="67" s="1"/>
  <c r="I989" i="67"/>
  <c r="I904" i="67"/>
  <c r="I1102" i="67"/>
  <c r="I1133" i="67"/>
  <c r="L1133" i="67" s="1"/>
  <c r="I859" i="67"/>
  <c r="I978" i="67"/>
  <c r="I982" i="67"/>
  <c r="I928" i="67"/>
  <c r="I1193" i="67"/>
  <c r="I306" i="67"/>
  <c r="I847" i="67"/>
  <c r="L847" i="67" s="1"/>
  <c r="I1075" i="67"/>
  <c r="I868" i="67"/>
  <c r="I884" i="67"/>
  <c r="I1025" i="67"/>
  <c r="I1164" i="67"/>
  <c r="I1132" i="67"/>
  <c r="I1163" i="67"/>
  <c r="I1192" i="67"/>
  <c r="I1162" i="67"/>
  <c r="L1162" i="67" s="1"/>
  <c r="I852" i="67"/>
  <c r="I988" i="67"/>
  <c r="L988" i="67" s="1"/>
  <c r="I995" i="67"/>
  <c r="I957" i="67"/>
  <c r="I1161" i="67"/>
  <c r="I1024" i="67"/>
  <c r="I1160" i="67"/>
  <c r="I1131" i="67"/>
  <c r="L1131" i="67" s="1"/>
  <c r="I867" i="67"/>
  <c r="I1074" i="67"/>
  <c r="I1130" i="67"/>
  <c r="I1023" i="67"/>
  <c r="I1022" i="67"/>
  <c r="I1021" i="67"/>
  <c r="I1191" i="67"/>
  <c r="I1129" i="67"/>
  <c r="L1129" i="67" s="1"/>
  <c r="I1073" i="67"/>
  <c r="L1073" i="67" s="1"/>
  <c r="I942" i="67"/>
  <c r="L942" i="67" s="1"/>
  <c r="I1020" i="67"/>
  <c r="I1072" i="67"/>
  <c r="L1072" i="67" s="1"/>
  <c r="I981" i="67"/>
  <c r="I903" i="67"/>
  <c r="L903" i="67" s="1"/>
  <c r="I1019" i="67"/>
  <c r="I890" i="67"/>
  <c r="I1190" i="67"/>
  <c r="I1101" i="67"/>
  <c r="L1101" i="67" s="1"/>
  <c r="I1189" i="67"/>
  <c r="I1018" i="67"/>
  <c r="I994" i="67"/>
  <c r="I975" i="67"/>
  <c r="I1017" i="67"/>
  <c r="I1071" i="67"/>
  <c r="I935" i="67"/>
  <c r="I958" i="67"/>
  <c r="I1188" i="67"/>
  <c r="I1016" i="67"/>
  <c r="I851" i="67"/>
  <c r="L851" i="67" s="1"/>
  <c r="I303" i="67"/>
  <c r="L303" i="67" s="1"/>
  <c r="I1015" i="67"/>
  <c r="I1187" i="67"/>
  <c r="L1187" i="67" s="1"/>
  <c r="I1149" i="67"/>
  <c r="I1186" i="67"/>
  <c r="I879" i="67"/>
  <c r="L879" i="67" s="1"/>
  <c r="I883" i="67"/>
  <c r="I902" i="67"/>
  <c r="L902" i="67" s="1"/>
  <c r="I927" i="67"/>
  <c r="I1014" i="67"/>
  <c r="I1013" i="67"/>
  <c r="I980" i="67"/>
  <c r="I305" i="67"/>
  <c r="L305" i="67" s="1"/>
  <c r="I310" i="67"/>
  <c r="L310" i="67" s="1"/>
  <c r="I1159" i="67"/>
  <c r="I944" i="67"/>
  <c r="L944" i="67" s="1"/>
  <c r="I878" i="67"/>
  <c r="I1128" i="67"/>
  <c r="I1012" i="67"/>
  <c r="I1141" i="67"/>
  <c r="I1011" i="67"/>
  <c r="I1185" i="67"/>
  <c r="I882" i="67"/>
  <c r="I1010" i="67"/>
  <c r="I1117" i="67"/>
  <c r="L1117" i="67" s="1"/>
  <c r="I1158" i="67"/>
  <c r="L1158" i="67" s="1"/>
  <c r="I1009" i="67"/>
  <c r="I1157" i="67"/>
  <c r="I845" i="67"/>
  <c r="L845" i="67" s="1"/>
  <c r="I1008" i="67"/>
  <c r="I849" i="67"/>
  <c r="I949" i="67"/>
  <c r="I1100" i="67"/>
  <c r="L1100" i="67" s="1"/>
  <c r="I1007" i="67"/>
  <c r="I901" i="67"/>
  <c r="L901" i="67" s="1"/>
  <c r="I1140" i="67"/>
  <c r="L1140" i="67" s="1"/>
  <c r="I881" i="67"/>
  <c r="I1156" i="67"/>
  <c r="I1184" i="67"/>
  <c r="I1006" i="67"/>
  <c r="L1006" i="67" s="1"/>
  <c r="I1070" i="67"/>
  <c r="I987" i="67"/>
  <c r="L987" i="67" s="1"/>
  <c r="I1005" i="67"/>
  <c r="I939" i="67"/>
  <c r="I1099" i="67"/>
  <c r="I965" i="67"/>
  <c r="L965" i="67" s="1"/>
  <c r="I974" i="67"/>
  <c r="I877" i="67"/>
  <c r="L877" i="67" s="1"/>
  <c r="I1153" i="67"/>
  <c r="L1153" i="67" s="1"/>
  <c r="I986" i="67"/>
  <c r="L986" i="67" s="1"/>
  <c r="I1004" i="67"/>
  <c r="L1004" i="67" s="1"/>
  <c r="I1127" i="67"/>
  <c r="I1003" i="67"/>
  <c r="I1002" i="67"/>
  <c r="I900" i="67"/>
  <c r="I948" i="67"/>
  <c r="I964" i="67"/>
  <c r="L964" i="67" s="1"/>
  <c r="I842" i="67"/>
  <c r="I993" i="67"/>
  <c r="I1001" i="67"/>
  <c r="L1001" i="67" s="1"/>
  <c r="I979" i="67"/>
  <c r="I537" i="67"/>
  <c r="I569" i="67"/>
  <c r="I819" i="67"/>
  <c r="L819" i="67" s="1"/>
  <c r="I549" i="67"/>
  <c r="I1307" i="67"/>
  <c r="L1307" i="67" s="1"/>
  <c r="I6" i="67"/>
  <c r="I293" i="67"/>
  <c r="I1276" i="67"/>
  <c r="I792" i="67"/>
  <c r="I317" i="67"/>
  <c r="I58" i="67"/>
  <c r="I1273" i="67"/>
  <c r="I335" i="67"/>
  <c r="I1353" i="67"/>
  <c r="I345" i="67"/>
  <c r="I815" i="67"/>
  <c r="L815" i="67" s="1"/>
  <c r="I384" i="67"/>
  <c r="I489" i="67"/>
  <c r="I403" i="67"/>
  <c r="L403" i="67" s="1"/>
  <c r="I1254" i="67"/>
  <c r="L1254" i="67" s="1"/>
  <c r="I536" i="67"/>
  <c r="L536" i="67" s="1"/>
  <c r="I531" i="67"/>
  <c r="I535" i="67"/>
  <c r="I14" i="67"/>
  <c r="I568" i="67"/>
  <c r="I408" i="67"/>
  <c r="I359" i="67"/>
  <c r="I1375" i="67"/>
  <c r="I490" i="67"/>
  <c r="I1352" i="67"/>
  <c r="I392" i="67"/>
  <c r="I1265" i="67"/>
  <c r="I391" i="67"/>
  <c r="L391" i="67" s="1"/>
  <c r="I1309" i="67"/>
  <c r="I376" i="67"/>
  <c r="L376" i="67" s="1"/>
  <c r="I17" i="67"/>
  <c r="I24" i="67"/>
  <c r="I66" i="67"/>
  <c r="I538" i="67"/>
  <c r="I315" i="67"/>
  <c r="I429" i="67"/>
  <c r="I337" i="67"/>
  <c r="I821" i="67"/>
  <c r="I32" i="67"/>
  <c r="I333" i="67"/>
  <c r="L333" i="67" s="1"/>
  <c r="I1338" i="67"/>
  <c r="I12" i="67"/>
  <c r="I488" i="67"/>
  <c r="I486" i="67"/>
  <c r="I522" i="67"/>
  <c r="L522" i="67" s="1"/>
  <c r="I803" i="67"/>
  <c r="L803" i="67" s="1"/>
  <c r="I1346" i="67"/>
  <c r="L1346" i="67" s="1"/>
  <c r="I512" i="67"/>
  <c r="L512" i="67" s="1"/>
  <c r="I386" i="67"/>
  <c r="I567" i="67"/>
  <c r="I349" i="67"/>
  <c r="I1252" i="67"/>
  <c r="I9" i="67"/>
  <c r="I57" i="67"/>
  <c r="I45" i="67"/>
  <c r="I566" i="67"/>
  <c r="I798" i="67"/>
  <c r="I65" i="67"/>
  <c r="I1310" i="67"/>
  <c r="I1247" i="67"/>
  <c r="I534" i="67"/>
  <c r="I321" i="67"/>
  <c r="I1374" i="67"/>
  <c r="I428" i="67"/>
  <c r="L428" i="67" s="1"/>
  <c r="I1373" i="67"/>
  <c r="I248" i="67"/>
  <c r="I1253" i="67"/>
  <c r="I823" i="67"/>
  <c r="I1340" i="67"/>
  <c r="I543" i="67"/>
  <c r="I326" i="67"/>
  <c r="I47" i="67"/>
  <c r="I56" i="67"/>
  <c r="I36" i="67"/>
  <c r="I325" i="67"/>
  <c r="I424" i="67"/>
  <c r="I375" i="67"/>
  <c r="I565" i="67"/>
  <c r="I528" i="67"/>
  <c r="I342" i="67"/>
  <c r="I409" i="67"/>
  <c r="I419" i="67"/>
  <c r="I22" i="67"/>
  <c r="I564" i="67"/>
  <c r="I70" i="67"/>
  <c r="I404" i="67"/>
  <c r="I19" i="67"/>
  <c r="I30" i="67"/>
  <c r="L30" i="67" s="1"/>
  <c r="I514" i="67"/>
  <c r="I814" i="67"/>
  <c r="L814" i="67" s="1"/>
  <c r="I484" i="67"/>
  <c r="I521" i="67"/>
  <c r="I358" i="67"/>
  <c r="I517" i="67"/>
  <c r="L517" i="67" s="1"/>
  <c r="I1266" i="67"/>
  <c r="I796" i="67"/>
  <c r="I383" i="67"/>
  <c r="I793" i="67"/>
  <c r="L793" i="67" s="1"/>
  <c r="I563" i="67"/>
  <c r="I472" i="67"/>
  <c r="L472" i="67" s="1"/>
  <c r="I542" i="67"/>
  <c r="I516" i="67"/>
  <c r="I813" i="67"/>
  <c r="L813" i="67" s="1"/>
  <c r="I31" i="67"/>
  <c r="I374" i="67"/>
  <c r="L374" i="67" s="1"/>
  <c r="I348" i="67"/>
  <c r="I55" i="67"/>
  <c r="L55" i="67" s="1"/>
  <c r="I437" i="67"/>
  <c r="L437" i="67" s="1"/>
  <c r="I5" i="67"/>
  <c r="I551" i="67"/>
  <c r="I292" i="67"/>
  <c r="I540" i="67"/>
  <c r="I41" i="67"/>
  <c r="I562" i="67"/>
  <c r="I35" i="67"/>
  <c r="I525" i="67"/>
  <c r="I499" i="67"/>
  <c r="I1348" i="67"/>
  <c r="L1348" i="67" s="1"/>
  <c r="I395" i="67"/>
  <c r="L395" i="67" s="1"/>
  <c r="I1267" i="67"/>
  <c r="I520" i="67"/>
  <c r="I795" i="67"/>
  <c r="I357" i="67"/>
  <c r="L357" i="67" s="1"/>
  <c r="I373" i="67"/>
  <c r="L373" i="67" s="1"/>
  <c r="I1355" i="67"/>
  <c r="I43" i="67"/>
  <c r="I338" i="67"/>
  <c r="I515" i="67"/>
  <c r="I413" i="67"/>
  <c r="L413" i="67" s="1"/>
  <c r="I1262" i="67"/>
  <c r="L1262" i="67" s="1"/>
  <c r="I1356" i="67"/>
  <c r="I382" i="67"/>
  <c r="L382" i="67" s="1"/>
  <c r="I527" i="67"/>
  <c r="L527" i="67" s="1"/>
  <c r="I812" i="67"/>
  <c r="L812" i="67" s="1"/>
  <c r="I811" i="67"/>
  <c r="I541" i="67"/>
  <c r="I381" i="67"/>
  <c r="I10" i="67"/>
  <c r="I810" i="67"/>
  <c r="L810" i="67" s="1"/>
  <c r="I1354" i="67"/>
  <c r="I802" i="67"/>
  <c r="L802" i="67" s="1"/>
  <c r="I417" i="67"/>
  <c r="L417" i="67" s="1"/>
  <c r="I1372" i="67"/>
  <c r="I356" i="67"/>
  <c r="I37" i="67"/>
  <c r="I561" i="67"/>
  <c r="I60" i="67"/>
  <c r="L60" i="67" s="1"/>
  <c r="I442" i="67"/>
  <c r="I387" i="67"/>
  <c r="I463" i="67"/>
  <c r="I497" i="67"/>
  <c r="L497" i="67" s="1"/>
  <c r="I474" i="67"/>
  <c r="I28" i="67"/>
  <c r="L28" i="67" s="1"/>
  <c r="I16" i="67"/>
  <c r="I390" i="67"/>
  <c r="I249" i="67"/>
  <c r="I347" i="67"/>
  <c r="L347" i="67" s="1"/>
  <c r="I1271" i="67"/>
  <c r="I483" i="67"/>
  <c r="L483" i="67" s="1"/>
  <c r="I560" i="67"/>
  <c r="I533" i="67"/>
  <c r="I467" i="67"/>
  <c r="L467" i="67" s="1"/>
  <c r="I11" i="67"/>
  <c r="I414" i="67"/>
  <c r="I369" i="67"/>
  <c r="I519" i="67"/>
  <c r="I1308" i="67"/>
  <c r="L1308" i="67" s="1"/>
  <c r="I1270" i="67"/>
  <c r="I1272" i="67"/>
  <c r="I559" i="67"/>
  <c r="I476" i="67"/>
  <c r="I539" i="67"/>
  <c r="I328" i="67"/>
  <c r="I20" i="67"/>
  <c r="I809" i="67"/>
  <c r="L809" i="67" s="1"/>
  <c r="I322" i="67"/>
  <c r="L322" i="67" s="1"/>
  <c r="I64" i="67"/>
  <c r="I243" i="67"/>
  <c r="I416" i="67"/>
  <c r="I42" i="67"/>
  <c r="L42" i="67" s="1"/>
  <c r="I822" i="67"/>
  <c r="I801" i="67"/>
  <c r="L801" i="67" s="1"/>
  <c r="I1264" i="67"/>
  <c r="I355" i="67"/>
  <c r="I524" i="67"/>
  <c r="I54" i="67"/>
  <c r="L54" i="67" s="1"/>
  <c r="I393" i="67"/>
  <c r="L393" i="67" s="1"/>
  <c r="I816" i="67"/>
  <c r="I529" i="67"/>
  <c r="I354" i="67"/>
  <c r="I367" i="67"/>
  <c r="L367" i="67" s="1"/>
  <c r="I46" i="67"/>
  <c r="I511" i="67"/>
  <c r="I361" i="67"/>
  <c r="I1261" i="67"/>
  <c r="I1281" i="67"/>
  <c r="I503" i="67"/>
  <c r="I820" i="67"/>
  <c r="L820" i="67" s="1"/>
  <c r="I332" i="67"/>
  <c r="I548" i="67"/>
  <c r="I27" i="67"/>
  <c r="I314" i="67"/>
  <c r="I1251" i="67"/>
  <c r="I339" i="67"/>
  <c r="I481" i="67"/>
  <c r="I513" i="67"/>
  <c r="I53" i="67"/>
  <c r="I33" i="67"/>
  <c r="I444" i="67"/>
  <c r="I380" i="67"/>
  <c r="I323" i="67"/>
  <c r="L323" i="67" s="1"/>
  <c r="I245" i="67"/>
  <c r="I246" i="67"/>
  <c r="L246" i="67" s="1"/>
  <c r="I294" i="67"/>
  <c r="I336" i="67"/>
  <c r="I546" i="67"/>
  <c r="I360" i="67"/>
  <c r="I800" i="67"/>
  <c r="I440" i="67"/>
  <c r="I1345" i="67"/>
  <c r="I8" i="67"/>
  <c r="I558" i="67"/>
  <c r="I379" i="67"/>
  <c r="I1371" i="67"/>
  <c r="I1257" i="67"/>
  <c r="I526" i="67"/>
  <c r="I462" i="67"/>
  <c r="I479" i="67"/>
  <c r="I557" i="67"/>
  <c r="I799" i="67"/>
  <c r="I523" i="67"/>
  <c r="I556" i="67"/>
  <c r="I353" i="67"/>
  <c r="I396" i="67"/>
  <c r="L396" i="67" s="1"/>
  <c r="I498" i="67"/>
  <c r="I63" i="67"/>
  <c r="I443" i="67"/>
  <c r="I366" i="67"/>
  <c r="I52" i="67"/>
  <c r="I808" i="67"/>
  <c r="I59" i="67"/>
  <c r="I352" i="67"/>
  <c r="I1351" i="67"/>
  <c r="I29" i="67"/>
  <c r="I1280" i="67"/>
  <c r="I438" i="67"/>
  <c r="I26" i="67"/>
  <c r="L26" i="67" s="1"/>
  <c r="I807" i="67"/>
  <c r="L807" i="67" s="1"/>
  <c r="I312" i="67"/>
  <c r="I1339" i="67"/>
  <c r="I18" i="67"/>
  <c r="I1336" i="67"/>
  <c r="I334" i="67"/>
  <c r="I505" i="67"/>
  <c r="I69" i="67"/>
  <c r="I545" i="67"/>
  <c r="I418" i="67"/>
  <c r="L418" i="67" s="1"/>
  <c r="I244" i="67"/>
  <c r="I555" i="67"/>
  <c r="I448" i="67"/>
  <c r="L448" i="67" s="1"/>
  <c r="I327" i="67"/>
  <c r="I464" i="67"/>
  <c r="L464" i="67" s="1"/>
  <c r="I51" i="67"/>
  <c r="I1350" i="67"/>
  <c r="I365" i="67"/>
  <c r="I1337" i="67"/>
  <c r="I547" i="67"/>
  <c r="I378" i="67"/>
  <c r="L378" i="67" s="1"/>
  <c r="I436" i="67"/>
  <c r="L436" i="67" s="1"/>
  <c r="I817" i="67"/>
  <c r="I518" i="67"/>
  <c r="I1260" i="67"/>
  <c r="I50" i="67"/>
  <c r="I313" i="67"/>
  <c r="I1349" i="67"/>
  <c r="I1278" i="67"/>
  <c r="I1279" i="67"/>
  <c r="I331" i="67"/>
  <c r="L331" i="67" s="1"/>
  <c r="I797" i="67"/>
  <c r="L797" i="67" s="1"/>
  <c r="I445" i="67"/>
  <c r="I340" i="67"/>
  <c r="I504" i="67"/>
  <c r="I554" i="67"/>
  <c r="I485" i="67"/>
  <c r="L485" i="67" s="1"/>
  <c r="I1341" i="67"/>
  <c r="I247" i="67"/>
  <c r="I435" i="67"/>
  <c r="L435" i="67" s="1"/>
  <c r="I550" i="67"/>
  <c r="I441" i="67"/>
  <c r="I38" i="67"/>
  <c r="I447" i="67"/>
  <c r="I377" i="67"/>
  <c r="I49" i="67"/>
  <c r="I1249" i="67"/>
  <c r="L1249" i="67" s="1"/>
  <c r="I446" i="67"/>
  <c r="I385" i="67"/>
  <c r="I439" i="67"/>
  <c r="I13" i="67"/>
  <c r="I1258" i="67"/>
  <c r="L1258" i="67" s="1"/>
  <c r="I388" i="67"/>
  <c r="I351" i="67"/>
  <c r="I343" i="67"/>
  <c r="I372" i="67"/>
  <c r="I552" i="67"/>
  <c r="I15" i="67"/>
  <c r="I553" i="67"/>
  <c r="I48" i="67"/>
  <c r="I427" i="67"/>
  <c r="L427" i="67" s="1"/>
  <c r="I344" i="67"/>
  <c r="I330" i="67"/>
  <c r="I40" i="67"/>
  <c r="I1370" i="67"/>
  <c r="I341" i="67"/>
  <c r="I7" i="67"/>
  <c r="I389" i="67"/>
  <c r="I794" i="67"/>
  <c r="I39" i="67"/>
  <c r="I68" i="67"/>
  <c r="I1277" i="67"/>
  <c r="I1250" i="67"/>
  <c r="I67" i="67"/>
  <c r="L67" i="67" s="1"/>
  <c r="I1274" i="67"/>
  <c r="I316" i="67"/>
  <c r="I1275" i="67"/>
  <c r="L1275" i="67" s="1"/>
  <c r="I1347" i="67"/>
  <c r="L1347" i="67" s="1"/>
  <c r="I350" i="67"/>
  <c r="L350" i="67" s="1"/>
  <c r="I394" i="67"/>
  <c r="L394" i="67" s="1"/>
  <c r="I368" i="67"/>
  <c r="I530" i="67"/>
  <c r="I62" i="67"/>
  <c r="I61" i="67"/>
  <c r="I402" i="67"/>
  <c r="I806" i="67"/>
  <c r="L806" i="67" s="1"/>
  <c r="I23" i="67"/>
  <c r="L23" i="67" s="1"/>
  <c r="I324" i="67"/>
  <c r="L324" i="67" s="1"/>
  <c r="I480" i="67"/>
  <c r="I487" i="67"/>
  <c r="I532" i="67"/>
  <c r="I25" i="67"/>
  <c r="I291" i="67"/>
  <c r="L291" i="67" s="1"/>
  <c r="I21" i="67"/>
  <c r="I805" i="67"/>
  <c r="L805" i="67" s="1"/>
  <c r="I475" i="67"/>
  <c r="I1369" i="67"/>
  <c r="I423" i="67"/>
  <c r="I364" i="67"/>
  <c r="I1248" i="67"/>
  <c r="I1268" i="67"/>
  <c r="I482" i="67"/>
  <c r="I44" i="67"/>
  <c r="I34" i="67"/>
  <c r="I544" i="67"/>
  <c r="I1259" i="67"/>
  <c r="I818" i="67"/>
  <c r="F203" i="67"/>
  <c r="F104" i="67"/>
  <c r="F1215" i="67"/>
  <c r="F202" i="67"/>
  <c r="F103" i="67"/>
  <c r="F215" i="67"/>
  <c r="F201" i="67"/>
  <c r="F200" i="67"/>
  <c r="F83" i="67"/>
  <c r="F199" i="67"/>
  <c r="F218" i="67"/>
  <c r="P1381" i="71"/>
  <c r="P1380" i="71"/>
  <c r="P1379" i="71"/>
  <c r="P1378" i="71"/>
  <c r="P1377" i="71"/>
  <c r="P1376" i="71"/>
  <c r="P1375" i="71"/>
  <c r="P1374" i="71"/>
  <c r="P1373" i="71"/>
  <c r="P1372" i="71"/>
  <c r="P1371" i="71"/>
  <c r="P1370" i="71"/>
  <c r="P1369" i="71"/>
  <c r="P1368" i="71"/>
  <c r="P1367" i="71"/>
  <c r="P1366" i="71"/>
  <c r="P1365" i="71"/>
  <c r="P1364" i="71"/>
  <c r="P1363" i="71"/>
  <c r="P1362" i="71"/>
  <c r="P1361" i="71"/>
  <c r="P1360" i="71"/>
  <c r="P1359" i="71"/>
  <c r="P1358" i="71"/>
  <c r="P1357" i="71"/>
  <c r="P1356" i="71"/>
  <c r="P1355" i="71"/>
  <c r="P1354" i="71"/>
  <c r="P1353" i="71"/>
  <c r="P1352" i="71"/>
  <c r="P1351" i="71"/>
  <c r="P1350" i="71"/>
  <c r="P1349" i="71"/>
  <c r="P1348" i="71"/>
  <c r="P1347" i="71"/>
  <c r="P1346" i="71"/>
  <c r="P1345" i="71"/>
  <c r="P1344" i="71"/>
  <c r="P1343" i="71"/>
  <c r="P1342" i="71"/>
  <c r="P1341" i="71"/>
  <c r="P1340" i="71"/>
  <c r="P1339" i="71"/>
  <c r="P1338" i="71"/>
  <c r="P1337" i="71"/>
  <c r="P1336" i="71"/>
  <c r="P1335" i="71"/>
  <c r="P1334" i="71"/>
  <c r="P1333" i="71"/>
  <c r="P1332" i="71"/>
  <c r="P1331" i="71"/>
  <c r="P1330" i="71"/>
  <c r="P1329" i="71"/>
  <c r="P1328" i="71"/>
  <c r="P1327" i="71"/>
  <c r="P1326" i="71"/>
  <c r="P1325" i="71"/>
  <c r="P1324" i="71"/>
  <c r="P1323" i="71"/>
  <c r="P1322" i="71"/>
  <c r="P1321" i="71"/>
  <c r="P1320" i="71"/>
  <c r="P1319" i="71"/>
  <c r="P1318" i="71"/>
  <c r="P1317" i="71"/>
  <c r="P1316" i="71"/>
  <c r="P1315" i="71"/>
  <c r="P1314" i="71"/>
  <c r="P1313" i="71"/>
  <c r="P1312" i="71"/>
  <c r="P1311" i="71"/>
  <c r="P1310" i="71"/>
  <c r="P1309" i="71"/>
  <c r="P1308" i="71"/>
  <c r="P1307" i="71"/>
  <c r="P1306" i="71"/>
  <c r="P1305" i="71"/>
  <c r="P1304" i="71"/>
  <c r="P1303" i="71"/>
  <c r="P1302" i="71"/>
  <c r="P1301" i="71"/>
  <c r="P1300" i="71"/>
  <c r="P1299" i="71"/>
  <c r="P1298" i="71"/>
  <c r="P1297" i="71"/>
  <c r="P1296" i="71"/>
  <c r="P1295" i="71"/>
  <c r="P1294" i="71"/>
  <c r="P1293" i="71"/>
  <c r="P1292" i="71"/>
  <c r="P1291" i="71"/>
  <c r="P1290" i="71"/>
  <c r="P1289" i="71"/>
  <c r="P1288" i="71"/>
  <c r="P1287" i="71"/>
  <c r="P1286" i="71"/>
  <c r="P1285" i="71"/>
  <c r="P1284" i="71"/>
  <c r="P1283" i="71"/>
  <c r="P1282" i="71"/>
  <c r="P1281" i="71"/>
  <c r="P1280" i="71"/>
  <c r="P1279" i="71"/>
  <c r="P1278" i="71"/>
  <c r="P1277" i="71"/>
  <c r="P1276" i="71"/>
  <c r="P1275" i="71"/>
  <c r="P1274" i="71"/>
  <c r="P1273" i="71"/>
  <c r="P1272" i="71"/>
  <c r="P1271" i="71"/>
  <c r="P1270" i="71"/>
  <c r="P1269" i="71"/>
  <c r="P1268" i="71"/>
  <c r="P1267" i="71"/>
  <c r="P1266" i="71"/>
  <c r="P1265" i="71"/>
  <c r="P1264" i="71"/>
  <c r="P1263" i="71"/>
  <c r="P1262" i="71"/>
  <c r="P1261" i="71"/>
  <c r="P1260" i="71"/>
  <c r="P1259" i="71"/>
  <c r="P1258" i="71"/>
  <c r="P1257" i="71"/>
  <c r="P1256" i="71"/>
  <c r="P1255" i="71"/>
  <c r="P1254" i="71"/>
  <c r="P1253" i="71"/>
  <c r="P1252" i="71"/>
  <c r="P1251" i="71"/>
  <c r="P1250" i="71"/>
  <c r="P1249" i="71"/>
  <c r="P1248" i="71"/>
  <c r="P1247" i="71"/>
  <c r="P1246" i="71"/>
  <c r="P1245" i="71"/>
  <c r="P1244" i="71"/>
  <c r="P1243" i="71"/>
  <c r="P1242" i="71"/>
  <c r="P1241" i="71"/>
  <c r="P1240" i="71"/>
  <c r="P1239" i="71"/>
  <c r="P1238" i="71"/>
  <c r="P1237" i="71"/>
  <c r="P1236" i="71"/>
  <c r="P1235" i="71"/>
  <c r="P1234" i="71"/>
  <c r="P1233" i="71"/>
  <c r="P1232" i="71"/>
  <c r="P1231" i="71"/>
  <c r="P1230" i="71"/>
  <c r="P1229" i="71"/>
  <c r="P1228" i="71"/>
  <c r="P1227" i="71"/>
  <c r="P1226" i="71"/>
  <c r="P1225" i="71"/>
  <c r="P1224" i="71"/>
  <c r="P1223" i="71"/>
  <c r="P1222" i="71"/>
  <c r="P1221" i="71"/>
  <c r="P1220" i="71"/>
  <c r="P1219" i="71"/>
  <c r="P1218" i="71"/>
  <c r="P1217" i="71"/>
  <c r="P1216" i="71"/>
  <c r="P1215" i="71"/>
  <c r="P1214" i="71"/>
  <c r="P1213" i="71"/>
  <c r="P1212" i="71"/>
  <c r="P1211" i="71"/>
  <c r="P1210" i="71"/>
  <c r="P1209" i="71"/>
  <c r="P1208" i="71"/>
  <c r="P1207" i="71"/>
  <c r="P1206" i="71"/>
  <c r="P1205" i="71"/>
  <c r="P1204" i="71"/>
  <c r="P1203" i="71"/>
  <c r="P1202" i="71"/>
  <c r="P1201" i="71"/>
  <c r="P1200" i="71"/>
  <c r="P1199" i="71"/>
  <c r="P1198" i="71"/>
  <c r="P1197" i="71"/>
  <c r="P1196" i="71"/>
  <c r="P1195" i="71"/>
  <c r="P1194" i="71"/>
  <c r="P1193" i="71"/>
  <c r="P1192" i="71"/>
  <c r="P1191" i="71"/>
  <c r="P1190" i="71"/>
  <c r="P1189" i="71"/>
  <c r="P1188" i="71"/>
  <c r="P1187" i="71"/>
  <c r="P1186" i="71"/>
  <c r="P1185" i="71"/>
  <c r="P1184" i="71"/>
  <c r="P1183" i="71"/>
  <c r="P1182" i="71"/>
  <c r="P1181" i="71"/>
  <c r="P1180" i="71"/>
  <c r="P1179" i="71"/>
  <c r="P1178" i="71"/>
  <c r="P1177" i="71"/>
  <c r="P1176" i="71"/>
  <c r="P1175" i="71"/>
  <c r="P1174" i="71"/>
  <c r="P1173" i="71"/>
  <c r="P1172" i="71"/>
  <c r="P1171" i="71"/>
  <c r="P1170" i="71"/>
  <c r="P1169" i="71"/>
  <c r="P1168" i="71"/>
  <c r="P1167" i="71"/>
  <c r="P1166" i="71"/>
  <c r="P1165" i="71"/>
  <c r="P1164" i="71"/>
  <c r="P1163" i="71"/>
  <c r="P1162" i="71"/>
  <c r="P1161" i="71"/>
  <c r="P1160" i="71"/>
  <c r="P1159" i="71"/>
  <c r="P1158" i="71"/>
  <c r="P1157" i="71"/>
  <c r="P1156" i="71"/>
  <c r="P1155" i="71"/>
  <c r="P1154" i="71"/>
  <c r="P1153" i="71"/>
  <c r="P1152" i="71"/>
  <c r="P1151" i="71"/>
  <c r="P1150" i="71"/>
  <c r="P1149" i="71"/>
  <c r="P1148" i="71"/>
  <c r="P1147" i="71"/>
  <c r="P1146" i="71"/>
  <c r="P1145" i="71"/>
  <c r="P1144" i="71"/>
  <c r="P1143" i="71"/>
  <c r="P1142" i="71"/>
  <c r="P1141" i="71"/>
  <c r="P1140" i="71"/>
  <c r="P1139" i="71"/>
  <c r="P1138" i="71"/>
  <c r="P1137" i="71"/>
  <c r="P1136" i="71"/>
  <c r="P1135" i="71"/>
  <c r="P1134" i="71"/>
  <c r="P1133" i="71"/>
  <c r="P1132" i="71"/>
  <c r="P1131" i="71"/>
  <c r="P1130" i="71"/>
  <c r="P1129" i="71"/>
  <c r="P1128" i="71"/>
  <c r="P1127" i="71"/>
  <c r="P1126" i="71"/>
  <c r="P1125" i="71"/>
  <c r="P1124" i="71"/>
  <c r="P1123" i="71"/>
  <c r="P1122" i="71"/>
  <c r="P1121" i="71"/>
  <c r="P1120" i="71"/>
  <c r="P1119" i="71"/>
  <c r="P1118" i="71"/>
  <c r="P1117" i="71"/>
  <c r="P1116" i="71"/>
  <c r="P1115" i="71"/>
  <c r="P1114" i="71"/>
  <c r="P1113" i="71"/>
  <c r="P1112" i="71"/>
  <c r="P1111" i="71"/>
  <c r="P1110" i="71"/>
  <c r="P1109" i="71"/>
  <c r="P1108" i="71"/>
  <c r="P1107" i="71"/>
  <c r="P1106" i="71"/>
  <c r="P1105" i="71"/>
  <c r="P1104" i="71"/>
  <c r="P1103" i="71"/>
  <c r="P1102" i="71"/>
  <c r="P1101" i="71"/>
  <c r="P1100" i="71"/>
  <c r="P1099" i="71"/>
  <c r="P1098" i="71"/>
  <c r="P1097" i="71"/>
  <c r="P1096" i="71"/>
  <c r="P1095" i="71"/>
  <c r="P1094" i="71"/>
  <c r="P1093" i="71"/>
  <c r="P1092" i="71"/>
  <c r="P1091" i="71"/>
  <c r="P1090" i="71"/>
  <c r="P1089" i="71"/>
  <c r="P1088" i="71"/>
  <c r="P1087" i="71"/>
  <c r="P1086" i="71"/>
  <c r="P1085" i="71"/>
  <c r="P1084" i="71"/>
  <c r="P1083" i="71"/>
  <c r="P1082" i="71"/>
  <c r="P1081" i="71"/>
  <c r="P1080" i="71"/>
  <c r="P1079" i="71"/>
  <c r="P1078" i="71"/>
  <c r="P1077" i="71"/>
  <c r="P1076" i="71"/>
  <c r="P1075" i="71"/>
  <c r="P1074" i="71"/>
  <c r="P1073" i="71"/>
  <c r="P1072" i="71"/>
  <c r="P1071" i="71"/>
  <c r="P1070" i="71"/>
  <c r="P1069" i="71"/>
  <c r="P1068" i="71"/>
  <c r="P1067" i="71"/>
  <c r="P1066" i="71"/>
  <c r="P1065" i="71"/>
  <c r="P1064" i="71"/>
  <c r="P1063" i="71"/>
  <c r="P1062" i="71"/>
  <c r="P1061" i="71"/>
  <c r="P1060" i="71"/>
  <c r="P1059" i="71"/>
  <c r="P1058" i="71"/>
  <c r="P1057" i="71"/>
  <c r="P1056" i="71"/>
  <c r="P1055" i="71"/>
  <c r="P1054" i="71"/>
  <c r="P1053" i="71"/>
  <c r="P1052" i="71"/>
  <c r="P1051" i="71"/>
  <c r="P1050" i="71"/>
  <c r="P1049" i="71"/>
  <c r="P1048" i="71"/>
  <c r="P1047" i="71"/>
  <c r="P1046" i="71"/>
  <c r="P1045" i="71"/>
  <c r="P1044" i="71"/>
  <c r="P1043" i="71"/>
  <c r="P1042" i="71"/>
  <c r="P1041" i="71"/>
  <c r="P1040" i="71"/>
  <c r="P1039" i="71"/>
  <c r="P1038" i="71"/>
  <c r="P1037" i="71"/>
  <c r="P1036" i="71"/>
  <c r="P1035" i="71"/>
  <c r="P1034" i="71"/>
  <c r="P1033" i="71"/>
  <c r="P1032" i="71"/>
  <c r="P1031" i="71"/>
  <c r="P1030" i="71"/>
  <c r="P1029" i="71"/>
  <c r="P1028" i="71"/>
  <c r="P1027" i="71"/>
  <c r="P1026" i="71"/>
  <c r="P1025" i="71"/>
  <c r="P1024" i="71"/>
  <c r="P1023" i="71"/>
  <c r="P1022" i="71"/>
  <c r="P1021" i="71"/>
  <c r="P1020" i="71"/>
  <c r="P1019" i="71"/>
  <c r="P1018" i="71"/>
  <c r="P1017" i="71"/>
  <c r="P1016" i="71"/>
  <c r="P1015" i="71"/>
  <c r="P1014" i="71"/>
  <c r="P1013" i="71"/>
  <c r="P1012" i="71"/>
  <c r="P1011" i="71"/>
  <c r="P1010" i="71"/>
  <c r="P1009" i="71"/>
  <c r="P1008" i="71"/>
  <c r="P1007" i="71"/>
  <c r="P1006" i="71"/>
  <c r="P1005" i="71"/>
  <c r="P1004" i="71"/>
  <c r="P1003" i="71"/>
  <c r="P1002" i="71"/>
  <c r="P1001" i="71"/>
  <c r="P1000" i="71"/>
  <c r="P999" i="71"/>
  <c r="P998" i="71"/>
  <c r="P997" i="71"/>
  <c r="P996" i="71"/>
  <c r="P995" i="71"/>
  <c r="P994" i="71"/>
  <c r="P993" i="71"/>
  <c r="P992" i="71"/>
  <c r="P991" i="71"/>
  <c r="P990" i="71"/>
  <c r="P989" i="71"/>
  <c r="P988" i="71"/>
  <c r="P987" i="71"/>
  <c r="P986" i="71"/>
  <c r="P985" i="71"/>
  <c r="P984" i="71"/>
  <c r="P983" i="71"/>
  <c r="P982" i="71"/>
  <c r="P981" i="71"/>
  <c r="P980" i="71"/>
  <c r="P979" i="71"/>
  <c r="P978" i="71"/>
  <c r="P977" i="71"/>
  <c r="P976" i="71"/>
  <c r="P975" i="71"/>
  <c r="P974" i="71"/>
  <c r="P973" i="71"/>
  <c r="P972" i="71"/>
  <c r="P971" i="71"/>
  <c r="P970" i="71"/>
  <c r="P969" i="71"/>
  <c r="P968" i="71"/>
  <c r="P967" i="71"/>
  <c r="P966" i="71"/>
  <c r="P965" i="71"/>
  <c r="P964" i="71"/>
  <c r="P963" i="71"/>
  <c r="P962" i="71"/>
  <c r="P961" i="71"/>
  <c r="P960" i="71"/>
  <c r="P959" i="71"/>
  <c r="P958" i="71"/>
  <c r="P957" i="71"/>
  <c r="P956" i="71"/>
  <c r="P955" i="71"/>
  <c r="P954" i="71"/>
  <c r="P953" i="71"/>
  <c r="P952" i="71"/>
  <c r="P951" i="71"/>
  <c r="P950" i="71"/>
  <c r="P949" i="71"/>
  <c r="P948" i="71"/>
  <c r="P947" i="71"/>
  <c r="P946" i="71"/>
  <c r="P945" i="71"/>
  <c r="P944" i="71"/>
  <c r="P943" i="71"/>
  <c r="P942" i="71"/>
  <c r="P941" i="71"/>
  <c r="P940" i="71"/>
  <c r="P939" i="71"/>
  <c r="P938" i="71"/>
  <c r="P937" i="71"/>
  <c r="P936" i="71"/>
  <c r="P935" i="71"/>
  <c r="P934" i="71"/>
  <c r="P933" i="71"/>
  <c r="P932" i="71"/>
  <c r="P931" i="71"/>
  <c r="P930" i="71"/>
  <c r="P929" i="71"/>
  <c r="P928" i="71"/>
  <c r="P927" i="71"/>
  <c r="P926" i="71"/>
  <c r="P925" i="71"/>
  <c r="P924" i="71"/>
  <c r="P923" i="71"/>
  <c r="P922" i="71"/>
  <c r="P921" i="71"/>
  <c r="P920" i="71"/>
  <c r="P919" i="71"/>
  <c r="P918" i="71"/>
  <c r="P917" i="71"/>
  <c r="P916" i="71"/>
  <c r="P915" i="71"/>
  <c r="P914" i="71"/>
  <c r="P913" i="71"/>
  <c r="P912" i="71"/>
  <c r="P911" i="71"/>
  <c r="P910" i="71"/>
  <c r="P909" i="71"/>
  <c r="P908" i="71"/>
  <c r="P907" i="71"/>
  <c r="P906" i="71"/>
  <c r="P905" i="71"/>
  <c r="P904" i="71"/>
  <c r="P903" i="71"/>
  <c r="P902" i="71"/>
  <c r="P901" i="71"/>
  <c r="P900" i="71"/>
  <c r="P899" i="71"/>
  <c r="P898" i="71"/>
  <c r="P897" i="71"/>
  <c r="P896" i="71"/>
  <c r="P895" i="71"/>
  <c r="P894" i="71"/>
  <c r="P893" i="71"/>
  <c r="P892" i="71"/>
  <c r="P891" i="71"/>
  <c r="P890" i="71"/>
  <c r="P889" i="71"/>
  <c r="P888" i="71"/>
  <c r="P887" i="71"/>
  <c r="P886" i="71"/>
  <c r="P885" i="71"/>
  <c r="P884" i="71"/>
  <c r="P883" i="71"/>
  <c r="P882" i="71"/>
  <c r="P881" i="71"/>
  <c r="P880" i="71"/>
  <c r="P879" i="71"/>
  <c r="P878" i="71"/>
  <c r="P877" i="71"/>
  <c r="P876" i="71"/>
  <c r="P875" i="71"/>
  <c r="P874" i="71"/>
  <c r="P873" i="71"/>
  <c r="P872" i="71"/>
  <c r="P871" i="71"/>
  <c r="P870" i="71"/>
  <c r="P869" i="71"/>
  <c r="P868" i="71"/>
  <c r="P867" i="71"/>
  <c r="P866" i="71"/>
  <c r="P865" i="71"/>
  <c r="P864" i="71"/>
  <c r="P863" i="71"/>
  <c r="P862" i="71"/>
  <c r="P861" i="71"/>
  <c r="P860" i="71"/>
  <c r="P859" i="71"/>
  <c r="P858" i="71"/>
  <c r="P857" i="71"/>
  <c r="P856" i="71"/>
  <c r="P855" i="71"/>
  <c r="P854" i="71"/>
  <c r="P853" i="71"/>
  <c r="P852" i="71"/>
  <c r="P851" i="71"/>
  <c r="P850" i="71"/>
  <c r="P849" i="71"/>
  <c r="P848" i="71"/>
  <c r="P847" i="71"/>
  <c r="P846" i="71"/>
  <c r="P845" i="71"/>
  <c r="P844" i="71"/>
  <c r="P843" i="71"/>
  <c r="P842" i="71"/>
  <c r="P841" i="71"/>
  <c r="P840" i="71"/>
  <c r="P839" i="71"/>
  <c r="P838" i="71"/>
  <c r="P837" i="71"/>
  <c r="P836" i="71"/>
  <c r="P835" i="71"/>
  <c r="P834" i="71"/>
  <c r="P833" i="71"/>
  <c r="P832" i="71"/>
  <c r="P831" i="71"/>
  <c r="P830" i="71"/>
  <c r="P829" i="71"/>
  <c r="P828" i="71"/>
  <c r="P827" i="71"/>
  <c r="P826" i="71"/>
  <c r="P825" i="71"/>
  <c r="P824" i="71"/>
  <c r="P823" i="71"/>
  <c r="P822" i="71"/>
  <c r="P821" i="71"/>
  <c r="P820" i="71"/>
  <c r="P819" i="71"/>
  <c r="P818" i="71"/>
  <c r="P817" i="71"/>
  <c r="P816" i="71"/>
  <c r="P815" i="71"/>
  <c r="P814" i="71"/>
  <c r="P813" i="71"/>
  <c r="P812" i="71"/>
  <c r="P811" i="71"/>
  <c r="P810" i="71"/>
  <c r="P809" i="71"/>
  <c r="P808" i="71"/>
  <c r="P807" i="71"/>
  <c r="P806" i="71"/>
  <c r="P805" i="71"/>
  <c r="P804" i="71"/>
  <c r="P803" i="71"/>
  <c r="P802" i="71"/>
  <c r="P801" i="71"/>
  <c r="P800" i="71"/>
  <c r="P799" i="71"/>
  <c r="P798" i="71"/>
  <c r="P797" i="71"/>
  <c r="P796" i="71"/>
  <c r="P795" i="71"/>
  <c r="P794" i="71"/>
  <c r="P793" i="71"/>
  <c r="P792" i="71"/>
  <c r="P791" i="71"/>
  <c r="P790" i="71"/>
  <c r="P789" i="71"/>
  <c r="P788" i="71"/>
  <c r="P787" i="71"/>
  <c r="P786" i="71"/>
  <c r="P785" i="71"/>
  <c r="P784" i="71"/>
  <c r="P783" i="71"/>
  <c r="P782" i="71"/>
  <c r="P781" i="71"/>
  <c r="P780" i="71"/>
  <c r="P779" i="71"/>
  <c r="P778" i="71"/>
  <c r="P777" i="71"/>
  <c r="P776" i="71"/>
  <c r="P775" i="71"/>
  <c r="P774" i="71"/>
  <c r="P773" i="71"/>
  <c r="P772" i="71"/>
  <c r="P771" i="71"/>
  <c r="P770" i="71"/>
  <c r="P769" i="71"/>
  <c r="P768" i="71"/>
  <c r="P767" i="71"/>
  <c r="P766" i="71"/>
  <c r="P765" i="71"/>
  <c r="P764" i="71"/>
  <c r="P763" i="71"/>
  <c r="P762" i="71"/>
  <c r="P761" i="71"/>
  <c r="P760" i="71"/>
  <c r="P759" i="71"/>
  <c r="P758" i="71"/>
  <c r="P757" i="71"/>
  <c r="P756" i="71"/>
  <c r="P755" i="71"/>
  <c r="P754" i="71"/>
  <c r="P753" i="71"/>
  <c r="P752" i="71"/>
  <c r="P751" i="71"/>
  <c r="P750" i="71"/>
  <c r="P749" i="71"/>
  <c r="P748" i="71"/>
  <c r="P747" i="71"/>
  <c r="P746" i="71"/>
  <c r="P745" i="71"/>
  <c r="P744" i="71"/>
  <c r="P743" i="71"/>
  <c r="P742" i="71"/>
  <c r="P741" i="71"/>
  <c r="P740" i="71"/>
  <c r="P739" i="71"/>
  <c r="P738" i="71"/>
  <c r="P737" i="71"/>
  <c r="P736" i="71"/>
  <c r="P735" i="71"/>
  <c r="P734" i="71"/>
  <c r="P733" i="71"/>
  <c r="P732" i="71"/>
  <c r="P731" i="71"/>
  <c r="P730" i="71"/>
  <c r="P729" i="71"/>
  <c r="P728" i="71"/>
  <c r="P727" i="71"/>
  <c r="P726" i="71"/>
  <c r="P725" i="71"/>
  <c r="P724" i="71"/>
  <c r="P723" i="71"/>
  <c r="P722" i="71"/>
  <c r="P721" i="71"/>
  <c r="P720" i="71"/>
  <c r="P719" i="71"/>
  <c r="P718" i="71"/>
  <c r="P717" i="71"/>
  <c r="P716" i="71"/>
  <c r="P715" i="71"/>
  <c r="P714" i="71"/>
  <c r="P713" i="71"/>
  <c r="P712" i="71"/>
  <c r="P711" i="71"/>
  <c r="P710" i="71"/>
  <c r="P709" i="71"/>
  <c r="P708" i="71"/>
  <c r="P707" i="71"/>
  <c r="P706" i="71"/>
  <c r="P705" i="71"/>
  <c r="P704" i="71"/>
  <c r="P703" i="71"/>
  <c r="P702" i="71"/>
  <c r="P701" i="71"/>
  <c r="P700" i="71"/>
  <c r="P699" i="71"/>
  <c r="P698" i="71"/>
  <c r="P697" i="71"/>
  <c r="P696" i="71"/>
  <c r="P695" i="71"/>
  <c r="P694" i="71"/>
  <c r="P693" i="71"/>
  <c r="P692" i="71"/>
  <c r="P691" i="71"/>
  <c r="P690" i="71"/>
  <c r="P689" i="71"/>
  <c r="P688" i="71"/>
  <c r="P687" i="71"/>
  <c r="P686" i="71"/>
  <c r="P685" i="71"/>
  <c r="P684" i="71"/>
  <c r="P683" i="71"/>
  <c r="P682" i="71"/>
  <c r="P681" i="71"/>
  <c r="P680" i="71"/>
  <c r="P679" i="71"/>
  <c r="P678" i="71"/>
  <c r="P677" i="71"/>
  <c r="P676" i="71"/>
  <c r="P675" i="71"/>
  <c r="P674" i="71"/>
  <c r="P673" i="71"/>
  <c r="P672" i="71"/>
  <c r="P671" i="71"/>
  <c r="P670" i="71"/>
  <c r="P669" i="71"/>
  <c r="P668" i="71"/>
  <c r="P667" i="71"/>
  <c r="P666" i="71"/>
  <c r="P665" i="71"/>
  <c r="P664" i="71"/>
  <c r="P663" i="71"/>
  <c r="P662" i="71"/>
  <c r="P661" i="71"/>
  <c r="P660" i="71"/>
  <c r="P659" i="71"/>
  <c r="P658" i="71"/>
  <c r="P657" i="71"/>
  <c r="P656" i="71"/>
  <c r="P655" i="71"/>
  <c r="P654" i="71"/>
  <c r="P653" i="71"/>
  <c r="P652" i="71"/>
  <c r="P651" i="71"/>
  <c r="P650" i="71"/>
  <c r="P649" i="71"/>
  <c r="P648" i="71"/>
  <c r="P647" i="71"/>
  <c r="P646" i="71"/>
  <c r="P645" i="71"/>
  <c r="P644" i="71"/>
  <c r="P643" i="71"/>
  <c r="P642" i="71"/>
  <c r="P641" i="71"/>
  <c r="P640" i="71"/>
  <c r="P639" i="71"/>
  <c r="P638" i="71"/>
  <c r="P637" i="71"/>
  <c r="P636" i="71"/>
  <c r="P635" i="71"/>
  <c r="P634" i="71"/>
  <c r="P633" i="71"/>
  <c r="P632" i="71"/>
  <c r="P631" i="71"/>
  <c r="P630" i="71"/>
  <c r="P629" i="71"/>
  <c r="P628" i="71"/>
  <c r="P627" i="71"/>
  <c r="P626" i="71"/>
  <c r="P625" i="71"/>
  <c r="P624" i="71"/>
  <c r="P623" i="71"/>
  <c r="P622" i="71"/>
  <c r="P621" i="71"/>
  <c r="P620" i="71"/>
  <c r="P619" i="71"/>
  <c r="P618" i="71"/>
  <c r="P617" i="71"/>
  <c r="P616" i="71"/>
  <c r="P615" i="71"/>
  <c r="P614" i="71"/>
  <c r="P613" i="71"/>
  <c r="P612" i="71"/>
  <c r="P611" i="71"/>
  <c r="P610" i="71"/>
  <c r="P609" i="71"/>
  <c r="P608" i="71"/>
  <c r="P607" i="71"/>
  <c r="P606" i="71"/>
  <c r="P605" i="71"/>
  <c r="P604" i="71"/>
  <c r="P603" i="71"/>
  <c r="P602" i="71"/>
  <c r="P601" i="71"/>
  <c r="P600" i="71"/>
  <c r="P599" i="71"/>
  <c r="P598" i="71"/>
  <c r="P597" i="71"/>
  <c r="P596" i="71"/>
  <c r="P595" i="71"/>
  <c r="P594" i="71"/>
  <c r="P593" i="71"/>
  <c r="P592" i="71"/>
  <c r="P591" i="71"/>
  <c r="P590" i="71"/>
  <c r="P589" i="71"/>
  <c r="P588" i="71"/>
  <c r="P587" i="71"/>
  <c r="P586" i="71"/>
  <c r="P585" i="71"/>
  <c r="P584" i="71"/>
  <c r="P583" i="71"/>
  <c r="P582" i="71"/>
  <c r="P581" i="71"/>
  <c r="P580" i="71"/>
  <c r="P579" i="71"/>
  <c r="P578" i="71"/>
  <c r="P577" i="71"/>
  <c r="P576" i="71"/>
  <c r="P575" i="71"/>
  <c r="P574" i="71"/>
  <c r="P573" i="71"/>
  <c r="P572" i="71"/>
  <c r="P571" i="71"/>
  <c r="P570" i="71"/>
  <c r="P569" i="71"/>
  <c r="P568" i="71"/>
  <c r="P567" i="71"/>
  <c r="P566" i="71"/>
  <c r="P565" i="71"/>
  <c r="P564" i="71"/>
  <c r="P563" i="71"/>
  <c r="P562" i="71"/>
  <c r="P561" i="71"/>
  <c r="P560" i="71"/>
  <c r="P559" i="71"/>
  <c r="P558" i="71"/>
  <c r="P557" i="71"/>
  <c r="P556" i="71"/>
  <c r="P555" i="71"/>
  <c r="P554" i="71"/>
  <c r="P553" i="71"/>
  <c r="P552" i="71"/>
  <c r="P551" i="71"/>
  <c r="P550" i="71"/>
  <c r="P549" i="71"/>
  <c r="P548" i="71"/>
  <c r="P547" i="71"/>
  <c r="P546" i="71"/>
  <c r="P545" i="71"/>
  <c r="P544" i="71"/>
  <c r="P543" i="71"/>
  <c r="P542" i="71"/>
  <c r="P541" i="71"/>
  <c r="P540" i="71"/>
  <c r="P539" i="71"/>
  <c r="P538" i="71"/>
  <c r="P537" i="71"/>
  <c r="P536" i="71"/>
  <c r="P535" i="71"/>
  <c r="P534" i="71"/>
  <c r="P533" i="71"/>
  <c r="P532" i="71"/>
  <c r="P531" i="71"/>
  <c r="P530" i="71"/>
  <c r="P529" i="71"/>
  <c r="P528" i="71"/>
  <c r="P527" i="71"/>
  <c r="P526" i="71"/>
  <c r="P525" i="71"/>
  <c r="P524" i="71"/>
  <c r="P523" i="71"/>
  <c r="P522" i="71"/>
  <c r="P521" i="71"/>
  <c r="P520" i="71"/>
  <c r="P519" i="71"/>
  <c r="P518" i="71"/>
  <c r="P517" i="71"/>
  <c r="P516" i="71"/>
  <c r="P515" i="71"/>
  <c r="P514" i="71"/>
  <c r="P513" i="71"/>
  <c r="P512" i="71"/>
  <c r="P511" i="71"/>
  <c r="P510" i="71"/>
  <c r="P509" i="71"/>
  <c r="P508" i="71"/>
  <c r="P507" i="71"/>
  <c r="P506" i="71"/>
  <c r="P505" i="71"/>
  <c r="P504" i="71"/>
  <c r="P503" i="71"/>
  <c r="P502" i="71"/>
  <c r="P501" i="71"/>
  <c r="P500" i="71"/>
  <c r="P499" i="71"/>
  <c r="P498" i="71"/>
  <c r="P497" i="71"/>
  <c r="P496" i="71"/>
  <c r="P495" i="71"/>
  <c r="P494" i="71"/>
  <c r="P493" i="71"/>
  <c r="P492" i="71"/>
  <c r="P491" i="71"/>
  <c r="P490" i="71"/>
  <c r="P489" i="71"/>
  <c r="P488" i="71"/>
  <c r="P487" i="71"/>
  <c r="P486" i="71"/>
  <c r="P485" i="71"/>
  <c r="P484" i="71"/>
  <c r="P483" i="71"/>
  <c r="P482" i="71"/>
  <c r="P481" i="71"/>
  <c r="P480" i="71"/>
  <c r="P479" i="71"/>
  <c r="P478" i="71"/>
  <c r="P477" i="71"/>
  <c r="P476" i="71"/>
  <c r="P475" i="71"/>
  <c r="P474" i="71"/>
  <c r="P473" i="71"/>
  <c r="P472" i="71"/>
  <c r="P471" i="71"/>
  <c r="P470" i="71"/>
  <c r="P469" i="71"/>
  <c r="P468" i="71"/>
  <c r="P467" i="71"/>
  <c r="P466" i="71"/>
  <c r="P465" i="71"/>
  <c r="P464" i="71"/>
  <c r="P463" i="71"/>
  <c r="P462" i="71"/>
  <c r="P461" i="71"/>
  <c r="P460" i="71"/>
  <c r="P459" i="71"/>
  <c r="P458" i="71"/>
  <c r="P457" i="71"/>
  <c r="P456" i="71"/>
  <c r="P455" i="71"/>
  <c r="P454" i="71"/>
  <c r="P453" i="71"/>
  <c r="P452" i="71"/>
  <c r="P451" i="71"/>
  <c r="P450" i="71"/>
  <c r="P449" i="71"/>
  <c r="P448" i="71"/>
  <c r="P447" i="71"/>
  <c r="P446" i="71"/>
  <c r="P445" i="71"/>
  <c r="P444" i="71"/>
  <c r="P443" i="71"/>
  <c r="P442" i="71"/>
  <c r="P441" i="71"/>
  <c r="P440" i="71"/>
  <c r="P439" i="71"/>
  <c r="P438" i="71"/>
  <c r="P437" i="71"/>
  <c r="P436" i="71"/>
  <c r="P435" i="71"/>
  <c r="P434" i="71"/>
  <c r="P433" i="71"/>
  <c r="P432" i="71"/>
  <c r="P431" i="71"/>
  <c r="P430" i="71"/>
  <c r="P429" i="71"/>
  <c r="P428" i="71"/>
  <c r="P427" i="71"/>
  <c r="P426" i="71"/>
  <c r="P425" i="71"/>
  <c r="P424" i="71"/>
  <c r="P423" i="71"/>
  <c r="P422" i="71"/>
  <c r="P421" i="71"/>
  <c r="P420" i="71"/>
  <c r="P419" i="71"/>
  <c r="P418" i="71"/>
  <c r="P417" i="71"/>
  <c r="P416" i="71"/>
  <c r="P415" i="71"/>
  <c r="P414" i="71"/>
  <c r="P413" i="71"/>
  <c r="P412" i="71"/>
  <c r="P411" i="71"/>
  <c r="P410" i="71"/>
  <c r="P409" i="71"/>
  <c r="P408" i="71"/>
  <c r="P407" i="71"/>
  <c r="P406" i="71"/>
  <c r="P405" i="71"/>
  <c r="P404" i="71"/>
  <c r="P403" i="71"/>
  <c r="P402" i="71"/>
  <c r="P401" i="71"/>
  <c r="P400" i="71"/>
  <c r="P399" i="71"/>
  <c r="P398" i="71"/>
  <c r="P397" i="71"/>
  <c r="P396" i="71"/>
  <c r="P395" i="71"/>
  <c r="P394" i="71"/>
  <c r="P393" i="71"/>
  <c r="P392" i="71"/>
  <c r="P391" i="71"/>
  <c r="P390" i="71"/>
  <c r="P389" i="71"/>
  <c r="P388" i="71"/>
  <c r="P387" i="71"/>
  <c r="P386" i="71"/>
  <c r="P385" i="71"/>
  <c r="P384" i="71"/>
  <c r="P383" i="71"/>
  <c r="P382" i="71"/>
  <c r="P381" i="71"/>
  <c r="P380" i="71"/>
  <c r="P379" i="71"/>
  <c r="P378" i="71"/>
  <c r="P377" i="71"/>
  <c r="P376" i="71"/>
  <c r="P375" i="71"/>
  <c r="P374" i="71"/>
  <c r="P373" i="71"/>
  <c r="P372" i="71"/>
  <c r="P371" i="71"/>
  <c r="P370" i="71"/>
  <c r="P369" i="71"/>
  <c r="P368" i="71"/>
  <c r="P367" i="71"/>
  <c r="P366" i="71"/>
  <c r="P365" i="71"/>
  <c r="P364" i="71"/>
  <c r="P363" i="71"/>
  <c r="P362" i="71"/>
  <c r="P361" i="71"/>
  <c r="P360" i="71"/>
  <c r="P359" i="71"/>
  <c r="P358" i="71"/>
  <c r="P357" i="71"/>
  <c r="P356" i="71"/>
  <c r="P355" i="71"/>
  <c r="P354" i="71"/>
  <c r="P353" i="71"/>
  <c r="P352" i="71"/>
  <c r="P351" i="71"/>
  <c r="P350" i="71"/>
  <c r="P349" i="71"/>
  <c r="P348" i="71"/>
  <c r="P347" i="71"/>
  <c r="P346" i="71"/>
  <c r="P345" i="71"/>
  <c r="P344" i="71"/>
  <c r="P343" i="71"/>
  <c r="P342" i="71"/>
  <c r="P341" i="71"/>
  <c r="P340" i="71"/>
  <c r="P339" i="71"/>
  <c r="P338" i="71"/>
  <c r="P337" i="71"/>
  <c r="P336" i="71"/>
  <c r="P335" i="71"/>
  <c r="P334" i="71"/>
  <c r="P333" i="71"/>
  <c r="P332" i="71"/>
  <c r="P331" i="71"/>
  <c r="P330" i="71"/>
  <c r="P329" i="71"/>
  <c r="P328" i="71"/>
  <c r="P327" i="71"/>
  <c r="P326" i="71"/>
  <c r="P325" i="71"/>
  <c r="P324" i="71"/>
  <c r="P323" i="71"/>
  <c r="P322" i="71"/>
  <c r="P321" i="71"/>
  <c r="P320" i="71"/>
  <c r="P319" i="71"/>
  <c r="P318" i="71"/>
  <c r="P317" i="71"/>
  <c r="P316" i="71"/>
  <c r="P315" i="71"/>
  <c r="P314" i="71"/>
  <c r="P313" i="71"/>
  <c r="P312" i="71"/>
  <c r="P311" i="71"/>
  <c r="P310" i="71"/>
  <c r="P309" i="71"/>
  <c r="P308" i="71"/>
  <c r="P307" i="71"/>
  <c r="P306" i="71"/>
  <c r="P305" i="71"/>
  <c r="P304" i="71"/>
  <c r="P303" i="71"/>
  <c r="P302" i="71"/>
  <c r="P301" i="71"/>
  <c r="P300" i="71"/>
  <c r="P299" i="71"/>
  <c r="P298" i="71"/>
  <c r="P297" i="71"/>
  <c r="P296" i="71"/>
  <c r="P295" i="71"/>
  <c r="P294" i="71"/>
  <c r="P293" i="71"/>
  <c r="P292" i="71"/>
  <c r="P291" i="71"/>
  <c r="P290" i="71"/>
  <c r="P289" i="71"/>
  <c r="P288" i="71"/>
  <c r="P287" i="71"/>
  <c r="P286" i="71"/>
  <c r="P285" i="71"/>
  <c r="P284" i="71"/>
  <c r="P283" i="71"/>
  <c r="P282" i="71"/>
  <c r="P281" i="71"/>
  <c r="P280" i="71"/>
  <c r="P279" i="71"/>
  <c r="P278" i="71"/>
  <c r="P277" i="71"/>
  <c r="P276" i="71"/>
  <c r="P275" i="71"/>
  <c r="P274" i="71"/>
  <c r="P273" i="71"/>
  <c r="P272" i="71"/>
  <c r="P271" i="71"/>
  <c r="P270" i="71"/>
  <c r="P269" i="71"/>
  <c r="P268" i="71"/>
  <c r="P267" i="71"/>
  <c r="P266" i="71"/>
  <c r="P265" i="71"/>
  <c r="P264" i="71"/>
  <c r="P263" i="71"/>
  <c r="P262" i="71"/>
  <c r="P261" i="71"/>
  <c r="P260" i="71"/>
  <c r="P259" i="71"/>
  <c r="P258" i="71"/>
  <c r="P257" i="71"/>
  <c r="P256" i="71"/>
  <c r="P255" i="71"/>
  <c r="P254" i="71"/>
  <c r="P253" i="71"/>
  <c r="P252" i="71"/>
  <c r="P251" i="71"/>
  <c r="P250" i="71"/>
  <c r="P249" i="71"/>
  <c r="P248" i="71"/>
  <c r="P247" i="71"/>
  <c r="P246" i="71"/>
  <c r="P245" i="71"/>
  <c r="P244" i="71"/>
  <c r="P243" i="71"/>
  <c r="P242" i="71"/>
  <c r="P241" i="71"/>
  <c r="P240" i="71"/>
  <c r="P239" i="71"/>
  <c r="P238" i="71"/>
  <c r="P237" i="71"/>
  <c r="P236" i="71"/>
  <c r="P235" i="71"/>
  <c r="P234" i="71"/>
  <c r="P233" i="71"/>
  <c r="P232" i="71"/>
  <c r="P231" i="71"/>
  <c r="P230" i="71"/>
  <c r="P229" i="71"/>
  <c r="P228" i="71"/>
  <c r="P227" i="71"/>
  <c r="P226" i="71"/>
  <c r="P225" i="71"/>
  <c r="P224" i="71"/>
  <c r="P223" i="71"/>
  <c r="P222" i="71"/>
  <c r="P221" i="71"/>
  <c r="P220" i="71"/>
  <c r="P219" i="71"/>
  <c r="P218" i="71"/>
  <c r="P217" i="71"/>
  <c r="P216" i="71"/>
  <c r="P215" i="71"/>
  <c r="P214" i="71"/>
  <c r="P213" i="71"/>
  <c r="P212" i="71"/>
  <c r="P211" i="71"/>
  <c r="P210" i="71"/>
  <c r="P209" i="71"/>
  <c r="P208" i="71"/>
  <c r="P207" i="71"/>
  <c r="P206" i="71"/>
  <c r="P205" i="71"/>
  <c r="P204" i="71"/>
  <c r="P203" i="71"/>
  <c r="P202" i="71"/>
  <c r="P201" i="71"/>
  <c r="P200" i="71"/>
  <c r="P199" i="71"/>
  <c r="P198" i="71"/>
  <c r="P197" i="71"/>
  <c r="P196" i="71"/>
  <c r="P195" i="71"/>
  <c r="P194" i="71"/>
  <c r="P193" i="71"/>
  <c r="P192" i="71"/>
  <c r="P191" i="71"/>
  <c r="P190" i="71"/>
  <c r="P189" i="71"/>
  <c r="P188" i="71"/>
  <c r="P187" i="71"/>
  <c r="P186" i="71"/>
  <c r="P185" i="71"/>
  <c r="P184" i="71"/>
  <c r="P183" i="71"/>
  <c r="P182" i="71"/>
  <c r="P181" i="71"/>
  <c r="P180" i="71"/>
  <c r="P179" i="71"/>
  <c r="P178" i="71"/>
  <c r="P177" i="71"/>
  <c r="P176" i="71"/>
  <c r="P175" i="71"/>
  <c r="P174" i="71"/>
  <c r="P173" i="71"/>
  <c r="P172" i="71"/>
  <c r="P171" i="71"/>
  <c r="P170" i="71"/>
  <c r="P169" i="71"/>
  <c r="P168" i="71"/>
  <c r="P167" i="71"/>
  <c r="P166" i="71"/>
  <c r="P165" i="71"/>
  <c r="P164" i="71"/>
  <c r="P163" i="71"/>
  <c r="P162" i="71"/>
  <c r="P161" i="71"/>
  <c r="P160" i="71"/>
  <c r="P159" i="71"/>
  <c r="P158" i="71"/>
  <c r="P157" i="71"/>
  <c r="P156" i="71"/>
  <c r="P155" i="71"/>
  <c r="P154" i="71"/>
  <c r="P153" i="71"/>
  <c r="P152" i="71"/>
  <c r="P151" i="71"/>
  <c r="P150" i="71"/>
  <c r="P149" i="71"/>
  <c r="P148" i="71"/>
  <c r="P147" i="71"/>
  <c r="P146" i="71"/>
  <c r="P145" i="71"/>
  <c r="P144" i="71"/>
  <c r="P143" i="71"/>
  <c r="P142" i="71"/>
  <c r="P141" i="71"/>
  <c r="P140" i="71"/>
  <c r="P139" i="71"/>
  <c r="P138" i="71"/>
  <c r="P137" i="71"/>
  <c r="P136" i="71"/>
  <c r="P135" i="71"/>
  <c r="P134" i="71"/>
  <c r="P133" i="71"/>
  <c r="P132" i="71"/>
  <c r="P131" i="71"/>
  <c r="P130" i="71"/>
  <c r="P129" i="71"/>
  <c r="P128" i="71"/>
  <c r="P127" i="71"/>
  <c r="P126" i="71"/>
  <c r="P125" i="71"/>
  <c r="P124" i="71"/>
  <c r="P123" i="71"/>
  <c r="P122" i="71"/>
  <c r="P121" i="71"/>
  <c r="P120" i="71"/>
  <c r="P119" i="71"/>
  <c r="P118" i="71"/>
  <c r="P117" i="71"/>
  <c r="P116" i="71"/>
  <c r="P115" i="71"/>
  <c r="P114" i="71"/>
  <c r="P113" i="71"/>
  <c r="P112" i="71"/>
  <c r="P111" i="71"/>
  <c r="P110" i="71"/>
  <c r="P109" i="71"/>
  <c r="P108" i="71"/>
  <c r="P107" i="71"/>
  <c r="P106" i="71"/>
  <c r="P105" i="71"/>
  <c r="P104" i="71"/>
  <c r="P103" i="71"/>
  <c r="P102" i="71"/>
  <c r="P101" i="71"/>
  <c r="P100" i="71"/>
  <c r="P99" i="71"/>
  <c r="P98" i="71"/>
  <c r="P97" i="71"/>
  <c r="P96" i="71"/>
  <c r="P95" i="71"/>
  <c r="P94" i="71"/>
  <c r="P93" i="71"/>
  <c r="P92" i="71"/>
  <c r="P91" i="71"/>
  <c r="P90" i="71"/>
  <c r="P89" i="71"/>
  <c r="P88" i="71"/>
  <c r="P87" i="71"/>
  <c r="P86" i="71"/>
  <c r="P85" i="71"/>
  <c r="P84" i="71"/>
  <c r="P83" i="71"/>
  <c r="P82" i="71"/>
  <c r="P81" i="71"/>
  <c r="P80" i="71"/>
  <c r="P79" i="71"/>
  <c r="P78" i="71"/>
  <c r="P77" i="71"/>
  <c r="P76" i="71"/>
  <c r="P75" i="71"/>
  <c r="P74" i="71"/>
  <c r="P73" i="71"/>
  <c r="P72" i="71"/>
  <c r="P71" i="71"/>
  <c r="P70" i="71"/>
  <c r="P69" i="71"/>
  <c r="P68" i="71"/>
  <c r="P67" i="71"/>
  <c r="P66" i="71"/>
  <c r="P65" i="71"/>
  <c r="P64" i="71"/>
  <c r="P63" i="71"/>
  <c r="P62" i="71"/>
  <c r="P61" i="71"/>
  <c r="P60" i="71"/>
  <c r="P59" i="71"/>
  <c r="P58" i="71"/>
  <c r="P57" i="71"/>
  <c r="P56" i="71"/>
  <c r="P55" i="71"/>
  <c r="P54" i="71"/>
  <c r="P53" i="71"/>
  <c r="P52" i="71"/>
  <c r="P51" i="71"/>
  <c r="P50" i="71"/>
  <c r="P49" i="71"/>
  <c r="P48" i="71"/>
  <c r="P47" i="71"/>
  <c r="P46" i="71"/>
  <c r="P45" i="71"/>
  <c r="P44" i="71"/>
  <c r="P43" i="71"/>
  <c r="P42" i="71"/>
  <c r="P41" i="71"/>
  <c r="P40" i="71"/>
  <c r="P39" i="71"/>
  <c r="P38" i="71"/>
  <c r="P37" i="71"/>
  <c r="P36" i="71"/>
  <c r="P35" i="71"/>
  <c r="P34" i="71"/>
  <c r="P33" i="71"/>
  <c r="P32" i="71"/>
  <c r="P31" i="71"/>
  <c r="P30" i="71"/>
  <c r="P29" i="71"/>
  <c r="P28" i="71"/>
  <c r="P27" i="71"/>
  <c r="P26" i="71"/>
  <c r="P25" i="71"/>
  <c r="P24" i="71"/>
  <c r="P23" i="71"/>
  <c r="P22" i="71"/>
  <c r="P21" i="71"/>
  <c r="P20" i="71"/>
  <c r="P19" i="71"/>
  <c r="P18" i="71"/>
  <c r="P17" i="71"/>
  <c r="P16" i="71"/>
  <c r="P15" i="71"/>
  <c r="P14" i="71"/>
  <c r="P13" i="71"/>
  <c r="P12" i="71"/>
  <c r="P11" i="71"/>
  <c r="P10" i="71"/>
  <c r="P9" i="71"/>
  <c r="P8" i="71"/>
  <c r="P7" i="71"/>
  <c r="P6" i="71"/>
  <c r="P5" i="71"/>
  <c r="P4" i="71"/>
  <c r="P3" i="71"/>
  <c r="P2" i="71"/>
  <c r="D218" i="67"/>
  <c r="O218" i="67" s="1"/>
  <c r="D199" i="67"/>
  <c r="O199" i="67" s="1"/>
  <c r="D83" i="67"/>
  <c r="D200" i="67"/>
  <c r="D201" i="67"/>
  <c r="O201" i="67" s="1"/>
  <c r="D215" i="67"/>
  <c r="O215" i="67" s="1"/>
  <c r="D103" i="67"/>
  <c r="P103" i="67" s="1"/>
  <c r="D202" i="67"/>
  <c r="P202" i="67" s="1"/>
  <c r="D1215" i="67"/>
  <c r="Q1215" i="67" s="1"/>
  <c r="D104" i="67"/>
  <c r="D203" i="67"/>
  <c r="O203" i="67" s="1"/>
  <c r="G218" i="67"/>
  <c r="G199" i="67"/>
  <c r="G83" i="67"/>
  <c r="G200" i="67"/>
  <c r="G201" i="67"/>
  <c r="G215" i="67"/>
  <c r="G103" i="67"/>
  <c r="G202" i="67"/>
  <c r="G1215" i="67"/>
  <c r="G104" i="67"/>
  <c r="G203" i="67"/>
  <c r="H218" i="67"/>
  <c r="H199" i="67"/>
  <c r="H83" i="67"/>
  <c r="H200" i="67"/>
  <c r="H201" i="67"/>
  <c r="H215" i="67"/>
  <c r="H103" i="67"/>
  <c r="H202" i="67"/>
  <c r="H1215" i="67"/>
  <c r="H104" i="67"/>
  <c r="H203" i="67"/>
  <c r="M218" i="67"/>
  <c r="M199" i="67"/>
  <c r="M83" i="67"/>
  <c r="M200" i="67"/>
  <c r="M201" i="67"/>
  <c r="M215" i="67"/>
  <c r="M103" i="67"/>
  <c r="M202" i="67"/>
  <c r="M1215" i="67"/>
  <c r="M104" i="67"/>
  <c r="M203" i="67"/>
  <c r="N218" i="67"/>
  <c r="N199" i="67"/>
  <c r="N83" i="67"/>
  <c r="N200" i="67"/>
  <c r="N201" i="67"/>
  <c r="N215" i="67"/>
  <c r="N103" i="67"/>
  <c r="N202" i="67"/>
  <c r="N1215" i="67"/>
  <c r="N104" i="67"/>
  <c r="N203" i="67"/>
  <c r="V218" i="67"/>
  <c r="V199" i="67"/>
  <c r="V83" i="67"/>
  <c r="V200" i="67"/>
  <c r="V201" i="67"/>
  <c r="V215" i="67"/>
  <c r="V103" i="67"/>
  <c r="V202" i="67"/>
  <c r="V1215" i="67"/>
  <c r="V104" i="67"/>
  <c r="V203" i="67"/>
  <c r="G1383" i="69"/>
  <c r="C167" i="69"/>
  <c r="E167" i="69" s="1"/>
  <c r="C450" i="69"/>
  <c r="E450" i="69" s="1"/>
  <c r="C251" i="69"/>
  <c r="C511" i="69"/>
  <c r="C526" i="69"/>
  <c r="E526" i="69" s="1"/>
  <c r="C941" i="69"/>
  <c r="E941" i="69" s="1"/>
  <c r="C513" i="69"/>
  <c r="E513" i="69" s="1"/>
  <c r="C660" i="69"/>
  <c r="E660" i="69" s="1"/>
  <c r="C83" i="69"/>
  <c r="C113" i="69"/>
  <c r="E113" i="69" s="1"/>
  <c r="C1027" i="69"/>
  <c r="E1027" i="69" s="1"/>
  <c r="C423" i="69"/>
  <c r="E423" i="69" s="1"/>
  <c r="C544" i="69"/>
  <c r="E544" i="69" s="1"/>
  <c r="D167" i="69"/>
  <c r="D450" i="69"/>
  <c r="D251" i="69"/>
  <c r="D511" i="69"/>
  <c r="D526" i="69"/>
  <c r="D941" i="69"/>
  <c r="D513" i="69"/>
  <c r="D660" i="69"/>
  <c r="D83" i="69"/>
  <c r="D113" i="69"/>
  <c r="D1027" i="69"/>
  <c r="D423" i="69"/>
  <c r="D544" i="69"/>
  <c r="E251" i="69"/>
  <c r="E511" i="69"/>
  <c r="E83" i="69"/>
  <c r="C645" i="69"/>
  <c r="E645" i="69" s="1"/>
  <c r="D645" i="69"/>
  <c r="C400" i="69"/>
  <c r="E400" i="69" s="1"/>
  <c r="D400" i="69"/>
  <c r="C946" i="69"/>
  <c r="E946" i="69" s="1"/>
  <c r="D946" i="69"/>
  <c r="C71" i="69"/>
  <c r="E71" i="69" s="1"/>
  <c r="D71" i="69"/>
  <c r="C805" i="69"/>
  <c r="E805" i="69" s="1"/>
  <c r="D805" i="69"/>
  <c r="C538" i="69"/>
  <c r="E538" i="69" s="1"/>
  <c r="D538" i="69"/>
  <c r="C569" i="69"/>
  <c r="E569" i="69" s="1"/>
  <c r="D569" i="69"/>
  <c r="C780" i="69"/>
  <c r="E780" i="69" s="1"/>
  <c r="D780" i="69"/>
  <c r="C1307" i="69"/>
  <c r="E1307" i="69" s="1"/>
  <c r="D1307" i="69"/>
  <c r="C301" i="69"/>
  <c r="E301" i="69" s="1"/>
  <c r="D301" i="69"/>
  <c r="C974" i="69"/>
  <c r="E974" i="69" s="1"/>
  <c r="D974" i="69"/>
  <c r="C596" i="69"/>
  <c r="E596" i="69" s="1"/>
  <c r="D596" i="69"/>
  <c r="C106" i="69"/>
  <c r="E106" i="69" s="1"/>
  <c r="D106" i="69"/>
  <c r="C707" i="69"/>
  <c r="E707" i="69" s="1"/>
  <c r="D707" i="69"/>
  <c r="C1104" i="69"/>
  <c r="E1104" i="69" s="1"/>
  <c r="D1104" i="69"/>
  <c r="C247" i="69"/>
  <c r="E247" i="69" s="1"/>
  <c r="D247" i="69"/>
  <c r="C172" i="69"/>
  <c r="E172" i="69" s="1"/>
  <c r="D172" i="69"/>
  <c r="C98" i="69"/>
  <c r="E98" i="69" s="1"/>
  <c r="D98" i="69"/>
  <c r="C605" i="69"/>
  <c r="E605" i="69" s="1"/>
  <c r="D605" i="69"/>
  <c r="C507" i="69"/>
  <c r="E507" i="69" s="1"/>
  <c r="D507" i="69"/>
  <c r="C1210" i="69"/>
  <c r="E1210" i="69" s="1"/>
  <c r="D1210" i="69"/>
  <c r="C131" i="69"/>
  <c r="E131" i="69" s="1"/>
  <c r="D131" i="69"/>
  <c r="C816" i="69"/>
  <c r="E816" i="69" s="1"/>
  <c r="D816" i="69"/>
  <c r="C860" i="69"/>
  <c r="E860" i="69" s="1"/>
  <c r="D860" i="69"/>
  <c r="C1092" i="69"/>
  <c r="E1092" i="69" s="1"/>
  <c r="D1092" i="69"/>
  <c r="C1133" i="69"/>
  <c r="E1133" i="69" s="1"/>
  <c r="D1133" i="69"/>
  <c r="C931" i="69"/>
  <c r="E931" i="69" s="1"/>
  <c r="D931" i="69"/>
  <c r="C894" i="69"/>
  <c r="E894" i="69" s="1"/>
  <c r="D894" i="69"/>
  <c r="C531" i="69"/>
  <c r="E531" i="69" s="1"/>
  <c r="D531" i="69"/>
  <c r="C425" i="69"/>
  <c r="E425" i="69" s="1"/>
  <c r="D425" i="69"/>
  <c r="C1370" i="69"/>
  <c r="E1370" i="69" s="1"/>
  <c r="D1370" i="69"/>
  <c r="C927" i="69"/>
  <c r="E927" i="69" s="1"/>
  <c r="D927" i="69"/>
  <c r="C1363" i="69"/>
  <c r="E1363" i="69" s="1"/>
  <c r="D1363" i="69"/>
  <c r="C79" i="69"/>
  <c r="E79" i="69" s="1"/>
  <c r="D79" i="69"/>
  <c r="C906" i="69"/>
  <c r="E906" i="69" s="1"/>
  <c r="D906" i="69"/>
  <c r="C483" i="69"/>
  <c r="E483" i="69" s="1"/>
  <c r="D483" i="69"/>
  <c r="C68" i="69"/>
  <c r="E68" i="69" s="1"/>
  <c r="D68" i="69"/>
  <c r="C255" i="69"/>
  <c r="E255" i="69" s="1"/>
  <c r="D255" i="69"/>
  <c r="C771" i="69"/>
  <c r="E771" i="69" s="1"/>
  <c r="D771" i="69"/>
  <c r="C536" i="69"/>
  <c r="E536" i="69" s="1"/>
  <c r="D536" i="69"/>
  <c r="C487" i="69"/>
  <c r="E487" i="69" s="1"/>
  <c r="D487" i="69"/>
  <c r="C1175" i="69"/>
  <c r="E1175" i="69" s="1"/>
  <c r="D1175" i="69"/>
  <c r="C932" i="69"/>
  <c r="E932" i="69" s="1"/>
  <c r="D932" i="69"/>
  <c r="C1206" i="69"/>
  <c r="E1206" i="69" s="1"/>
  <c r="D1206" i="69"/>
  <c r="C969" i="69"/>
  <c r="E969" i="69" s="1"/>
  <c r="D969" i="69"/>
  <c r="C1038" i="69"/>
  <c r="E1038" i="69" s="1"/>
  <c r="D1038" i="69"/>
  <c r="C1067" i="69"/>
  <c r="E1067" i="69" s="1"/>
  <c r="D1067" i="69"/>
  <c r="C364" i="69"/>
  <c r="E364" i="69" s="1"/>
  <c r="D364" i="69"/>
  <c r="C1165" i="69"/>
  <c r="E1165" i="69" s="1"/>
  <c r="D1165" i="69"/>
  <c r="C1192" i="69"/>
  <c r="E1192" i="69" s="1"/>
  <c r="D1192" i="69"/>
  <c r="C799" i="69"/>
  <c r="E799" i="69" s="1"/>
  <c r="D799" i="69"/>
  <c r="C1047" i="69"/>
  <c r="E1047" i="69" s="1"/>
  <c r="D1047" i="69"/>
  <c r="C383" i="69"/>
  <c r="E383" i="69" s="1"/>
  <c r="D383" i="69"/>
  <c r="C1242" i="69"/>
  <c r="E1242" i="69" s="1"/>
  <c r="D1242" i="69"/>
  <c r="C54" i="69"/>
  <c r="E54" i="69" s="1"/>
  <c r="D54" i="69"/>
  <c r="C240" i="69"/>
  <c r="E240" i="69" s="1"/>
  <c r="D240" i="69"/>
  <c r="C73" i="69"/>
  <c r="E73" i="69" s="1"/>
  <c r="D73" i="69"/>
  <c r="C843" i="69"/>
  <c r="E843" i="69" s="1"/>
  <c r="D843" i="69"/>
  <c r="C343" i="69"/>
  <c r="E343" i="69" s="1"/>
  <c r="D343" i="69"/>
  <c r="C656" i="69"/>
  <c r="E656" i="69" s="1"/>
  <c r="D656" i="69"/>
  <c r="C413" i="69"/>
  <c r="E413" i="69" s="1"/>
  <c r="D413" i="69"/>
  <c r="C234" i="69"/>
  <c r="E234" i="69" s="1"/>
  <c r="D234" i="69"/>
  <c r="C992" i="69"/>
  <c r="E992" i="69" s="1"/>
  <c r="D992" i="69"/>
  <c r="C462" i="69"/>
  <c r="E462" i="69" s="1"/>
  <c r="D462" i="69"/>
  <c r="C568" i="69"/>
  <c r="E568" i="69" s="1"/>
  <c r="D568" i="69"/>
  <c r="C928" i="69"/>
  <c r="E928" i="69" s="1"/>
  <c r="D928" i="69"/>
  <c r="C293" i="69"/>
  <c r="E293" i="69" s="1"/>
  <c r="D293" i="69"/>
  <c r="C1226" i="69"/>
  <c r="E1226" i="69" s="1"/>
  <c r="D1226" i="69"/>
  <c r="C639" i="69"/>
  <c r="E639" i="69" s="1"/>
  <c r="D639" i="69"/>
  <c r="C95" i="69"/>
  <c r="E95" i="69" s="1"/>
  <c r="D95" i="69"/>
  <c r="C933" i="69"/>
  <c r="E933" i="69" s="1"/>
  <c r="D933" i="69"/>
  <c r="C1264" i="69"/>
  <c r="E1264" i="69" s="1"/>
  <c r="D1264" i="69"/>
  <c r="C1280" i="69"/>
  <c r="E1280" i="69" s="1"/>
  <c r="D1280" i="69"/>
  <c r="C842" i="69"/>
  <c r="E842" i="69" s="1"/>
  <c r="D842" i="69"/>
  <c r="C1097" i="69"/>
  <c r="E1097" i="69" s="1"/>
  <c r="D1097" i="69"/>
  <c r="C1323" i="69"/>
  <c r="E1323" i="69" s="1"/>
  <c r="D1323" i="69"/>
  <c r="C851" i="69"/>
  <c r="E851" i="69" s="1"/>
  <c r="D851" i="69"/>
  <c r="C517" i="69"/>
  <c r="E517" i="69" s="1"/>
  <c r="D517" i="69"/>
  <c r="C935" i="69"/>
  <c r="E935" i="69" s="1"/>
  <c r="D935" i="69"/>
  <c r="C1160" i="69"/>
  <c r="E1160" i="69" s="1"/>
  <c r="D1160" i="69"/>
  <c r="C959" i="69"/>
  <c r="E959" i="69" s="1"/>
  <c r="D959" i="69"/>
  <c r="C1211" i="69"/>
  <c r="E1211" i="69" s="1"/>
  <c r="D1211" i="69"/>
  <c r="C589" i="69"/>
  <c r="E589" i="69" s="1"/>
  <c r="D589" i="69"/>
  <c r="C264" i="69"/>
  <c r="E264" i="69" s="1"/>
  <c r="D264" i="69"/>
  <c r="C284" i="69"/>
  <c r="E284" i="69" s="1"/>
  <c r="D284" i="69"/>
  <c r="C600" i="69"/>
  <c r="E600" i="69" s="1"/>
  <c r="D600" i="69"/>
  <c r="C764" i="69"/>
  <c r="E764" i="69" s="1"/>
  <c r="D764" i="69"/>
  <c r="C580" i="69"/>
  <c r="E580" i="69" s="1"/>
  <c r="D580" i="69"/>
  <c r="C183" i="69"/>
  <c r="E183" i="69" s="1"/>
  <c r="D183" i="69"/>
  <c r="C382" i="69"/>
  <c r="E382" i="69" s="1"/>
  <c r="D382" i="69"/>
  <c r="C223" i="69"/>
  <c r="E223" i="69" s="1"/>
  <c r="D223" i="69"/>
  <c r="C48" i="69"/>
  <c r="E48" i="69" s="1"/>
  <c r="D48" i="69"/>
  <c r="C978" i="69"/>
  <c r="E978" i="69" s="1"/>
  <c r="D978" i="69"/>
  <c r="C1328" i="69"/>
  <c r="E1328" i="69" s="1"/>
  <c r="D1328" i="69"/>
  <c r="C347" i="69"/>
  <c r="E347" i="69" s="1"/>
  <c r="D347" i="69"/>
  <c r="C274" i="69"/>
  <c r="E274" i="69" s="1"/>
  <c r="D274" i="69"/>
  <c r="C154" i="69"/>
  <c r="E154" i="69" s="1"/>
  <c r="D154" i="69"/>
  <c r="C862" i="69"/>
  <c r="E862" i="69" s="1"/>
  <c r="D862" i="69"/>
  <c r="C1239" i="69"/>
  <c r="E1239" i="69" s="1"/>
  <c r="D1239" i="69"/>
  <c r="C267" i="69"/>
  <c r="E267" i="69" s="1"/>
  <c r="D267" i="69"/>
  <c r="C582" i="69"/>
  <c r="E582" i="69" s="1"/>
  <c r="D582" i="69"/>
  <c r="C100" i="69"/>
  <c r="E100" i="69" s="1"/>
  <c r="D100" i="69"/>
  <c r="C548" i="69"/>
  <c r="E548" i="69" s="1"/>
  <c r="D548" i="69"/>
  <c r="C678" i="69"/>
  <c r="E678" i="69" s="1"/>
  <c r="D678" i="69"/>
  <c r="C111" i="69"/>
  <c r="E111" i="69" s="1"/>
  <c r="D111" i="69"/>
  <c r="C174" i="69"/>
  <c r="E174" i="69" s="1"/>
  <c r="D174" i="69"/>
  <c r="C846" i="69"/>
  <c r="E846" i="69" s="1"/>
  <c r="D846" i="69"/>
  <c r="C184" i="69"/>
  <c r="E184" i="69" s="1"/>
  <c r="D184" i="69"/>
  <c r="C1174" i="69"/>
  <c r="E1174" i="69" s="1"/>
  <c r="D1174" i="69"/>
  <c r="C750" i="69"/>
  <c r="E750" i="69" s="1"/>
  <c r="D750" i="69"/>
  <c r="C1236" i="69"/>
  <c r="E1236" i="69" s="1"/>
  <c r="D1236" i="69"/>
  <c r="C787" i="69"/>
  <c r="E787" i="69" s="1"/>
  <c r="D787" i="69"/>
  <c r="C759" i="69"/>
  <c r="E759" i="69" s="1"/>
  <c r="D759" i="69"/>
  <c r="C120" i="69"/>
  <c r="E120" i="69" s="1"/>
  <c r="D120" i="69"/>
  <c r="C1065" i="69"/>
  <c r="E1065" i="69" s="1"/>
  <c r="D1065" i="69"/>
  <c r="C997" i="69"/>
  <c r="E997" i="69" s="1"/>
  <c r="D997" i="69"/>
  <c r="C1353" i="69"/>
  <c r="E1353" i="69" s="1"/>
  <c r="D1353" i="69"/>
  <c r="C1009" i="69"/>
  <c r="E1009" i="69" s="1"/>
  <c r="D1009" i="69"/>
  <c r="C1183" i="69"/>
  <c r="E1183" i="69" s="1"/>
  <c r="D1183" i="69"/>
  <c r="C769" i="69"/>
  <c r="E769" i="69" s="1"/>
  <c r="D769" i="69"/>
  <c r="C344" i="69"/>
  <c r="E344" i="69" s="1"/>
  <c r="D344" i="69"/>
  <c r="C557" i="69"/>
  <c r="E557" i="69" s="1"/>
  <c r="D557" i="69"/>
  <c r="C1222" i="69"/>
  <c r="E1222" i="69" s="1"/>
  <c r="D1222" i="69"/>
  <c r="C1152" i="69"/>
  <c r="E1152" i="69" s="1"/>
  <c r="D1152" i="69"/>
  <c r="C1271" i="69"/>
  <c r="E1271" i="69" s="1"/>
  <c r="D1271" i="69"/>
  <c r="C243" i="69"/>
  <c r="E243" i="69" s="1"/>
  <c r="D243" i="69"/>
  <c r="C295" i="69"/>
  <c r="E295" i="69" s="1"/>
  <c r="D295" i="69"/>
  <c r="C908" i="69"/>
  <c r="E908" i="69" s="1"/>
  <c r="D908" i="69"/>
  <c r="C321" i="69"/>
  <c r="E321" i="69" s="1"/>
  <c r="D321" i="69"/>
  <c r="C330" i="69"/>
  <c r="E330" i="69" s="1"/>
  <c r="D330" i="69"/>
  <c r="C738" i="69"/>
  <c r="E738" i="69" s="1"/>
  <c r="D738" i="69"/>
  <c r="C102" i="69"/>
  <c r="E102" i="69" s="1"/>
  <c r="D102" i="69"/>
  <c r="C1231" i="69"/>
  <c r="E1231" i="69" s="1"/>
  <c r="D1231" i="69"/>
  <c r="C530" i="69"/>
  <c r="E530" i="69" s="1"/>
  <c r="D530" i="69"/>
  <c r="C955" i="69"/>
  <c r="E955" i="69" s="1"/>
  <c r="D955" i="69"/>
  <c r="C1247" i="69"/>
  <c r="E1247" i="69" s="1"/>
  <c r="D1247" i="69"/>
  <c r="C338" i="69"/>
  <c r="E338" i="69" s="1"/>
  <c r="D338" i="69"/>
  <c r="C1275" i="69"/>
  <c r="E1275" i="69" s="1"/>
  <c r="D1275" i="69"/>
  <c r="C1339" i="69"/>
  <c r="E1339" i="69" s="1"/>
  <c r="D1339" i="69"/>
  <c r="C40" i="69"/>
  <c r="E40" i="69" s="1"/>
  <c r="D40" i="69"/>
  <c r="C91" i="69"/>
  <c r="E91" i="69" s="1"/>
  <c r="D91" i="69"/>
  <c r="C1115" i="69"/>
  <c r="E1115" i="69" s="1"/>
  <c r="D1115" i="69"/>
  <c r="C262" i="69"/>
  <c r="E262" i="69" s="1"/>
  <c r="D262" i="69"/>
  <c r="C239" i="69"/>
  <c r="E239" i="69" s="1"/>
  <c r="D239" i="69"/>
  <c r="C721" i="69"/>
  <c r="E721" i="69" s="1"/>
  <c r="D721" i="69"/>
  <c r="C1342" i="69"/>
  <c r="E1342" i="69" s="1"/>
  <c r="D1342" i="69"/>
  <c r="C986" i="69"/>
  <c r="E986" i="69" s="1"/>
  <c r="D986" i="69"/>
  <c r="C163" i="69"/>
  <c r="E163" i="69" s="1"/>
  <c r="D163" i="69"/>
  <c r="C1075" i="69"/>
  <c r="E1075" i="69" s="1"/>
  <c r="D1075" i="69"/>
  <c r="C94" i="69"/>
  <c r="E94" i="69" s="1"/>
  <c r="D94" i="69"/>
  <c r="C1311" i="69"/>
  <c r="E1311" i="69" s="1"/>
  <c r="D1311" i="69"/>
  <c r="C702" i="69"/>
  <c r="E702" i="69" s="1"/>
  <c r="D702" i="69"/>
  <c r="C3" i="69"/>
  <c r="E3" i="69" s="1"/>
  <c r="D3" i="69"/>
  <c r="C129" i="69"/>
  <c r="E129" i="69" s="1"/>
  <c r="D129" i="69"/>
  <c r="C1268" i="69"/>
  <c r="E1268" i="69" s="1"/>
  <c r="D1268" i="69"/>
  <c r="C999" i="69"/>
  <c r="E999" i="69" s="1"/>
  <c r="D999" i="69"/>
  <c r="C1355" i="69"/>
  <c r="E1355" i="69" s="1"/>
  <c r="D1355" i="69"/>
  <c r="C426" i="69"/>
  <c r="E426" i="69" s="1"/>
  <c r="D426" i="69"/>
  <c r="C46" i="69"/>
  <c r="E46" i="69" s="1"/>
  <c r="D46" i="69"/>
  <c r="C1049" i="69"/>
  <c r="E1049" i="69" s="1"/>
  <c r="D1049" i="69"/>
  <c r="C1376" i="69"/>
  <c r="E1376" i="69" s="1"/>
  <c r="D1376" i="69"/>
  <c r="C55" i="69"/>
  <c r="E55" i="69" s="1"/>
  <c r="D55" i="69"/>
  <c r="C1007" i="69"/>
  <c r="E1007" i="69" s="1"/>
  <c r="D1007" i="69"/>
  <c r="C294" i="69"/>
  <c r="E294" i="69" s="1"/>
  <c r="D294" i="69"/>
  <c r="C138" i="69"/>
  <c r="E138" i="69" s="1"/>
  <c r="D138" i="69"/>
  <c r="C1046" i="69"/>
  <c r="E1046" i="69" s="1"/>
  <c r="D1046" i="69"/>
  <c r="C897" i="69"/>
  <c r="E897" i="69" s="1"/>
  <c r="D897" i="69"/>
  <c r="C543" i="69"/>
  <c r="E543" i="69" s="1"/>
  <c r="D543" i="69"/>
  <c r="C1055" i="69"/>
  <c r="E1055" i="69" s="1"/>
  <c r="D1055" i="69"/>
  <c r="C492" i="69"/>
  <c r="E492" i="69" s="1"/>
  <c r="D492" i="69"/>
  <c r="C1052" i="69"/>
  <c r="E1052" i="69" s="1"/>
  <c r="D1052" i="69"/>
  <c r="C160" i="69"/>
  <c r="E160" i="69" s="1"/>
  <c r="D160" i="69"/>
  <c r="C479" i="69"/>
  <c r="E479" i="69" s="1"/>
  <c r="D479" i="69"/>
  <c r="C51" i="69"/>
  <c r="E51" i="69" s="1"/>
  <c r="D51" i="69"/>
  <c r="C292" i="69"/>
  <c r="E292" i="69" s="1"/>
  <c r="D292" i="69"/>
  <c r="C684" i="69"/>
  <c r="E684" i="69" s="1"/>
  <c r="D684" i="69"/>
  <c r="C1308" i="69"/>
  <c r="E1308" i="69" s="1"/>
  <c r="D1308" i="69"/>
  <c r="C687" i="69"/>
  <c r="E687" i="69" s="1"/>
  <c r="D687" i="69"/>
  <c r="C278" i="69"/>
  <c r="E278" i="69" s="1"/>
  <c r="D278" i="69"/>
  <c r="C581" i="69"/>
  <c r="E581" i="69" s="1"/>
  <c r="D581" i="69"/>
  <c r="C82" i="69"/>
  <c r="E82" i="69" s="1"/>
  <c r="D82" i="69"/>
  <c r="C710" i="69"/>
  <c r="E710" i="69" s="1"/>
  <c r="D710" i="69"/>
  <c r="C1114" i="69"/>
  <c r="E1114" i="69" s="1"/>
  <c r="D1114" i="69"/>
  <c r="C1135" i="69"/>
  <c r="E1135" i="69" s="1"/>
  <c r="D1135" i="69"/>
  <c r="C903" i="69"/>
  <c r="E903" i="69" s="1"/>
  <c r="D903" i="69"/>
  <c r="C1181" i="69"/>
  <c r="E1181" i="69" s="1"/>
  <c r="D1181" i="69"/>
  <c r="C50" i="69"/>
  <c r="E50" i="69" s="1"/>
  <c r="D50" i="69"/>
  <c r="C698" i="69"/>
  <c r="E698" i="69" s="1"/>
  <c r="D698" i="69"/>
  <c r="C186" i="69"/>
  <c r="E186" i="69" s="1"/>
  <c r="D186" i="69"/>
  <c r="C1146" i="69"/>
  <c r="E1146" i="69" s="1"/>
  <c r="D1146" i="69"/>
  <c r="C399" i="69"/>
  <c r="E399" i="69" s="1"/>
  <c r="D399" i="69"/>
  <c r="C979" i="69"/>
  <c r="E979" i="69" s="1"/>
  <c r="D979" i="69"/>
  <c r="C211" i="69"/>
  <c r="E211" i="69" s="1"/>
  <c r="D211" i="69"/>
  <c r="C202" i="69"/>
  <c r="E202" i="69" s="1"/>
  <c r="D202" i="69"/>
  <c r="C263" i="69"/>
  <c r="E263" i="69" s="1"/>
  <c r="D263" i="69"/>
  <c r="C913" i="69"/>
  <c r="E913" i="69" s="1"/>
  <c r="D913" i="69"/>
  <c r="C809" i="69"/>
  <c r="E809" i="69" s="1"/>
  <c r="D809" i="69"/>
  <c r="C1158" i="69"/>
  <c r="E1158" i="69" s="1"/>
  <c r="D1158" i="69"/>
  <c r="C248" i="69"/>
  <c r="E248" i="69" s="1"/>
  <c r="D248" i="69"/>
  <c r="C1278" i="69"/>
  <c r="E1278" i="69" s="1"/>
  <c r="D1278" i="69"/>
  <c r="C220" i="69"/>
  <c r="E220" i="69" s="1"/>
  <c r="D220" i="69"/>
  <c r="C938" i="69"/>
  <c r="E938" i="69" s="1"/>
  <c r="D938" i="69"/>
  <c r="C735" i="69"/>
  <c r="E735" i="69" s="1"/>
  <c r="D735" i="69"/>
  <c r="C279" i="69"/>
  <c r="E279" i="69" s="1"/>
  <c r="D279" i="69"/>
  <c r="C1123" i="69"/>
  <c r="E1123" i="69" s="1"/>
  <c r="D1123" i="69"/>
  <c r="C512" i="69"/>
  <c r="E512" i="69" s="1"/>
  <c r="D512" i="69"/>
  <c r="C616" i="69"/>
  <c r="E616" i="69" s="1"/>
  <c r="D616" i="69"/>
  <c r="C778" i="69"/>
  <c r="E778" i="69" s="1"/>
  <c r="D778" i="69"/>
  <c r="C371" i="69"/>
  <c r="E371" i="69" s="1"/>
  <c r="D371" i="69"/>
  <c r="C643" i="69"/>
  <c r="E643" i="69" s="1"/>
  <c r="D643" i="69"/>
  <c r="C415" i="69"/>
  <c r="E415" i="69" s="1"/>
  <c r="D415" i="69"/>
  <c r="C318" i="69"/>
  <c r="E318" i="69" s="1"/>
  <c r="D318" i="69"/>
  <c r="C839" i="69"/>
  <c r="E839" i="69" s="1"/>
  <c r="D839" i="69"/>
  <c r="C1099" i="69"/>
  <c r="E1099" i="69" s="1"/>
  <c r="D1099" i="69"/>
  <c r="C1212" i="69"/>
  <c r="E1212" i="69" s="1"/>
  <c r="D1212" i="69"/>
  <c r="C416" i="69"/>
  <c r="E416" i="69" s="1"/>
  <c r="D416" i="69"/>
  <c r="C1279" i="69"/>
  <c r="E1279" i="69" s="1"/>
  <c r="D1279" i="69"/>
  <c r="C30" i="69"/>
  <c r="E30" i="69" s="1"/>
  <c r="D30" i="69"/>
  <c r="C608" i="69"/>
  <c r="E608" i="69" s="1"/>
  <c r="D608" i="69"/>
  <c r="C1380" i="69"/>
  <c r="E1380" i="69" s="1"/>
  <c r="D1380" i="69"/>
  <c r="C37" i="69"/>
  <c r="E37" i="69" s="1"/>
  <c r="D37" i="69"/>
  <c r="C833" i="69"/>
  <c r="E833" i="69" s="1"/>
  <c r="D833" i="69"/>
  <c r="C1347" i="69"/>
  <c r="E1347" i="69" s="1"/>
  <c r="D1347" i="69"/>
  <c r="C878" i="69"/>
  <c r="E878" i="69" s="1"/>
  <c r="D878" i="69"/>
  <c r="C422" i="69"/>
  <c r="E422" i="69" s="1"/>
  <c r="D422" i="69"/>
  <c r="C973" i="69"/>
  <c r="E973" i="69" s="1"/>
  <c r="D973" i="69"/>
  <c r="C148" i="69"/>
  <c r="E148" i="69" s="1"/>
  <c r="D148" i="69"/>
  <c r="C991" i="69"/>
  <c r="E991" i="69" s="1"/>
  <c r="D991" i="69"/>
  <c r="C540" i="69"/>
  <c r="E540" i="69" s="1"/>
  <c r="D540" i="69"/>
  <c r="C552" i="69"/>
  <c r="E552" i="69" s="1"/>
  <c r="D552" i="69"/>
  <c r="C1184" i="69"/>
  <c r="E1184" i="69" s="1"/>
  <c r="D1184" i="69"/>
  <c r="C1103" i="69"/>
  <c r="E1103" i="69" s="1"/>
  <c r="D1103" i="69"/>
  <c r="C808" i="69"/>
  <c r="E808" i="69" s="1"/>
  <c r="D808" i="69"/>
  <c r="C1292" i="69"/>
  <c r="E1292" i="69" s="1"/>
  <c r="D1292" i="69"/>
  <c r="C683" i="69"/>
  <c r="E683" i="69" s="1"/>
  <c r="D683" i="69"/>
  <c r="C170" i="69"/>
  <c r="E170" i="69" s="1"/>
  <c r="D170" i="69"/>
  <c r="C865" i="69"/>
  <c r="E865" i="69" s="1"/>
  <c r="D865" i="69"/>
  <c r="C857" i="69"/>
  <c r="E857" i="69" s="1"/>
  <c r="D857" i="69"/>
  <c r="C228" i="69"/>
  <c r="E228" i="69" s="1"/>
  <c r="D228" i="69"/>
  <c r="C967" i="69"/>
  <c r="E967" i="69" s="1"/>
  <c r="D967" i="69"/>
  <c r="C604" i="69"/>
  <c r="E604" i="69" s="1"/>
  <c r="D604" i="69"/>
  <c r="C488" i="69"/>
  <c r="E488" i="69" s="1"/>
  <c r="D488" i="69"/>
  <c r="C565" i="69"/>
  <c r="E565" i="69" s="1"/>
  <c r="D565" i="69"/>
  <c r="C434" i="69"/>
  <c r="E434" i="69" s="1"/>
  <c r="D434" i="69"/>
  <c r="C1348" i="69"/>
  <c r="E1348" i="69" s="1"/>
  <c r="D1348" i="69"/>
  <c r="C484" i="69"/>
  <c r="E484" i="69" s="1"/>
  <c r="D484" i="69"/>
  <c r="C1252" i="69"/>
  <c r="E1252" i="69" s="1"/>
  <c r="D1252" i="69"/>
  <c r="C20" i="69"/>
  <c r="E20" i="69" s="1"/>
  <c r="D20" i="69"/>
  <c r="C418" i="69"/>
  <c r="E418" i="69" s="1"/>
  <c r="D418" i="69"/>
  <c r="C961" i="69"/>
  <c r="E961" i="69" s="1"/>
  <c r="D961" i="69"/>
  <c r="C377" i="69"/>
  <c r="E377" i="69" s="1"/>
  <c r="D377" i="69"/>
  <c r="C307" i="69"/>
  <c r="E307" i="69" s="1"/>
  <c r="D307" i="69"/>
  <c r="C693" i="69"/>
  <c r="E693" i="69" s="1"/>
  <c r="D693" i="69"/>
  <c r="C887" i="69"/>
  <c r="E887" i="69" s="1"/>
  <c r="D887" i="69"/>
  <c r="C201" i="69"/>
  <c r="E201" i="69" s="1"/>
  <c r="D201" i="69"/>
  <c r="C503" i="69"/>
  <c r="E503" i="69" s="1"/>
  <c r="D503" i="69"/>
  <c r="C714" i="69"/>
  <c r="E714" i="69" s="1"/>
  <c r="D714" i="69"/>
  <c r="C114" i="69"/>
  <c r="E114" i="69" s="1"/>
  <c r="D114" i="69"/>
  <c r="C1159" i="69"/>
  <c r="E1159" i="69" s="1"/>
  <c r="D1159" i="69"/>
  <c r="C876" i="69"/>
  <c r="E876" i="69" s="1"/>
  <c r="D876" i="69"/>
  <c r="C430" i="69"/>
  <c r="E430" i="69" s="1"/>
  <c r="D430" i="69"/>
  <c r="C715" i="69"/>
  <c r="E715" i="69" s="1"/>
  <c r="D715" i="69"/>
  <c r="C232" i="69"/>
  <c r="E232" i="69" s="1"/>
  <c r="D232" i="69"/>
  <c r="C864" i="69"/>
  <c r="E864" i="69" s="1"/>
  <c r="D864" i="69"/>
  <c r="C61" i="69"/>
  <c r="E61" i="69" s="1"/>
  <c r="D61" i="69"/>
  <c r="C760" i="69"/>
  <c r="E760" i="69" s="1"/>
  <c r="D760" i="69"/>
  <c r="C157" i="69"/>
  <c r="E157" i="69" s="1"/>
  <c r="D157" i="69"/>
  <c r="C1121" i="69"/>
  <c r="E1121" i="69" s="1"/>
  <c r="D1121" i="69"/>
  <c r="C342" i="69"/>
  <c r="E342" i="69" s="1"/>
  <c r="D342" i="69"/>
  <c r="C66" i="69"/>
  <c r="E66" i="69" s="1"/>
  <c r="D66" i="69"/>
  <c r="C322" i="69"/>
  <c r="E322" i="69" s="1"/>
  <c r="D322" i="69"/>
  <c r="C498" i="69"/>
  <c r="E498" i="69" s="1"/>
  <c r="D498" i="69"/>
  <c r="C1196" i="69"/>
  <c r="E1196" i="69" s="1"/>
  <c r="D1196" i="69"/>
  <c r="C1232" i="69"/>
  <c r="E1232" i="69" s="1"/>
  <c r="D1232" i="69"/>
  <c r="C334" i="69"/>
  <c r="E334" i="69" s="1"/>
  <c r="D334" i="69"/>
  <c r="C556" i="69"/>
  <c r="E556" i="69" s="1"/>
  <c r="D556" i="69"/>
  <c r="C1276" i="69"/>
  <c r="E1276" i="69" s="1"/>
  <c r="D1276" i="69"/>
  <c r="C642" i="69"/>
  <c r="E642" i="69" s="1"/>
  <c r="D642" i="69"/>
  <c r="C381" i="69"/>
  <c r="E381" i="69" s="1"/>
  <c r="D381" i="69"/>
  <c r="C216" i="69"/>
  <c r="E216" i="69" s="1"/>
  <c r="D216" i="69"/>
  <c r="C1151" i="69"/>
  <c r="E1151" i="69" s="1"/>
  <c r="D1151" i="69"/>
  <c r="C231" i="69"/>
  <c r="E231" i="69" s="1"/>
  <c r="D231" i="69"/>
  <c r="C467" i="69"/>
  <c r="E467" i="69" s="1"/>
  <c r="D467" i="69"/>
  <c r="C242" i="69"/>
  <c r="E242" i="69" s="1"/>
  <c r="D242" i="69"/>
  <c r="C1026" i="69"/>
  <c r="E1026" i="69" s="1"/>
  <c r="D1026" i="69"/>
  <c r="C524" i="69"/>
  <c r="E524" i="69" s="1"/>
  <c r="D524" i="69"/>
  <c r="C1217" i="69"/>
  <c r="E1217" i="69" s="1"/>
  <c r="D1217" i="69"/>
  <c r="C873" i="69"/>
  <c r="E873" i="69" s="1"/>
  <c r="D873" i="69"/>
  <c r="C831" i="69"/>
  <c r="E831" i="69" s="1"/>
  <c r="D831" i="69"/>
  <c r="C1335" i="69"/>
  <c r="E1335" i="69" s="1"/>
  <c r="D1335" i="69"/>
  <c r="C532" i="69"/>
  <c r="E532" i="69" s="1"/>
  <c r="D532" i="69"/>
  <c r="C407" i="69"/>
  <c r="E407" i="69" s="1"/>
  <c r="D407" i="69"/>
  <c r="C1313" i="69"/>
  <c r="E1313" i="69" s="1"/>
  <c r="D1313" i="69"/>
  <c r="C1237" i="69"/>
  <c r="E1237" i="69" s="1"/>
  <c r="D1237" i="69"/>
  <c r="C96" i="69"/>
  <c r="E96" i="69" s="1"/>
  <c r="D96" i="69"/>
  <c r="C694" i="69"/>
  <c r="E694" i="69" s="1"/>
  <c r="D694" i="69"/>
  <c r="C121" i="69"/>
  <c r="E121" i="69" s="1"/>
  <c r="D121" i="69"/>
  <c r="C529" i="69"/>
  <c r="E529" i="69" s="1"/>
  <c r="D529" i="69"/>
  <c r="C767" i="69"/>
  <c r="E767" i="69" s="1"/>
  <c r="D767" i="69"/>
  <c r="C848" i="69"/>
  <c r="E848" i="69" s="1"/>
  <c r="D848" i="69"/>
  <c r="C346" i="69"/>
  <c r="E346" i="69" s="1"/>
  <c r="D346" i="69"/>
  <c r="C1228" i="69"/>
  <c r="E1228" i="69" s="1"/>
  <c r="D1228" i="69"/>
  <c r="C285" i="69"/>
  <c r="E285" i="69" s="1"/>
  <c r="D285" i="69"/>
  <c r="C375" i="69"/>
  <c r="E375" i="69" s="1"/>
  <c r="D375" i="69"/>
  <c r="C1128" i="69"/>
  <c r="E1128" i="69" s="1"/>
  <c r="D1128" i="69"/>
  <c r="C144" i="69"/>
  <c r="E144" i="69" s="1"/>
  <c r="D144" i="69"/>
  <c r="C15" i="69"/>
  <c r="E15" i="69" s="1"/>
  <c r="D15" i="69"/>
  <c r="C1100" i="69"/>
  <c r="E1100" i="69" s="1"/>
  <c r="D1100" i="69"/>
  <c r="C993" i="69"/>
  <c r="E993" i="69" s="1"/>
  <c r="D993" i="69"/>
  <c r="C1023" i="69"/>
  <c r="E1023" i="69" s="1"/>
  <c r="D1023" i="69"/>
  <c r="C777" i="69"/>
  <c r="E777" i="69" s="1"/>
  <c r="D777" i="69"/>
  <c r="C603" i="69"/>
  <c r="E603" i="69" s="1"/>
  <c r="D603" i="69"/>
  <c r="C340" i="69"/>
  <c r="E340" i="69" s="1"/>
  <c r="D340" i="69"/>
  <c r="C117" i="69"/>
  <c r="E117" i="69" s="1"/>
  <c r="D117" i="69"/>
  <c r="C1153" i="69"/>
  <c r="E1153" i="69" s="1"/>
  <c r="D1153" i="69"/>
  <c r="C421" i="69"/>
  <c r="E421" i="69" s="1"/>
  <c r="D421" i="69"/>
  <c r="C1306" i="69"/>
  <c r="E1306" i="69" s="1"/>
  <c r="D1306" i="69"/>
  <c r="C275" i="69"/>
  <c r="E275" i="69" s="1"/>
  <c r="D275" i="69"/>
  <c r="C966" i="69"/>
  <c r="E966" i="69" s="1"/>
  <c r="D966" i="69"/>
  <c r="C225" i="69"/>
  <c r="E225" i="69" s="1"/>
  <c r="D225" i="69"/>
  <c r="C43" i="69"/>
  <c r="E43" i="69" s="1"/>
  <c r="D43" i="69"/>
  <c r="C1288" i="69"/>
  <c r="E1288" i="69" s="1"/>
  <c r="D1288" i="69"/>
  <c r="C259" i="69"/>
  <c r="E259" i="69" s="1"/>
  <c r="D259" i="69"/>
  <c r="C1221" i="69"/>
  <c r="E1221" i="69" s="1"/>
  <c r="D1221" i="69"/>
  <c r="C720" i="69"/>
  <c r="E720" i="69" s="1"/>
  <c r="D720" i="69"/>
  <c r="C1032" i="69"/>
  <c r="E1032" i="69" s="1"/>
  <c r="D1032" i="69"/>
  <c r="C1312" i="69"/>
  <c r="E1312" i="69" s="1"/>
  <c r="D1312" i="69"/>
  <c r="C476" i="69"/>
  <c r="E476" i="69" s="1"/>
  <c r="D476" i="69"/>
  <c r="C1122" i="69"/>
  <c r="E1122" i="69" s="1"/>
  <c r="D1122" i="69"/>
  <c r="C482" i="69"/>
  <c r="E482" i="69" s="1"/>
  <c r="D482" i="69"/>
  <c r="C1002" i="69"/>
  <c r="E1002" i="69" s="1"/>
  <c r="D1002" i="69"/>
  <c r="C1291" i="69"/>
  <c r="E1291" i="69" s="1"/>
  <c r="D1291" i="69"/>
  <c r="C1230" i="69"/>
  <c r="E1230" i="69" s="1"/>
  <c r="D1230" i="69"/>
  <c r="C819" i="69"/>
  <c r="E819" i="69" s="1"/>
  <c r="D819" i="69"/>
  <c r="C147" i="69"/>
  <c r="E147" i="69" s="1"/>
  <c r="D147" i="69"/>
  <c r="C87" i="69"/>
  <c r="E87" i="69" s="1"/>
  <c r="D87" i="69"/>
  <c r="C662" i="69"/>
  <c r="E662" i="69" s="1"/>
  <c r="D662" i="69"/>
  <c r="C740" i="69"/>
  <c r="E740" i="69" s="1"/>
  <c r="D740" i="69"/>
  <c r="C409" i="69"/>
  <c r="E409" i="69" s="1"/>
  <c r="D409" i="69"/>
  <c r="C659" i="69"/>
  <c r="E659" i="69" s="1"/>
  <c r="D659" i="69"/>
  <c r="C651" i="69"/>
  <c r="E651" i="69" s="1"/>
  <c r="D651" i="69"/>
  <c r="C785" i="69"/>
  <c r="E785" i="69" s="1"/>
  <c r="D785" i="69"/>
  <c r="C7" i="69"/>
  <c r="E7" i="69" s="1"/>
  <c r="D7" i="69"/>
  <c r="C140" i="69"/>
  <c r="E140" i="69" s="1"/>
  <c r="D140" i="69"/>
  <c r="C1118" i="69"/>
  <c r="E1118" i="69" s="1"/>
  <c r="D1118" i="69"/>
  <c r="C1379" i="69"/>
  <c r="E1379" i="69" s="1"/>
  <c r="D1379" i="69"/>
  <c r="C1277" i="69"/>
  <c r="E1277" i="69" s="1"/>
  <c r="D1277" i="69"/>
  <c r="C130" i="69"/>
  <c r="E130" i="69" s="1"/>
  <c r="D130" i="69"/>
  <c r="C792" i="69"/>
  <c r="E792" i="69" s="1"/>
  <c r="D792" i="69"/>
  <c r="C658" i="69"/>
  <c r="E658" i="69" s="1"/>
  <c r="D658" i="69"/>
  <c r="C1156" i="69"/>
  <c r="E1156" i="69" s="1"/>
  <c r="D1156" i="69"/>
  <c r="C354" i="69"/>
  <c r="E354" i="69" s="1"/>
  <c r="D354" i="69"/>
  <c r="C1179" i="69"/>
  <c r="E1179" i="69" s="1"/>
  <c r="D1179" i="69"/>
  <c r="C312" i="69"/>
  <c r="E312" i="69" s="1"/>
  <c r="D312" i="69"/>
  <c r="C112" i="69"/>
  <c r="E112" i="69" s="1"/>
  <c r="D112" i="69"/>
  <c r="C1086" i="69"/>
  <c r="E1086" i="69" s="1"/>
  <c r="D1086" i="69"/>
  <c r="C867" i="69"/>
  <c r="E867" i="69" s="1"/>
  <c r="D867" i="69"/>
  <c r="C390" i="69"/>
  <c r="E390" i="69" s="1"/>
  <c r="D390" i="69"/>
  <c r="C800" i="69"/>
  <c r="E800" i="69" s="1"/>
  <c r="D800" i="69"/>
  <c r="C310" i="69"/>
  <c r="E310" i="69" s="1"/>
  <c r="D310" i="69"/>
  <c r="C869" i="69"/>
  <c r="E869" i="69" s="1"/>
  <c r="D869" i="69"/>
  <c r="C1377" i="69"/>
  <c r="E1377" i="69" s="1"/>
  <c r="D1377" i="69"/>
  <c r="C812" i="69"/>
  <c r="E812" i="69" s="1"/>
  <c r="D812" i="69"/>
  <c r="C652" i="69"/>
  <c r="E652" i="69" s="1"/>
  <c r="D652" i="69"/>
  <c r="C599" i="69"/>
  <c r="E599" i="69" s="1"/>
  <c r="D599" i="69"/>
  <c r="C648" i="69"/>
  <c r="E648" i="69" s="1"/>
  <c r="D648" i="69"/>
  <c r="C871" i="69"/>
  <c r="E871" i="69" s="1"/>
  <c r="D871" i="69"/>
  <c r="C495" i="69"/>
  <c r="E495" i="69" s="1"/>
  <c r="D495" i="69"/>
  <c r="C115" i="69"/>
  <c r="E115" i="69" s="1"/>
  <c r="D115" i="69"/>
  <c r="C624" i="69"/>
  <c r="E624" i="69" s="1"/>
  <c r="D624" i="69"/>
  <c r="C6" i="69"/>
  <c r="E6" i="69" s="1"/>
  <c r="D6" i="69"/>
  <c r="C481" i="69"/>
  <c r="E481" i="69" s="1"/>
  <c r="D481" i="69"/>
  <c r="C597" i="69"/>
  <c r="E597" i="69" s="1"/>
  <c r="D597" i="69"/>
  <c r="C1303" i="69"/>
  <c r="E1303" i="69" s="1"/>
  <c r="D1303" i="69"/>
  <c r="C1102" i="69"/>
  <c r="E1102" i="69" s="1"/>
  <c r="D1102" i="69"/>
  <c r="C332" i="69"/>
  <c r="E332" i="69" s="1"/>
  <c r="D332" i="69"/>
  <c r="C646" i="69"/>
  <c r="E646" i="69" s="1"/>
  <c r="D646" i="69"/>
  <c r="C807" i="69"/>
  <c r="E807" i="69" s="1"/>
  <c r="D807" i="69"/>
  <c r="C75" i="69"/>
  <c r="E75" i="69" s="1"/>
  <c r="D75" i="69"/>
  <c r="C277" i="69"/>
  <c r="E277" i="69" s="1"/>
  <c r="D277" i="69"/>
  <c r="C1340" i="69"/>
  <c r="E1340" i="69" s="1"/>
  <c r="D1340" i="69"/>
  <c r="C290" i="69"/>
  <c r="E290" i="69" s="1"/>
  <c r="D290" i="69"/>
  <c r="C1286" i="69"/>
  <c r="E1286" i="69" s="1"/>
  <c r="D1286" i="69"/>
  <c r="C490" i="69"/>
  <c r="E490" i="69" s="1"/>
  <c r="D490" i="69"/>
  <c r="C237" i="69"/>
  <c r="E237" i="69" s="1"/>
  <c r="D237" i="69"/>
  <c r="C436" i="69"/>
  <c r="E436" i="69" s="1"/>
  <c r="D436" i="69"/>
  <c r="C1269" i="69"/>
  <c r="E1269" i="69" s="1"/>
  <c r="D1269" i="69"/>
  <c r="C1012" i="69"/>
  <c r="E1012" i="69" s="1"/>
  <c r="D1012" i="69"/>
  <c r="C508" i="69"/>
  <c r="E508" i="69" s="1"/>
  <c r="D508" i="69"/>
  <c r="C516" i="69"/>
  <c r="E516" i="69" s="1"/>
  <c r="D516" i="69"/>
  <c r="C701" i="69"/>
  <c r="E701" i="69" s="1"/>
  <c r="D701" i="69"/>
  <c r="C178" i="69"/>
  <c r="E178" i="69" s="1"/>
  <c r="D178" i="69"/>
  <c r="C179" i="69"/>
  <c r="E179" i="69" s="1"/>
  <c r="D179" i="69"/>
  <c r="C1314" i="69"/>
  <c r="E1314" i="69" s="1"/>
  <c r="D1314" i="69"/>
  <c r="C719" i="69"/>
  <c r="E719" i="69" s="1"/>
  <c r="D719" i="69"/>
  <c r="C1297" i="69"/>
  <c r="E1297" i="69" s="1"/>
  <c r="D1297" i="69"/>
  <c r="C921" i="69"/>
  <c r="E921" i="69" s="1"/>
  <c r="D921" i="69"/>
  <c r="C366" i="69"/>
  <c r="E366" i="69" s="1"/>
  <c r="D366" i="69"/>
  <c r="C733" i="69"/>
  <c r="E733" i="69" s="1"/>
  <c r="D733" i="69"/>
  <c r="C173" i="69"/>
  <c r="E173" i="69" s="1"/>
  <c r="D173" i="69"/>
  <c r="C547" i="69"/>
  <c r="E547" i="69" s="1"/>
  <c r="D547" i="69"/>
  <c r="C746" i="69"/>
  <c r="E746" i="69" s="1"/>
  <c r="D746" i="69"/>
  <c r="C227" i="69"/>
  <c r="E227" i="69" s="1"/>
  <c r="D227" i="69"/>
  <c r="C1112" i="69"/>
  <c r="E1112" i="69" s="1"/>
  <c r="D1112" i="69"/>
  <c r="C204" i="69"/>
  <c r="E204" i="69" s="1"/>
  <c r="D204" i="69"/>
  <c r="C355" i="69"/>
  <c r="E355" i="69" s="1"/>
  <c r="D355" i="69"/>
  <c r="C359" i="69"/>
  <c r="E359" i="69" s="1"/>
  <c r="D359" i="69"/>
  <c r="C410" i="69"/>
  <c r="E410" i="69" s="1"/>
  <c r="D410" i="69"/>
  <c r="C798" i="69"/>
  <c r="E798" i="69" s="1"/>
  <c r="D798" i="69"/>
  <c r="C757" i="69"/>
  <c r="E757" i="69" s="1"/>
  <c r="D757" i="69"/>
  <c r="C411" i="69"/>
  <c r="E411" i="69" s="1"/>
  <c r="D411" i="69"/>
  <c r="C460" i="69"/>
  <c r="E460" i="69" s="1"/>
  <c r="D460" i="69"/>
  <c r="C968" i="69"/>
  <c r="E968" i="69" s="1"/>
  <c r="D968" i="69"/>
  <c r="C385" i="69"/>
  <c r="E385" i="69" s="1"/>
  <c r="D385" i="69"/>
  <c r="C948" i="69"/>
  <c r="E948" i="69" s="1"/>
  <c r="D948" i="69"/>
  <c r="C868" i="69"/>
  <c r="E868" i="69" s="1"/>
  <c r="D868" i="69"/>
  <c r="C1240" i="69"/>
  <c r="E1240" i="69" s="1"/>
  <c r="D1240" i="69"/>
  <c r="C944" i="69"/>
  <c r="E944" i="69" s="1"/>
  <c r="D944" i="69"/>
  <c r="C1036" i="69"/>
  <c r="E1036" i="69" s="1"/>
  <c r="D1036" i="69"/>
  <c r="C408" i="69"/>
  <c r="E408" i="69" s="1"/>
  <c r="D408" i="69"/>
  <c r="C357" i="69"/>
  <c r="E357" i="69" s="1"/>
  <c r="D357" i="69"/>
  <c r="C1143" i="69"/>
  <c r="E1143" i="69" s="1"/>
  <c r="D1143" i="69"/>
  <c r="C365" i="69"/>
  <c r="E365" i="69" s="1"/>
  <c r="D365" i="69"/>
  <c r="C766" i="69"/>
  <c r="E766" i="69" s="1"/>
  <c r="D766" i="69"/>
  <c r="C331" i="69"/>
  <c r="E331" i="69" s="1"/>
  <c r="D331" i="69"/>
  <c r="C1332" i="69"/>
  <c r="E1332" i="69" s="1"/>
  <c r="D1332" i="69"/>
  <c r="C522" i="69"/>
  <c r="E522" i="69" s="1"/>
  <c r="D522" i="69"/>
  <c r="C1013" i="69"/>
  <c r="E1013" i="69" s="1"/>
  <c r="D1013" i="69"/>
  <c r="C593" i="69"/>
  <c r="E593" i="69" s="1"/>
  <c r="D593" i="69"/>
  <c r="C1334" i="69"/>
  <c r="E1334" i="69" s="1"/>
  <c r="D1334" i="69"/>
  <c r="C1177" i="69"/>
  <c r="E1177" i="69" s="1"/>
  <c r="D1177" i="69"/>
  <c r="C461" i="69"/>
  <c r="E461" i="69" s="1"/>
  <c r="D461" i="69"/>
  <c r="C265" i="69"/>
  <c r="E265" i="69" s="1"/>
  <c r="D265" i="69"/>
  <c r="C1249" i="69"/>
  <c r="E1249" i="69" s="1"/>
  <c r="D1249" i="69"/>
  <c r="C27" i="69"/>
  <c r="E27" i="69" s="1"/>
  <c r="D27" i="69"/>
  <c r="C609" i="69"/>
  <c r="E609" i="69" s="1"/>
  <c r="D609" i="69"/>
  <c r="C559" i="69"/>
  <c r="E559" i="69" s="1"/>
  <c r="D559" i="69"/>
  <c r="C122" i="69"/>
  <c r="E122" i="69" s="1"/>
  <c r="D122" i="69"/>
  <c r="C828" i="69"/>
  <c r="E828" i="69" s="1"/>
  <c r="D828" i="69"/>
  <c r="C85" i="69"/>
  <c r="E85" i="69" s="1"/>
  <c r="D85" i="69"/>
  <c r="C273" i="69"/>
  <c r="E273" i="69" s="1"/>
  <c r="D273" i="69"/>
  <c r="C1083" i="69"/>
  <c r="E1083" i="69" s="1"/>
  <c r="D1083" i="69"/>
  <c r="C1266" i="69"/>
  <c r="E1266" i="69" s="1"/>
  <c r="D1266" i="69"/>
  <c r="C229" i="69"/>
  <c r="E229" i="69" s="1"/>
  <c r="D229" i="69"/>
  <c r="C1014" i="69"/>
  <c r="E1014" i="69" s="1"/>
  <c r="D1014" i="69"/>
  <c r="C1113" i="69"/>
  <c r="E1113" i="69" s="1"/>
  <c r="D1113" i="69"/>
  <c r="C474" i="69"/>
  <c r="E474" i="69" s="1"/>
  <c r="D474" i="69"/>
  <c r="C613" i="69"/>
  <c r="E613" i="69" s="1"/>
  <c r="D613" i="69"/>
  <c r="C327" i="69"/>
  <c r="E327" i="69" s="1"/>
  <c r="D327" i="69"/>
  <c r="C1090" i="69"/>
  <c r="E1090" i="69" s="1"/>
  <c r="D1090" i="69"/>
  <c r="C727" i="69"/>
  <c r="E727" i="69" s="1"/>
  <c r="D727" i="69"/>
  <c r="C1234" i="69"/>
  <c r="E1234" i="69" s="1"/>
  <c r="D1234" i="69"/>
  <c r="C1223" i="69"/>
  <c r="E1223" i="69" s="1"/>
  <c r="D1223" i="69"/>
  <c r="C31" i="69"/>
  <c r="E31" i="69" s="1"/>
  <c r="D31" i="69"/>
  <c r="C494" i="69"/>
  <c r="E494" i="69" s="1"/>
  <c r="D494" i="69"/>
  <c r="C486" i="69"/>
  <c r="E486" i="69" s="1"/>
  <c r="D486" i="69"/>
  <c r="C10" i="69"/>
  <c r="E10" i="69" s="1"/>
  <c r="D10" i="69"/>
  <c r="C256" i="69"/>
  <c r="E256" i="69" s="1"/>
  <c r="D256" i="69"/>
  <c r="C850" i="69"/>
  <c r="E850" i="69" s="1"/>
  <c r="D850" i="69"/>
  <c r="C620" i="69"/>
  <c r="E620" i="69" s="1"/>
  <c r="D620" i="69"/>
  <c r="C420" i="69"/>
  <c r="E420" i="69" s="1"/>
  <c r="D420" i="69"/>
  <c r="C1289" i="69"/>
  <c r="E1289" i="69" s="1"/>
  <c r="D1289" i="69"/>
  <c r="C882" i="69"/>
  <c r="E882" i="69" s="1"/>
  <c r="D882" i="69"/>
  <c r="C519" i="69"/>
  <c r="E519" i="69" s="1"/>
  <c r="D519" i="69"/>
  <c r="C729" i="69"/>
  <c r="E729" i="69" s="1"/>
  <c r="D729" i="69"/>
  <c r="C749" i="69"/>
  <c r="E749" i="69" s="1"/>
  <c r="D749" i="69"/>
  <c r="C1056" i="69"/>
  <c r="E1056" i="69" s="1"/>
  <c r="D1056" i="69"/>
  <c r="C168" i="69"/>
  <c r="E168" i="69" s="1"/>
  <c r="D168" i="69"/>
  <c r="C964" i="69"/>
  <c r="E964" i="69" s="1"/>
  <c r="D964" i="69"/>
  <c r="C866" i="69"/>
  <c r="E866" i="69" s="1"/>
  <c r="D866" i="69"/>
  <c r="C60" i="69"/>
  <c r="E60" i="69" s="1"/>
  <c r="D60" i="69"/>
  <c r="C320" i="69"/>
  <c r="E320" i="69" s="1"/>
  <c r="D320" i="69"/>
  <c r="C718" i="69"/>
  <c r="E718" i="69" s="1"/>
  <c r="D718" i="69"/>
  <c r="C1015" i="69"/>
  <c r="E1015" i="69" s="1"/>
  <c r="D1015" i="69"/>
  <c r="C1172" i="69"/>
  <c r="E1172" i="69" s="1"/>
  <c r="D1172" i="69"/>
  <c r="C200" i="69"/>
  <c r="E200" i="69" s="1"/>
  <c r="D200" i="69"/>
  <c r="C317" i="69"/>
  <c r="E317" i="69" s="1"/>
  <c r="D317" i="69"/>
  <c r="C836" i="69"/>
  <c r="E836" i="69" s="1"/>
  <c r="D836" i="69"/>
  <c r="C917" i="69"/>
  <c r="E917" i="69" s="1"/>
  <c r="D917" i="69"/>
  <c r="C299" i="69"/>
  <c r="E299" i="69" s="1"/>
  <c r="D299" i="69"/>
  <c r="C709" i="69"/>
  <c r="E709" i="69" s="1"/>
  <c r="D709" i="69"/>
  <c r="C1019" i="69"/>
  <c r="E1019" i="69" s="1"/>
  <c r="D1019" i="69"/>
  <c r="C19" i="69"/>
  <c r="E19" i="69" s="1"/>
  <c r="D19" i="69"/>
  <c r="C1074" i="69"/>
  <c r="E1074" i="69" s="1"/>
  <c r="D1074" i="69"/>
  <c r="C1004" i="69"/>
  <c r="E1004" i="69" s="1"/>
  <c r="D1004" i="69"/>
  <c r="C982" i="69"/>
  <c r="E982" i="69" s="1"/>
  <c r="D982" i="69"/>
  <c r="C1326" i="69"/>
  <c r="E1326" i="69" s="1"/>
  <c r="D1326" i="69"/>
  <c r="C153" i="69"/>
  <c r="E153" i="69" s="1"/>
  <c r="D153" i="69"/>
  <c r="C776" i="69"/>
  <c r="E776" i="69" s="1"/>
  <c r="D776" i="69"/>
  <c r="C1069" i="69"/>
  <c r="E1069" i="69" s="1"/>
  <c r="D1069" i="69"/>
  <c r="C1105" i="69"/>
  <c r="E1105" i="69" s="1"/>
  <c r="D1105" i="69"/>
  <c r="C52" i="69"/>
  <c r="E52" i="69" s="1"/>
  <c r="D52" i="69"/>
  <c r="C794" i="69"/>
  <c r="E794" i="69" s="1"/>
  <c r="D794" i="69"/>
  <c r="C427" i="69"/>
  <c r="E427" i="69" s="1"/>
  <c r="D427" i="69"/>
  <c r="C918" i="69"/>
  <c r="E918" i="69" s="1"/>
  <c r="D918" i="69"/>
  <c r="C337" i="69"/>
  <c r="E337" i="69" s="1"/>
  <c r="D337" i="69"/>
  <c r="C219" i="69"/>
  <c r="E219" i="69" s="1"/>
  <c r="D219" i="69"/>
  <c r="C856" i="69"/>
  <c r="E856" i="69" s="1"/>
  <c r="D856" i="69"/>
  <c r="C1345" i="69"/>
  <c r="E1345" i="69" s="1"/>
  <c r="D1345" i="69"/>
  <c r="C963" i="69"/>
  <c r="E963" i="69" s="1"/>
  <c r="D963" i="69"/>
  <c r="C437" i="69"/>
  <c r="E437" i="69" s="1"/>
  <c r="D437" i="69"/>
  <c r="C380" i="69"/>
  <c r="E380" i="69" s="1"/>
  <c r="D380" i="69"/>
  <c r="C110" i="69"/>
  <c r="E110" i="69" s="1"/>
  <c r="D110" i="69"/>
  <c r="C207" i="69"/>
  <c r="E207" i="69" s="1"/>
  <c r="D207" i="69"/>
  <c r="C534" i="69"/>
  <c r="E534" i="69" s="1"/>
  <c r="D534" i="69"/>
  <c r="C1219" i="69"/>
  <c r="E1219" i="69" s="1"/>
  <c r="D1219" i="69"/>
  <c r="C53" i="69"/>
  <c r="E53" i="69" s="1"/>
  <c r="D53" i="69"/>
  <c r="C980" i="69"/>
  <c r="E980" i="69" s="1"/>
  <c r="D980" i="69"/>
  <c r="C336" i="69"/>
  <c r="E336" i="69" s="1"/>
  <c r="D336" i="69"/>
  <c r="C711" i="69"/>
  <c r="E711" i="69" s="1"/>
  <c r="D711" i="69"/>
  <c r="C677" i="69"/>
  <c r="E677" i="69" s="1"/>
  <c r="D677" i="69"/>
  <c r="C863" i="69"/>
  <c r="E863" i="69" s="1"/>
  <c r="D863" i="69"/>
  <c r="C451" i="69"/>
  <c r="E451" i="69" s="1"/>
  <c r="D451" i="69"/>
  <c r="C845" i="69"/>
  <c r="E845" i="69" s="1"/>
  <c r="D845" i="69"/>
  <c r="C297" i="69"/>
  <c r="E297" i="69" s="1"/>
  <c r="D297" i="69"/>
  <c r="C89" i="69"/>
  <c r="E89" i="69" s="1"/>
  <c r="D89" i="69"/>
  <c r="C1173" i="69"/>
  <c r="E1173" i="69" s="1"/>
  <c r="D1173" i="69"/>
  <c r="C469" i="69"/>
  <c r="E469" i="69" s="1"/>
  <c r="D469" i="69"/>
  <c r="C723" i="69"/>
  <c r="E723" i="69" s="1"/>
  <c r="D723" i="69"/>
  <c r="C103" i="69"/>
  <c r="E103" i="69" s="1"/>
  <c r="D103" i="69"/>
  <c r="C712" i="69"/>
  <c r="E712" i="69" s="1"/>
  <c r="D712" i="69"/>
  <c r="C303" i="69"/>
  <c r="E303" i="69" s="1"/>
  <c r="D303" i="69"/>
  <c r="C786" i="69"/>
  <c r="E786" i="69" s="1"/>
  <c r="D786" i="69"/>
  <c r="C1017" i="69"/>
  <c r="E1017" i="69" s="1"/>
  <c r="D1017" i="69"/>
  <c r="C803" i="69"/>
  <c r="E803" i="69" s="1"/>
  <c r="D803" i="69"/>
  <c r="C393" i="69"/>
  <c r="E393" i="69" s="1"/>
  <c r="D393" i="69"/>
  <c r="C308" i="69"/>
  <c r="E308" i="69" s="1"/>
  <c r="D308" i="69"/>
  <c r="C837" i="69"/>
  <c r="E837" i="69" s="1"/>
  <c r="D837" i="69"/>
  <c r="C1361" i="69"/>
  <c r="E1361" i="69" s="1"/>
  <c r="D1361" i="69"/>
  <c r="C1283" i="69"/>
  <c r="E1283" i="69" s="1"/>
  <c r="D1283" i="69"/>
  <c r="C38" i="69"/>
  <c r="E38" i="69" s="1"/>
  <c r="D38" i="69"/>
  <c r="C80" i="69"/>
  <c r="E80" i="69" s="1"/>
  <c r="D80" i="69"/>
  <c r="C314" i="69"/>
  <c r="E314" i="69" s="1"/>
  <c r="D314" i="69"/>
  <c r="C1305" i="69"/>
  <c r="E1305" i="69" s="1"/>
  <c r="D1305" i="69"/>
  <c r="C1109" i="69"/>
  <c r="E1109" i="69" s="1"/>
  <c r="D1109" i="69"/>
  <c r="C42" i="69"/>
  <c r="E42" i="69" s="1"/>
  <c r="D42" i="69"/>
  <c r="C135" i="69"/>
  <c r="E135" i="69" s="1"/>
  <c r="D135" i="69"/>
  <c r="C751" i="69"/>
  <c r="E751" i="69" s="1"/>
  <c r="D751" i="69"/>
  <c r="C250" i="69"/>
  <c r="E250" i="69" s="1"/>
  <c r="D250" i="69"/>
  <c r="C644" i="69"/>
  <c r="E644" i="69" s="1"/>
  <c r="D644" i="69"/>
  <c r="C1294" i="69"/>
  <c r="E1294" i="69" s="1"/>
  <c r="D1294" i="69"/>
  <c r="C912" i="69"/>
  <c r="E912" i="69" s="1"/>
  <c r="D912" i="69"/>
  <c r="C1168" i="69"/>
  <c r="E1168" i="69" s="1"/>
  <c r="D1168" i="69"/>
  <c r="C217" i="69"/>
  <c r="E217" i="69" s="1"/>
  <c r="D217" i="69"/>
  <c r="C1001" i="69"/>
  <c r="E1001" i="69" s="1"/>
  <c r="D1001" i="69"/>
  <c r="C1059" i="69"/>
  <c r="E1059" i="69" s="1"/>
  <c r="D1059" i="69"/>
  <c r="C1025" i="69"/>
  <c r="E1025" i="69" s="1"/>
  <c r="D1025" i="69"/>
  <c r="C1072" i="69"/>
  <c r="E1072" i="69" s="1"/>
  <c r="D1072" i="69"/>
  <c r="C665" i="69"/>
  <c r="E665" i="69" s="1"/>
  <c r="D665" i="69"/>
  <c r="C1050" i="69"/>
  <c r="E1050" i="69" s="1"/>
  <c r="D1050" i="69"/>
  <c r="C1238" i="69"/>
  <c r="E1238" i="69" s="1"/>
  <c r="D1238" i="69"/>
  <c r="C909" i="69"/>
  <c r="E909" i="69" s="1"/>
  <c r="D909" i="69"/>
  <c r="C500" i="69"/>
  <c r="E500" i="69" s="1"/>
  <c r="D500" i="69"/>
  <c r="C435" i="69"/>
  <c r="E435" i="69" s="1"/>
  <c r="D435" i="69"/>
  <c r="C133" i="69"/>
  <c r="E133" i="69" s="1"/>
  <c r="D133" i="69"/>
  <c r="C900" i="69"/>
  <c r="E900" i="69" s="1"/>
  <c r="D900" i="69"/>
  <c r="C763" i="69"/>
  <c r="E763" i="69" s="1"/>
  <c r="D763" i="69"/>
  <c r="C573" i="69"/>
  <c r="E573" i="69" s="1"/>
  <c r="D573" i="69"/>
  <c r="C119" i="69"/>
  <c r="E119" i="69" s="1"/>
  <c r="D119" i="69"/>
  <c r="C925" i="69"/>
  <c r="E925" i="69" s="1"/>
  <c r="D925" i="69"/>
  <c r="C438" i="69"/>
  <c r="E438" i="69" s="1"/>
  <c r="D438" i="69"/>
  <c r="C949" i="69"/>
  <c r="E949" i="69" s="1"/>
  <c r="D949" i="69"/>
  <c r="C108" i="69"/>
  <c r="E108" i="69" s="1"/>
  <c r="D108" i="69"/>
  <c r="C1080" i="69"/>
  <c r="E1080" i="69" s="1"/>
  <c r="D1080" i="69"/>
  <c r="C1053" i="69"/>
  <c r="E1053" i="69" s="1"/>
  <c r="D1053" i="69"/>
  <c r="C822" i="69"/>
  <c r="E822" i="69" s="1"/>
  <c r="D822" i="69"/>
  <c r="C587" i="69"/>
  <c r="E587" i="69" s="1"/>
  <c r="D587" i="69"/>
  <c r="C1170" i="69"/>
  <c r="E1170" i="69" s="1"/>
  <c r="D1170" i="69"/>
  <c r="C315" i="69"/>
  <c r="E315" i="69" s="1"/>
  <c r="D315" i="69"/>
  <c r="C1290" i="69"/>
  <c r="E1290" i="69" s="1"/>
  <c r="D1290" i="69"/>
  <c r="C649" i="69"/>
  <c r="E649" i="69" s="1"/>
  <c r="D649" i="69"/>
  <c r="C515" i="69"/>
  <c r="E515" i="69" s="1"/>
  <c r="D515" i="69"/>
  <c r="C940" i="69"/>
  <c r="E940" i="69" s="1"/>
  <c r="D940" i="69"/>
  <c r="C647" i="69"/>
  <c r="E647" i="69" s="1"/>
  <c r="D647" i="69"/>
  <c r="C84" i="69"/>
  <c r="E84" i="69" s="1"/>
  <c r="D84" i="69"/>
  <c r="C443" i="69"/>
  <c r="E443" i="69" s="1"/>
  <c r="D443" i="69"/>
  <c r="C21" i="69"/>
  <c r="E21" i="69" s="1"/>
  <c r="D21" i="69"/>
  <c r="C704" i="69"/>
  <c r="E704" i="69" s="1"/>
  <c r="D704" i="69"/>
  <c r="C1141" i="69"/>
  <c r="E1141" i="69" s="1"/>
  <c r="D1141" i="69"/>
  <c r="C1253" i="69"/>
  <c r="E1253" i="69" s="1"/>
  <c r="D1253" i="69"/>
  <c r="C796" i="69"/>
  <c r="E796" i="69" s="1"/>
  <c r="D796" i="69"/>
  <c r="C650" i="69"/>
  <c r="E650" i="69" s="1"/>
  <c r="D650" i="69"/>
  <c r="C501" i="69"/>
  <c r="E501" i="69" s="1"/>
  <c r="D501" i="69"/>
  <c r="C784" i="69"/>
  <c r="E784" i="69" s="1"/>
  <c r="D784" i="69"/>
  <c r="C758" i="69"/>
  <c r="E758" i="69" s="1"/>
  <c r="D758" i="69"/>
  <c r="C1137" i="69"/>
  <c r="E1137" i="69" s="1"/>
  <c r="D1137" i="69"/>
  <c r="C402" i="69"/>
  <c r="E402" i="69" s="1"/>
  <c r="D402" i="69"/>
  <c r="C472" i="69"/>
  <c r="E472" i="69" s="1"/>
  <c r="D472" i="69"/>
  <c r="C1147" i="69"/>
  <c r="E1147" i="69" s="1"/>
  <c r="D1147" i="69"/>
  <c r="C577" i="69"/>
  <c r="E577" i="69" s="1"/>
  <c r="D577" i="69"/>
  <c r="C994" i="69"/>
  <c r="E994" i="69" s="1"/>
  <c r="D994" i="69"/>
  <c r="C797" i="69"/>
  <c r="E797" i="69" s="1"/>
  <c r="D797" i="69"/>
  <c r="C313" i="69"/>
  <c r="E313" i="69" s="1"/>
  <c r="D313" i="69"/>
  <c r="C630" i="69"/>
  <c r="E630" i="69" s="1"/>
  <c r="D630" i="69"/>
  <c r="C471" i="69"/>
  <c r="E471" i="69" s="1"/>
  <c r="D471" i="69"/>
  <c r="C1209" i="69"/>
  <c r="E1209" i="69" s="1"/>
  <c r="D1209" i="69"/>
  <c r="C985" i="69"/>
  <c r="E985" i="69" s="1"/>
  <c r="D985" i="69"/>
  <c r="C447" i="69"/>
  <c r="E447" i="69" s="1"/>
  <c r="D447" i="69"/>
  <c r="C1194" i="69"/>
  <c r="E1194" i="69" s="1"/>
  <c r="D1194" i="69"/>
  <c r="C1325" i="69"/>
  <c r="E1325" i="69" s="1"/>
  <c r="D1325" i="69"/>
  <c r="C1244" i="69"/>
  <c r="E1244" i="69" s="1"/>
  <c r="D1244" i="69"/>
  <c r="C1208" i="69"/>
  <c r="E1208" i="69" s="1"/>
  <c r="D1208" i="69"/>
  <c r="C161" i="69"/>
  <c r="E161" i="69" s="1"/>
  <c r="D161" i="69"/>
  <c r="C632" i="69"/>
  <c r="E632" i="69" s="1"/>
  <c r="D632" i="69"/>
  <c r="C673" i="69"/>
  <c r="E673" i="69" s="1"/>
  <c r="D673" i="69"/>
  <c r="C1022" i="69"/>
  <c r="E1022" i="69" s="1"/>
  <c r="D1022" i="69"/>
  <c r="C619" i="69"/>
  <c r="E619" i="69" s="1"/>
  <c r="D619" i="69"/>
  <c r="C1270" i="69"/>
  <c r="E1270" i="69" s="1"/>
  <c r="D1270" i="69"/>
  <c r="C762" i="69"/>
  <c r="E762" i="69" s="1"/>
  <c r="D762" i="69"/>
  <c r="C206" i="69"/>
  <c r="E206" i="69" s="1"/>
  <c r="D206" i="69"/>
  <c r="C655" i="69"/>
  <c r="E655" i="69" s="1"/>
  <c r="D655" i="69"/>
  <c r="C950" i="69"/>
  <c r="E950" i="69" s="1"/>
  <c r="D950" i="69"/>
  <c r="C1169" i="69"/>
  <c r="E1169" i="69" s="1"/>
  <c r="D1169" i="69"/>
  <c r="C159" i="69"/>
  <c r="E159" i="69" s="1"/>
  <c r="D159" i="69"/>
  <c r="C252" i="69"/>
  <c r="E252" i="69" s="1"/>
  <c r="D252" i="69"/>
  <c r="C1351" i="69"/>
  <c r="E1351" i="69" s="1"/>
  <c r="D1351" i="69"/>
  <c r="C1107" i="69"/>
  <c r="E1107" i="69" s="1"/>
  <c r="D1107" i="69"/>
  <c r="C88" i="69"/>
  <c r="E88" i="69" s="1"/>
  <c r="D88" i="69"/>
  <c r="C194" i="69"/>
  <c r="E194" i="69" s="1"/>
  <c r="D194" i="69"/>
  <c r="C282" i="69"/>
  <c r="E282" i="69" s="1"/>
  <c r="D282" i="69"/>
  <c r="C1295" i="69"/>
  <c r="E1295" i="69" s="1"/>
  <c r="D1295" i="69"/>
  <c r="C1319" i="69"/>
  <c r="E1319" i="69" s="1"/>
  <c r="D1319" i="69"/>
  <c r="C755" i="69"/>
  <c r="E755" i="69" s="1"/>
  <c r="D755" i="69"/>
  <c r="C1225" i="69"/>
  <c r="E1225" i="69" s="1"/>
  <c r="D1225" i="69"/>
  <c r="C188" i="69"/>
  <c r="E188" i="69" s="1"/>
  <c r="D188" i="69"/>
  <c r="C81" i="69"/>
  <c r="E81" i="69" s="1"/>
  <c r="D81" i="69"/>
  <c r="C743" i="69"/>
  <c r="E743" i="69" s="1"/>
  <c r="D743" i="69"/>
  <c r="C404" i="69"/>
  <c r="E404" i="69" s="1"/>
  <c r="D404" i="69"/>
  <c r="C485" i="69"/>
  <c r="E485" i="69" s="1"/>
  <c r="D485" i="69"/>
  <c r="C975" i="69"/>
  <c r="E975" i="69" s="1"/>
  <c r="D975" i="69"/>
  <c r="C1304" i="69"/>
  <c r="E1304" i="69" s="1"/>
  <c r="D1304" i="69"/>
  <c r="C934" i="69"/>
  <c r="E934" i="69" s="1"/>
  <c r="D934" i="69"/>
  <c r="C1354" i="69"/>
  <c r="E1354" i="69" s="1"/>
  <c r="D1354" i="69"/>
  <c r="C521" i="69"/>
  <c r="E521" i="69" s="1"/>
  <c r="D521" i="69"/>
  <c r="C1322" i="69"/>
  <c r="E1322" i="69" s="1"/>
  <c r="D1322" i="69"/>
  <c r="C224" i="69"/>
  <c r="E224" i="69" s="1"/>
  <c r="D224" i="69"/>
  <c r="C773" i="69"/>
  <c r="E773" i="69" s="1"/>
  <c r="D773" i="69"/>
  <c r="C889" i="69"/>
  <c r="E889" i="69" s="1"/>
  <c r="D889" i="69"/>
  <c r="C1044" i="69"/>
  <c r="E1044" i="69" s="1"/>
  <c r="D1044" i="69"/>
  <c r="C1362" i="69"/>
  <c r="E1362" i="69" s="1"/>
  <c r="D1362" i="69"/>
  <c r="C1094" i="69"/>
  <c r="E1094" i="69" s="1"/>
  <c r="D1094" i="69"/>
  <c r="C635" i="69"/>
  <c r="E635" i="69" s="1"/>
  <c r="D635" i="69"/>
  <c r="C1327" i="69"/>
  <c r="E1327" i="69" s="1"/>
  <c r="D1327" i="69"/>
  <c r="C904" i="69"/>
  <c r="E904" i="69" s="1"/>
  <c r="D904" i="69"/>
  <c r="C988" i="69"/>
  <c r="E988" i="69" s="1"/>
  <c r="D988" i="69"/>
  <c r="C1338" i="69"/>
  <c r="E1338" i="69" s="1"/>
  <c r="D1338" i="69"/>
  <c r="C555" i="69"/>
  <c r="E555" i="69" s="1"/>
  <c r="D555" i="69"/>
  <c r="C572" i="69"/>
  <c r="E572" i="69" s="1"/>
  <c r="D572" i="69"/>
  <c r="C984" i="69"/>
  <c r="E984" i="69" s="1"/>
  <c r="D984" i="69"/>
  <c r="C452" i="69"/>
  <c r="E452" i="69" s="1"/>
  <c r="D452" i="69"/>
  <c r="C957" i="69"/>
  <c r="E957" i="69" s="1"/>
  <c r="D957" i="69"/>
  <c r="C574" i="69"/>
  <c r="E574" i="69" s="1"/>
  <c r="D574" i="69"/>
  <c r="C731" i="69"/>
  <c r="E731" i="69" s="1"/>
  <c r="D731" i="69"/>
  <c r="C13" i="69"/>
  <c r="E13" i="69" s="1"/>
  <c r="D13" i="69"/>
  <c r="C1164" i="69"/>
  <c r="E1164" i="69" s="1"/>
  <c r="D1164" i="69"/>
  <c r="C1310" i="69"/>
  <c r="E1310" i="69" s="1"/>
  <c r="D1310" i="69"/>
  <c r="C896" i="69"/>
  <c r="E896" i="69" s="1"/>
  <c r="D896" i="69"/>
  <c r="C431" i="69"/>
  <c r="E431" i="69" s="1"/>
  <c r="D431" i="69"/>
  <c r="C1033" i="69"/>
  <c r="E1033" i="69" s="1"/>
  <c r="D1033" i="69"/>
  <c r="C670" i="69"/>
  <c r="E670" i="69" s="1"/>
  <c r="D670" i="69"/>
  <c r="C1198" i="69"/>
  <c r="E1198" i="69" s="1"/>
  <c r="D1198" i="69"/>
  <c r="C286" i="69"/>
  <c r="E286" i="69" s="1"/>
  <c r="D286" i="69"/>
  <c r="C300" i="69"/>
  <c r="E300" i="69" s="1"/>
  <c r="D300" i="69"/>
  <c r="C424" i="69"/>
  <c r="E424" i="69" s="1"/>
  <c r="D424" i="69"/>
  <c r="C401" i="69"/>
  <c r="E401" i="69" s="1"/>
  <c r="D401" i="69"/>
  <c r="C456" i="69"/>
  <c r="E456" i="69" s="1"/>
  <c r="D456" i="69"/>
  <c r="C270" i="69"/>
  <c r="E270" i="69" s="1"/>
  <c r="D270" i="69"/>
  <c r="C724" i="69"/>
  <c r="E724" i="69" s="1"/>
  <c r="D724" i="69"/>
  <c r="C363" i="69"/>
  <c r="E363" i="69" s="1"/>
  <c r="D363" i="69"/>
  <c r="C123" i="69"/>
  <c r="E123" i="69" s="1"/>
  <c r="D123" i="69"/>
  <c r="C1068" i="69"/>
  <c r="E1068" i="69" s="1"/>
  <c r="D1068" i="69"/>
  <c r="C1116" i="69"/>
  <c r="E1116" i="69" s="1"/>
  <c r="D1116" i="69"/>
  <c r="C578" i="69"/>
  <c r="E578" i="69" s="1"/>
  <c r="D578" i="69"/>
  <c r="C109" i="69"/>
  <c r="E109" i="69" s="1"/>
  <c r="D109" i="69"/>
  <c r="C384" i="69"/>
  <c r="E384" i="69" s="1"/>
  <c r="D384" i="69"/>
  <c r="C1274" i="69"/>
  <c r="E1274" i="69" s="1"/>
  <c r="D1274" i="69"/>
  <c r="C1284" i="69"/>
  <c r="E1284" i="69" s="1"/>
  <c r="D1284" i="69"/>
  <c r="C770" i="69"/>
  <c r="E770" i="69" s="1"/>
  <c r="D770" i="69"/>
  <c r="C505" i="69"/>
  <c r="E505" i="69" s="1"/>
  <c r="D505" i="69"/>
  <c r="C981" i="69"/>
  <c r="E981" i="69" s="1"/>
  <c r="D981" i="69"/>
  <c r="C1064" i="69"/>
  <c r="E1064" i="69" s="1"/>
  <c r="D1064" i="69"/>
  <c r="C311" i="69"/>
  <c r="E311" i="69" s="1"/>
  <c r="D311" i="69"/>
  <c r="C1131" i="69"/>
  <c r="E1131" i="69" s="1"/>
  <c r="D1131" i="69"/>
  <c r="C945" i="69"/>
  <c r="E945" i="69" s="1"/>
  <c r="D945" i="69"/>
  <c r="C739" i="69"/>
  <c r="D739" i="69"/>
  <c r="E739" i="69"/>
  <c r="C368" i="69"/>
  <c r="E368" i="69" s="1"/>
  <c r="D368" i="69"/>
  <c r="C668" i="69"/>
  <c r="E668" i="69" s="1"/>
  <c r="D668" i="69"/>
  <c r="C1317" i="69"/>
  <c r="E1317" i="69" s="1"/>
  <c r="D1317" i="69"/>
  <c r="C63" i="69"/>
  <c r="E63" i="69" s="1"/>
  <c r="D63" i="69"/>
  <c r="C124" i="69"/>
  <c r="E124" i="69" s="1"/>
  <c r="D124" i="69"/>
  <c r="C893" i="69"/>
  <c r="E893" i="69" s="1"/>
  <c r="D893" i="69"/>
  <c r="C907" i="69"/>
  <c r="E907" i="69" s="1"/>
  <c r="D907" i="69"/>
  <c r="C36" i="69"/>
  <c r="E36" i="69" s="1"/>
  <c r="D36" i="69"/>
  <c r="C1043" i="69"/>
  <c r="E1043" i="69" s="1"/>
  <c r="D1043" i="69"/>
  <c r="C838" i="69"/>
  <c r="E838" i="69" s="1"/>
  <c r="D838" i="69"/>
  <c r="C634" i="69"/>
  <c r="E634" i="69" s="1"/>
  <c r="D634" i="69"/>
  <c r="C195" i="69"/>
  <c r="E195" i="69" s="1"/>
  <c r="D195" i="69"/>
  <c r="C475" i="69"/>
  <c r="E475" i="69" s="1"/>
  <c r="D475" i="69"/>
  <c r="C386" i="69"/>
  <c r="E386" i="69" s="1"/>
  <c r="D386" i="69"/>
  <c r="C253" i="69"/>
  <c r="E253" i="69" s="1"/>
  <c r="D253" i="69"/>
  <c r="C1246" i="69"/>
  <c r="E1246" i="69" s="1"/>
  <c r="D1246" i="69"/>
  <c r="C90" i="69"/>
  <c r="E90" i="69" s="1"/>
  <c r="D90" i="69"/>
  <c r="C741" i="69"/>
  <c r="E741" i="69" s="1"/>
  <c r="D741" i="69"/>
  <c r="C549" i="69"/>
  <c r="E549" i="69" s="1"/>
  <c r="D549" i="69"/>
  <c r="C502" i="69"/>
  <c r="E502" i="69" s="1"/>
  <c r="D502" i="69"/>
  <c r="C1262" i="69"/>
  <c r="E1262" i="69" s="1"/>
  <c r="D1262" i="69"/>
  <c r="C444" i="69"/>
  <c r="E444" i="69" s="1"/>
  <c r="D444" i="69"/>
  <c r="C1176" i="69"/>
  <c r="E1176" i="69" s="1"/>
  <c r="D1176" i="69"/>
  <c r="C1119" i="69"/>
  <c r="E1119" i="69" s="1"/>
  <c r="D1119" i="69"/>
  <c r="C459" i="69"/>
  <c r="E459" i="69" s="1"/>
  <c r="D459" i="69"/>
  <c r="C1110" i="69"/>
  <c r="E1110" i="69" s="1"/>
  <c r="D1110" i="69"/>
  <c r="C162" i="69"/>
  <c r="E162" i="69" s="1"/>
  <c r="D162" i="69"/>
  <c r="C44" i="69"/>
  <c r="E44" i="69" s="1"/>
  <c r="D44" i="69"/>
  <c r="C947" i="69"/>
  <c r="E947" i="69" s="1"/>
  <c r="D947" i="69"/>
  <c r="C753" i="69"/>
  <c r="E753" i="69" s="1"/>
  <c r="D753" i="69"/>
  <c r="C1101" i="69"/>
  <c r="E1101" i="69" s="1"/>
  <c r="D1101" i="69"/>
  <c r="C823" i="69"/>
  <c r="E823" i="69" s="1"/>
  <c r="D823" i="69"/>
  <c r="C614" i="69"/>
  <c r="E614" i="69" s="1"/>
  <c r="D614" i="69"/>
  <c r="C905" i="69"/>
  <c r="E905" i="69" s="1"/>
  <c r="D905" i="69"/>
  <c r="C542" i="69"/>
  <c r="E542" i="69" s="1"/>
  <c r="D542" i="69"/>
  <c r="C1108" i="69"/>
  <c r="E1108" i="69" s="1"/>
  <c r="D1108" i="69"/>
  <c r="C832" i="69"/>
  <c r="E832" i="69" s="1"/>
  <c r="D832" i="69"/>
  <c r="C1126" i="69"/>
  <c r="E1126" i="69" s="1"/>
  <c r="D1126" i="69"/>
  <c r="C1034" i="69"/>
  <c r="E1034" i="69" s="1"/>
  <c r="D1034" i="69"/>
  <c r="C1203" i="69"/>
  <c r="E1203" i="69" s="1"/>
  <c r="D1203" i="69"/>
  <c r="C814" i="69"/>
  <c r="E814" i="69" s="1"/>
  <c r="D814" i="69"/>
  <c r="C567" i="69"/>
  <c r="E567" i="69" s="1"/>
  <c r="D567" i="69"/>
  <c r="C829" i="69"/>
  <c r="E829" i="69" s="1"/>
  <c r="D829" i="69"/>
  <c r="C151" i="69"/>
  <c r="E151" i="69" s="1"/>
  <c r="D151" i="69"/>
  <c r="C686" i="69"/>
  <c r="E686" i="69" s="1"/>
  <c r="D686" i="69"/>
  <c r="C535" i="69"/>
  <c r="E535" i="69" s="1"/>
  <c r="D535" i="69"/>
  <c r="C158" i="69"/>
  <c r="E158" i="69" s="1"/>
  <c r="D158" i="69"/>
  <c r="C397" i="69"/>
  <c r="E397" i="69" s="1"/>
  <c r="D397" i="69"/>
  <c r="C898" i="69"/>
  <c r="E898" i="69" s="1"/>
  <c r="D898" i="69"/>
  <c r="C1039" i="69"/>
  <c r="E1039" i="69" s="1"/>
  <c r="D1039" i="69"/>
  <c r="C266" i="69"/>
  <c r="E266" i="69" s="1"/>
  <c r="D266" i="69"/>
  <c r="C193" i="69"/>
  <c r="E193" i="69" s="1"/>
  <c r="D193" i="69"/>
  <c r="C775" i="69"/>
  <c r="E775" i="69" s="1"/>
  <c r="D775" i="69"/>
  <c r="C717" i="69"/>
  <c r="E717" i="69" s="1"/>
  <c r="D717" i="69"/>
  <c r="C1139" i="69"/>
  <c r="E1139" i="69" s="1"/>
  <c r="D1139" i="69"/>
  <c r="C493" i="69"/>
  <c r="E493" i="69" s="1"/>
  <c r="D493" i="69"/>
  <c r="C260" i="69"/>
  <c r="E260" i="69" s="1"/>
  <c r="D260" i="69"/>
  <c r="C930" i="69"/>
  <c r="E930" i="69" s="1"/>
  <c r="D930" i="69"/>
  <c r="C175" i="69"/>
  <c r="E175" i="69" s="1"/>
  <c r="D175" i="69"/>
  <c r="C62" i="69"/>
  <c r="E62" i="69" s="1"/>
  <c r="D62" i="69"/>
  <c r="C998" i="69"/>
  <c r="E998" i="69" s="1"/>
  <c r="D998" i="69"/>
  <c r="C754" i="69"/>
  <c r="E754" i="69" s="1"/>
  <c r="D754" i="69"/>
  <c r="C1182" i="69"/>
  <c r="E1182" i="69" s="1"/>
  <c r="D1182" i="69"/>
  <c r="C373" i="69"/>
  <c r="E373" i="69" s="1"/>
  <c r="D373" i="69"/>
  <c r="C78" i="69"/>
  <c r="E78" i="69" s="1"/>
  <c r="D78" i="69"/>
  <c r="C1084" i="69"/>
  <c r="E1084" i="69" s="1"/>
  <c r="D1084" i="69"/>
  <c r="C244" i="69"/>
  <c r="E244" i="69" s="1"/>
  <c r="D244" i="69"/>
  <c r="C74" i="69"/>
  <c r="E74" i="69" s="1"/>
  <c r="D74" i="69"/>
  <c r="C1321" i="69"/>
  <c r="E1321" i="69" s="1"/>
  <c r="D1321" i="69"/>
  <c r="C772" i="69"/>
  <c r="E772" i="69" s="1"/>
  <c r="D772" i="69"/>
  <c r="C92" i="69"/>
  <c r="E92" i="69" s="1"/>
  <c r="D92" i="69"/>
  <c r="C412" i="69"/>
  <c r="E412" i="69" s="1"/>
  <c r="D412" i="69"/>
  <c r="C369" i="69"/>
  <c r="E369" i="69" s="1"/>
  <c r="D369" i="69"/>
  <c r="C1178" i="69"/>
  <c r="E1178" i="69" s="1"/>
  <c r="D1178" i="69"/>
  <c r="C288" i="69"/>
  <c r="E288" i="69" s="1"/>
  <c r="D288" i="69"/>
  <c r="C272" i="69"/>
  <c r="E272" i="69" s="1"/>
  <c r="D272" i="69"/>
  <c r="C1188" i="69"/>
  <c r="E1188" i="69" s="1"/>
  <c r="D1188" i="69"/>
  <c r="C499" i="69"/>
  <c r="E499" i="69" s="1"/>
  <c r="D499" i="69"/>
  <c r="C25" i="69"/>
  <c r="E25" i="69" s="1"/>
  <c r="D25" i="69"/>
  <c r="C1214" i="69"/>
  <c r="E1214" i="69" s="1"/>
  <c r="D1214" i="69"/>
  <c r="C374" i="69"/>
  <c r="E374" i="69" s="1"/>
  <c r="D374" i="69"/>
  <c r="C1155" i="69"/>
  <c r="E1155" i="69" s="1"/>
  <c r="D1155" i="69"/>
  <c r="C296" i="69"/>
  <c r="E296" i="69" s="1"/>
  <c r="D296" i="69"/>
  <c r="C339" i="69"/>
  <c r="E339" i="69" s="1"/>
  <c r="D339" i="69"/>
  <c r="C1299" i="69"/>
  <c r="E1299" i="69" s="1"/>
  <c r="D1299" i="69"/>
  <c r="C1054" i="69"/>
  <c r="E1054" i="69" s="1"/>
  <c r="D1054" i="69"/>
  <c r="C1224" i="69"/>
  <c r="E1224" i="69" s="1"/>
  <c r="D1224" i="69"/>
  <c r="C576" i="69"/>
  <c r="E576" i="69" s="1"/>
  <c r="D576" i="69"/>
  <c r="C528" i="69"/>
  <c r="E528" i="69" s="1"/>
  <c r="D528" i="69"/>
  <c r="C1030" i="69"/>
  <c r="E1030" i="69" s="1"/>
  <c r="D1030" i="69"/>
  <c r="C1187" i="69"/>
  <c r="E1187" i="69" s="1"/>
  <c r="D1187" i="69"/>
  <c r="C595" i="69"/>
  <c r="E595" i="69" s="1"/>
  <c r="D595" i="69"/>
  <c r="C626" i="69"/>
  <c r="E626" i="69" s="1"/>
  <c r="D626" i="69"/>
  <c r="C118" i="69"/>
  <c r="E118" i="69" s="1"/>
  <c r="D118" i="69"/>
  <c r="C691" i="69"/>
  <c r="E691" i="69" s="1"/>
  <c r="D691" i="69"/>
  <c r="C806" i="69"/>
  <c r="E806" i="69" s="1"/>
  <c r="D806" i="69"/>
  <c r="C1061" i="69"/>
  <c r="E1061" i="69" s="1"/>
  <c r="D1061" i="69"/>
  <c r="C1341" i="69"/>
  <c r="E1341" i="69" s="1"/>
  <c r="D1341" i="69"/>
  <c r="C815" i="69"/>
  <c r="E815" i="69" s="1"/>
  <c r="D815" i="69"/>
  <c r="C1051" i="69"/>
  <c r="E1051" i="69" s="1"/>
  <c r="D1051" i="69"/>
  <c r="C23" i="69"/>
  <c r="E23" i="69" s="1"/>
  <c r="D23" i="69"/>
  <c r="C164" i="69"/>
  <c r="E164" i="69" s="1"/>
  <c r="D164" i="69"/>
  <c r="C190" i="69"/>
  <c r="E190" i="69" s="1"/>
  <c r="D190" i="69"/>
  <c r="C233" i="69"/>
  <c r="E233" i="69" s="1"/>
  <c r="D233" i="69"/>
  <c r="C24" i="69"/>
  <c r="E24" i="69" s="1"/>
  <c r="D24" i="69"/>
  <c r="C70" i="69"/>
  <c r="E70" i="69" s="1"/>
  <c r="D70" i="69"/>
  <c r="C952" i="69"/>
  <c r="E952" i="69" s="1"/>
  <c r="D952" i="69"/>
  <c r="C1245" i="69"/>
  <c r="E1245" i="69" s="1"/>
  <c r="D1245" i="69"/>
  <c r="C1235" i="69"/>
  <c r="E1235" i="69" s="1"/>
  <c r="D1235" i="69"/>
  <c r="C1142" i="69"/>
  <c r="E1142" i="69" s="1"/>
  <c r="D1142" i="69"/>
  <c r="C236" i="69"/>
  <c r="E236" i="69" s="1"/>
  <c r="D236" i="69"/>
  <c r="C454" i="69"/>
  <c r="E454" i="69" s="1"/>
  <c r="D454" i="69"/>
  <c r="C859" i="69"/>
  <c r="E859" i="69" s="1"/>
  <c r="D859" i="69"/>
  <c r="C392" i="69"/>
  <c r="E392" i="69" s="1"/>
  <c r="D392" i="69"/>
  <c r="C713" i="69"/>
  <c r="E713" i="69" s="1"/>
  <c r="D713" i="69"/>
  <c r="C910" i="69"/>
  <c r="E910" i="69" s="1"/>
  <c r="D910" i="69"/>
  <c r="C192" i="69"/>
  <c r="E192" i="69" s="1"/>
  <c r="D192" i="69"/>
  <c r="C323" i="69"/>
  <c r="E323" i="69" s="1"/>
  <c r="D323" i="69"/>
  <c r="C1285" i="69"/>
  <c r="E1285" i="69" s="1"/>
  <c r="D1285" i="69"/>
  <c r="C316" i="69"/>
  <c r="E316" i="69" s="1"/>
  <c r="D316" i="69"/>
  <c r="C533" i="69"/>
  <c r="E533" i="69" s="1"/>
  <c r="D533" i="69"/>
  <c r="C703" i="69"/>
  <c r="E703" i="69" s="1"/>
  <c r="D703" i="69"/>
  <c r="C901" i="69"/>
  <c r="E901" i="69" s="1"/>
  <c r="D901" i="69"/>
  <c r="C570" i="69"/>
  <c r="E570" i="69" s="1"/>
  <c r="D570" i="69"/>
  <c r="C653" i="69"/>
  <c r="E653" i="69" s="1"/>
  <c r="D653" i="69"/>
  <c r="C16" i="69"/>
  <c r="E16" i="69" s="1"/>
  <c r="D16" i="69"/>
  <c r="C539" i="69"/>
  <c r="E539" i="69" s="1"/>
  <c r="D539" i="69"/>
  <c r="C209" i="69"/>
  <c r="E209" i="69" s="1"/>
  <c r="D209" i="69"/>
  <c r="C1040" i="69"/>
  <c r="E1040" i="69" s="1"/>
  <c r="D1040" i="69"/>
  <c r="C309" i="69"/>
  <c r="E309" i="69" s="1"/>
  <c r="D309" i="69"/>
  <c r="C166" i="69"/>
  <c r="E166" i="69" s="1"/>
  <c r="D166" i="69"/>
  <c r="C14" i="69"/>
  <c r="E14" i="69" s="1"/>
  <c r="D14" i="69"/>
  <c r="C1078" i="69"/>
  <c r="E1078" i="69" s="1"/>
  <c r="D1078" i="69"/>
  <c r="C1076" i="69"/>
  <c r="E1076" i="69" s="1"/>
  <c r="D1076" i="69"/>
  <c r="C834" i="69"/>
  <c r="E834" i="69" s="1"/>
  <c r="D834" i="69"/>
  <c r="C396" i="69"/>
  <c r="E396" i="69" s="1"/>
  <c r="D396" i="69"/>
  <c r="C1205" i="69"/>
  <c r="E1205" i="69" s="1"/>
  <c r="D1205" i="69"/>
  <c r="C57" i="69"/>
  <c r="E57" i="69" s="1"/>
  <c r="D57" i="69"/>
  <c r="C235" i="69"/>
  <c r="E235" i="69" s="1"/>
  <c r="D235" i="69"/>
  <c r="C875" i="69"/>
  <c r="E875" i="69" s="1"/>
  <c r="D875" i="69"/>
  <c r="C271" i="69"/>
  <c r="E271" i="69" s="1"/>
  <c r="D271" i="69"/>
  <c r="C1073" i="69"/>
  <c r="E1073" i="69" s="1"/>
  <c r="D1073" i="69"/>
  <c r="C1058" i="69"/>
  <c r="E1058" i="69" s="1"/>
  <c r="D1058" i="69"/>
  <c r="C56" i="69"/>
  <c r="E56" i="69" s="1"/>
  <c r="D56" i="69"/>
  <c r="C1171" i="69"/>
  <c r="E1171" i="69" s="1"/>
  <c r="D1171" i="69"/>
  <c r="C958" i="69"/>
  <c r="E958" i="69" s="1"/>
  <c r="D958" i="69"/>
  <c r="C1029" i="69"/>
  <c r="E1029" i="69" s="1"/>
  <c r="D1029" i="69"/>
  <c r="C47" i="69"/>
  <c r="E47" i="69" s="1"/>
  <c r="D47" i="69"/>
  <c r="C35" i="69"/>
  <c r="E35" i="69" s="1"/>
  <c r="D35" i="69"/>
  <c r="C1251" i="69"/>
  <c r="E1251" i="69" s="1"/>
  <c r="D1251" i="69"/>
  <c r="C976" i="69"/>
  <c r="E976" i="69" s="1"/>
  <c r="D976" i="69"/>
  <c r="C689" i="69"/>
  <c r="E689" i="69" s="1"/>
  <c r="D689" i="69"/>
  <c r="C230" i="69"/>
  <c r="E230" i="69" s="1"/>
  <c r="D230" i="69"/>
  <c r="C983" i="69"/>
  <c r="E983" i="69" s="1"/>
  <c r="D983" i="69"/>
  <c r="C1154" i="69"/>
  <c r="E1154" i="69" s="1"/>
  <c r="D1154" i="69"/>
  <c r="C1117" i="69"/>
  <c r="E1117" i="69" s="1"/>
  <c r="D1117" i="69"/>
  <c r="C4" i="69"/>
  <c r="E4" i="69" s="1"/>
  <c r="D4" i="69"/>
  <c r="C671" i="69"/>
  <c r="E671" i="69" s="1"/>
  <c r="D671" i="69"/>
  <c r="C210" i="69"/>
  <c r="E210" i="69" s="1"/>
  <c r="D210" i="69"/>
  <c r="C28" i="69"/>
  <c r="E28" i="69" s="1"/>
  <c r="D28" i="69"/>
  <c r="C449" i="69"/>
  <c r="E449" i="69" s="1"/>
  <c r="D449" i="69"/>
  <c r="C591" i="69"/>
  <c r="E591" i="69" s="1"/>
  <c r="D591" i="69"/>
  <c r="C97" i="69"/>
  <c r="E97" i="69" s="1"/>
  <c r="D97" i="69"/>
  <c r="C802" i="69"/>
  <c r="E802" i="69" s="1"/>
  <c r="D802" i="69"/>
  <c r="C116" i="69"/>
  <c r="E116" i="69" s="1"/>
  <c r="D116" i="69"/>
  <c r="C341" i="69"/>
  <c r="E341" i="69" s="1"/>
  <c r="D341" i="69"/>
  <c r="C811" i="69"/>
  <c r="E811" i="69" s="1"/>
  <c r="D811" i="69"/>
  <c r="C937" i="69"/>
  <c r="E937" i="69" s="1"/>
  <c r="D937" i="69"/>
  <c r="C1060" i="69"/>
  <c r="E1060" i="69" s="1"/>
  <c r="D1060" i="69"/>
  <c r="C150" i="69"/>
  <c r="E150" i="69" s="1"/>
  <c r="D150" i="69"/>
  <c r="C953" i="69"/>
  <c r="E953" i="69" s="1"/>
  <c r="D953" i="69"/>
  <c r="C1287" i="69"/>
  <c r="E1287" i="69" s="1"/>
  <c r="D1287" i="69"/>
  <c r="C1130" i="69"/>
  <c r="E1130" i="69" s="1"/>
  <c r="D1130" i="69"/>
  <c r="C666" i="69"/>
  <c r="E666" i="69" s="1"/>
  <c r="D666" i="69"/>
  <c r="C886" i="69"/>
  <c r="E886" i="69" s="1"/>
  <c r="D886" i="69"/>
  <c r="C855" i="69"/>
  <c r="E855" i="69" s="1"/>
  <c r="D855" i="69"/>
  <c r="C936" i="69"/>
  <c r="E936" i="69" s="1"/>
  <c r="D936" i="69"/>
  <c r="C699" i="69"/>
  <c r="E699" i="69" s="1"/>
  <c r="D699" i="69"/>
  <c r="C728" i="69"/>
  <c r="E728" i="69" s="1"/>
  <c r="D728" i="69"/>
  <c r="C458" i="69"/>
  <c r="E458" i="69" s="1"/>
  <c r="D458" i="69"/>
  <c r="C1077" i="69"/>
  <c r="E1077" i="69" s="1"/>
  <c r="D1077" i="69"/>
  <c r="C960" i="69"/>
  <c r="E960" i="69" s="1"/>
  <c r="D960" i="69"/>
  <c r="C1127" i="69"/>
  <c r="E1127" i="69" s="1"/>
  <c r="D1127" i="69"/>
  <c r="C1302" i="69"/>
  <c r="E1302" i="69" s="1"/>
  <c r="D1302" i="69"/>
  <c r="C525" i="69"/>
  <c r="E525" i="69" s="1"/>
  <c r="D525" i="69"/>
  <c r="C387" i="69"/>
  <c r="E387" i="69" s="1"/>
  <c r="D387" i="69"/>
  <c r="C550" i="69"/>
  <c r="E550" i="69" s="1"/>
  <c r="D550" i="69"/>
  <c r="C127" i="69"/>
  <c r="E127" i="69" s="1"/>
  <c r="D127" i="69"/>
  <c r="C1202" i="69"/>
  <c r="E1202" i="69" s="1"/>
  <c r="D1202" i="69"/>
  <c r="C1199" i="69"/>
  <c r="E1199" i="69" s="1"/>
  <c r="D1199" i="69"/>
  <c r="C1254" i="69"/>
  <c r="E1254" i="69" s="1"/>
  <c r="D1254" i="69"/>
  <c r="C105" i="69"/>
  <c r="E105" i="69" s="1"/>
  <c r="D105" i="69"/>
  <c r="C1216" i="69"/>
  <c r="E1216" i="69" s="1"/>
  <c r="D1216" i="69"/>
  <c r="C1005" i="69"/>
  <c r="E1005" i="69" s="1"/>
  <c r="D1005" i="69"/>
  <c r="C269" i="69"/>
  <c r="E269" i="69" s="1"/>
  <c r="D269" i="69"/>
  <c r="C1267" i="69"/>
  <c r="E1267" i="69" s="1"/>
  <c r="D1267" i="69"/>
  <c r="C817" i="69"/>
  <c r="E817" i="69" s="1"/>
  <c r="D817" i="69"/>
  <c r="C182" i="69"/>
  <c r="E182" i="69" s="1"/>
  <c r="D182" i="69"/>
  <c r="C914" i="69"/>
  <c r="E914" i="69" s="1"/>
  <c r="D914" i="69"/>
  <c r="C356" i="69"/>
  <c r="E356" i="69" s="1"/>
  <c r="D356" i="69"/>
  <c r="C551" i="69"/>
  <c r="E551" i="69" s="1"/>
  <c r="D551" i="69"/>
  <c r="C1381" i="69"/>
  <c r="E1381" i="69" s="1"/>
  <c r="D1381" i="69"/>
  <c r="C657" i="69"/>
  <c r="E657" i="69" s="1"/>
  <c r="D657" i="69"/>
  <c r="C1079" i="69"/>
  <c r="E1079" i="69" s="1"/>
  <c r="D1079" i="69"/>
  <c r="C598" i="69"/>
  <c r="E598" i="69" s="1"/>
  <c r="D598" i="69"/>
  <c r="C1062" i="69"/>
  <c r="E1062" i="69" s="1"/>
  <c r="D1062" i="69"/>
  <c r="C26" i="69"/>
  <c r="E26" i="69" s="1"/>
  <c r="D26" i="69"/>
  <c r="C72" i="69"/>
  <c r="E72" i="69" s="1"/>
  <c r="D72" i="69"/>
  <c r="C5" i="69"/>
  <c r="E5" i="69" s="1"/>
  <c r="D5" i="69"/>
  <c r="C1371" i="69"/>
  <c r="E1371" i="69" s="1"/>
  <c r="D1371" i="69"/>
  <c r="C692" i="69"/>
  <c r="E692" i="69" s="1"/>
  <c r="D692" i="69"/>
  <c r="C18" i="69"/>
  <c r="E18" i="69" s="1"/>
  <c r="D18" i="69"/>
  <c r="C637" i="69"/>
  <c r="E637" i="69" s="1"/>
  <c r="D637" i="69"/>
  <c r="C442" i="69"/>
  <c r="E442" i="69" s="1"/>
  <c r="D442" i="69"/>
  <c r="C826" i="69"/>
  <c r="E826" i="69" s="1"/>
  <c r="D826" i="69"/>
  <c r="C926" i="69"/>
  <c r="E926" i="69" s="1"/>
  <c r="D926" i="69"/>
  <c r="C841" i="69"/>
  <c r="E841" i="69" s="1"/>
  <c r="D841" i="69"/>
  <c r="C215" i="69"/>
  <c r="E215" i="69" s="1"/>
  <c r="D215" i="69"/>
  <c r="C1315" i="69"/>
  <c r="E1315" i="69" s="1"/>
  <c r="D1315" i="69"/>
  <c r="C675" i="69"/>
  <c r="E675" i="69" s="1"/>
  <c r="D675" i="69"/>
  <c r="C736" i="69"/>
  <c r="E736" i="69" s="1"/>
  <c r="D736" i="69"/>
  <c r="C734" i="69"/>
  <c r="E734" i="69" s="1"/>
  <c r="D734" i="69"/>
  <c r="C428" i="69"/>
  <c r="E428" i="69" s="1"/>
  <c r="D428" i="69"/>
  <c r="C473" i="69"/>
  <c r="E473" i="69" s="1"/>
  <c r="D473" i="69"/>
  <c r="C877" i="69"/>
  <c r="E877" i="69" s="1"/>
  <c r="D877" i="69"/>
  <c r="C213" i="69"/>
  <c r="E213" i="69" s="1"/>
  <c r="D213" i="69"/>
  <c r="C304" i="69"/>
  <c r="E304" i="69" s="1"/>
  <c r="D304" i="69"/>
  <c r="C628" i="69"/>
  <c r="E628" i="69" s="1"/>
  <c r="D628" i="69"/>
  <c r="C1035" i="69"/>
  <c r="E1035" i="69" s="1"/>
  <c r="D1035" i="69"/>
  <c r="C289" i="69"/>
  <c r="E289" i="69" s="1"/>
  <c r="D289" i="69"/>
  <c r="C1227" i="69"/>
  <c r="E1227" i="69" s="1"/>
  <c r="D1227" i="69"/>
  <c r="C1125" i="69"/>
  <c r="E1125" i="69" s="1"/>
  <c r="D1125" i="69"/>
  <c r="C695" i="69"/>
  <c r="E695" i="69" s="1"/>
  <c r="D695" i="69"/>
  <c r="C929" i="69"/>
  <c r="E929" i="69" s="1"/>
  <c r="D929" i="69"/>
  <c r="C268" i="69"/>
  <c r="E268" i="69" s="1"/>
  <c r="D268" i="69"/>
  <c r="C575" i="69"/>
  <c r="E575" i="69" s="1"/>
  <c r="D575" i="69"/>
  <c r="C892" i="69"/>
  <c r="E892" i="69" s="1"/>
  <c r="D892" i="69"/>
  <c r="C661" i="69"/>
  <c r="E661" i="69" s="1"/>
  <c r="D661" i="69"/>
  <c r="C623" i="69"/>
  <c r="E623" i="69" s="1"/>
  <c r="D623" i="69"/>
  <c r="C615" i="69"/>
  <c r="E615" i="69" s="1"/>
  <c r="D615" i="69"/>
  <c r="C141" i="69"/>
  <c r="E141" i="69" s="1"/>
  <c r="D141" i="69"/>
  <c r="C708" i="69"/>
  <c r="E708" i="69" s="1"/>
  <c r="D708" i="69"/>
  <c r="C971" i="69"/>
  <c r="E971" i="69" s="1"/>
  <c r="D971" i="69"/>
  <c r="C706" i="69"/>
  <c r="E706" i="69" s="1"/>
  <c r="D706" i="69"/>
  <c r="C350" i="69"/>
  <c r="E350" i="69" s="1"/>
  <c r="D350" i="69"/>
  <c r="C1144" i="69"/>
  <c r="E1144" i="69" s="1"/>
  <c r="D1144" i="69"/>
  <c r="C455" i="69"/>
  <c r="E455" i="69" s="1"/>
  <c r="D455" i="69"/>
  <c r="C883" i="69"/>
  <c r="E883" i="69" s="1"/>
  <c r="D883" i="69"/>
  <c r="C844" i="69"/>
  <c r="E844" i="69" s="1"/>
  <c r="D844" i="69"/>
  <c r="C779" i="69"/>
  <c r="E779" i="69" s="1"/>
  <c r="D779" i="69"/>
  <c r="C1293" i="69"/>
  <c r="E1293" i="69" s="1"/>
  <c r="D1293" i="69"/>
  <c r="C801" i="69"/>
  <c r="E801" i="69" s="1"/>
  <c r="D801" i="69"/>
  <c r="C541" i="69"/>
  <c r="E541" i="69" s="1"/>
  <c r="D541" i="69"/>
  <c r="C1200" i="69"/>
  <c r="E1200" i="69" s="1"/>
  <c r="D1200" i="69"/>
  <c r="C1265" i="69"/>
  <c r="E1265" i="69" s="1"/>
  <c r="D1265" i="69"/>
  <c r="C789" i="69"/>
  <c r="E789" i="69" s="1"/>
  <c r="D789" i="69"/>
  <c r="C1367" i="69"/>
  <c r="E1367" i="69" s="1"/>
  <c r="D1367" i="69"/>
  <c r="C32" i="69"/>
  <c r="E32" i="69" s="1"/>
  <c r="D32" i="69"/>
  <c r="C218" i="69"/>
  <c r="E218" i="69" s="1"/>
  <c r="D218" i="69"/>
  <c r="C1042" i="69"/>
  <c r="E1042" i="69" s="1"/>
  <c r="D1042" i="69"/>
  <c r="C1382" i="69"/>
  <c r="E1382" i="69" s="1"/>
  <c r="D1382" i="69"/>
  <c r="C417" i="69"/>
  <c r="E417" i="69" s="1"/>
  <c r="D417" i="69"/>
  <c r="C1063" i="69"/>
  <c r="E1063" i="69" s="1"/>
  <c r="D1063" i="69"/>
  <c r="C1145" i="69"/>
  <c r="E1145" i="69" s="1"/>
  <c r="D1145" i="69"/>
  <c r="C872" i="69"/>
  <c r="E872" i="69" s="1"/>
  <c r="D872" i="69"/>
  <c r="C523" i="69"/>
  <c r="E523" i="69" s="1"/>
  <c r="D523" i="69"/>
  <c r="C33" i="69"/>
  <c r="E33" i="69" s="1"/>
  <c r="D33" i="69"/>
  <c r="C888" i="69"/>
  <c r="E888" i="69" s="1"/>
  <c r="D888" i="69"/>
  <c r="C546" i="69"/>
  <c r="E546" i="69" s="1"/>
  <c r="D546" i="69"/>
  <c r="C781" i="69"/>
  <c r="E781" i="69" s="1"/>
  <c r="D781" i="69"/>
  <c r="C429" i="69"/>
  <c r="E429" i="69" s="1"/>
  <c r="D429" i="69"/>
  <c r="C618" i="69"/>
  <c r="E618" i="69" s="1"/>
  <c r="D618" i="69"/>
  <c r="C640" i="69"/>
  <c r="E640" i="69" s="1"/>
  <c r="D640" i="69"/>
  <c r="C457" i="69"/>
  <c r="E457" i="69" s="1"/>
  <c r="D457" i="69"/>
  <c r="C1010" i="69"/>
  <c r="E1010" i="69" s="1"/>
  <c r="D1010" i="69"/>
  <c r="C537" i="69"/>
  <c r="E537" i="69" s="1"/>
  <c r="D537" i="69"/>
  <c r="C1186" i="69"/>
  <c r="E1186" i="69" s="1"/>
  <c r="D1186" i="69"/>
  <c r="C465" i="69"/>
  <c r="E465" i="69" s="1"/>
  <c r="D465" i="69"/>
  <c r="C480" i="69"/>
  <c r="E480" i="69" s="1"/>
  <c r="D480" i="69"/>
  <c r="C970" i="69"/>
  <c r="E970" i="69" s="1"/>
  <c r="D970" i="69"/>
  <c r="C1256" i="69"/>
  <c r="E1256" i="69" s="1"/>
  <c r="D1256" i="69"/>
  <c r="C1193" i="69"/>
  <c r="E1193" i="69" s="1"/>
  <c r="D1193" i="69"/>
  <c r="C388" i="69"/>
  <c r="E388" i="69" s="1"/>
  <c r="D388" i="69"/>
  <c r="C1124" i="69"/>
  <c r="E1124" i="69" s="1"/>
  <c r="D1124" i="69"/>
  <c r="C874" i="69"/>
  <c r="E874" i="69" s="1"/>
  <c r="D874" i="69"/>
  <c r="C895" i="69"/>
  <c r="E895" i="69" s="1"/>
  <c r="D895" i="69"/>
  <c r="C191" i="69"/>
  <c r="E191" i="69" s="1"/>
  <c r="D191" i="69"/>
  <c r="C1195" i="69"/>
  <c r="E1195" i="69" s="1"/>
  <c r="D1195" i="69"/>
  <c r="C939" i="69"/>
  <c r="E939" i="69" s="1"/>
  <c r="D939" i="69"/>
  <c r="C795" i="69"/>
  <c r="E795" i="69" s="1"/>
  <c r="D795" i="69"/>
  <c r="C923" i="69"/>
  <c r="E923" i="69" s="1"/>
  <c r="D923" i="69"/>
  <c r="C1041" i="69"/>
  <c r="E1041" i="69" s="1"/>
  <c r="D1041" i="69"/>
  <c r="C1201" i="69"/>
  <c r="E1201" i="69" s="1"/>
  <c r="D1201" i="69"/>
  <c r="C360" i="69"/>
  <c r="E360" i="69" s="1"/>
  <c r="D360" i="69"/>
  <c r="C849" i="69"/>
  <c r="E849" i="69" s="1"/>
  <c r="D849" i="69"/>
  <c r="C1360" i="69"/>
  <c r="E1360" i="69" s="1"/>
  <c r="D1360" i="69"/>
  <c r="C663" i="69"/>
  <c r="E663" i="69" s="1"/>
  <c r="D663" i="69"/>
  <c r="C468" i="69"/>
  <c r="E468" i="69" s="1"/>
  <c r="D468" i="69"/>
  <c r="C942" i="69"/>
  <c r="E942" i="69" s="1"/>
  <c r="D942" i="69"/>
  <c r="C621" i="69"/>
  <c r="E621" i="69" s="1"/>
  <c r="D621" i="69"/>
  <c r="C890" i="69"/>
  <c r="E890" i="69" s="1"/>
  <c r="D890" i="69"/>
  <c r="C705" i="69"/>
  <c r="E705" i="69" s="1"/>
  <c r="D705" i="69"/>
  <c r="C752" i="69"/>
  <c r="E752" i="69" s="1"/>
  <c r="D752" i="69"/>
  <c r="C367" i="69"/>
  <c r="E367" i="69" s="1"/>
  <c r="D367" i="69"/>
  <c r="C977" i="69"/>
  <c r="E977" i="69" s="1"/>
  <c r="D977" i="69"/>
  <c r="C1352" i="69"/>
  <c r="E1352" i="69" s="1"/>
  <c r="D1352" i="69"/>
  <c r="C298" i="69"/>
  <c r="E298" i="69" s="1"/>
  <c r="D298" i="69"/>
  <c r="C1021" i="69"/>
  <c r="E1021" i="69" s="1"/>
  <c r="D1021" i="69"/>
  <c r="C1233" i="69"/>
  <c r="E1233" i="69" s="1"/>
  <c r="D1233" i="69"/>
  <c r="C349" i="69"/>
  <c r="E349" i="69" s="1"/>
  <c r="D349" i="69"/>
  <c r="C169" i="69"/>
  <c r="E169" i="69" s="1"/>
  <c r="D169" i="69"/>
  <c r="C281" i="69"/>
  <c r="E281" i="69" s="1"/>
  <c r="D281" i="69"/>
  <c r="C185" i="69"/>
  <c r="E185" i="69" s="1"/>
  <c r="D185" i="69"/>
  <c r="C627" i="69"/>
  <c r="E627" i="69" s="1"/>
  <c r="D627" i="69"/>
  <c r="C180" i="69"/>
  <c r="E180" i="69" s="1"/>
  <c r="D180" i="69"/>
  <c r="C1374" i="69"/>
  <c r="E1374" i="69" s="1"/>
  <c r="D1374" i="69"/>
  <c r="C916" i="69"/>
  <c r="E916" i="69" s="1"/>
  <c r="D916" i="69"/>
  <c r="C989" i="69"/>
  <c r="E989" i="69" s="1"/>
  <c r="D989" i="69"/>
  <c r="C189" i="69"/>
  <c r="E189" i="69" s="1"/>
  <c r="D189" i="69"/>
  <c r="C612" i="69"/>
  <c r="E612" i="69" s="1"/>
  <c r="D612" i="69"/>
  <c r="C1330" i="69"/>
  <c r="E1330" i="69" s="1"/>
  <c r="D1330" i="69"/>
  <c r="C34" i="69"/>
  <c r="E34" i="69" s="1"/>
  <c r="D34" i="69"/>
  <c r="C768" i="69"/>
  <c r="E768" i="69" s="1"/>
  <c r="D768" i="69"/>
  <c r="C69" i="69"/>
  <c r="E69" i="69" s="1"/>
  <c r="D69" i="69"/>
  <c r="C1148" i="69"/>
  <c r="E1148" i="69" s="1"/>
  <c r="D1148" i="69"/>
  <c r="C821" i="69"/>
  <c r="E821" i="69" s="1"/>
  <c r="D821" i="69"/>
  <c r="C198" i="69"/>
  <c r="E198" i="69" s="1"/>
  <c r="D198" i="69"/>
  <c r="C1243" i="69"/>
  <c r="E1243" i="69" s="1"/>
  <c r="D1243" i="69"/>
  <c r="C1162" i="69"/>
  <c r="E1162" i="69" s="1"/>
  <c r="D1162" i="69"/>
  <c r="C1218" i="69"/>
  <c r="E1218" i="69" s="1"/>
  <c r="D1218" i="69"/>
  <c r="C328" i="69"/>
  <c r="E328" i="69" s="1"/>
  <c r="D328" i="69"/>
  <c r="C12" i="69"/>
  <c r="E12" i="69" s="1"/>
  <c r="D12" i="69"/>
  <c r="C1372" i="69"/>
  <c r="E1372" i="69" s="1"/>
  <c r="D1372" i="69"/>
  <c r="C1190" i="69"/>
  <c r="E1190" i="69" s="1"/>
  <c r="D1190" i="69"/>
  <c r="C1048" i="69"/>
  <c r="E1048" i="69" s="1"/>
  <c r="D1048" i="69"/>
  <c r="C571" i="69"/>
  <c r="E571" i="69" s="1"/>
  <c r="D571" i="69"/>
  <c r="C238" i="69"/>
  <c r="E238" i="69" s="1"/>
  <c r="D238" i="69"/>
  <c r="C306" i="69"/>
  <c r="E306" i="69" s="1"/>
  <c r="D306" i="69"/>
  <c r="C1045" i="69"/>
  <c r="E1045" i="69" s="1"/>
  <c r="D1045" i="69"/>
  <c r="C722" i="69"/>
  <c r="E722" i="69" s="1"/>
  <c r="D722" i="69"/>
  <c r="C1220" i="69"/>
  <c r="E1220" i="69" s="1"/>
  <c r="D1220" i="69"/>
  <c r="C9" i="69"/>
  <c r="E9" i="69" s="1"/>
  <c r="D9" i="69"/>
  <c r="C1150" i="69"/>
  <c r="E1150" i="69" s="1"/>
  <c r="D1150" i="69"/>
  <c r="C497" i="69"/>
  <c r="E497" i="69" s="1"/>
  <c r="D497" i="69"/>
  <c r="C590" i="69"/>
  <c r="E590" i="69" s="1"/>
  <c r="D590" i="69"/>
  <c r="C563" i="69"/>
  <c r="E563" i="69" s="1"/>
  <c r="D563" i="69"/>
  <c r="C585" i="69"/>
  <c r="E585" i="69" s="1"/>
  <c r="D585" i="69"/>
  <c r="C376" i="69"/>
  <c r="E376" i="69" s="1"/>
  <c r="D376" i="69"/>
  <c r="C553" i="69"/>
  <c r="E553" i="69" s="1"/>
  <c r="D553" i="69"/>
  <c r="C520" i="69"/>
  <c r="E520" i="69" s="1"/>
  <c r="D520" i="69"/>
  <c r="C638" i="69"/>
  <c r="E638" i="69" s="1"/>
  <c r="D638" i="69"/>
  <c r="C59" i="69"/>
  <c r="E59" i="69" s="1"/>
  <c r="D59" i="69"/>
  <c r="C1089" i="69"/>
  <c r="E1089" i="69" s="1"/>
  <c r="D1089" i="69"/>
  <c r="C249" i="69"/>
  <c r="E249" i="69" s="1"/>
  <c r="D249" i="69"/>
  <c r="C1281" i="69"/>
  <c r="E1281" i="69" s="1"/>
  <c r="D1281" i="69"/>
  <c r="C17" i="69"/>
  <c r="E17" i="69" s="1"/>
  <c r="D17" i="69"/>
  <c r="C441" i="69"/>
  <c r="E441" i="69" s="1"/>
  <c r="D441" i="69"/>
  <c r="C956" i="69"/>
  <c r="E956" i="69" s="1"/>
  <c r="D956" i="69"/>
  <c r="C602" i="69"/>
  <c r="E602" i="69" s="1"/>
  <c r="D602" i="69"/>
  <c r="C672" i="69"/>
  <c r="E672" i="69" s="1"/>
  <c r="D672" i="69"/>
  <c r="C725" i="69"/>
  <c r="E725" i="69" s="1"/>
  <c r="D725" i="69"/>
  <c r="C361" i="69"/>
  <c r="E361" i="69" s="1"/>
  <c r="D361" i="69"/>
  <c r="C1087" i="69"/>
  <c r="E1087" i="69" s="1"/>
  <c r="D1087" i="69"/>
  <c r="C1259" i="69"/>
  <c r="E1259" i="69" s="1"/>
  <c r="D1259" i="69"/>
  <c r="C93" i="69"/>
  <c r="E93" i="69" s="1"/>
  <c r="D93" i="69"/>
  <c r="C419" i="69"/>
  <c r="E419" i="69" s="1"/>
  <c r="D419" i="69"/>
  <c r="C145" i="69"/>
  <c r="E145" i="69" s="1"/>
  <c r="D145" i="69"/>
  <c r="C1136" i="69"/>
  <c r="E1136" i="69" s="1"/>
  <c r="D1136" i="69"/>
  <c r="C636" i="69"/>
  <c r="E636" i="69" s="1"/>
  <c r="D636" i="69"/>
  <c r="C276" i="69"/>
  <c r="E276" i="69" s="1"/>
  <c r="D276" i="69"/>
  <c r="C965" i="69"/>
  <c r="E965" i="69" s="1"/>
  <c r="D965" i="69"/>
  <c r="C491" i="69"/>
  <c r="E491" i="69" s="1"/>
  <c r="D491" i="69"/>
  <c r="C730" i="69"/>
  <c r="E730" i="69" s="1"/>
  <c r="D730" i="69"/>
  <c r="C362" i="69"/>
  <c r="E362" i="69" s="1"/>
  <c r="D362" i="69"/>
  <c r="C1180" i="69"/>
  <c r="E1180" i="69" s="1"/>
  <c r="D1180" i="69"/>
  <c r="C824" i="69"/>
  <c r="E824" i="69" s="1"/>
  <c r="D824" i="69"/>
  <c r="C406" i="69"/>
  <c r="E406" i="69" s="1"/>
  <c r="D406" i="69"/>
  <c r="C171" i="69"/>
  <c r="E171" i="69" s="1"/>
  <c r="D171" i="69"/>
  <c r="C398" i="69"/>
  <c r="E398" i="69" s="1"/>
  <c r="D398" i="69"/>
  <c r="C1129" i="69"/>
  <c r="E1129" i="69" s="1"/>
  <c r="D1129" i="69"/>
  <c r="C1016" i="69"/>
  <c r="E1016" i="69" s="1"/>
  <c r="D1016" i="69"/>
  <c r="C1349" i="69"/>
  <c r="E1349" i="69" s="1"/>
  <c r="D1349" i="69"/>
  <c r="C870" i="69"/>
  <c r="E870" i="69" s="1"/>
  <c r="D870" i="69"/>
  <c r="C345" i="69"/>
  <c r="E345" i="69" s="1"/>
  <c r="D345" i="69"/>
  <c r="C654" i="69"/>
  <c r="E654" i="69" s="1"/>
  <c r="D654" i="69"/>
  <c r="C1373" i="69"/>
  <c r="E1373" i="69" s="1"/>
  <c r="D1373" i="69"/>
  <c r="C881" i="69"/>
  <c r="E881" i="69" s="1"/>
  <c r="D881" i="69"/>
  <c r="C793" i="69"/>
  <c r="E793" i="69" s="1"/>
  <c r="D793" i="69"/>
  <c r="C631" i="69"/>
  <c r="E631" i="69" s="1"/>
  <c r="D631" i="69"/>
  <c r="C470" i="69"/>
  <c r="E470" i="69" s="1"/>
  <c r="D470" i="69"/>
  <c r="C884" i="69"/>
  <c r="E884" i="69" s="1"/>
  <c r="D884" i="69"/>
  <c r="C1368" i="69"/>
  <c r="E1368" i="69" s="1"/>
  <c r="D1368" i="69"/>
  <c r="C594" i="69"/>
  <c r="E594" i="69" s="1"/>
  <c r="D594" i="69"/>
  <c r="C506" i="69"/>
  <c r="E506" i="69" s="1"/>
  <c r="D506" i="69"/>
  <c r="C212" i="69"/>
  <c r="E212" i="69" s="1"/>
  <c r="D212" i="69"/>
  <c r="C788" i="69"/>
  <c r="E788" i="69" s="1"/>
  <c r="D788" i="69"/>
  <c r="C688" i="69"/>
  <c r="E688" i="69" s="1"/>
  <c r="D688" i="69"/>
  <c r="C1204" i="69"/>
  <c r="E1204" i="69" s="1"/>
  <c r="D1204" i="69"/>
  <c r="C403" i="69"/>
  <c r="E403" i="69" s="1"/>
  <c r="D403" i="69"/>
  <c r="C664" i="69"/>
  <c r="E664" i="69" s="1"/>
  <c r="D664" i="69"/>
  <c r="C1357" i="69"/>
  <c r="E1357" i="69" s="1"/>
  <c r="D1357" i="69"/>
  <c r="C919" i="69"/>
  <c r="E919" i="69" s="1"/>
  <c r="D919" i="69"/>
  <c r="C99" i="69"/>
  <c r="E99" i="69" s="1"/>
  <c r="D99" i="69"/>
  <c r="C1191" i="69"/>
  <c r="E1191" i="69" s="1"/>
  <c r="D1191" i="69"/>
  <c r="C146" i="69"/>
  <c r="E146" i="69" s="1"/>
  <c r="D146" i="69"/>
  <c r="C1255" i="69"/>
  <c r="E1255" i="69" s="1"/>
  <c r="D1255" i="69"/>
  <c r="C1098" i="69"/>
  <c r="E1098" i="69" s="1"/>
  <c r="D1098" i="69"/>
  <c r="C1356" i="69"/>
  <c r="E1356" i="69" s="1"/>
  <c r="D1356" i="69"/>
  <c r="C335" i="69"/>
  <c r="E335" i="69" s="1"/>
  <c r="D335" i="69"/>
  <c r="C1157" i="69"/>
  <c r="E1157" i="69" s="1"/>
  <c r="D1157" i="69"/>
  <c r="C477" i="69"/>
  <c r="E477" i="69" s="1"/>
  <c r="D477" i="69"/>
  <c r="C1000" i="69"/>
  <c r="E1000" i="69" s="1"/>
  <c r="D1000" i="69"/>
  <c r="C584" i="69"/>
  <c r="E584" i="69" s="1"/>
  <c r="D584" i="69"/>
  <c r="C86" i="69"/>
  <c r="E86" i="69" s="1"/>
  <c r="D86" i="69"/>
  <c r="C879" i="69"/>
  <c r="E879" i="69" s="1"/>
  <c r="D879" i="69"/>
  <c r="C1167" i="69"/>
  <c r="E1167" i="69" s="1"/>
  <c r="D1167" i="69"/>
  <c r="C414" i="69"/>
  <c r="E414" i="69" s="1"/>
  <c r="D414" i="69"/>
  <c r="C378" i="69"/>
  <c r="E378" i="69" s="1"/>
  <c r="D378" i="69"/>
  <c r="C203" i="69"/>
  <c r="E203" i="69" s="1"/>
  <c r="D203" i="69"/>
  <c r="C1197" i="69"/>
  <c r="E1197" i="69" s="1"/>
  <c r="D1197" i="69"/>
  <c r="C1260" i="69"/>
  <c r="E1260" i="69" s="1"/>
  <c r="D1260" i="69"/>
  <c r="C1006" i="69"/>
  <c r="E1006" i="69" s="1"/>
  <c r="D1006" i="69"/>
  <c r="C132" i="69"/>
  <c r="E132" i="69" s="1"/>
  <c r="D132" i="69"/>
  <c r="C142" i="69"/>
  <c r="E142" i="69" s="1"/>
  <c r="D142" i="69"/>
  <c r="C633" i="69"/>
  <c r="E633" i="69" s="1"/>
  <c r="D633" i="69"/>
  <c r="C681" i="69"/>
  <c r="E681" i="69" s="1"/>
  <c r="D681" i="69"/>
  <c r="C1375" i="69"/>
  <c r="E1375" i="69" s="1"/>
  <c r="D1375" i="69"/>
  <c r="C641" i="69"/>
  <c r="E641" i="69" s="1"/>
  <c r="D641" i="69"/>
  <c r="C1261" i="69"/>
  <c r="E1261" i="69" s="1"/>
  <c r="D1261" i="69"/>
  <c r="C835" i="69"/>
  <c r="E835" i="69" s="1"/>
  <c r="D835" i="69"/>
  <c r="C226" i="69"/>
  <c r="E226" i="69" s="1"/>
  <c r="D226" i="69"/>
  <c r="C76" i="69"/>
  <c r="E76" i="69" s="1"/>
  <c r="D76" i="69"/>
  <c r="C372" i="69"/>
  <c r="E372" i="69" s="1"/>
  <c r="D372" i="69"/>
  <c r="C77" i="69"/>
  <c r="E77" i="69" s="1"/>
  <c r="D77" i="69"/>
  <c r="C1138" i="69"/>
  <c r="E1138" i="69" s="1"/>
  <c r="D1138" i="69"/>
  <c r="C915" i="69"/>
  <c r="E915" i="69" s="1"/>
  <c r="D915" i="69"/>
  <c r="C324" i="69"/>
  <c r="E324" i="69" s="1"/>
  <c r="D324" i="69"/>
  <c r="C891" i="69"/>
  <c r="E891" i="69" s="1"/>
  <c r="D891" i="69"/>
  <c r="C1213" i="69"/>
  <c r="E1213" i="69" s="1"/>
  <c r="D1213" i="69"/>
  <c r="C214" i="69"/>
  <c r="E214" i="69" s="1"/>
  <c r="D214" i="69"/>
  <c r="C854" i="69"/>
  <c r="E854" i="69" s="1"/>
  <c r="D854" i="69"/>
  <c r="C1166" i="69"/>
  <c r="E1166" i="69" s="1"/>
  <c r="D1166" i="69"/>
  <c r="C58" i="69"/>
  <c r="E58" i="69" s="1"/>
  <c r="D58" i="69"/>
  <c r="C840" i="69"/>
  <c r="E840" i="69" s="1"/>
  <c r="D840" i="69"/>
  <c r="C680" i="69"/>
  <c r="E680" i="69" s="1"/>
  <c r="D680" i="69"/>
  <c r="C1358" i="69"/>
  <c r="E1358" i="69" s="1"/>
  <c r="D1358" i="69"/>
  <c r="C1257" i="69"/>
  <c r="E1257" i="69" s="1"/>
  <c r="D1257" i="69"/>
  <c r="C1134" i="69"/>
  <c r="E1134" i="69" s="1"/>
  <c r="D1134" i="69"/>
  <c r="C176" i="69"/>
  <c r="E176" i="69" s="1"/>
  <c r="D176" i="69"/>
  <c r="C1263" i="69"/>
  <c r="E1263" i="69" s="1"/>
  <c r="D1263" i="69"/>
  <c r="C972" i="69"/>
  <c r="E972" i="69" s="1"/>
  <c r="D972" i="69"/>
  <c r="C329" i="69"/>
  <c r="E329" i="69" s="1"/>
  <c r="D329" i="69"/>
  <c r="C104" i="69"/>
  <c r="E104" i="69" s="1"/>
  <c r="D104" i="69"/>
  <c r="C765" i="69"/>
  <c r="E765" i="69" s="1"/>
  <c r="D765" i="69"/>
  <c r="C348" i="69"/>
  <c r="E348" i="69" s="1"/>
  <c r="D348" i="69"/>
  <c r="C782" i="69"/>
  <c r="E782" i="69" s="1"/>
  <c r="D782" i="69"/>
  <c r="C1024" i="69"/>
  <c r="E1024" i="69" s="1"/>
  <c r="D1024" i="69"/>
  <c r="C1018" i="69"/>
  <c r="E1018" i="69" s="1"/>
  <c r="D1018" i="69"/>
  <c r="C810" i="69"/>
  <c r="E810" i="69" s="1"/>
  <c r="D810" i="69"/>
  <c r="C1324" i="69"/>
  <c r="E1324" i="69" s="1"/>
  <c r="D1324" i="69"/>
  <c r="C1343" i="69"/>
  <c r="E1343" i="69" s="1"/>
  <c r="D1343" i="69"/>
  <c r="C464" i="69"/>
  <c r="E464" i="69" s="1"/>
  <c r="D464" i="69"/>
  <c r="C880" i="69"/>
  <c r="E880" i="69" s="1"/>
  <c r="D880" i="69"/>
  <c r="C1365" i="69"/>
  <c r="E1365" i="69" s="1"/>
  <c r="D1365" i="69"/>
  <c r="C558" i="69"/>
  <c r="E558" i="69" s="1"/>
  <c r="D558" i="69"/>
  <c r="C1359" i="69"/>
  <c r="E1359" i="69" s="1"/>
  <c r="D1359" i="69"/>
  <c r="C902" i="69"/>
  <c r="E902" i="69" s="1"/>
  <c r="D902" i="69"/>
  <c r="C1301" i="69"/>
  <c r="E1301" i="69" s="1"/>
  <c r="D1301" i="69"/>
  <c r="C49" i="69"/>
  <c r="E49" i="69" s="1"/>
  <c r="D49" i="69"/>
  <c r="C1111" i="69"/>
  <c r="E1111" i="69" s="1"/>
  <c r="D1111" i="69"/>
  <c r="C1258" i="69"/>
  <c r="E1258" i="69" s="1"/>
  <c r="D1258" i="69"/>
  <c r="C1333" i="69"/>
  <c r="E1333" i="69" s="1"/>
  <c r="D1333" i="69"/>
  <c r="C352" i="69"/>
  <c r="E352" i="69" s="1"/>
  <c r="D352" i="69"/>
  <c r="C744" i="69"/>
  <c r="E744" i="69" s="1"/>
  <c r="D744" i="69"/>
  <c r="C395" i="69"/>
  <c r="E395" i="69" s="1"/>
  <c r="D395" i="69"/>
  <c r="C990" i="69"/>
  <c r="E990" i="69" s="1"/>
  <c r="D990" i="69"/>
  <c r="C885" i="69"/>
  <c r="E885" i="69" s="1"/>
  <c r="D885" i="69"/>
  <c r="C152" i="69"/>
  <c r="E152" i="69" s="1"/>
  <c r="D152" i="69"/>
  <c r="C156" i="69"/>
  <c r="E156" i="69" s="1"/>
  <c r="D156" i="69"/>
  <c r="C125" i="69"/>
  <c r="E125" i="69" s="1"/>
  <c r="D125" i="69"/>
  <c r="C583" i="69"/>
  <c r="E583" i="69" s="1"/>
  <c r="D583" i="69"/>
  <c r="C1296" i="69"/>
  <c r="E1296" i="69" s="1"/>
  <c r="D1296" i="69"/>
  <c r="C1140" i="69"/>
  <c r="E1140" i="69" s="1"/>
  <c r="D1140" i="69"/>
  <c r="C280" i="69"/>
  <c r="E280" i="69" s="1"/>
  <c r="D280" i="69"/>
  <c r="C22" i="69"/>
  <c r="E22" i="69" s="1"/>
  <c r="D22" i="69"/>
  <c r="C1011" i="69"/>
  <c r="E1011" i="69" s="1"/>
  <c r="D1011" i="69"/>
  <c r="C463" i="69"/>
  <c r="E463" i="69" s="1"/>
  <c r="D463" i="69"/>
  <c r="C254" i="69"/>
  <c r="E254" i="69" s="1"/>
  <c r="D254" i="69"/>
  <c r="C564" i="69"/>
  <c r="E564" i="69" s="1"/>
  <c r="D564" i="69"/>
  <c r="C155" i="69"/>
  <c r="E155" i="69" s="1"/>
  <c r="D155" i="69"/>
  <c r="C351" i="69"/>
  <c r="E351" i="69" s="1"/>
  <c r="D351" i="69"/>
  <c r="C1066" i="69"/>
  <c r="E1066" i="69" s="1"/>
  <c r="D1066" i="69"/>
  <c r="C379" i="69"/>
  <c r="E379" i="69" s="1"/>
  <c r="D379" i="69"/>
  <c r="C261" i="69"/>
  <c r="E261" i="69" s="1"/>
  <c r="D261" i="69"/>
  <c r="C1346" i="69"/>
  <c r="E1346" i="69" s="1"/>
  <c r="D1346" i="69"/>
  <c r="C358" i="69"/>
  <c r="E358" i="69" s="1"/>
  <c r="D358" i="69"/>
  <c r="C245" i="69"/>
  <c r="E245" i="69" s="1"/>
  <c r="D245" i="69"/>
  <c r="C333" i="69"/>
  <c r="E333" i="69" s="1"/>
  <c r="D333" i="69"/>
  <c r="C283" i="69"/>
  <c r="E283" i="69" s="1"/>
  <c r="D283" i="69"/>
  <c r="C560" i="69"/>
  <c r="E560" i="69" s="1"/>
  <c r="D560" i="69"/>
  <c r="C1337" i="69"/>
  <c r="E1337" i="69" s="1"/>
  <c r="D1337" i="69"/>
  <c r="C858" i="69"/>
  <c r="E858" i="69" s="1"/>
  <c r="D858" i="69"/>
  <c r="C1329" i="69"/>
  <c r="E1329" i="69" s="1"/>
  <c r="D1329" i="69"/>
  <c r="C1366" i="69"/>
  <c r="E1366" i="69" s="1"/>
  <c r="D1366" i="69"/>
  <c r="C820" i="69"/>
  <c r="E820" i="69" s="1"/>
  <c r="D820" i="69"/>
  <c r="C221" i="69"/>
  <c r="E221" i="69" s="1"/>
  <c r="D221" i="69"/>
  <c r="C790" i="69"/>
  <c r="E790" i="69" s="1"/>
  <c r="D790" i="69"/>
  <c r="C622" i="69"/>
  <c r="E622" i="69" s="1"/>
  <c r="D622" i="69"/>
  <c r="C489" i="69"/>
  <c r="E489" i="69" s="1"/>
  <c r="D489" i="69"/>
  <c r="C136" i="69"/>
  <c r="E136" i="69" s="1"/>
  <c r="D136" i="69"/>
  <c r="C1272" i="69"/>
  <c r="E1272" i="69" s="1"/>
  <c r="D1272" i="69"/>
  <c r="C514" i="69"/>
  <c r="E514" i="69" s="1"/>
  <c r="D514" i="69"/>
  <c r="C1081" i="69"/>
  <c r="E1081" i="69" s="1"/>
  <c r="D1081" i="69"/>
  <c r="C446" i="69"/>
  <c r="E446" i="69" s="1"/>
  <c r="D446" i="69"/>
  <c r="C1008" i="69"/>
  <c r="E1008" i="69" s="1"/>
  <c r="D1008" i="69"/>
  <c r="C199" i="69"/>
  <c r="E199" i="69" s="1"/>
  <c r="D199" i="69"/>
  <c r="C716" i="69"/>
  <c r="E716" i="69" s="1"/>
  <c r="D716" i="69"/>
  <c r="C208" i="69"/>
  <c r="E208" i="69" s="1"/>
  <c r="D208" i="69"/>
  <c r="C432" i="69"/>
  <c r="E432" i="69" s="1"/>
  <c r="D432" i="69"/>
  <c r="C1093" i="69"/>
  <c r="E1093" i="69" s="1"/>
  <c r="D1093" i="69"/>
  <c r="C607" i="69"/>
  <c r="E607" i="69" s="1"/>
  <c r="D607" i="69"/>
  <c r="C165" i="69"/>
  <c r="E165" i="69" s="1"/>
  <c r="D165" i="69"/>
  <c r="C667" i="69"/>
  <c r="E667" i="69" s="1"/>
  <c r="D667" i="69"/>
  <c r="C527" i="69"/>
  <c r="E527" i="69" s="1"/>
  <c r="D527" i="69"/>
  <c r="C1378" i="69"/>
  <c r="E1378" i="69" s="1"/>
  <c r="D1378" i="69"/>
  <c r="C813" i="69"/>
  <c r="E813" i="69" s="1"/>
  <c r="D813" i="69"/>
  <c r="C1369" i="69"/>
  <c r="E1369" i="69" s="1"/>
  <c r="D1369" i="69"/>
  <c r="C107" i="69"/>
  <c r="E107" i="69" s="1"/>
  <c r="D107" i="69"/>
  <c r="C439" i="69"/>
  <c r="E439" i="69" s="1"/>
  <c r="D439" i="69"/>
  <c r="C405" i="69"/>
  <c r="E405" i="69" s="1"/>
  <c r="D405" i="69"/>
  <c r="C899" i="69"/>
  <c r="E899" i="69" s="1"/>
  <c r="D899" i="69"/>
  <c r="C1091" i="69"/>
  <c r="E1091" i="69" s="1"/>
  <c r="D1091" i="69"/>
  <c r="C258" i="69"/>
  <c r="E258" i="69" s="1"/>
  <c r="D258" i="69"/>
  <c r="C732" i="69"/>
  <c r="E732" i="69" s="1"/>
  <c r="D732" i="69"/>
  <c r="C611" i="69"/>
  <c r="E611" i="69" s="1"/>
  <c r="D611" i="69"/>
  <c r="C1070" i="69"/>
  <c r="E1070" i="69" s="1"/>
  <c r="D1070" i="69"/>
  <c r="C1344" i="69"/>
  <c r="E1344" i="69" s="1"/>
  <c r="D1344" i="69"/>
  <c r="C246" i="69"/>
  <c r="E246" i="69" s="1"/>
  <c r="D246" i="69"/>
  <c r="C11" i="69"/>
  <c r="E11" i="69" s="1"/>
  <c r="D11" i="69"/>
  <c r="C561" i="69"/>
  <c r="E561" i="69" s="1"/>
  <c r="D561" i="69"/>
  <c r="C676" i="69"/>
  <c r="E676" i="69" s="1"/>
  <c r="D676" i="69"/>
  <c r="C287" i="69"/>
  <c r="E287" i="69" s="1"/>
  <c r="D287" i="69"/>
  <c r="C445" i="69"/>
  <c r="E445" i="69" s="1"/>
  <c r="D445" i="69"/>
  <c r="C617" i="69"/>
  <c r="E617" i="69" s="1"/>
  <c r="D617" i="69"/>
  <c r="C861" i="69"/>
  <c r="E861" i="69" s="1"/>
  <c r="D861" i="69"/>
  <c r="C319" i="69"/>
  <c r="E319" i="69" s="1"/>
  <c r="D319" i="69"/>
  <c r="C101" i="69"/>
  <c r="E101" i="69" s="1"/>
  <c r="D101" i="69"/>
  <c r="C1085" i="69"/>
  <c r="E1085" i="69" s="1"/>
  <c r="D1085" i="69"/>
  <c r="C504" i="69"/>
  <c r="E504" i="69" s="1"/>
  <c r="D504" i="69"/>
  <c r="C143" i="69"/>
  <c r="E143" i="69" s="1"/>
  <c r="D143" i="69"/>
  <c r="C920" i="69"/>
  <c r="E920" i="69" s="1"/>
  <c r="D920" i="69"/>
  <c r="C987" i="69"/>
  <c r="E987" i="69" s="1"/>
  <c r="D987" i="69"/>
  <c r="C588" i="69"/>
  <c r="E588" i="69" s="1"/>
  <c r="D588" i="69"/>
  <c r="C1250" i="69"/>
  <c r="E1250" i="69" s="1"/>
  <c r="D1250" i="69"/>
  <c r="C682" i="69"/>
  <c r="E682" i="69" s="1"/>
  <c r="D682" i="69"/>
  <c r="C685" i="69"/>
  <c r="E685" i="69" s="1"/>
  <c r="D685" i="69"/>
  <c r="C995" i="69"/>
  <c r="E995" i="69" s="1"/>
  <c r="D995" i="69"/>
  <c r="C1020" i="69"/>
  <c r="E1020" i="69" s="1"/>
  <c r="D1020" i="69"/>
  <c r="C353" i="69"/>
  <c r="E353" i="69" s="1"/>
  <c r="D353" i="69"/>
  <c r="C951" i="69"/>
  <c r="E951" i="69" s="1"/>
  <c r="D951" i="69"/>
  <c r="C745" i="69"/>
  <c r="E745" i="69" s="1"/>
  <c r="D745" i="69"/>
  <c r="C134" i="69"/>
  <c r="E134" i="69" s="1"/>
  <c r="D134" i="69"/>
  <c r="C830" i="69"/>
  <c r="E830" i="69" s="1"/>
  <c r="D830" i="69"/>
  <c r="C922" i="69"/>
  <c r="E922" i="69" s="1"/>
  <c r="D922" i="69"/>
  <c r="C67" i="69"/>
  <c r="E67" i="69" s="1"/>
  <c r="D67" i="69"/>
  <c r="C545" i="69"/>
  <c r="E545" i="69" s="1"/>
  <c r="D545" i="69"/>
  <c r="C510" i="69"/>
  <c r="E510" i="69" s="1"/>
  <c r="D510" i="69"/>
  <c r="C1189" i="69"/>
  <c r="E1189" i="69" s="1"/>
  <c r="D1189" i="69"/>
  <c r="C196" i="69"/>
  <c r="E196" i="69" s="1"/>
  <c r="D196" i="69"/>
  <c r="C139" i="69"/>
  <c r="E139" i="69" s="1"/>
  <c r="D139" i="69"/>
  <c r="C853" i="69"/>
  <c r="E853" i="69" s="1"/>
  <c r="D853" i="69"/>
  <c r="C64" i="69"/>
  <c r="E64" i="69" s="1"/>
  <c r="D64" i="69"/>
  <c r="C197" i="69"/>
  <c r="E197" i="69" s="1"/>
  <c r="D197" i="69"/>
  <c r="C302" i="69"/>
  <c r="E302" i="69" s="1"/>
  <c r="D302" i="69"/>
  <c r="C669" i="69"/>
  <c r="E669" i="69" s="1"/>
  <c r="D669" i="69"/>
  <c r="C1300" i="69"/>
  <c r="E1300" i="69" s="1"/>
  <c r="D1300" i="69"/>
  <c r="C852" i="69"/>
  <c r="E852" i="69" s="1"/>
  <c r="D852" i="69"/>
  <c r="C737" i="69"/>
  <c r="E737" i="69" s="1"/>
  <c r="D737" i="69"/>
  <c r="C45" i="69"/>
  <c r="E45" i="69" s="1"/>
  <c r="D45" i="69"/>
  <c r="C389" i="69"/>
  <c r="E389" i="69" s="1"/>
  <c r="D389" i="69"/>
  <c r="C1031" i="69"/>
  <c r="E1031" i="69" s="1"/>
  <c r="D1031" i="69"/>
  <c r="C783" i="69"/>
  <c r="E783" i="69" s="1"/>
  <c r="D783" i="69"/>
  <c r="C954" i="69"/>
  <c r="E954" i="69" s="1"/>
  <c r="D954" i="69"/>
  <c r="C606" i="69"/>
  <c r="E606" i="69" s="1"/>
  <c r="D606" i="69"/>
  <c r="C674" i="69"/>
  <c r="E674" i="69" s="1"/>
  <c r="D674" i="69"/>
  <c r="C1207" i="69"/>
  <c r="E1207" i="69" s="1"/>
  <c r="D1207" i="69"/>
  <c r="C391" i="69"/>
  <c r="E391" i="69" s="1"/>
  <c r="D391" i="69"/>
  <c r="C128" i="69"/>
  <c r="E128" i="69" s="1"/>
  <c r="D128" i="69"/>
  <c r="C518" i="69"/>
  <c r="E518" i="69" s="1"/>
  <c r="D518" i="69"/>
  <c r="C1120" i="69"/>
  <c r="E1120" i="69" s="1"/>
  <c r="D1120" i="69"/>
  <c r="C1248" i="69"/>
  <c r="E1248" i="69" s="1"/>
  <c r="D1248" i="69"/>
  <c r="C1037" i="69"/>
  <c r="E1037" i="69" s="1"/>
  <c r="D1037" i="69"/>
  <c r="C1364" i="69"/>
  <c r="E1364" i="69" s="1"/>
  <c r="D1364" i="69"/>
  <c r="C453" i="69"/>
  <c r="E453" i="69" s="1"/>
  <c r="D453" i="69"/>
  <c r="C1229" i="69"/>
  <c r="E1229" i="69" s="1"/>
  <c r="D1229" i="69"/>
  <c r="C325" i="69"/>
  <c r="E325" i="69" s="1"/>
  <c r="D325" i="69"/>
  <c r="C448" i="69"/>
  <c r="E448" i="69" s="1"/>
  <c r="D448" i="69"/>
  <c r="C39" i="69"/>
  <c r="E39" i="69" s="1"/>
  <c r="D39" i="69"/>
  <c r="C1331" i="69"/>
  <c r="E1331" i="69" s="1"/>
  <c r="D1331" i="69"/>
  <c r="C690" i="69"/>
  <c r="E690" i="69" s="1"/>
  <c r="D690" i="69"/>
  <c r="C1273" i="69"/>
  <c r="E1273" i="69" s="1"/>
  <c r="D1273" i="69"/>
  <c r="C394" i="69"/>
  <c r="E394" i="69" s="1"/>
  <c r="D394" i="69"/>
  <c r="C1215" i="69"/>
  <c r="E1215" i="69" s="1"/>
  <c r="D1215" i="69"/>
  <c r="C679" i="69"/>
  <c r="E679" i="69" s="1"/>
  <c r="D679" i="69"/>
  <c r="C1163" i="69"/>
  <c r="E1163" i="69" s="1"/>
  <c r="D1163" i="69"/>
  <c r="C696" i="69"/>
  <c r="E696" i="69" s="1"/>
  <c r="D696" i="69"/>
  <c r="C440" i="69"/>
  <c r="E440" i="69" s="1"/>
  <c r="D440" i="69"/>
  <c r="C924" i="69"/>
  <c r="E924" i="69" s="1"/>
  <c r="D924" i="69"/>
  <c r="C370" i="69"/>
  <c r="E370" i="69" s="1"/>
  <c r="D370" i="69"/>
  <c r="C1316" i="69"/>
  <c r="E1316" i="69" s="1"/>
  <c r="D1316" i="69"/>
  <c r="C1106" i="69"/>
  <c r="E1106" i="69" s="1"/>
  <c r="D1106" i="69"/>
  <c r="C1185" i="69"/>
  <c r="E1185" i="69" s="1"/>
  <c r="D1185" i="69"/>
  <c r="C601" i="69"/>
  <c r="E601" i="69" s="1"/>
  <c r="D601" i="69"/>
  <c r="C222" i="69"/>
  <c r="E222" i="69" s="1"/>
  <c r="D222" i="69"/>
  <c r="C177" i="69"/>
  <c r="E177" i="69" s="1"/>
  <c r="D177" i="69"/>
  <c r="C726" i="69"/>
  <c r="E726" i="69" s="1"/>
  <c r="D726" i="69"/>
  <c r="C847" i="69"/>
  <c r="E847" i="69" s="1"/>
  <c r="D847" i="69"/>
  <c r="C1071" i="69"/>
  <c r="E1071" i="69" s="1"/>
  <c r="D1071" i="69"/>
  <c r="C466" i="69"/>
  <c r="E466" i="69" s="1"/>
  <c r="D466" i="69"/>
  <c r="C748" i="69"/>
  <c r="E748" i="69" s="1"/>
  <c r="D748" i="69"/>
  <c r="C1336" i="69"/>
  <c r="E1336" i="69" s="1"/>
  <c r="D1336" i="69"/>
  <c r="C41" i="69"/>
  <c r="E41" i="69" s="1"/>
  <c r="D41" i="69"/>
  <c r="C1057" i="69"/>
  <c r="E1057" i="69" s="1"/>
  <c r="D1057" i="69"/>
  <c r="C1309" i="69"/>
  <c r="E1309" i="69" s="1"/>
  <c r="D1309" i="69"/>
  <c r="C911" i="69"/>
  <c r="E911" i="69" s="1"/>
  <c r="D911" i="69"/>
  <c r="C791" i="69"/>
  <c r="E791" i="69" s="1"/>
  <c r="D791" i="69"/>
  <c r="C205" i="69"/>
  <c r="E205" i="69" s="1"/>
  <c r="D205" i="69"/>
  <c r="C126" i="69"/>
  <c r="E126" i="69" s="1"/>
  <c r="D126" i="69"/>
  <c r="C566" i="69"/>
  <c r="E566" i="69" s="1"/>
  <c r="D566" i="69"/>
  <c r="C305" i="69"/>
  <c r="E305" i="69" s="1"/>
  <c r="D305" i="69"/>
  <c r="C1298" i="69"/>
  <c r="E1298" i="69" s="1"/>
  <c r="D1298" i="69"/>
  <c r="C943" i="69"/>
  <c r="E943" i="69" s="1"/>
  <c r="D943" i="69"/>
  <c r="C592" i="69"/>
  <c r="E592" i="69" s="1"/>
  <c r="D592" i="69"/>
  <c r="C629" i="69"/>
  <c r="E629" i="69" s="1"/>
  <c r="D629" i="69"/>
  <c r="C1003" i="69"/>
  <c r="E1003" i="69" s="1"/>
  <c r="D1003" i="69"/>
  <c r="C478" i="69"/>
  <c r="E478" i="69" s="1"/>
  <c r="D478" i="69"/>
  <c r="C774" i="69"/>
  <c r="E774" i="69" s="1"/>
  <c r="D774" i="69"/>
  <c r="C1320" i="69"/>
  <c r="E1320" i="69" s="1"/>
  <c r="D1320" i="69"/>
  <c r="C1241" i="69"/>
  <c r="E1241" i="69" s="1"/>
  <c r="D1241" i="69"/>
  <c r="C610" i="69"/>
  <c r="E610" i="69" s="1"/>
  <c r="D610" i="69"/>
  <c r="C149" i="69"/>
  <c r="E149" i="69" s="1"/>
  <c r="D149" i="69"/>
  <c r="C326" i="69"/>
  <c r="E326" i="69" s="1"/>
  <c r="D326" i="69"/>
  <c r="C554" i="69"/>
  <c r="E554" i="69" s="1"/>
  <c r="D554" i="69"/>
  <c r="C1132" i="69"/>
  <c r="E1132" i="69" s="1"/>
  <c r="D1132" i="69"/>
  <c r="C818" i="69"/>
  <c r="E818" i="69" s="1"/>
  <c r="D818" i="69"/>
  <c r="C509" i="69"/>
  <c r="E509" i="69" s="1"/>
  <c r="D509" i="69"/>
  <c r="C291" i="69"/>
  <c r="E291" i="69" s="1"/>
  <c r="D291" i="69"/>
  <c r="C1149" i="69"/>
  <c r="E1149" i="69" s="1"/>
  <c r="D1149" i="69"/>
  <c r="C742" i="69"/>
  <c r="E742" i="69" s="1"/>
  <c r="D742" i="69"/>
  <c r="C579" i="69"/>
  <c r="E579" i="69" s="1"/>
  <c r="D579" i="69"/>
  <c r="C996" i="69"/>
  <c r="E996" i="69" s="1"/>
  <c r="D996" i="69"/>
  <c r="C257" i="69"/>
  <c r="E257" i="69" s="1"/>
  <c r="D257" i="69"/>
  <c r="C1161" i="69"/>
  <c r="E1161" i="69" s="1"/>
  <c r="D1161" i="69"/>
  <c r="C747" i="69"/>
  <c r="E747" i="69" s="1"/>
  <c r="D747" i="69"/>
  <c r="C1318" i="69"/>
  <c r="E1318" i="69" s="1"/>
  <c r="D1318" i="69"/>
  <c r="C8" i="69"/>
  <c r="E8" i="69" s="1"/>
  <c r="D8" i="69"/>
  <c r="C700" i="69"/>
  <c r="E700" i="69" s="1"/>
  <c r="D700" i="69"/>
  <c r="C756" i="69"/>
  <c r="E756" i="69" s="1"/>
  <c r="D756" i="69"/>
  <c r="C625" i="69"/>
  <c r="E625" i="69" s="1"/>
  <c r="D625" i="69"/>
  <c r="C586" i="69"/>
  <c r="E586" i="69" s="1"/>
  <c r="D586" i="69"/>
  <c r="C29" i="69"/>
  <c r="E29" i="69" s="1"/>
  <c r="D29" i="69"/>
  <c r="C187" i="69"/>
  <c r="E187" i="69" s="1"/>
  <c r="D187" i="69"/>
  <c r="C433" i="69"/>
  <c r="E433" i="69" s="1"/>
  <c r="D433" i="69"/>
  <c r="C1350" i="69"/>
  <c r="E1350" i="69" s="1"/>
  <c r="D1350" i="69"/>
  <c r="C65" i="69"/>
  <c r="E65" i="69" s="1"/>
  <c r="D65" i="69"/>
  <c r="C562" i="69"/>
  <c r="E562" i="69" s="1"/>
  <c r="D562" i="69"/>
  <c r="C137" i="69"/>
  <c r="E137" i="69" s="1"/>
  <c r="D137" i="69"/>
  <c r="C181" i="69"/>
  <c r="E181" i="69" s="1"/>
  <c r="D181" i="69"/>
  <c r="C962" i="69"/>
  <c r="E962" i="69" s="1"/>
  <c r="D962" i="69"/>
  <c r="C827" i="69"/>
  <c r="E827" i="69" s="1"/>
  <c r="D827" i="69"/>
  <c r="C496" i="69"/>
  <c r="E496" i="69" s="1"/>
  <c r="D496" i="69"/>
  <c r="C825" i="69"/>
  <c r="E825" i="69" s="1"/>
  <c r="D825" i="69"/>
  <c r="C1282" i="69"/>
  <c r="E1282" i="69" s="1"/>
  <c r="D1282" i="69"/>
  <c r="C697" i="69"/>
  <c r="E697" i="69" s="1"/>
  <c r="D697" i="69"/>
  <c r="C1088" i="69"/>
  <c r="E1088" i="69" s="1"/>
  <c r="D1088" i="69"/>
  <c r="C1096" i="69"/>
  <c r="E1096" i="69" s="1"/>
  <c r="D1096" i="69"/>
  <c r="C1028" i="69"/>
  <c r="E1028" i="69" s="1"/>
  <c r="D1028" i="69"/>
  <c r="C241" i="69"/>
  <c r="E241" i="69" s="1"/>
  <c r="D241" i="69"/>
  <c r="C804" i="69"/>
  <c r="E804" i="69" s="1"/>
  <c r="D804" i="69"/>
  <c r="C761" i="69"/>
  <c r="E761" i="69" s="1"/>
  <c r="D761" i="69"/>
  <c r="C1082" i="69"/>
  <c r="E1082" i="69" s="1"/>
  <c r="D1082" i="69"/>
  <c r="C1095" i="69"/>
  <c r="E1095" i="69" s="1"/>
  <c r="D1095" i="69"/>
  <c r="L470" i="67" l="1"/>
  <c r="L329" i="67"/>
  <c r="L1236" i="67"/>
  <c r="L285" i="67"/>
  <c r="L287" i="67"/>
  <c r="L494" i="67"/>
  <c r="L698" i="67"/>
  <c r="L502" i="67"/>
  <c r="L1220" i="67"/>
  <c r="L469" i="67"/>
  <c r="L1363" i="67"/>
  <c r="L458" i="67"/>
  <c r="L1364" i="67"/>
  <c r="L370" i="67"/>
  <c r="L398" i="67"/>
  <c r="L1225" i="67"/>
  <c r="L433" i="67"/>
  <c r="L1233" i="67"/>
  <c r="L406" i="67"/>
  <c r="L649" i="67"/>
  <c r="L510" i="67"/>
  <c r="L493" i="67"/>
  <c r="L922" i="67"/>
  <c r="L430" i="67"/>
  <c r="L1358" i="67"/>
  <c r="L251" i="67"/>
  <c r="L1219" i="67"/>
  <c r="L252" i="67"/>
  <c r="L232" i="67"/>
  <c r="L109" i="67"/>
  <c r="L113" i="67"/>
  <c r="L119" i="67"/>
  <c r="L93" i="67"/>
  <c r="L126" i="67"/>
  <c r="L131" i="67"/>
  <c r="L135" i="67"/>
  <c r="L1229" i="67"/>
  <c r="L1217" i="67"/>
  <c r="L1304" i="67"/>
  <c r="L250" i="67"/>
  <c r="L571" i="67"/>
  <c r="L471" i="67"/>
  <c r="L468" i="67"/>
  <c r="L1234" i="67"/>
  <c r="L346" i="67"/>
  <c r="L410" i="67"/>
  <c r="L1228" i="67"/>
  <c r="L420" i="67"/>
  <c r="L1246" i="67"/>
  <c r="L1368" i="67"/>
  <c r="L492" i="67"/>
  <c r="L1377" i="67"/>
  <c r="L1344" i="67"/>
  <c r="L500" i="67"/>
  <c r="L1223" i="67"/>
  <c r="L924" i="67"/>
  <c r="L650" i="67"/>
  <c r="L296" i="67"/>
  <c r="L496" i="67"/>
  <c r="L1263" i="67"/>
  <c r="L236" i="67"/>
  <c r="L239" i="67"/>
  <c r="L422" i="67"/>
  <c r="L114" i="67"/>
  <c r="L120" i="67"/>
  <c r="L123" i="67"/>
  <c r="L127" i="67"/>
  <c r="L74" i="67"/>
  <c r="L84" i="67"/>
  <c r="L221" i="67"/>
  <c r="L146" i="67"/>
  <c r="L1216" i="67"/>
  <c r="L216" i="67"/>
  <c r="L157" i="67"/>
  <c r="L162" i="67"/>
  <c r="L80" i="67"/>
  <c r="L170" i="67"/>
  <c r="L174" i="67"/>
  <c r="L179" i="67"/>
  <c r="L477" i="67"/>
  <c r="L101" i="67"/>
  <c r="L190" i="67"/>
  <c r="L78" i="67"/>
  <c r="L142" i="67"/>
  <c r="L95" i="67"/>
  <c r="L148" i="67"/>
  <c r="L71" i="67"/>
  <c r="L79" i="67"/>
  <c r="L212" i="67"/>
  <c r="L161" i="67"/>
  <c r="L222" i="67"/>
  <c r="L169" i="67"/>
  <c r="L173" i="67"/>
  <c r="L100" i="67"/>
  <c r="L164" i="67"/>
  <c r="L144" i="67"/>
  <c r="L77" i="67"/>
  <c r="L233" i="67"/>
  <c r="L1255" i="67"/>
  <c r="L1311" i="67"/>
  <c r="L697" i="67"/>
  <c r="L1335" i="67"/>
  <c r="L1215" i="67"/>
  <c r="L180" i="67"/>
  <c r="L158" i="67"/>
  <c r="L140" i="67"/>
  <c r="L115" i="67"/>
  <c r="L199" i="67"/>
  <c r="L176" i="67"/>
  <c r="L152" i="67"/>
  <c r="L136" i="67"/>
  <c r="L208" i="67"/>
  <c r="L460" i="67"/>
  <c r="L400" i="67"/>
  <c r="L362" i="67"/>
  <c r="L412" i="67"/>
  <c r="L411" i="67"/>
  <c r="L242" i="67"/>
  <c r="L188" i="67"/>
  <c r="L168" i="67"/>
  <c r="L86" i="67"/>
  <c r="L125" i="67"/>
  <c r="L1288" i="67"/>
  <c r="L195" i="67"/>
  <c r="L207" i="67"/>
  <c r="L99" i="67"/>
  <c r="L182" i="67"/>
  <c r="L185" i="67"/>
  <c r="L189" i="67"/>
  <c r="L194" i="67"/>
  <c r="L218" i="67"/>
  <c r="L103" i="67"/>
  <c r="L202" i="67"/>
  <c r="L1378" i="67"/>
  <c r="L1222" i="67"/>
  <c r="L284" i="67"/>
  <c r="L1380" i="67"/>
  <c r="L1362" i="67"/>
  <c r="L824" i="67"/>
  <c r="L453" i="67"/>
  <c r="L1342" i="67"/>
  <c r="L432" i="67"/>
  <c r="L491" i="67"/>
  <c r="L399" i="67"/>
  <c r="L507" i="67"/>
  <c r="L1367" i="67"/>
  <c r="L1334" i="67"/>
  <c r="L450" i="67"/>
  <c r="L1226" i="67"/>
  <c r="L1382" i="67"/>
  <c r="L407" i="67"/>
  <c r="L289" i="67"/>
  <c r="L501" i="67"/>
  <c r="L572" i="67"/>
  <c r="L570" i="67"/>
  <c r="L745" i="67"/>
  <c r="L1383" i="67"/>
  <c r="L1218" i="67"/>
  <c r="L573" i="67"/>
  <c r="L290" i="67"/>
  <c r="L466" i="67"/>
  <c r="L230" i="67"/>
  <c r="L238" i="67"/>
  <c r="L241" i="67"/>
  <c r="L107" i="67"/>
  <c r="L112" i="67"/>
  <c r="L117" i="67"/>
  <c r="L121" i="67"/>
  <c r="L220" i="67"/>
  <c r="L130" i="67"/>
  <c r="L134" i="67"/>
  <c r="L138" i="67"/>
  <c r="L211" i="67"/>
  <c r="L145" i="67"/>
  <c r="L147" i="67"/>
  <c r="L149" i="67"/>
  <c r="L217" i="67"/>
  <c r="L155" i="67"/>
  <c r="L91" i="67"/>
  <c r="L165" i="67"/>
  <c r="L89" i="67"/>
  <c r="L172" i="67"/>
  <c r="L97" i="67"/>
  <c r="L223" i="67"/>
  <c r="L214" i="67"/>
  <c r="L75" i="67"/>
  <c r="L224" i="67"/>
  <c r="L192" i="67"/>
  <c r="L197" i="67"/>
  <c r="L201" i="67"/>
  <c r="L203" i="67"/>
  <c r="L1235" i="67"/>
  <c r="L457" i="67"/>
  <c r="L700" i="67"/>
  <c r="L782" i="67"/>
  <c r="L1227" i="67"/>
  <c r="L747" i="67"/>
  <c r="L288" i="67"/>
  <c r="L319" i="67"/>
  <c r="L227" i="67"/>
  <c r="L283" i="67"/>
  <c r="L1287" i="67"/>
  <c r="L748" i="67"/>
  <c r="L1303" i="67"/>
  <c r="L459" i="67"/>
  <c r="L226" i="67"/>
  <c r="L431" i="67"/>
  <c r="L495" i="67"/>
  <c r="L1269" i="67"/>
  <c r="L923" i="67"/>
  <c r="L925" i="67"/>
  <c r="L920" i="67"/>
  <c r="L240" i="67"/>
  <c r="L76" i="67"/>
  <c r="L111" i="67"/>
  <c r="L116" i="67"/>
  <c r="L81" i="67"/>
  <c r="L129" i="67"/>
  <c r="L133" i="67"/>
  <c r="L105" i="67"/>
  <c r="L85" i="67"/>
  <c r="L72" i="67"/>
  <c r="L87" i="67"/>
  <c r="L88" i="67"/>
  <c r="L454" i="67"/>
  <c r="L461" i="67"/>
  <c r="L1232" i="67"/>
  <c r="L1332" i="67"/>
  <c r="L363" i="67"/>
  <c r="L455" i="67"/>
  <c r="L787" i="67"/>
  <c r="L371" i="67"/>
  <c r="L311" i="67"/>
  <c r="L506" i="67"/>
  <c r="L1221" i="67"/>
  <c r="L1381" i="67"/>
  <c r="L1365" i="67"/>
  <c r="L401" i="67"/>
  <c r="L320" i="67"/>
  <c r="L228" i="67"/>
  <c r="L295" i="67"/>
  <c r="L1333" i="67"/>
  <c r="L699" i="67"/>
  <c r="L1230" i="67"/>
  <c r="L1357" i="67"/>
  <c r="L297" i="67"/>
  <c r="L434" i="67"/>
  <c r="L1366" i="67"/>
  <c r="L1359" i="67"/>
  <c r="L397" i="67"/>
  <c r="L231" i="67"/>
  <c r="L234" i="67"/>
  <c r="L421" i="67"/>
  <c r="L108" i="67"/>
  <c r="L209" i="67"/>
  <c r="L118" i="67"/>
  <c r="L122" i="67"/>
  <c r="L1214" i="67"/>
  <c r="L210" i="67"/>
  <c r="L139" i="67"/>
  <c r="L141" i="67"/>
  <c r="L94" i="67"/>
  <c r="L96" i="67"/>
  <c r="L151" i="67"/>
  <c r="L156" i="67"/>
  <c r="L160" i="67"/>
  <c r="L166" i="67"/>
  <c r="L106" i="67"/>
  <c r="L98" i="67"/>
  <c r="L90" i="67"/>
  <c r="L181" i="67"/>
  <c r="L184" i="67"/>
  <c r="L193" i="67"/>
  <c r="L198" i="67"/>
  <c r="L215" i="67"/>
  <c r="L456" i="67"/>
  <c r="L415" i="67"/>
  <c r="L1379" i="67"/>
  <c r="L286" i="67"/>
  <c r="L746" i="67"/>
  <c r="L926" i="67"/>
  <c r="L840" i="67"/>
  <c r="L1224" i="67"/>
  <c r="L701" i="67"/>
  <c r="L478" i="67"/>
  <c r="L921" i="67"/>
  <c r="L702" i="67"/>
  <c r="L704" i="67"/>
  <c r="L509" i="67"/>
  <c r="L465" i="67"/>
  <c r="L1376" i="67"/>
  <c r="L425" i="67"/>
  <c r="L1361" i="67"/>
  <c r="L449" i="67"/>
  <c r="L451" i="67"/>
  <c r="L781" i="67"/>
  <c r="L452" i="67"/>
  <c r="L405" i="67"/>
  <c r="L1343" i="67"/>
  <c r="L426" i="67"/>
  <c r="L318" i="67"/>
  <c r="L1231" i="67"/>
  <c r="L229" i="67"/>
  <c r="L705" i="67"/>
  <c r="L219" i="67"/>
  <c r="L110" i="67"/>
  <c r="L92" i="67"/>
  <c r="L124" i="67"/>
  <c r="L128" i="67"/>
  <c r="L132" i="67"/>
  <c r="L137" i="67"/>
  <c r="L143" i="67"/>
  <c r="L82" i="67"/>
  <c r="L205" i="67"/>
  <c r="L150" i="67"/>
  <c r="L153" i="67"/>
  <c r="L163" i="67"/>
  <c r="L167" i="67"/>
  <c r="L171" i="67"/>
  <c r="L73" i="67"/>
  <c r="L177" i="67"/>
  <c r="L183" i="67"/>
  <c r="L186" i="67"/>
  <c r="L191" i="67"/>
  <c r="L196" i="67"/>
  <c r="L83" i="67"/>
  <c r="L154" i="67"/>
  <c r="L159" i="67"/>
  <c r="L213" i="67"/>
  <c r="L206" i="67"/>
  <c r="L175" i="67"/>
  <c r="L178" i="67"/>
  <c r="L204" i="67"/>
  <c r="L187" i="67"/>
  <c r="L102" i="67"/>
  <c r="L225" i="67"/>
  <c r="L200" i="67"/>
  <c r="L104" i="67"/>
  <c r="L1360" i="67"/>
  <c r="L1384" i="67"/>
  <c r="L703" i="67"/>
  <c r="O202" i="67"/>
  <c r="T104" i="67"/>
  <c r="R104" i="67"/>
  <c r="Q104" i="67"/>
  <c r="P104" i="67"/>
  <c r="T200" i="67"/>
  <c r="R200" i="67"/>
  <c r="P200" i="67"/>
  <c r="Q200" i="67"/>
  <c r="O103" i="67"/>
  <c r="T1215" i="67"/>
  <c r="R1215" i="67"/>
  <c r="P1215" i="67"/>
  <c r="T83" i="67"/>
  <c r="R83" i="67"/>
  <c r="Q83" i="67"/>
  <c r="P83" i="67"/>
  <c r="T202" i="67"/>
  <c r="Q202" i="67"/>
  <c r="R202" i="67"/>
  <c r="T199" i="67"/>
  <c r="R199" i="67"/>
  <c r="Q199" i="67"/>
  <c r="P199" i="67"/>
  <c r="T103" i="67"/>
  <c r="Q103" i="67"/>
  <c r="R103" i="67"/>
  <c r="T218" i="67"/>
  <c r="Q218" i="67"/>
  <c r="R218" i="67"/>
  <c r="O104" i="67"/>
  <c r="O200" i="67"/>
  <c r="P218" i="67"/>
  <c r="T203" i="67"/>
  <c r="R203" i="67"/>
  <c r="Q203" i="67"/>
  <c r="P203" i="67"/>
  <c r="R201" i="67"/>
  <c r="Q201" i="67"/>
  <c r="T201" i="67"/>
  <c r="P201" i="67"/>
  <c r="T215" i="67"/>
  <c r="R215" i="67"/>
  <c r="P215" i="67"/>
  <c r="Q215" i="67"/>
  <c r="O1215" i="67"/>
  <c r="O83" i="67"/>
  <c r="B29" i="2"/>
  <c r="D569" i="67"/>
  <c r="D1195" i="67"/>
  <c r="D441" i="67"/>
  <c r="D842" i="67"/>
  <c r="D335" i="67"/>
  <c r="D860" i="67"/>
  <c r="D1297" i="67"/>
  <c r="D1007" i="67"/>
  <c r="D435" i="67"/>
  <c r="D1198" i="67"/>
  <c r="D1273" i="67"/>
  <c r="D126" i="67"/>
  <c r="D621" i="67"/>
  <c r="D618" i="67"/>
  <c r="D343" i="67"/>
  <c r="D980" i="67"/>
  <c r="D395" i="67"/>
  <c r="D555" i="67"/>
  <c r="D429" i="67"/>
  <c r="D1294" i="67"/>
  <c r="D291" i="67"/>
  <c r="D376" i="67"/>
  <c r="D61" i="67"/>
  <c r="D1035" i="67"/>
  <c r="D391" i="67"/>
  <c r="D710" i="67"/>
  <c r="D1028" i="67"/>
  <c r="D138" i="67"/>
  <c r="D93" i="67"/>
  <c r="D990" i="67"/>
  <c r="D1193" i="67"/>
  <c r="D1338" i="67"/>
  <c r="D1169" i="67"/>
  <c r="D74" i="67"/>
  <c r="D1214" i="67"/>
  <c r="D216" i="67"/>
  <c r="D1142" i="67"/>
  <c r="D964" i="67"/>
  <c r="D305" i="67"/>
  <c r="D482" i="67"/>
  <c r="D1162" i="67"/>
  <c r="D1095" i="67"/>
  <c r="D1118" i="67"/>
  <c r="D904" i="67"/>
  <c r="D131" i="67"/>
  <c r="D815" i="67"/>
  <c r="D551" i="67"/>
  <c r="D1156" i="67"/>
  <c r="D423" i="67"/>
  <c r="D62" i="67"/>
  <c r="D868" i="67"/>
  <c r="D885" i="67"/>
  <c r="D988" i="67"/>
  <c r="D1006" i="67"/>
  <c r="D1022" i="67"/>
  <c r="D448" i="67"/>
  <c r="D1106" i="67"/>
  <c r="D344" i="67"/>
  <c r="D58" i="67"/>
  <c r="D192" i="67"/>
  <c r="D1013" i="67"/>
  <c r="D689" i="67"/>
  <c r="D184" i="67"/>
  <c r="D574" i="67"/>
  <c r="D44" i="67"/>
  <c r="D986" i="67"/>
  <c r="D894" i="67"/>
  <c r="D256" i="67"/>
  <c r="D601" i="67"/>
  <c r="D891" i="67"/>
  <c r="D1153" i="67"/>
  <c r="D101" i="67"/>
  <c r="D81" i="67"/>
  <c r="D310" i="67"/>
  <c r="D1030" i="67"/>
  <c r="D568" i="67"/>
  <c r="D351" i="67"/>
  <c r="D185" i="67"/>
  <c r="D1002" i="67"/>
  <c r="D317" i="67"/>
  <c r="D253" i="67"/>
  <c r="D1032" i="67"/>
  <c r="D129" i="67"/>
  <c r="D849" i="67"/>
  <c r="D178" i="67"/>
  <c r="D1027" i="67"/>
  <c r="D1151" i="67"/>
  <c r="D68" i="67"/>
  <c r="D1036" i="67"/>
  <c r="D388" i="67"/>
  <c r="D1200" i="67"/>
  <c r="D1340" i="67"/>
  <c r="D1168" i="67"/>
  <c r="D804" i="67"/>
  <c r="D890" i="67"/>
  <c r="D247" i="67"/>
  <c r="D345" i="67"/>
  <c r="D1003" i="67"/>
  <c r="D1275" i="67"/>
  <c r="D602" i="67"/>
  <c r="D1031" i="67"/>
  <c r="D1068" i="67"/>
  <c r="D1025" i="67"/>
  <c r="D929" i="67"/>
  <c r="D670" i="67"/>
  <c r="D877" i="67"/>
  <c r="D688" i="67"/>
  <c r="D128" i="67"/>
  <c r="D919" i="67"/>
  <c r="D792" i="67"/>
  <c r="D869" i="67"/>
  <c r="D1103" i="67"/>
  <c r="D613" i="67"/>
  <c r="D1078" i="67"/>
  <c r="D1347" i="67"/>
  <c r="D805" i="67"/>
  <c r="D1141" i="67"/>
  <c r="D334" i="67"/>
  <c r="D911" i="67"/>
  <c r="D25" i="67"/>
  <c r="D902" i="67"/>
  <c r="D944" i="67"/>
  <c r="D531" i="67"/>
  <c r="D941" i="67"/>
  <c r="D1097" i="67"/>
  <c r="D1127" i="67"/>
  <c r="D1015" i="67"/>
  <c r="D66" i="67"/>
  <c r="D40" i="67"/>
  <c r="D1341" i="67"/>
  <c r="D550" i="67"/>
  <c r="D24" i="67"/>
  <c r="D909" i="67"/>
  <c r="D171" i="67"/>
  <c r="D750" i="67"/>
  <c r="D120" i="67"/>
  <c r="D292" i="67"/>
  <c r="D193" i="67"/>
  <c r="D1071" i="67"/>
  <c r="D194" i="67"/>
  <c r="D337" i="67"/>
  <c r="D1098" i="67"/>
  <c r="D114" i="67"/>
  <c r="D88" i="67"/>
  <c r="D244" i="67"/>
  <c r="D1295" i="67"/>
  <c r="D1080" i="67"/>
  <c r="D1258" i="67"/>
  <c r="D485" i="67"/>
  <c r="D34" i="67"/>
  <c r="D1353" i="67"/>
  <c r="D1120" i="67"/>
  <c r="D1070" i="67"/>
  <c r="D1196" i="67"/>
  <c r="D176" i="67"/>
  <c r="D706" i="67"/>
  <c r="D1165" i="67"/>
  <c r="D486" i="67"/>
  <c r="D1076" i="67"/>
  <c r="D906" i="67"/>
  <c r="D1268" i="67"/>
  <c r="D169" i="67"/>
  <c r="D392" i="67"/>
  <c r="D316" i="67"/>
  <c r="D576" i="67"/>
  <c r="D408" i="67"/>
  <c r="D1017" i="67"/>
  <c r="D488" i="67"/>
  <c r="D1155" i="67"/>
  <c r="D418" i="67"/>
  <c r="D487" i="67"/>
  <c r="D475" i="67"/>
  <c r="D1004" i="67"/>
  <c r="D150" i="67"/>
  <c r="D1140" i="67"/>
  <c r="D127" i="67"/>
  <c r="D901" i="67"/>
  <c r="D100" i="67"/>
  <c r="D825" i="67"/>
  <c r="D195" i="67"/>
  <c r="D1276" i="67"/>
  <c r="D1128" i="67"/>
  <c r="D1121" i="67"/>
  <c r="D1248" i="67"/>
  <c r="D933" i="67"/>
  <c r="D892" i="67"/>
  <c r="D893" i="67"/>
  <c r="D92" i="67"/>
  <c r="D882" i="67"/>
  <c r="D848" i="67"/>
  <c r="D1005" i="67"/>
  <c r="D769" i="67"/>
  <c r="D489" i="67"/>
  <c r="D75" i="67"/>
  <c r="D1352" i="67"/>
  <c r="D132" i="67"/>
  <c r="D554" i="67"/>
  <c r="D333" i="67"/>
  <c r="D765" i="67"/>
  <c r="D134" i="67"/>
  <c r="D1253" i="67"/>
  <c r="D818" i="67"/>
  <c r="D71" i="67"/>
  <c r="D910" i="67"/>
  <c r="D620" i="67"/>
  <c r="D1201" i="67"/>
  <c r="D1034" i="67"/>
  <c r="D282" i="67"/>
  <c r="D647" i="67"/>
  <c r="D791" i="67"/>
  <c r="D581" i="67"/>
  <c r="D740" i="67"/>
  <c r="D773" i="67"/>
  <c r="D732" i="67"/>
  <c r="D669" i="67"/>
  <c r="D465" i="67"/>
  <c r="D1335" i="67"/>
  <c r="D744" i="67"/>
  <c r="D754" i="67"/>
  <c r="D785" i="67"/>
  <c r="D493" i="67"/>
  <c r="D264" i="67"/>
  <c r="D584" i="67"/>
  <c r="D780" i="67"/>
  <c r="D1246" i="67"/>
  <c r="D679" i="67"/>
  <c r="D777" i="67"/>
  <c r="D1285" i="67"/>
  <c r="D1234" i="67"/>
  <c r="D1314" i="67"/>
  <c r="D318" i="67"/>
  <c r="D570" i="67"/>
  <c r="D751" i="67"/>
  <c r="D699" i="67"/>
  <c r="D634" i="67"/>
  <c r="D1315" i="67"/>
  <c r="D702" i="67"/>
  <c r="D714" i="67"/>
  <c r="D757" i="67"/>
  <c r="D1316" i="67"/>
  <c r="D627" i="67"/>
  <c r="D1357" i="67"/>
  <c r="D1329" i="67"/>
  <c r="D922" i="67"/>
  <c r="D1225" i="67"/>
  <c r="D1331" i="67"/>
  <c r="D632" i="67"/>
  <c r="D925" i="67"/>
  <c r="D1324" i="67"/>
  <c r="D649" i="67"/>
  <c r="D1320" i="67"/>
  <c r="D1382" i="67"/>
  <c r="D275" i="67"/>
  <c r="D607" i="67"/>
  <c r="D924" i="67"/>
  <c r="D567" i="67"/>
  <c r="D45" i="67"/>
  <c r="D644" i="67"/>
  <c r="D1323" i="67"/>
  <c r="D1327" i="67"/>
  <c r="D721" i="67"/>
  <c r="D594" i="67"/>
  <c r="D604" i="67"/>
  <c r="D276" i="67"/>
  <c r="D290" i="67"/>
  <c r="D451" i="67"/>
  <c r="D397" i="67"/>
  <c r="D1317" i="67"/>
  <c r="D798" i="67"/>
  <c r="D789" i="67"/>
  <c r="D1328" i="67"/>
  <c r="D252" i="67"/>
  <c r="D1306" i="67"/>
  <c r="D611" i="67"/>
  <c r="D840" i="67"/>
  <c r="D778" i="67"/>
  <c r="D609" i="67"/>
  <c r="D1330" i="67"/>
  <c r="D460" i="67"/>
  <c r="D283" i="67"/>
  <c r="D1231" i="67"/>
  <c r="D261" i="67"/>
  <c r="D1318" i="67"/>
  <c r="D1290" i="67"/>
  <c r="D742" i="67"/>
  <c r="D1227" i="67"/>
  <c r="D1321" i="67"/>
  <c r="D262" i="67"/>
  <c r="D1342" i="67"/>
  <c r="D295" i="67"/>
  <c r="D920" i="67"/>
  <c r="D1319" i="67"/>
  <c r="D1322" i="67"/>
  <c r="D1312" i="67"/>
  <c r="D1233" i="67"/>
  <c r="D371" i="67"/>
  <c r="D630" i="67"/>
  <c r="D1344" i="67"/>
  <c r="D452" i="67"/>
  <c r="D1325" i="67"/>
  <c r="D1311" i="67"/>
  <c r="D1293" i="67"/>
  <c r="D696" i="67"/>
  <c r="D661" i="67"/>
  <c r="D1282" i="67"/>
  <c r="D745" i="67"/>
  <c r="D466" i="67"/>
  <c r="D297" i="67"/>
  <c r="D425" i="67"/>
  <c r="D430" i="67"/>
  <c r="D1313" i="67"/>
  <c r="D1289" i="67"/>
  <c r="D267" i="67"/>
  <c r="D1220" i="67"/>
  <c r="D254" i="67"/>
  <c r="D57" i="67"/>
  <c r="D231" i="67"/>
  <c r="D654" i="67"/>
  <c r="D579" i="67"/>
  <c r="D643" i="67"/>
  <c r="D674" i="67"/>
  <c r="D459" i="67"/>
  <c r="D1367" i="67"/>
  <c r="D635" i="67"/>
  <c r="D655" i="67"/>
  <c r="D1299" i="67"/>
  <c r="D274" i="67"/>
  <c r="D1365" i="67"/>
  <c r="D761" i="67"/>
  <c r="D1326" i="67"/>
  <c r="D346" i="67"/>
  <c r="D756" i="67"/>
  <c r="D598" i="67"/>
  <c r="D921" i="67"/>
  <c r="D690" i="67"/>
  <c r="D605" i="67"/>
  <c r="D407" i="67"/>
  <c r="D470" i="67"/>
  <c r="D662" i="67"/>
  <c r="D431" i="67"/>
  <c r="D1303" i="67"/>
  <c r="D1229" i="67"/>
  <c r="D612" i="67"/>
  <c r="D781" i="67"/>
  <c r="D680" i="67"/>
  <c r="D1224" i="67"/>
  <c r="D783" i="67"/>
  <c r="D232" i="67"/>
  <c r="D456" i="67"/>
  <c r="D1263" i="67"/>
  <c r="D229" i="67"/>
  <c r="D233" i="67"/>
  <c r="D370" i="67"/>
  <c r="D747" i="67"/>
  <c r="D1360" i="67"/>
  <c r="D1378" i="67"/>
  <c r="D772" i="67"/>
  <c r="D586" i="67"/>
  <c r="D500" i="67"/>
  <c r="D454" i="67"/>
  <c r="D658" i="67"/>
  <c r="D650" i="67"/>
  <c r="D230" i="67"/>
  <c r="D572" i="67"/>
  <c r="D681" i="67"/>
  <c r="D687" i="67"/>
  <c r="D432" i="67"/>
  <c r="D616" i="67"/>
  <c r="D255" i="67"/>
  <c r="D633" i="67"/>
  <c r="D329" i="67"/>
  <c r="D227" i="67"/>
  <c r="D1364" i="67"/>
  <c r="D678" i="67"/>
  <c r="D405" i="67"/>
  <c r="D771" i="67"/>
  <c r="D1217" i="67"/>
  <c r="D495" i="67"/>
  <c r="D676" i="67"/>
  <c r="D787" i="67"/>
  <c r="D636" i="67"/>
  <c r="D628" i="67"/>
  <c r="D234" i="67"/>
  <c r="D1368" i="67"/>
  <c r="D311" i="67"/>
  <c r="D415" i="67"/>
  <c r="D1269" i="67"/>
  <c r="D1230" i="67"/>
  <c r="D645" i="67"/>
  <c r="D235" i="67"/>
  <c r="D266" i="67"/>
  <c r="D730" i="67"/>
  <c r="D1383" i="67"/>
  <c r="D727" i="67"/>
  <c r="D434" i="67"/>
  <c r="D411" i="67"/>
  <c r="D704" i="67"/>
  <c r="D1235" i="67"/>
  <c r="D638" i="67"/>
  <c r="D664" i="67"/>
  <c r="D1381" i="67"/>
  <c r="D469" i="67"/>
  <c r="D1226" i="67"/>
  <c r="D228" i="67"/>
  <c r="D236" i="67"/>
  <c r="D362" i="67"/>
  <c r="D1358" i="67"/>
  <c r="D1223" i="67"/>
  <c r="D1222" i="67"/>
  <c r="D583" i="67"/>
  <c r="D410" i="67"/>
  <c r="D667" i="67"/>
  <c r="D400" i="67"/>
  <c r="D695" i="67"/>
  <c r="D461" i="67"/>
  <c r="D65" i="67"/>
  <c r="D1238" i="67"/>
  <c r="D1236" i="67"/>
  <c r="D1343" i="67"/>
  <c r="D1287" i="67"/>
  <c r="D1334" i="67"/>
  <c r="D733" i="67"/>
  <c r="D774" i="67"/>
  <c r="D237" i="67"/>
  <c r="D923" i="67"/>
  <c r="D1304" i="67"/>
  <c r="D619" i="67"/>
  <c r="D507" i="67"/>
  <c r="D1218" i="67"/>
  <c r="D626" i="67"/>
  <c r="D610" i="67"/>
  <c r="D659" i="67"/>
  <c r="D749" i="67"/>
  <c r="D660" i="67"/>
  <c r="D736" i="67"/>
  <c r="D711" i="67"/>
  <c r="D1379" i="67"/>
  <c r="D600" i="67"/>
  <c r="D788" i="67"/>
  <c r="D691" i="67"/>
  <c r="D741" i="67"/>
  <c r="D720" i="67"/>
  <c r="D401" i="67"/>
  <c r="D589" i="67"/>
  <c r="D238" i="67"/>
  <c r="D1366" i="67"/>
  <c r="D457" i="67"/>
  <c r="D701" i="67"/>
  <c r="D759" i="67"/>
  <c r="D591" i="67"/>
  <c r="D734" i="67"/>
  <c r="D641" i="67"/>
  <c r="D284" i="67"/>
  <c r="D735" i="67"/>
  <c r="D453" i="67"/>
  <c r="D1291" i="67"/>
  <c r="D1283" i="67"/>
  <c r="D251" i="67"/>
  <c r="D629" i="67"/>
  <c r="D707" i="67"/>
  <c r="D713" i="67"/>
  <c r="D288" i="67"/>
  <c r="D491" i="67"/>
  <c r="D1232" i="67"/>
  <c r="D506" i="67"/>
  <c r="D1300" i="67"/>
  <c r="D631" i="67"/>
  <c r="D684" i="67"/>
  <c r="D449" i="67"/>
  <c r="D398" i="67"/>
  <c r="D697" i="67"/>
  <c r="D1288" i="67"/>
  <c r="D285" i="67"/>
  <c r="D420" i="67"/>
  <c r="D651" i="67"/>
  <c r="D492" i="67"/>
  <c r="D588" i="67"/>
  <c r="D642" i="67"/>
  <c r="D296" i="67"/>
  <c r="D250" i="67"/>
  <c r="D1363" i="67"/>
  <c r="D286" i="67"/>
  <c r="D1237" i="67"/>
  <c r="D700" i="67"/>
  <c r="D501" i="67"/>
  <c r="D239" i="67"/>
  <c r="D677" i="67"/>
  <c r="D705" i="67"/>
  <c r="D509" i="67"/>
  <c r="D712" i="67"/>
  <c r="D1380" i="67"/>
  <c r="D764" i="67"/>
  <c r="D738" i="67"/>
  <c r="D718" i="67"/>
  <c r="D566" i="67"/>
  <c r="D1332" i="67"/>
  <c r="D693" i="67"/>
  <c r="D1228" i="67"/>
  <c r="D278" i="67"/>
  <c r="D240" i="67"/>
  <c r="D748" i="67"/>
  <c r="D287" i="67"/>
  <c r="D426" i="67"/>
  <c r="D592" i="67"/>
  <c r="D716" i="67"/>
  <c r="D571" i="67"/>
  <c r="D767" i="67"/>
  <c r="D1247" i="67"/>
  <c r="D1310" i="67"/>
  <c r="D722" i="67"/>
  <c r="D1255" i="67"/>
  <c r="D746" i="67"/>
  <c r="D665" i="67"/>
  <c r="D599" i="67"/>
  <c r="D766" i="67"/>
  <c r="D752" i="67"/>
  <c r="D1384" i="67"/>
  <c r="D502" i="67"/>
  <c r="D1362" i="67"/>
  <c r="D729" i="67"/>
  <c r="D595" i="67"/>
  <c r="D776" i="67"/>
  <c r="D277" i="67"/>
  <c r="D593" i="67"/>
  <c r="D473" i="67"/>
  <c r="D433" i="67"/>
  <c r="D363" i="67"/>
  <c r="D260" i="67"/>
  <c r="D9" i="67"/>
  <c r="D241" i="67"/>
  <c r="D289" i="67"/>
  <c r="D763" i="67"/>
  <c r="D683" i="67"/>
  <c r="D1374" i="67"/>
  <c r="D731" i="67"/>
  <c r="D259" i="67"/>
  <c r="D775" i="67"/>
  <c r="D421" i="67"/>
  <c r="D510" i="67"/>
  <c r="D1333" i="67"/>
  <c r="D450" i="67"/>
  <c r="D1252" i="67"/>
  <c r="D406" i="67"/>
  <c r="D753" i="67"/>
  <c r="D242" i="67"/>
  <c r="D675" i="67"/>
  <c r="D279" i="67"/>
  <c r="D494" i="67"/>
  <c r="D471" i="67"/>
  <c r="D478" i="67"/>
  <c r="D692" i="67"/>
  <c r="D573" i="67"/>
  <c r="D1359" i="67"/>
  <c r="D1256" i="67"/>
  <c r="D349" i="67"/>
  <c r="D743" i="67"/>
  <c r="D1219" i="67"/>
  <c r="D412" i="67"/>
  <c r="D790" i="67"/>
  <c r="D320" i="67"/>
  <c r="D1361" i="67"/>
  <c r="D319" i="67"/>
  <c r="D1377" i="67"/>
  <c r="D786" i="67"/>
  <c r="D782" i="67"/>
  <c r="D824" i="67"/>
  <c r="D455" i="67"/>
  <c r="D496" i="67"/>
  <c r="D615" i="67"/>
  <c r="D779" i="67"/>
  <c r="D698" i="67"/>
  <c r="D468" i="67"/>
  <c r="D399" i="67"/>
  <c r="D1376" i="67"/>
  <c r="D422" i="67"/>
  <c r="D926" i="67"/>
  <c r="D1221" i="67"/>
  <c r="D534" i="67"/>
  <c r="D739" i="67"/>
  <c r="D703" i="67"/>
  <c r="D708" i="67"/>
  <c r="D637" i="67"/>
  <c r="D458" i="67"/>
  <c r="D668" i="67"/>
  <c r="D656" i="67"/>
  <c r="D1302" i="67"/>
  <c r="D671" i="67"/>
  <c r="D726" i="67"/>
  <c r="D719" i="67"/>
  <c r="D208" i="67"/>
  <c r="D110" i="67"/>
  <c r="D673" i="67"/>
  <c r="D648" i="67"/>
  <c r="D624" i="67"/>
  <c r="D1029" i="67"/>
  <c r="D272" i="67"/>
  <c r="D625" i="67"/>
  <c r="D717" i="67"/>
  <c r="D108" i="67"/>
  <c r="D209" i="67"/>
  <c r="D623" i="67"/>
  <c r="D111" i="67"/>
  <c r="D113" i="67"/>
  <c r="D273" i="67"/>
  <c r="D112" i="67"/>
  <c r="D784" i="67"/>
  <c r="D300" i="67"/>
  <c r="D1052" i="67"/>
  <c r="D141" i="67"/>
  <c r="D82" i="67"/>
  <c r="D1245" i="67"/>
  <c r="D914" i="67"/>
  <c r="D358" i="67"/>
  <c r="D992" i="67"/>
  <c r="D1202" i="67"/>
  <c r="D1172" i="67"/>
  <c r="D953" i="67"/>
  <c r="D302" i="67"/>
  <c r="D1138" i="67"/>
  <c r="D838" i="67"/>
  <c r="D1089" i="67"/>
  <c r="D955" i="67"/>
  <c r="D205" i="67"/>
  <c r="D31" i="67"/>
  <c r="D1244" i="67"/>
  <c r="D888" i="67"/>
  <c r="D1210" i="67"/>
  <c r="D437" i="67"/>
  <c r="D985" i="67"/>
  <c r="D146" i="67"/>
  <c r="D863" i="67"/>
  <c r="D508" i="67"/>
  <c r="D813" i="67"/>
  <c r="D940" i="67"/>
  <c r="D298" i="67"/>
  <c r="D956" i="67"/>
  <c r="D94" i="67"/>
  <c r="D1171" i="67"/>
  <c r="D374" i="67"/>
  <c r="D886" i="67"/>
  <c r="D1109" i="67"/>
  <c r="D1043" i="67"/>
  <c r="D832" i="67"/>
  <c r="D521" i="67"/>
  <c r="D484" i="67"/>
  <c r="D1096" i="67"/>
  <c r="D1240" i="67"/>
  <c r="D1057" i="67"/>
  <c r="D72" i="67"/>
  <c r="D1041" i="67"/>
  <c r="D1139" i="67"/>
  <c r="D963" i="67"/>
  <c r="D1083" i="67"/>
  <c r="D1058" i="67"/>
  <c r="D1038" i="67"/>
  <c r="D1176" i="67"/>
  <c r="D855" i="67"/>
  <c r="D899" i="67"/>
  <c r="D971" i="67"/>
  <c r="D326" i="67"/>
  <c r="D1084" i="67"/>
  <c r="D976" i="67"/>
  <c r="D1125" i="67"/>
  <c r="D814" i="67"/>
  <c r="D977" i="67"/>
  <c r="D1182" i="67"/>
  <c r="D514" i="67"/>
  <c r="D577" i="67"/>
  <c r="D87" i="67"/>
  <c r="D932" i="67"/>
  <c r="D1044" i="67"/>
  <c r="D1085" i="67"/>
  <c r="D309" i="67"/>
  <c r="D961" i="67"/>
  <c r="D1107" i="67"/>
  <c r="D915" i="67"/>
  <c r="D983" i="67"/>
  <c r="D880" i="67"/>
  <c r="D876" i="67"/>
  <c r="D839" i="67"/>
  <c r="D85" i="67"/>
  <c r="D1243" i="67"/>
  <c r="D1060" i="67"/>
  <c r="D55" i="67"/>
  <c r="D969" i="67"/>
  <c r="D828" i="67"/>
  <c r="D1040" i="67"/>
  <c r="D997" i="67"/>
  <c r="D672" i="67"/>
  <c r="D84" i="67"/>
  <c r="D1143" i="67"/>
  <c r="D578" i="67"/>
  <c r="D1113" i="67"/>
  <c r="D874" i="67"/>
  <c r="D143" i="67"/>
  <c r="D829" i="67"/>
  <c r="D1055" i="67"/>
  <c r="D348" i="67"/>
  <c r="D1069" i="67"/>
  <c r="D30" i="67"/>
  <c r="D140" i="67"/>
  <c r="D973" i="67"/>
  <c r="D1067" i="67"/>
  <c r="D861" i="67"/>
  <c r="D1110" i="67"/>
  <c r="D1266" i="67"/>
  <c r="D1178" i="67"/>
  <c r="D1174" i="67"/>
  <c r="D1061" i="67"/>
  <c r="D1301" i="67"/>
  <c r="D148" i="67"/>
  <c r="D1144" i="67"/>
  <c r="D793" i="67"/>
  <c r="D19" i="67"/>
  <c r="D404" i="67"/>
  <c r="D843" i="67"/>
  <c r="D834" i="67"/>
  <c r="D1205" i="67"/>
  <c r="D1204" i="67"/>
  <c r="D142" i="67"/>
  <c r="D1175" i="67"/>
  <c r="D1137" i="67"/>
  <c r="D1124" i="67"/>
  <c r="D856" i="67"/>
  <c r="D70" i="67"/>
  <c r="D516" i="67"/>
  <c r="D846" i="67"/>
  <c r="D1045" i="67"/>
  <c r="D833" i="67"/>
  <c r="D872" i="67"/>
  <c r="D1062" i="67"/>
  <c r="D1000" i="67"/>
  <c r="D1088" i="67"/>
  <c r="D864" i="67"/>
  <c r="D1183" i="67"/>
  <c r="D865" i="67"/>
  <c r="D1093" i="67"/>
  <c r="D930" i="67"/>
  <c r="D221" i="67"/>
  <c r="D934" i="67"/>
  <c r="D830" i="67"/>
  <c r="D1241" i="67"/>
  <c r="D998" i="67"/>
  <c r="D968" i="67"/>
  <c r="D1111" i="67"/>
  <c r="D796" i="67"/>
  <c r="D301" i="67"/>
  <c r="D854" i="67"/>
  <c r="D1063" i="67"/>
  <c r="D1064" i="67"/>
  <c r="D1216" i="67"/>
  <c r="D564" i="67"/>
  <c r="D1046" i="67"/>
  <c r="D1054" i="67"/>
  <c r="D663" i="67"/>
  <c r="D724" i="67"/>
  <c r="D563" i="67"/>
  <c r="D873" i="67"/>
  <c r="D1051" i="67"/>
  <c r="D871" i="67"/>
  <c r="D1090" i="67"/>
  <c r="D1114" i="67"/>
  <c r="D947" i="67"/>
  <c r="D870" i="67"/>
  <c r="D984" i="67"/>
  <c r="D1126" i="67"/>
  <c r="D1208" i="67"/>
  <c r="D383" i="67"/>
  <c r="D836" i="67"/>
  <c r="D1112" i="67"/>
  <c r="D917" i="67"/>
  <c r="D913" i="67"/>
  <c r="D951" i="67"/>
  <c r="D837" i="67"/>
  <c r="D1116" i="67"/>
  <c r="D952" i="67"/>
  <c r="D889" i="67"/>
  <c r="D1180" i="67"/>
  <c r="D1177" i="67"/>
  <c r="D147" i="67"/>
  <c r="D826" i="67"/>
  <c r="D542" i="67"/>
  <c r="D1239" i="67"/>
  <c r="D1042" i="67"/>
  <c r="D844" i="67"/>
  <c r="D857" i="67"/>
  <c r="D897" i="67"/>
  <c r="D144" i="67"/>
  <c r="D1082" i="67"/>
  <c r="D657" i="67"/>
  <c r="D1108" i="67"/>
  <c r="D1181" i="67"/>
  <c r="D972" i="67"/>
  <c r="D1047" i="67"/>
  <c r="D1086" i="67"/>
  <c r="D1213" i="67"/>
  <c r="D1211" i="67"/>
  <c r="D827" i="67"/>
  <c r="D22" i="67"/>
  <c r="D517" i="67"/>
  <c r="D1059" i="67"/>
  <c r="D145" i="67"/>
  <c r="D96" i="67"/>
  <c r="D1146" i="67"/>
  <c r="D1286" i="67"/>
  <c r="D762" i="67"/>
  <c r="D1065" i="67"/>
  <c r="D1123" i="67"/>
  <c r="D149" i="67"/>
  <c r="D419" i="67"/>
  <c r="D1212" i="67"/>
  <c r="D409" i="67"/>
  <c r="D1091" i="67"/>
  <c r="D580" i="67"/>
  <c r="D653" i="67"/>
  <c r="D912" i="67"/>
  <c r="D853" i="67"/>
  <c r="D725" i="67"/>
  <c r="D299" i="67"/>
  <c r="D950" i="67"/>
  <c r="D996" i="67"/>
  <c r="D1296" i="67"/>
  <c r="D938" i="67"/>
  <c r="D1203" i="67"/>
  <c r="D575" i="67"/>
  <c r="D835" i="67"/>
  <c r="D970" i="67"/>
  <c r="D1048" i="67"/>
  <c r="D1147" i="67"/>
  <c r="D342" i="67"/>
  <c r="D1206" i="67"/>
  <c r="D962" i="67"/>
  <c r="D1039" i="67"/>
  <c r="D887" i="67"/>
  <c r="D768" i="67"/>
  <c r="D1056" i="67"/>
  <c r="D831" i="67"/>
  <c r="D211" i="67"/>
  <c r="D1053" i="67"/>
  <c r="D954" i="67"/>
  <c r="D1049" i="67"/>
  <c r="D1179" i="67"/>
  <c r="D1135" i="67"/>
  <c r="D257" i="67"/>
  <c r="D937" i="67"/>
  <c r="D1115" i="67"/>
  <c r="D918" i="67"/>
  <c r="D999" i="67"/>
  <c r="D1242" i="67"/>
  <c r="D472" i="67"/>
  <c r="D1066" i="67"/>
  <c r="D1145" i="67"/>
  <c r="D1207" i="67"/>
  <c r="D931" i="67"/>
  <c r="D866" i="67"/>
  <c r="D614" i="67"/>
  <c r="D308" i="67"/>
  <c r="D154" i="67"/>
  <c r="D155" i="67"/>
  <c r="D156" i="67"/>
  <c r="D167" i="67"/>
  <c r="D89" i="67"/>
  <c r="D163" i="67"/>
  <c r="D91" i="67"/>
  <c r="D161" i="67"/>
  <c r="D222" i="67"/>
  <c r="D212" i="67"/>
  <c r="D80" i="67"/>
  <c r="D213" i="67"/>
  <c r="D157" i="67"/>
  <c r="D160" i="67"/>
  <c r="D158" i="67"/>
  <c r="D165" i="67"/>
  <c r="D151" i="67"/>
  <c r="D164" i="67"/>
  <c r="D152" i="67"/>
  <c r="D166" i="67"/>
  <c r="D1157" i="67"/>
  <c r="D850" i="67"/>
  <c r="D1132" i="67"/>
  <c r="D666" i="67"/>
  <c r="D1072" i="67"/>
  <c r="D207" i="67"/>
  <c r="D224" i="67"/>
  <c r="D903" i="67"/>
  <c r="D821" i="67"/>
  <c r="D737" i="67"/>
  <c r="D1159" i="67"/>
  <c r="D281" i="67"/>
  <c r="D640" i="67"/>
  <c r="D1130" i="67"/>
  <c r="D694" i="67"/>
  <c r="D86" i="67"/>
  <c r="D188" i="67"/>
  <c r="D1020" i="67"/>
  <c r="D528" i="67"/>
  <c r="D682" i="67"/>
  <c r="D565" i="67"/>
  <c r="D35" i="67"/>
  <c r="D375" i="67"/>
  <c r="D1209" i="67"/>
  <c r="D189" i="67"/>
  <c r="D79" i="67"/>
  <c r="D424" i="67"/>
  <c r="D1167" i="67"/>
  <c r="D198" i="67"/>
  <c r="D223" i="67"/>
  <c r="D875" i="67"/>
  <c r="D1164" i="67"/>
  <c r="D77" i="67"/>
  <c r="D269" i="67"/>
  <c r="D686" i="67"/>
  <c r="D1298" i="67"/>
  <c r="D981" i="67"/>
  <c r="D1050" i="67"/>
  <c r="D1192" i="67"/>
  <c r="D1087" i="67"/>
  <c r="D1019" i="67"/>
  <c r="D723" i="67"/>
  <c r="D1119" i="67"/>
  <c r="D280" i="67"/>
  <c r="D597" i="67"/>
  <c r="D582" i="67"/>
  <c r="D106" i="67"/>
  <c r="D652" i="67"/>
  <c r="D1375" i="67"/>
  <c r="D590" i="67"/>
  <c r="D858" i="67"/>
  <c r="D1016" i="67"/>
  <c r="D321" i="67"/>
  <c r="D1163" i="67"/>
  <c r="D1012" i="67"/>
  <c r="D896" i="67"/>
  <c r="D325" i="67"/>
  <c r="D928" i="67"/>
  <c r="D936" i="67"/>
  <c r="D90" i="67"/>
  <c r="D646" i="67"/>
  <c r="D847" i="67"/>
  <c r="D1346" i="67"/>
  <c r="D639" i="67"/>
  <c r="D942" i="67"/>
  <c r="D1014" i="67"/>
  <c r="D1284" i="67"/>
  <c r="D480" i="67"/>
  <c r="D1154" i="67"/>
  <c r="D190" i="67"/>
  <c r="D99" i="67"/>
  <c r="D109" i="67"/>
  <c r="D304" i="67"/>
  <c r="D5" i="67"/>
  <c r="D181" i="67"/>
  <c r="D179" i="67"/>
  <c r="D537" i="67"/>
  <c r="D477" i="67"/>
  <c r="D916" i="67"/>
  <c r="D139" i="67"/>
  <c r="D162" i="67"/>
  <c r="D1009" i="67"/>
  <c r="D845" i="67"/>
  <c r="D1008" i="67"/>
  <c r="D859" i="67"/>
  <c r="D966" i="67"/>
  <c r="D994" i="67"/>
  <c r="D803" i="67"/>
  <c r="D1292" i="67"/>
  <c r="D957" i="67"/>
  <c r="D95" i="67"/>
  <c r="D608" i="67"/>
  <c r="D1274" i="67"/>
  <c r="D1188" i="67"/>
  <c r="D187" i="67"/>
  <c r="D186" i="67"/>
  <c r="D159" i="67"/>
  <c r="D191" i="67"/>
  <c r="D1373" i="67"/>
  <c r="D1305" i="67"/>
  <c r="D174" i="67"/>
  <c r="D1186" i="67"/>
  <c r="D47" i="67"/>
  <c r="D1073" i="67"/>
  <c r="D1185" i="67"/>
  <c r="D153" i="67"/>
  <c r="D1010" i="67"/>
  <c r="D878" i="67"/>
  <c r="D177" i="67"/>
  <c r="D364" i="67"/>
  <c r="D36" i="67"/>
  <c r="D943" i="67"/>
  <c r="D960" i="67"/>
  <c r="D907" i="67"/>
  <c r="D975" i="67"/>
  <c r="D898" i="67"/>
  <c r="D1150" i="67"/>
  <c r="D884" i="67"/>
  <c r="D1194" i="67"/>
  <c r="D1018" i="67"/>
  <c r="D851" i="67"/>
  <c r="D268" i="67"/>
  <c r="D989" i="67"/>
  <c r="D384" i="67"/>
  <c r="D1092" i="67"/>
  <c r="D862" i="67"/>
  <c r="D1197" i="67"/>
  <c r="D175" i="67"/>
  <c r="D770" i="67"/>
  <c r="D585" i="67"/>
  <c r="D1189" i="67"/>
  <c r="D217" i="67"/>
  <c r="D1136" i="67"/>
  <c r="D543" i="67"/>
  <c r="D303" i="67"/>
  <c r="D1173" i="67"/>
  <c r="D1117" i="67"/>
  <c r="D125" i="67"/>
  <c r="D102" i="67"/>
  <c r="D958" i="67"/>
  <c r="D97" i="67"/>
  <c r="D173" i="67"/>
  <c r="D728" i="67"/>
  <c r="D265" i="67"/>
  <c r="D180" i="67"/>
  <c r="D562" i="67"/>
  <c r="D428" i="67"/>
  <c r="D1149" i="67"/>
  <c r="D117" i="67"/>
  <c r="D1122" i="67"/>
  <c r="D98" i="67"/>
  <c r="D758" i="67"/>
  <c r="D905" i="67"/>
  <c r="D512" i="67"/>
  <c r="D263" i="67"/>
  <c r="D56" i="67"/>
  <c r="D949" i="67"/>
  <c r="D41" i="67"/>
  <c r="D715" i="67"/>
  <c r="D603" i="67"/>
  <c r="D1336" i="67"/>
  <c r="D18" i="67"/>
  <c r="D220" i="67"/>
  <c r="D1277" i="67"/>
  <c r="D1339" i="67"/>
  <c r="D330" i="67"/>
  <c r="D312" i="67"/>
  <c r="D807" i="67"/>
  <c r="D26" i="67"/>
  <c r="D226" i="67"/>
  <c r="D438" i="67"/>
  <c r="D1280" i="67"/>
  <c r="D78" i="67"/>
  <c r="D606" i="67"/>
  <c r="D29" i="67"/>
  <c r="D307" i="67"/>
  <c r="D1351" i="67"/>
  <c r="D352" i="67"/>
  <c r="D883" i="67"/>
  <c r="D59" i="67"/>
  <c r="D879" i="67"/>
  <c r="D43" i="67"/>
  <c r="D39" i="67"/>
  <c r="D808" i="67"/>
  <c r="D52" i="67"/>
  <c r="D366" i="67"/>
  <c r="D381" i="67"/>
  <c r="D443" i="67"/>
  <c r="D63" i="67"/>
  <c r="D498" i="67"/>
  <c r="D541" i="67"/>
  <c r="D396" i="67"/>
  <c r="D353" i="67"/>
  <c r="D556" i="67"/>
  <c r="D523" i="67"/>
  <c r="D799" i="67"/>
  <c r="D557" i="67"/>
  <c r="D479" i="67"/>
  <c r="D462" i="67"/>
  <c r="D504" i="67"/>
  <c r="D794" i="67"/>
  <c r="D526" i="67"/>
  <c r="D1257" i="67"/>
  <c r="D340" i="67"/>
  <c r="D1371" i="67"/>
  <c r="D379" i="67"/>
  <c r="D427" i="67"/>
  <c r="D1355" i="67"/>
  <c r="D558" i="67"/>
  <c r="D8" i="67"/>
  <c r="D1345" i="67"/>
  <c r="D440" i="67"/>
  <c r="D800" i="67"/>
  <c r="D360" i="67"/>
  <c r="D219" i="67"/>
  <c r="D546" i="67"/>
  <c r="D394" i="67"/>
  <c r="D336" i="67"/>
  <c r="D294" i="67"/>
  <c r="D246" i="67"/>
  <c r="D811" i="67"/>
  <c r="D245" i="67"/>
  <c r="D323" i="67"/>
  <c r="D380" i="67"/>
  <c r="D464" i="67"/>
  <c r="D444" i="67"/>
  <c r="D33" i="67"/>
  <c r="D389" i="67"/>
  <c r="D13" i="67"/>
  <c r="D53" i="67"/>
  <c r="D439" i="67"/>
  <c r="D812" i="67"/>
  <c r="D373" i="67"/>
  <c r="D513" i="67"/>
  <c r="D481" i="67"/>
  <c r="D357" i="67"/>
  <c r="D339" i="67"/>
  <c r="D1251" i="67"/>
  <c r="D314" i="67"/>
  <c r="D445" i="67"/>
  <c r="D797" i="67"/>
  <c r="D27" i="67"/>
  <c r="D48" i="67"/>
  <c r="D530" i="67"/>
  <c r="D548" i="67"/>
  <c r="D385" i="67"/>
  <c r="D332" i="67"/>
  <c r="D107" i="67"/>
  <c r="D1354" i="67"/>
  <c r="D446" i="67"/>
  <c r="D820" i="67"/>
  <c r="D331" i="67"/>
  <c r="D23" i="67"/>
  <c r="D503" i="67"/>
  <c r="D1249" i="67"/>
  <c r="D413" i="67"/>
  <c r="D1281" i="67"/>
  <c r="D7" i="67"/>
  <c r="D1261" i="67"/>
  <c r="D361" i="67"/>
  <c r="D511" i="67"/>
  <c r="D46" i="67"/>
  <c r="D367" i="67"/>
  <c r="D527" i="67"/>
  <c r="D354" i="67"/>
  <c r="D529" i="67"/>
  <c r="D38" i="67"/>
  <c r="D816" i="67"/>
  <c r="D393" i="67"/>
  <c r="D54" i="67"/>
  <c r="D524" i="67"/>
  <c r="D355" i="67"/>
  <c r="D1264" i="67"/>
  <c r="D801" i="67"/>
  <c r="D795" i="67"/>
  <c r="D341" i="67"/>
  <c r="D822" i="67"/>
  <c r="D382" i="67"/>
  <c r="D49" i="67"/>
  <c r="D42" i="67"/>
  <c r="D416" i="67"/>
  <c r="D243" i="67"/>
  <c r="D64" i="67"/>
  <c r="D810" i="67"/>
  <c r="D322" i="67"/>
  <c r="D327" i="67"/>
  <c r="D809" i="67"/>
  <c r="D20" i="67"/>
  <c r="D368" i="67"/>
  <c r="D328" i="67"/>
  <c r="D1279" i="67"/>
  <c r="D1278" i="67"/>
  <c r="D10" i="67"/>
  <c r="D539" i="67"/>
  <c r="D476" i="67"/>
  <c r="D559" i="67"/>
  <c r="D520" i="67"/>
  <c r="D377" i="67"/>
  <c r="D1349" i="67"/>
  <c r="D1272" i="67"/>
  <c r="D1270" i="67"/>
  <c r="D802" i="67"/>
  <c r="D1356" i="67"/>
  <c r="D1308" i="67"/>
  <c r="D519" i="67"/>
  <c r="D1075" i="67"/>
  <c r="D369" i="67"/>
  <c r="D313" i="67"/>
  <c r="D67" i="67"/>
  <c r="D414" i="67"/>
  <c r="D11" i="67"/>
  <c r="D515" i="67"/>
  <c r="D50" i="67"/>
  <c r="D467" i="67"/>
  <c r="D533" i="67"/>
  <c r="D560" i="67"/>
  <c r="D483" i="67"/>
  <c r="D1271" i="67"/>
  <c r="D347" i="67"/>
  <c r="D1260" i="67"/>
  <c r="D249" i="67"/>
  <c r="D390" i="67"/>
  <c r="D16" i="67"/>
  <c r="D28" i="67"/>
  <c r="D474" i="67"/>
  <c r="D1267" i="67"/>
  <c r="D497" i="67"/>
  <c r="D463" i="67"/>
  <c r="D338" i="67"/>
  <c r="D387" i="67"/>
  <c r="D553" i="67"/>
  <c r="D442" i="67"/>
  <c r="D60" i="67"/>
  <c r="D1262" i="67"/>
  <c r="D518" i="67"/>
  <c r="D561" i="67"/>
  <c r="D76" i="67"/>
  <c r="D817" i="67"/>
  <c r="D37" i="67"/>
  <c r="D270" i="67"/>
  <c r="D622" i="67"/>
  <c r="D123" i="67"/>
  <c r="D1199" i="67"/>
  <c r="D1370" i="67"/>
  <c r="D447" i="67"/>
  <c r="D1102" i="67"/>
  <c r="D130" i="67"/>
  <c r="D115" i="67"/>
  <c r="D979" i="67"/>
  <c r="D1187" i="67"/>
  <c r="D196" i="67"/>
  <c r="D306" i="67"/>
  <c r="D271" i="67"/>
  <c r="D532" i="67"/>
  <c r="D823" i="67"/>
  <c r="D806" i="67"/>
  <c r="D1166" i="67"/>
  <c r="D1094" i="67"/>
  <c r="D978" i="67"/>
  <c r="D538" i="67"/>
  <c r="D324" i="67"/>
  <c r="D587" i="67"/>
  <c r="D1011" i="67"/>
  <c r="D545" i="67"/>
  <c r="D69" i="67"/>
  <c r="D1033" i="67"/>
  <c r="D948" i="67"/>
  <c r="D1100" i="67"/>
  <c r="D293" i="67"/>
  <c r="D204" i="67"/>
  <c r="D210" i="67"/>
  <c r="D32" i="67"/>
  <c r="D133" i="67"/>
  <c r="D356" i="67"/>
  <c r="D118" i="67"/>
  <c r="D135" i="67"/>
  <c r="D1372" i="67"/>
  <c r="D552" i="67"/>
  <c r="D685" i="67"/>
  <c r="D881" i="67"/>
  <c r="D1259" i="67"/>
  <c r="D536" i="67"/>
  <c r="D225" i="67"/>
  <c r="D372" i="67"/>
  <c r="D1309" i="67"/>
  <c r="D403" i="67"/>
  <c r="D935" i="67"/>
  <c r="D436" i="67"/>
  <c r="D1170" i="67"/>
  <c r="D1369" i="67"/>
  <c r="D841" i="67"/>
  <c r="D900" i="67"/>
  <c r="D1254" i="67"/>
  <c r="D6" i="67"/>
  <c r="D1184" i="67"/>
  <c r="D122" i="67"/>
  <c r="D1191" i="67"/>
  <c r="D987" i="67"/>
  <c r="D1160" i="67"/>
  <c r="D116" i="67"/>
  <c r="D378" i="67"/>
  <c r="D974" i="67"/>
  <c r="D1024" i="67"/>
  <c r="D15" i="67"/>
  <c r="D1023" i="67"/>
  <c r="D895" i="67"/>
  <c r="D1101" i="67"/>
  <c r="D540" i="67"/>
  <c r="D172" i="67"/>
  <c r="D1026" i="67"/>
  <c r="D1148" i="67"/>
  <c r="D945" i="67"/>
  <c r="D535" i="67"/>
  <c r="D1131" i="67"/>
  <c r="D617" i="67"/>
  <c r="D1265" i="67"/>
  <c r="D137" i="67"/>
  <c r="D136" i="67"/>
  <c r="D214" i="67"/>
  <c r="D522" i="67"/>
  <c r="D547" i="67"/>
  <c r="D124" i="67"/>
  <c r="D908" i="67"/>
  <c r="D596" i="67"/>
  <c r="D1190" i="67"/>
  <c r="D965" i="67"/>
  <c r="D1152" i="67"/>
  <c r="D170" i="67"/>
  <c r="D1001" i="67"/>
  <c r="D182" i="67"/>
  <c r="D1337" i="67"/>
  <c r="D852" i="67"/>
  <c r="D17" i="67"/>
  <c r="D1161" i="67"/>
  <c r="D1037" i="67"/>
  <c r="D1348" i="67"/>
  <c r="D927" i="67"/>
  <c r="D1105" i="67"/>
  <c r="D417" i="67"/>
  <c r="D1077" i="67"/>
  <c r="D490" i="67"/>
  <c r="D168" i="67"/>
  <c r="D21" i="67"/>
  <c r="D206" i="67"/>
  <c r="D386" i="67"/>
  <c r="D755" i="67"/>
  <c r="D402" i="67"/>
  <c r="D1129" i="67"/>
  <c r="D105" i="67"/>
  <c r="D350" i="67"/>
  <c r="D183" i="67"/>
  <c r="D1307" i="67"/>
  <c r="D51" i="67"/>
  <c r="D709" i="67"/>
  <c r="D365" i="67"/>
  <c r="D993" i="67"/>
  <c r="D1074" i="67"/>
  <c r="D505" i="67"/>
  <c r="D1134" i="67"/>
  <c r="D1158" i="67"/>
  <c r="D549" i="67"/>
  <c r="D967" i="67"/>
  <c r="D959" i="67"/>
  <c r="D760" i="67"/>
  <c r="D1081" i="67"/>
  <c r="D982" i="67"/>
  <c r="D995" i="67"/>
  <c r="D946" i="67"/>
  <c r="D121" i="67"/>
  <c r="D197" i="67"/>
  <c r="D1099" i="67"/>
  <c r="D991" i="67"/>
  <c r="D544" i="67"/>
  <c r="D73" i="67"/>
  <c r="D1021" i="67"/>
  <c r="D258" i="67"/>
  <c r="D819" i="67"/>
  <c r="D1079" i="67"/>
  <c r="D359" i="67"/>
  <c r="D248" i="67"/>
  <c r="D525" i="67"/>
  <c r="D499" i="67"/>
  <c r="D315" i="67"/>
  <c r="D939" i="67"/>
  <c r="D867" i="67"/>
  <c r="D1250" i="67"/>
  <c r="D1350" i="67"/>
  <c r="D1104" i="67"/>
  <c r="D1133" i="67"/>
  <c r="D14" i="67"/>
  <c r="D119" i="67"/>
  <c r="D12" i="67"/>
  <c r="J38" i="62"/>
  <c r="S83" i="67" l="1"/>
  <c r="S1215" i="67"/>
  <c r="S104" i="67"/>
  <c r="S103" i="67"/>
  <c r="S199" i="67"/>
  <c r="S218" i="67"/>
  <c r="S202" i="67"/>
  <c r="S200" i="67"/>
  <c r="T549" i="67"/>
  <c r="R549" i="67"/>
  <c r="Q549" i="67"/>
  <c r="P549" i="67"/>
  <c r="O549" i="67"/>
  <c r="T378" i="67"/>
  <c r="R378" i="67"/>
  <c r="Q378" i="67"/>
  <c r="O378" i="67"/>
  <c r="P378" i="67"/>
  <c r="R518" i="67"/>
  <c r="T518" i="67"/>
  <c r="Q518" i="67"/>
  <c r="P518" i="67"/>
  <c r="O518" i="67"/>
  <c r="R820" i="67"/>
  <c r="Q820" i="67"/>
  <c r="T820" i="67"/>
  <c r="P820" i="67"/>
  <c r="O820" i="67"/>
  <c r="T52" i="67"/>
  <c r="R52" i="67"/>
  <c r="Q52" i="67"/>
  <c r="P52" i="67"/>
  <c r="O52" i="67"/>
  <c r="R1092" i="67"/>
  <c r="T1092" i="67"/>
  <c r="Q1092" i="67"/>
  <c r="P1092" i="67"/>
  <c r="O1092" i="67"/>
  <c r="T537" i="67"/>
  <c r="R537" i="67"/>
  <c r="Q537" i="67"/>
  <c r="O537" i="67"/>
  <c r="P537" i="67"/>
  <c r="T1019" i="67"/>
  <c r="R1019" i="67"/>
  <c r="Q1019" i="67"/>
  <c r="P1019" i="67"/>
  <c r="O1019" i="67"/>
  <c r="T1072" i="67"/>
  <c r="R1072" i="67"/>
  <c r="Q1072" i="67"/>
  <c r="P1072" i="67"/>
  <c r="O1072" i="67"/>
  <c r="T91" i="67"/>
  <c r="R91" i="67"/>
  <c r="Q91" i="67"/>
  <c r="P91" i="67"/>
  <c r="O91" i="67"/>
  <c r="R1145" i="67"/>
  <c r="T1145" i="67"/>
  <c r="P1145" i="67"/>
  <c r="Q1145" i="67"/>
  <c r="O1145" i="67"/>
  <c r="T887" i="67"/>
  <c r="R887" i="67"/>
  <c r="Q887" i="67"/>
  <c r="P887" i="67"/>
  <c r="O887" i="67"/>
  <c r="T1181" i="67"/>
  <c r="R1181" i="67"/>
  <c r="Q1181" i="67"/>
  <c r="P1181" i="67"/>
  <c r="O1181" i="67"/>
  <c r="T1064" i="67"/>
  <c r="R1064" i="67"/>
  <c r="Q1064" i="67"/>
  <c r="P1064" i="67"/>
  <c r="O1064" i="67"/>
  <c r="T1043" i="67"/>
  <c r="R1043" i="67"/>
  <c r="Q1043" i="67"/>
  <c r="P1043" i="67"/>
  <c r="O1043" i="67"/>
  <c r="R359" i="67"/>
  <c r="T359" i="67"/>
  <c r="Q359" i="67"/>
  <c r="P359" i="67"/>
  <c r="O359" i="67"/>
  <c r="T214" i="67"/>
  <c r="R214" i="67"/>
  <c r="Q214" i="67"/>
  <c r="P214" i="67"/>
  <c r="O214" i="67"/>
  <c r="T210" i="67"/>
  <c r="Q210" i="67"/>
  <c r="R210" i="67"/>
  <c r="P210" i="67"/>
  <c r="O210" i="67"/>
  <c r="T16" i="67"/>
  <c r="R16" i="67"/>
  <c r="Q16" i="67"/>
  <c r="O16" i="67"/>
  <c r="P16" i="67"/>
  <c r="T795" i="67"/>
  <c r="R795" i="67"/>
  <c r="Q795" i="67"/>
  <c r="P795" i="67"/>
  <c r="O795" i="67"/>
  <c r="T219" i="67"/>
  <c r="R219" i="67"/>
  <c r="Q219" i="67"/>
  <c r="P219" i="67"/>
  <c r="O219" i="67"/>
  <c r="T312" i="67"/>
  <c r="R312" i="67"/>
  <c r="Q312" i="67"/>
  <c r="O312" i="67"/>
  <c r="P312" i="67"/>
  <c r="T1189" i="67"/>
  <c r="R1189" i="67"/>
  <c r="Q1189" i="67"/>
  <c r="P1189" i="67"/>
  <c r="O1189" i="67"/>
  <c r="T1292" i="67"/>
  <c r="R1292" i="67"/>
  <c r="Q1292" i="67"/>
  <c r="O1292" i="67"/>
  <c r="P1292" i="67"/>
  <c r="T321" i="67"/>
  <c r="R321" i="67"/>
  <c r="Q321" i="67"/>
  <c r="O321" i="67"/>
  <c r="P321" i="67"/>
  <c r="T188" i="67"/>
  <c r="R188" i="67"/>
  <c r="Q188" i="67"/>
  <c r="P188" i="67"/>
  <c r="O188" i="67"/>
  <c r="T152" i="67"/>
  <c r="R152" i="67"/>
  <c r="Q152" i="67"/>
  <c r="O152" i="67"/>
  <c r="P152" i="67"/>
  <c r="Q157" i="67"/>
  <c r="R157" i="67"/>
  <c r="T157" i="67"/>
  <c r="O157" i="67"/>
  <c r="P157" i="67"/>
  <c r="T154" i="67"/>
  <c r="R154" i="67"/>
  <c r="P154" i="67"/>
  <c r="Q154" i="67"/>
  <c r="O154" i="67"/>
  <c r="T1115" i="67"/>
  <c r="R1115" i="67"/>
  <c r="Q1115" i="67"/>
  <c r="P1115" i="67"/>
  <c r="O1115" i="67"/>
  <c r="T1048" i="67"/>
  <c r="R1048" i="67"/>
  <c r="Q1048" i="67"/>
  <c r="P1048" i="67"/>
  <c r="O1048" i="67"/>
  <c r="T1146" i="67"/>
  <c r="R1146" i="67"/>
  <c r="Q1146" i="67"/>
  <c r="P1146" i="67"/>
  <c r="O1146" i="67"/>
  <c r="T827" i="67"/>
  <c r="R827" i="67"/>
  <c r="Q827" i="67"/>
  <c r="P827" i="67"/>
  <c r="O827" i="67"/>
  <c r="T857" i="67"/>
  <c r="R857" i="67"/>
  <c r="Q857" i="67"/>
  <c r="P857" i="67"/>
  <c r="O857" i="67"/>
  <c r="T147" i="67"/>
  <c r="R147" i="67"/>
  <c r="Q147" i="67"/>
  <c r="P147" i="67"/>
  <c r="O147" i="67"/>
  <c r="T837" i="67"/>
  <c r="R837" i="67"/>
  <c r="Q837" i="67"/>
  <c r="P837" i="67"/>
  <c r="O837" i="67"/>
  <c r="T383" i="67"/>
  <c r="R383" i="67"/>
  <c r="Q383" i="67"/>
  <c r="P383" i="67"/>
  <c r="O383" i="67"/>
  <c r="T1114" i="67"/>
  <c r="R1114" i="67"/>
  <c r="P1114" i="67"/>
  <c r="Q1114" i="67"/>
  <c r="O1114" i="67"/>
  <c r="T724" i="67"/>
  <c r="R724" i="67"/>
  <c r="Q724" i="67"/>
  <c r="P724" i="67"/>
  <c r="O724" i="67"/>
  <c r="T968" i="67"/>
  <c r="R968" i="67"/>
  <c r="Q968" i="67"/>
  <c r="P968" i="67"/>
  <c r="O968" i="67"/>
  <c r="T930" i="67"/>
  <c r="R930" i="67"/>
  <c r="Q930" i="67"/>
  <c r="P930" i="67"/>
  <c r="O930" i="67"/>
  <c r="T1000" i="67"/>
  <c r="R1000" i="67"/>
  <c r="P1000" i="67"/>
  <c r="Q1000" i="67"/>
  <c r="O1000" i="67"/>
  <c r="R516" i="67"/>
  <c r="T516" i="67"/>
  <c r="Q516" i="67"/>
  <c r="O516" i="67"/>
  <c r="P516" i="67"/>
  <c r="T142" i="67"/>
  <c r="Q142" i="67"/>
  <c r="R142" i="67"/>
  <c r="P142" i="67"/>
  <c r="O142" i="67"/>
  <c r="T19" i="67"/>
  <c r="Q19" i="67"/>
  <c r="R19" i="67"/>
  <c r="P19" i="67"/>
  <c r="O19" i="67"/>
  <c r="T1174" i="67"/>
  <c r="R1174" i="67"/>
  <c r="Q1174" i="67"/>
  <c r="P1174" i="67"/>
  <c r="O1174" i="67"/>
  <c r="T973" i="67"/>
  <c r="R973" i="67"/>
  <c r="Q973" i="67"/>
  <c r="P973" i="67"/>
  <c r="O973" i="67"/>
  <c r="T829" i="67"/>
  <c r="R829" i="67"/>
  <c r="Q829" i="67"/>
  <c r="P829" i="67"/>
  <c r="O829" i="67"/>
  <c r="T84" i="67"/>
  <c r="Q84" i="67"/>
  <c r="R84" i="67"/>
  <c r="O84" i="67"/>
  <c r="P84" i="67"/>
  <c r="T55" i="67"/>
  <c r="R55" i="67"/>
  <c r="Q55" i="67"/>
  <c r="P55" i="67"/>
  <c r="O55" i="67"/>
  <c r="T880" i="67"/>
  <c r="R880" i="67"/>
  <c r="Q880" i="67"/>
  <c r="P880" i="67"/>
  <c r="O880" i="67"/>
  <c r="R1085" i="67"/>
  <c r="T1085" i="67"/>
  <c r="Q1085" i="67"/>
  <c r="P1085" i="67"/>
  <c r="O1085" i="67"/>
  <c r="T1182" i="67"/>
  <c r="R1182" i="67"/>
  <c r="P1182" i="67"/>
  <c r="Q1182" i="67"/>
  <c r="O1182" i="67"/>
  <c r="T326" i="67"/>
  <c r="R326" i="67"/>
  <c r="Q326" i="67"/>
  <c r="P326" i="67"/>
  <c r="O326" i="67"/>
  <c r="R1058" i="67"/>
  <c r="Q1058" i="67"/>
  <c r="T1058" i="67"/>
  <c r="P1058" i="67"/>
  <c r="O1058" i="67"/>
  <c r="T1057" i="67"/>
  <c r="R1057" i="67"/>
  <c r="Q1057" i="67"/>
  <c r="P1057" i="67"/>
  <c r="O1057" i="67"/>
  <c r="T956" i="67"/>
  <c r="R956" i="67"/>
  <c r="Q956" i="67"/>
  <c r="P956" i="67"/>
  <c r="O956" i="67"/>
  <c r="T14" i="67"/>
  <c r="R14" i="67"/>
  <c r="Q14" i="67"/>
  <c r="P14" i="67"/>
  <c r="O14" i="67"/>
  <c r="T939" i="67"/>
  <c r="R939" i="67"/>
  <c r="Q939" i="67"/>
  <c r="P939" i="67"/>
  <c r="O939" i="67"/>
  <c r="T1079" i="67"/>
  <c r="R1079" i="67"/>
  <c r="Q1079" i="67"/>
  <c r="P1079" i="67"/>
  <c r="O1079" i="67"/>
  <c r="R991" i="67"/>
  <c r="T991" i="67"/>
  <c r="Q991" i="67"/>
  <c r="P991" i="67"/>
  <c r="O991" i="67"/>
  <c r="T982" i="67"/>
  <c r="R982" i="67"/>
  <c r="Q982" i="67"/>
  <c r="P982" i="67"/>
  <c r="O982" i="67"/>
  <c r="T1158" i="67"/>
  <c r="R1158" i="67"/>
  <c r="Q1158" i="67"/>
  <c r="P1158" i="67"/>
  <c r="O1158" i="67"/>
  <c r="T709" i="67"/>
  <c r="R709" i="67"/>
  <c r="Q709" i="67"/>
  <c r="P709" i="67"/>
  <c r="O709" i="67"/>
  <c r="T1129" i="67"/>
  <c r="R1129" i="67"/>
  <c r="Q1129" i="67"/>
  <c r="P1129" i="67"/>
  <c r="O1129" i="67"/>
  <c r="T168" i="67"/>
  <c r="R168" i="67"/>
  <c r="Q168" i="67"/>
  <c r="P168" i="67"/>
  <c r="O168" i="67"/>
  <c r="T1348" i="67"/>
  <c r="R1348" i="67"/>
  <c r="Q1348" i="67"/>
  <c r="O1348" i="67"/>
  <c r="P1348" i="67"/>
  <c r="Q182" i="67"/>
  <c r="R182" i="67"/>
  <c r="T182" i="67"/>
  <c r="P182" i="67"/>
  <c r="O182" i="67"/>
  <c r="T596" i="67"/>
  <c r="R596" i="67"/>
  <c r="Q596" i="67"/>
  <c r="O596" i="67"/>
  <c r="P596" i="67"/>
  <c r="T136" i="67"/>
  <c r="R136" i="67"/>
  <c r="Q136" i="67"/>
  <c r="O136" i="67"/>
  <c r="P136" i="67"/>
  <c r="T945" i="67"/>
  <c r="R945" i="67"/>
  <c r="Q945" i="67"/>
  <c r="P945" i="67"/>
  <c r="O945" i="67"/>
  <c r="T895" i="67"/>
  <c r="R895" i="67"/>
  <c r="Q895" i="67"/>
  <c r="P895" i="67"/>
  <c r="O895" i="67"/>
  <c r="R116" i="67"/>
  <c r="T116" i="67"/>
  <c r="Q116" i="67"/>
  <c r="P116" i="67"/>
  <c r="O116" i="67"/>
  <c r="T6" i="67"/>
  <c r="R6" i="67"/>
  <c r="Q6" i="67"/>
  <c r="P6" i="67"/>
  <c r="O6" i="67"/>
  <c r="T436" i="67"/>
  <c r="R436" i="67"/>
  <c r="Q436" i="67"/>
  <c r="P436" i="67"/>
  <c r="O436" i="67"/>
  <c r="T536" i="67"/>
  <c r="R536" i="67"/>
  <c r="Q536" i="67"/>
  <c r="O536" i="67"/>
  <c r="P536" i="67"/>
  <c r="T135" i="67"/>
  <c r="Q135" i="67"/>
  <c r="R135" i="67"/>
  <c r="P135" i="67"/>
  <c r="O135" i="67"/>
  <c r="T204" i="67"/>
  <c r="R204" i="67"/>
  <c r="P204" i="67"/>
  <c r="Q204" i="67"/>
  <c r="O204" i="67"/>
  <c r="T545" i="67"/>
  <c r="R545" i="67"/>
  <c r="Q545" i="67"/>
  <c r="O545" i="67"/>
  <c r="P545" i="67"/>
  <c r="R1094" i="67"/>
  <c r="T1094" i="67"/>
  <c r="Q1094" i="67"/>
  <c r="P1094" i="67"/>
  <c r="O1094" i="67"/>
  <c r="T306" i="67"/>
  <c r="R306" i="67"/>
  <c r="Q306" i="67"/>
  <c r="P306" i="67"/>
  <c r="O306" i="67"/>
  <c r="T1102" i="67"/>
  <c r="R1102" i="67"/>
  <c r="Q1102" i="67"/>
  <c r="P1102" i="67"/>
  <c r="O1102" i="67"/>
  <c r="T270" i="67"/>
  <c r="R270" i="67"/>
  <c r="Q270" i="67"/>
  <c r="O270" i="67"/>
  <c r="P270" i="67"/>
  <c r="T1262" i="67"/>
  <c r="Q1262" i="67"/>
  <c r="R1262" i="67"/>
  <c r="P1262" i="67"/>
  <c r="O1262" i="67"/>
  <c r="T463" i="67"/>
  <c r="R463" i="67"/>
  <c r="Q463" i="67"/>
  <c r="P463" i="67"/>
  <c r="O463" i="67"/>
  <c r="T390" i="67"/>
  <c r="R390" i="67"/>
  <c r="Q390" i="67"/>
  <c r="P390" i="67"/>
  <c r="O390" i="67"/>
  <c r="T560" i="67"/>
  <c r="R560" i="67"/>
  <c r="Q560" i="67"/>
  <c r="O560" i="67"/>
  <c r="P560" i="67"/>
  <c r="T414" i="67"/>
  <c r="R414" i="67"/>
  <c r="Q414" i="67"/>
  <c r="P414" i="67"/>
  <c r="O414" i="67"/>
  <c r="R1308" i="67"/>
  <c r="T1308" i="67"/>
  <c r="Q1308" i="67"/>
  <c r="P1308" i="67"/>
  <c r="O1308" i="67"/>
  <c r="T377" i="67"/>
  <c r="R377" i="67"/>
  <c r="Q377" i="67"/>
  <c r="O377" i="67"/>
  <c r="P377" i="67"/>
  <c r="T1278" i="67"/>
  <c r="R1278" i="67"/>
  <c r="Q1278" i="67"/>
  <c r="P1278" i="67"/>
  <c r="O1278" i="67"/>
  <c r="T327" i="67"/>
  <c r="R327" i="67"/>
  <c r="Q327" i="67"/>
  <c r="O327" i="67"/>
  <c r="P327" i="67"/>
  <c r="T42" i="67"/>
  <c r="R42" i="67"/>
  <c r="Q42" i="67"/>
  <c r="P42" i="67"/>
  <c r="O42" i="67"/>
  <c r="T801" i="67"/>
  <c r="R801" i="67"/>
  <c r="Q801" i="67"/>
  <c r="P801" i="67"/>
  <c r="O801" i="67"/>
  <c r="T816" i="67"/>
  <c r="R816" i="67"/>
  <c r="Q816" i="67"/>
  <c r="O816" i="67"/>
  <c r="P816" i="67"/>
  <c r="T46" i="67"/>
  <c r="R46" i="67"/>
  <c r="Q46" i="67"/>
  <c r="P46" i="67"/>
  <c r="O46" i="67"/>
  <c r="T413" i="67"/>
  <c r="R413" i="67"/>
  <c r="Q413" i="67"/>
  <c r="P413" i="67"/>
  <c r="O413" i="67"/>
  <c r="T446" i="67"/>
  <c r="R446" i="67"/>
  <c r="Q446" i="67"/>
  <c r="P446" i="67"/>
  <c r="O446" i="67"/>
  <c r="T530" i="67"/>
  <c r="R530" i="67"/>
  <c r="Q530" i="67"/>
  <c r="P530" i="67"/>
  <c r="O530" i="67"/>
  <c r="T1251" i="67"/>
  <c r="R1251" i="67"/>
  <c r="Q1251" i="67"/>
  <c r="P1251" i="67"/>
  <c r="O1251" i="67"/>
  <c r="T812" i="67"/>
  <c r="R812" i="67"/>
  <c r="Q812" i="67"/>
  <c r="O812" i="67"/>
  <c r="P812" i="67"/>
  <c r="T444" i="67"/>
  <c r="R444" i="67"/>
  <c r="P444" i="67"/>
  <c r="Q444" i="67"/>
  <c r="O444" i="67"/>
  <c r="T246" i="67"/>
  <c r="R246" i="67"/>
  <c r="Q246" i="67"/>
  <c r="O246" i="67"/>
  <c r="P246" i="67"/>
  <c r="T360" i="67"/>
  <c r="R360" i="67"/>
  <c r="Q360" i="67"/>
  <c r="P360" i="67"/>
  <c r="O360" i="67"/>
  <c r="T1355" i="67"/>
  <c r="R1355" i="67"/>
  <c r="Q1355" i="67"/>
  <c r="P1355" i="67"/>
  <c r="O1355" i="67"/>
  <c r="T526" i="67"/>
  <c r="R526" i="67"/>
  <c r="Q526" i="67"/>
  <c r="O526" i="67"/>
  <c r="P526" i="67"/>
  <c r="T799" i="67"/>
  <c r="R799" i="67"/>
  <c r="Q799" i="67"/>
  <c r="O799" i="67"/>
  <c r="P799" i="67"/>
  <c r="T498" i="67"/>
  <c r="R498" i="67"/>
  <c r="Q498" i="67"/>
  <c r="P498" i="67"/>
  <c r="O498" i="67"/>
  <c r="T808" i="67"/>
  <c r="R808" i="67"/>
  <c r="Q808" i="67"/>
  <c r="P808" i="67"/>
  <c r="O808" i="67"/>
  <c r="T352" i="67"/>
  <c r="R352" i="67"/>
  <c r="Q352" i="67"/>
  <c r="P352" i="67"/>
  <c r="O352" i="67"/>
  <c r="T1280" i="67"/>
  <c r="R1280" i="67"/>
  <c r="P1280" i="67"/>
  <c r="Q1280" i="67"/>
  <c r="O1280" i="67"/>
  <c r="T330" i="67"/>
  <c r="R330" i="67"/>
  <c r="Q330" i="67"/>
  <c r="O330" i="67"/>
  <c r="P330" i="67"/>
  <c r="R603" i="67"/>
  <c r="T603" i="67"/>
  <c r="Q603" i="67"/>
  <c r="P603" i="67"/>
  <c r="O603" i="67"/>
  <c r="R512" i="67"/>
  <c r="T512" i="67"/>
  <c r="Q512" i="67"/>
  <c r="P512" i="67"/>
  <c r="O512" i="67"/>
  <c r="T1149" i="67"/>
  <c r="Q1149" i="67"/>
  <c r="R1149" i="67"/>
  <c r="P1149" i="67"/>
  <c r="O1149" i="67"/>
  <c r="T173" i="67"/>
  <c r="R173" i="67"/>
  <c r="Q173" i="67"/>
  <c r="P173" i="67"/>
  <c r="O173" i="67"/>
  <c r="T1173" i="67"/>
  <c r="R1173" i="67"/>
  <c r="Q1173" i="67"/>
  <c r="P1173" i="67"/>
  <c r="O1173" i="67"/>
  <c r="T585" i="67"/>
  <c r="R585" i="67"/>
  <c r="Q585" i="67"/>
  <c r="P585" i="67"/>
  <c r="O585" i="67"/>
  <c r="R384" i="67"/>
  <c r="T384" i="67"/>
  <c r="Q384" i="67"/>
  <c r="P384" i="67"/>
  <c r="O384" i="67"/>
  <c r="T884" i="67"/>
  <c r="R884" i="67"/>
  <c r="Q884" i="67"/>
  <c r="O884" i="67"/>
  <c r="P884" i="67"/>
  <c r="T943" i="67"/>
  <c r="R943" i="67"/>
  <c r="P943" i="67"/>
  <c r="O943" i="67"/>
  <c r="Q943" i="67"/>
  <c r="T153" i="67"/>
  <c r="R153" i="67"/>
  <c r="Q153" i="67"/>
  <c r="P153" i="67"/>
  <c r="O153" i="67"/>
  <c r="T1305" i="67"/>
  <c r="R1305" i="67"/>
  <c r="Q1305" i="67"/>
  <c r="P1305" i="67"/>
  <c r="O1305" i="67"/>
  <c r="T1188" i="67"/>
  <c r="R1188" i="67"/>
  <c r="Q1188" i="67"/>
  <c r="P1188" i="67"/>
  <c r="O1188" i="67"/>
  <c r="T803" i="67"/>
  <c r="R803" i="67"/>
  <c r="Q803" i="67"/>
  <c r="O803" i="67"/>
  <c r="P803" i="67"/>
  <c r="T1009" i="67"/>
  <c r="R1009" i="67"/>
  <c r="Q1009" i="67"/>
  <c r="O1009" i="67"/>
  <c r="P1009" i="67"/>
  <c r="T179" i="67"/>
  <c r="Q179" i="67"/>
  <c r="R179" i="67"/>
  <c r="O179" i="67"/>
  <c r="P179" i="67"/>
  <c r="T190" i="67"/>
  <c r="R190" i="67"/>
  <c r="Q190" i="67"/>
  <c r="O190" i="67"/>
  <c r="P190" i="67"/>
  <c r="R639" i="67"/>
  <c r="T639" i="67"/>
  <c r="Q639" i="67"/>
  <c r="O639" i="67"/>
  <c r="P639" i="67"/>
  <c r="T928" i="67"/>
  <c r="R928" i="67"/>
  <c r="O928" i="67"/>
  <c r="P928" i="67"/>
  <c r="Q928" i="67"/>
  <c r="T1016" i="67"/>
  <c r="R1016" i="67"/>
  <c r="Q1016" i="67"/>
  <c r="P1016" i="67"/>
  <c r="O1016" i="67"/>
  <c r="T582" i="67"/>
  <c r="R582" i="67"/>
  <c r="Q582" i="67"/>
  <c r="P582" i="67"/>
  <c r="O582" i="67"/>
  <c r="T1087" i="67"/>
  <c r="R1087" i="67"/>
  <c r="Q1087" i="67"/>
  <c r="P1087" i="67"/>
  <c r="O1087" i="67"/>
  <c r="R269" i="67"/>
  <c r="Q269" i="67"/>
  <c r="T269" i="67"/>
  <c r="P269" i="67"/>
  <c r="O269" i="67"/>
  <c r="T1167" i="67"/>
  <c r="R1167" i="67"/>
  <c r="Q1167" i="67"/>
  <c r="P1167" i="67"/>
  <c r="O1167" i="67"/>
  <c r="T35" i="67"/>
  <c r="R35" i="67"/>
  <c r="Q35" i="67"/>
  <c r="P35" i="67"/>
  <c r="O35" i="67"/>
  <c r="T86" i="67"/>
  <c r="R86" i="67"/>
  <c r="Q86" i="67"/>
  <c r="P86" i="67"/>
  <c r="O86" i="67"/>
  <c r="T737" i="67"/>
  <c r="R737" i="67"/>
  <c r="Q737" i="67"/>
  <c r="P737" i="67"/>
  <c r="O737" i="67"/>
  <c r="T666" i="67"/>
  <c r="R666" i="67"/>
  <c r="Q666" i="67"/>
  <c r="P666" i="67"/>
  <c r="O666" i="67"/>
  <c r="T164" i="67"/>
  <c r="R164" i="67"/>
  <c r="P164" i="67"/>
  <c r="Q164" i="67"/>
  <c r="O164" i="67"/>
  <c r="T213" i="67"/>
  <c r="P213" i="67"/>
  <c r="R213" i="67"/>
  <c r="Q213" i="67"/>
  <c r="O213" i="67"/>
  <c r="T163" i="67"/>
  <c r="R163" i="67"/>
  <c r="Q163" i="67"/>
  <c r="P163" i="67"/>
  <c r="O163" i="67"/>
  <c r="T308" i="67"/>
  <c r="R308" i="67"/>
  <c r="Q308" i="67"/>
  <c r="P308" i="67"/>
  <c r="O308" i="67"/>
  <c r="T1066" i="67"/>
  <c r="R1066" i="67"/>
  <c r="Q1066" i="67"/>
  <c r="P1066" i="67"/>
  <c r="O1066" i="67"/>
  <c r="T937" i="67"/>
  <c r="R937" i="67"/>
  <c r="Q937" i="67"/>
  <c r="P937" i="67"/>
  <c r="O937" i="67"/>
  <c r="R1053" i="67"/>
  <c r="T1053" i="67"/>
  <c r="Q1053" i="67"/>
  <c r="P1053" i="67"/>
  <c r="O1053" i="67"/>
  <c r="T1039" i="67"/>
  <c r="R1039" i="67"/>
  <c r="Q1039" i="67"/>
  <c r="P1039" i="67"/>
  <c r="O1039" i="67"/>
  <c r="T970" i="67"/>
  <c r="R970" i="67"/>
  <c r="Q970" i="67"/>
  <c r="P970" i="67"/>
  <c r="O970" i="67"/>
  <c r="T996" i="67"/>
  <c r="R996" i="67"/>
  <c r="P996" i="67"/>
  <c r="Q996" i="67"/>
  <c r="O996" i="67"/>
  <c r="T653" i="67"/>
  <c r="R653" i="67"/>
  <c r="P653" i="67"/>
  <c r="Q653" i="67"/>
  <c r="O653" i="67"/>
  <c r="T149" i="67"/>
  <c r="R149" i="67"/>
  <c r="Q149" i="67"/>
  <c r="P149" i="67"/>
  <c r="O149" i="67"/>
  <c r="T96" i="67"/>
  <c r="R96" i="67"/>
  <c r="P96" i="67"/>
  <c r="O96" i="67"/>
  <c r="Q96" i="67"/>
  <c r="T1211" i="67"/>
  <c r="R1211" i="67"/>
  <c r="Q1211" i="67"/>
  <c r="O1211" i="67"/>
  <c r="P1211" i="67"/>
  <c r="R1108" i="67"/>
  <c r="T1108" i="67"/>
  <c r="Q1108" i="67"/>
  <c r="P1108" i="67"/>
  <c r="O1108" i="67"/>
  <c r="T844" i="67"/>
  <c r="R844" i="67"/>
  <c r="Q844" i="67"/>
  <c r="P844" i="67"/>
  <c r="O844" i="67"/>
  <c r="T1177" i="67"/>
  <c r="R1177" i="67"/>
  <c r="Q1177" i="67"/>
  <c r="P1177" i="67"/>
  <c r="O1177" i="67"/>
  <c r="T951" i="67"/>
  <c r="R951" i="67"/>
  <c r="Q951" i="67"/>
  <c r="P951" i="67"/>
  <c r="O951" i="67"/>
  <c r="T1208" i="67"/>
  <c r="R1208" i="67"/>
  <c r="Q1208" i="67"/>
  <c r="P1208" i="67"/>
  <c r="O1208" i="67"/>
  <c r="T1090" i="67"/>
  <c r="R1090" i="67"/>
  <c r="Q1090" i="67"/>
  <c r="O1090" i="67"/>
  <c r="P1090" i="67"/>
  <c r="T663" i="67"/>
  <c r="R663" i="67"/>
  <c r="Q663" i="67"/>
  <c r="P663" i="67"/>
  <c r="O663" i="67"/>
  <c r="R1063" i="67"/>
  <c r="T1063" i="67"/>
  <c r="Q1063" i="67"/>
  <c r="P1063" i="67"/>
  <c r="O1063" i="67"/>
  <c r="T998" i="67"/>
  <c r="Q998" i="67"/>
  <c r="R998" i="67"/>
  <c r="P998" i="67"/>
  <c r="O998" i="67"/>
  <c r="T1093" i="67"/>
  <c r="R1093" i="67"/>
  <c r="Q1093" i="67"/>
  <c r="P1093" i="67"/>
  <c r="O1093" i="67"/>
  <c r="T1062" i="67"/>
  <c r="Q1062" i="67"/>
  <c r="R1062" i="67"/>
  <c r="O1062" i="67"/>
  <c r="P1062" i="67"/>
  <c r="R70" i="67"/>
  <c r="T70" i="67"/>
  <c r="Q70" i="67"/>
  <c r="P70" i="67"/>
  <c r="O70" i="67"/>
  <c r="T1204" i="67"/>
  <c r="R1204" i="67"/>
  <c r="Q1204" i="67"/>
  <c r="P1204" i="67"/>
  <c r="O1204" i="67"/>
  <c r="T793" i="67"/>
  <c r="R793" i="67"/>
  <c r="Q793" i="67"/>
  <c r="O793" i="67"/>
  <c r="P793" i="67"/>
  <c r="T1178" i="67"/>
  <c r="R1178" i="67"/>
  <c r="P1178" i="67"/>
  <c r="Q1178" i="67"/>
  <c r="O1178" i="67"/>
  <c r="T140" i="67"/>
  <c r="R140" i="67"/>
  <c r="P140" i="67"/>
  <c r="Q140" i="67"/>
  <c r="O140" i="67"/>
  <c r="T143" i="67"/>
  <c r="Q143" i="67"/>
  <c r="P143" i="67"/>
  <c r="R143" i="67"/>
  <c r="O143" i="67"/>
  <c r="T672" i="67"/>
  <c r="R672" i="67"/>
  <c r="P672" i="67"/>
  <c r="O672" i="67"/>
  <c r="Q672" i="67"/>
  <c r="T995" i="67"/>
  <c r="R995" i="67"/>
  <c r="Q995" i="67"/>
  <c r="P995" i="67"/>
  <c r="O995" i="67"/>
  <c r="T1337" i="67"/>
  <c r="R1337" i="67"/>
  <c r="Q1337" i="67"/>
  <c r="O1337" i="67"/>
  <c r="P1337" i="67"/>
  <c r="T225" i="67"/>
  <c r="R225" i="67"/>
  <c r="Q225" i="67"/>
  <c r="P225" i="67"/>
  <c r="O225" i="67"/>
  <c r="T130" i="67"/>
  <c r="R130" i="67"/>
  <c r="Q130" i="67"/>
  <c r="P130" i="67"/>
  <c r="O130" i="67"/>
  <c r="T483" i="67"/>
  <c r="R483" i="67"/>
  <c r="Q483" i="67"/>
  <c r="P483" i="67"/>
  <c r="O483" i="67"/>
  <c r="R10" i="67"/>
  <c r="Q10" i="67"/>
  <c r="T10" i="67"/>
  <c r="O10" i="67"/>
  <c r="P10" i="67"/>
  <c r="T393" i="67"/>
  <c r="R393" i="67"/>
  <c r="Q393" i="67"/>
  <c r="O393" i="67"/>
  <c r="P393" i="67"/>
  <c r="T314" i="67"/>
  <c r="R314" i="67"/>
  <c r="Q314" i="67"/>
  <c r="P314" i="67"/>
  <c r="O314" i="67"/>
  <c r="R558" i="67"/>
  <c r="T558" i="67"/>
  <c r="P558" i="67"/>
  <c r="Q558" i="67"/>
  <c r="O558" i="67"/>
  <c r="R883" i="67"/>
  <c r="T883" i="67"/>
  <c r="P883" i="67"/>
  <c r="O883" i="67"/>
  <c r="Q883" i="67"/>
  <c r="T1336" i="67"/>
  <c r="R1336" i="67"/>
  <c r="Q1336" i="67"/>
  <c r="P1336" i="67"/>
  <c r="O1336" i="67"/>
  <c r="R1117" i="67"/>
  <c r="T1117" i="67"/>
  <c r="Q1117" i="67"/>
  <c r="P1117" i="67"/>
  <c r="O1117" i="67"/>
  <c r="T1010" i="67"/>
  <c r="R1010" i="67"/>
  <c r="Q1010" i="67"/>
  <c r="P1010" i="67"/>
  <c r="O1010" i="67"/>
  <c r="T845" i="67"/>
  <c r="R845" i="67"/>
  <c r="Q845" i="67"/>
  <c r="P845" i="67"/>
  <c r="O845" i="67"/>
  <c r="T106" i="67"/>
  <c r="R106" i="67"/>
  <c r="Q106" i="67"/>
  <c r="P106" i="67"/>
  <c r="O106" i="67"/>
  <c r="T1159" i="67"/>
  <c r="R1159" i="67"/>
  <c r="P1159" i="67"/>
  <c r="O1159" i="67"/>
  <c r="Q1159" i="67"/>
  <c r="T954" i="67"/>
  <c r="R954" i="67"/>
  <c r="Q954" i="67"/>
  <c r="P954" i="67"/>
  <c r="O954" i="67"/>
  <c r="T1081" i="67"/>
  <c r="R1081" i="67"/>
  <c r="Q1081" i="67"/>
  <c r="P1081" i="67"/>
  <c r="O1081" i="67"/>
  <c r="T1037" i="67"/>
  <c r="Q1037" i="67"/>
  <c r="R1037" i="67"/>
  <c r="P1037" i="67"/>
  <c r="O1037" i="67"/>
  <c r="T1023" i="67"/>
  <c r="R1023" i="67"/>
  <c r="Q1023" i="67"/>
  <c r="O1023" i="67"/>
  <c r="P1023" i="67"/>
  <c r="T293" i="67"/>
  <c r="R293" i="67"/>
  <c r="Q293" i="67"/>
  <c r="O293" i="67"/>
  <c r="P293" i="67"/>
  <c r="R249" i="67"/>
  <c r="T249" i="67"/>
  <c r="Q249" i="67"/>
  <c r="P249" i="67"/>
  <c r="O249" i="67"/>
  <c r="T322" i="67"/>
  <c r="R322" i="67"/>
  <c r="Q322" i="67"/>
  <c r="P322" i="67"/>
  <c r="O322" i="67"/>
  <c r="T48" i="67"/>
  <c r="R48" i="67"/>
  <c r="Q48" i="67"/>
  <c r="P48" i="67"/>
  <c r="O48" i="67"/>
  <c r="T794" i="67"/>
  <c r="R794" i="67"/>
  <c r="Q794" i="67"/>
  <c r="O794" i="67"/>
  <c r="P794" i="67"/>
  <c r="R438" i="67"/>
  <c r="T438" i="67"/>
  <c r="Q438" i="67"/>
  <c r="P438" i="67"/>
  <c r="O438" i="67"/>
  <c r="T989" i="67"/>
  <c r="R989" i="67"/>
  <c r="Q989" i="67"/>
  <c r="P989" i="67"/>
  <c r="O989" i="67"/>
  <c r="T181" i="67"/>
  <c r="R181" i="67"/>
  <c r="P181" i="67"/>
  <c r="Q181" i="67"/>
  <c r="O181" i="67"/>
  <c r="T1192" i="67"/>
  <c r="R1192" i="67"/>
  <c r="Q1192" i="67"/>
  <c r="P1192" i="67"/>
  <c r="O1192" i="67"/>
  <c r="T1132" i="67"/>
  <c r="R1132" i="67"/>
  <c r="Q1132" i="67"/>
  <c r="P1132" i="67"/>
  <c r="O1132" i="67"/>
  <c r="R257" i="67"/>
  <c r="T257" i="67"/>
  <c r="Q257" i="67"/>
  <c r="P257" i="67"/>
  <c r="O257" i="67"/>
  <c r="T580" i="67"/>
  <c r="R580" i="67"/>
  <c r="Q580" i="67"/>
  <c r="P580" i="67"/>
  <c r="O580" i="67"/>
  <c r="T1180" i="67"/>
  <c r="R1180" i="67"/>
  <c r="P1180" i="67"/>
  <c r="Q1180" i="67"/>
  <c r="O1180" i="67"/>
  <c r="T1241" i="67"/>
  <c r="R1241" i="67"/>
  <c r="Q1241" i="67"/>
  <c r="P1241" i="67"/>
  <c r="O1241" i="67"/>
  <c r="T1205" i="67"/>
  <c r="R1205" i="67"/>
  <c r="Q1205" i="67"/>
  <c r="P1205" i="67"/>
  <c r="O1205" i="67"/>
  <c r="R1266" i="67"/>
  <c r="T1266" i="67"/>
  <c r="Q1266" i="67"/>
  <c r="O1266" i="67"/>
  <c r="P1266" i="67"/>
  <c r="T997" i="67"/>
  <c r="R997" i="67"/>
  <c r="P997" i="67"/>
  <c r="O997" i="67"/>
  <c r="Q997" i="67"/>
  <c r="T915" i="67"/>
  <c r="R915" i="67"/>
  <c r="Q915" i="67"/>
  <c r="P915" i="67"/>
  <c r="O915" i="67"/>
  <c r="T814" i="67"/>
  <c r="R814" i="67"/>
  <c r="Q814" i="67"/>
  <c r="P814" i="67"/>
  <c r="O814" i="67"/>
  <c r="T899" i="67"/>
  <c r="R899" i="67"/>
  <c r="Q899" i="67"/>
  <c r="P899" i="67"/>
  <c r="O899" i="67"/>
  <c r="T963" i="67"/>
  <c r="R963" i="67"/>
  <c r="Q963" i="67"/>
  <c r="P963" i="67"/>
  <c r="O963" i="67"/>
  <c r="T1096" i="67"/>
  <c r="R1096" i="67"/>
  <c r="P1096" i="67"/>
  <c r="Q1096" i="67"/>
  <c r="O1096" i="67"/>
  <c r="T886" i="67"/>
  <c r="R886" i="67"/>
  <c r="Q886" i="67"/>
  <c r="P886" i="67"/>
  <c r="O886" i="67"/>
  <c r="T940" i="67"/>
  <c r="Q940" i="67"/>
  <c r="R940" i="67"/>
  <c r="O940" i="67"/>
  <c r="P940" i="67"/>
  <c r="T437" i="67"/>
  <c r="R437" i="67"/>
  <c r="Q437" i="67"/>
  <c r="P437" i="67"/>
  <c r="O437" i="67"/>
  <c r="T1172" i="67"/>
  <c r="R1172" i="67"/>
  <c r="Q1172" i="67"/>
  <c r="P1172" i="67"/>
  <c r="O1172" i="67"/>
  <c r="T82" i="67"/>
  <c r="R82" i="67"/>
  <c r="P82" i="67"/>
  <c r="Q82" i="67"/>
  <c r="O82" i="67"/>
  <c r="T673" i="67"/>
  <c r="R673" i="67"/>
  <c r="Q673" i="67"/>
  <c r="P673" i="67"/>
  <c r="O673" i="67"/>
  <c r="R1302" i="67"/>
  <c r="T1302" i="67"/>
  <c r="Q1302" i="67"/>
  <c r="O1302" i="67"/>
  <c r="P1302" i="67"/>
  <c r="R703" i="67"/>
  <c r="T703" i="67"/>
  <c r="P703" i="67"/>
  <c r="Q703" i="67"/>
  <c r="O703" i="67"/>
  <c r="T1376" i="67"/>
  <c r="R1376" i="67"/>
  <c r="Q1376" i="67"/>
  <c r="P1376" i="67"/>
  <c r="O1376" i="67"/>
  <c r="R496" i="67"/>
  <c r="T496" i="67"/>
  <c r="Q496" i="67"/>
  <c r="O496" i="67"/>
  <c r="P496" i="67"/>
  <c r="T319" i="67"/>
  <c r="R319" i="67"/>
  <c r="P319" i="67"/>
  <c r="Q319" i="67"/>
  <c r="O319" i="67"/>
  <c r="T743" i="67"/>
  <c r="R743" i="67"/>
  <c r="Q743" i="67"/>
  <c r="P743" i="67"/>
  <c r="O743" i="67"/>
  <c r="T478" i="67"/>
  <c r="R478" i="67"/>
  <c r="Q478" i="67"/>
  <c r="P478" i="67"/>
  <c r="O478" i="67"/>
  <c r="T753" i="67"/>
  <c r="R753" i="67"/>
  <c r="Q753" i="67"/>
  <c r="P753" i="67"/>
  <c r="O753" i="67"/>
  <c r="T421" i="67"/>
  <c r="Q421" i="67"/>
  <c r="R421" i="67"/>
  <c r="P421" i="67"/>
  <c r="O421" i="67"/>
  <c r="T763" i="67"/>
  <c r="R763" i="67"/>
  <c r="Q763" i="67"/>
  <c r="O763" i="67"/>
  <c r="P763" i="67"/>
  <c r="T433" i="67"/>
  <c r="Q433" i="67"/>
  <c r="R433" i="67"/>
  <c r="P433" i="67"/>
  <c r="O433" i="67"/>
  <c r="T729" i="67"/>
  <c r="Q729" i="67"/>
  <c r="R729" i="67"/>
  <c r="P729" i="67"/>
  <c r="O729" i="67"/>
  <c r="T599" i="67"/>
  <c r="R599" i="67"/>
  <c r="Q599" i="67"/>
  <c r="P599" i="67"/>
  <c r="O599" i="67"/>
  <c r="T1247" i="67"/>
  <c r="R1247" i="67"/>
  <c r="Q1247" i="67"/>
  <c r="P1247" i="67"/>
  <c r="O1247" i="67"/>
  <c r="T287" i="67"/>
  <c r="Q287" i="67"/>
  <c r="R287" i="67"/>
  <c r="P287" i="67"/>
  <c r="O287" i="67"/>
  <c r="T1332" i="67"/>
  <c r="Q1332" i="67"/>
  <c r="R1332" i="67"/>
  <c r="P1332" i="67"/>
  <c r="O1332" i="67"/>
  <c r="T712" i="67"/>
  <c r="R712" i="67"/>
  <c r="Q712" i="67"/>
  <c r="P712" i="67"/>
  <c r="O712" i="67"/>
  <c r="R700" i="67"/>
  <c r="T700" i="67"/>
  <c r="P700" i="67"/>
  <c r="Q700" i="67"/>
  <c r="O700" i="67"/>
  <c r="T642" i="67"/>
  <c r="R642" i="67"/>
  <c r="Q642" i="67"/>
  <c r="P642" i="67"/>
  <c r="O642" i="67"/>
  <c r="T1288" i="67"/>
  <c r="Q1288" i="67"/>
  <c r="R1288" i="67"/>
  <c r="P1288" i="67"/>
  <c r="O1288" i="67"/>
  <c r="T1300" i="67"/>
  <c r="R1300" i="67"/>
  <c r="Q1300" i="67"/>
  <c r="O1300" i="67"/>
  <c r="P1300" i="67"/>
  <c r="T707" i="67"/>
  <c r="Q707" i="67"/>
  <c r="R707" i="67"/>
  <c r="P707" i="67"/>
  <c r="O707" i="67"/>
  <c r="T735" i="67"/>
  <c r="R735" i="67"/>
  <c r="Q735" i="67"/>
  <c r="P735" i="67"/>
  <c r="O735" i="67"/>
  <c r="T701" i="67"/>
  <c r="R701" i="67"/>
  <c r="P701" i="67"/>
  <c r="Q701" i="67"/>
  <c r="O701" i="67"/>
  <c r="T720" i="67"/>
  <c r="R720" i="67"/>
  <c r="Q720" i="67"/>
  <c r="P720" i="67"/>
  <c r="O720" i="67"/>
  <c r="T711" i="67"/>
  <c r="R711" i="67"/>
  <c r="Q711" i="67"/>
  <c r="P711" i="67"/>
  <c r="O711" i="67"/>
  <c r="R626" i="67"/>
  <c r="T626" i="67"/>
  <c r="P626" i="67"/>
  <c r="Q626" i="67"/>
  <c r="O626" i="67"/>
  <c r="T237" i="67"/>
  <c r="R237" i="67"/>
  <c r="P237" i="67"/>
  <c r="Q237" i="67"/>
  <c r="O237" i="67"/>
  <c r="T1236" i="67"/>
  <c r="Q1236" i="67"/>
  <c r="P1236" i="67"/>
  <c r="R1236" i="67"/>
  <c r="O1236" i="67"/>
  <c r="T667" i="67"/>
  <c r="R667" i="67"/>
  <c r="Q667" i="67"/>
  <c r="O667" i="67"/>
  <c r="P667" i="67"/>
  <c r="R362" i="67"/>
  <c r="T362" i="67"/>
  <c r="Q362" i="67"/>
  <c r="O362" i="67"/>
  <c r="P362" i="67"/>
  <c r="T664" i="67"/>
  <c r="R664" i="67"/>
  <c r="P664" i="67"/>
  <c r="Q664" i="67"/>
  <c r="O664" i="67"/>
  <c r="T727" i="67"/>
  <c r="R727" i="67"/>
  <c r="Q727" i="67"/>
  <c r="O727" i="67"/>
  <c r="P727" i="67"/>
  <c r="T1230" i="67"/>
  <c r="Q1230" i="67"/>
  <c r="R1230" i="67"/>
  <c r="P1230" i="67"/>
  <c r="O1230" i="67"/>
  <c r="T628" i="67"/>
  <c r="R628" i="67"/>
  <c r="P628" i="67"/>
  <c r="Q628" i="67"/>
  <c r="O628" i="67"/>
  <c r="T771" i="67"/>
  <c r="R771" i="67"/>
  <c r="P771" i="67"/>
  <c r="O771" i="67"/>
  <c r="Q771" i="67"/>
  <c r="T633" i="67"/>
  <c r="R633" i="67"/>
  <c r="P633" i="67"/>
  <c r="Q633" i="67"/>
  <c r="O633" i="67"/>
  <c r="T572" i="67"/>
  <c r="R572" i="67"/>
  <c r="Q572" i="67"/>
  <c r="P572" i="67"/>
  <c r="O572" i="67"/>
  <c r="T586" i="67"/>
  <c r="Q586" i="67"/>
  <c r="R586" i="67"/>
  <c r="P586" i="67"/>
  <c r="O586" i="67"/>
  <c r="T233" i="67"/>
  <c r="P233" i="67"/>
  <c r="Q233" i="67"/>
  <c r="R233" i="67"/>
  <c r="O233" i="67"/>
  <c r="T1224" i="67"/>
  <c r="R1224" i="67"/>
  <c r="P1224" i="67"/>
  <c r="Q1224" i="67"/>
  <c r="O1224" i="67"/>
  <c r="T431" i="67"/>
  <c r="R431" i="67"/>
  <c r="P431" i="67"/>
  <c r="Q431" i="67"/>
  <c r="O431" i="67"/>
  <c r="T921" i="67"/>
  <c r="R921" i="67"/>
  <c r="P921" i="67"/>
  <c r="Q921" i="67"/>
  <c r="O921" i="67"/>
  <c r="T1365" i="67"/>
  <c r="Q1365" i="67"/>
  <c r="R1365" i="67"/>
  <c r="P1365" i="67"/>
  <c r="O1365" i="67"/>
  <c r="T459" i="67"/>
  <c r="R459" i="67"/>
  <c r="P459" i="67"/>
  <c r="Q459" i="67"/>
  <c r="O459" i="67"/>
  <c r="T57" i="67"/>
  <c r="R57" i="67"/>
  <c r="Q57" i="67"/>
  <c r="P57" i="67"/>
  <c r="O57" i="67"/>
  <c r="T430" i="67"/>
  <c r="R430" i="67"/>
  <c r="Q430" i="67"/>
  <c r="P430" i="67"/>
  <c r="O430" i="67"/>
  <c r="T661" i="67"/>
  <c r="R661" i="67"/>
  <c r="Q661" i="67"/>
  <c r="P661" i="67"/>
  <c r="O661" i="67"/>
  <c r="R1344" i="67"/>
  <c r="T1344" i="67"/>
  <c r="Q1344" i="67"/>
  <c r="P1344" i="67"/>
  <c r="O1344" i="67"/>
  <c r="T1319" i="67"/>
  <c r="Q1319" i="67"/>
  <c r="R1319" i="67"/>
  <c r="P1319" i="67"/>
  <c r="O1319" i="67"/>
  <c r="T1227" i="67"/>
  <c r="R1227" i="67"/>
  <c r="P1227" i="67"/>
  <c r="Q1227" i="67"/>
  <c r="O1227" i="67"/>
  <c r="T283" i="67"/>
  <c r="R283" i="67"/>
  <c r="Q283" i="67"/>
  <c r="P283" i="67"/>
  <c r="O283" i="67"/>
  <c r="T611" i="67"/>
  <c r="R611" i="67"/>
  <c r="P611" i="67"/>
  <c r="O611" i="67"/>
  <c r="Q611" i="67"/>
  <c r="T1317" i="67"/>
  <c r="R1317" i="67"/>
  <c r="Q1317" i="67"/>
  <c r="P1317" i="67"/>
  <c r="O1317" i="67"/>
  <c r="T594" i="67"/>
  <c r="Q594" i="67"/>
  <c r="R594" i="67"/>
  <c r="P594" i="67"/>
  <c r="O594" i="67"/>
  <c r="T567" i="67"/>
  <c r="R567" i="67"/>
  <c r="Q567" i="67"/>
  <c r="P567" i="67"/>
  <c r="O567" i="67"/>
  <c r="T649" i="67"/>
  <c r="Q649" i="67"/>
  <c r="R649" i="67"/>
  <c r="P649" i="67"/>
  <c r="O649" i="67"/>
  <c r="T922" i="67"/>
  <c r="Q922" i="67"/>
  <c r="R922" i="67"/>
  <c r="P922" i="67"/>
  <c r="O922" i="67"/>
  <c r="T714" i="67"/>
  <c r="Q714" i="67"/>
  <c r="R714" i="67"/>
  <c r="P714" i="67"/>
  <c r="O714" i="67"/>
  <c r="T570" i="67"/>
  <c r="R570" i="67"/>
  <c r="Q570" i="67"/>
  <c r="P570" i="67"/>
  <c r="O570" i="67"/>
  <c r="T679" i="67"/>
  <c r="R679" i="67"/>
  <c r="Q679" i="67"/>
  <c r="P679" i="67"/>
  <c r="O679" i="67"/>
  <c r="T785" i="67"/>
  <c r="Q785" i="67"/>
  <c r="R785" i="67"/>
  <c r="P785" i="67"/>
  <c r="O785" i="67"/>
  <c r="T732" i="67"/>
  <c r="R732" i="67"/>
  <c r="Q732" i="67"/>
  <c r="P732" i="67"/>
  <c r="O732" i="67"/>
  <c r="T282" i="67"/>
  <c r="R282" i="67"/>
  <c r="Q282" i="67"/>
  <c r="P282" i="67"/>
  <c r="O282" i="67"/>
  <c r="T818" i="67"/>
  <c r="R818" i="67"/>
  <c r="P818" i="67"/>
  <c r="Q818" i="67"/>
  <c r="O818" i="67"/>
  <c r="T132" i="67"/>
  <c r="R132" i="67"/>
  <c r="Q132" i="67"/>
  <c r="P132" i="67"/>
  <c r="O132" i="67"/>
  <c r="T848" i="67"/>
  <c r="R848" i="67"/>
  <c r="Q848" i="67"/>
  <c r="P848" i="67"/>
  <c r="O848" i="67"/>
  <c r="T1248" i="67"/>
  <c r="R1248" i="67"/>
  <c r="Q1248" i="67"/>
  <c r="P1248" i="67"/>
  <c r="O1248" i="67"/>
  <c r="T100" i="67"/>
  <c r="R100" i="67"/>
  <c r="P100" i="67"/>
  <c r="O100" i="67"/>
  <c r="Q100" i="67"/>
  <c r="T475" i="67"/>
  <c r="R475" i="67"/>
  <c r="Q475" i="67"/>
  <c r="P475" i="67"/>
  <c r="O475" i="67"/>
  <c r="T408" i="67"/>
  <c r="R408" i="67"/>
  <c r="Q408" i="67"/>
  <c r="P408" i="67"/>
  <c r="O408" i="67"/>
  <c r="T906" i="67"/>
  <c r="R906" i="67"/>
  <c r="Q906" i="67"/>
  <c r="P906" i="67"/>
  <c r="O906" i="67"/>
  <c r="T1196" i="67"/>
  <c r="R1196" i="67"/>
  <c r="Q1196" i="67"/>
  <c r="P1196" i="67"/>
  <c r="O1196" i="67"/>
  <c r="T1258" i="67"/>
  <c r="R1258" i="67"/>
  <c r="Q1258" i="67"/>
  <c r="P1258" i="67"/>
  <c r="O1258" i="67"/>
  <c r="T1098" i="67"/>
  <c r="R1098" i="67"/>
  <c r="Q1098" i="67"/>
  <c r="P1098" i="67"/>
  <c r="O1098" i="67"/>
  <c r="T120" i="67"/>
  <c r="Q120" i="67"/>
  <c r="R120" i="67"/>
  <c r="P120" i="67"/>
  <c r="O120" i="67"/>
  <c r="T1341" i="67"/>
  <c r="R1341" i="67"/>
  <c r="Q1341" i="67"/>
  <c r="P1341" i="67"/>
  <c r="O1341" i="67"/>
  <c r="T941" i="67"/>
  <c r="R941" i="67"/>
  <c r="Q941" i="67"/>
  <c r="P941" i="67"/>
  <c r="O941" i="67"/>
  <c r="R334" i="67"/>
  <c r="T334" i="67"/>
  <c r="Q334" i="67"/>
  <c r="P334" i="67"/>
  <c r="O334" i="67"/>
  <c r="T1103" i="67"/>
  <c r="R1103" i="67"/>
  <c r="Q1103" i="67"/>
  <c r="P1103" i="67"/>
  <c r="O1103" i="67"/>
  <c r="T877" i="67"/>
  <c r="Q877" i="67"/>
  <c r="R877" i="67"/>
  <c r="P877" i="67"/>
  <c r="O877" i="67"/>
  <c r="T602" i="67"/>
  <c r="R602" i="67"/>
  <c r="Q602" i="67"/>
  <c r="P602" i="67"/>
  <c r="O602" i="67"/>
  <c r="T804" i="67"/>
  <c r="R804" i="67"/>
  <c r="Q804" i="67"/>
  <c r="P804" i="67"/>
  <c r="O804" i="67"/>
  <c r="T68" i="67"/>
  <c r="R68" i="67"/>
  <c r="P68" i="67"/>
  <c r="Q68" i="67"/>
  <c r="O68" i="67"/>
  <c r="T1032" i="67"/>
  <c r="R1032" i="67"/>
  <c r="Q1032" i="67"/>
  <c r="O1032" i="67"/>
  <c r="P1032" i="67"/>
  <c r="T568" i="67"/>
  <c r="R568" i="67"/>
  <c r="Q568" i="67"/>
  <c r="P568" i="67"/>
  <c r="O568" i="67"/>
  <c r="T891" i="67"/>
  <c r="R891" i="67"/>
  <c r="Q891" i="67"/>
  <c r="P891" i="67"/>
  <c r="O891" i="67"/>
  <c r="T574" i="67"/>
  <c r="R574" i="67"/>
  <c r="Q574" i="67"/>
  <c r="O574" i="67"/>
  <c r="P574" i="67"/>
  <c r="T344" i="67"/>
  <c r="R344" i="67"/>
  <c r="O344" i="67"/>
  <c r="Q344" i="67"/>
  <c r="P344" i="67"/>
  <c r="T885" i="67"/>
  <c r="R885" i="67"/>
  <c r="Q885" i="67"/>
  <c r="P885" i="67"/>
  <c r="O885" i="67"/>
  <c r="T815" i="67"/>
  <c r="R815" i="67"/>
  <c r="Q815" i="67"/>
  <c r="P815" i="67"/>
  <c r="O815" i="67"/>
  <c r="T482" i="67"/>
  <c r="R482" i="67"/>
  <c r="Q482" i="67"/>
  <c r="P482" i="67"/>
  <c r="O482" i="67"/>
  <c r="T74" i="67"/>
  <c r="R74" i="67"/>
  <c r="Q74" i="67"/>
  <c r="P74" i="67"/>
  <c r="O74" i="67"/>
  <c r="T138" i="67"/>
  <c r="R138" i="67"/>
  <c r="Q138" i="67"/>
  <c r="P138" i="67"/>
  <c r="O138" i="67"/>
  <c r="R376" i="67"/>
  <c r="T376" i="67"/>
  <c r="Q376" i="67"/>
  <c r="P376" i="67"/>
  <c r="O376" i="67"/>
  <c r="T980" i="67"/>
  <c r="R980" i="67"/>
  <c r="Q980" i="67"/>
  <c r="P980" i="67"/>
  <c r="O980" i="67"/>
  <c r="T1198" i="67"/>
  <c r="R1198" i="67"/>
  <c r="Q1198" i="67"/>
  <c r="P1198" i="67"/>
  <c r="O1198" i="67"/>
  <c r="T842" i="67"/>
  <c r="R842" i="67"/>
  <c r="O842" i="67"/>
  <c r="P842" i="67"/>
  <c r="Q842" i="67"/>
  <c r="T544" i="67"/>
  <c r="R544" i="67"/>
  <c r="P544" i="67"/>
  <c r="Q544" i="67"/>
  <c r="O544" i="67"/>
  <c r="T21" i="67"/>
  <c r="R21" i="67"/>
  <c r="Q21" i="67"/>
  <c r="P21" i="67"/>
  <c r="O21" i="67"/>
  <c r="T535" i="67"/>
  <c r="R535" i="67"/>
  <c r="Q535" i="67"/>
  <c r="P535" i="67"/>
  <c r="O535" i="67"/>
  <c r="T1170" i="67"/>
  <c r="R1170" i="67"/>
  <c r="Q1170" i="67"/>
  <c r="P1170" i="67"/>
  <c r="O1170" i="67"/>
  <c r="T69" i="67"/>
  <c r="R69" i="67"/>
  <c r="Q69" i="67"/>
  <c r="O69" i="67"/>
  <c r="P69" i="67"/>
  <c r="T622" i="67"/>
  <c r="R622" i="67"/>
  <c r="Q622" i="67"/>
  <c r="P622" i="67"/>
  <c r="O622" i="67"/>
  <c r="T519" i="67"/>
  <c r="R519" i="67"/>
  <c r="Q519" i="67"/>
  <c r="O519" i="67"/>
  <c r="P519" i="67"/>
  <c r="T416" i="67"/>
  <c r="R416" i="67"/>
  <c r="P416" i="67"/>
  <c r="Q416" i="67"/>
  <c r="O416" i="67"/>
  <c r="T548" i="67"/>
  <c r="R548" i="67"/>
  <c r="Q548" i="67"/>
  <c r="P548" i="67"/>
  <c r="O548" i="67"/>
  <c r="T811" i="67"/>
  <c r="R811" i="67"/>
  <c r="Q811" i="67"/>
  <c r="O811" i="67"/>
  <c r="P811" i="67"/>
  <c r="T541" i="67"/>
  <c r="R541" i="67"/>
  <c r="O541" i="67"/>
  <c r="P541" i="67"/>
  <c r="Q541" i="67"/>
  <c r="T728" i="67"/>
  <c r="R728" i="67"/>
  <c r="Q728" i="67"/>
  <c r="P728" i="67"/>
  <c r="O728" i="67"/>
  <c r="T174" i="67"/>
  <c r="R174" i="67"/>
  <c r="Q174" i="67"/>
  <c r="P174" i="67"/>
  <c r="O174" i="67"/>
  <c r="T942" i="67"/>
  <c r="R942" i="67"/>
  <c r="Q942" i="67"/>
  <c r="O942" i="67"/>
  <c r="P942" i="67"/>
  <c r="T198" i="67"/>
  <c r="R198" i="67"/>
  <c r="Q198" i="67"/>
  <c r="P198" i="67"/>
  <c r="O198" i="67"/>
  <c r="T419" i="67"/>
  <c r="R419" i="67"/>
  <c r="Q419" i="67"/>
  <c r="O419" i="67"/>
  <c r="P419" i="67"/>
  <c r="T1133" i="67"/>
  <c r="R1133" i="67"/>
  <c r="Q1133" i="67"/>
  <c r="P1133" i="67"/>
  <c r="O1133" i="67"/>
  <c r="T819" i="67"/>
  <c r="R819" i="67"/>
  <c r="Q819" i="67"/>
  <c r="O819" i="67"/>
  <c r="P819" i="67"/>
  <c r="T51" i="67"/>
  <c r="R51" i="67"/>
  <c r="Q51" i="67"/>
  <c r="P51" i="67"/>
  <c r="O51" i="67"/>
  <c r="T1001" i="67"/>
  <c r="R1001" i="67"/>
  <c r="Q1001" i="67"/>
  <c r="O1001" i="67"/>
  <c r="P1001" i="67"/>
  <c r="T1148" i="67"/>
  <c r="Q1148" i="67"/>
  <c r="R1148" i="67"/>
  <c r="P1148" i="67"/>
  <c r="O1148" i="67"/>
  <c r="T935" i="67"/>
  <c r="R935" i="67"/>
  <c r="Q935" i="67"/>
  <c r="P935" i="67"/>
  <c r="O935" i="67"/>
  <c r="T1011" i="67"/>
  <c r="R1011" i="67"/>
  <c r="Q1011" i="67"/>
  <c r="O1011" i="67"/>
  <c r="P1011" i="67"/>
  <c r="T447" i="67"/>
  <c r="R447" i="67"/>
  <c r="Q447" i="67"/>
  <c r="O447" i="67"/>
  <c r="P447" i="67"/>
  <c r="T533" i="67"/>
  <c r="R533" i="67"/>
  <c r="Q533" i="67"/>
  <c r="P533" i="67"/>
  <c r="O533" i="67"/>
  <c r="R520" i="67"/>
  <c r="T520" i="67"/>
  <c r="Q520" i="67"/>
  <c r="P520" i="67"/>
  <c r="O520" i="67"/>
  <c r="T1264" i="67"/>
  <c r="R1264" i="67"/>
  <c r="Q1264" i="67"/>
  <c r="P1264" i="67"/>
  <c r="O1264" i="67"/>
  <c r="T1354" i="67"/>
  <c r="R1354" i="67"/>
  <c r="Q1354" i="67"/>
  <c r="O1354" i="67"/>
  <c r="P1354" i="67"/>
  <c r="T464" i="67"/>
  <c r="Q464" i="67"/>
  <c r="R464" i="67"/>
  <c r="O464" i="67"/>
  <c r="P464" i="67"/>
  <c r="T427" i="67"/>
  <c r="R427" i="67"/>
  <c r="Q427" i="67"/>
  <c r="P427" i="67"/>
  <c r="O427" i="67"/>
  <c r="T63" i="67"/>
  <c r="R63" i="67"/>
  <c r="Q63" i="67"/>
  <c r="P63" i="67"/>
  <c r="O63" i="67"/>
  <c r="T1339" i="67"/>
  <c r="R1339" i="67"/>
  <c r="Q1339" i="67"/>
  <c r="P1339" i="67"/>
  <c r="O1339" i="67"/>
  <c r="T97" i="67"/>
  <c r="R97" i="67"/>
  <c r="Q97" i="67"/>
  <c r="P97" i="67"/>
  <c r="O97" i="67"/>
  <c r="T1150" i="67"/>
  <c r="R1150" i="67"/>
  <c r="Q1150" i="67"/>
  <c r="P1150" i="67"/>
  <c r="O1150" i="67"/>
  <c r="T1373" i="67"/>
  <c r="R1373" i="67"/>
  <c r="Q1373" i="67"/>
  <c r="P1373" i="67"/>
  <c r="O1373" i="67"/>
  <c r="T162" i="67"/>
  <c r="Q162" i="67"/>
  <c r="R162" i="67"/>
  <c r="P162" i="67"/>
  <c r="O162" i="67"/>
  <c r="T325" i="67"/>
  <c r="R325" i="67"/>
  <c r="Q325" i="67"/>
  <c r="O325" i="67"/>
  <c r="P325" i="67"/>
  <c r="T597" i="67"/>
  <c r="R597" i="67"/>
  <c r="P597" i="67"/>
  <c r="Q597" i="67"/>
  <c r="O597" i="67"/>
  <c r="T565" i="67"/>
  <c r="R565" i="67"/>
  <c r="Q565" i="67"/>
  <c r="P565" i="67"/>
  <c r="O565" i="67"/>
  <c r="T151" i="67"/>
  <c r="R151" i="67"/>
  <c r="Q151" i="67"/>
  <c r="P151" i="67"/>
  <c r="O151" i="67"/>
  <c r="T614" i="67"/>
  <c r="R614" i="67"/>
  <c r="Q614" i="67"/>
  <c r="P614" i="67"/>
  <c r="O614" i="67"/>
  <c r="T211" i="67"/>
  <c r="R211" i="67"/>
  <c r="Q211" i="67"/>
  <c r="P211" i="67"/>
  <c r="O211" i="67"/>
  <c r="T950" i="67"/>
  <c r="R950" i="67"/>
  <c r="Q950" i="67"/>
  <c r="O950" i="67"/>
  <c r="P950" i="67"/>
  <c r="T1123" i="67"/>
  <c r="R1123" i="67"/>
  <c r="Q1123" i="67"/>
  <c r="O1123" i="67"/>
  <c r="P1123" i="67"/>
  <c r="T657" i="67"/>
  <c r="R657" i="67"/>
  <c r="Q657" i="67"/>
  <c r="P657" i="67"/>
  <c r="O657" i="67"/>
  <c r="T1126" i="67"/>
  <c r="R1126" i="67"/>
  <c r="P1126" i="67"/>
  <c r="Q1126" i="67"/>
  <c r="O1126" i="67"/>
  <c r="T854" i="67"/>
  <c r="R854" i="67"/>
  <c r="Q854" i="67"/>
  <c r="P854" i="67"/>
  <c r="O854" i="67"/>
  <c r="R865" i="67"/>
  <c r="T865" i="67"/>
  <c r="P865" i="67"/>
  <c r="Q865" i="67"/>
  <c r="O865" i="67"/>
  <c r="T1144" i="67"/>
  <c r="R1144" i="67"/>
  <c r="Q1144" i="67"/>
  <c r="P1144" i="67"/>
  <c r="O1144" i="67"/>
  <c r="T874" i="67"/>
  <c r="R874" i="67"/>
  <c r="Q874" i="67"/>
  <c r="P874" i="67"/>
  <c r="O874" i="67"/>
  <c r="T1243" i="67"/>
  <c r="R1243" i="67"/>
  <c r="Q1243" i="67"/>
  <c r="P1243" i="67"/>
  <c r="O1243" i="67"/>
  <c r="T932" i="67"/>
  <c r="R932" i="67"/>
  <c r="Q932" i="67"/>
  <c r="P932" i="67"/>
  <c r="O932" i="67"/>
  <c r="T717" i="67"/>
  <c r="Q717" i="67"/>
  <c r="R717" i="67"/>
  <c r="P717" i="67"/>
  <c r="O717" i="67"/>
  <c r="T499" i="67"/>
  <c r="R499" i="67"/>
  <c r="Q499" i="67"/>
  <c r="O499" i="67"/>
  <c r="P499" i="67"/>
  <c r="T197" i="67"/>
  <c r="R197" i="67"/>
  <c r="Q197" i="67"/>
  <c r="P197" i="67"/>
  <c r="O197" i="67"/>
  <c r="T505" i="67"/>
  <c r="R505" i="67"/>
  <c r="Q505" i="67"/>
  <c r="P505" i="67"/>
  <c r="O505" i="67"/>
  <c r="T755" i="67"/>
  <c r="R755" i="67"/>
  <c r="Q755" i="67"/>
  <c r="P755" i="67"/>
  <c r="O755" i="67"/>
  <c r="T170" i="67"/>
  <c r="R170" i="67"/>
  <c r="Q170" i="67"/>
  <c r="O170" i="67"/>
  <c r="P170" i="67"/>
  <c r="T1265" i="67"/>
  <c r="Q1265" i="67"/>
  <c r="R1265" i="67"/>
  <c r="O1265" i="67"/>
  <c r="P1265" i="67"/>
  <c r="T15" i="67"/>
  <c r="Q15" i="67"/>
  <c r="P15" i="67"/>
  <c r="R15" i="67"/>
  <c r="O15" i="67"/>
  <c r="T403" i="67"/>
  <c r="R403" i="67"/>
  <c r="Q403" i="67"/>
  <c r="P403" i="67"/>
  <c r="O403" i="67"/>
  <c r="T356" i="67"/>
  <c r="R356" i="67"/>
  <c r="Q356" i="67"/>
  <c r="P356" i="67"/>
  <c r="O356" i="67"/>
  <c r="R587" i="67"/>
  <c r="Q587" i="67"/>
  <c r="T587" i="67"/>
  <c r="P587" i="67"/>
  <c r="O587" i="67"/>
  <c r="T806" i="67"/>
  <c r="R806" i="67"/>
  <c r="Q806" i="67"/>
  <c r="O806" i="67"/>
  <c r="P806" i="67"/>
  <c r="T1187" i="67"/>
  <c r="R1187" i="67"/>
  <c r="Q1187" i="67"/>
  <c r="O1187" i="67"/>
  <c r="P1187" i="67"/>
  <c r="T1370" i="67"/>
  <c r="R1370" i="67"/>
  <c r="Q1370" i="67"/>
  <c r="P1370" i="67"/>
  <c r="O1370" i="67"/>
  <c r="T442" i="67"/>
  <c r="R442" i="67"/>
  <c r="Q442" i="67"/>
  <c r="O442" i="67"/>
  <c r="P442" i="67"/>
  <c r="R1267" i="67"/>
  <c r="T1267" i="67"/>
  <c r="Q1267" i="67"/>
  <c r="P1267" i="67"/>
  <c r="O1267" i="67"/>
  <c r="T1260" i="67"/>
  <c r="R1260" i="67"/>
  <c r="Q1260" i="67"/>
  <c r="P1260" i="67"/>
  <c r="O1260" i="67"/>
  <c r="T467" i="67"/>
  <c r="R467" i="67"/>
  <c r="Q467" i="67"/>
  <c r="P467" i="67"/>
  <c r="O467" i="67"/>
  <c r="T313" i="67"/>
  <c r="R313" i="67"/>
  <c r="Q313" i="67"/>
  <c r="P313" i="67"/>
  <c r="O313" i="67"/>
  <c r="T802" i="67"/>
  <c r="R802" i="67"/>
  <c r="Q802" i="67"/>
  <c r="O802" i="67"/>
  <c r="P802" i="67"/>
  <c r="T559" i="67"/>
  <c r="R559" i="67"/>
  <c r="Q559" i="67"/>
  <c r="O559" i="67"/>
  <c r="P559" i="67"/>
  <c r="T328" i="67"/>
  <c r="P328" i="67"/>
  <c r="Q328" i="67"/>
  <c r="R328" i="67"/>
  <c r="O328" i="67"/>
  <c r="R810" i="67"/>
  <c r="Q810" i="67"/>
  <c r="T810" i="67"/>
  <c r="P810" i="67"/>
  <c r="O810" i="67"/>
  <c r="T382" i="67"/>
  <c r="Q382" i="67"/>
  <c r="R382" i="67"/>
  <c r="P382" i="67"/>
  <c r="O382" i="67"/>
  <c r="T355" i="67"/>
  <c r="R355" i="67"/>
  <c r="Q355" i="67"/>
  <c r="P355" i="67"/>
  <c r="O355" i="67"/>
  <c r="T529" i="67"/>
  <c r="R529" i="67"/>
  <c r="Q529" i="67"/>
  <c r="O529" i="67"/>
  <c r="P529" i="67"/>
  <c r="T361" i="67"/>
  <c r="R361" i="67"/>
  <c r="Q361" i="67"/>
  <c r="P361" i="67"/>
  <c r="O361" i="67"/>
  <c r="T503" i="67"/>
  <c r="R503" i="67"/>
  <c r="Q503" i="67"/>
  <c r="P503" i="67"/>
  <c r="O503" i="67"/>
  <c r="T107" i="67"/>
  <c r="R107" i="67"/>
  <c r="Q107" i="67"/>
  <c r="P107" i="67"/>
  <c r="O107" i="67"/>
  <c r="T27" i="67"/>
  <c r="R27" i="67"/>
  <c r="Q27" i="67"/>
  <c r="P27" i="67"/>
  <c r="O27" i="67"/>
  <c r="T357" i="67"/>
  <c r="R357" i="67"/>
  <c r="Q357" i="67"/>
  <c r="P357" i="67"/>
  <c r="O357" i="67"/>
  <c r="T53" i="67"/>
  <c r="R53" i="67"/>
  <c r="Q53" i="67"/>
  <c r="P53" i="67"/>
  <c r="O53" i="67"/>
  <c r="R380" i="67"/>
  <c r="T380" i="67"/>
  <c r="Q380" i="67"/>
  <c r="P380" i="67"/>
  <c r="O380" i="67"/>
  <c r="T336" i="67"/>
  <c r="R336" i="67"/>
  <c r="P336" i="67"/>
  <c r="Q336" i="67"/>
  <c r="O336" i="67"/>
  <c r="T440" i="67"/>
  <c r="Q440" i="67"/>
  <c r="R440" i="67"/>
  <c r="P440" i="67"/>
  <c r="O440" i="67"/>
  <c r="T379" i="67"/>
  <c r="R379" i="67"/>
  <c r="Q379" i="67"/>
  <c r="O379" i="67"/>
  <c r="P379" i="67"/>
  <c r="R504" i="67"/>
  <c r="T504" i="67"/>
  <c r="P504" i="67"/>
  <c r="Q504" i="67"/>
  <c r="O504" i="67"/>
  <c r="T556" i="67"/>
  <c r="R556" i="67"/>
  <c r="Q556" i="67"/>
  <c r="O556" i="67"/>
  <c r="P556" i="67"/>
  <c r="T443" i="67"/>
  <c r="R443" i="67"/>
  <c r="Q443" i="67"/>
  <c r="P443" i="67"/>
  <c r="O443" i="67"/>
  <c r="T43" i="67"/>
  <c r="R43" i="67"/>
  <c r="Q43" i="67"/>
  <c r="P43" i="67"/>
  <c r="O43" i="67"/>
  <c r="T307" i="67"/>
  <c r="R307" i="67"/>
  <c r="Q307" i="67"/>
  <c r="P307" i="67"/>
  <c r="O307" i="67"/>
  <c r="R226" i="67"/>
  <c r="T226" i="67"/>
  <c r="P226" i="67"/>
  <c r="O226" i="67"/>
  <c r="Q226" i="67"/>
  <c r="T1277" i="67"/>
  <c r="R1277" i="67"/>
  <c r="Q1277" i="67"/>
  <c r="P1277" i="67"/>
  <c r="O1277" i="67"/>
  <c r="T41" i="67"/>
  <c r="R41" i="67"/>
  <c r="Q41" i="67"/>
  <c r="P41" i="67"/>
  <c r="O41" i="67"/>
  <c r="T758" i="67"/>
  <c r="R758" i="67"/>
  <c r="Q758" i="67"/>
  <c r="P758" i="67"/>
  <c r="O758" i="67"/>
  <c r="T562" i="67"/>
  <c r="R562" i="67"/>
  <c r="P562" i="67"/>
  <c r="Q562" i="67"/>
  <c r="O562" i="67"/>
  <c r="T958" i="67"/>
  <c r="Q958" i="67"/>
  <c r="R958" i="67"/>
  <c r="O958" i="67"/>
  <c r="P958" i="67"/>
  <c r="T543" i="67"/>
  <c r="R543" i="67"/>
  <c r="Q543" i="67"/>
  <c r="O543" i="67"/>
  <c r="P543" i="67"/>
  <c r="T175" i="67"/>
  <c r="R175" i="67"/>
  <c r="P175" i="67"/>
  <c r="Q175" i="67"/>
  <c r="O175" i="67"/>
  <c r="R268" i="67"/>
  <c r="T268" i="67"/>
  <c r="Q268" i="67"/>
  <c r="P268" i="67"/>
  <c r="O268" i="67"/>
  <c r="T898" i="67"/>
  <c r="R898" i="67"/>
  <c r="Q898" i="67"/>
  <c r="O898" i="67"/>
  <c r="P898" i="67"/>
  <c r="T364" i="67"/>
  <c r="Q364" i="67"/>
  <c r="R364" i="67"/>
  <c r="O364" i="67"/>
  <c r="P364" i="67"/>
  <c r="T1073" i="67"/>
  <c r="R1073" i="67"/>
  <c r="Q1073" i="67"/>
  <c r="P1073" i="67"/>
  <c r="O1073" i="67"/>
  <c r="T191" i="67"/>
  <c r="R191" i="67"/>
  <c r="Q191" i="67"/>
  <c r="P191" i="67"/>
  <c r="O191" i="67"/>
  <c r="T608" i="67"/>
  <c r="R608" i="67"/>
  <c r="P608" i="67"/>
  <c r="Q608" i="67"/>
  <c r="O608" i="67"/>
  <c r="T966" i="67"/>
  <c r="R966" i="67"/>
  <c r="Q966" i="67"/>
  <c r="P966" i="67"/>
  <c r="O966" i="67"/>
  <c r="T139" i="67"/>
  <c r="Q139" i="67"/>
  <c r="R139" i="67"/>
  <c r="P139" i="67"/>
  <c r="O139" i="67"/>
  <c r="T5" i="67"/>
  <c r="R5" i="67"/>
  <c r="Q5" i="67"/>
  <c r="P5" i="67"/>
  <c r="O5" i="67"/>
  <c r="T480" i="67"/>
  <c r="R480" i="67"/>
  <c r="Q480" i="67"/>
  <c r="P480" i="67"/>
  <c r="O480" i="67"/>
  <c r="T847" i="67"/>
  <c r="R847" i="67"/>
  <c r="Q847" i="67"/>
  <c r="P847" i="67"/>
  <c r="O847" i="67"/>
  <c r="T896" i="67"/>
  <c r="R896" i="67"/>
  <c r="Q896" i="67"/>
  <c r="P896" i="67"/>
  <c r="O896" i="67"/>
  <c r="T590" i="67"/>
  <c r="Q590" i="67"/>
  <c r="R590" i="67"/>
  <c r="P590" i="67"/>
  <c r="O590" i="67"/>
  <c r="T280" i="67"/>
  <c r="Q280" i="67"/>
  <c r="R280" i="67"/>
  <c r="P280" i="67"/>
  <c r="O280" i="67"/>
  <c r="T1050" i="67"/>
  <c r="R1050" i="67"/>
  <c r="Q1050" i="67"/>
  <c r="P1050" i="67"/>
  <c r="O1050" i="67"/>
  <c r="T1164" i="67"/>
  <c r="R1164" i="67"/>
  <c r="Q1164" i="67"/>
  <c r="P1164" i="67"/>
  <c r="O1164" i="67"/>
  <c r="T79" i="67"/>
  <c r="Q79" i="67"/>
  <c r="R79" i="67"/>
  <c r="P79" i="67"/>
  <c r="O79" i="67"/>
  <c r="T682" i="67"/>
  <c r="R682" i="67"/>
  <c r="P682" i="67"/>
  <c r="Q682" i="67"/>
  <c r="O682" i="67"/>
  <c r="T1130" i="67"/>
  <c r="R1130" i="67"/>
  <c r="Q1130" i="67"/>
  <c r="P1130" i="67"/>
  <c r="O1130" i="67"/>
  <c r="T903" i="67"/>
  <c r="R903" i="67"/>
  <c r="Q903" i="67"/>
  <c r="O903" i="67"/>
  <c r="P903" i="67"/>
  <c r="T850" i="67"/>
  <c r="R850" i="67"/>
  <c r="Q850" i="67"/>
  <c r="P850" i="67"/>
  <c r="O850" i="67"/>
  <c r="T165" i="67"/>
  <c r="R165" i="67"/>
  <c r="Q165" i="67"/>
  <c r="P165" i="67"/>
  <c r="O165" i="67"/>
  <c r="T212" i="67"/>
  <c r="Q212" i="67"/>
  <c r="R212" i="67"/>
  <c r="P212" i="67"/>
  <c r="O212" i="67"/>
  <c r="T167" i="67"/>
  <c r="R167" i="67"/>
  <c r="P167" i="67"/>
  <c r="Q167" i="67"/>
  <c r="O167" i="67"/>
  <c r="R866" i="67"/>
  <c r="T866" i="67"/>
  <c r="P866" i="67"/>
  <c r="O866" i="67"/>
  <c r="Q866" i="67"/>
  <c r="T1242" i="67"/>
  <c r="R1242" i="67"/>
  <c r="Q1242" i="67"/>
  <c r="P1242" i="67"/>
  <c r="O1242" i="67"/>
  <c r="T1135" i="67"/>
  <c r="R1135" i="67"/>
  <c r="Q1135" i="67"/>
  <c r="P1135" i="67"/>
  <c r="O1135" i="67"/>
  <c r="T831" i="67"/>
  <c r="R831" i="67"/>
  <c r="Q831" i="67"/>
  <c r="P831" i="67"/>
  <c r="O831" i="67"/>
  <c r="T1206" i="67"/>
  <c r="R1206" i="67"/>
  <c r="Q1206" i="67"/>
  <c r="P1206" i="67"/>
  <c r="O1206" i="67"/>
  <c r="Q575" i="67"/>
  <c r="T575" i="67"/>
  <c r="R575" i="67"/>
  <c r="P575" i="67"/>
  <c r="O575" i="67"/>
  <c r="T299" i="67"/>
  <c r="R299" i="67"/>
  <c r="Q299" i="67"/>
  <c r="P299" i="67"/>
  <c r="O299" i="67"/>
  <c r="T1091" i="67"/>
  <c r="R1091" i="67"/>
  <c r="Q1091" i="67"/>
  <c r="P1091" i="67"/>
  <c r="O1091" i="67"/>
  <c r="T1065" i="67"/>
  <c r="R1065" i="67"/>
  <c r="Q1065" i="67"/>
  <c r="P1065" i="67"/>
  <c r="O1065" i="67"/>
  <c r="T1059" i="67"/>
  <c r="R1059" i="67"/>
  <c r="Q1059" i="67"/>
  <c r="P1059" i="67"/>
  <c r="O1059" i="67"/>
  <c r="T1086" i="67"/>
  <c r="R1086" i="67"/>
  <c r="Q1086" i="67"/>
  <c r="P1086" i="67"/>
  <c r="O1086" i="67"/>
  <c r="T1082" i="67"/>
  <c r="R1082" i="67"/>
  <c r="Q1082" i="67"/>
  <c r="P1082" i="67"/>
  <c r="O1082" i="67"/>
  <c r="T1239" i="67"/>
  <c r="R1239" i="67"/>
  <c r="P1239" i="67"/>
  <c r="Q1239" i="67"/>
  <c r="O1239" i="67"/>
  <c r="T867" i="67"/>
  <c r="R867" i="67"/>
  <c r="Q867" i="67"/>
  <c r="P867" i="67"/>
  <c r="O867" i="67"/>
  <c r="T105" i="67"/>
  <c r="R105" i="67"/>
  <c r="P105" i="67"/>
  <c r="Q105" i="67"/>
  <c r="O105" i="67"/>
  <c r="T1190" i="67"/>
  <c r="R1190" i="67"/>
  <c r="Q1190" i="67"/>
  <c r="P1190" i="67"/>
  <c r="O1190" i="67"/>
  <c r="T1184" i="67"/>
  <c r="R1184" i="67"/>
  <c r="Q1184" i="67"/>
  <c r="O1184" i="67"/>
  <c r="P1184" i="67"/>
  <c r="R271" i="67"/>
  <c r="T271" i="67"/>
  <c r="P271" i="67"/>
  <c r="O271" i="67"/>
  <c r="Q271" i="67"/>
  <c r="T11" i="67"/>
  <c r="R11" i="67"/>
  <c r="Q11" i="67"/>
  <c r="P11" i="67"/>
  <c r="O11" i="67"/>
  <c r="T809" i="67"/>
  <c r="Q809" i="67"/>
  <c r="R809" i="67"/>
  <c r="P809" i="67"/>
  <c r="O809" i="67"/>
  <c r="T1281" i="67"/>
  <c r="R1281" i="67"/>
  <c r="Q1281" i="67"/>
  <c r="O1281" i="67"/>
  <c r="P1281" i="67"/>
  <c r="T33" i="67"/>
  <c r="R33" i="67"/>
  <c r="Q33" i="67"/>
  <c r="O33" i="67"/>
  <c r="P33" i="67"/>
  <c r="R557" i="67"/>
  <c r="T557" i="67"/>
  <c r="Q557" i="67"/>
  <c r="P557" i="67"/>
  <c r="O557" i="67"/>
  <c r="T263" i="67"/>
  <c r="R263" i="67"/>
  <c r="Q263" i="67"/>
  <c r="O263" i="67"/>
  <c r="P263" i="67"/>
  <c r="R1194" i="67"/>
  <c r="T1194" i="67"/>
  <c r="Q1194" i="67"/>
  <c r="O1194" i="67"/>
  <c r="P1194" i="67"/>
  <c r="T187" i="67"/>
  <c r="R187" i="67"/>
  <c r="P187" i="67"/>
  <c r="Q187" i="67"/>
  <c r="O187" i="67"/>
  <c r="T936" i="67"/>
  <c r="R936" i="67"/>
  <c r="Q936" i="67"/>
  <c r="P936" i="67"/>
  <c r="O936" i="67"/>
  <c r="T375" i="67"/>
  <c r="R375" i="67"/>
  <c r="Q375" i="67"/>
  <c r="P375" i="67"/>
  <c r="O375" i="67"/>
  <c r="R912" i="67"/>
  <c r="T912" i="67"/>
  <c r="Q912" i="67"/>
  <c r="P912" i="67"/>
  <c r="O912" i="67"/>
  <c r="T315" i="67"/>
  <c r="R315" i="67"/>
  <c r="P315" i="67"/>
  <c r="Q315" i="67"/>
  <c r="O315" i="67"/>
  <c r="T1134" i="67"/>
  <c r="R1134" i="67"/>
  <c r="Q1134" i="67"/>
  <c r="P1134" i="67"/>
  <c r="O1134" i="67"/>
  <c r="T402" i="67"/>
  <c r="R402" i="67"/>
  <c r="Q402" i="67"/>
  <c r="O402" i="67"/>
  <c r="P402" i="67"/>
  <c r="R908" i="67"/>
  <c r="Q908" i="67"/>
  <c r="T908" i="67"/>
  <c r="P908" i="67"/>
  <c r="O908" i="67"/>
  <c r="T1254" i="67"/>
  <c r="P1254" i="67"/>
  <c r="R1254" i="67"/>
  <c r="O1254" i="67"/>
  <c r="Q1254" i="67"/>
  <c r="T118" i="67"/>
  <c r="Q118" i="67"/>
  <c r="R118" i="67"/>
  <c r="P118" i="67"/>
  <c r="O118" i="67"/>
  <c r="T1166" i="67"/>
  <c r="R1166" i="67"/>
  <c r="Q1166" i="67"/>
  <c r="P1166" i="67"/>
  <c r="O1166" i="67"/>
  <c r="T37" i="67"/>
  <c r="R37" i="67"/>
  <c r="Q37" i="67"/>
  <c r="P37" i="67"/>
  <c r="O37" i="67"/>
  <c r="T497" i="67"/>
  <c r="R497" i="67"/>
  <c r="Q497" i="67"/>
  <c r="P497" i="67"/>
  <c r="O497" i="67"/>
  <c r="R1356" i="67"/>
  <c r="T1356" i="67"/>
  <c r="Q1356" i="67"/>
  <c r="O1356" i="67"/>
  <c r="P1356" i="67"/>
  <c r="T49" i="67"/>
  <c r="R49" i="67"/>
  <c r="Q49" i="67"/>
  <c r="P49" i="67"/>
  <c r="O49" i="67"/>
  <c r="T511" i="67"/>
  <c r="R511" i="67"/>
  <c r="Q511" i="67"/>
  <c r="P511" i="67"/>
  <c r="O511" i="67"/>
  <c r="T339" i="67"/>
  <c r="R339" i="67"/>
  <c r="Q339" i="67"/>
  <c r="P339" i="67"/>
  <c r="O339" i="67"/>
  <c r="T294" i="67"/>
  <c r="R294" i="67"/>
  <c r="Q294" i="67"/>
  <c r="P294" i="67"/>
  <c r="O294" i="67"/>
  <c r="T39" i="67"/>
  <c r="R39" i="67"/>
  <c r="P39" i="67"/>
  <c r="Q39" i="67"/>
  <c r="O39" i="67"/>
  <c r="T715" i="67"/>
  <c r="R715" i="67"/>
  <c r="Q715" i="67"/>
  <c r="P715" i="67"/>
  <c r="O715" i="67"/>
  <c r="T428" i="67"/>
  <c r="R428" i="67"/>
  <c r="Q428" i="67"/>
  <c r="O428" i="67"/>
  <c r="P428" i="67"/>
  <c r="T303" i="67"/>
  <c r="R303" i="67"/>
  <c r="Q303" i="67"/>
  <c r="P303" i="67"/>
  <c r="O303" i="67"/>
  <c r="T36" i="67"/>
  <c r="R36" i="67"/>
  <c r="Q36" i="67"/>
  <c r="O36" i="67"/>
  <c r="P36" i="67"/>
  <c r="T994" i="67"/>
  <c r="R994" i="67"/>
  <c r="Q994" i="67"/>
  <c r="P994" i="67"/>
  <c r="O994" i="67"/>
  <c r="T1346" i="67"/>
  <c r="R1346" i="67"/>
  <c r="Q1346" i="67"/>
  <c r="P1346" i="67"/>
  <c r="O1346" i="67"/>
  <c r="T77" i="67"/>
  <c r="R77" i="67"/>
  <c r="Q77" i="67"/>
  <c r="P77" i="67"/>
  <c r="O77" i="67"/>
  <c r="T694" i="67"/>
  <c r="Q694" i="67"/>
  <c r="R694" i="67"/>
  <c r="P694" i="67"/>
  <c r="O694" i="67"/>
  <c r="T80" i="67"/>
  <c r="R80" i="67"/>
  <c r="Q80" i="67"/>
  <c r="O80" i="67"/>
  <c r="P80" i="67"/>
  <c r="T472" i="67"/>
  <c r="R472" i="67"/>
  <c r="Q472" i="67"/>
  <c r="O472" i="67"/>
  <c r="P472" i="67"/>
  <c r="T835" i="67"/>
  <c r="R835" i="67"/>
  <c r="Q835" i="67"/>
  <c r="P835" i="67"/>
  <c r="O835" i="67"/>
  <c r="T1213" i="67"/>
  <c r="R1213" i="67"/>
  <c r="P1213" i="67"/>
  <c r="Q1213" i="67"/>
  <c r="O1213" i="67"/>
  <c r="T913" i="67"/>
  <c r="R913" i="67"/>
  <c r="P913" i="67"/>
  <c r="Q913" i="67"/>
  <c r="O913" i="67"/>
  <c r="T1054" i="67"/>
  <c r="R1054" i="67"/>
  <c r="Q1054" i="67"/>
  <c r="P1054" i="67"/>
  <c r="O1054" i="67"/>
  <c r="T872" i="67"/>
  <c r="R872" i="67"/>
  <c r="Q872" i="67"/>
  <c r="P872" i="67"/>
  <c r="O872" i="67"/>
  <c r="T30" i="67"/>
  <c r="R30" i="67"/>
  <c r="Q30" i="67"/>
  <c r="O30" i="67"/>
  <c r="P30" i="67"/>
  <c r="T273" i="67"/>
  <c r="R273" i="67"/>
  <c r="Q273" i="67"/>
  <c r="P273" i="67"/>
  <c r="O273" i="67"/>
  <c r="T1104" i="67"/>
  <c r="R1104" i="67"/>
  <c r="Q1104" i="67"/>
  <c r="P1104" i="67"/>
  <c r="O1104" i="67"/>
  <c r="R258" i="67"/>
  <c r="T258" i="67"/>
  <c r="Q258" i="67"/>
  <c r="P258" i="67"/>
  <c r="O258" i="67"/>
  <c r="T760" i="67"/>
  <c r="R760" i="67"/>
  <c r="Q760" i="67"/>
  <c r="O760" i="67"/>
  <c r="P760" i="67"/>
  <c r="T1307" i="67"/>
  <c r="R1307" i="67"/>
  <c r="Q1307" i="67"/>
  <c r="P1307" i="67"/>
  <c r="O1307" i="67"/>
  <c r="T1077" i="67"/>
  <c r="R1077" i="67"/>
  <c r="Q1077" i="67"/>
  <c r="P1077" i="67"/>
  <c r="O1077" i="67"/>
  <c r="T1161" i="67"/>
  <c r="Q1161" i="67"/>
  <c r="R1161" i="67"/>
  <c r="P1161" i="67"/>
  <c r="O1161" i="67"/>
  <c r="T124" i="67"/>
  <c r="R124" i="67"/>
  <c r="P124" i="67"/>
  <c r="Q124" i="67"/>
  <c r="O124" i="67"/>
  <c r="T1026" i="67"/>
  <c r="R1026" i="67"/>
  <c r="Q1026" i="67"/>
  <c r="P1026" i="67"/>
  <c r="O1026" i="67"/>
  <c r="R987" i="67"/>
  <c r="Q987" i="67"/>
  <c r="T987" i="67"/>
  <c r="P987" i="67"/>
  <c r="O987" i="67"/>
  <c r="T900" i="67"/>
  <c r="R900" i="67"/>
  <c r="Q900" i="67"/>
  <c r="P900" i="67"/>
  <c r="O900" i="67"/>
  <c r="T881" i="67"/>
  <c r="R881" i="67"/>
  <c r="P881" i="67"/>
  <c r="O881" i="67"/>
  <c r="Q881" i="67"/>
  <c r="T1100" i="67"/>
  <c r="R1100" i="67"/>
  <c r="Q1100" i="67"/>
  <c r="O1100" i="67"/>
  <c r="P1100" i="67"/>
  <c r="R817" i="67"/>
  <c r="T817" i="67"/>
  <c r="Q817" i="67"/>
  <c r="P817" i="67"/>
  <c r="O817" i="67"/>
  <c r="T1350" i="67"/>
  <c r="R1350" i="67"/>
  <c r="Q1350" i="67"/>
  <c r="P1350" i="67"/>
  <c r="O1350" i="67"/>
  <c r="T525" i="67"/>
  <c r="R525" i="67"/>
  <c r="Q525" i="67"/>
  <c r="P525" i="67"/>
  <c r="O525" i="67"/>
  <c r="T1021" i="67"/>
  <c r="R1021" i="67"/>
  <c r="Q1021" i="67"/>
  <c r="P1021" i="67"/>
  <c r="O1021" i="67"/>
  <c r="T121" i="67"/>
  <c r="R121" i="67"/>
  <c r="Q121" i="67"/>
  <c r="P121" i="67"/>
  <c r="O121" i="67"/>
  <c r="T959" i="67"/>
  <c r="R959" i="67"/>
  <c r="Q959" i="67"/>
  <c r="P959" i="67"/>
  <c r="O959" i="67"/>
  <c r="T1074" i="67"/>
  <c r="R1074" i="67"/>
  <c r="P1074" i="67"/>
  <c r="O1074" i="67"/>
  <c r="Q1074" i="67"/>
  <c r="R183" i="67"/>
  <c r="Q183" i="67"/>
  <c r="P183" i="67"/>
  <c r="T183" i="67"/>
  <c r="O183" i="67"/>
  <c r="R386" i="67"/>
  <c r="T386" i="67"/>
  <c r="P386" i="67"/>
  <c r="Q386" i="67"/>
  <c r="O386" i="67"/>
  <c r="T417" i="67"/>
  <c r="R417" i="67"/>
  <c r="Q417" i="67"/>
  <c r="O417" i="67"/>
  <c r="P417" i="67"/>
  <c r="R17" i="67"/>
  <c r="T17" i="67"/>
  <c r="Q17" i="67"/>
  <c r="P17" i="67"/>
  <c r="O17" i="67"/>
  <c r="T1152" i="67"/>
  <c r="R1152" i="67"/>
  <c r="Q1152" i="67"/>
  <c r="P1152" i="67"/>
  <c r="O1152" i="67"/>
  <c r="T547" i="67"/>
  <c r="R547" i="67"/>
  <c r="Q547" i="67"/>
  <c r="P547" i="67"/>
  <c r="O547" i="67"/>
  <c r="T617" i="67"/>
  <c r="R617" i="67"/>
  <c r="Q617" i="67"/>
  <c r="P617" i="67"/>
  <c r="O617" i="67"/>
  <c r="T172" i="67"/>
  <c r="R172" i="67"/>
  <c r="Q172" i="67"/>
  <c r="P172" i="67"/>
  <c r="O172" i="67"/>
  <c r="T1024" i="67"/>
  <c r="Q1024" i="67"/>
  <c r="R1024" i="67"/>
  <c r="P1024" i="67"/>
  <c r="O1024" i="67"/>
  <c r="T1191" i="67"/>
  <c r="R1191" i="67"/>
  <c r="Q1191" i="67"/>
  <c r="P1191" i="67"/>
  <c r="O1191" i="67"/>
  <c r="T841" i="67"/>
  <c r="R841" i="67"/>
  <c r="Q841" i="67"/>
  <c r="P841" i="67"/>
  <c r="O841" i="67"/>
  <c r="T1309" i="67"/>
  <c r="R1309" i="67"/>
  <c r="Q1309" i="67"/>
  <c r="P1309" i="67"/>
  <c r="O1309" i="67"/>
  <c r="T685" i="67"/>
  <c r="R685" i="67"/>
  <c r="Q685" i="67"/>
  <c r="P685" i="67"/>
  <c r="O685" i="67"/>
  <c r="T133" i="67"/>
  <c r="R133" i="67"/>
  <c r="Q133" i="67"/>
  <c r="P133" i="67"/>
  <c r="O133" i="67"/>
  <c r="T948" i="67"/>
  <c r="R948" i="67"/>
  <c r="Q948" i="67"/>
  <c r="P948" i="67"/>
  <c r="O948" i="67"/>
  <c r="T324" i="67"/>
  <c r="R324" i="67"/>
  <c r="Q324" i="67"/>
  <c r="P324" i="67"/>
  <c r="O324" i="67"/>
  <c r="T823" i="67"/>
  <c r="R823" i="67"/>
  <c r="Q823" i="67"/>
  <c r="O823" i="67"/>
  <c r="P823" i="67"/>
  <c r="R979" i="67"/>
  <c r="T979" i="67"/>
  <c r="Q979" i="67"/>
  <c r="P979" i="67"/>
  <c r="O979" i="67"/>
  <c r="T1199" i="67"/>
  <c r="Q1199" i="67"/>
  <c r="R1199" i="67"/>
  <c r="P1199" i="67"/>
  <c r="O1199" i="67"/>
  <c r="T76" i="67"/>
  <c r="R76" i="67"/>
  <c r="P76" i="67"/>
  <c r="Q76" i="67"/>
  <c r="O76" i="67"/>
  <c r="T553" i="67"/>
  <c r="R553" i="67"/>
  <c r="Q553" i="67"/>
  <c r="P553" i="67"/>
  <c r="O553" i="67"/>
  <c r="T474" i="67"/>
  <c r="R474" i="67"/>
  <c r="Q474" i="67"/>
  <c r="P474" i="67"/>
  <c r="O474" i="67"/>
  <c r="R347" i="67"/>
  <c r="T347" i="67"/>
  <c r="P347" i="67"/>
  <c r="Q347" i="67"/>
  <c r="O347" i="67"/>
  <c r="T50" i="67"/>
  <c r="R50" i="67"/>
  <c r="Q50" i="67"/>
  <c r="P50" i="67"/>
  <c r="O50" i="67"/>
  <c r="T369" i="67"/>
  <c r="R369" i="67"/>
  <c r="Q369" i="67"/>
  <c r="O369" i="67"/>
  <c r="P369" i="67"/>
  <c r="T1270" i="67"/>
  <c r="R1270" i="67"/>
  <c r="Q1270" i="67"/>
  <c r="P1270" i="67"/>
  <c r="O1270" i="67"/>
  <c r="T476" i="67"/>
  <c r="R476" i="67"/>
  <c r="Q476" i="67"/>
  <c r="P476" i="67"/>
  <c r="O476" i="67"/>
  <c r="T368" i="67"/>
  <c r="R368" i="67"/>
  <c r="Q368" i="67"/>
  <c r="P368" i="67"/>
  <c r="O368" i="67"/>
  <c r="T64" i="67"/>
  <c r="R64" i="67"/>
  <c r="Q64" i="67"/>
  <c r="O64" i="67"/>
  <c r="P64" i="67"/>
  <c r="R822" i="67"/>
  <c r="T822" i="67"/>
  <c r="Q822" i="67"/>
  <c r="P822" i="67"/>
  <c r="O822" i="67"/>
  <c r="T524" i="67"/>
  <c r="R524" i="67"/>
  <c r="Q524" i="67"/>
  <c r="P524" i="67"/>
  <c r="O524" i="67"/>
  <c r="T354" i="67"/>
  <c r="R354" i="67"/>
  <c r="Q354" i="67"/>
  <c r="O354" i="67"/>
  <c r="P354" i="67"/>
  <c r="T1261" i="67"/>
  <c r="R1261" i="67"/>
  <c r="Q1261" i="67"/>
  <c r="O1261" i="67"/>
  <c r="P1261" i="67"/>
  <c r="T23" i="67"/>
  <c r="R23" i="67"/>
  <c r="Q23" i="67"/>
  <c r="O23" i="67"/>
  <c r="P23" i="67"/>
  <c r="R332" i="67"/>
  <c r="Q332" i="67"/>
  <c r="T332" i="67"/>
  <c r="P332" i="67"/>
  <c r="O332" i="67"/>
  <c r="T797" i="67"/>
  <c r="R797" i="67"/>
  <c r="Q797" i="67"/>
  <c r="O797" i="67"/>
  <c r="P797" i="67"/>
  <c r="T481" i="67"/>
  <c r="R481" i="67"/>
  <c r="Q481" i="67"/>
  <c r="O481" i="67"/>
  <c r="P481" i="67"/>
  <c r="T13" i="67"/>
  <c r="R13" i="67"/>
  <c r="Q13" i="67"/>
  <c r="O13" i="67"/>
  <c r="P13" i="67"/>
  <c r="T323" i="67"/>
  <c r="R323" i="67"/>
  <c r="Q323" i="67"/>
  <c r="P323" i="67"/>
  <c r="O323" i="67"/>
  <c r="T394" i="67"/>
  <c r="R394" i="67"/>
  <c r="Q394" i="67"/>
  <c r="P394" i="67"/>
  <c r="O394" i="67"/>
  <c r="T1345" i="67"/>
  <c r="R1345" i="67"/>
  <c r="Q1345" i="67"/>
  <c r="O1345" i="67"/>
  <c r="P1345" i="67"/>
  <c r="T1371" i="67"/>
  <c r="R1371" i="67"/>
  <c r="Q1371" i="67"/>
  <c r="O1371" i="67"/>
  <c r="P1371" i="67"/>
  <c r="T462" i="67"/>
  <c r="R462" i="67"/>
  <c r="Q462" i="67"/>
  <c r="P462" i="67"/>
  <c r="O462" i="67"/>
  <c r="T353" i="67"/>
  <c r="R353" i="67"/>
  <c r="Q353" i="67"/>
  <c r="P353" i="67"/>
  <c r="O353" i="67"/>
  <c r="T381" i="67"/>
  <c r="R381" i="67"/>
  <c r="Q381" i="67"/>
  <c r="P381" i="67"/>
  <c r="O381" i="67"/>
  <c r="T879" i="67"/>
  <c r="R879" i="67"/>
  <c r="Q879" i="67"/>
  <c r="P879" i="67"/>
  <c r="O879" i="67"/>
  <c r="T29" i="67"/>
  <c r="R29" i="67"/>
  <c r="O29" i="67"/>
  <c r="P29" i="67"/>
  <c r="Q29" i="67"/>
  <c r="T26" i="67"/>
  <c r="R26" i="67"/>
  <c r="Q26" i="67"/>
  <c r="O26" i="67"/>
  <c r="P26" i="67"/>
  <c r="T220" i="67"/>
  <c r="R220" i="67"/>
  <c r="Q220" i="67"/>
  <c r="P220" i="67"/>
  <c r="O220" i="67"/>
  <c r="T949" i="67"/>
  <c r="R949" i="67"/>
  <c r="Q949" i="67"/>
  <c r="O949" i="67"/>
  <c r="P949" i="67"/>
  <c r="T98" i="67"/>
  <c r="R98" i="67"/>
  <c r="P98" i="67"/>
  <c r="Q98" i="67"/>
  <c r="O98" i="67"/>
  <c r="T180" i="67"/>
  <c r="R180" i="67"/>
  <c r="P180" i="67"/>
  <c r="Q180" i="67"/>
  <c r="O180" i="67"/>
  <c r="T102" i="67"/>
  <c r="R102" i="67"/>
  <c r="P102" i="67"/>
  <c r="Q102" i="67"/>
  <c r="O102" i="67"/>
  <c r="T1136" i="67"/>
  <c r="Q1136" i="67"/>
  <c r="R1136" i="67"/>
  <c r="P1136" i="67"/>
  <c r="O1136" i="67"/>
  <c r="T1197" i="67"/>
  <c r="R1197" i="67"/>
  <c r="Q1197" i="67"/>
  <c r="P1197" i="67"/>
  <c r="O1197" i="67"/>
  <c r="T851" i="67"/>
  <c r="R851" i="67"/>
  <c r="Q851" i="67"/>
  <c r="P851" i="67"/>
  <c r="O851" i="67"/>
  <c r="R975" i="67"/>
  <c r="T975" i="67"/>
  <c r="Q975" i="67"/>
  <c r="P975" i="67"/>
  <c r="O975" i="67"/>
  <c r="T177" i="67"/>
  <c r="R177" i="67"/>
  <c r="Q177" i="67"/>
  <c r="P177" i="67"/>
  <c r="O177" i="67"/>
  <c r="T47" i="67"/>
  <c r="R47" i="67"/>
  <c r="Q47" i="67"/>
  <c r="P47" i="67"/>
  <c r="O47" i="67"/>
  <c r="T159" i="67"/>
  <c r="R159" i="67"/>
  <c r="Q159" i="67"/>
  <c r="P159" i="67"/>
  <c r="O159" i="67"/>
  <c r="T95" i="67"/>
  <c r="R95" i="67"/>
  <c r="Q95" i="67"/>
  <c r="P95" i="67"/>
  <c r="O95" i="67"/>
  <c r="T859" i="67"/>
  <c r="R859" i="67"/>
  <c r="Q859" i="67"/>
  <c r="P859" i="67"/>
  <c r="O859" i="67"/>
  <c r="T916" i="67"/>
  <c r="R916" i="67"/>
  <c r="Q916" i="67"/>
  <c r="P916" i="67"/>
  <c r="O916" i="67"/>
  <c r="T304" i="67"/>
  <c r="R304" i="67"/>
  <c r="Q304" i="67"/>
  <c r="P304" i="67"/>
  <c r="O304" i="67"/>
  <c r="T1284" i="67"/>
  <c r="R1284" i="67"/>
  <c r="P1284" i="67"/>
  <c r="Q1284" i="67"/>
  <c r="O1284" i="67"/>
  <c r="T646" i="67"/>
  <c r="Q646" i="67"/>
  <c r="R646" i="67"/>
  <c r="P646" i="67"/>
  <c r="O646" i="67"/>
  <c r="T1012" i="67"/>
  <c r="R1012" i="67"/>
  <c r="Q1012" i="67"/>
  <c r="P1012" i="67"/>
  <c r="O1012" i="67"/>
  <c r="T1375" i="67"/>
  <c r="R1375" i="67"/>
  <c r="Q1375" i="67"/>
  <c r="P1375" i="67"/>
  <c r="O1375" i="67"/>
  <c r="T1119" i="67"/>
  <c r="R1119" i="67"/>
  <c r="Q1119" i="67"/>
  <c r="P1119" i="67"/>
  <c r="O1119" i="67"/>
  <c r="T981" i="67"/>
  <c r="R981" i="67"/>
  <c r="Q981" i="67"/>
  <c r="P981" i="67"/>
  <c r="O981" i="67"/>
  <c r="T875" i="67"/>
  <c r="R875" i="67"/>
  <c r="Q875" i="67"/>
  <c r="P875" i="67"/>
  <c r="O875" i="67"/>
  <c r="T189" i="67"/>
  <c r="R189" i="67"/>
  <c r="Q189" i="67"/>
  <c r="P189" i="67"/>
  <c r="O189" i="67"/>
  <c r="T528" i="67"/>
  <c r="R528" i="67"/>
  <c r="Q528" i="67"/>
  <c r="P528" i="67"/>
  <c r="O528" i="67"/>
  <c r="T640" i="67"/>
  <c r="R640" i="67"/>
  <c r="Q640" i="67"/>
  <c r="P640" i="67"/>
  <c r="O640" i="67"/>
  <c r="T224" i="67"/>
  <c r="R224" i="67"/>
  <c r="Q224" i="67"/>
  <c r="P224" i="67"/>
  <c r="O224" i="67"/>
  <c r="T1157" i="67"/>
  <c r="R1157" i="67"/>
  <c r="Q1157" i="67"/>
  <c r="P1157" i="67"/>
  <c r="O1157" i="67"/>
  <c r="T158" i="67"/>
  <c r="R158" i="67"/>
  <c r="P158" i="67"/>
  <c r="O158" i="67"/>
  <c r="Q158" i="67"/>
  <c r="T222" i="67"/>
  <c r="R222" i="67"/>
  <c r="Q222" i="67"/>
  <c r="P222" i="67"/>
  <c r="O222" i="67"/>
  <c r="T156" i="67"/>
  <c r="R156" i="67"/>
  <c r="P156" i="67"/>
  <c r="Q156" i="67"/>
  <c r="O156" i="67"/>
  <c r="T931" i="67"/>
  <c r="Q931" i="67"/>
  <c r="R931" i="67"/>
  <c r="P931" i="67"/>
  <c r="O931" i="67"/>
  <c r="T999" i="67"/>
  <c r="R999" i="67"/>
  <c r="P999" i="67"/>
  <c r="Q999" i="67"/>
  <c r="O999" i="67"/>
  <c r="T1179" i="67"/>
  <c r="R1179" i="67"/>
  <c r="Q1179" i="67"/>
  <c r="P1179" i="67"/>
  <c r="O1179" i="67"/>
  <c r="T1056" i="67"/>
  <c r="R1056" i="67"/>
  <c r="Q1056" i="67"/>
  <c r="P1056" i="67"/>
  <c r="O1056" i="67"/>
  <c r="T342" i="67"/>
  <c r="R342" i="67"/>
  <c r="Q342" i="67"/>
  <c r="P342" i="67"/>
  <c r="O342" i="67"/>
  <c r="T1203" i="67"/>
  <c r="R1203" i="67"/>
  <c r="Q1203" i="67"/>
  <c r="P1203" i="67"/>
  <c r="O1203" i="67"/>
  <c r="T725" i="67"/>
  <c r="R725" i="67"/>
  <c r="P725" i="67"/>
  <c r="Q725" i="67"/>
  <c r="O725" i="67"/>
  <c r="T409" i="67"/>
  <c r="R409" i="67"/>
  <c r="Q409" i="67"/>
  <c r="O409" i="67"/>
  <c r="P409" i="67"/>
  <c r="T762" i="67"/>
  <c r="Q762" i="67"/>
  <c r="R762" i="67"/>
  <c r="P762" i="67"/>
  <c r="O762" i="67"/>
  <c r="T517" i="67"/>
  <c r="R517" i="67"/>
  <c r="Q517" i="67"/>
  <c r="P517" i="67"/>
  <c r="O517" i="67"/>
  <c r="T1047" i="67"/>
  <c r="R1047" i="67"/>
  <c r="P1047" i="67"/>
  <c r="Q1047" i="67"/>
  <c r="O1047" i="67"/>
  <c r="T144" i="67"/>
  <c r="R144" i="67"/>
  <c r="P144" i="67"/>
  <c r="O144" i="67"/>
  <c r="Q144" i="67"/>
  <c r="T542" i="67"/>
  <c r="R542" i="67"/>
  <c r="Q542" i="67"/>
  <c r="P542" i="67"/>
  <c r="O542" i="67"/>
  <c r="T952" i="67"/>
  <c r="R952" i="67"/>
  <c r="Q952" i="67"/>
  <c r="P952" i="67"/>
  <c r="O952" i="67"/>
  <c r="T119" i="67"/>
  <c r="Q119" i="67"/>
  <c r="R119" i="67"/>
  <c r="P119" i="67"/>
  <c r="O119" i="67"/>
  <c r="T365" i="67"/>
  <c r="R365" i="67"/>
  <c r="P365" i="67"/>
  <c r="O365" i="67"/>
  <c r="Q365" i="67"/>
  <c r="T927" i="67"/>
  <c r="R927" i="67"/>
  <c r="Q927" i="67"/>
  <c r="P927" i="67"/>
  <c r="O927" i="67"/>
  <c r="T1101" i="67"/>
  <c r="R1101" i="67"/>
  <c r="Q1101" i="67"/>
  <c r="P1101" i="67"/>
  <c r="O1101" i="67"/>
  <c r="T1372" i="67"/>
  <c r="R1372" i="67"/>
  <c r="Q1372" i="67"/>
  <c r="P1372" i="67"/>
  <c r="O1372" i="67"/>
  <c r="T978" i="67"/>
  <c r="R978" i="67"/>
  <c r="Q978" i="67"/>
  <c r="P978" i="67"/>
  <c r="O978" i="67"/>
  <c r="T338" i="67"/>
  <c r="R338" i="67"/>
  <c r="Q338" i="67"/>
  <c r="P338" i="67"/>
  <c r="O338" i="67"/>
  <c r="T1349" i="67"/>
  <c r="R1349" i="67"/>
  <c r="Q1349" i="67"/>
  <c r="P1349" i="67"/>
  <c r="O1349" i="67"/>
  <c r="T367" i="67"/>
  <c r="R367" i="67"/>
  <c r="Q367" i="67"/>
  <c r="P367" i="67"/>
  <c r="O367" i="67"/>
  <c r="T373" i="67"/>
  <c r="R373" i="67"/>
  <c r="Q373" i="67"/>
  <c r="O373" i="67"/>
  <c r="P373" i="67"/>
  <c r="T1257" i="67"/>
  <c r="R1257" i="67"/>
  <c r="Q1257" i="67"/>
  <c r="O1257" i="67"/>
  <c r="P1257" i="67"/>
  <c r="T78" i="67"/>
  <c r="Q78" i="67"/>
  <c r="R78" i="67"/>
  <c r="P78" i="67"/>
  <c r="O78" i="67"/>
  <c r="T117" i="67"/>
  <c r="R117" i="67"/>
  <c r="Q117" i="67"/>
  <c r="P117" i="67"/>
  <c r="O117" i="67"/>
  <c r="T960" i="67"/>
  <c r="R960" i="67"/>
  <c r="Q960" i="67"/>
  <c r="P960" i="67"/>
  <c r="O960" i="67"/>
  <c r="T99" i="67"/>
  <c r="Q99" i="67"/>
  <c r="R99" i="67"/>
  <c r="P99" i="67"/>
  <c r="O99" i="67"/>
  <c r="T686" i="67"/>
  <c r="R686" i="67"/>
  <c r="Q686" i="67"/>
  <c r="P686" i="67"/>
  <c r="O686" i="67"/>
  <c r="T1296" i="67"/>
  <c r="R1296" i="67"/>
  <c r="P1296" i="67"/>
  <c r="Q1296" i="67"/>
  <c r="O1296" i="67"/>
  <c r="T1099" i="67"/>
  <c r="R1099" i="67"/>
  <c r="Q1099" i="67"/>
  <c r="P1099" i="67"/>
  <c r="O1099" i="67"/>
  <c r="T490" i="67"/>
  <c r="R490" i="67"/>
  <c r="Q490" i="67"/>
  <c r="P490" i="67"/>
  <c r="O490" i="67"/>
  <c r="T137" i="67"/>
  <c r="R137" i="67"/>
  <c r="P137" i="67"/>
  <c r="Q137" i="67"/>
  <c r="O137" i="67"/>
  <c r="T1160" i="67"/>
  <c r="R1160" i="67"/>
  <c r="Q1160" i="67"/>
  <c r="P1160" i="67"/>
  <c r="O1160" i="67"/>
  <c r="T1259" i="67"/>
  <c r="R1259" i="67"/>
  <c r="P1259" i="67"/>
  <c r="Q1259" i="67"/>
  <c r="O1259" i="67"/>
  <c r="T196" i="67"/>
  <c r="R196" i="67"/>
  <c r="Q196" i="67"/>
  <c r="P196" i="67"/>
  <c r="O196" i="67"/>
  <c r="T60" i="67"/>
  <c r="R60" i="67"/>
  <c r="Q60" i="67"/>
  <c r="O60" i="67"/>
  <c r="P60" i="67"/>
  <c r="T67" i="67"/>
  <c r="R67" i="67"/>
  <c r="Q67" i="67"/>
  <c r="P67" i="67"/>
  <c r="O67" i="67"/>
  <c r="T1279" i="67"/>
  <c r="R1279" i="67"/>
  <c r="Q1279" i="67"/>
  <c r="P1279" i="67"/>
  <c r="O1279" i="67"/>
  <c r="T38" i="67"/>
  <c r="R38" i="67"/>
  <c r="Q38" i="67"/>
  <c r="O38" i="67"/>
  <c r="P38" i="67"/>
  <c r="R1249" i="67"/>
  <c r="T1249" i="67"/>
  <c r="P1249" i="67"/>
  <c r="Q1249" i="67"/>
  <c r="O1249" i="67"/>
  <c r="T439" i="67"/>
  <c r="R439" i="67"/>
  <c r="Q439" i="67"/>
  <c r="P439" i="67"/>
  <c r="O439" i="67"/>
  <c r="T800" i="67"/>
  <c r="R800" i="67"/>
  <c r="Q800" i="67"/>
  <c r="P800" i="67"/>
  <c r="O800" i="67"/>
  <c r="T523" i="67"/>
  <c r="R523" i="67"/>
  <c r="Q523" i="67"/>
  <c r="O523" i="67"/>
  <c r="P523" i="67"/>
  <c r="T1351" i="67"/>
  <c r="R1351" i="67"/>
  <c r="Q1351" i="67"/>
  <c r="P1351" i="67"/>
  <c r="O1351" i="67"/>
  <c r="T905" i="67"/>
  <c r="Q905" i="67"/>
  <c r="R905" i="67"/>
  <c r="P905" i="67"/>
  <c r="O905" i="67"/>
  <c r="T770" i="67"/>
  <c r="R770" i="67"/>
  <c r="P770" i="67"/>
  <c r="Q770" i="67"/>
  <c r="O770" i="67"/>
  <c r="T1185" i="67"/>
  <c r="Q1185" i="67"/>
  <c r="R1185" i="67"/>
  <c r="P1185" i="67"/>
  <c r="O1185" i="67"/>
  <c r="T1274" i="67"/>
  <c r="R1274" i="67"/>
  <c r="Q1274" i="67"/>
  <c r="O1274" i="67"/>
  <c r="P1274" i="67"/>
  <c r="T1154" i="67"/>
  <c r="R1154" i="67"/>
  <c r="Q1154" i="67"/>
  <c r="P1154" i="67"/>
  <c r="O1154" i="67"/>
  <c r="T858" i="67"/>
  <c r="R858" i="67"/>
  <c r="Q858" i="67"/>
  <c r="P858" i="67"/>
  <c r="O858" i="67"/>
  <c r="R424" i="67"/>
  <c r="T424" i="67"/>
  <c r="Q424" i="67"/>
  <c r="O424" i="67"/>
  <c r="P424" i="67"/>
  <c r="T821" i="67"/>
  <c r="R821" i="67"/>
  <c r="Q821" i="67"/>
  <c r="O821" i="67"/>
  <c r="P821" i="67"/>
  <c r="T89" i="67"/>
  <c r="R89" i="67"/>
  <c r="Q89" i="67"/>
  <c r="P89" i="67"/>
  <c r="O89" i="67"/>
  <c r="T962" i="67"/>
  <c r="R962" i="67"/>
  <c r="Q962" i="67"/>
  <c r="P962" i="67"/>
  <c r="O962" i="67"/>
  <c r="T145" i="67"/>
  <c r="R145" i="67"/>
  <c r="Q145" i="67"/>
  <c r="P145" i="67"/>
  <c r="O145" i="67"/>
  <c r="T1042" i="67"/>
  <c r="R1042" i="67"/>
  <c r="Q1042" i="67"/>
  <c r="P1042" i="67"/>
  <c r="O1042" i="67"/>
  <c r="T871" i="67"/>
  <c r="R871" i="67"/>
  <c r="Q871" i="67"/>
  <c r="P871" i="67"/>
  <c r="O871" i="67"/>
  <c r="T856" i="67"/>
  <c r="R856" i="67"/>
  <c r="P856" i="67"/>
  <c r="O856" i="67"/>
  <c r="Q856" i="67"/>
  <c r="T955" i="67"/>
  <c r="R955" i="67"/>
  <c r="P955" i="67"/>
  <c r="Q955" i="67"/>
  <c r="O955" i="67"/>
  <c r="T12" i="67"/>
  <c r="R12" i="67"/>
  <c r="Q12" i="67"/>
  <c r="P12" i="67"/>
  <c r="O12" i="67"/>
  <c r="T1250" i="67"/>
  <c r="R1250" i="67"/>
  <c r="Q1250" i="67"/>
  <c r="O1250" i="67"/>
  <c r="P1250" i="67"/>
  <c r="T248" i="67"/>
  <c r="R248" i="67"/>
  <c r="Q248" i="67"/>
  <c r="P248" i="67"/>
  <c r="O248" i="67"/>
  <c r="T73" i="67"/>
  <c r="R73" i="67"/>
  <c r="P73" i="67"/>
  <c r="Q73" i="67"/>
  <c r="O73" i="67"/>
  <c r="T946" i="67"/>
  <c r="R946" i="67"/>
  <c r="Q946" i="67"/>
  <c r="P946" i="67"/>
  <c r="O946" i="67"/>
  <c r="T967" i="67"/>
  <c r="R967" i="67"/>
  <c r="P967" i="67"/>
  <c r="Q967" i="67"/>
  <c r="O967" i="67"/>
  <c r="T993" i="67"/>
  <c r="R993" i="67"/>
  <c r="P993" i="67"/>
  <c r="Q993" i="67"/>
  <c r="O993" i="67"/>
  <c r="T350" i="67"/>
  <c r="R350" i="67"/>
  <c r="Q350" i="67"/>
  <c r="P350" i="67"/>
  <c r="O350" i="67"/>
  <c r="T206" i="67"/>
  <c r="R206" i="67"/>
  <c r="Q206" i="67"/>
  <c r="P206" i="67"/>
  <c r="O206" i="67"/>
  <c r="T1105" i="67"/>
  <c r="R1105" i="67"/>
  <c r="Q1105" i="67"/>
  <c r="O1105" i="67"/>
  <c r="P1105" i="67"/>
  <c r="R852" i="67"/>
  <c r="T852" i="67"/>
  <c r="Q852" i="67"/>
  <c r="P852" i="67"/>
  <c r="O852" i="67"/>
  <c r="T965" i="67"/>
  <c r="R965" i="67"/>
  <c r="Q965" i="67"/>
  <c r="P965" i="67"/>
  <c r="O965" i="67"/>
  <c r="T522" i="67"/>
  <c r="R522" i="67"/>
  <c r="Q522" i="67"/>
  <c r="O522" i="67"/>
  <c r="P522" i="67"/>
  <c r="T1131" i="67"/>
  <c r="R1131" i="67"/>
  <c r="Q1131" i="67"/>
  <c r="P1131" i="67"/>
  <c r="O1131" i="67"/>
  <c r="T540" i="67"/>
  <c r="R540" i="67"/>
  <c r="Q540" i="67"/>
  <c r="O540" i="67"/>
  <c r="P540" i="67"/>
  <c r="T974" i="67"/>
  <c r="R974" i="67"/>
  <c r="Q974" i="67"/>
  <c r="P974" i="67"/>
  <c r="O974" i="67"/>
  <c r="T122" i="67"/>
  <c r="R122" i="67"/>
  <c r="Q122" i="67"/>
  <c r="P122" i="67"/>
  <c r="O122" i="67"/>
  <c r="T1369" i="67"/>
  <c r="R1369" i="67"/>
  <c r="Q1369" i="67"/>
  <c r="P1369" i="67"/>
  <c r="O1369" i="67"/>
  <c r="T372" i="67"/>
  <c r="Q372" i="67"/>
  <c r="R372" i="67"/>
  <c r="P372" i="67"/>
  <c r="O372" i="67"/>
  <c r="T552" i="67"/>
  <c r="R552" i="67"/>
  <c r="Q552" i="67"/>
  <c r="O552" i="67"/>
  <c r="P552" i="67"/>
  <c r="T32" i="67"/>
  <c r="R32" i="67"/>
  <c r="Q32" i="67"/>
  <c r="O32" i="67"/>
  <c r="P32" i="67"/>
  <c r="T1033" i="67"/>
  <c r="R1033" i="67"/>
  <c r="Q1033" i="67"/>
  <c r="P1033" i="67"/>
  <c r="O1033" i="67"/>
  <c r="T538" i="67"/>
  <c r="R538" i="67"/>
  <c r="Q538" i="67"/>
  <c r="O538" i="67"/>
  <c r="P538" i="67"/>
  <c r="T532" i="67"/>
  <c r="R532" i="67"/>
  <c r="Q532" i="67"/>
  <c r="P532" i="67"/>
  <c r="O532" i="67"/>
  <c r="T115" i="67"/>
  <c r="R115" i="67"/>
  <c r="P115" i="67"/>
  <c r="O115" i="67"/>
  <c r="Q115" i="67"/>
  <c r="T123" i="67"/>
  <c r="R123" i="67"/>
  <c r="Q123" i="67"/>
  <c r="O123" i="67"/>
  <c r="P123" i="67"/>
  <c r="T561" i="67"/>
  <c r="R561" i="67"/>
  <c r="Q561" i="67"/>
  <c r="O561" i="67"/>
  <c r="P561" i="67"/>
  <c r="T387" i="67"/>
  <c r="R387" i="67"/>
  <c r="Q387" i="67"/>
  <c r="P387" i="67"/>
  <c r="O387" i="67"/>
  <c r="T28" i="67"/>
  <c r="R28" i="67"/>
  <c r="Q28" i="67"/>
  <c r="O28" i="67"/>
  <c r="P28" i="67"/>
  <c r="T1271" i="67"/>
  <c r="R1271" i="67"/>
  <c r="Q1271" i="67"/>
  <c r="P1271" i="67"/>
  <c r="O1271" i="67"/>
  <c r="T515" i="67"/>
  <c r="R515" i="67"/>
  <c r="Q515" i="67"/>
  <c r="P515" i="67"/>
  <c r="O515" i="67"/>
  <c r="T1075" i="67"/>
  <c r="R1075" i="67"/>
  <c r="Q1075" i="67"/>
  <c r="P1075" i="67"/>
  <c r="O1075" i="67"/>
  <c r="T1272" i="67"/>
  <c r="R1272" i="67"/>
  <c r="Q1272" i="67"/>
  <c r="O1272" i="67"/>
  <c r="P1272" i="67"/>
  <c r="T539" i="67"/>
  <c r="R539" i="67"/>
  <c r="Q539" i="67"/>
  <c r="O539" i="67"/>
  <c r="P539" i="67"/>
  <c r="R20" i="67"/>
  <c r="T20" i="67"/>
  <c r="Q20" i="67"/>
  <c r="P20" i="67"/>
  <c r="O20" i="67"/>
  <c r="T243" i="67"/>
  <c r="R243" i="67"/>
  <c r="Q243" i="67"/>
  <c r="P243" i="67"/>
  <c r="O243" i="67"/>
  <c r="T341" i="67"/>
  <c r="R341" i="67"/>
  <c r="Q341" i="67"/>
  <c r="P341" i="67"/>
  <c r="O341" i="67"/>
  <c r="T54" i="67"/>
  <c r="R54" i="67"/>
  <c r="Q54" i="67"/>
  <c r="P54" i="67"/>
  <c r="O54" i="67"/>
  <c r="T527" i="67"/>
  <c r="R527" i="67"/>
  <c r="Q527" i="67"/>
  <c r="P527" i="67"/>
  <c r="O527" i="67"/>
  <c r="T7" i="67"/>
  <c r="R7" i="67"/>
  <c r="Q7" i="67"/>
  <c r="O7" i="67"/>
  <c r="P7" i="67"/>
  <c r="T331" i="67"/>
  <c r="R331" i="67"/>
  <c r="Q331" i="67"/>
  <c r="O331" i="67"/>
  <c r="P331" i="67"/>
  <c r="T385" i="67"/>
  <c r="R385" i="67"/>
  <c r="Q385" i="67"/>
  <c r="P385" i="67"/>
  <c r="O385" i="67"/>
  <c r="T445" i="67"/>
  <c r="R445" i="67"/>
  <c r="Q445" i="67"/>
  <c r="O445" i="67"/>
  <c r="P445" i="67"/>
  <c r="T513" i="67"/>
  <c r="R513" i="67"/>
  <c r="Q513" i="67"/>
  <c r="O513" i="67"/>
  <c r="P513" i="67"/>
  <c r="T389" i="67"/>
  <c r="R389" i="67"/>
  <c r="Q389" i="67"/>
  <c r="O389" i="67"/>
  <c r="P389" i="67"/>
  <c r="T245" i="67"/>
  <c r="R245" i="67"/>
  <c r="Q245" i="67"/>
  <c r="O245" i="67"/>
  <c r="P245" i="67"/>
  <c r="T546" i="67"/>
  <c r="Q546" i="67"/>
  <c r="R546" i="67"/>
  <c r="P546" i="67"/>
  <c r="O546" i="67"/>
  <c r="T8" i="67"/>
  <c r="R8" i="67"/>
  <c r="Q8" i="67"/>
  <c r="P8" i="67"/>
  <c r="O8" i="67"/>
  <c r="T340" i="67"/>
  <c r="R340" i="67"/>
  <c r="P340" i="67"/>
  <c r="Q340" i="67"/>
  <c r="O340" i="67"/>
  <c r="T479" i="67"/>
  <c r="R479" i="67"/>
  <c r="Q479" i="67"/>
  <c r="P479" i="67"/>
  <c r="O479" i="67"/>
  <c r="T396" i="67"/>
  <c r="R396" i="67"/>
  <c r="Q396" i="67"/>
  <c r="P396" i="67"/>
  <c r="O396" i="67"/>
  <c r="T366" i="67"/>
  <c r="R366" i="67"/>
  <c r="Q366" i="67"/>
  <c r="O366" i="67"/>
  <c r="P366" i="67"/>
  <c r="T59" i="67"/>
  <c r="R59" i="67"/>
  <c r="Q59" i="67"/>
  <c r="P59" i="67"/>
  <c r="O59" i="67"/>
  <c r="T606" i="67"/>
  <c r="R606" i="67"/>
  <c r="P606" i="67"/>
  <c r="Q606" i="67"/>
  <c r="O606" i="67"/>
  <c r="T807" i="67"/>
  <c r="R807" i="67"/>
  <c r="Q807" i="67"/>
  <c r="O807" i="67"/>
  <c r="P807" i="67"/>
  <c r="T18" i="67"/>
  <c r="R18" i="67"/>
  <c r="P18" i="67"/>
  <c r="Q18" i="67"/>
  <c r="O18" i="67"/>
  <c r="T56" i="67"/>
  <c r="R56" i="67"/>
  <c r="Q56" i="67"/>
  <c r="P56" i="67"/>
  <c r="O56" i="67"/>
  <c r="T1122" i="67"/>
  <c r="R1122" i="67"/>
  <c r="Q1122" i="67"/>
  <c r="P1122" i="67"/>
  <c r="O1122" i="67"/>
  <c r="T265" i="67"/>
  <c r="R265" i="67"/>
  <c r="Q265" i="67"/>
  <c r="P265" i="67"/>
  <c r="O265" i="67"/>
  <c r="T125" i="67"/>
  <c r="R125" i="67"/>
  <c r="Q125" i="67"/>
  <c r="P125" i="67"/>
  <c r="O125" i="67"/>
  <c r="T217" i="67"/>
  <c r="R217" i="67"/>
  <c r="Q217" i="67"/>
  <c r="P217" i="67"/>
  <c r="O217" i="67"/>
  <c r="T862" i="67"/>
  <c r="R862" i="67"/>
  <c r="Q862" i="67"/>
  <c r="P862" i="67"/>
  <c r="O862" i="67"/>
  <c r="T1018" i="67"/>
  <c r="R1018" i="67"/>
  <c r="Q1018" i="67"/>
  <c r="O1018" i="67"/>
  <c r="P1018" i="67"/>
  <c r="T907" i="67"/>
  <c r="R907" i="67"/>
  <c r="Q907" i="67"/>
  <c r="P907" i="67"/>
  <c r="O907" i="67"/>
  <c r="T878" i="67"/>
  <c r="R878" i="67"/>
  <c r="Q878" i="67"/>
  <c r="P878" i="67"/>
  <c r="O878" i="67"/>
  <c r="T1186" i="67"/>
  <c r="Q1186" i="67"/>
  <c r="R1186" i="67"/>
  <c r="P1186" i="67"/>
  <c r="O1186" i="67"/>
  <c r="T186" i="67"/>
  <c r="R186" i="67"/>
  <c r="P186" i="67"/>
  <c r="Q186" i="67"/>
  <c r="O186" i="67"/>
  <c r="T957" i="67"/>
  <c r="R957" i="67"/>
  <c r="Q957" i="67"/>
  <c r="P957" i="67"/>
  <c r="O957" i="67"/>
  <c r="T1008" i="67"/>
  <c r="R1008" i="67"/>
  <c r="Q1008" i="67"/>
  <c r="P1008" i="67"/>
  <c r="O1008" i="67"/>
  <c r="T477" i="67"/>
  <c r="Q477" i="67"/>
  <c r="R477" i="67"/>
  <c r="P477" i="67"/>
  <c r="O477" i="67"/>
  <c r="T109" i="67"/>
  <c r="R109" i="67"/>
  <c r="Q109" i="67"/>
  <c r="P109" i="67"/>
  <c r="O109" i="67"/>
  <c r="T1014" i="67"/>
  <c r="R1014" i="67"/>
  <c r="Q1014" i="67"/>
  <c r="P1014" i="67"/>
  <c r="O1014" i="67"/>
  <c r="T90" i="67"/>
  <c r="R90" i="67"/>
  <c r="Q90" i="67"/>
  <c r="P90" i="67"/>
  <c r="O90" i="67"/>
  <c r="T1163" i="67"/>
  <c r="R1163" i="67"/>
  <c r="Q1163" i="67"/>
  <c r="P1163" i="67"/>
  <c r="O1163" i="67"/>
  <c r="T652" i="67"/>
  <c r="R652" i="67"/>
  <c r="P652" i="67"/>
  <c r="Q652" i="67"/>
  <c r="O652" i="67"/>
  <c r="T723" i="67"/>
  <c r="R723" i="67"/>
  <c r="Q723" i="67"/>
  <c r="P723" i="67"/>
  <c r="O723" i="67"/>
  <c r="T1298" i="67"/>
  <c r="Q1298" i="67"/>
  <c r="R1298" i="67"/>
  <c r="P1298" i="67"/>
  <c r="O1298" i="67"/>
  <c r="T223" i="67"/>
  <c r="R223" i="67"/>
  <c r="Q223" i="67"/>
  <c r="P223" i="67"/>
  <c r="O223" i="67"/>
  <c r="T1209" i="67"/>
  <c r="R1209" i="67"/>
  <c r="Q1209" i="67"/>
  <c r="P1209" i="67"/>
  <c r="O1209" i="67"/>
  <c r="T1020" i="67"/>
  <c r="R1020" i="67"/>
  <c r="Q1020" i="67"/>
  <c r="P1020" i="67"/>
  <c r="O1020" i="67"/>
  <c r="T1112" i="67"/>
  <c r="Q1112" i="67"/>
  <c r="R1112" i="67"/>
  <c r="P1112" i="67"/>
  <c r="O1112" i="67"/>
  <c r="T870" i="67"/>
  <c r="R870" i="67"/>
  <c r="Q870" i="67"/>
  <c r="P870" i="67"/>
  <c r="O870" i="67"/>
  <c r="T873" i="67"/>
  <c r="R873" i="67"/>
  <c r="Q873" i="67"/>
  <c r="P873" i="67"/>
  <c r="O873" i="67"/>
  <c r="R564" i="67"/>
  <c r="Q564" i="67"/>
  <c r="T564" i="67"/>
  <c r="P564" i="67"/>
  <c r="O564" i="67"/>
  <c r="T796" i="67"/>
  <c r="R796" i="67"/>
  <c r="Q796" i="67"/>
  <c r="P796" i="67"/>
  <c r="O796" i="67"/>
  <c r="T934" i="67"/>
  <c r="R934" i="67"/>
  <c r="Q934" i="67"/>
  <c r="P934" i="67"/>
  <c r="O934" i="67"/>
  <c r="T864" i="67"/>
  <c r="R864" i="67"/>
  <c r="P864" i="67"/>
  <c r="Q864" i="67"/>
  <c r="O864" i="67"/>
  <c r="T1045" i="67"/>
  <c r="R1045" i="67"/>
  <c r="Q1045" i="67"/>
  <c r="P1045" i="67"/>
  <c r="O1045" i="67"/>
  <c r="T1137" i="67"/>
  <c r="R1137" i="67"/>
  <c r="Q1137" i="67"/>
  <c r="P1137" i="67"/>
  <c r="O1137" i="67"/>
  <c r="T843" i="67"/>
  <c r="R843" i="67"/>
  <c r="Q843" i="67"/>
  <c r="P843" i="67"/>
  <c r="O843" i="67"/>
  <c r="T1301" i="67"/>
  <c r="R1301" i="67"/>
  <c r="Q1301" i="67"/>
  <c r="P1301" i="67"/>
  <c r="O1301" i="67"/>
  <c r="T861" i="67"/>
  <c r="R861" i="67"/>
  <c r="Q861" i="67"/>
  <c r="P861" i="67"/>
  <c r="O861" i="67"/>
  <c r="T348" i="67"/>
  <c r="R348" i="67"/>
  <c r="Q348" i="67"/>
  <c r="O348" i="67"/>
  <c r="P348" i="67"/>
  <c r="T578" i="67"/>
  <c r="R578" i="67"/>
  <c r="Q578" i="67"/>
  <c r="P578" i="67"/>
  <c r="O578" i="67"/>
  <c r="T828" i="67"/>
  <c r="R828" i="67"/>
  <c r="P828" i="67"/>
  <c r="Q828" i="67"/>
  <c r="O828" i="67"/>
  <c r="T839" i="67"/>
  <c r="R839" i="67"/>
  <c r="Q839" i="67"/>
  <c r="P839" i="67"/>
  <c r="O839" i="67"/>
  <c r="T961" i="67"/>
  <c r="R961" i="67"/>
  <c r="Q961" i="67"/>
  <c r="P961" i="67"/>
  <c r="O961" i="67"/>
  <c r="T577" i="67"/>
  <c r="R577" i="67"/>
  <c r="Q577" i="67"/>
  <c r="P577" i="67"/>
  <c r="O577" i="67"/>
  <c r="T976" i="67"/>
  <c r="R976" i="67"/>
  <c r="Q976" i="67"/>
  <c r="P976" i="67"/>
  <c r="O976" i="67"/>
  <c r="T1176" i="67"/>
  <c r="R1176" i="67"/>
  <c r="Q1176" i="67"/>
  <c r="P1176" i="67"/>
  <c r="O1176" i="67"/>
  <c r="T1041" i="67"/>
  <c r="Q1041" i="67"/>
  <c r="R1041" i="67"/>
  <c r="P1041" i="67"/>
  <c r="O1041" i="67"/>
  <c r="T521" i="67"/>
  <c r="R521" i="67"/>
  <c r="Q521" i="67"/>
  <c r="P521" i="67"/>
  <c r="O521" i="67"/>
  <c r="R1171" i="67"/>
  <c r="T1171" i="67"/>
  <c r="Q1171" i="67"/>
  <c r="P1171" i="67"/>
  <c r="O1171" i="67"/>
  <c r="T508" i="67"/>
  <c r="R508" i="67"/>
  <c r="Q508" i="67"/>
  <c r="P508" i="67"/>
  <c r="O508" i="67"/>
  <c r="T888" i="67"/>
  <c r="P888" i="67"/>
  <c r="Q888" i="67"/>
  <c r="R888" i="67"/>
  <c r="O888" i="67"/>
  <c r="T838" i="67"/>
  <c r="R838" i="67"/>
  <c r="Q838" i="67"/>
  <c r="O838" i="67"/>
  <c r="P838" i="67"/>
  <c r="T992" i="67"/>
  <c r="R992" i="67"/>
  <c r="Q992" i="67"/>
  <c r="P992" i="67"/>
  <c r="O992" i="67"/>
  <c r="T1052" i="67"/>
  <c r="R1052" i="67"/>
  <c r="Q1052" i="67"/>
  <c r="O1052" i="67"/>
  <c r="P1052" i="67"/>
  <c r="T111" i="67"/>
  <c r="R111" i="67"/>
  <c r="P111" i="67"/>
  <c r="Q111" i="67"/>
  <c r="O111" i="67"/>
  <c r="T272" i="67"/>
  <c r="R272" i="67"/>
  <c r="P272" i="67"/>
  <c r="Q272" i="67"/>
  <c r="O272" i="67"/>
  <c r="R208" i="67"/>
  <c r="T208" i="67"/>
  <c r="Q208" i="67"/>
  <c r="O208" i="67"/>
  <c r="P208" i="67"/>
  <c r="T668" i="67"/>
  <c r="R668" i="67"/>
  <c r="Q668" i="67"/>
  <c r="P668" i="67"/>
  <c r="O668" i="67"/>
  <c r="T534" i="67"/>
  <c r="R534" i="67"/>
  <c r="Q534" i="67"/>
  <c r="P534" i="67"/>
  <c r="O534" i="67"/>
  <c r="R468" i="67"/>
  <c r="T468" i="67"/>
  <c r="Q468" i="67"/>
  <c r="O468" i="67"/>
  <c r="P468" i="67"/>
  <c r="T824" i="67"/>
  <c r="R824" i="67"/>
  <c r="Q824" i="67"/>
  <c r="P824" i="67"/>
  <c r="O824" i="67"/>
  <c r="T320" i="67"/>
  <c r="Q320" i="67"/>
  <c r="R320" i="67"/>
  <c r="P320" i="67"/>
  <c r="O320" i="67"/>
  <c r="T1256" i="67"/>
  <c r="R1256" i="67"/>
  <c r="Q1256" i="67"/>
  <c r="P1256" i="67"/>
  <c r="O1256" i="67"/>
  <c r="T494" i="67"/>
  <c r="Q494" i="67"/>
  <c r="R494" i="67"/>
  <c r="P494" i="67"/>
  <c r="O494" i="67"/>
  <c r="T1252" i="67"/>
  <c r="R1252" i="67"/>
  <c r="Q1252" i="67"/>
  <c r="O1252" i="67"/>
  <c r="P1252" i="67"/>
  <c r="R259" i="67"/>
  <c r="T259" i="67"/>
  <c r="P259" i="67"/>
  <c r="O259" i="67"/>
  <c r="Q259" i="67"/>
  <c r="T241" i="67"/>
  <c r="R241" i="67"/>
  <c r="Q241" i="67"/>
  <c r="P241" i="67"/>
  <c r="O241" i="67"/>
  <c r="T593" i="67"/>
  <c r="R593" i="67"/>
  <c r="Q593" i="67"/>
  <c r="P593" i="67"/>
  <c r="O593" i="67"/>
  <c r="T502" i="67"/>
  <c r="Q502" i="67"/>
  <c r="R502" i="67"/>
  <c r="P502" i="67"/>
  <c r="O502" i="67"/>
  <c r="T746" i="67"/>
  <c r="R746" i="67"/>
  <c r="Q746" i="67"/>
  <c r="P746" i="67"/>
  <c r="O746" i="67"/>
  <c r="T571" i="67"/>
  <c r="R571" i="67"/>
  <c r="Q571" i="67"/>
  <c r="P571" i="67"/>
  <c r="O571" i="67"/>
  <c r="T240" i="67"/>
  <c r="R240" i="67"/>
  <c r="Q240" i="67"/>
  <c r="P240" i="67"/>
  <c r="O240" i="67"/>
  <c r="T718" i="67"/>
  <c r="R718" i="67"/>
  <c r="Q718" i="67"/>
  <c r="P718" i="67"/>
  <c r="O718" i="67"/>
  <c r="T705" i="67"/>
  <c r="R705" i="67"/>
  <c r="Q705" i="67"/>
  <c r="P705" i="67"/>
  <c r="O705" i="67"/>
  <c r="T286" i="67"/>
  <c r="R286" i="67"/>
  <c r="P286" i="67"/>
  <c r="Q286" i="67"/>
  <c r="O286" i="67"/>
  <c r="R492" i="67"/>
  <c r="T492" i="67"/>
  <c r="Q492" i="67"/>
  <c r="O492" i="67"/>
  <c r="P492" i="67"/>
  <c r="T398" i="67"/>
  <c r="R398" i="67"/>
  <c r="Q398" i="67"/>
  <c r="P398" i="67"/>
  <c r="O398" i="67"/>
  <c r="T1232" i="67"/>
  <c r="R1232" i="67"/>
  <c r="Q1232" i="67"/>
  <c r="P1232" i="67"/>
  <c r="O1232" i="67"/>
  <c r="T251" i="67"/>
  <c r="Q251" i="67"/>
  <c r="R251" i="67"/>
  <c r="P251" i="67"/>
  <c r="O251" i="67"/>
  <c r="T641" i="67"/>
  <c r="R641" i="67"/>
  <c r="Q641" i="67"/>
  <c r="P641" i="67"/>
  <c r="O641" i="67"/>
  <c r="T1366" i="67"/>
  <c r="Q1366" i="67"/>
  <c r="R1366" i="67"/>
  <c r="P1366" i="67"/>
  <c r="O1366" i="67"/>
  <c r="T691" i="67"/>
  <c r="R691" i="67"/>
  <c r="Q691" i="67"/>
  <c r="P691" i="67"/>
  <c r="O691" i="67"/>
  <c r="T660" i="67"/>
  <c r="Q660" i="67"/>
  <c r="R660" i="67"/>
  <c r="P660" i="67"/>
  <c r="O660" i="67"/>
  <c r="T507" i="67"/>
  <c r="R507" i="67"/>
  <c r="Q507" i="67"/>
  <c r="P507" i="67"/>
  <c r="O507" i="67"/>
  <c r="T733" i="67"/>
  <c r="R733" i="67"/>
  <c r="Q733" i="67"/>
  <c r="P733" i="67"/>
  <c r="O733" i="67"/>
  <c r="R65" i="67"/>
  <c r="T65" i="67"/>
  <c r="Q65" i="67"/>
  <c r="P65" i="67"/>
  <c r="O65" i="67"/>
  <c r="T583" i="67"/>
  <c r="Q583" i="67"/>
  <c r="R583" i="67"/>
  <c r="P583" i="67"/>
  <c r="O583" i="67"/>
  <c r="T228" i="67"/>
  <c r="Q228" i="67"/>
  <c r="R228" i="67"/>
  <c r="P228" i="67"/>
  <c r="O228" i="67"/>
  <c r="T1235" i="67"/>
  <c r="R1235" i="67"/>
  <c r="Q1235" i="67"/>
  <c r="P1235" i="67"/>
  <c r="O1235" i="67"/>
  <c r="T730" i="67"/>
  <c r="R730" i="67"/>
  <c r="Q730" i="67"/>
  <c r="P730" i="67"/>
  <c r="O730" i="67"/>
  <c r="T415" i="67"/>
  <c r="R415" i="67"/>
  <c r="Q415" i="67"/>
  <c r="P415" i="67"/>
  <c r="O415" i="67"/>
  <c r="T787" i="67"/>
  <c r="Q787" i="67"/>
  <c r="R787" i="67"/>
  <c r="P787" i="67"/>
  <c r="O787" i="67"/>
  <c r="T678" i="67"/>
  <c r="R678" i="67"/>
  <c r="P678" i="67"/>
  <c r="Q678" i="67"/>
  <c r="O678" i="67"/>
  <c r="T616" i="67"/>
  <c r="R616" i="67"/>
  <c r="Q616" i="67"/>
  <c r="P616" i="67"/>
  <c r="O616" i="67"/>
  <c r="R650" i="67"/>
  <c r="T650" i="67"/>
  <c r="Q650" i="67"/>
  <c r="P650" i="67"/>
  <c r="O650" i="67"/>
  <c r="T1378" i="67"/>
  <c r="R1378" i="67"/>
  <c r="Q1378" i="67"/>
  <c r="P1378" i="67"/>
  <c r="O1378" i="67"/>
  <c r="T1263" i="67"/>
  <c r="R1263" i="67"/>
  <c r="Q1263" i="67"/>
  <c r="O1263" i="67"/>
  <c r="P1263" i="67"/>
  <c r="T781" i="67"/>
  <c r="R781" i="67"/>
  <c r="P781" i="67"/>
  <c r="Q781" i="67"/>
  <c r="O781" i="67"/>
  <c r="T470" i="67"/>
  <c r="R470" i="67"/>
  <c r="Q470" i="67"/>
  <c r="P470" i="67"/>
  <c r="O470" i="67"/>
  <c r="T756" i="67"/>
  <c r="R756" i="67"/>
  <c r="Q756" i="67"/>
  <c r="P756" i="67"/>
  <c r="O756" i="67"/>
  <c r="T1299" i="67"/>
  <c r="R1299" i="67"/>
  <c r="Q1299" i="67"/>
  <c r="P1299" i="67"/>
  <c r="O1299" i="67"/>
  <c r="T643" i="67"/>
  <c r="Q643" i="67"/>
  <c r="R643" i="67"/>
  <c r="P643" i="67"/>
  <c r="O643" i="67"/>
  <c r="T1220" i="67"/>
  <c r="Q1220" i="67"/>
  <c r="R1220" i="67"/>
  <c r="P1220" i="67"/>
  <c r="O1220" i="67"/>
  <c r="T297" i="67"/>
  <c r="R297" i="67"/>
  <c r="Q297" i="67"/>
  <c r="P297" i="67"/>
  <c r="O297" i="67"/>
  <c r="T1293" i="67"/>
  <c r="R1293" i="67"/>
  <c r="Q1293" i="67"/>
  <c r="P1293" i="67"/>
  <c r="O1293" i="67"/>
  <c r="T371" i="67"/>
  <c r="Q371" i="67"/>
  <c r="R371" i="67"/>
  <c r="P371" i="67"/>
  <c r="O371" i="67"/>
  <c r="T295" i="67"/>
  <c r="R295" i="67"/>
  <c r="Q295" i="67"/>
  <c r="P295" i="67"/>
  <c r="O295" i="67"/>
  <c r="T1290" i="67"/>
  <c r="R1290" i="67"/>
  <c r="Q1290" i="67"/>
  <c r="O1290" i="67"/>
  <c r="P1290" i="67"/>
  <c r="T1330" i="67"/>
  <c r="R1330" i="67"/>
  <c r="Q1330" i="67"/>
  <c r="P1330" i="67"/>
  <c r="O1330" i="67"/>
  <c r="T252" i="67"/>
  <c r="Q252" i="67"/>
  <c r="R252" i="67"/>
  <c r="P252" i="67"/>
  <c r="O252" i="67"/>
  <c r="T451" i="67"/>
  <c r="R451" i="67"/>
  <c r="P451" i="67"/>
  <c r="Q451" i="67"/>
  <c r="O451" i="67"/>
  <c r="T1327" i="67"/>
  <c r="Q1327" i="67"/>
  <c r="R1327" i="67"/>
  <c r="P1327" i="67"/>
  <c r="O1327" i="67"/>
  <c r="T607" i="67"/>
  <c r="R607" i="67"/>
  <c r="P607" i="67"/>
  <c r="Q607" i="67"/>
  <c r="O607" i="67"/>
  <c r="T925" i="67"/>
  <c r="R925" i="67"/>
  <c r="Q925" i="67"/>
  <c r="P925" i="67"/>
  <c r="O925" i="67"/>
  <c r="T1357" i="67"/>
  <c r="Q1357" i="67"/>
  <c r="R1357" i="67"/>
  <c r="P1357" i="67"/>
  <c r="O1357" i="67"/>
  <c r="T1315" i="67"/>
  <c r="R1315" i="67"/>
  <c r="Q1315" i="67"/>
  <c r="P1315" i="67"/>
  <c r="O1315" i="67"/>
  <c r="T1314" i="67"/>
  <c r="R1314" i="67"/>
  <c r="Q1314" i="67"/>
  <c r="P1314" i="67"/>
  <c r="O1314" i="67"/>
  <c r="T780" i="67"/>
  <c r="R780" i="67"/>
  <c r="P780" i="67"/>
  <c r="Q780" i="67"/>
  <c r="O780" i="67"/>
  <c r="T744" i="67"/>
  <c r="R744" i="67"/>
  <c r="P744" i="67"/>
  <c r="Q744" i="67"/>
  <c r="O744" i="67"/>
  <c r="T740" i="67"/>
  <c r="R740" i="67"/>
  <c r="Q740" i="67"/>
  <c r="P740" i="67"/>
  <c r="O740" i="67"/>
  <c r="T1201" i="67"/>
  <c r="R1201" i="67"/>
  <c r="Q1201" i="67"/>
  <c r="P1201" i="67"/>
  <c r="O1201" i="67"/>
  <c r="T134" i="67"/>
  <c r="R134" i="67"/>
  <c r="Q134" i="67"/>
  <c r="P134" i="67"/>
  <c r="O134" i="67"/>
  <c r="T75" i="67"/>
  <c r="R75" i="67"/>
  <c r="Q75" i="67"/>
  <c r="P75" i="67"/>
  <c r="O75" i="67"/>
  <c r="T92" i="67"/>
  <c r="R92" i="67"/>
  <c r="Q92" i="67"/>
  <c r="P92" i="67"/>
  <c r="O92" i="67"/>
  <c r="T1128" i="67"/>
  <c r="R1128" i="67"/>
  <c r="Q1128" i="67"/>
  <c r="P1128" i="67"/>
  <c r="O1128" i="67"/>
  <c r="R127" i="67"/>
  <c r="Q127" i="67"/>
  <c r="T127" i="67"/>
  <c r="O127" i="67"/>
  <c r="P127" i="67"/>
  <c r="T418" i="67"/>
  <c r="R418" i="67"/>
  <c r="Q418" i="67"/>
  <c r="P418" i="67"/>
  <c r="O418" i="67"/>
  <c r="T316" i="67"/>
  <c r="R316" i="67"/>
  <c r="P316" i="67"/>
  <c r="Q316" i="67"/>
  <c r="O316" i="67"/>
  <c r="T486" i="67"/>
  <c r="R486" i="67"/>
  <c r="Q486" i="67"/>
  <c r="P486" i="67"/>
  <c r="O486" i="67"/>
  <c r="T1120" i="67"/>
  <c r="R1120" i="67"/>
  <c r="Q1120" i="67"/>
  <c r="P1120" i="67"/>
  <c r="O1120" i="67"/>
  <c r="T1295" i="67"/>
  <c r="R1295" i="67"/>
  <c r="Q1295" i="67"/>
  <c r="P1295" i="67"/>
  <c r="O1295" i="67"/>
  <c r="T194" i="67"/>
  <c r="R194" i="67"/>
  <c r="Q194" i="67"/>
  <c r="P194" i="67"/>
  <c r="O194" i="67"/>
  <c r="T171" i="67"/>
  <c r="R171" i="67"/>
  <c r="Q171" i="67"/>
  <c r="P171" i="67"/>
  <c r="O171" i="67"/>
  <c r="T66" i="67"/>
  <c r="R66" i="67"/>
  <c r="Q66" i="67"/>
  <c r="O66" i="67"/>
  <c r="P66" i="67"/>
  <c r="T944" i="67"/>
  <c r="R944" i="67"/>
  <c r="P944" i="67"/>
  <c r="Q944" i="67"/>
  <c r="O944" i="67"/>
  <c r="T805" i="67"/>
  <c r="R805" i="67"/>
  <c r="Q805" i="67"/>
  <c r="P805" i="67"/>
  <c r="O805" i="67"/>
  <c r="R792" i="67"/>
  <c r="T792" i="67"/>
  <c r="Q792" i="67"/>
  <c r="O792" i="67"/>
  <c r="P792" i="67"/>
  <c r="T929" i="67"/>
  <c r="R929" i="67"/>
  <c r="Q929" i="67"/>
  <c r="P929" i="67"/>
  <c r="O929" i="67"/>
  <c r="T1003" i="67"/>
  <c r="R1003" i="67"/>
  <c r="Q1003" i="67"/>
  <c r="P1003" i="67"/>
  <c r="O1003" i="67"/>
  <c r="T1340" i="67"/>
  <c r="R1340" i="67"/>
  <c r="Q1340" i="67"/>
  <c r="O1340" i="67"/>
  <c r="P1340" i="67"/>
  <c r="T1027" i="67"/>
  <c r="R1027" i="67"/>
  <c r="Q1027" i="67"/>
  <c r="P1027" i="67"/>
  <c r="O1027" i="67"/>
  <c r="T317" i="67"/>
  <c r="R317" i="67"/>
  <c r="Q317" i="67"/>
  <c r="P317" i="67"/>
  <c r="O317" i="67"/>
  <c r="T310" i="67"/>
  <c r="R310" i="67"/>
  <c r="Q310" i="67"/>
  <c r="P310" i="67"/>
  <c r="O310" i="67"/>
  <c r="T256" i="67"/>
  <c r="R256" i="67"/>
  <c r="P256" i="67"/>
  <c r="Q256" i="67"/>
  <c r="O256" i="67"/>
  <c r="T689" i="67"/>
  <c r="R689" i="67"/>
  <c r="Q689" i="67"/>
  <c r="P689" i="67"/>
  <c r="O689" i="67"/>
  <c r="T448" i="67"/>
  <c r="R448" i="67"/>
  <c r="Q448" i="67"/>
  <c r="O448" i="67"/>
  <c r="P448" i="67"/>
  <c r="T62" i="67"/>
  <c r="R62" i="67"/>
  <c r="P62" i="67"/>
  <c r="Q62" i="67"/>
  <c r="O62" i="67"/>
  <c r="T904" i="67"/>
  <c r="R904" i="67"/>
  <c r="Q904" i="67"/>
  <c r="O904" i="67"/>
  <c r="P904" i="67"/>
  <c r="T964" i="67"/>
  <c r="R964" i="67"/>
  <c r="Q964" i="67"/>
  <c r="O964" i="67"/>
  <c r="P964" i="67"/>
  <c r="T1338" i="67"/>
  <c r="R1338" i="67"/>
  <c r="Q1338" i="67"/>
  <c r="P1338" i="67"/>
  <c r="O1338" i="67"/>
  <c r="T710" i="67"/>
  <c r="R710" i="67"/>
  <c r="Q710" i="67"/>
  <c r="P710" i="67"/>
  <c r="O710" i="67"/>
  <c r="T1294" i="67"/>
  <c r="R1294" i="67"/>
  <c r="Q1294" i="67"/>
  <c r="P1294" i="67"/>
  <c r="O1294" i="67"/>
  <c r="T618" i="67"/>
  <c r="R618" i="67"/>
  <c r="Q618" i="67"/>
  <c r="P618" i="67"/>
  <c r="O618" i="67"/>
  <c r="T1007" i="67"/>
  <c r="R1007" i="67"/>
  <c r="Q1007" i="67"/>
  <c r="P1007" i="67"/>
  <c r="O1007" i="67"/>
  <c r="T1195" i="67"/>
  <c r="R1195" i="67"/>
  <c r="Q1195" i="67"/>
  <c r="P1195" i="67"/>
  <c r="O1195" i="67"/>
  <c r="R281" i="67"/>
  <c r="T281" i="67"/>
  <c r="Q281" i="67"/>
  <c r="O281" i="67"/>
  <c r="P281" i="67"/>
  <c r="Q207" i="67"/>
  <c r="T207" i="67"/>
  <c r="R207" i="67"/>
  <c r="P207" i="67"/>
  <c r="O207" i="67"/>
  <c r="T166" i="67"/>
  <c r="R166" i="67"/>
  <c r="Q166" i="67"/>
  <c r="P166" i="67"/>
  <c r="O166" i="67"/>
  <c r="T160" i="67"/>
  <c r="R160" i="67"/>
  <c r="Q160" i="67"/>
  <c r="P160" i="67"/>
  <c r="O160" i="67"/>
  <c r="T161" i="67"/>
  <c r="Q161" i="67"/>
  <c r="R161" i="67"/>
  <c r="P161" i="67"/>
  <c r="O161" i="67"/>
  <c r="R155" i="67"/>
  <c r="Q155" i="67"/>
  <c r="T155" i="67"/>
  <c r="P155" i="67"/>
  <c r="O155" i="67"/>
  <c r="T1207" i="67"/>
  <c r="R1207" i="67"/>
  <c r="P1207" i="67"/>
  <c r="Q1207" i="67"/>
  <c r="O1207" i="67"/>
  <c r="T918" i="67"/>
  <c r="R918" i="67"/>
  <c r="Q918" i="67"/>
  <c r="P918" i="67"/>
  <c r="O918" i="67"/>
  <c r="R1049" i="67"/>
  <c r="T1049" i="67"/>
  <c r="Q1049" i="67"/>
  <c r="P1049" i="67"/>
  <c r="O1049" i="67"/>
  <c r="T768" i="67"/>
  <c r="R768" i="67"/>
  <c r="P768" i="67"/>
  <c r="Q768" i="67"/>
  <c r="O768" i="67"/>
  <c r="T1147" i="67"/>
  <c r="R1147" i="67"/>
  <c r="P1147" i="67"/>
  <c r="Q1147" i="67"/>
  <c r="O1147" i="67"/>
  <c r="T938" i="67"/>
  <c r="R938" i="67"/>
  <c r="Q938" i="67"/>
  <c r="P938" i="67"/>
  <c r="O938" i="67"/>
  <c r="T853" i="67"/>
  <c r="R853" i="67"/>
  <c r="Q853" i="67"/>
  <c r="P853" i="67"/>
  <c r="O853" i="67"/>
  <c r="T1212" i="67"/>
  <c r="R1212" i="67"/>
  <c r="Q1212" i="67"/>
  <c r="P1212" i="67"/>
  <c r="O1212" i="67"/>
  <c r="T1286" i="67"/>
  <c r="R1286" i="67"/>
  <c r="Q1286" i="67"/>
  <c r="O1286" i="67"/>
  <c r="P1286" i="67"/>
  <c r="T22" i="67"/>
  <c r="R22" i="67"/>
  <c r="Q22" i="67"/>
  <c r="P22" i="67"/>
  <c r="O22" i="67"/>
  <c r="T972" i="67"/>
  <c r="R972" i="67"/>
  <c r="P972" i="67"/>
  <c r="Q972" i="67"/>
  <c r="O972" i="67"/>
  <c r="T897" i="67"/>
  <c r="R897" i="67"/>
  <c r="Q897" i="67"/>
  <c r="P897" i="67"/>
  <c r="O897" i="67"/>
  <c r="T826" i="67"/>
  <c r="R826" i="67"/>
  <c r="Q826" i="67"/>
  <c r="P826" i="67"/>
  <c r="O826" i="67"/>
  <c r="T1116" i="67"/>
  <c r="Q1116" i="67"/>
  <c r="R1116" i="67"/>
  <c r="P1116" i="67"/>
  <c r="O1116" i="67"/>
  <c r="T836" i="67"/>
  <c r="R836" i="67"/>
  <c r="P836" i="67"/>
  <c r="Q836" i="67"/>
  <c r="O836" i="67"/>
  <c r="T947" i="67"/>
  <c r="R947" i="67"/>
  <c r="Q947" i="67"/>
  <c r="P947" i="67"/>
  <c r="O947" i="67"/>
  <c r="T563" i="67"/>
  <c r="R563" i="67"/>
  <c r="Q563" i="67"/>
  <c r="O563" i="67"/>
  <c r="P563" i="67"/>
  <c r="T1216" i="67"/>
  <c r="R1216" i="67"/>
  <c r="Q1216" i="67"/>
  <c r="O1216" i="67"/>
  <c r="P1216" i="67"/>
  <c r="T1111" i="67"/>
  <c r="R1111" i="67"/>
  <c r="Q1111" i="67"/>
  <c r="P1111" i="67"/>
  <c r="O1111" i="67"/>
  <c r="T221" i="67"/>
  <c r="Q221" i="67"/>
  <c r="R221" i="67"/>
  <c r="P221" i="67"/>
  <c r="O221" i="67"/>
  <c r="R1088" i="67"/>
  <c r="Q1088" i="67"/>
  <c r="T1088" i="67"/>
  <c r="P1088" i="67"/>
  <c r="O1088" i="67"/>
  <c r="T846" i="67"/>
  <c r="R846" i="67"/>
  <c r="Q846" i="67"/>
  <c r="O846" i="67"/>
  <c r="P846" i="67"/>
  <c r="T1175" i="67"/>
  <c r="R1175" i="67"/>
  <c r="Q1175" i="67"/>
  <c r="P1175" i="67"/>
  <c r="O1175" i="67"/>
  <c r="T404" i="67"/>
  <c r="R404" i="67"/>
  <c r="Q404" i="67"/>
  <c r="P404" i="67"/>
  <c r="O404" i="67"/>
  <c r="T1061" i="67"/>
  <c r="R1061" i="67"/>
  <c r="Q1061" i="67"/>
  <c r="P1061" i="67"/>
  <c r="O1061" i="67"/>
  <c r="R1067" i="67"/>
  <c r="Q1067" i="67"/>
  <c r="T1067" i="67"/>
  <c r="O1067" i="67"/>
  <c r="P1067" i="67"/>
  <c r="R1055" i="67"/>
  <c r="Q1055" i="67"/>
  <c r="T1055" i="67"/>
  <c r="P1055" i="67"/>
  <c r="O1055" i="67"/>
  <c r="T1143" i="67"/>
  <c r="R1143" i="67"/>
  <c r="Q1143" i="67"/>
  <c r="P1143" i="67"/>
  <c r="O1143" i="67"/>
  <c r="T969" i="67"/>
  <c r="R969" i="67"/>
  <c r="Q969" i="67"/>
  <c r="P969" i="67"/>
  <c r="O969" i="67"/>
  <c r="T876" i="67"/>
  <c r="R876" i="67"/>
  <c r="Q876" i="67"/>
  <c r="O876" i="67"/>
  <c r="P876" i="67"/>
  <c r="T309" i="67"/>
  <c r="R309" i="67"/>
  <c r="Q309" i="67"/>
  <c r="P309" i="67"/>
  <c r="O309" i="67"/>
  <c r="T514" i="67"/>
  <c r="Q514" i="67"/>
  <c r="R514" i="67"/>
  <c r="P514" i="67"/>
  <c r="O514" i="67"/>
  <c r="T1084" i="67"/>
  <c r="R1084" i="67"/>
  <c r="P1084" i="67"/>
  <c r="Q1084" i="67"/>
  <c r="O1084" i="67"/>
  <c r="T1038" i="67"/>
  <c r="R1038" i="67"/>
  <c r="P1038" i="67"/>
  <c r="Q1038" i="67"/>
  <c r="O1038" i="67"/>
  <c r="T72" i="67"/>
  <c r="R72" i="67"/>
  <c r="P72" i="67"/>
  <c r="Q72" i="67"/>
  <c r="O72" i="67"/>
  <c r="T832" i="67"/>
  <c r="R832" i="67"/>
  <c r="P832" i="67"/>
  <c r="O832" i="67"/>
  <c r="Q832" i="67"/>
  <c r="T94" i="67"/>
  <c r="R94" i="67"/>
  <c r="Q94" i="67"/>
  <c r="P94" i="67"/>
  <c r="O94" i="67"/>
  <c r="T863" i="67"/>
  <c r="R863" i="67"/>
  <c r="P863" i="67"/>
  <c r="Q863" i="67"/>
  <c r="O863" i="67"/>
  <c r="T1244" i="67"/>
  <c r="R1244" i="67"/>
  <c r="Q1244" i="67"/>
  <c r="P1244" i="67"/>
  <c r="O1244" i="67"/>
  <c r="R1138" i="67"/>
  <c r="T1138" i="67"/>
  <c r="Q1138" i="67"/>
  <c r="O1138" i="67"/>
  <c r="P1138" i="67"/>
  <c r="T358" i="67"/>
  <c r="R358" i="67"/>
  <c r="Q358" i="67"/>
  <c r="P358" i="67"/>
  <c r="O358" i="67"/>
  <c r="T300" i="67"/>
  <c r="R300" i="67"/>
  <c r="Q300" i="67"/>
  <c r="P300" i="67"/>
  <c r="O300" i="67"/>
  <c r="T623" i="67"/>
  <c r="R623" i="67"/>
  <c r="Q623" i="67"/>
  <c r="P623" i="67"/>
  <c r="O623" i="67"/>
  <c r="T1029" i="67"/>
  <c r="R1029" i="67"/>
  <c r="Q1029" i="67"/>
  <c r="P1029" i="67"/>
  <c r="O1029" i="67"/>
  <c r="T719" i="67"/>
  <c r="Q719" i="67"/>
  <c r="R719" i="67"/>
  <c r="P719" i="67"/>
  <c r="O719" i="67"/>
  <c r="T458" i="67"/>
  <c r="R458" i="67"/>
  <c r="Q458" i="67"/>
  <c r="P458" i="67"/>
  <c r="O458" i="67"/>
  <c r="T1221" i="67"/>
  <c r="R1221" i="67"/>
  <c r="Q1221" i="67"/>
  <c r="P1221" i="67"/>
  <c r="O1221" i="67"/>
  <c r="T698" i="67"/>
  <c r="R698" i="67"/>
  <c r="Q698" i="67"/>
  <c r="P698" i="67"/>
  <c r="O698" i="67"/>
  <c r="T782" i="67"/>
  <c r="R782" i="67"/>
  <c r="Q782" i="67"/>
  <c r="P782" i="67"/>
  <c r="O782" i="67"/>
  <c r="R790" i="67"/>
  <c r="T790" i="67"/>
  <c r="Q790" i="67"/>
  <c r="O790" i="67"/>
  <c r="P790" i="67"/>
  <c r="T1359" i="67"/>
  <c r="R1359" i="67"/>
  <c r="Q1359" i="67"/>
  <c r="P1359" i="67"/>
  <c r="O1359" i="67"/>
  <c r="T279" i="67"/>
  <c r="Q279" i="67"/>
  <c r="R279" i="67"/>
  <c r="P279" i="67"/>
  <c r="O279" i="67"/>
  <c r="T450" i="67"/>
  <c r="R450" i="67"/>
  <c r="Q450" i="67"/>
  <c r="P450" i="67"/>
  <c r="O450" i="67"/>
  <c r="T731" i="67"/>
  <c r="R731" i="67"/>
  <c r="Q731" i="67"/>
  <c r="P731" i="67"/>
  <c r="O731" i="67"/>
  <c r="T9" i="67"/>
  <c r="Q9" i="67"/>
  <c r="R9" i="67"/>
  <c r="P9" i="67"/>
  <c r="O9" i="67"/>
  <c r="T277" i="67"/>
  <c r="Q277" i="67"/>
  <c r="R277" i="67"/>
  <c r="P277" i="67"/>
  <c r="O277" i="67"/>
  <c r="T1384" i="67"/>
  <c r="R1384" i="67"/>
  <c r="P1384" i="67"/>
  <c r="Q1384" i="67"/>
  <c r="O1384" i="67"/>
  <c r="T1255" i="67"/>
  <c r="R1255" i="67"/>
  <c r="P1255" i="67"/>
  <c r="Q1255" i="67"/>
  <c r="O1255" i="67"/>
  <c r="T716" i="67"/>
  <c r="R716" i="67"/>
  <c r="P716" i="67"/>
  <c r="Q716" i="67"/>
  <c r="O716" i="67"/>
  <c r="T278" i="67"/>
  <c r="R278" i="67"/>
  <c r="P278" i="67"/>
  <c r="O278" i="67"/>
  <c r="Q278" i="67"/>
  <c r="R738" i="67"/>
  <c r="T738" i="67"/>
  <c r="P738" i="67"/>
  <c r="Q738" i="67"/>
  <c r="O738" i="67"/>
  <c r="R677" i="67"/>
  <c r="T677" i="67"/>
  <c r="Q677" i="67"/>
  <c r="P677" i="67"/>
  <c r="O677" i="67"/>
  <c r="T1363" i="67"/>
  <c r="Q1363" i="67"/>
  <c r="R1363" i="67"/>
  <c r="P1363" i="67"/>
  <c r="O1363" i="67"/>
  <c r="T651" i="67"/>
  <c r="R651" i="67"/>
  <c r="Q651" i="67"/>
  <c r="P651" i="67"/>
  <c r="O651" i="67"/>
  <c r="T449" i="67"/>
  <c r="R449" i="67"/>
  <c r="Q449" i="67"/>
  <c r="P449" i="67"/>
  <c r="O449" i="67"/>
  <c r="T491" i="67"/>
  <c r="R491" i="67"/>
  <c r="Q491" i="67"/>
  <c r="P491" i="67"/>
  <c r="O491" i="67"/>
  <c r="T1283" i="67"/>
  <c r="R1283" i="67"/>
  <c r="Q1283" i="67"/>
  <c r="P1283" i="67"/>
  <c r="O1283" i="67"/>
  <c r="T734" i="67"/>
  <c r="R734" i="67"/>
  <c r="Q734" i="67"/>
  <c r="P734" i="67"/>
  <c r="O734" i="67"/>
  <c r="T238" i="67"/>
  <c r="R238" i="67"/>
  <c r="Q238" i="67"/>
  <c r="P238" i="67"/>
  <c r="O238" i="67"/>
  <c r="R788" i="67"/>
  <c r="T788" i="67"/>
  <c r="Q788" i="67"/>
  <c r="O788" i="67"/>
  <c r="P788" i="67"/>
  <c r="T749" i="67"/>
  <c r="Q749" i="67"/>
  <c r="R749" i="67"/>
  <c r="P749" i="67"/>
  <c r="O749" i="67"/>
  <c r="T619" i="67"/>
  <c r="Q619" i="67"/>
  <c r="R619" i="67"/>
  <c r="P619" i="67"/>
  <c r="O619" i="67"/>
  <c r="T1334" i="67"/>
  <c r="R1334" i="67"/>
  <c r="Q1334" i="67"/>
  <c r="P1334" i="67"/>
  <c r="O1334" i="67"/>
  <c r="T461" i="67"/>
  <c r="Q461" i="67"/>
  <c r="R461" i="67"/>
  <c r="P461" i="67"/>
  <c r="O461" i="67"/>
  <c r="T1222" i="67"/>
  <c r="R1222" i="67"/>
  <c r="Q1222" i="67"/>
  <c r="P1222" i="67"/>
  <c r="O1222" i="67"/>
  <c r="T1226" i="67"/>
  <c r="R1226" i="67"/>
  <c r="Q1226" i="67"/>
  <c r="P1226" i="67"/>
  <c r="O1226" i="67"/>
  <c r="T704" i="67"/>
  <c r="R704" i="67"/>
  <c r="Q704" i="67"/>
  <c r="P704" i="67"/>
  <c r="O704" i="67"/>
  <c r="T266" i="67"/>
  <c r="R266" i="67"/>
  <c r="P266" i="67"/>
  <c r="Q266" i="67"/>
  <c r="O266" i="67"/>
  <c r="T311" i="67"/>
  <c r="R311" i="67"/>
  <c r="Q311" i="67"/>
  <c r="P311" i="67"/>
  <c r="O311" i="67"/>
  <c r="T676" i="67"/>
  <c r="R676" i="67"/>
  <c r="Q676" i="67"/>
  <c r="P676" i="67"/>
  <c r="O676" i="67"/>
  <c r="T1364" i="67"/>
  <c r="Q1364" i="67"/>
  <c r="R1364" i="67"/>
  <c r="P1364" i="67"/>
  <c r="O1364" i="67"/>
  <c r="T432" i="67"/>
  <c r="R432" i="67"/>
  <c r="Q432" i="67"/>
  <c r="P432" i="67"/>
  <c r="O432" i="67"/>
  <c r="T658" i="67"/>
  <c r="R658" i="67"/>
  <c r="Q658" i="67"/>
  <c r="P658" i="67"/>
  <c r="O658" i="67"/>
  <c r="R1360" i="67"/>
  <c r="P1360" i="67"/>
  <c r="T1360" i="67"/>
  <c r="O1360" i="67"/>
  <c r="Q1360" i="67"/>
  <c r="T456" i="67"/>
  <c r="R456" i="67"/>
  <c r="P456" i="67"/>
  <c r="Q456" i="67"/>
  <c r="O456" i="67"/>
  <c r="T612" i="67"/>
  <c r="R612" i="67"/>
  <c r="Q612" i="67"/>
  <c r="P612" i="67"/>
  <c r="O612" i="67"/>
  <c r="T407" i="67"/>
  <c r="R407" i="67"/>
  <c r="Q407" i="67"/>
  <c r="P407" i="67"/>
  <c r="O407" i="67"/>
  <c r="R346" i="67"/>
  <c r="T346" i="67"/>
  <c r="Q346" i="67"/>
  <c r="O346" i="67"/>
  <c r="P346" i="67"/>
  <c r="T655" i="67"/>
  <c r="R655" i="67"/>
  <c r="Q655" i="67"/>
  <c r="P655" i="67"/>
  <c r="O655" i="67"/>
  <c r="T579" i="67"/>
  <c r="R579" i="67"/>
  <c r="Q579" i="67"/>
  <c r="P579" i="67"/>
  <c r="O579" i="67"/>
  <c r="T267" i="67"/>
  <c r="R267" i="67"/>
  <c r="P267" i="67"/>
  <c r="Q267" i="67"/>
  <c r="O267" i="67"/>
  <c r="T466" i="67"/>
  <c r="R466" i="67"/>
  <c r="Q466" i="67"/>
  <c r="P466" i="67"/>
  <c r="O466" i="67"/>
  <c r="T1311" i="67"/>
  <c r="R1311" i="67"/>
  <c r="P1311" i="67"/>
  <c r="O1311" i="67"/>
  <c r="Q1311" i="67"/>
  <c r="T1233" i="67"/>
  <c r="R1233" i="67"/>
  <c r="Q1233" i="67"/>
  <c r="P1233" i="67"/>
  <c r="O1233" i="67"/>
  <c r="T1342" i="67"/>
  <c r="R1342" i="67"/>
  <c r="Q1342" i="67"/>
  <c r="P1342" i="67"/>
  <c r="O1342" i="67"/>
  <c r="T1318" i="67"/>
  <c r="R1318" i="67"/>
  <c r="Q1318" i="67"/>
  <c r="P1318" i="67"/>
  <c r="O1318" i="67"/>
  <c r="T609" i="67"/>
  <c r="R609" i="67"/>
  <c r="Q609" i="67"/>
  <c r="P609" i="67"/>
  <c r="O609" i="67"/>
  <c r="T1328" i="67"/>
  <c r="R1328" i="67"/>
  <c r="Q1328" i="67"/>
  <c r="P1328" i="67"/>
  <c r="O1328" i="67"/>
  <c r="T290" i="67"/>
  <c r="R290" i="67"/>
  <c r="Q290" i="67"/>
  <c r="P290" i="67"/>
  <c r="O290" i="67"/>
  <c r="T1323" i="67"/>
  <c r="Q1323" i="67"/>
  <c r="R1323" i="67"/>
  <c r="P1323" i="67"/>
  <c r="O1323" i="67"/>
  <c r="T275" i="67"/>
  <c r="R275" i="67"/>
  <c r="Q275" i="67"/>
  <c r="P275" i="67"/>
  <c r="O275" i="67"/>
  <c r="T632" i="67"/>
  <c r="R632" i="67"/>
  <c r="Q632" i="67"/>
  <c r="P632" i="67"/>
  <c r="O632" i="67"/>
  <c r="T627" i="67"/>
  <c r="R627" i="67"/>
  <c r="Q627" i="67"/>
  <c r="P627" i="67"/>
  <c r="O627" i="67"/>
  <c r="T634" i="67"/>
  <c r="Q634" i="67"/>
  <c r="R634" i="67"/>
  <c r="P634" i="67"/>
  <c r="O634" i="67"/>
  <c r="T1234" i="67"/>
  <c r="R1234" i="67"/>
  <c r="Q1234" i="67"/>
  <c r="O1234" i="67"/>
  <c r="P1234" i="67"/>
  <c r="T584" i="67"/>
  <c r="R584" i="67"/>
  <c r="Q584" i="67"/>
  <c r="O584" i="67"/>
  <c r="P584" i="67"/>
  <c r="T1335" i="67"/>
  <c r="R1335" i="67"/>
  <c r="Q1335" i="67"/>
  <c r="P1335" i="67"/>
  <c r="O1335" i="67"/>
  <c r="T581" i="67"/>
  <c r="R581" i="67"/>
  <c r="P581" i="67"/>
  <c r="Q581" i="67"/>
  <c r="O581" i="67"/>
  <c r="T620" i="67"/>
  <c r="R620" i="67"/>
  <c r="Q620" i="67"/>
  <c r="P620" i="67"/>
  <c r="O620" i="67"/>
  <c r="T765" i="67"/>
  <c r="R765" i="67"/>
  <c r="Q765" i="67"/>
  <c r="P765" i="67"/>
  <c r="O765" i="67"/>
  <c r="R489" i="67"/>
  <c r="T489" i="67"/>
  <c r="P489" i="67"/>
  <c r="Q489" i="67"/>
  <c r="O489" i="67"/>
  <c r="T893" i="67"/>
  <c r="R893" i="67"/>
  <c r="Q893" i="67"/>
  <c r="P893" i="67"/>
  <c r="O893" i="67"/>
  <c r="T1276" i="67"/>
  <c r="R1276" i="67"/>
  <c r="Q1276" i="67"/>
  <c r="O1276" i="67"/>
  <c r="P1276" i="67"/>
  <c r="T1140" i="67"/>
  <c r="R1140" i="67"/>
  <c r="Q1140" i="67"/>
  <c r="P1140" i="67"/>
  <c r="O1140" i="67"/>
  <c r="T1155" i="67"/>
  <c r="R1155" i="67"/>
  <c r="Q1155" i="67"/>
  <c r="P1155" i="67"/>
  <c r="O1155" i="67"/>
  <c r="T392" i="67"/>
  <c r="R392" i="67"/>
  <c r="Q392" i="67"/>
  <c r="O392" i="67"/>
  <c r="P392" i="67"/>
  <c r="T1165" i="67"/>
  <c r="R1165" i="67"/>
  <c r="Q1165" i="67"/>
  <c r="P1165" i="67"/>
  <c r="O1165" i="67"/>
  <c r="T1353" i="67"/>
  <c r="R1353" i="67"/>
  <c r="Q1353" i="67"/>
  <c r="O1353" i="67"/>
  <c r="P1353" i="67"/>
  <c r="T244" i="67"/>
  <c r="R244" i="67"/>
  <c r="P244" i="67"/>
  <c r="Q244" i="67"/>
  <c r="O244" i="67"/>
  <c r="T1071" i="67"/>
  <c r="R1071" i="67"/>
  <c r="Q1071" i="67"/>
  <c r="P1071" i="67"/>
  <c r="O1071" i="67"/>
  <c r="T909" i="67"/>
  <c r="R909" i="67"/>
  <c r="Q909" i="67"/>
  <c r="P909" i="67"/>
  <c r="O909" i="67"/>
  <c r="T1015" i="67"/>
  <c r="R1015" i="67"/>
  <c r="Q1015" i="67"/>
  <c r="P1015" i="67"/>
  <c r="O1015" i="67"/>
  <c r="T902" i="67"/>
  <c r="R902" i="67"/>
  <c r="Q902" i="67"/>
  <c r="P902" i="67"/>
  <c r="O902" i="67"/>
  <c r="R1347" i="67"/>
  <c r="T1347" i="67"/>
  <c r="Q1347" i="67"/>
  <c r="P1347" i="67"/>
  <c r="O1347" i="67"/>
  <c r="T919" i="67"/>
  <c r="R919" i="67"/>
  <c r="Q919" i="67"/>
  <c r="P919" i="67"/>
  <c r="O919" i="67"/>
  <c r="T1025" i="67"/>
  <c r="R1025" i="67"/>
  <c r="Q1025" i="67"/>
  <c r="P1025" i="67"/>
  <c r="O1025" i="67"/>
  <c r="T345" i="67"/>
  <c r="R345" i="67"/>
  <c r="Q345" i="67"/>
  <c r="O345" i="67"/>
  <c r="P345" i="67"/>
  <c r="T1200" i="67"/>
  <c r="R1200" i="67"/>
  <c r="Q1200" i="67"/>
  <c r="O1200" i="67"/>
  <c r="P1200" i="67"/>
  <c r="T178" i="67"/>
  <c r="R178" i="67"/>
  <c r="Q178" i="67"/>
  <c r="P178" i="67"/>
  <c r="O178" i="67"/>
  <c r="T1002" i="67"/>
  <c r="R1002" i="67"/>
  <c r="Q1002" i="67"/>
  <c r="P1002" i="67"/>
  <c r="O1002" i="67"/>
  <c r="T81" i="67"/>
  <c r="R81" i="67"/>
  <c r="P81" i="67"/>
  <c r="Q81" i="67"/>
  <c r="O81" i="67"/>
  <c r="T894" i="67"/>
  <c r="R894" i="67"/>
  <c r="P894" i="67"/>
  <c r="Q894" i="67"/>
  <c r="O894" i="67"/>
  <c r="T1013" i="67"/>
  <c r="R1013" i="67"/>
  <c r="Q1013" i="67"/>
  <c r="P1013" i="67"/>
  <c r="O1013" i="67"/>
  <c r="T1022" i="67"/>
  <c r="Q1022" i="67"/>
  <c r="R1022" i="67"/>
  <c r="P1022" i="67"/>
  <c r="O1022" i="67"/>
  <c r="T423" i="67"/>
  <c r="R423" i="67"/>
  <c r="Q423" i="67"/>
  <c r="O423" i="67"/>
  <c r="P423" i="67"/>
  <c r="T1118" i="67"/>
  <c r="R1118" i="67"/>
  <c r="Q1118" i="67"/>
  <c r="O1118" i="67"/>
  <c r="P1118" i="67"/>
  <c r="T1142" i="67"/>
  <c r="R1142" i="67"/>
  <c r="Q1142" i="67"/>
  <c r="P1142" i="67"/>
  <c r="O1142" i="67"/>
  <c r="T1193" i="67"/>
  <c r="R1193" i="67"/>
  <c r="Q1193" i="67"/>
  <c r="P1193" i="67"/>
  <c r="O1193" i="67"/>
  <c r="T391" i="67"/>
  <c r="R391" i="67"/>
  <c r="O391" i="67"/>
  <c r="P391" i="67"/>
  <c r="Q391" i="67"/>
  <c r="T429" i="67"/>
  <c r="R429" i="67"/>
  <c r="Q429" i="67"/>
  <c r="P429" i="67"/>
  <c r="O429" i="67"/>
  <c r="R621" i="67"/>
  <c r="T621" i="67"/>
  <c r="P621" i="67"/>
  <c r="Q621" i="67"/>
  <c r="O621" i="67"/>
  <c r="T1297" i="67"/>
  <c r="Q1297" i="67"/>
  <c r="R1297" i="67"/>
  <c r="P1297" i="67"/>
  <c r="O1297" i="67"/>
  <c r="T569" i="67"/>
  <c r="R569" i="67"/>
  <c r="Q569" i="67"/>
  <c r="O569" i="67"/>
  <c r="P569" i="67"/>
  <c r="T146" i="67"/>
  <c r="R146" i="67"/>
  <c r="Q146" i="67"/>
  <c r="O146" i="67"/>
  <c r="P146" i="67"/>
  <c r="T31" i="67"/>
  <c r="R31" i="67"/>
  <c r="Q31" i="67"/>
  <c r="O31" i="67"/>
  <c r="P31" i="67"/>
  <c r="T302" i="67"/>
  <c r="R302" i="67"/>
  <c r="Q302" i="67"/>
  <c r="P302" i="67"/>
  <c r="O302" i="67"/>
  <c r="Q914" i="67"/>
  <c r="R914" i="67"/>
  <c r="T914" i="67"/>
  <c r="P914" i="67"/>
  <c r="O914" i="67"/>
  <c r="R784" i="67"/>
  <c r="T784" i="67"/>
  <c r="Q784" i="67"/>
  <c r="P784" i="67"/>
  <c r="O784" i="67"/>
  <c r="T209" i="67"/>
  <c r="Q209" i="67"/>
  <c r="R209" i="67"/>
  <c r="P209" i="67"/>
  <c r="O209" i="67"/>
  <c r="T624" i="67"/>
  <c r="Q624" i="67"/>
  <c r="R624" i="67"/>
  <c r="P624" i="67"/>
  <c r="O624" i="67"/>
  <c r="T726" i="67"/>
  <c r="R726" i="67"/>
  <c r="Q726" i="67"/>
  <c r="P726" i="67"/>
  <c r="O726" i="67"/>
  <c r="T637" i="67"/>
  <c r="R637" i="67"/>
  <c r="Q637" i="67"/>
  <c r="P637" i="67"/>
  <c r="O637" i="67"/>
  <c r="T926" i="67"/>
  <c r="R926" i="67"/>
  <c r="P926" i="67"/>
  <c r="Q926" i="67"/>
  <c r="O926" i="67"/>
  <c r="T779" i="67"/>
  <c r="R779" i="67"/>
  <c r="Q779" i="67"/>
  <c r="P779" i="67"/>
  <c r="O779" i="67"/>
  <c r="T786" i="67"/>
  <c r="R786" i="67"/>
  <c r="Q786" i="67"/>
  <c r="P786" i="67"/>
  <c r="O786" i="67"/>
  <c r="R412" i="67"/>
  <c r="Q412" i="67"/>
  <c r="T412" i="67"/>
  <c r="P412" i="67"/>
  <c r="O412" i="67"/>
  <c r="T573" i="67"/>
  <c r="R573" i="67"/>
  <c r="Q573" i="67"/>
  <c r="P573" i="67"/>
  <c r="O573" i="67"/>
  <c r="R675" i="67"/>
  <c r="T675" i="67"/>
  <c r="P675" i="67"/>
  <c r="Q675" i="67"/>
  <c r="O675" i="67"/>
  <c r="T1333" i="67"/>
  <c r="Q1333" i="67"/>
  <c r="R1333" i="67"/>
  <c r="P1333" i="67"/>
  <c r="O1333" i="67"/>
  <c r="T1374" i="67"/>
  <c r="Q1374" i="67"/>
  <c r="R1374" i="67"/>
  <c r="O1374" i="67"/>
  <c r="P1374" i="67"/>
  <c r="T260" i="67"/>
  <c r="R260" i="67"/>
  <c r="P260" i="67"/>
  <c r="Q260" i="67"/>
  <c r="O260" i="67"/>
  <c r="T776" i="67"/>
  <c r="Q776" i="67"/>
  <c r="R776" i="67"/>
  <c r="P776" i="67"/>
  <c r="O776" i="67"/>
  <c r="T752" i="67"/>
  <c r="R752" i="67"/>
  <c r="P752" i="67"/>
  <c r="Q752" i="67"/>
  <c r="O752" i="67"/>
  <c r="T722" i="67"/>
  <c r="Q722" i="67"/>
  <c r="R722" i="67"/>
  <c r="P722" i="67"/>
  <c r="O722" i="67"/>
  <c r="T592" i="67"/>
  <c r="R592" i="67"/>
  <c r="Q592" i="67"/>
  <c r="P592" i="67"/>
  <c r="O592" i="67"/>
  <c r="T1228" i="67"/>
  <c r="R1228" i="67"/>
  <c r="Q1228" i="67"/>
  <c r="P1228" i="67"/>
  <c r="O1228" i="67"/>
  <c r="T764" i="67"/>
  <c r="R764" i="67"/>
  <c r="P764" i="67"/>
  <c r="Q764" i="67"/>
  <c r="O764" i="67"/>
  <c r="R239" i="67"/>
  <c r="T239" i="67"/>
  <c r="Q239" i="67"/>
  <c r="P239" i="67"/>
  <c r="O239" i="67"/>
  <c r="R250" i="67"/>
  <c r="T250" i="67"/>
  <c r="Q250" i="67"/>
  <c r="O250" i="67"/>
  <c r="P250" i="67"/>
  <c r="R420" i="67"/>
  <c r="T420" i="67"/>
  <c r="Q420" i="67"/>
  <c r="P420" i="67"/>
  <c r="O420" i="67"/>
  <c r="T684" i="67"/>
  <c r="R684" i="67"/>
  <c r="Q684" i="67"/>
  <c r="P684" i="67"/>
  <c r="O684" i="67"/>
  <c r="R288" i="67"/>
  <c r="T288" i="67"/>
  <c r="P288" i="67"/>
  <c r="Q288" i="67"/>
  <c r="O288" i="67"/>
  <c r="T1291" i="67"/>
  <c r="R1291" i="67"/>
  <c r="Q1291" i="67"/>
  <c r="P1291" i="67"/>
  <c r="O1291" i="67"/>
  <c r="T591" i="67"/>
  <c r="R591" i="67"/>
  <c r="Q591" i="67"/>
  <c r="P591" i="67"/>
  <c r="O591" i="67"/>
  <c r="T589" i="67"/>
  <c r="R589" i="67"/>
  <c r="P589" i="67"/>
  <c r="Q589" i="67"/>
  <c r="O589" i="67"/>
  <c r="T600" i="67"/>
  <c r="R600" i="67"/>
  <c r="Q600" i="67"/>
  <c r="P600" i="67"/>
  <c r="O600" i="67"/>
  <c r="T659" i="67"/>
  <c r="Q659" i="67"/>
  <c r="R659" i="67"/>
  <c r="P659" i="67"/>
  <c r="O659" i="67"/>
  <c r="R1304" i="67"/>
  <c r="T1304" i="67"/>
  <c r="Q1304" i="67"/>
  <c r="O1304" i="67"/>
  <c r="P1304" i="67"/>
  <c r="T1287" i="67"/>
  <c r="R1287" i="67"/>
  <c r="P1287" i="67"/>
  <c r="Q1287" i="67"/>
  <c r="O1287" i="67"/>
  <c r="R695" i="67"/>
  <c r="T695" i="67"/>
  <c r="Q695" i="67"/>
  <c r="P695" i="67"/>
  <c r="O695" i="67"/>
  <c r="R1223" i="67"/>
  <c r="T1223" i="67"/>
  <c r="Q1223" i="67"/>
  <c r="O1223" i="67"/>
  <c r="P1223" i="67"/>
  <c r="T469" i="67"/>
  <c r="R469" i="67"/>
  <c r="Q469" i="67"/>
  <c r="P469" i="67"/>
  <c r="O469" i="67"/>
  <c r="R411" i="67"/>
  <c r="T411" i="67"/>
  <c r="Q411" i="67"/>
  <c r="O411" i="67"/>
  <c r="P411" i="67"/>
  <c r="T235" i="67"/>
  <c r="R235" i="67"/>
  <c r="Q235" i="67"/>
  <c r="P235" i="67"/>
  <c r="O235" i="67"/>
  <c r="T1368" i="67"/>
  <c r="R1368" i="67"/>
  <c r="Q1368" i="67"/>
  <c r="O1368" i="67"/>
  <c r="P1368" i="67"/>
  <c r="T495" i="67"/>
  <c r="R495" i="67"/>
  <c r="P495" i="67"/>
  <c r="Q495" i="67"/>
  <c r="O495" i="67"/>
  <c r="T227" i="67"/>
  <c r="R227" i="67"/>
  <c r="P227" i="67"/>
  <c r="Q227" i="67"/>
  <c r="O227" i="67"/>
  <c r="T687" i="67"/>
  <c r="R687" i="67"/>
  <c r="Q687" i="67"/>
  <c r="P687" i="67"/>
  <c r="O687" i="67"/>
  <c r="T454" i="67"/>
  <c r="Q454" i="67"/>
  <c r="R454" i="67"/>
  <c r="P454" i="67"/>
  <c r="O454" i="67"/>
  <c r="T747" i="67"/>
  <c r="R747" i="67"/>
  <c r="Q747" i="67"/>
  <c r="P747" i="67"/>
  <c r="O747" i="67"/>
  <c r="T232" i="67"/>
  <c r="Q232" i="67"/>
  <c r="R232" i="67"/>
  <c r="P232" i="67"/>
  <c r="O232" i="67"/>
  <c r="R1229" i="67"/>
  <c r="Q1229" i="67"/>
  <c r="T1229" i="67"/>
  <c r="P1229" i="67"/>
  <c r="O1229" i="67"/>
  <c r="T605" i="67"/>
  <c r="R605" i="67"/>
  <c r="Q605" i="67"/>
  <c r="O605" i="67"/>
  <c r="P605" i="67"/>
  <c r="T1326" i="67"/>
  <c r="R1326" i="67"/>
  <c r="Q1326" i="67"/>
  <c r="P1326" i="67"/>
  <c r="O1326" i="67"/>
  <c r="R635" i="67"/>
  <c r="T635" i="67"/>
  <c r="Q635" i="67"/>
  <c r="P635" i="67"/>
  <c r="O635" i="67"/>
  <c r="T654" i="67"/>
  <c r="R654" i="67"/>
  <c r="Q654" i="67"/>
  <c r="P654" i="67"/>
  <c r="O654" i="67"/>
  <c r="T1289" i="67"/>
  <c r="Q1289" i="67"/>
  <c r="R1289" i="67"/>
  <c r="P1289" i="67"/>
  <c r="O1289" i="67"/>
  <c r="T745" i="67"/>
  <c r="R745" i="67"/>
  <c r="Q745" i="67"/>
  <c r="P745" i="67"/>
  <c r="O745" i="67"/>
  <c r="T1325" i="67"/>
  <c r="R1325" i="67"/>
  <c r="P1325" i="67"/>
  <c r="Q1325" i="67"/>
  <c r="O1325" i="67"/>
  <c r="T1312" i="67"/>
  <c r="R1312" i="67"/>
  <c r="P1312" i="67"/>
  <c r="Q1312" i="67"/>
  <c r="O1312" i="67"/>
  <c r="T262" i="67"/>
  <c r="R262" i="67"/>
  <c r="Q262" i="67"/>
  <c r="O262" i="67"/>
  <c r="P262" i="67"/>
  <c r="T261" i="67"/>
  <c r="Q261" i="67"/>
  <c r="R261" i="67"/>
  <c r="P261" i="67"/>
  <c r="O261" i="67"/>
  <c r="T778" i="67"/>
  <c r="R778" i="67"/>
  <c r="P778" i="67"/>
  <c r="Q778" i="67"/>
  <c r="O778" i="67"/>
  <c r="T789" i="67"/>
  <c r="R789" i="67"/>
  <c r="Q789" i="67"/>
  <c r="P789" i="67"/>
  <c r="O789" i="67"/>
  <c r="T276" i="67"/>
  <c r="R276" i="67"/>
  <c r="Q276" i="67"/>
  <c r="O276" i="67"/>
  <c r="P276" i="67"/>
  <c r="T644" i="67"/>
  <c r="R644" i="67"/>
  <c r="Q644" i="67"/>
  <c r="P644" i="67"/>
  <c r="O644" i="67"/>
  <c r="T1382" i="67"/>
  <c r="R1382" i="67"/>
  <c r="Q1382" i="67"/>
  <c r="P1382" i="67"/>
  <c r="O1382" i="67"/>
  <c r="T1331" i="67"/>
  <c r="R1331" i="67"/>
  <c r="P1331" i="67"/>
  <c r="O1331" i="67"/>
  <c r="Q1331" i="67"/>
  <c r="T1316" i="67"/>
  <c r="R1316" i="67"/>
  <c r="Q1316" i="67"/>
  <c r="P1316" i="67"/>
  <c r="O1316" i="67"/>
  <c r="T699" i="67"/>
  <c r="Q699" i="67"/>
  <c r="R699" i="67"/>
  <c r="P699" i="67"/>
  <c r="O699" i="67"/>
  <c r="T1285" i="67"/>
  <c r="R1285" i="67"/>
  <c r="P1285" i="67"/>
  <c r="O1285" i="67"/>
  <c r="Q1285" i="67"/>
  <c r="T264" i="67"/>
  <c r="R264" i="67"/>
  <c r="Q264" i="67"/>
  <c r="P264" i="67"/>
  <c r="O264" i="67"/>
  <c r="T465" i="67"/>
  <c r="R465" i="67"/>
  <c r="P465" i="67"/>
  <c r="O465" i="67"/>
  <c r="Q465" i="67"/>
  <c r="T791" i="67"/>
  <c r="R791" i="67"/>
  <c r="Q791" i="67"/>
  <c r="P791" i="67"/>
  <c r="O791" i="67"/>
  <c r="T910" i="67"/>
  <c r="R910" i="67"/>
  <c r="Q910" i="67"/>
  <c r="P910" i="67"/>
  <c r="O910" i="67"/>
  <c r="R333" i="67"/>
  <c r="T333" i="67"/>
  <c r="Q333" i="67"/>
  <c r="O333" i="67"/>
  <c r="P333" i="67"/>
  <c r="T769" i="67"/>
  <c r="R769" i="67"/>
  <c r="Q769" i="67"/>
  <c r="P769" i="67"/>
  <c r="O769" i="67"/>
  <c r="R892" i="67"/>
  <c r="T892" i="67"/>
  <c r="Q892" i="67"/>
  <c r="P892" i="67"/>
  <c r="O892" i="67"/>
  <c r="T195" i="67"/>
  <c r="R195" i="67"/>
  <c r="Q195" i="67"/>
  <c r="P195" i="67"/>
  <c r="O195" i="67"/>
  <c r="T150" i="67"/>
  <c r="R150" i="67"/>
  <c r="Q150" i="67"/>
  <c r="P150" i="67"/>
  <c r="O150" i="67"/>
  <c r="T488" i="67"/>
  <c r="R488" i="67"/>
  <c r="Q488" i="67"/>
  <c r="P488" i="67"/>
  <c r="O488" i="67"/>
  <c r="T169" i="67"/>
  <c r="R169" i="67"/>
  <c r="Q169" i="67"/>
  <c r="P169" i="67"/>
  <c r="O169" i="67"/>
  <c r="T706" i="67"/>
  <c r="R706" i="67"/>
  <c r="Q706" i="67"/>
  <c r="P706" i="67"/>
  <c r="O706" i="67"/>
  <c r="T34" i="67"/>
  <c r="R34" i="67"/>
  <c r="Q34" i="67"/>
  <c r="O34" i="67"/>
  <c r="P34" i="67"/>
  <c r="T88" i="67"/>
  <c r="R88" i="67"/>
  <c r="Q88" i="67"/>
  <c r="P88" i="67"/>
  <c r="O88" i="67"/>
  <c r="T193" i="67"/>
  <c r="P193" i="67"/>
  <c r="Q193" i="67"/>
  <c r="O193" i="67"/>
  <c r="R193" i="67"/>
  <c r="T24" i="67"/>
  <c r="R24" i="67"/>
  <c r="Q24" i="67"/>
  <c r="O24" i="67"/>
  <c r="P24" i="67"/>
  <c r="T1127" i="67"/>
  <c r="R1127" i="67"/>
  <c r="Q1127" i="67"/>
  <c r="P1127" i="67"/>
  <c r="O1127" i="67"/>
  <c r="T25" i="67"/>
  <c r="R25" i="67"/>
  <c r="Q25" i="67"/>
  <c r="P25" i="67"/>
  <c r="O25" i="67"/>
  <c r="T1078" i="67"/>
  <c r="Q1078" i="67"/>
  <c r="R1078" i="67"/>
  <c r="O1078" i="67"/>
  <c r="P1078" i="67"/>
  <c r="T128" i="67"/>
  <c r="R128" i="67"/>
  <c r="P128" i="67"/>
  <c r="Q128" i="67"/>
  <c r="O128" i="67"/>
  <c r="T1068" i="67"/>
  <c r="R1068" i="67"/>
  <c r="P1068" i="67"/>
  <c r="Q1068" i="67"/>
  <c r="O1068" i="67"/>
  <c r="T247" i="67"/>
  <c r="R247" i="67"/>
  <c r="Q247" i="67"/>
  <c r="P247" i="67"/>
  <c r="O247" i="67"/>
  <c r="T388" i="67"/>
  <c r="R388" i="67"/>
  <c r="Q388" i="67"/>
  <c r="P388" i="67"/>
  <c r="O388" i="67"/>
  <c r="T849" i="67"/>
  <c r="R849" i="67"/>
  <c r="Q849" i="67"/>
  <c r="P849" i="67"/>
  <c r="O849" i="67"/>
  <c r="T185" i="67"/>
  <c r="R185" i="67"/>
  <c r="Q185" i="67"/>
  <c r="P185" i="67"/>
  <c r="O185" i="67"/>
  <c r="T101" i="67"/>
  <c r="R101" i="67"/>
  <c r="Q101" i="67"/>
  <c r="O101" i="67"/>
  <c r="P101" i="67"/>
  <c r="T986" i="67"/>
  <c r="R986" i="67"/>
  <c r="Q986" i="67"/>
  <c r="P986" i="67"/>
  <c r="O986" i="67"/>
  <c r="R192" i="67"/>
  <c r="Q192" i="67"/>
  <c r="T192" i="67"/>
  <c r="P192" i="67"/>
  <c r="O192" i="67"/>
  <c r="T1006" i="67"/>
  <c r="R1006" i="67"/>
  <c r="Q1006" i="67"/>
  <c r="P1006" i="67"/>
  <c r="O1006" i="67"/>
  <c r="T1156" i="67"/>
  <c r="R1156" i="67"/>
  <c r="Q1156" i="67"/>
  <c r="P1156" i="67"/>
  <c r="O1156" i="67"/>
  <c r="T1095" i="67"/>
  <c r="R1095" i="67"/>
  <c r="Q1095" i="67"/>
  <c r="P1095" i="67"/>
  <c r="O1095" i="67"/>
  <c r="T216" i="67"/>
  <c r="R216" i="67"/>
  <c r="Q216" i="67"/>
  <c r="P216" i="67"/>
  <c r="O216" i="67"/>
  <c r="T990" i="67"/>
  <c r="R990" i="67"/>
  <c r="Q990" i="67"/>
  <c r="P990" i="67"/>
  <c r="O990" i="67"/>
  <c r="T1035" i="67"/>
  <c r="R1035" i="67"/>
  <c r="P1035" i="67"/>
  <c r="Q1035" i="67"/>
  <c r="O1035" i="67"/>
  <c r="T555" i="67"/>
  <c r="Q555" i="67"/>
  <c r="P555" i="67"/>
  <c r="O555" i="67"/>
  <c r="R555" i="67"/>
  <c r="T126" i="67"/>
  <c r="R126" i="67"/>
  <c r="Q126" i="67"/>
  <c r="P126" i="67"/>
  <c r="O126" i="67"/>
  <c r="T860" i="67"/>
  <c r="R860" i="67"/>
  <c r="Q860" i="67"/>
  <c r="P860" i="67"/>
  <c r="O860" i="67"/>
  <c r="T1060" i="67"/>
  <c r="R1060" i="67"/>
  <c r="Q1060" i="67"/>
  <c r="P1060" i="67"/>
  <c r="O1060" i="67"/>
  <c r="T983" i="67"/>
  <c r="R983" i="67"/>
  <c r="P983" i="67"/>
  <c r="Q983" i="67"/>
  <c r="O983" i="67"/>
  <c r="T1044" i="67"/>
  <c r="R1044" i="67"/>
  <c r="Q1044" i="67"/>
  <c r="P1044" i="67"/>
  <c r="O1044" i="67"/>
  <c r="T977" i="67"/>
  <c r="R977" i="67"/>
  <c r="Q977" i="67"/>
  <c r="P977" i="67"/>
  <c r="O977" i="67"/>
  <c r="T971" i="67"/>
  <c r="R971" i="67"/>
  <c r="P971" i="67"/>
  <c r="Q971" i="67"/>
  <c r="O971" i="67"/>
  <c r="T1083" i="67"/>
  <c r="Q1083" i="67"/>
  <c r="R1083" i="67"/>
  <c r="P1083" i="67"/>
  <c r="O1083" i="67"/>
  <c r="T1240" i="67"/>
  <c r="R1240" i="67"/>
  <c r="Q1240" i="67"/>
  <c r="P1240" i="67"/>
  <c r="O1240" i="67"/>
  <c r="T1109" i="67"/>
  <c r="R1109" i="67"/>
  <c r="Q1109" i="67"/>
  <c r="P1109" i="67"/>
  <c r="O1109" i="67"/>
  <c r="T298" i="67"/>
  <c r="R298" i="67"/>
  <c r="P298" i="67"/>
  <c r="Q298" i="67"/>
  <c r="O298" i="67"/>
  <c r="T985" i="67"/>
  <c r="R985" i="67"/>
  <c r="P985" i="67"/>
  <c r="Q985" i="67"/>
  <c r="O985" i="67"/>
  <c r="T205" i="67"/>
  <c r="R205" i="67"/>
  <c r="Q205" i="67"/>
  <c r="P205" i="67"/>
  <c r="O205" i="67"/>
  <c r="T953" i="67"/>
  <c r="R953" i="67"/>
  <c r="Q953" i="67"/>
  <c r="P953" i="67"/>
  <c r="O953" i="67"/>
  <c r="T1245" i="67"/>
  <c r="R1245" i="67"/>
  <c r="Q1245" i="67"/>
  <c r="O1245" i="67"/>
  <c r="P1245" i="67"/>
  <c r="T112" i="67"/>
  <c r="R112" i="67"/>
  <c r="Q112" i="67"/>
  <c r="P112" i="67"/>
  <c r="O112" i="67"/>
  <c r="T108" i="67"/>
  <c r="R108" i="67"/>
  <c r="Q108" i="67"/>
  <c r="P108" i="67"/>
  <c r="O108" i="67"/>
  <c r="T648" i="67"/>
  <c r="R648" i="67"/>
  <c r="Q648" i="67"/>
  <c r="P648" i="67"/>
  <c r="O648" i="67"/>
  <c r="T671" i="67"/>
  <c r="R671" i="67"/>
  <c r="Q671" i="67"/>
  <c r="P671" i="67"/>
  <c r="O671" i="67"/>
  <c r="T708" i="67"/>
  <c r="R708" i="67"/>
  <c r="Q708" i="67"/>
  <c r="O708" i="67"/>
  <c r="P708" i="67"/>
  <c r="T422" i="67"/>
  <c r="R422" i="67"/>
  <c r="Q422" i="67"/>
  <c r="O422" i="67"/>
  <c r="P422" i="67"/>
  <c r="T615" i="67"/>
  <c r="Q615" i="67"/>
  <c r="R615" i="67"/>
  <c r="P615" i="67"/>
  <c r="O615" i="67"/>
  <c r="T1377" i="67"/>
  <c r="R1377" i="67"/>
  <c r="Q1377" i="67"/>
  <c r="P1377" i="67"/>
  <c r="O1377" i="67"/>
  <c r="T1219" i="67"/>
  <c r="R1219" i="67"/>
  <c r="Q1219" i="67"/>
  <c r="P1219" i="67"/>
  <c r="O1219" i="67"/>
  <c r="T692" i="67"/>
  <c r="Q692" i="67"/>
  <c r="R692" i="67"/>
  <c r="P692" i="67"/>
  <c r="O692" i="67"/>
  <c r="T242" i="67"/>
  <c r="Q242" i="67"/>
  <c r="R242" i="67"/>
  <c r="P242" i="67"/>
  <c r="O242" i="67"/>
  <c r="T510" i="67"/>
  <c r="R510" i="67"/>
  <c r="Q510" i="67"/>
  <c r="P510" i="67"/>
  <c r="O510" i="67"/>
  <c r="T683" i="67"/>
  <c r="R683" i="67"/>
  <c r="Q683" i="67"/>
  <c r="P683" i="67"/>
  <c r="O683" i="67"/>
  <c r="T363" i="67"/>
  <c r="Q363" i="67"/>
  <c r="R363" i="67"/>
  <c r="P363" i="67"/>
  <c r="O363" i="67"/>
  <c r="T595" i="67"/>
  <c r="R595" i="67"/>
  <c r="Q595" i="67"/>
  <c r="P595" i="67"/>
  <c r="O595" i="67"/>
  <c r="Q766" i="67"/>
  <c r="T766" i="67"/>
  <c r="R766" i="67"/>
  <c r="P766" i="67"/>
  <c r="O766" i="67"/>
  <c r="T1310" i="67"/>
  <c r="R1310" i="67"/>
  <c r="Q1310" i="67"/>
  <c r="P1310" i="67"/>
  <c r="O1310" i="67"/>
  <c r="T426" i="67"/>
  <c r="R426" i="67"/>
  <c r="Q426" i="67"/>
  <c r="P426" i="67"/>
  <c r="O426" i="67"/>
  <c r="T693" i="67"/>
  <c r="R693" i="67"/>
  <c r="Q693" i="67"/>
  <c r="P693" i="67"/>
  <c r="O693" i="67"/>
  <c r="T1380" i="67"/>
  <c r="R1380" i="67"/>
  <c r="Q1380" i="67"/>
  <c r="P1380" i="67"/>
  <c r="O1380" i="67"/>
  <c r="T501" i="67"/>
  <c r="R501" i="67"/>
  <c r="Q501" i="67"/>
  <c r="P501" i="67"/>
  <c r="O501" i="67"/>
  <c r="T296" i="67"/>
  <c r="R296" i="67"/>
  <c r="Q296" i="67"/>
  <c r="O296" i="67"/>
  <c r="P296" i="67"/>
  <c r="T285" i="67"/>
  <c r="R285" i="67"/>
  <c r="Q285" i="67"/>
  <c r="P285" i="67"/>
  <c r="O285" i="67"/>
  <c r="T631" i="67"/>
  <c r="R631" i="67"/>
  <c r="Q631" i="67"/>
  <c r="P631" i="67"/>
  <c r="O631" i="67"/>
  <c r="T713" i="67"/>
  <c r="R713" i="67"/>
  <c r="Q713" i="67"/>
  <c r="P713" i="67"/>
  <c r="O713" i="67"/>
  <c r="T453" i="67"/>
  <c r="R453" i="67"/>
  <c r="Q453" i="67"/>
  <c r="P453" i="67"/>
  <c r="O453" i="67"/>
  <c r="T759" i="67"/>
  <c r="Q759" i="67"/>
  <c r="R759" i="67"/>
  <c r="P759" i="67"/>
  <c r="O759" i="67"/>
  <c r="T401" i="67"/>
  <c r="R401" i="67"/>
  <c r="Q401" i="67"/>
  <c r="P401" i="67"/>
  <c r="O401" i="67"/>
  <c r="T1379" i="67"/>
  <c r="R1379" i="67"/>
  <c r="P1379" i="67"/>
  <c r="Q1379" i="67"/>
  <c r="O1379" i="67"/>
  <c r="T610" i="67"/>
  <c r="R610" i="67"/>
  <c r="Q610" i="67"/>
  <c r="P610" i="67"/>
  <c r="O610" i="67"/>
  <c r="R923" i="67"/>
  <c r="T923" i="67"/>
  <c r="P923" i="67"/>
  <c r="Q923" i="67"/>
  <c r="O923" i="67"/>
  <c r="T1343" i="67"/>
  <c r="R1343" i="67"/>
  <c r="P1343" i="67"/>
  <c r="Q1343" i="67"/>
  <c r="O1343" i="67"/>
  <c r="R400" i="67"/>
  <c r="T400" i="67"/>
  <c r="Q400" i="67"/>
  <c r="P400" i="67"/>
  <c r="O400" i="67"/>
  <c r="T1358" i="67"/>
  <c r="Q1358" i="67"/>
  <c r="R1358" i="67"/>
  <c r="P1358" i="67"/>
  <c r="O1358" i="67"/>
  <c r="T1381" i="67"/>
  <c r="Q1381" i="67"/>
  <c r="R1381" i="67"/>
  <c r="P1381" i="67"/>
  <c r="O1381" i="67"/>
  <c r="T434" i="67"/>
  <c r="Q434" i="67"/>
  <c r="R434" i="67"/>
  <c r="P434" i="67"/>
  <c r="O434" i="67"/>
  <c r="T645" i="67"/>
  <c r="R645" i="67"/>
  <c r="Q645" i="67"/>
  <c r="P645" i="67"/>
  <c r="O645" i="67"/>
  <c r="T234" i="67"/>
  <c r="R234" i="67"/>
  <c r="Q234" i="67"/>
  <c r="P234" i="67"/>
  <c r="O234" i="67"/>
  <c r="T1217" i="67"/>
  <c r="R1217" i="67"/>
  <c r="Q1217" i="67"/>
  <c r="O1217" i="67"/>
  <c r="P1217" i="67"/>
  <c r="T329" i="67"/>
  <c r="Q329" i="67"/>
  <c r="R329" i="67"/>
  <c r="P329" i="67"/>
  <c r="O329" i="67"/>
  <c r="T681" i="67"/>
  <c r="R681" i="67"/>
  <c r="Q681" i="67"/>
  <c r="P681" i="67"/>
  <c r="O681" i="67"/>
  <c r="T500" i="67"/>
  <c r="R500" i="67"/>
  <c r="Q500" i="67"/>
  <c r="O500" i="67"/>
  <c r="P500" i="67"/>
  <c r="T370" i="67"/>
  <c r="Q370" i="67"/>
  <c r="R370" i="67"/>
  <c r="P370" i="67"/>
  <c r="O370" i="67"/>
  <c r="T783" i="67"/>
  <c r="R783" i="67"/>
  <c r="Q783" i="67"/>
  <c r="P783" i="67"/>
  <c r="O783" i="67"/>
  <c r="R1303" i="67"/>
  <c r="T1303" i="67"/>
  <c r="Q1303" i="67"/>
  <c r="P1303" i="67"/>
  <c r="O1303" i="67"/>
  <c r="T690" i="67"/>
  <c r="R690" i="67"/>
  <c r="P690" i="67"/>
  <c r="Q690" i="67"/>
  <c r="O690" i="67"/>
  <c r="R761" i="67"/>
  <c r="T761" i="67"/>
  <c r="P761" i="67"/>
  <c r="Q761" i="67"/>
  <c r="O761" i="67"/>
  <c r="T1367" i="67"/>
  <c r="R1367" i="67"/>
  <c r="Q1367" i="67"/>
  <c r="P1367" i="67"/>
  <c r="O1367" i="67"/>
  <c r="T231" i="67"/>
  <c r="Q231" i="67"/>
  <c r="R231" i="67"/>
  <c r="P231" i="67"/>
  <c r="O231" i="67"/>
  <c r="T1313" i="67"/>
  <c r="R1313" i="67"/>
  <c r="Q1313" i="67"/>
  <c r="P1313" i="67"/>
  <c r="O1313" i="67"/>
  <c r="T1282" i="67"/>
  <c r="Q1282" i="67"/>
  <c r="R1282" i="67"/>
  <c r="P1282" i="67"/>
  <c r="O1282" i="67"/>
  <c r="T452" i="67"/>
  <c r="R452" i="67"/>
  <c r="Q452" i="67"/>
  <c r="P452" i="67"/>
  <c r="O452" i="67"/>
  <c r="R1322" i="67"/>
  <c r="T1322" i="67"/>
  <c r="Q1322" i="67"/>
  <c r="P1322" i="67"/>
  <c r="O1322" i="67"/>
  <c r="T1321" i="67"/>
  <c r="Q1321" i="67"/>
  <c r="R1321" i="67"/>
  <c r="P1321" i="67"/>
  <c r="O1321" i="67"/>
  <c r="T1231" i="67"/>
  <c r="R1231" i="67"/>
  <c r="P1231" i="67"/>
  <c r="Q1231" i="67"/>
  <c r="O1231" i="67"/>
  <c r="T840" i="67"/>
  <c r="R840" i="67"/>
  <c r="Q840" i="67"/>
  <c r="P840" i="67"/>
  <c r="O840" i="67"/>
  <c r="T798" i="67"/>
  <c r="R798" i="67"/>
  <c r="Q798" i="67"/>
  <c r="P798" i="67"/>
  <c r="O798" i="67"/>
  <c r="T604" i="67"/>
  <c r="Q604" i="67"/>
  <c r="R604" i="67"/>
  <c r="P604" i="67"/>
  <c r="O604" i="67"/>
  <c r="T45" i="67"/>
  <c r="R45" i="67"/>
  <c r="Q45" i="67"/>
  <c r="P45" i="67"/>
  <c r="O45" i="67"/>
  <c r="T1320" i="67"/>
  <c r="R1320" i="67"/>
  <c r="Q1320" i="67"/>
  <c r="P1320" i="67"/>
  <c r="O1320" i="67"/>
  <c r="T1225" i="67"/>
  <c r="Q1225" i="67"/>
  <c r="R1225" i="67"/>
  <c r="P1225" i="67"/>
  <c r="O1225" i="67"/>
  <c r="T757" i="67"/>
  <c r="R757" i="67"/>
  <c r="Q757" i="67"/>
  <c r="P757" i="67"/>
  <c r="O757" i="67"/>
  <c r="T751" i="67"/>
  <c r="R751" i="67"/>
  <c r="P751" i="67"/>
  <c r="Q751" i="67"/>
  <c r="O751" i="67"/>
  <c r="T777" i="67"/>
  <c r="R777" i="67"/>
  <c r="P777" i="67"/>
  <c r="Q777" i="67"/>
  <c r="O777" i="67"/>
  <c r="T493" i="67"/>
  <c r="Q493" i="67"/>
  <c r="R493" i="67"/>
  <c r="P493" i="67"/>
  <c r="O493" i="67"/>
  <c r="R669" i="67"/>
  <c r="T669" i="67"/>
  <c r="Q669" i="67"/>
  <c r="O669" i="67"/>
  <c r="P669" i="67"/>
  <c r="T647" i="67"/>
  <c r="Q647" i="67"/>
  <c r="R647" i="67"/>
  <c r="P647" i="67"/>
  <c r="O647" i="67"/>
  <c r="T71" i="67"/>
  <c r="R71" i="67"/>
  <c r="Q71" i="67"/>
  <c r="P71" i="67"/>
  <c r="O71" i="67"/>
  <c r="T554" i="67"/>
  <c r="R554" i="67"/>
  <c r="Q554" i="67"/>
  <c r="P554" i="67"/>
  <c r="O554" i="67"/>
  <c r="R1005" i="67"/>
  <c r="Q1005" i="67"/>
  <c r="T1005" i="67"/>
  <c r="P1005" i="67"/>
  <c r="O1005" i="67"/>
  <c r="T933" i="67"/>
  <c r="R933" i="67"/>
  <c r="P933" i="67"/>
  <c r="Q933" i="67"/>
  <c r="O933" i="67"/>
  <c r="T825" i="67"/>
  <c r="R825" i="67"/>
  <c r="Q825" i="67"/>
  <c r="P825" i="67"/>
  <c r="O825" i="67"/>
  <c r="T1004" i="67"/>
  <c r="R1004" i="67"/>
  <c r="P1004" i="67"/>
  <c r="O1004" i="67"/>
  <c r="Q1004" i="67"/>
  <c r="T1017" i="67"/>
  <c r="P1017" i="67"/>
  <c r="R1017" i="67"/>
  <c r="O1017" i="67"/>
  <c r="Q1017" i="67"/>
  <c r="T1268" i="67"/>
  <c r="Q1268" i="67"/>
  <c r="P1268" i="67"/>
  <c r="R1268" i="67"/>
  <c r="O1268" i="67"/>
  <c r="T176" i="67"/>
  <c r="R176" i="67"/>
  <c r="Q176" i="67"/>
  <c r="O176" i="67"/>
  <c r="P176" i="67"/>
  <c r="T485" i="67"/>
  <c r="R485" i="67"/>
  <c r="Q485" i="67"/>
  <c r="P485" i="67"/>
  <c r="O485" i="67"/>
  <c r="R114" i="67"/>
  <c r="T114" i="67"/>
  <c r="Q114" i="67"/>
  <c r="O114" i="67"/>
  <c r="P114" i="67"/>
  <c r="T292" i="67"/>
  <c r="R292" i="67"/>
  <c r="Q292" i="67"/>
  <c r="O292" i="67"/>
  <c r="P292" i="67"/>
  <c r="T550" i="67"/>
  <c r="R550" i="67"/>
  <c r="P550" i="67"/>
  <c r="Q550" i="67"/>
  <c r="O550" i="67"/>
  <c r="T1097" i="67"/>
  <c r="Q1097" i="67"/>
  <c r="R1097" i="67"/>
  <c r="P1097" i="67"/>
  <c r="O1097" i="67"/>
  <c r="R911" i="67"/>
  <c r="T911" i="67"/>
  <c r="Q911" i="67"/>
  <c r="P911" i="67"/>
  <c r="O911" i="67"/>
  <c r="T613" i="67"/>
  <c r="R613" i="67"/>
  <c r="Q613" i="67"/>
  <c r="P613" i="67"/>
  <c r="O613" i="67"/>
  <c r="T688" i="67"/>
  <c r="R688" i="67"/>
  <c r="Q688" i="67"/>
  <c r="P688" i="67"/>
  <c r="O688" i="67"/>
  <c r="R1031" i="67"/>
  <c r="Q1031" i="67"/>
  <c r="T1031" i="67"/>
  <c r="P1031" i="67"/>
  <c r="O1031" i="67"/>
  <c r="T890" i="67"/>
  <c r="R890" i="67"/>
  <c r="Q890" i="67"/>
  <c r="P890" i="67"/>
  <c r="O890" i="67"/>
  <c r="T1036" i="67"/>
  <c r="R1036" i="67"/>
  <c r="P1036" i="67"/>
  <c r="Q1036" i="67"/>
  <c r="O1036" i="67"/>
  <c r="T129" i="67"/>
  <c r="R129" i="67"/>
  <c r="P129" i="67"/>
  <c r="O129" i="67"/>
  <c r="Q129" i="67"/>
  <c r="R351" i="67"/>
  <c r="T351" i="67"/>
  <c r="Q351" i="67"/>
  <c r="O351" i="67"/>
  <c r="P351" i="67"/>
  <c r="T1153" i="67"/>
  <c r="R1153" i="67"/>
  <c r="Q1153" i="67"/>
  <c r="P1153" i="67"/>
  <c r="O1153" i="67"/>
  <c r="T44" i="67"/>
  <c r="R44" i="67"/>
  <c r="Q44" i="67"/>
  <c r="P44" i="67"/>
  <c r="O44" i="67"/>
  <c r="T58" i="67"/>
  <c r="R58" i="67"/>
  <c r="Q58" i="67"/>
  <c r="P58" i="67"/>
  <c r="O58" i="67"/>
  <c r="R988" i="67"/>
  <c r="T988" i="67"/>
  <c r="Q988" i="67"/>
  <c r="P988" i="67"/>
  <c r="O988" i="67"/>
  <c r="T551" i="67"/>
  <c r="R551" i="67"/>
  <c r="Q551" i="67"/>
  <c r="O551" i="67"/>
  <c r="P551" i="67"/>
  <c r="T1162" i="67"/>
  <c r="R1162" i="67"/>
  <c r="Q1162" i="67"/>
  <c r="P1162" i="67"/>
  <c r="O1162" i="67"/>
  <c r="T1214" i="67"/>
  <c r="Q1214" i="67"/>
  <c r="R1214" i="67"/>
  <c r="P1214" i="67"/>
  <c r="O1214" i="67"/>
  <c r="T93" i="67"/>
  <c r="R93" i="67"/>
  <c r="Q93" i="67"/>
  <c r="P93" i="67"/>
  <c r="O93" i="67"/>
  <c r="T61" i="67"/>
  <c r="R61" i="67"/>
  <c r="Q61" i="67"/>
  <c r="P61" i="67"/>
  <c r="O61" i="67"/>
  <c r="T395" i="67"/>
  <c r="R395" i="67"/>
  <c r="Q395" i="67"/>
  <c r="P395" i="67"/>
  <c r="O395" i="67"/>
  <c r="T1273" i="67"/>
  <c r="R1273" i="67"/>
  <c r="Q1273" i="67"/>
  <c r="P1273" i="67"/>
  <c r="O1273" i="67"/>
  <c r="T335" i="67"/>
  <c r="R335" i="67"/>
  <c r="Q335" i="67"/>
  <c r="P335" i="67"/>
  <c r="O335" i="67"/>
  <c r="T889" i="67"/>
  <c r="R889" i="67"/>
  <c r="Q889" i="67"/>
  <c r="P889" i="67"/>
  <c r="O889" i="67"/>
  <c r="T917" i="67"/>
  <c r="R917" i="67"/>
  <c r="Q917" i="67"/>
  <c r="P917" i="67"/>
  <c r="O917" i="67"/>
  <c r="T984" i="67"/>
  <c r="R984" i="67"/>
  <c r="Q984" i="67"/>
  <c r="P984" i="67"/>
  <c r="O984" i="67"/>
  <c r="T1051" i="67"/>
  <c r="R1051" i="67"/>
  <c r="Q1051" i="67"/>
  <c r="O1051" i="67"/>
  <c r="P1051" i="67"/>
  <c r="R1046" i="67"/>
  <c r="T1046" i="67"/>
  <c r="Q1046" i="67"/>
  <c r="P1046" i="67"/>
  <c r="O1046" i="67"/>
  <c r="T301" i="67"/>
  <c r="R301" i="67"/>
  <c r="Q301" i="67"/>
  <c r="P301" i="67"/>
  <c r="O301" i="67"/>
  <c r="T830" i="67"/>
  <c r="Q830" i="67"/>
  <c r="R830" i="67"/>
  <c r="P830" i="67"/>
  <c r="O830" i="67"/>
  <c r="T1183" i="67"/>
  <c r="R1183" i="67"/>
  <c r="P1183" i="67"/>
  <c r="Q1183" i="67"/>
  <c r="O1183" i="67"/>
  <c r="T833" i="67"/>
  <c r="R833" i="67"/>
  <c r="Q833" i="67"/>
  <c r="P833" i="67"/>
  <c r="O833" i="67"/>
  <c r="T1124" i="67"/>
  <c r="R1124" i="67"/>
  <c r="Q1124" i="67"/>
  <c r="P1124" i="67"/>
  <c r="O1124" i="67"/>
  <c r="T834" i="67"/>
  <c r="R834" i="67"/>
  <c r="Q834" i="67"/>
  <c r="P834" i="67"/>
  <c r="O834" i="67"/>
  <c r="T148" i="67"/>
  <c r="R148" i="67"/>
  <c r="Q148" i="67"/>
  <c r="P148" i="67"/>
  <c r="O148" i="67"/>
  <c r="T1110" i="67"/>
  <c r="R1110" i="67"/>
  <c r="Q1110" i="67"/>
  <c r="P1110" i="67"/>
  <c r="O1110" i="67"/>
  <c r="R1069" i="67"/>
  <c r="Q1069" i="67"/>
  <c r="T1069" i="67"/>
  <c r="P1069" i="67"/>
  <c r="O1069" i="67"/>
  <c r="T1113" i="67"/>
  <c r="R1113" i="67"/>
  <c r="Q1113" i="67"/>
  <c r="P1113" i="67"/>
  <c r="O1113" i="67"/>
  <c r="T1040" i="67"/>
  <c r="R1040" i="67"/>
  <c r="Q1040" i="67"/>
  <c r="O1040" i="67"/>
  <c r="P1040" i="67"/>
  <c r="T85" i="67"/>
  <c r="R85" i="67"/>
  <c r="P85" i="67"/>
  <c r="Q85" i="67"/>
  <c r="O85" i="67"/>
  <c r="T1107" i="67"/>
  <c r="R1107" i="67"/>
  <c r="Q1107" i="67"/>
  <c r="O1107" i="67"/>
  <c r="P1107" i="67"/>
  <c r="T87" i="67"/>
  <c r="R87" i="67"/>
  <c r="P87" i="67"/>
  <c r="Q87" i="67"/>
  <c r="O87" i="67"/>
  <c r="T1125" i="67"/>
  <c r="R1125" i="67"/>
  <c r="Q1125" i="67"/>
  <c r="P1125" i="67"/>
  <c r="O1125" i="67"/>
  <c r="T855" i="67"/>
  <c r="R855" i="67"/>
  <c r="Q855" i="67"/>
  <c r="P855" i="67"/>
  <c r="O855" i="67"/>
  <c r="T1139" i="67"/>
  <c r="R1139" i="67"/>
  <c r="Q1139" i="67"/>
  <c r="P1139" i="67"/>
  <c r="O1139" i="67"/>
  <c r="T484" i="67"/>
  <c r="R484" i="67"/>
  <c r="Q484" i="67"/>
  <c r="P484" i="67"/>
  <c r="O484" i="67"/>
  <c r="T374" i="67"/>
  <c r="R374" i="67"/>
  <c r="Q374" i="67"/>
  <c r="O374" i="67"/>
  <c r="P374" i="67"/>
  <c r="T813" i="67"/>
  <c r="R813" i="67"/>
  <c r="Q813" i="67"/>
  <c r="P813" i="67"/>
  <c r="O813" i="67"/>
  <c r="T1210" i="67"/>
  <c r="R1210" i="67"/>
  <c r="Q1210" i="67"/>
  <c r="P1210" i="67"/>
  <c r="O1210" i="67"/>
  <c r="T1089" i="67"/>
  <c r="R1089" i="67"/>
  <c r="Q1089" i="67"/>
  <c r="P1089" i="67"/>
  <c r="O1089" i="67"/>
  <c r="T1202" i="67"/>
  <c r="R1202" i="67"/>
  <c r="Q1202" i="67"/>
  <c r="P1202" i="67"/>
  <c r="O1202" i="67"/>
  <c r="T141" i="67"/>
  <c r="Q141" i="67"/>
  <c r="R141" i="67"/>
  <c r="P141" i="67"/>
  <c r="O141" i="67"/>
  <c r="T113" i="67"/>
  <c r="Q113" i="67"/>
  <c r="P113" i="67"/>
  <c r="R113" i="67"/>
  <c r="O113" i="67"/>
  <c r="T625" i="67"/>
  <c r="R625" i="67"/>
  <c r="Q625" i="67"/>
  <c r="P625" i="67"/>
  <c r="O625" i="67"/>
  <c r="T110" i="67"/>
  <c r="R110" i="67"/>
  <c r="P110" i="67"/>
  <c r="Q110" i="67"/>
  <c r="O110" i="67"/>
  <c r="T656" i="67"/>
  <c r="R656" i="67"/>
  <c r="Q656" i="67"/>
  <c r="P656" i="67"/>
  <c r="O656" i="67"/>
  <c r="T739" i="67"/>
  <c r="R739" i="67"/>
  <c r="P739" i="67"/>
  <c r="Q739" i="67"/>
  <c r="O739" i="67"/>
  <c r="T399" i="67"/>
  <c r="R399" i="67"/>
  <c r="Q399" i="67"/>
  <c r="P399" i="67"/>
  <c r="O399" i="67"/>
  <c r="T455" i="67"/>
  <c r="R455" i="67"/>
  <c r="Q455" i="67"/>
  <c r="P455" i="67"/>
  <c r="O455" i="67"/>
  <c r="T1361" i="67"/>
  <c r="R1361" i="67"/>
  <c r="P1361" i="67"/>
  <c r="Q1361" i="67"/>
  <c r="O1361" i="67"/>
  <c r="T349" i="67"/>
  <c r="R349" i="67"/>
  <c r="Q349" i="67"/>
  <c r="P349" i="67"/>
  <c r="O349" i="67"/>
  <c r="R471" i="67"/>
  <c r="T471" i="67"/>
  <c r="Q471" i="67"/>
  <c r="P471" i="67"/>
  <c r="O471" i="67"/>
  <c r="T406" i="67"/>
  <c r="Q406" i="67"/>
  <c r="R406" i="67"/>
  <c r="P406" i="67"/>
  <c r="O406" i="67"/>
  <c r="R775" i="67"/>
  <c r="Q775" i="67"/>
  <c r="T775" i="67"/>
  <c r="P775" i="67"/>
  <c r="O775" i="67"/>
  <c r="T289" i="67"/>
  <c r="R289" i="67"/>
  <c r="Q289" i="67"/>
  <c r="P289" i="67"/>
  <c r="O289" i="67"/>
  <c r="T473" i="67"/>
  <c r="R473" i="67"/>
  <c r="Q473" i="67"/>
  <c r="P473" i="67"/>
  <c r="O473" i="67"/>
  <c r="T1362" i="67"/>
  <c r="R1362" i="67"/>
  <c r="Q1362" i="67"/>
  <c r="P1362" i="67"/>
  <c r="O1362" i="67"/>
  <c r="T665" i="67"/>
  <c r="Q665" i="67"/>
  <c r="R665" i="67"/>
  <c r="P665" i="67"/>
  <c r="O665" i="67"/>
  <c r="T767" i="67"/>
  <c r="R767" i="67"/>
  <c r="Q767" i="67"/>
  <c r="P767" i="67"/>
  <c r="O767" i="67"/>
  <c r="T748" i="67"/>
  <c r="R748" i="67"/>
  <c r="P748" i="67"/>
  <c r="Q748" i="67"/>
  <c r="O748" i="67"/>
  <c r="T566" i="67"/>
  <c r="R566" i="67"/>
  <c r="Q566" i="67"/>
  <c r="P566" i="67"/>
  <c r="O566" i="67"/>
  <c r="T509" i="67"/>
  <c r="R509" i="67"/>
  <c r="P509" i="67"/>
  <c r="Q509" i="67"/>
  <c r="O509" i="67"/>
  <c r="T1237" i="67"/>
  <c r="Q1237" i="67"/>
  <c r="R1237" i="67"/>
  <c r="P1237" i="67"/>
  <c r="O1237" i="67"/>
  <c r="T588" i="67"/>
  <c r="Q588" i="67"/>
  <c r="R588" i="67"/>
  <c r="P588" i="67"/>
  <c r="O588" i="67"/>
  <c r="T697" i="67"/>
  <c r="Q697" i="67"/>
  <c r="P697" i="67"/>
  <c r="R697" i="67"/>
  <c r="O697" i="67"/>
  <c r="T506" i="67"/>
  <c r="Q506" i="67"/>
  <c r="R506" i="67"/>
  <c r="P506" i="67"/>
  <c r="O506" i="67"/>
  <c r="T629" i="67"/>
  <c r="Q629" i="67"/>
  <c r="R629" i="67"/>
  <c r="P629" i="67"/>
  <c r="O629" i="67"/>
  <c r="T284" i="67"/>
  <c r="R284" i="67"/>
  <c r="Q284" i="67"/>
  <c r="P284" i="67"/>
  <c r="O284" i="67"/>
  <c r="T457" i="67"/>
  <c r="R457" i="67"/>
  <c r="P457" i="67"/>
  <c r="Q457" i="67"/>
  <c r="O457" i="67"/>
  <c r="R741" i="67"/>
  <c r="T741" i="67"/>
  <c r="P741" i="67"/>
  <c r="O741" i="67"/>
  <c r="Q741" i="67"/>
  <c r="T736" i="67"/>
  <c r="Q736" i="67"/>
  <c r="R736" i="67"/>
  <c r="P736" i="67"/>
  <c r="O736" i="67"/>
  <c r="T1218" i="67"/>
  <c r="R1218" i="67"/>
  <c r="Q1218" i="67"/>
  <c r="P1218" i="67"/>
  <c r="O1218" i="67"/>
  <c r="T774" i="67"/>
  <c r="R774" i="67"/>
  <c r="Q774" i="67"/>
  <c r="P774" i="67"/>
  <c r="O774" i="67"/>
  <c r="T1238" i="67"/>
  <c r="R1238" i="67"/>
  <c r="P1238" i="67"/>
  <c r="Q1238" i="67"/>
  <c r="O1238" i="67"/>
  <c r="R410" i="67"/>
  <c r="Q410" i="67"/>
  <c r="T410" i="67"/>
  <c r="O410" i="67"/>
  <c r="P410" i="67"/>
  <c r="R236" i="67"/>
  <c r="T236" i="67"/>
  <c r="Q236" i="67"/>
  <c r="P236" i="67"/>
  <c r="O236" i="67"/>
  <c r="T638" i="67"/>
  <c r="R638" i="67"/>
  <c r="Q638" i="67"/>
  <c r="P638" i="67"/>
  <c r="O638" i="67"/>
  <c r="T1383" i="67"/>
  <c r="R1383" i="67"/>
  <c r="Q1383" i="67"/>
  <c r="P1383" i="67"/>
  <c r="O1383" i="67"/>
  <c r="T1269" i="67"/>
  <c r="R1269" i="67"/>
  <c r="Q1269" i="67"/>
  <c r="P1269" i="67"/>
  <c r="O1269" i="67"/>
  <c r="T636" i="67"/>
  <c r="R636" i="67"/>
  <c r="Q636" i="67"/>
  <c r="O636" i="67"/>
  <c r="P636" i="67"/>
  <c r="T405" i="67"/>
  <c r="R405" i="67"/>
  <c r="Q405" i="67"/>
  <c r="P405" i="67"/>
  <c r="O405" i="67"/>
  <c r="R255" i="67"/>
  <c r="T255" i="67"/>
  <c r="Q255" i="67"/>
  <c r="P255" i="67"/>
  <c r="O255" i="67"/>
  <c r="T230" i="67"/>
  <c r="R230" i="67"/>
  <c r="Q230" i="67"/>
  <c r="P230" i="67"/>
  <c r="O230" i="67"/>
  <c r="T772" i="67"/>
  <c r="Q772" i="67"/>
  <c r="R772" i="67"/>
  <c r="P772" i="67"/>
  <c r="O772" i="67"/>
  <c r="T229" i="67"/>
  <c r="R229" i="67"/>
  <c r="Q229" i="67"/>
  <c r="P229" i="67"/>
  <c r="O229" i="67"/>
  <c r="T680" i="67"/>
  <c r="R680" i="67"/>
  <c r="Q680" i="67"/>
  <c r="P680" i="67"/>
  <c r="O680" i="67"/>
  <c r="T662" i="67"/>
  <c r="Q662" i="67"/>
  <c r="R662" i="67"/>
  <c r="P662" i="67"/>
  <c r="O662" i="67"/>
  <c r="T598" i="67"/>
  <c r="Q598" i="67"/>
  <c r="R598" i="67"/>
  <c r="P598" i="67"/>
  <c r="O598" i="67"/>
  <c r="T274" i="67"/>
  <c r="R274" i="67"/>
  <c r="P274" i="67"/>
  <c r="Q274" i="67"/>
  <c r="O274" i="67"/>
  <c r="T674" i="67"/>
  <c r="R674" i="67"/>
  <c r="Q674" i="67"/>
  <c r="P674" i="67"/>
  <c r="O674" i="67"/>
  <c r="T254" i="67"/>
  <c r="Q254" i="67"/>
  <c r="R254" i="67"/>
  <c r="P254" i="67"/>
  <c r="O254" i="67"/>
  <c r="T425" i="67"/>
  <c r="R425" i="67"/>
  <c r="P425" i="67"/>
  <c r="Q425" i="67"/>
  <c r="O425" i="67"/>
  <c r="T696" i="67"/>
  <c r="Q696" i="67"/>
  <c r="R696" i="67"/>
  <c r="P696" i="67"/>
  <c r="O696" i="67"/>
  <c r="T630" i="67"/>
  <c r="R630" i="67"/>
  <c r="Q630" i="67"/>
  <c r="P630" i="67"/>
  <c r="O630" i="67"/>
  <c r="R920" i="67"/>
  <c r="P920" i="67"/>
  <c r="Q920" i="67"/>
  <c r="T920" i="67"/>
  <c r="O920" i="67"/>
  <c r="T742" i="67"/>
  <c r="R742" i="67"/>
  <c r="P742" i="67"/>
  <c r="Q742" i="67"/>
  <c r="O742" i="67"/>
  <c r="R460" i="67"/>
  <c r="Q460" i="67"/>
  <c r="T460" i="67"/>
  <c r="O460" i="67"/>
  <c r="P460" i="67"/>
  <c r="T1306" i="67"/>
  <c r="R1306" i="67"/>
  <c r="Q1306" i="67"/>
  <c r="P1306" i="67"/>
  <c r="O1306" i="67"/>
  <c r="T397" i="67"/>
  <c r="Q397" i="67"/>
  <c r="R397" i="67"/>
  <c r="P397" i="67"/>
  <c r="O397" i="67"/>
  <c r="T721" i="67"/>
  <c r="R721" i="67"/>
  <c r="Q721" i="67"/>
  <c r="P721" i="67"/>
  <c r="O721" i="67"/>
  <c r="T924" i="67"/>
  <c r="R924" i="67"/>
  <c r="Q924" i="67"/>
  <c r="P924" i="67"/>
  <c r="O924" i="67"/>
  <c r="R1324" i="67"/>
  <c r="T1324" i="67"/>
  <c r="Q1324" i="67"/>
  <c r="P1324" i="67"/>
  <c r="O1324" i="67"/>
  <c r="R1329" i="67"/>
  <c r="T1329" i="67"/>
  <c r="Q1329" i="67"/>
  <c r="O1329" i="67"/>
  <c r="P1329" i="67"/>
  <c r="T702" i="67"/>
  <c r="R702" i="67"/>
  <c r="Q702" i="67"/>
  <c r="P702" i="67"/>
  <c r="O702" i="67"/>
  <c r="T318" i="67"/>
  <c r="R318" i="67"/>
  <c r="P318" i="67"/>
  <c r="O318" i="67"/>
  <c r="Q318" i="67"/>
  <c r="R1246" i="67"/>
  <c r="T1246" i="67"/>
  <c r="Q1246" i="67"/>
  <c r="O1246" i="67"/>
  <c r="P1246" i="67"/>
  <c r="T754" i="67"/>
  <c r="R754" i="67"/>
  <c r="P754" i="67"/>
  <c r="Q754" i="67"/>
  <c r="O754" i="67"/>
  <c r="T773" i="67"/>
  <c r="R773" i="67"/>
  <c r="P773" i="67"/>
  <c r="Q773" i="67"/>
  <c r="O773" i="67"/>
  <c r="T1034" i="67"/>
  <c r="R1034" i="67"/>
  <c r="Q1034" i="67"/>
  <c r="P1034" i="67"/>
  <c r="O1034" i="67"/>
  <c r="R1253" i="67"/>
  <c r="T1253" i="67"/>
  <c r="Q1253" i="67"/>
  <c r="P1253" i="67"/>
  <c r="O1253" i="67"/>
  <c r="T1352" i="67"/>
  <c r="R1352" i="67"/>
  <c r="Q1352" i="67"/>
  <c r="P1352" i="67"/>
  <c r="O1352" i="67"/>
  <c r="T882" i="67"/>
  <c r="Q882" i="67"/>
  <c r="R882" i="67"/>
  <c r="P882" i="67"/>
  <c r="O882" i="67"/>
  <c r="T1121" i="67"/>
  <c r="R1121" i="67"/>
  <c r="P1121" i="67"/>
  <c r="Q1121" i="67"/>
  <c r="O1121" i="67"/>
  <c r="T901" i="67"/>
  <c r="R901" i="67"/>
  <c r="Q901" i="67"/>
  <c r="P901" i="67"/>
  <c r="O901" i="67"/>
  <c r="T487" i="67"/>
  <c r="R487" i="67"/>
  <c r="Q487" i="67"/>
  <c r="P487" i="67"/>
  <c r="O487" i="67"/>
  <c r="T576" i="67"/>
  <c r="R576" i="67"/>
  <c r="Q576" i="67"/>
  <c r="P576" i="67"/>
  <c r="O576" i="67"/>
  <c r="T1076" i="67"/>
  <c r="R1076" i="67"/>
  <c r="Q1076" i="67"/>
  <c r="P1076" i="67"/>
  <c r="O1076" i="67"/>
  <c r="T1070" i="67"/>
  <c r="R1070" i="67"/>
  <c r="Q1070" i="67"/>
  <c r="P1070" i="67"/>
  <c r="O1070" i="67"/>
  <c r="T1080" i="67"/>
  <c r="R1080" i="67"/>
  <c r="Q1080" i="67"/>
  <c r="P1080" i="67"/>
  <c r="O1080" i="67"/>
  <c r="T337" i="67"/>
  <c r="R337" i="67"/>
  <c r="Q337" i="67"/>
  <c r="P337" i="67"/>
  <c r="O337" i="67"/>
  <c r="T750" i="67"/>
  <c r="R750" i="67"/>
  <c r="P750" i="67"/>
  <c r="Q750" i="67"/>
  <c r="O750" i="67"/>
  <c r="T40" i="67"/>
  <c r="R40" i="67"/>
  <c r="Q40" i="67"/>
  <c r="P40" i="67"/>
  <c r="O40" i="67"/>
  <c r="T531" i="67"/>
  <c r="Q531" i="67"/>
  <c r="R531" i="67"/>
  <c r="P531" i="67"/>
  <c r="O531" i="67"/>
  <c r="T1141" i="67"/>
  <c r="R1141" i="67"/>
  <c r="Q1141" i="67"/>
  <c r="P1141" i="67"/>
  <c r="O1141" i="67"/>
  <c r="T869" i="67"/>
  <c r="R869" i="67"/>
  <c r="P869" i="67"/>
  <c r="O869" i="67"/>
  <c r="Q869" i="67"/>
  <c r="T670" i="67"/>
  <c r="R670" i="67"/>
  <c r="Q670" i="67"/>
  <c r="P670" i="67"/>
  <c r="O670" i="67"/>
  <c r="T1275" i="67"/>
  <c r="R1275" i="67"/>
  <c r="P1275" i="67"/>
  <c r="Q1275" i="67"/>
  <c r="O1275" i="67"/>
  <c r="T1168" i="67"/>
  <c r="R1168" i="67"/>
  <c r="Q1168" i="67"/>
  <c r="P1168" i="67"/>
  <c r="O1168" i="67"/>
  <c r="T1151" i="67"/>
  <c r="R1151" i="67"/>
  <c r="Q1151" i="67"/>
  <c r="P1151" i="67"/>
  <c r="O1151" i="67"/>
  <c r="T253" i="67"/>
  <c r="R253" i="67"/>
  <c r="Q253" i="67"/>
  <c r="P253" i="67"/>
  <c r="O253" i="67"/>
  <c r="T1030" i="67"/>
  <c r="Q1030" i="67"/>
  <c r="P1030" i="67"/>
  <c r="R1030" i="67"/>
  <c r="O1030" i="67"/>
  <c r="T601" i="67"/>
  <c r="R601" i="67"/>
  <c r="P601" i="67"/>
  <c r="Q601" i="67"/>
  <c r="O601" i="67"/>
  <c r="T184" i="67"/>
  <c r="R184" i="67"/>
  <c r="Q184" i="67"/>
  <c r="P184" i="67"/>
  <c r="O184" i="67"/>
  <c r="T1106" i="67"/>
  <c r="R1106" i="67"/>
  <c r="P1106" i="67"/>
  <c r="Q1106" i="67"/>
  <c r="O1106" i="67"/>
  <c r="T868" i="67"/>
  <c r="R868" i="67"/>
  <c r="Q868" i="67"/>
  <c r="P868" i="67"/>
  <c r="O868" i="67"/>
  <c r="T131" i="67"/>
  <c r="R131" i="67"/>
  <c r="Q131" i="67"/>
  <c r="P131" i="67"/>
  <c r="O131" i="67"/>
  <c r="T305" i="67"/>
  <c r="R305" i="67"/>
  <c r="Q305" i="67"/>
  <c r="P305" i="67"/>
  <c r="O305" i="67"/>
  <c r="T1169" i="67"/>
  <c r="R1169" i="67"/>
  <c r="Q1169" i="67"/>
  <c r="P1169" i="67"/>
  <c r="O1169" i="67"/>
  <c r="T1028" i="67"/>
  <c r="R1028" i="67"/>
  <c r="Q1028" i="67"/>
  <c r="P1028" i="67"/>
  <c r="O1028" i="67"/>
  <c r="T291" i="67"/>
  <c r="R291" i="67"/>
  <c r="Q291" i="67"/>
  <c r="P291" i="67"/>
  <c r="O291" i="67"/>
  <c r="T343" i="67"/>
  <c r="R343" i="67"/>
  <c r="Q343" i="67"/>
  <c r="O343" i="67"/>
  <c r="P343" i="67"/>
  <c r="T435" i="67"/>
  <c r="R435" i="67"/>
  <c r="P435" i="67"/>
  <c r="Q435" i="67"/>
  <c r="O435" i="67"/>
  <c r="T441" i="67"/>
  <c r="R441" i="67"/>
  <c r="Q441" i="67"/>
  <c r="O441" i="67"/>
  <c r="P441" i="67"/>
  <c r="S215" i="67"/>
  <c r="S201" i="67"/>
  <c r="S203" i="67"/>
  <c r="I804" i="67"/>
  <c r="L804" i="67" s="1"/>
  <c r="F12" i="67"/>
  <c r="F119" i="67"/>
  <c r="F14" i="67"/>
  <c r="F1133" i="67"/>
  <c r="F1104" i="67"/>
  <c r="F1350" i="67"/>
  <c r="F1250" i="67"/>
  <c r="F867" i="67"/>
  <c r="G867" i="67"/>
  <c r="G1250" i="67"/>
  <c r="G1350" i="67"/>
  <c r="G1104" i="67"/>
  <c r="G1133" i="67"/>
  <c r="G14" i="67"/>
  <c r="G119" i="67"/>
  <c r="G12" i="67"/>
  <c r="H867" i="67"/>
  <c r="H1250" i="67"/>
  <c r="H1350" i="67"/>
  <c r="H1104" i="67"/>
  <c r="H1133" i="67"/>
  <c r="H14" i="67"/>
  <c r="H119" i="67"/>
  <c r="H12" i="67"/>
  <c r="M867" i="67"/>
  <c r="M1250" i="67"/>
  <c r="M1350" i="67"/>
  <c r="M1104" i="67"/>
  <c r="M1133" i="67"/>
  <c r="M14" i="67"/>
  <c r="M119" i="67"/>
  <c r="M12" i="67"/>
  <c r="N867" i="67"/>
  <c r="N1250" i="67"/>
  <c r="N1350" i="67"/>
  <c r="N1104" i="67"/>
  <c r="N1133" i="67"/>
  <c r="N14" i="67"/>
  <c r="N119" i="67"/>
  <c r="N12" i="67"/>
  <c r="V867" i="67"/>
  <c r="V1250" i="67"/>
  <c r="V1350" i="67"/>
  <c r="V1104" i="67"/>
  <c r="V1133" i="67"/>
  <c r="V14" i="67"/>
  <c r="V119" i="67"/>
  <c r="V12" i="67"/>
  <c r="G569" i="67"/>
  <c r="G1195" i="67"/>
  <c r="G441" i="67"/>
  <c r="G842" i="67"/>
  <c r="G335" i="67"/>
  <c r="G860" i="67"/>
  <c r="G1297" i="67"/>
  <c r="G1007" i="67"/>
  <c r="G435" i="67"/>
  <c r="G1198" i="67"/>
  <c r="G1273" i="67"/>
  <c r="G126" i="67"/>
  <c r="G621" i="67"/>
  <c r="G618" i="67"/>
  <c r="G343" i="67"/>
  <c r="G980" i="67"/>
  <c r="G395" i="67"/>
  <c r="G555" i="67"/>
  <c r="G429" i="67"/>
  <c r="G1294" i="67"/>
  <c r="G291" i="67"/>
  <c r="G376" i="67"/>
  <c r="G61" i="67"/>
  <c r="G1035" i="67"/>
  <c r="G391" i="67"/>
  <c r="G710" i="67"/>
  <c r="G1028" i="67"/>
  <c r="G138" i="67"/>
  <c r="G93" i="67"/>
  <c r="G990" i="67"/>
  <c r="G1193" i="67"/>
  <c r="G1338" i="67"/>
  <c r="G1169" i="67"/>
  <c r="G74" i="67"/>
  <c r="G1214" i="67"/>
  <c r="G216" i="67"/>
  <c r="G1142" i="67"/>
  <c r="G964" i="67"/>
  <c r="G305" i="67"/>
  <c r="G482" i="67"/>
  <c r="G1162" i="67"/>
  <c r="G1095" i="67"/>
  <c r="G1118" i="67"/>
  <c r="G904" i="67"/>
  <c r="G131" i="67"/>
  <c r="G815" i="67"/>
  <c r="G551" i="67"/>
  <c r="G1156" i="67"/>
  <c r="G423" i="67"/>
  <c r="G62" i="67"/>
  <c r="G868" i="67"/>
  <c r="G885" i="67"/>
  <c r="G988" i="67"/>
  <c r="G1006" i="67"/>
  <c r="G1022" i="67"/>
  <c r="G448" i="67"/>
  <c r="G1106" i="67"/>
  <c r="G344" i="67"/>
  <c r="G58" i="67"/>
  <c r="G192" i="67"/>
  <c r="G1013" i="67"/>
  <c r="G689" i="67"/>
  <c r="G184" i="67"/>
  <c r="G574" i="67"/>
  <c r="G44" i="67"/>
  <c r="G986" i="67"/>
  <c r="G894" i="67"/>
  <c r="G256" i="67"/>
  <c r="G601" i="67"/>
  <c r="G891" i="67"/>
  <c r="G1153" i="67"/>
  <c r="G101" i="67"/>
  <c r="G81" i="67"/>
  <c r="G310" i="67"/>
  <c r="G1030" i="67"/>
  <c r="G568" i="67"/>
  <c r="G351" i="67"/>
  <c r="G185" i="67"/>
  <c r="G1002" i="67"/>
  <c r="G317" i="67"/>
  <c r="G253" i="67"/>
  <c r="G1032" i="67"/>
  <c r="G129" i="67"/>
  <c r="G849" i="67"/>
  <c r="G178" i="67"/>
  <c r="G1027" i="67"/>
  <c r="G1151" i="67"/>
  <c r="G68" i="67"/>
  <c r="G1036" i="67"/>
  <c r="G388" i="67"/>
  <c r="G1200" i="67"/>
  <c r="G1340" i="67"/>
  <c r="G1168" i="67"/>
  <c r="G804" i="67"/>
  <c r="G890" i="67"/>
  <c r="G247" i="67"/>
  <c r="G345" i="67"/>
  <c r="G1003" i="67"/>
  <c r="G1275" i="67"/>
  <c r="G602" i="67"/>
  <c r="G1031" i="67"/>
  <c r="G1068" i="67"/>
  <c r="G1025" i="67"/>
  <c r="G929" i="67"/>
  <c r="G670" i="67"/>
  <c r="G877" i="67"/>
  <c r="G688" i="67"/>
  <c r="G128" i="67"/>
  <c r="G919" i="67"/>
  <c r="G792" i="67"/>
  <c r="G869" i="67"/>
  <c r="G1103" i="67"/>
  <c r="G613" i="67"/>
  <c r="G1078" i="67"/>
  <c r="G1347" i="67"/>
  <c r="G805" i="67"/>
  <c r="G1141" i="67"/>
  <c r="G334" i="67"/>
  <c r="G911" i="67"/>
  <c r="G25" i="67"/>
  <c r="G902" i="67"/>
  <c r="G944" i="67"/>
  <c r="G531" i="67"/>
  <c r="G941" i="67"/>
  <c r="G1097" i="67"/>
  <c r="G1127" i="67"/>
  <c r="G1015" i="67"/>
  <c r="G66" i="67"/>
  <c r="G40" i="67"/>
  <c r="G1341" i="67"/>
  <c r="G550" i="67"/>
  <c r="G24" i="67"/>
  <c r="G909" i="67"/>
  <c r="G171" i="67"/>
  <c r="G750" i="67"/>
  <c r="G120" i="67"/>
  <c r="G292" i="67"/>
  <c r="G193" i="67"/>
  <c r="G1071" i="67"/>
  <c r="G194" i="67"/>
  <c r="G337" i="67"/>
  <c r="G1098" i="67"/>
  <c r="G114" i="67"/>
  <c r="G88" i="67"/>
  <c r="G244" i="67"/>
  <c r="G1295" i="67"/>
  <c r="G1080" i="67"/>
  <c r="G1258" i="67"/>
  <c r="G485" i="67"/>
  <c r="G34" i="67"/>
  <c r="G1353" i="67"/>
  <c r="G1120" i="67"/>
  <c r="G1070" i="67"/>
  <c r="G1196" i="67"/>
  <c r="G176" i="67"/>
  <c r="G706" i="67"/>
  <c r="G1165" i="67"/>
  <c r="G486" i="67"/>
  <c r="G1076" i="67"/>
  <c r="G906" i="67"/>
  <c r="G1268" i="67"/>
  <c r="G169" i="67"/>
  <c r="G392" i="67"/>
  <c r="G316" i="67"/>
  <c r="G576" i="67"/>
  <c r="G408" i="67"/>
  <c r="G1017" i="67"/>
  <c r="G488" i="67"/>
  <c r="G1155" i="67"/>
  <c r="G418" i="67"/>
  <c r="G487" i="67"/>
  <c r="G475" i="67"/>
  <c r="G1004" i="67"/>
  <c r="G150" i="67"/>
  <c r="G1140" i="67"/>
  <c r="G127" i="67"/>
  <c r="G901" i="67"/>
  <c r="G100" i="67"/>
  <c r="G825" i="67"/>
  <c r="G195" i="67"/>
  <c r="G1276" i="67"/>
  <c r="G1128" i="67"/>
  <c r="G1121" i="67"/>
  <c r="G1248" i="67"/>
  <c r="G933" i="67"/>
  <c r="G892" i="67"/>
  <c r="G893" i="67"/>
  <c r="G92" i="67"/>
  <c r="G882" i="67"/>
  <c r="G848" i="67"/>
  <c r="G1005" i="67"/>
  <c r="G769" i="67"/>
  <c r="G489" i="67"/>
  <c r="G75" i="67"/>
  <c r="G1352" i="67"/>
  <c r="G132" i="67"/>
  <c r="G554" i="67"/>
  <c r="G333" i="67"/>
  <c r="G765" i="67"/>
  <c r="G134" i="67"/>
  <c r="G1253" i="67"/>
  <c r="G818" i="67"/>
  <c r="G71" i="67"/>
  <c r="G910" i="67"/>
  <c r="G620" i="67"/>
  <c r="G1201" i="67"/>
  <c r="G1034" i="67"/>
  <c r="G282" i="67"/>
  <c r="G647" i="67"/>
  <c r="G791" i="67"/>
  <c r="G581" i="67"/>
  <c r="G740" i="67"/>
  <c r="G773" i="67"/>
  <c r="G732" i="67"/>
  <c r="G669" i="67"/>
  <c r="G465" i="67"/>
  <c r="G1335" i="67"/>
  <c r="G744" i="67"/>
  <c r="G754" i="67"/>
  <c r="G785" i="67"/>
  <c r="G493" i="67"/>
  <c r="G264" i="67"/>
  <c r="G584" i="67"/>
  <c r="G780" i="67"/>
  <c r="G1246" i="67"/>
  <c r="G679" i="67"/>
  <c r="G777" i="67"/>
  <c r="G1285" i="67"/>
  <c r="G1234" i="67"/>
  <c r="G1314" i="67"/>
  <c r="G318" i="67"/>
  <c r="G570" i="67"/>
  <c r="G751" i="67"/>
  <c r="G699" i="67"/>
  <c r="G634" i="67"/>
  <c r="G1315" i="67"/>
  <c r="G702" i="67"/>
  <c r="G714" i="67"/>
  <c r="G757" i="67"/>
  <c r="G1316" i="67"/>
  <c r="G627" i="67"/>
  <c r="G1357" i="67"/>
  <c r="G1329" i="67"/>
  <c r="G922" i="67"/>
  <c r="G1225" i="67"/>
  <c r="G1331" i="67"/>
  <c r="G632" i="67"/>
  <c r="G925" i="67"/>
  <c r="G1324" i="67"/>
  <c r="G649" i="67"/>
  <c r="G1320" i="67"/>
  <c r="G1382" i="67"/>
  <c r="G275" i="67"/>
  <c r="G607" i="67"/>
  <c r="G924" i="67"/>
  <c r="G567" i="67"/>
  <c r="G45" i="67"/>
  <c r="G644" i="67"/>
  <c r="G1323" i="67"/>
  <c r="G1327" i="67"/>
  <c r="G721" i="67"/>
  <c r="G594" i="67"/>
  <c r="G604" i="67"/>
  <c r="G276" i="67"/>
  <c r="G290" i="67"/>
  <c r="G451" i="67"/>
  <c r="G397" i="67"/>
  <c r="G1317" i="67"/>
  <c r="G798" i="67"/>
  <c r="G789" i="67"/>
  <c r="G1328" i="67"/>
  <c r="G252" i="67"/>
  <c r="G1306" i="67"/>
  <c r="G611" i="67"/>
  <c r="G840" i="67"/>
  <c r="G778" i="67"/>
  <c r="G609" i="67"/>
  <c r="G1330" i="67"/>
  <c r="G460" i="67"/>
  <c r="G283" i="67"/>
  <c r="G1231" i="67"/>
  <c r="G261" i="67"/>
  <c r="G1318" i="67"/>
  <c r="G1290" i="67"/>
  <c r="G742" i="67"/>
  <c r="G1227" i="67"/>
  <c r="G1321" i="67"/>
  <c r="G262" i="67"/>
  <c r="G1342" i="67"/>
  <c r="G295" i="67"/>
  <c r="G920" i="67"/>
  <c r="G1319" i="67"/>
  <c r="G1322" i="67"/>
  <c r="G1312" i="67"/>
  <c r="G1233" i="67"/>
  <c r="G371" i="67"/>
  <c r="G630" i="67"/>
  <c r="G1344" i="67"/>
  <c r="G452" i="67"/>
  <c r="G1325" i="67"/>
  <c r="G1311" i="67"/>
  <c r="G1293" i="67"/>
  <c r="G696" i="67"/>
  <c r="G661" i="67"/>
  <c r="G1282" i="67"/>
  <c r="G745" i="67"/>
  <c r="G466" i="67"/>
  <c r="G297" i="67"/>
  <c r="G425" i="67"/>
  <c r="G430" i="67"/>
  <c r="G1313" i="67"/>
  <c r="G1289" i="67"/>
  <c r="G267" i="67"/>
  <c r="G1220" i="67"/>
  <c r="G254" i="67"/>
  <c r="G57" i="67"/>
  <c r="G231" i="67"/>
  <c r="G654" i="67"/>
  <c r="G579" i="67"/>
  <c r="G643" i="67"/>
  <c r="G674" i="67"/>
  <c r="G459" i="67"/>
  <c r="G1367" i="67"/>
  <c r="G635" i="67"/>
  <c r="G655" i="67"/>
  <c r="G1299" i="67"/>
  <c r="G274" i="67"/>
  <c r="G1365" i="67"/>
  <c r="G761" i="67"/>
  <c r="G1326" i="67"/>
  <c r="G346" i="67"/>
  <c r="G756" i="67"/>
  <c r="G598" i="67"/>
  <c r="G921" i="67"/>
  <c r="G690" i="67"/>
  <c r="G605" i="67"/>
  <c r="G407" i="67"/>
  <c r="G470" i="67"/>
  <c r="G662" i="67"/>
  <c r="G431" i="67"/>
  <c r="G1303" i="67"/>
  <c r="G1229" i="67"/>
  <c r="G612" i="67"/>
  <c r="G781" i="67"/>
  <c r="G680" i="67"/>
  <c r="G1224" i="67"/>
  <c r="G783" i="67"/>
  <c r="G232" i="67"/>
  <c r="G456" i="67"/>
  <c r="G1263" i="67"/>
  <c r="G229" i="67"/>
  <c r="G233" i="67"/>
  <c r="G370" i="67"/>
  <c r="G747" i="67"/>
  <c r="G1360" i="67"/>
  <c r="G1378" i="67"/>
  <c r="G772" i="67"/>
  <c r="G586" i="67"/>
  <c r="G500" i="67"/>
  <c r="G454" i="67"/>
  <c r="G658" i="67"/>
  <c r="G650" i="67"/>
  <c r="G230" i="67"/>
  <c r="G572" i="67"/>
  <c r="G681" i="67"/>
  <c r="G687" i="67"/>
  <c r="G432" i="67"/>
  <c r="G616" i="67"/>
  <c r="G255" i="67"/>
  <c r="G633" i="67"/>
  <c r="G329" i="67"/>
  <c r="G227" i="67"/>
  <c r="G1364" i="67"/>
  <c r="G678" i="67"/>
  <c r="G405" i="67"/>
  <c r="G771" i="67"/>
  <c r="G1217" i="67"/>
  <c r="G495" i="67"/>
  <c r="G676" i="67"/>
  <c r="G787" i="67"/>
  <c r="G636" i="67"/>
  <c r="G628" i="67"/>
  <c r="G234" i="67"/>
  <c r="G1368" i="67"/>
  <c r="G311" i="67"/>
  <c r="G415" i="67"/>
  <c r="G1269" i="67"/>
  <c r="G1230" i="67"/>
  <c r="G645" i="67"/>
  <c r="G235" i="67"/>
  <c r="G266" i="67"/>
  <c r="G730" i="67"/>
  <c r="G1383" i="67"/>
  <c r="G727" i="67"/>
  <c r="G434" i="67"/>
  <c r="G411" i="67"/>
  <c r="G704" i="67"/>
  <c r="G1235" i="67"/>
  <c r="G638" i="67"/>
  <c r="G664" i="67"/>
  <c r="G1381" i="67"/>
  <c r="G469" i="67"/>
  <c r="G1226" i="67"/>
  <c r="G228" i="67"/>
  <c r="G236" i="67"/>
  <c r="G362" i="67"/>
  <c r="G1358" i="67"/>
  <c r="G1223" i="67"/>
  <c r="G1222" i="67"/>
  <c r="G583" i="67"/>
  <c r="G410" i="67"/>
  <c r="G667" i="67"/>
  <c r="G400" i="67"/>
  <c r="G695" i="67"/>
  <c r="G461" i="67"/>
  <c r="G65" i="67"/>
  <c r="G1238" i="67"/>
  <c r="G1236" i="67"/>
  <c r="G1343" i="67"/>
  <c r="G1287" i="67"/>
  <c r="G1334" i="67"/>
  <c r="G733" i="67"/>
  <c r="G774" i="67"/>
  <c r="G237" i="67"/>
  <c r="G923" i="67"/>
  <c r="G1304" i="67"/>
  <c r="G619" i="67"/>
  <c r="G507" i="67"/>
  <c r="G1218" i="67"/>
  <c r="G626" i="67"/>
  <c r="G610" i="67"/>
  <c r="G659" i="67"/>
  <c r="G749" i="67"/>
  <c r="G660" i="67"/>
  <c r="G736" i="67"/>
  <c r="G711" i="67"/>
  <c r="G1379" i="67"/>
  <c r="G600" i="67"/>
  <c r="G788" i="67"/>
  <c r="G691" i="67"/>
  <c r="G741" i="67"/>
  <c r="G720" i="67"/>
  <c r="G401" i="67"/>
  <c r="G589" i="67"/>
  <c r="G238" i="67"/>
  <c r="G1366" i="67"/>
  <c r="G457" i="67"/>
  <c r="G701" i="67"/>
  <c r="G759" i="67"/>
  <c r="G591" i="67"/>
  <c r="G734" i="67"/>
  <c r="G641" i="67"/>
  <c r="G284" i="67"/>
  <c r="G735" i="67"/>
  <c r="G453" i="67"/>
  <c r="G1291" i="67"/>
  <c r="G1283" i="67"/>
  <c r="G251" i="67"/>
  <c r="G629" i="67"/>
  <c r="G707" i="67"/>
  <c r="G713" i="67"/>
  <c r="G288" i="67"/>
  <c r="G491" i="67"/>
  <c r="G1232" i="67"/>
  <c r="G506" i="67"/>
  <c r="G1300" i="67"/>
  <c r="G631" i="67"/>
  <c r="G684" i="67"/>
  <c r="G449" i="67"/>
  <c r="G398" i="67"/>
  <c r="G697" i="67"/>
  <c r="G1288" i="67"/>
  <c r="G285" i="67"/>
  <c r="G420" i="67"/>
  <c r="G651" i="67"/>
  <c r="G492" i="67"/>
  <c r="G588" i="67"/>
  <c r="G642" i="67"/>
  <c r="G296" i="67"/>
  <c r="G250" i="67"/>
  <c r="G1363" i="67"/>
  <c r="G286" i="67"/>
  <c r="G1237" i="67"/>
  <c r="G700" i="67"/>
  <c r="G501" i="67"/>
  <c r="G239" i="67"/>
  <c r="G677" i="67"/>
  <c r="G705" i="67"/>
  <c r="G509" i="67"/>
  <c r="G712" i="67"/>
  <c r="G1380" i="67"/>
  <c r="G764" i="67"/>
  <c r="G738" i="67"/>
  <c r="G718" i="67"/>
  <c r="G566" i="67"/>
  <c r="G1332" i="67"/>
  <c r="G693" i="67"/>
  <c r="G1228" i="67"/>
  <c r="G278" i="67"/>
  <c r="G240" i="67"/>
  <c r="G748" i="67"/>
  <c r="G287" i="67"/>
  <c r="G426" i="67"/>
  <c r="G592" i="67"/>
  <c r="G716" i="67"/>
  <c r="G571" i="67"/>
  <c r="G767" i="67"/>
  <c r="G1247" i="67"/>
  <c r="G1310" i="67"/>
  <c r="G722" i="67"/>
  <c r="G1255" i="67"/>
  <c r="G746" i="67"/>
  <c r="G665" i="67"/>
  <c r="G599" i="67"/>
  <c r="G766" i="67"/>
  <c r="G752" i="67"/>
  <c r="G1384" i="67"/>
  <c r="G502" i="67"/>
  <c r="G1362" i="67"/>
  <c r="G729" i="67"/>
  <c r="G595" i="67"/>
  <c r="G776" i="67"/>
  <c r="G277" i="67"/>
  <c r="G593" i="67"/>
  <c r="G473" i="67"/>
  <c r="G433" i="67"/>
  <c r="G363" i="67"/>
  <c r="G260" i="67"/>
  <c r="G9" i="67"/>
  <c r="G241" i="67"/>
  <c r="G289" i="67"/>
  <c r="G763" i="67"/>
  <c r="G683" i="67"/>
  <c r="G1374" i="67"/>
  <c r="G731" i="67"/>
  <c r="G259" i="67"/>
  <c r="G775" i="67"/>
  <c r="G421" i="67"/>
  <c r="G510" i="67"/>
  <c r="G1333" i="67"/>
  <c r="G450" i="67"/>
  <c r="G1252" i="67"/>
  <c r="G406" i="67"/>
  <c r="G753" i="67"/>
  <c r="G242" i="67"/>
  <c r="G675" i="67"/>
  <c r="G279" i="67"/>
  <c r="G494" i="67"/>
  <c r="G471" i="67"/>
  <c r="G478" i="67"/>
  <c r="G692" i="67"/>
  <c r="G573" i="67"/>
  <c r="G1359" i="67"/>
  <c r="G1256" i="67"/>
  <c r="G349" i="67"/>
  <c r="G743" i="67"/>
  <c r="G1219" i="67"/>
  <c r="G412" i="67"/>
  <c r="G790" i="67"/>
  <c r="G320" i="67"/>
  <c r="G1361" i="67"/>
  <c r="G319" i="67"/>
  <c r="G1377" i="67"/>
  <c r="G786" i="67"/>
  <c r="G782" i="67"/>
  <c r="G824" i="67"/>
  <c r="G455" i="67"/>
  <c r="G496" i="67"/>
  <c r="G615" i="67"/>
  <c r="G779" i="67"/>
  <c r="G698" i="67"/>
  <c r="G468" i="67"/>
  <c r="G399" i="67"/>
  <c r="G1376" i="67"/>
  <c r="G422" i="67"/>
  <c r="G926" i="67"/>
  <c r="G1221" i="67"/>
  <c r="G534" i="67"/>
  <c r="G739" i="67"/>
  <c r="G703" i="67"/>
  <c r="G708" i="67"/>
  <c r="G637" i="67"/>
  <c r="G458" i="67"/>
  <c r="G668" i="67"/>
  <c r="G656" i="67"/>
  <c r="G1302" i="67"/>
  <c r="G671" i="67"/>
  <c r="G726" i="67"/>
  <c r="G719" i="67"/>
  <c r="G208" i="67"/>
  <c r="G110" i="67"/>
  <c r="G673" i="67"/>
  <c r="G648" i="67"/>
  <c r="G624" i="67"/>
  <c r="G1029" i="67"/>
  <c r="G272" i="67"/>
  <c r="G625" i="67"/>
  <c r="G717" i="67"/>
  <c r="G108" i="67"/>
  <c r="G209" i="67"/>
  <c r="G623" i="67"/>
  <c r="G111" i="67"/>
  <c r="G113" i="67"/>
  <c r="G273" i="67"/>
  <c r="G112" i="67"/>
  <c r="G784" i="67"/>
  <c r="G300" i="67"/>
  <c r="G1052" i="67"/>
  <c r="G141" i="67"/>
  <c r="G82" i="67"/>
  <c r="G1245" i="67"/>
  <c r="G914" i="67"/>
  <c r="G358" i="67"/>
  <c r="G992" i="67"/>
  <c r="G1202" i="67"/>
  <c r="G1172" i="67"/>
  <c r="G953" i="67"/>
  <c r="G302" i="67"/>
  <c r="G1138" i="67"/>
  <c r="G838" i="67"/>
  <c r="G1089" i="67"/>
  <c r="G955" i="67"/>
  <c r="G205" i="67"/>
  <c r="G31" i="67"/>
  <c r="G1244" i="67"/>
  <c r="G888" i="67"/>
  <c r="G1210" i="67"/>
  <c r="G437" i="67"/>
  <c r="G985" i="67"/>
  <c r="G146" i="67"/>
  <c r="G863" i="67"/>
  <c r="G508" i="67"/>
  <c r="G813" i="67"/>
  <c r="G940" i="67"/>
  <c r="G298" i="67"/>
  <c r="G956" i="67"/>
  <c r="G94" i="67"/>
  <c r="G1171" i="67"/>
  <c r="G374" i="67"/>
  <c r="G886" i="67"/>
  <c r="G1109" i="67"/>
  <c r="G1043" i="67"/>
  <c r="G832" i="67"/>
  <c r="G521" i="67"/>
  <c r="G484" i="67"/>
  <c r="G1096" i="67"/>
  <c r="G1240" i="67"/>
  <c r="G1057" i="67"/>
  <c r="G72" i="67"/>
  <c r="G1041" i="67"/>
  <c r="G1139" i="67"/>
  <c r="G963" i="67"/>
  <c r="G1083" i="67"/>
  <c r="G1058" i="67"/>
  <c r="G1038" i="67"/>
  <c r="G1176" i="67"/>
  <c r="G855" i="67"/>
  <c r="G899" i="67"/>
  <c r="G971" i="67"/>
  <c r="G326" i="67"/>
  <c r="G1084" i="67"/>
  <c r="G976" i="67"/>
  <c r="G1125" i="67"/>
  <c r="G814" i="67"/>
  <c r="G977" i="67"/>
  <c r="G1182" i="67"/>
  <c r="G514" i="67"/>
  <c r="G577" i="67"/>
  <c r="G87" i="67"/>
  <c r="G932" i="67"/>
  <c r="G1044" i="67"/>
  <c r="G1085" i="67"/>
  <c r="G309" i="67"/>
  <c r="G961" i="67"/>
  <c r="G1107" i="67"/>
  <c r="G915" i="67"/>
  <c r="G983" i="67"/>
  <c r="G880" i="67"/>
  <c r="G876" i="67"/>
  <c r="G839" i="67"/>
  <c r="G85" i="67"/>
  <c r="G1243" i="67"/>
  <c r="G1060" i="67"/>
  <c r="G55" i="67"/>
  <c r="G969" i="67"/>
  <c r="G828" i="67"/>
  <c r="G1040" i="67"/>
  <c r="G997" i="67"/>
  <c r="G672" i="67"/>
  <c r="G84" i="67"/>
  <c r="G1143" i="67"/>
  <c r="G578" i="67"/>
  <c r="G1113" i="67"/>
  <c r="G874" i="67"/>
  <c r="G143" i="67"/>
  <c r="G829" i="67"/>
  <c r="G1055" i="67"/>
  <c r="G348" i="67"/>
  <c r="G1069" i="67"/>
  <c r="G30" i="67"/>
  <c r="G140" i="67"/>
  <c r="G973" i="67"/>
  <c r="G1067" i="67"/>
  <c r="G861" i="67"/>
  <c r="G1110" i="67"/>
  <c r="G1266" i="67"/>
  <c r="G1178" i="67"/>
  <c r="G1174" i="67"/>
  <c r="G1061" i="67"/>
  <c r="G1301" i="67"/>
  <c r="G148" i="67"/>
  <c r="G1144" i="67"/>
  <c r="G793" i="67"/>
  <c r="G19" i="67"/>
  <c r="G404" i="67"/>
  <c r="G843" i="67"/>
  <c r="G834" i="67"/>
  <c r="G1205" i="67"/>
  <c r="G1204" i="67"/>
  <c r="G142" i="67"/>
  <c r="G1175" i="67"/>
  <c r="G1137" i="67"/>
  <c r="G1124" i="67"/>
  <c r="G856" i="67"/>
  <c r="G70" i="67"/>
  <c r="G516" i="67"/>
  <c r="G846" i="67"/>
  <c r="G1045" i="67"/>
  <c r="G833" i="67"/>
  <c r="G872" i="67"/>
  <c r="G1062" i="67"/>
  <c r="G1000" i="67"/>
  <c r="G1088" i="67"/>
  <c r="G864" i="67"/>
  <c r="G1183" i="67"/>
  <c r="G865" i="67"/>
  <c r="G1093" i="67"/>
  <c r="G930" i="67"/>
  <c r="G221" i="67"/>
  <c r="G934" i="67"/>
  <c r="G830" i="67"/>
  <c r="G1241" i="67"/>
  <c r="G998" i="67"/>
  <c r="G968" i="67"/>
  <c r="G1111" i="67"/>
  <c r="G796" i="67"/>
  <c r="G301" i="67"/>
  <c r="G854" i="67"/>
  <c r="G1063" i="67"/>
  <c r="G1064" i="67"/>
  <c r="G1216" i="67"/>
  <c r="G564" i="67"/>
  <c r="G1046" i="67"/>
  <c r="G1054" i="67"/>
  <c r="G663" i="67"/>
  <c r="G724" i="67"/>
  <c r="G563" i="67"/>
  <c r="G873" i="67"/>
  <c r="G1051" i="67"/>
  <c r="G871" i="67"/>
  <c r="G1090" i="67"/>
  <c r="G1114" i="67"/>
  <c r="G947" i="67"/>
  <c r="G870" i="67"/>
  <c r="G984" i="67"/>
  <c r="G1126" i="67"/>
  <c r="G1208" i="67"/>
  <c r="G383" i="67"/>
  <c r="G836" i="67"/>
  <c r="G1112" i="67"/>
  <c r="G917" i="67"/>
  <c r="G913" i="67"/>
  <c r="G951" i="67"/>
  <c r="G837" i="67"/>
  <c r="G1116" i="67"/>
  <c r="G952" i="67"/>
  <c r="G889" i="67"/>
  <c r="G1180" i="67"/>
  <c r="G1177" i="67"/>
  <c r="G147" i="67"/>
  <c r="G826" i="67"/>
  <c r="G542" i="67"/>
  <c r="G1239" i="67"/>
  <c r="G1042" i="67"/>
  <c r="G844" i="67"/>
  <c r="G857" i="67"/>
  <c r="G897" i="67"/>
  <c r="G144" i="67"/>
  <c r="G1082" i="67"/>
  <c r="G657" i="67"/>
  <c r="G1108" i="67"/>
  <c r="G1181" i="67"/>
  <c r="G972" i="67"/>
  <c r="G1047" i="67"/>
  <c r="G1086" i="67"/>
  <c r="G1213" i="67"/>
  <c r="G1211" i="67"/>
  <c r="G827" i="67"/>
  <c r="G22" i="67"/>
  <c r="G517" i="67"/>
  <c r="G1059" i="67"/>
  <c r="G145" i="67"/>
  <c r="G96" i="67"/>
  <c r="G1146" i="67"/>
  <c r="G1286" i="67"/>
  <c r="G762" i="67"/>
  <c r="G1065" i="67"/>
  <c r="G1123" i="67"/>
  <c r="G149" i="67"/>
  <c r="G419" i="67"/>
  <c r="G1212" i="67"/>
  <c r="G409" i="67"/>
  <c r="G1091" i="67"/>
  <c r="G580" i="67"/>
  <c r="G653" i="67"/>
  <c r="G912" i="67"/>
  <c r="G853" i="67"/>
  <c r="G725" i="67"/>
  <c r="G299" i="67"/>
  <c r="G950" i="67"/>
  <c r="G996" i="67"/>
  <c r="G1296" i="67"/>
  <c r="G938" i="67"/>
  <c r="G1203" i="67"/>
  <c r="G575" i="67"/>
  <c r="G835" i="67"/>
  <c r="G970" i="67"/>
  <c r="G1048" i="67"/>
  <c r="G1147" i="67"/>
  <c r="G342" i="67"/>
  <c r="G1206" i="67"/>
  <c r="G962" i="67"/>
  <c r="G1039" i="67"/>
  <c r="G887" i="67"/>
  <c r="G768" i="67"/>
  <c r="G1056" i="67"/>
  <c r="G831" i="67"/>
  <c r="G211" i="67"/>
  <c r="G1053" i="67"/>
  <c r="G954" i="67"/>
  <c r="G1049" i="67"/>
  <c r="G1179" i="67"/>
  <c r="G1135" i="67"/>
  <c r="G257" i="67"/>
  <c r="G937" i="67"/>
  <c r="G1115" i="67"/>
  <c r="G918" i="67"/>
  <c r="G999" i="67"/>
  <c r="G1242" i="67"/>
  <c r="G472" i="67"/>
  <c r="G1066" i="67"/>
  <c r="G1145" i="67"/>
  <c r="G1207" i="67"/>
  <c r="G931" i="67"/>
  <c r="G866" i="67"/>
  <c r="G614" i="67"/>
  <c r="G308" i="67"/>
  <c r="G154" i="67"/>
  <c r="G155" i="67"/>
  <c r="G156" i="67"/>
  <c r="G167" i="67"/>
  <c r="G89" i="67"/>
  <c r="G163" i="67"/>
  <c r="G91" i="67"/>
  <c r="G161" i="67"/>
  <c r="G222" i="67"/>
  <c r="G212" i="67"/>
  <c r="G80" i="67"/>
  <c r="G213" i="67"/>
  <c r="G157" i="67"/>
  <c r="G160" i="67"/>
  <c r="G158" i="67"/>
  <c r="G165" i="67"/>
  <c r="G151" i="67"/>
  <c r="G164" i="67"/>
  <c r="G152" i="67"/>
  <c r="G166" i="67"/>
  <c r="G1157" i="67"/>
  <c r="G850" i="67"/>
  <c r="G1132" i="67"/>
  <c r="G666" i="67"/>
  <c r="G1072" i="67"/>
  <c r="G207" i="67"/>
  <c r="G224" i="67"/>
  <c r="G903" i="67"/>
  <c r="G821" i="67"/>
  <c r="G737" i="67"/>
  <c r="G1159" i="67"/>
  <c r="G281" i="67"/>
  <c r="G640" i="67"/>
  <c r="G1130" i="67"/>
  <c r="G694" i="67"/>
  <c r="G86" i="67"/>
  <c r="G188" i="67"/>
  <c r="G1020" i="67"/>
  <c r="G528" i="67"/>
  <c r="G682" i="67"/>
  <c r="G565" i="67"/>
  <c r="G35" i="67"/>
  <c r="G375" i="67"/>
  <c r="G1209" i="67"/>
  <c r="G189" i="67"/>
  <c r="G79" i="67"/>
  <c r="G424" i="67"/>
  <c r="G1167" i="67"/>
  <c r="G198" i="67"/>
  <c r="G223" i="67"/>
  <c r="G875" i="67"/>
  <c r="G1164" i="67"/>
  <c r="G77" i="67"/>
  <c r="G269" i="67"/>
  <c r="G686" i="67"/>
  <c r="G1298" i="67"/>
  <c r="G981" i="67"/>
  <c r="G1050" i="67"/>
  <c r="G1192" i="67"/>
  <c r="G1087" i="67"/>
  <c r="G1019" i="67"/>
  <c r="G723" i="67"/>
  <c r="G1119" i="67"/>
  <c r="G280" i="67"/>
  <c r="G597" i="67"/>
  <c r="G582" i="67"/>
  <c r="G106" i="67"/>
  <c r="G652" i="67"/>
  <c r="G1375" i="67"/>
  <c r="G590" i="67"/>
  <c r="G858" i="67"/>
  <c r="G1016" i="67"/>
  <c r="G321" i="67"/>
  <c r="G1163" i="67"/>
  <c r="G1012" i="67"/>
  <c r="G896" i="67"/>
  <c r="G325" i="67"/>
  <c r="G928" i="67"/>
  <c r="G936" i="67"/>
  <c r="G90" i="67"/>
  <c r="G646" i="67"/>
  <c r="G847" i="67"/>
  <c r="G1346" i="67"/>
  <c r="G639" i="67"/>
  <c r="G942" i="67"/>
  <c r="G1014" i="67"/>
  <c r="G1284" i="67"/>
  <c r="G480" i="67"/>
  <c r="G1154" i="67"/>
  <c r="G190" i="67"/>
  <c r="G99" i="67"/>
  <c r="G109" i="67"/>
  <c r="G304" i="67"/>
  <c r="G5" i="67"/>
  <c r="G181" i="67"/>
  <c r="G179" i="67"/>
  <c r="G537" i="67"/>
  <c r="G477" i="67"/>
  <c r="G916" i="67"/>
  <c r="G139" i="67"/>
  <c r="G162" i="67"/>
  <c r="G1009" i="67"/>
  <c r="G845" i="67"/>
  <c r="G1008" i="67"/>
  <c r="G859" i="67"/>
  <c r="G966" i="67"/>
  <c r="G994" i="67"/>
  <c r="G803" i="67"/>
  <c r="G1292" i="67"/>
  <c r="G957" i="67"/>
  <c r="G95" i="67"/>
  <c r="G608" i="67"/>
  <c r="G1274" i="67"/>
  <c r="G1188" i="67"/>
  <c r="G187" i="67"/>
  <c r="G186" i="67"/>
  <c r="G159" i="67"/>
  <c r="G191" i="67"/>
  <c r="G1373" i="67"/>
  <c r="G1305" i="67"/>
  <c r="G174" i="67"/>
  <c r="G1186" i="67"/>
  <c r="G47" i="67"/>
  <c r="G1073" i="67"/>
  <c r="G1185" i="67"/>
  <c r="G153" i="67"/>
  <c r="G1010" i="67"/>
  <c r="G878" i="67"/>
  <c r="G177" i="67"/>
  <c r="G364" i="67"/>
  <c r="G36" i="67"/>
  <c r="G943" i="67"/>
  <c r="G960" i="67"/>
  <c r="G907" i="67"/>
  <c r="G975" i="67"/>
  <c r="G898" i="67"/>
  <c r="G1150" i="67"/>
  <c r="G884" i="67"/>
  <c r="G1194" i="67"/>
  <c r="G1018" i="67"/>
  <c r="G851" i="67"/>
  <c r="G268" i="67"/>
  <c r="G989" i="67"/>
  <c r="G384" i="67"/>
  <c r="G1092" i="67"/>
  <c r="G862" i="67"/>
  <c r="G1197" i="67"/>
  <c r="G175" i="67"/>
  <c r="G770" i="67"/>
  <c r="G585" i="67"/>
  <c r="G1189" i="67"/>
  <c r="G217" i="67"/>
  <c r="G1136" i="67"/>
  <c r="G543" i="67"/>
  <c r="G303" i="67"/>
  <c r="G1173" i="67"/>
  <c r="G1117" i="67"/>
  <c r="G125" i="67"/>
  <c r="G102" i="67"/>
  <c r="G958" i="67"/>
  <c r="G97" i="67"/>
  <c r="G173" i="67"/>
  <c r="G728" i="67"/>
  <c r="G265" i="67"/>
  <c r="G180" i="67"/>
  <c r="G562" i="67"/>
  <c r="G428" i="67"/>
  <c r="G1149" i="67"/>
  <c r="G117" i="67"/>
  <c r="G1122" i="67"/>
  <c r="G98" i="67"/>
  <c r="G758" i="67"/>
  <c r="G905" i="67"/>
  <c r="G512" i="67"/>
  <c r="G263" i="67"/>
  <c r="G56" i="67"/>
  <c r="G949" i="67"/>
  <c r="G41" i="67"/>
  <c r="G715" i="67"/>
  <c r="G603" i="67"/>
  <c r="G1336" i="67"/>
  <c r="G18" i="67"/>
  <c r="G220" i="67"/>
  <c r="G1277" i="67"/>
  <c r="G1339" i="67"/>
  <c r="G330" i="67"/>
  <c r="G312" i="67"/>
  <c r="G807" i="67"/>
  <c r="G26" i="67"/>
  <c r="G226" i="67"/>
  <c r="G438" i="67"/>
  <c r="G1280" i="67"/>
  <c r="G78" i="67"/>
  <c r="G606" i="67"/>
  <c r="G29" i="67"/>
  <c r="G307" i="67"/>
  <c r="G1351" i="67"/>
  <c r="G352" i="67"/>
  <c r="G883" i="67"/>
  <c r="G59" i="67"/>
  <c r="G879" i="67"/>
  <c r="G43" i="67"/>
  <c r="G39" i="67"/>
  <c r="G808" i="67"/>
  <c r="G52" i="67"/>
  <c r="G366" i="67"/>
  <c r="G381" i="67"/>
  <c r="G443" i="67"/>
  <c r="G63" i="67"/>
  <c r="G498" i="67"/>
  <c r="G541" i="67"/>
  <c r="G396" i="67"/>
  <c r="G353" i="67"/>
  <c r="G556" i="67"/>
  <c r="G523" i="67"/>
  <c r="G799" i="67"/>
  <c r="G557" i="67"/>
  <c r="G479" i="67"/>
  <c r="G462" i="67"/>
  <c r="G504" i="67"/>
  <c r="G794" i="67"/>
  <c r="G526" i="67"/>
  <c r="G1257" i="67"/>
  <c r="G340" i="67"/>
  <c r="G1371" i="67"/>
  <c r="G379" i="67"/>
  <c r="G427" i="67"/>
  <c r="G1355" i="67"/>
  <c r="G558" i="67"/>
  <c r="G8" i="67"/>
  <c r="G1345" i="67"/>
  <c r="G440" i="67"/>
  <c r="G800" i="67"/>
  <c r="G360" i="67"/>
  <c r="G219" i="67"/>
  <c r="G546" i="67"/>
  <c r="G394" i="67"/>
  <c r="G336" i="67"/>
  <c r="G294" i="67"/>
  <c r="G246" i="67"/>
  <c r="G811" i="67"/>
  <c r="G245" i="67"/>
  <c r="G323" i="67"/>
  <c r="G380" i="67"/>
  <c r="G464" i="67"/>
  <c r="G444" i="67"/>
  <c r="G33" i="67"/>
  <c r="G389" i="67"/>
  <c r="G13" i="67"/>
  <c r="G53" i="67"/>
  <c r="G439" i="67"/>
  <c r="G812" i="67"/>
  <c r="G373" i="67"/>
  <c r="G513" i="67"/>
  <c r="G481" i="67"/>
  <c r="G357" i="67"/>
  <c r="G339" i="67"/>
  <c r="G1251" i="67"/>
  <c r="G314" i="67"/>
  <c r="G445" i="67"/>
  <c r="G797" i="67"/>
  <c r="G27" i="67"/>
  <c r="G48" i="67"/>
  <c r="G530" i="67"/>
  <c r="G548" i="67"/>
  <c r="G385" i="67"/>
  <c r="G332" i="67"/>
  <c r="G107" i="67"/>
  <c r="G1354" i="67"/>
  <c r="G446" i="67"/>
  <c r="G820" i="67"/>
  <c r="G331" i="67"/>
  <c r="G23" i="67"/>
  <c r="G503" i="67"/>
  <c r="G1249" i="67"/>
  <c r="G413" i="67"/>
  <c r="G1281" i="67"/>
  <c r="G7" i="67"/>
  <c r="G1261" i="67"/>
  <c r="G361" i="67"/>
  <c r="G511" i="67"/>
  <c r="G46" i="67"/>
  <c r="G367" i="67"/>
  <c r="G527" i="67"/>
  <c r="G354" i="67"/>
  <c r="G529" i="67"/>
  <c r="G38" i="67"/>
  <c r="G816" i="67"/>
  <c r="G393" i="67"/>
  <c r="G54" i="67"/>
  <c r="G524" i="67"/>
  <c r="G355" i="67"/>
  <c r="G1264" i="67"/>
  <c r="G801" i="67"/>
  <c r="G795" i="67"/>
  <c r="G341" i="67"/>
  <c r="G822" i="67"/>
  <c r="G382" i="67"/>
  <c r="G49" i="67"/>
  <c r="G42" i="67"/>
  <c r="G416" i="67"/>
  <c r="G243" i="67"/>
  <c r="G64" i="67"/>
  <c r="G810" i="67"/>
  <c r="G322" i="67"/>
  <c r="G327" i="67"/>
  <c r="G809" i="67"/>
  <c r="G20" i="67"/>
  <c r="G368" i="67"/>
  <c r="G328" i="67"/>
  <c r="G1279" i="67"/>
  <c r="G1278" i="67"/>
  <c r="G10" i="67"/>
  <c r="G539" i="67"/>
  <c r="G476" i="67"/>
  <c r="G559" i="67"/>
  <c r="G520" i="67"/>
  <c r="G377" i="67"/>
  <c r="G1349" i="67"/>
  <c r="G1272" i="67"/>
  <c r="G1270" i="67"/>
  <c r="G802" i="67"/>
  <c r="G1356" i="67"/>
  <c r="G1308" i="67"/>
  <c r="G519" i="67"/>
  <c r="G1075" i="67"/>
  <c r="G369" i="67"/>
  <c r="G313" i="67"/>
  <c r="G67" i="67"/>
  <c r="G414" i="67"/>
  <c r="G11" i="67"/>
  <c r="G515" i="67"/>
  <c r="G50" i="67"/>
  <c r="G467" i="67"/>
  <c r="G533" i="67"/>
  <c r="G560" i="67"/>
  <c r="G483" i="67"/>
  <c r="G1271" i="67"/>
  <c r="G347" i="67"/>
  <c r="G1260" i="67"/>
  <c r="G249" i="67"/>
  <c r="G390" i="67"/>
  <c r="G16" i="67"/>
  <c r="G28" i="67"/>
  <c r="G474" i="67"/>
  <c r="G1267" i="67"/>
  <c r="G497" i="67"/>
  <c r="G463" i="67"/>
  <c r="G338" i="67"/>
  <c r="G387" i="67"/>
  <c r="G553" i="67"/>
  <c r="G442" i="67"/>
  <c r="G60" i="67"/>
  <c r="G1262" i="67"/>
  <c r="G518" i="67"/>
  <c r="G561" i="67"/>
  <c r="G76" i="67"/>
  <c r="G817" i="67"/>
  <c r="G37" i="67"/>
  <c r="G270" i="67"/>
  <c r="G622" i="67"/>
  <c r="G123" i="67"/>
  <c r="G1199" i="67"/>
  <c r="G1370" i="67"/>
  <c r="G447" i="67"/>
  <c r="G1102" i="67"/>
  <c r="G130" i="67"/>
  <c r="G115" i="67"/>
  <c r="G979" i="67"/>
  <c r="G1187" i="67"/>
  <c r="G196" i="67"/>
  <c r="G306" i="67"/>
  <c r="G271" i="67"/>
  <c r="G532" i="67"/>
  <c r="G823" i="67"/>
  <c r="G806" i="67"/>
  <c r="G1166" i="67"/>
  <c r="G1094" i="67"/>
  <c r="G978" i="67"/>
  <c r="G538" i="67"/>
  <c r="G324" i="67"/>
  <c r="G587" i="67"/>
  <c r="G1011" i="67"/>
  <c r="G545" i="67"/>
  <c r="G69" i="67"/>
  <c r="G1033" i="67"/>
  <c r="G948" i="67"/>
  <c r="G1100" i="67"/>
  <c r="G293" i="67"/>
  <c r="G204" i="67"/>
  <c r="G210" i="67"/>
  <c r="G32" i="67"/>
  <c r="G133" i="67"/>
  <c r="G356" i="67"/>
  <c r="G118" i="67"/>
  <c r="G135" i="67"/>
  <c r="G1372" i="67"/>
  <c r="G552" i="67"/>
  <c r="G685" i="67"/>
  <c r="G881" i="67"/>
  <c r="G1259" i="67"/>
  <c r="G536" i="67"/>
  <c r="G225" i="67"/>
  <c r="G372" i="67"/>
  <c r="G1309" i="67"/>
  <c r="G403" i="67"/>
  <c r="G935" i="67"/>
  <c r="G436" i="67"/>
  <c r="G1170" i="67"/>
  <c r="G1369" i="67"/>
  <c r="G841" i="67"/>
  <c r="G900" i="67"/>
  <c r="G1254" i="67"/>
  <c r="G6" i="67"/>
  <c r="G1184" i="67"/>
  <c r="G122" i="67"/>
  <c r="G1191" i="67"/>
  <c r="G987" i="67"/>
  <c r="G1160" i="67"/>
  <c r="G116" i="67"/>
  <c r="G378" i="67"/>
  <c r="G974" i="67"/>
  <c r="G1024" i="67"/>
  <c r="G15" i="67"/>
  <c r="G1023" i="67"/>
  <c r="G895" i="67"/>
  <c r="G1101" i="67"/>
  <c r="G540" i="67"/>
  <c r="G172" i="67"/>
  <c r="G1026" i="67"/>
  <c r="G1148" i="67"/>
  <c r="G945" i="67"/>
  <c r="G535" i="67"/>
  <c r="G1131" i="67"/>
  <c r="G617" i="67"/>
  <c r="G1265" i="67"/>
  <c r="G137" i="67"/>
  <c r="G136" i="67"/>
  <c r="G214" i="67"/>
  <c r="G522" i="67"/>
  <c r="G547" i="67"/>
  <c r="G124" i="67"/>
  <c r="G908" i="67"/>
  <c r="G596" i="67"/>
  <c r="G1190" i="67"/>
  <c r="G965" i="67"/>
  <c r="G1152" i="67"/>
  <c r="G170" i="67"/>
  <c r="G1001" i="67"/>
  <c r="G182" i="67"/>
  <c r="G1337" i="67"/>
  <c r="G852" i="67"/>
  <c r="G17" i="67"/>
  <c r="G1161" i="67"/>
  <c r="G1037" i="67"/>
  <c r="G1348" i="67"/>
  <c r="G927" i="67"/>
  <c r="G1105" i="67"/>
  <c r="G417" i="67"/>
  <c r="G1077" i="67"/>
  <c r="G490" i="67"/>
  <c r="G168" i="67"/>
  <c r="G21" i="67"/>
  <c r="G206" i="67"/>
  <c r="G386" i="67"/>
  <c r="G755" i="67"/>
  <c r="G402" i="67"/>
  <c r="G1129" i="67"/>
  <c r="G105" i="67"/>
  <c r="G350" i="67"/>
  <c r="G183" i="67"/>
  <c r="G1307" i="67"/>
  <c r="G51" i="67"/>
  <c r="G709" i="67"/>
  <c r="G365" i="67"/>
  <c r="G993" i="67"/>
  <c r="G1074" i="67"/>
  <c r="G505" i="67"/>
  <c r="G1134" i="67"/>
  <c r="G1158" i="67"/>
  <c r="G549" i="67"/>
  <c r="G967" i="67"/>
  <c r="G959" i="67"/>
  <c r="G760" i="67"/>
  <c r="G1081" i="67"/>
  <c r="G982" i="67"/>
  <c r="G995" i="67"/>
  <c r="G946" i="67"/>
  <c r="G121" i="67"/>
  <c r="G197" i="67"/>
  <c r="G1099" i="67"/>
  <c r="G991" i="67"/>
  <c r="G544" i="67"/>
  <c r="G73" i="67"/>
  <c r="G1021" i="67"/>
  <c r="G258" i="67"/>
  <c r="G819" i="67"/>
  <c r="G1079" i="67"/>
  <c r="G359" i="67"/>
  <c r="G248" i="67"/>
  <c r="G525" i="67"/>
  <c r="G499" i="67"/>
  <c r="G315" i="67"/>
  <c r="G939" i="67"/>
  <c r="F939" i="67"/>
  <c r="F315" i="67"/>
  <c r="F499" i="67"/>
  <c r="F525" i="67"/>
  <c r="F248" i="67"/>
  <c r="F359" i="67"/>
  <c r="F1079" i="67"/>
  <c r="F819" i="67"/>
  <c r="F258" i="67"/>
  <c r="F1021" i="67"/>
  <c r="F73" i="67"/>
  <c r="F544" i="67"/>
  <c r="F991" i="67"/>
  <c r="F1099" i="67"/>
  <c r="F197" i="67"/>
  <c r="F121" i="67"/>
  <c r="F946" i="67"/>
  <c r="F995" i="67"/>
  <c r="F982" i="67"/>
  <c r="F1081" i="67"/>
  <c r="F760" i="67"/>
  <c r="F959" i="67"/>
  <c r="F967" i="67"/>
  <c r="F549" i="67"/>
  <c r="F1158" i="67"/>
  <c r="F1134" i="67"/>
  <c r="F505" i="67"/>
  <c r="F1074" i="67"/>
  <c r="F993" i="67"/>
  <c r="F365" i="67"/>
  <c r="F709" i="67"/>
  <c r="F51" i="67"/>
  <c r="F1307" i="67"/>
  <c r="F183" i="67"/>
  <c r="F350" i="67"/>
  <c r="F105" i="67"/>
  <c r="F1129" i="67"/>
  <c r="F402" i="67"/>
  <c r="F755" i="67"/>
  <c r="F386" i="67"/>
  <c r="F206" i="67"/>
  <c r="F21" i="67"/>
  <c r="F168" i="67"/>
  <c r="F490" i="67"/>
  <c r="F1077" i="67"/>
  <c r="F417" i="67"/>
  <c r="F1105" i="67"/>
  <c r="F927" i="67"/>
  <c r="F1348" i="67"/>
  <c r="F1037" i="67"/>
  <c r="F1161" i="67"/>
  <c r="F17" i="67"/>
  <c r="F852" i="67"/>
  <c r="F1337" i="67"/>
  <c r="F182" i="67"/>
  <c r="F1001" i="67"/>
  <c r="F170" i="67"/>
  <c r="F1152" i="67"/>
  <c r="F965" i="67"/>
  <c r="F1190" i="67"/>
  <c r="F596" i="67"/>
  <c r="F908" i="67"/>
  <c r="F124" i="67"/>
  <c r="F547" i="67"/>
  <c r="F522" i="67"/>
  <c r="F214" i="67"/>
  <c r="F136" i="67"/>
  <c r="F137" i="67"/>
  <c r="F1265" i="67"/>
  <c r="F617" i="67"/>
  <c r="F1131" i="67"/>
  <c r="F535" i="67"/>
  <c r="F945" i="67"/>
  <c r="F1148" i="67"/>
  <c r="F1026" i="67"/>
  <c r="F172" i="67"/>
  <c r="F540" i="67"/>
  <c r="F1101" i="67"/>
  <c r="F895" i="67"/>
  <c r="F1023" i="67"/>
  <c r="F15" i="67"/>
  <c r="F1024" i="67"/>
  <c r="F974" i="67"/>
  <c r="F378" i="67"/>
  <c r="F116" i="67"/>
  <c r="F1160" i="67"/>
  <c r="F987" i="67"/>
  <c r="F1191" i="67"/>
  <c r="F122" i="67"/>
  <c r="F1184" i="67"/>
  <c r="F6" i="67"/>
  <c r="F1254" i="67"/>
  <c r="F900" i="67"/>
  <c r="F841" i="67"/>
  <c r="F1369" i="67"/>
  <c r="F1170" i="67"/>
  <c r="F436" i="67"/>
  <c r="F935" i="67"/>
  <c r="F403" i="67"/>
  <c r="F1309" i="67"/>
  <c r="F372" i="67"/>
  <c r="F225" i="67"/>
  <c r="F536" i="67"/>
  <c r="F1259" i="67"/>
  <c r="F881" i="67"/>
  <c r="F685" i="67"/>
  <c r="F552" i="67"/>
  <c r="F1372" i="67"/>
  <c r="F135" i="67"/>
  <c r="F118" i="67"/>
  <c r="F356" i="67"/>
  <c r="F133" i="67"/>
  <c r="F32" i="67"/>
  <c r="F210" i="67"/>
  <c r="F204" i="67"/>
  <c r="F293" i="67"/>
  <c r="F1100" i="67"/>
  <c r="F948" i="67"/>
  <c r="F1033" i="67"/>
  <c r="F69" i="67"/>
  <c r="F545" i="67"/>
  <c r="F1011" i="67"/>
  <c r="F587" i="67"/>
  <c r="F324" i="67"/>
  <c r="F538" i="67"/>
  <c r="F978" i="67"/>
  <c r="F1094" i="67"/>
  <c r="F1166" i="67"/>
  <c r="F806" i="67"/>
  <c r="F823" i="67"/>
  <c r="F532" i="67"/>
  <c r="F271" i="67"/>
  <c r="F306" i="67"/>
  <c r="F196" i="67"/>
  <c r="F1187" i="67"/>
  <c r="F979" i="67"/>
  <c r="F115" i="67"/>
  <c r="F130" i="67"/>
  <c r="F1102" i="67"/>
  <c r="F447" i="67"/>
  <c r="F1370" i="67"/>
  <c r="F1199" i="67"/>
  <c r="F123" i="67"/>
  <c r="F622" i="67"/>
  <c r="F270" i="67"/>
  <c r="F37" i="67"/>
  <c r="F817" i="67"/>
  <c r="F76" i="67"/>
  <c r="F561" i="67"/>
  <c r="F518" i="67"/>
  <c r="F1262" i="67"/>
  <c r="F60" i="67"/>
  <c r="F442" i="67"/>
  <c r="F553" i="67"/>
  <c r="F387" i="67"/>
  <c r="F338" i="67"/>
  <c r="F463" i="67"/>
  <c r="F497" i="67"/>
  <c r="F1267" i="67"/>
  <c r="F474" i="67"/>
  <c r="F28" i="67"/>
  <c r="F16" i="67"/>
  <c r="F390" i="67"/>
  <c r="F249" i="67"/>
  <c r="F1260" i="67"/>
  <c r="F347" i="67"/>
  <c r="F1271" i="67"/>
  <c r="F483" i="67"/>
  <c r="F560" i="67"/>
  <c r="F533" i="67"/>
  <c r="F467" i="67"/>
  <c r="F50" i="67"/>
  <c r="F515" i="67"/>
  <c r="F11" i="67"/>
  <c r="F414" i="67"/>
  <c r="F67" i="67"/>
  <c r="F313" i="67"/>
  <c r="F369" i="67"/>
  <c r="F1075" i="67"/>
  <c r="F519" i="67"/>
  <c r="F1308" i="67"/>
  <c r="F1356" i="67"/>
  <c r="F802" i="67"/>
  <c r="F1270" i="67"/>
  <c r="F1272" i="67"/>
  <c r="F1349" i="67"/>
  <c r="F377" i="67"/>
  <c r="F520" i="67"/>
  <c r="F559" i="67"/>
  <c r="F476" i="67"/>
  <c r="F539" i="67"/>
  <c r="F10" i="67"/>
  <c r="F1278" i="67"/>
  <c r="F1279" i="67"/>
  <c r="F328" i="67"/>
  <c r="F368" i="67"/>
  <c r="F20" i="67"/>
  <c r="F809" i="67"/>
  <c r="F327" i="67"/>
  <c r="F322" i="67"/>
  <c r="F810" i="67"/>
  <c r="F64" i="67"/>
  <c r="F243" i="67"/>
  <c r="F416" i="67"/>
  <c r="F42" i="67"/>
  <c r="F49" i="67"/>
  <c r="F382" i="67"/>
  <c r="F822" i="67"/>
  <c r="F341" i="67"/>
  <c r="F795" i="67"/>
  <c r="F801" i="67"/>
  <c r="F1264" i="67"/>
  <c r="F355" i="67"/>
  <c r="F524" i="67"/>
  <c r="F54" i="67"/>
  <c r="F393" i="67"/>
  <c r="F816" i="67"/>
  <c r="F38" i="67"/>
  <c r="F529" i="67"/>
  <c r="F354" i="67"/>
  <c r="F527" i="67"/>
  <c r="F367" i="67"/>
  <c r="F46" i="67"/>
  <c r="F511" i="67"/>
  <c r="F361" i="67"/>
  <c r="F1261" i="67"/>
  <c r="F7" i="67"/>
  <c r="F1281" i="67"/>
  <c r="F413" i="67"/>
  <c r="F1249" i="67"/>
  <c r="F503" i="67"/>
  <c r="F23" i="67"/>
  <c r="F331" i="67"/>
  <c r="F820" i="67"/>
  <c r="F446" i="67"/>
  <c r="F1354" i="67"/>
  <c r="F107" i="67"/>
  <c r="F332" i="67"/>
  <c r="F385" i="67"/>
  <c r="F548" i="67"/>
  <c r="F530" i="67"/>
  <c r="F48" i="67"/>
  <c r="F27" i="67"/>
  <c r="F797" i="67"/>
  <c r="F445" i="67"/>
  <c r="F314" i="67"/>
  <c r="F1251" i="67"/>
  <c r="F339" i="67"/>
  <c r="F357" i="67"/>
  <c r="F481" i="67"/>
  <c r="F513" i="67"/>
  <c r="F373" i="67"/>
  <c r="F812" i="67"/>
  <c r="F439" i="67"/>
  <c r="F53" i="67"/>
  <c r="F13" i="67"/>
  <c r="F389" i="67"/>
  <c r="F33" i="67"/>
  <c r="F444" i="67"/>
  <c r="F464" i="67"/>
  <c r="F380" i="67"/>
  <c r="F323" i="67"/>
  <c r="F245" i="67"/>
  <c r="F811" i="67"/>
  <c r="F246" i="67"/>
  <c r="F294" i="67"/>
  <c r="F336" i="67"/>
  <c r="F394" i="67"/>
  <c r="F546" i="67"/>
  <c r="F219" i="67"/>
  <c r="F360" i="67"/>
  <c r="F800" i="67"/>
  <c r="F440" i="67"/>
  <c r="F1345" i="67"/>
  <c r="F8" i="67"/>
  <c r="F558" i="67"/>
  <c r="F1355" i="67"/>
  <c r="F427" i="67"/>
  <c r="F379" i="67"/>
  <c r="F1371" i="67"/>
  <c r="F340" i="67"/>
  <c r="F1257" i="67"/>
  <c r="F526" i="67"/>
  <c r="F794" i="67"/>
  <c r="F504" i="67"/>
  <c r="F462" i="67"/>
  <c r="F479" i="67"/>
  <c r="F557" i="67"/>
  <c r="F799" i="67"/>
  <c r="F523" i="67"/>
  <c r="F556" i="67"/>
  <c r="F353" i="67"/>
  <c r="F396" i="67"/>
  <c r="F541" i="67"/>
  <c r="F498" i="67"/>
  <c r="F63" i="67"/>
  <c r="F443" i="67"/>
  <c r="F381" i="67"/>
  <c r="F366" i="67"/>
  <c r="F52" i="67"/>
  <c r="F808" i="67"/>
  <c r="F39" i="67"/>
  <c r="F43" i="67"/>
  <c r="F879" i="67"/>
  <c r="F59" i="67"/>
  <c r="F883" i="67"/>
  <c r="F352" i="67"/>
  <c r="F1351" i="67"/>
  <c r="F307" i="67"/>
  <c r="F29" i="67"/>
  <c r="F606" i="67"/>
  <c r="F78" i="67"/>
  <c r="F1280" i="67"/>
  <c r="F438" i="67"/>
  <c r="F226" i="67"/>
  <c r="F26" i="67"/>
  <c r="F807" i="67"/>
  <c r="F312" i="67"/>
  <c r="F330" i="67"/>
  <c r="F1339" i="67"/>
  <c r="F1277" i="67"/>
  <c r="F220" i="67"/>
  <c r="F18" i="67"/>
  <c r="F1336" i="67"/>
  <c r="F603" i="67"/>
  <c r="F715" i="67"/>
  <c r="F41" i="67"/>
  <c r="F949" i="67"/>
  <c r="F56" i="67"/>
  <c r="F263" i="67"/>
  <c r="F512" i="67"/>
  <c r="F905" i="67"/>
  <c r="F758" i="67"/>
  <c r="F98" i="67"/>
  <c r="F1122" i="67"/>
  <c r="F117" i="67"/>
  <c r="F1149" i="67"/>
  <c r="F428" i="67"/>
  <c r="F562" i="67"/>
  <c r="F180" i="67"/>
  <c r="F265" i="67"/>
  <c r="F728" i="67"/>
  <c r="F173" i="67"/>
  <c r="F97" i="67"/>
  <c r="F958" i="67"/>
  <c r="F102" i="67"/>
  <c r="F125" i="67"/>
  <c r="F1117" i="67"/>
  <c r="F1173" i="67"/>
  <c r="F303" i="67"/>
  <c r="F543" i="67"/>
  <c r="F1136" i="67"/>
  <c r="F217" i="67"/>
  <c r="F1189" i="67"/>
  <c r="F585" i="67"/>
  <c r="F770" i="67"/>
  <c r="F175" i="67"/>
  <c r="F1197" i="67"/>
  <c r="F862" i="67"/>
  <c r="F1092" i="67"/>
  <c r="F384" i="67"/>
  <c r="F989" i="67"/>
  <c r="F268" i="67"/>
  <c r="F851" i="67"/>
  <c r="F1018" i="67"/>
  <c r="F1194" i="67"/>
  <c r="F884" i="67"/>
  <c r="F1150" i="67"/>
  <c r="F898" i="67"/>
  <c r="F975" i="67"/>
  <c r="F907" i="67"/>
  <c r="F960" i="67"/>
  <c r="F943" i="67"/>
  <c r="F36" i="67"/>
  <c r="F364" i="67"/>
  <c r="F177" i="67"/>
  <c r="F878" i="67"/>
  <c r="F1010" i="67"/>
  <c r="F153" i="67"/>
  <c r="F1185" i="67"/>
  <c r="F1073" i="67"/>
  <c r="F47" i="67"/>
  <c r="F1186" i="67"/>
  <c r="F174" i="67"/>
  <c r="F1305" i="67"/>
  <c r="F1373" i="67"/>
  <c r="F191" i="67"/>
  <c r="F159" i="67"/>
  <c r="F186" i="67"/>
  <c r="F187" i="67"/>
  <c r="F1188" i="67"/>
  <c r="F1274" i="67"/>
  <c r="F608" i="67"/>
  <c r="F95" i="67"/>
  <c r="F957" i="67"/>
  <c r="F1292" i="67"/>
  <c r="F803" i="67"/>
  <c r="F994" i="67"/>
  <c r="F966" i="67"/>
  <c r="F859" i="67"/>
  <c r="F1008" i="67"/>
  <c r="F845" i="67"/>
  <c r="F1009" i="67"/>
  <c r="F162" i="67"/>
  <c r="F139" i="67"/>
  <c r="F916" i="67"/>
  <c r="F477" i="67"/>
  <c r="F537" i="67"/>
  <c r="F179" i="67"/>
  <c r="F181" i="67"/>
  <c r="F5" i="67"/>
  <c r="F304" i="67"/>
  <c r="F109" i="67"/>
  <c r="F99" i="67"/>
  <c r="F190" i="67"/>
  <c r="F1154" i="67"/>
  <c r="F480" i="67"/>
  <c r="F1284" i="67"/>
  <c r="F1014" i="67"/>
  <c r="F942" i="67"/>
  <c r="F639" i="67"/>
  <c r="F1346" i="67"/>
  <c r="F847" i="67"/>
  <c r="F646" i="67"/>
  <c r="F90" i="67"/>
  <c r="F936" i="67"/>
  <c r="F928" i="67"/>
  <c r="F325" i="67"/>
  <c r="F896" i="67"/>
  <c r="F1012" i="67"/>
  <c r="F1163" i="67"/>
  <c r="F321" i="67"/>
  <c r="F1016" i="67"/>
  <c r="F858" i="67"/>
  <c r="F590" i="67"/>
  <c r="F1375" i="67"/>
  <c r="F652" i="67"/>
  <c r="F106" i="67"/>
  <c r="F582" i="67"/>
  <c r="F597" i="67"/>
  <c r="F280" i="67"/>
  <c r="F1119" i="67"/>
  <c r="F723" i="67"/>
  <c r="F1019" i="67"/>
  <c r="F1087" i="67"/>
  <c r="F1192" i="67"/>
  <c r="F1050" i="67"/>
  <c r="F981" i="67"/>
  <c r="F1298" i="67"/>
  <c r="F686" i="67"/>
  <c r="F269" i="67"/>
  <c r="F77" i="67"/>
  <c r="F1164" i="67"/>
  <c r="F875" i="67"/>
  <c r="F223" i="67"/>
  <c r="F198" i="67"/>
  <c r="F1167" i="67"/>
  <c r="F424" i="67"/>
  <c r="F79" i="67"/>
  <c r="F189" i="67"/>
  <c r="F1209" i="67"/>
  <c r="F375" i="67"/>
  <c r="F35" i="67"/>
  <c r="F565" i="67"/>
  <c r="F682" i="67"/>
  <c r="F528" i="67"/>
  <c r="F1020" i="67"/>
  <c r="F188" i="67"/>
  <c r="F86" i="67"/>
  <c r="F694" i="67"/>
  <c r="F1130" i="67"/>
  <c r="F640" i="67"/>
  <c r="F281" i="67"/>
  <c r="F1159" i="67"/>
  <c r="F737" i="67"/>
  <c r="F821" i="67"/>
  <c r="F903" i="67"/>
  <c r="F224" i="67"/>
  <c r="F207" i="67"/>
  <c r="F1072" i="67"/>
  <c r="F666" i="67"/>
  <c r="F1132" i="67"/>
  <c r="F850" i="67"/>
  <c r="F1157" i="67"/>
  <c r="F166" i="67"/>
  <c r="F152" i="67"/>
  <c r="F164" i="67"/>
  <c r="F151" i="67"/>
  <c r="F165" i="67"/>
  <c r="F158" i="67"/>
  <c r="F160" i="67"/>
  <c r="F157" i="67"/>
  <c r="F213" i="67"/>
  <c r="F80" i="67"/>
  <c r="F212" i="67"/>
  <c r="F222" i="67"/>
  <c r="F161" i="67"/>
  <c r="F91" i="67"/>
  <c r="F163" i="67"/>
  <c r="F89" i="67"/>
  <c r="F167" i="67"/>
  <c r="F156" i="67"/>
  <c r="F155" i="67"/>
  <c r="F154" i="67"/>
  <c r="F308" i="67"/>
  <c r="F614" i="67"/>
  <c r="F866" i="67"/>
  <c r="F931" i="67"/>
  <c r="F1207" i="67"/>
  <c r="F1145" i="67"/>
  <c r="F1066" i="67"/>
  <c r="F472" i="67"/>
  <c r="F1242" i="67"/>
  <c r="F999" i="67"/>
  <c r="F918" i="67"/>
  <c r="F1115" i="67"/>
  <c r="F937" i="67"/>
  <c r="F257" i="67"/>
  <c r="F1135" i="67"/>
  <c r="F1179" i="67"/>
  <c r="F1049" i="67"/>
  <c r="F954" i="67"/>
  <c r="F1053" i="67"/>
  <c r="F211" i="67"/>
  <c r="F831" i="67"/>
  <c r="F1056" i="67"/>
  <c r="F768" i="67"/>
  <c r="F887" i="67"/>
  <c r="F1039" i="67"/>
  <c r="F962" i="67"/>
  <c r="F1206" i="67"/>
  <c r="F342" i="67"/>
  <c r="F1147" i="67"/>
  <c r="F1048" i="67"/>
  <c r="F970" i="67"/>
  <c r="F835" i="67"/>
  <c r="F575" i="67"/>
  <c r="F1203" i="67"/>
  <c r="F938" i="67"/>
  <c r="F1296" i="67"/>
  <c r="F996" i="67"/>
  <c r="F950" i="67"/>
  <c r="F299" i="67"/>
  <c r="F725" i="67"/>
  <c r="F853" i="67"/>
  <c r="F912" i="67"/>
  <c r="F653" i="67"/>
  <c r="F580" i="67"/>
  <c r="F1091" i="67"/>
  <c r="F409" i="67"/>
  <c r="F1212" i="67"/>
  <c r="F419" i="67"/>
  <c r="F149" i="67"/>
  <c r="F1123" i="67"/>
  <c r="F1065" i="67"/>
  <c r="F762" i="67"/>
  <c r="F1286" i="67"/>
  <c r="F1146" i="67"/>
  <c r="F96" i="67"/>
  <c r="F145" i="67"/>
  <c r="F1059" i="67"/>
  <c r="F517" i="67"/>
  <c r="F22" i="67"/>
  <c r="F827" i="67"/>
  <c r="F1211" i="67"/>
  <c r="F1213" i="67"/>
  <c r="F1086" i="67"/>
  <c r="F1047" i="67"/>
  <c r="F972" i="67"/>
  <c r="F1181" i="67"/>
  <c r="F1108" i="67"/>
  <c r="F657" i="67"/>
  <c r="F1082" i="67"/>
  <c r="F144" i="67"/>
  <c r="F897" i="67"/>
  <c r="F857" i="67"/>
  <c r="F844" i="67"/>
  <c r="F1042" i="67"/>
  <c r="F1239" i="67"/>
  <c r="F542" i="67"/>
  <c r="F826" i="67"/>
  <c r="F147" i="67"/>
  <c r="F1177" i="67"/>
  <c r="F1180" i="67"/>
  <c r="F889" i="67"/>
  <c r="F952" i="67"/>
  <c r="F1116" i="67"/>
  <c r="F837" i="67"/>
  <c r="F951" i="67"/>
  <c r="F913" i="67"/>
  <c r="F917" i="67"/>
  <c r="F1112" i="67"/>
  <c r="F836" i="67"/>
  <c r="F383" i="67"/>
  <c r="F1208" i="67"/>
  <c r="F1126" i="67"/>
  <c r="F984" i="67"/>
  <c r="F870" i="67"/>
  <c r="F947" i="67"/>
  <c r="F1114" i="67"/>
  <c r="F1090" i="67"/>
  <c r="F871" i="67"/>
  <c r="F1051" i="67"/>
  <c r="F873" i="67"/>
  <c r="F563" i="67"/>
  <c r="F724" i="67"/>
  <c r="F663" i="67"/>
  <c r="F1054" i="67"/>
  <c r="F1046" i="67"/>
  <c r="F564" i="67"/>
  <c r="F1216" i="67"/>
  <c r="F1064" i="67"/>
  <c r="F1063" i="67"/>
  <c r="F854" i="67"/>
  <c r="F301" i="67"/>
  <c r="F796" i="67"/>
  <c r="F1111" i="67"/>
  <c r="F968" i="67"/>
  <c r="F998" i="67"/>
  <c r="F1241" i="67"/>
  <c r="F830" i="67"/>
  <c r="F934" i="67"/>
  <c r="F221" i="67"/>
  <c r="F930" i="67"/>
  <c r="F1093" i="67"/>
  <c r="F865" i="67"/>
  <c r="F1183" i="67"/>
  <c r="F864" i="67"/>
  <c r="F1088" i="67"/>
  <c r="F1000" i="67"/>
  <c r="F1062" i="67"/>
  <c r="F872" i="67"/>
  <c r="F833" i="67"/>
  <c r="F1045" i="67"/>
  <c r="F846" i="67"/>
  <c r="F516" i="67"/>
  <c r="F70" i="67"/>
  <c r="F856" i="67"/>
  <c r="F1124" i="67"/>
  <c r="F1137" i="67"/>
  <c r="F1175" i="67"/>
  <c r="F142" i="67"/>
  <c r="F1204" i="67"/>
  <c r="F1205" i="67"/>
  <c r="F834" i="67"/>
  <c r="F843" i="67"/>
  <c r="F404" i="67"/>
  <c r="F19" i="67"/>
  <c r="F793" i="67"/>
  <c r="F1144" i="67"/>
  <c r="F148" i="67"/>
  <c r="F1301" i="67"/>
  <c r="F1061" i="67"/>
  <c r="F1174" i="67"/>
  <c r="F1178" i="67"/>
  <c r="F1266" i="67"/>
  <c r="F1110" i="67"/>
  <c r="F861" i="67"/>
  <c r="F1067" i="67"/>
  <c r="F973" i="67"/>
  <c r="F140" i="67"/>
  <c r="F30" i="67"/>
  <c r="F1069" i="67"/>
  <c r="F348" i="67"/>
  <c r="F1055" i="67"/>
  <c r="F829" i="67"/>
  <c r="F143" i="67"/>
  <c r="F874" i="67"/>
  <c r="F1113" i="67"/>
  <c r="F578" i="67"/>
  <c r="F1143" i="67"/>
  <c r="F84" i="67"/>
  <c r="F672" i="67"/>
  <c r="F997" i="67"/>
  <c r="F1040" i="67"/>
  <c r="F828" i="67"/>
  <c r="F969" i="67"/>
  <c r="F55" i="67"/>
  <c r="F1060" i="67"/>
  <c r="F1243" i="67"/>
  <c r="F85" i="67"/>
  <c r="F839" i="67"/>
  <c r="F876" i="67"/>
  <c r="F880" i="67"/>
  <c r="F983" i="67"/>
  <c r="F915" i="67"/>
  <c r="F1107" i="67"/>
  <c r="F961" i="67"/>
  <c r="F309" i="67"/>
  <c r="F1085" i="67"/>
  <c r="F1044" i="67"/>
  <c r="F932" i="67"/>
  <c r="F87" i="67"/>
  <c r="F577" i="67"/>
  <c r="F514" i="67"/>
  <c r="F1182" i="67"/>
  <c r="F977" i="67"/>
  <c r="F814" i="67"/>
  <c r="F1125" i="67"/>
  <c r="F976" i="67"/>
  <c r="F1084" i="67"/>
  <c r="F326" i="67"/>
  <c r="F971" i="67"/>
  <c r="F899" i="67"/>
  <c r="F855" i="67"/>
  <c r="F1176" i="67"/>
  <c r="F1038" i="67"/>
  <c r="F1058" i="67"/>
  <c r="F1083" i="67"/>
  <c r="F963" i="67"/>
  <c r="F1139" i="67"/>
  <c r="F1041" i="67"/>
  <c r="F72" i="67"/>
  <c r="F1057" i="67"/>
  <c r="F1240" i="67"/>
  <c r="F1096" i="67"/>
  <c r="F484" i="67"/>
  <c r="F521" i="67"/>
  <c r="F832" i="67"/>
  <c r="F1043" i="67"/>
  <c r="F1109" i="67"/>
  <c r="F886" i="67"/>
  <c r="F374" i="67"/>
  <c r="F1171" i="67"/>
  <c r="F94" i="67"/>
  <c r="F956" i="67"/>
  <c r="F298" i="67"/>
  <c r="F940" i="67"/>
  <c r="F813" i="67"/>
  <c r="F508" i="67"/>
  <c r="F863" i="67"/>
  <c r="F146" i="67"/>
  <c r="F985" i="67"/>
  <c r="F437" i="67"/>
  <c r="F1210" i="67"/>
  <c r="F888" i="67"/>
  <c r="F1244" i="67"/>
  <c r="F31" i="67"/>
  <c r="F205" i="67"/>
  <c r="F955" i="67"/>
  <c r="F1089" i="67"/>
  <c r="F838" i="67"/>
  <c r="F1138" i="67"/>
  <c r="F302" i="67"/>
  <c r="F953" i="67"/>
  <c r="F1172" i="67"/>
  <c r="F1202" i="67"/>
  <c r="F992" i="67"/>
  <c r="F358" i="67"/>
  <c r="F914" i="67"/>
  <c r="F1245" i="67"/>
  <c r="F82" i="67"/>
  <c r="F141" i="67"/>
  <c r="F1052" i="67"/>
  <c r="F300" i="67"/>
  <c r="F784" i="67"/>
  <c r="F112" i="67"/>
  <c r="F273" i="67"/>
  <c r="F113" i="67"/>
  <c r="F111" i="67"/>
  <c r="F623" i="67"/>
  <c r="F209" i="67"/>
  <c r="F108" i="67"/>
  <c r="F717" i="67"/>
  <c r="F625" i="67"/>
  <c r="F272" i="67"/>
  <c r="F1029" i="67"/>
  <c r="F624" i="67"/>
  <c r="F648" i="67"/>
  <c r="F673" i="67"/>
  <c r="F110" i="67"/>
  <c r="F208" i="67"/>
  <c r="F719" i="67"/>
  <c r="F726" i="67"/>
  <c r="F671" i="67"/>
  <c r="F1302" i="67"/>
  <c r="F656" i="67"/>
  <c r="F668" i="67"/>
  <c r="F458" i="67"/>
  <c r="F637" i="67"/>
  <c r="F708" i="67"/>
  <c r="F703" i="67"/>
  <c r="F739" i="67"/>
  <c r="F534" i="67"/>
  <c r="F1221" i="67"/>
  <c r="F926" i="67"/>
  <c r="F422" i="67"/>
  <c r="F1376" i="67"/>
  <c r="F399" i="67"/>
  <c r="F468" i="67"/>
  <c r="F698" i="67"/>
  <c r="F779" i="67"/>
  <c r="F615" i="67"/>
  <c r="F496" i="67"/>
  <c r="F455" i="67"/>
  <c r="F824" i="67"/>
  <c r="F782" i="67"/>
  <c r="F786" i="67"/>
  <c r="F1377" i="67"/>
  <c r="F319" i="67"/>
  <c r="F1361" i="67"/>
  <c r="F320" i="67"/>
  <c r="F790" i="67"/>
  <c r="F412" i="67"/>
  <c r="F1219" i="67"/>
  <c r="F743" i="67"/>
  <c r="F349" i="67"/>
  <c r="F1256" i="67"/>
  <c r="F1359" i="67"/>
  <c r="F573" i="67"/>
  <c r="F692" i="67"/>
  <c r="F478" i="67"/>
  <c r="F471" i="67"/>
  <c r="F494" i="67"/>
  <c r="F279" i="67"/>
  <c r="F675" i="67"/>
  <c r="F242" i="67"/>
  <c r="F753" i="67"/>
  <c r="F406" i="67"/>
  <c r="F1252" i="67"/>
  <c r="F450" i="67"/>
  <c r="F1333" i="67"/>
  <c r="F510" i="67"/>
  <c r="F421" i="67"/>
  <c r="F775" i="67"/>
  <c r="F259" i="67"/>
  <c r="F731" i="67"/>
  <c r="F1374" i="67"/>
  <c r="F683" i="67"/>
  <c r="F763" i="67"/>
  <c r="F289" i="67"/>
  <c r="F241" i="67"/>
  <c r="F9" i="67"/>
  <c r="F260" i="67"/>
  <c r="F363" i="67"/>
  <c r="F433" i="67"/>
  <c r="F473" i="67"/>
  <c r="F593" i="67"/>
  <c r="F277" i="67"/>
  <c r="F776" i="67"/>
  <c r="F595" i="67"/>
  <c r="F729" i="67"/>
  <c r="F1362" i="67"/>
  <c r="F502" i="67"/>
  <c r="F1384" i="67"/>
  <c r="F752" i="67"/>
  <c r="F766" i="67"/>
  <c r="F599" i="67"/>
  <c r="F665" i="67"/>
  <c r="F746" i="67"/>
  <c r="F1255" i="67"/>
  <c r="F722" i="67"/>
  <c r="F1310" i="67"/>
  <c r="F1247" i="67"/>
  <c r="F767" i="67"/>
  <c r="F571" i="67"/>
  <c r="F716" i="67"/>
  <c r="F592" i="67"/>
  <c r="F426" i="67"/>
  <c r="F287" i="67"/>
  <c r="F748" i="67"/>
  <c r="F240" i="67"/>
  <c r="F278" i="67"/>
  <c r="F1228" i="67"/>
  <c r="F693" i="67"/>
  <c r="F1332" i="67"/>
  <c r="F566" i="67"/>
  <c r="F718" i="67"/>
  <c r="F738" i="67"/>
  <c r="F764" i="67"/>
  <c r="F1380" i="67"/>
  <c r="F712" i="67"/>
  <c r="F509" i="67"/>
  <c r="F705" i="67"/>
  <c r="F677" i="67"/>
  <c r="F239" i="67"/>
  <c r="F501" i="67"/>
  <c r="F700" i="67"/>
  <c r="F1237" i="67"/>
  <c r="F286" i="67"/>
  <c r="F1363" i="67"/>
  <c r="F250" i="67"/>
  <c r="F296" i="67"/>
  <c r="F642" i="67"/>
  <c r="F588" i="67"/>
  <c r="F492" i="67"/>
  <c r="F651" i="67"/>
  <c r="F420" i="67"/>
  <c r="F285" i="67"/>
  <c r="F1288" i="67"/>
  <c r="F697" i="67"/>
  <c r="F398" i="67"/>
  <c r="F449" i="67"/>
  <c r="F684" i="67"/>
  <c r="F631" i="67"/>
  <c r="F1300" i="67"/>
  <c r="F506" i="67"/>
  <c r="F1232" i="67"/>
  <c r="F491" i="67"/>
  <c r="F288" i="67"/>
  <c r="F713" i="67"/>
  <c r="F707" i="67"/>
  <c r="F629" i="67"/>
  <c r="F251" i="67"/>
  <c r="F1283" i="67"/>
  <c r="F1291" i="67"/>
  <c r="F453" i="67"/>
  <c r="F735" i="67"/>
  <c r="F284" i="67"/>
  <c r="F641" i="67"/>
  <c r="F734" i="67"/>
  <c r="F591" i="67"/>
  <c r="F759" i="67"/>
  <c r="F701" i="67"/>
  <c r="F457" i="67"/>
  <c r="F1366" i="67"/>
  <c r="F238" i="67"/>
  <c r="F589" i="67"/>
  <c r="F401" i="67"/>
  <c r="F720" i="67"/>
  <c r="F741" i="67"/>
  <c r="F691" i="67"/>
  <c r="F788" i="67"/>
  <c r="F600" i="67"/>
  <c r="F1379" i="67"/>
  <c r="F711" i="67"/>
  <c r="F736" i="67"/>
  <c r="K736" i="67" s="1"/>
  <c r="L736" i="67" s="1"/>
  <c r="F660" i="67"/>
  <c r="F749" i="67"/>
  <c r="F659" i="67"/>
  <c r="F610" i="67"/>
  <c r="F626" i="67"/>
  <c r="F1218" i="67"/>
  <c r="F507" i="67"/>
  <c r="F619" i="67"/>
  <c r="F1304" i="67"/>
  <c r="F923" i="67"/>
  <c r="F237" i="67"/>
  <c r="F774" i="67"/>
  <c r="K774" i="67" s="1"/>
  <c r="L774" i="67" s="1"/>
  <c r="F733" i="67"/>
  <c r="F1334" i="67"/>
  <c r="F1287" i="67"/>
  <c r="F1343" i="67"/>
  <c r="F1236" i="67"/>
  <c r="F1238" i="67"/>
  <c r="F65" i="67"/>
  <c r="F461" i="67"/>
  <c r="F695" i="67"/>
  <c r="F400" i="67"/>
  <c r="F667" i="67"/>
  <c r="F410" i="67"/>
  <c r="F583" i="67"/>
  <c r="F1222" i="67"/>
  <c r="F1223" i="67"/>
  <c r="F1358" i="67"/>
  <c r="F362" i="67"/>
  <c r="F236" i="67"/>
  <c r="F228" i="67"/>
  <c r="F1226" i="67"/>
  <c r="F469" i="67"/>
  <c r="F1381" i="67"/>
  <c r="F664" i="67"/>
  <c r="F638" i="67"/>
  <c r="K638" i="67" s="1"/>
  <c r="F1235" i="67"/>
  <c r="F704" i="67"/>
  <c r="F411" i="67"/>
  <c r="F434" i="67"/>
  <c r="F727" i="67"/>
  <c r="F1383" i="67"/>
  <c r="F730" i="67"/>
  <c r="F266" i="67"/>
  <c r="F235" i="67"/>
  <c r="F645" i="67"/>
  <c r="F1230" i="67"/>
  <c r="F1269" i="67"/>
  <c r="F415" i="67"/>
  <c r="F311" i="67"/>
  <c r="F1368" i="67"/>
  <c r="F234" i="67"/>
  <c r="F628" i="67"/>
  <c r="F636" i="67"/>
  <c r="K636" i="67" s="1"/>
  <c r="F787" i="67"/>
  <c r="F676" i="67"/>
  <c r="F495" i="67"/>
  <c r="F1217" i="67"/>
  <c r="F771" i="67"/>
  <c r="F405" i="67"/>
  <c r="F678" i="67"/>
  <c r="F1364" i="67"/>
  <c r="F227" i="67"/>
  <c r="F329" i="67"/>
  <c r="F633" i="67"/>
  <c r="F255" i="67"/>
  <c r="K255" i="67" s="1"/>
  <c r="L255" i="67" s="1"/>
  <c r="F616" i="67"/>
  <c r="F432" i="67"/>
  <c r="F687" i="67"/>
  <c r="F681" i="67"/>
  <c r="F572" i="67"/>
  <c r="F230" i="67"/>
  <c r="F650" i="67"/>
  <c r="F658" i="67"/>
  <c r="F454" i="67"/>
  <c r="F500" i="67"/>
  <c r="F586" i="67"/>
  <c r="F772" i="67"/>
  <c r="K772" i="67" s="1"/>
  <c r="L772" i="67" s="1"/>
  <c r="F1378" i="67"/>
  <c r="F1360" i="67"/>
  <c r="F747" i="67"/>
  <c r="F370" i="67"/>
  <c r="F233" i="67"/>
  <c r="F229" i="67"/>
  <c r="F1263" i="67"/>
  <c r="F456" i="67"/>
  <c r="F232" i="67"/>
  <c r="F783" i="67"/>
  <c r="F1224" i="67"/>
  <c r="F680" i="67"/>
  <c r="K680" i="67" s="1"/>
  <c r="L680" i="67" s="1"/>
  <c r="F781" i="67"/>
  <c r="F612" i="67"/>
  <c r="F1229" i="67"/>
  <c r="F1303" i="67"/>
  <c r="F431" i="67"/>
  <c r="F662" i="67"/>
  <c r="K662" i="67" s="1"/>
  <c r="L662" i="67" s="1"/>
  <c r="F470" i="67"/>
  <c r="F407" i="67"/>
  <c r="F605" i="67"/>
  <c r="F690" i="67"/>
  <c r="F921" i="67"/>
  <c r="F598" i="67"/>
  <c r="K598" i="67" s="1"/>
  <c r="F756" i="67"/>
  <c r="F346" i="67"/>
  <c r="F1326" i="67"/>
  <c r="F761" i="67"/>
  <c r="F1365" i="67"/>
  <c r="F274" i="67"/>
  <c r="K274" i="67" s="1"/>
  <c r="L274" i="67" s="1"/>
  <c r="F1299" i="67"/>
  <c r="F655" i="67"/>
  <c r="F635" i="67"/>
  <c r="F1367" i="67"/>
  <c r="F459" i="67"/>
  <c r="F674" i="67"/>
  <c r="K674" i="67" s="1"/>
  <c r="L674" i="67" s="1"/>
  <c r="F643" i="67"/>
  <c r="F579" i="67"/>
  <c r="F654" i="67"/>
  <c r="F231" i="67"/>
  <c r="F57" i="67"/>
  <c r="F254" i="67"/>
  <c r="K254" i="67" s="1"/>
  <c r="L254" i="67" s="1"/>
  <c r="F1220" i="67"/>
  <c r="F267" i="67"/>
  <c r="F1289" i="67"/>
  <c r="F1313" i="67"/>
  <c r="F430" i="67"/>
  <c r="F425" i="67"/>
  <c r="F297" i="67"/>
  <c r="F466" i="67"/>
  <c r="F745" i="67"/>
  <c r="F1282" i="67"/>
  <c r="F661" i="67"/>
  <c r="F696" i="67"/>
  <c r="K696" i="67" s="1"/>
  <c r="L696" i="67" s="1"/>
  <c r="F1293" i="67"/>
  <c r="F1311" i="67"/>
  <c r="F1325" i="67"/>
  <c r="F452" i="67"/>
  <c r="F1344" i="67"/>
  <c r="F630" i="67"/>
  <c r="K630" i="67" s="1"/>
  <c r="L630" i="67" s="1"/>
  <c r="F371" i="67"/>
  <c r="F1233" i="67"/>
  <c r="F1312" i="67"/>
  <c r="F1322" i="67"/>
  <c r="F1319" i="67"/>
  <c r="F920" i="67"/>
  <c r="F295" i="67"/>
  <c r="F1342" i="67"/>
  <c r="F262" i="67"/>
  <c r="F1321" i="67"/>
  <c r="F1227" i="67"/>
  <c r="F742" i="67"/>
  <c r="K742" i="67" s="1"/>
  <c r="L742" i="67" s="1"/>
  <c r="F1290" i="67"/>
  <c r="F1318" i="67"/>
  <c r="F261" i="67"/>
  <c r="F1231" i="67"/>
  <c r="F283" i="67"/>
  <c r="F460" i="67"/>
  <c r="F1330" i="67"/>
  <c r="F609" i="67"/>
  <c r="F778" i="67"/>
  <c r="F840" i="67"/>
  <c r="F611" i="67"/>
  <c r="F1306" i="67"/>
  <c r="K1306" i="67" s="1"/>
  <c r="F252" i="67"/>
  <c r="F1328" i="67"/>
  <c r="F789" i="67"/>
  <c r="F798" i="67"/>
  <c r="F1317" i="67"/>
  <c r="F397" i="67"/>
  <c r="F451" i="67"/>
  <c r="F290" i="67"/>
  <c r="F276" i="67"/>
  <c r="F604" i="67"/>
  <c r="F594" i="67"/>
  <c r="F721" i="67"/>
  <c r="K721" i="67" s="1"/>
  <c r="F1327" i="67"/>
  <c r="F1323" i="67"/>
  <c r="F644" i="67"/>
  <c r="F45" i="67"/>
  <c r="F567" i="67"/>
  <c r="F924" i="67"/>
  <c r="F607" i="67"/>
  <c r="F275" i="67"/>
  <c r="F1382" i="67"/>
  <c r="F1320" i="67"/>
  <c r="F649" i="67"/>
  <c r="F1324" i="67"/>
  <c r="K1324" i="67" s="1"/>
  <c r="L1324" i="67" s="1"/>
  <c r="F925" i="67"/>
  <c r="F632" i="67"/>
  <c r="F1331" i="67"/>
  <c r="F1225" i="67"/>
  <c r="F922" i="67"/>
  <c r="F1329" i="67"/>
  <c r="K1329" i="67" s="1"/>
  <c r="F1357" i="67"/>
  <c r="F627" i="67"/>
  <c r="F1316" i="67"/>
  <c r="F757" i="67"/>
  <c r="F714" i="67"/>
  <c r="F702" i="67"/>
  <c r="F1315" i="67"/>
  <c r="F634" i="67"/>
  <c r="F699" i="67"/>
  <c r="F751" i="67"/>
  <c r="F570" i="67"/>
  <c r="F318" i="67"/>
  <c r="F1314" i="67"/>
  <c r="F1234" i="67"/>
  <c r="F1285" i="67"/>
  <c r="F777" i="67"/>
  <c r="F679" i="67"/>
  <c r="F1246" i="67"/>
  <c r="F780" i="67"/>
  <c r="F584" i="67"/>
  <c r="F264" i="67"/>
  <c r="F493" i="67"/>
  <c r="F785" i="67"/>
  <c r="F754" i="67"/>
  <c r="K754" i="67" s="1"/>
  <c r="L754" i="67" s="1"/>
  <c r="F744" i="67"/>
  <c r="F1335" i="67"/>
  <c r="F465" i="67"/>
  <c r="F669" i="67"/>
  <c r="F732" i="67"/>
  <c r="F773" i="67"/>
  <c r="K773" i="67" s="1"/>
  <c r="F740" i="67"/>
  <c r="F581" i="67"/>
  <c r="F791" i="67"/>
  <c r="F647" i="67"/>
  <c r="F282" i="67"/>
  <c r="F1034" i="67"/>
  <c r="K1034" i="67" s="1"/>
  <c r="L1034" i="67" s="1"/>
  <c r="F1201" i="67"/>
  <c r="F620" i="67"/>
  <c r="F910" i="67"/>
  <c r="F71" i="67"/>
  <c r="F818" i="67"/>
  <c r="F1253" i="67"/>
  <c r="K1253" i="67" s="1"/>
  <c r="L1253" i="67" s="1"/>
  <c r="F134" i="67"/>
  <c r="F765" i="67"/>
  <c r="F333" i="67"/>
  <c r="F554" i="67"/>
  <c r="F132" i="67"/>
  <c r="F1352" i="67"/>
  <c r="K1352" i="67" s="1"/>
  <c r="L1352" i="67" s="1"/>
  <c r="F75" i="67"/>
  <c r="F489" i="67"/>
  <c r="F769" i="67"/>
  <c r="F1005" i="67"/>
  <c r="F848" i="67"/>
  <c r="F882" i="67"/>
  <c r="K882" i="67" s="1"/>
  <c r="L882" i="67" s="1"/>
  <c r="F92" i="67"/>
  <c r="F893" i="67"/>
  <c r="F892" i="67"/>
  <c r="F933" i="67"/>
  <c r="F1248" i="67"/>
  <c r="F1121" i="67"/>
  <c r="K1121" i="67" s="1"/>
  <c r="L1121" i="67" s="1"/>
  <c r="F1128" i="67"/>
  <c r="F1276" i="67"/>
  <c r="F195" i="67"/>
  <c r="F825" i="67"/>
  <c r="F100" i="67"/>
  <c r="F901" i="67"/>
  <c r="K901" i="67" s="1"/>
  <c r="F127" i="67"/>
  <c r="F1140" i="67"/>
  <c r="F150" i="67"/>
  <c r="F1004" i="67"/>
  <c r="F475" i="67"/>
  <c r="F487" i="67"/>
  <c r="K487" i="67" s="1"/>
  <c r="L487" i="67" s="1"/>
  <c r="F418" i="67"/>
  <c r="F1155" i="67"/>
  <c r="F488" i="67"/>
  <c r="F1017" i="67"/>
  <c r="F408" i="67"/>
  <c r="F576" i="67"/>
  <c r="K576" i="67" s="1"/>
  <c r="L576" i="67" s="1"/>
  <c r="F316" i="67"/>
  <c r="F392" i="67"/>
  <c r="F169" i="67"/>
  <c r="F1268" i="67"/>
  <c r="F906" i="67"/>
  <c r="F1076" i="67"/>
  <c r="K1076" i="67" s="1"/>
  <c r="L1076" i="67" s="1"/>
  <c r="F486" i="67"/>
  <c r="F1165" i="67"/>
  <c r="F706" i="67"/>
  <c r="F176" i="67"/>
  <c r="F1196" i="67"/>
  <c r="F1070" i="67"/>
  <c r="K1070" i="67" s="1"/>
  <c r="L1070" i="67" s="1"/>
  <c r="F1120" i="67"/>
  <c r="F1353" i="67"/>
  <c r="F34" i="67"/>
  <c r="F485" i="67"/>
  <c r="F1258" i="67"/>
  <c r="F1080" i="67"/>
  <c r="K1080" i="67" s="1"/>
  <c r="L1080" i="67" s="1"/>
  <c r="F1295" i="67"/>
  <c r="F244" i="67"/>
  <c r="F88" i="67"/>
  <c r="F114" i="67"/>
  <c r="F1098" i="67"/>
  <c r="F337" i="67"/>
  <c r="K337" i="67" s="1"/>
  <c r="L337" i="67" s="1"/>
  <c r="F194" i="67"/>
  <c r="F1071" i="67"/>
  <c r="F193" i="67"/>
  <c r="F292" i="67"/>
  <c r="F120" i="67"/>
  <c r="F750" i="67"/>
  <c r="K750" i="67" s="1"/>
  <c r="F171" i="67"/>
  <c r="F909" i="67"/>
  <c r="F24" i="67"/>
  <c r="F550" i="67"/>
  <c r="F1341" i="67"/>
  <c r="F40" i="67"/>
  <c r="K40" i="67" s="1"/>
  <c r="L40" i="67" s="1"/>
  <c r="F66" i="67"/>
  <c r="F1015" i="67"/>
  <c r="F1127" i="67"/>
  <c r="F1097" i="67"/>
  <c r="F941" i="67"/>
  <c r="F531" i="67"/>
  <c r="K531" i="67" s="1"/>
  <c r="L531" i="67" s="1"/>
  <c r="F944" i="67"/>
  <c r="F902" i="67"/>
  <c r="F25" i="67"/>
  <c r="F911" i="67"/>
  <c r="F334" i="67"/>
  <c r="F1141" i="67"/>
  <c r="K1141" i="67" s="1"/>
  <c r="L1141" i="67" s="1"/>
  <c r="F805" i="67"/>
  <c r="F1347" i="67"/>
  <c r="F1078" i="67"/>
  <c r="F613" i="67"/>
  <c r="F1103" i="67"/>
  <c r="F869" i="67"/>
  <c r="K869" i="67" s="1"/>
  <c r="L869" i="67" s="1"/>
  <c r="F792" i="67"/>
  <c r="F919" i="67"/>
  <c r="F128" i="67"/>
  <c r="F688" i="67"/>
  <c r="F877" i="67"/>
  <c r="F670" i="67"/>
  <c r="K670" i="67" s="1"/>
  <c r="L670" i="67" s="1"/>
  <c r="F929" i="67"/>
  <c r="F1025" i="67"/>
  <c r="F1068" i="67"/>
  <c r="F1031" i="67"/>
  <c r="F602" i="67"/>
  <c r="F1275" i="67"/>
  <c r="K1275" i="67" s="1"/>
  <c r="F1003" i="67"/>
  <c r="F345" i="67"/>
  <c r="F247" i="67"/>
  <c r="F890" i="67"/>
  <c r="F804" i="67"/>
  <c r="F1168" i="67"/>
  <c r="K1168" i="67" s="1"/>
  <c r="L1168" i="67" s="1"/>
  <c r="F1340" i="67"/>
  <c r="F1200" i="67"/>
  <c r="F388" i="67"/>
  <c r="F1036" i="67"/>
  <c r="F68" i="67"/>
  <c r="F1151" i="67"/>
  <c r="K1151" i="67" s="1"/>
  <c r="L1151" i="67" s="1"/>
  <c r="F1027" i="67"/>
  <c r="F178" i="67"/>
  <c r="F849" i="67"/>
  <c r="F129" i="67"/>
  <c r="F1032" i="67"/>
  <c r="F253" i="67"/>
  <c r="K253" i="67" s="1"/>
  <c r="F317" i="67"/>
  <c r="F1002" i="67"/>
  <c r="F185" i="67"/>
  <c r="F351" i="67"/>
  <c r="F568" i="67"/>
  <c r="F1030" i="67"/>
  <c r="K1030" i="67" s="1"/>
  <c r="L1030" i="67" s="1"/>
  <c r="F310" i="67"/>
  <c r="F81" i="67"/>
  <c r="F101" i="67"/>
  <c r="F1153" i="67"/>
  <c r="F891" i="67"/>
  <c r="F601" i="67"/>
  <c r="K601" i="67" s="1"/>
  <c r="F256" i="67"/>
  <c r="F894" i="67"/>
  <c r="F986" i="67"/>
  <c r="F44" i="67"/>
  <c r="F574" i="67"/>
  <c r="F184" i="67"/>
  <c r="F689" i="67"/>
  <c r="F1013" i="67"/>
  <c r="F192" i="67"/>
  <c r="F58" i="67"/>
  <c r="F344" i="67"/>
  <c r="F1106" i="67"/>
  <c r="K1106" i="67" s="1"/>
  <c r="L1106" i="67" s="1"/>
  <c r="F448" i="67"/>
  <c r="F1022" i="67"/>
  <c r="F1006" i="67"/>
  <c r="F988" i="67"/>
  <c r="F885" i="67"/>
  <c r="F868" i="67"/>
  <c r="K868" i="67" s="1"/>
  <c r="L868" i="67" s="1"/>
  <c r="F62" i="67"/>
  <c r="F423" i="67"/>
  <c r="F1156" i="67"/>
  <c r="F551" i="67"/>
  <c r="F815" i="67"/>
  <c r="F131" i="67"/>
  <c r="F904" i="67"/>
  <c r="F1118" i="67"/>
  <c r="F1095" i="67"/>
  <c r="F1162" i="67"/>
  <c r="F482" i="67"/>
  <c r="F305" i="67"/>
  <c r="K305" i="67" s="1"/>
  <c r="F964" i="67"/>
  <c r="F1142" i="67"/>
  <c r="F216" i="67"/>
  <c r="F1214" i="67"/>
  <c r="F74" i="67"/>
  <c r="F1169" i="67"/>
  <c r="K1169" i="67" s="1"/>
  <c r="F1338" i="67"/>
  <c r="F1193" i="67"/>
  <c r="F990" i="67"/>
  <c r="F93" i="67"/>
  <c r="F138" i="67"/>
  <c r="F1028" i="67"/>
  <c r="K1028" i="67" s="1"/>
  <c r="L1028" i="67" s="1"/>
  <c r="F710" i="67"/>
  <c r="F391" i="67"/>
  <c r="F1035" i="67"/>
  <c r="F61" i="67"/>
  <c r="F376" i="67"/>
  <c r="F291" i="67"/>
  <c r="K291" i="67" s="1"/>
  <c r="F1294" i="67"/>
  <c r="F429" i="67"/>
  <c r="F555" i="67"/>
  <c r="F395" i="67"/>
  <c r="F980" i="67"/>
  <c r="F343" i="67"/>
  <c r="K343" i="67" s="1"/>
  <c r="L343" i="67" s="1"/>
  <c r="F618" i="67"/>
  <c r="F621" i="67"/>
  <c r="F126" i="67"/>
  <c r="F1273" i="67"/>
  <c r="F1198" i="67"/>
  <c r="F435" i="67"/>
  <c r="K435" i="67" s="1"/>
  <c r="F1007" i="67"/>
  <c r="F1297" i="67"/>
  <c r="F860" i="67"/>
  <c r="F335" i="67"/>
  <c r="F842" i="67"/>
  <c r="F441" i="67"/>
  <c r="K441" i="67" s="1"/>
  <c r="L441" i="67" s="1"/>
  <c r="F1195" i="67"/>
  <c r="F569" i="67"/>
  <c r="V569" i="67"/>
  <c r="V1195" i="67"/>
  <c r="V441" i="67"/>
  <c r="V842" i="67"/>
  <c r="V512" i="67"/>
  <c r="V335" i="67"/>
  <c r="V860" i="67"/>
  <c r="V1297" i="67"/>
  <c r="V1007" i="67"/>
  <c r="V435" i="67"/>
  <c r="V313" i="67"/>
  <c r="V1198" i="67"/>
  <c r="V1273" i="67"/>
  <c r="V126" i="67"/>
  <c r="V621" i="67"/>
  <c r="V618" i="67"/>
  <c r="V343" i="67"/>
  <c r="V980" i="67"/>
  <c r="V395" i="67"/>
  <c r="V555" i="67"/>
  <c r="V429" i="67"/>
  <c r="V67" i="67"/>
  <c r="V1294" i="67"/>
  <c r="V263" i="67"/>
  <c r="V56" i="67"/>
  <c r="V291" i="67"/>
  <c r="V376" i="67"/>
  <c r="V61" i="67"/>
  <c r="V949" i="67"/>
  <c r="V41" i="67"/>
  <c r="V1035" i="67"/>
  <c r="V715" i="67"/>
  <c r="V391" i="67"/>
  <c r="V710" i="67"/>
  <c r="V1028" i="67"/>
  <c r="V414" i="67"/>
  <c r="V603" i="67"/>
  <c r="V138" i="67"/>
  <c r="V1158" i="67"/>
  <c r="V93" i="67"/>
  <c r="V990" i="67"/>
  <c r="V1336" i="67"/>
  <c r="V18" i="67"/>
  <c r="V220" i="67"/>
  <c r="V1277" i="67"/>
  <c r="V1193" i="67"/>
  <c r="V549" i="67"/>
  <c r="V1338" i="67"/>
  <c r="V1169" i="67"/>
  <c r="V1339" i="67"/>
  <c r="V330" i="67"/>
  <c r="V312" i="67"/>
  <c r="V74" i="67"/>
  <c r="V1214" i="67"/>
  <c r="V216" i="67"/>
  <c r="V1142" i="67"/>
  <c r="V807" i="67"/>
  <c r="V964" i="67"/>
  <c r="V305" i="67"/>
  <c r="V26" i="67"/>
  <c r="V226" i="67"/>
  <c r="V438" i="67"/>
  <c r="V1280" i="67"/>
  <c r="V78" i="67"/>
  <c r="V606" i="67"/>
  <c r="V29" i="67"/>
  <c r="V482" i="67"/>
  <c r="V1162" i="67"/>
  <c r="V1095" i="67"/>
  <c r="V1118" i="67"/>
  <c r="V904" i="67"/>
  <c r="V131" i="67"/>
  <c r="V815" i="67"/>
  <c r="V551" i="67"/>
  <c r="V1156" i="67"/>
  <c r="V423" i="67"/>
  <c r="V62" i="67"/>
  <c r="V868" i="67"/>
  <c r="V885" i="67"/>
  <c r="V307" i="67"/>
  <c r="V1351" i="67"/>
  <c r="V352" i="67"/>
  <c r="V883" i="67"/>
  <c r="V59" i="67"/>
  <c r="V879" i="67"/>
  <c r="V43" i="67"/>
  <c r="V39" i="67"/>
  <c r="V808" i="67"/>
  <c r="V52" i="67"/>
  <c r="V366" i="67"/>
  <c r="V988" i="67"/>
  <c r="V381" i="67"/>
  <c r="V443" i="67"/>
  <c r="V1006" i="67"/>
  <c r="V1022" i="67"/>
  <c r="V448" i="67"/>
  <c r="V1106" i="67"/>
  <c r="V344" i="67"/>
  <c r="V58" i="67"/>
  <c r="V192" i="67"/>
  <c r="V1013" i="67"/>
  <c r="V689" i="67"/>
  <c r="V184" i="67"/>
  <c r="V574" i="67"/>
  <c r="V63" i="67"/>
  <c r="V498" i="67"/>
  <c r="V541" i="67"/>
  <c r="V396" i="67"/>
  <c r="V353" i="67"/>
  <c r="V556" i="67"/>
  <c r="V523" i="67"/>
  <c r="V799" i="67"/>
  <c r="V557" i="67"/>
  <c r="V479" i="67"/>
  <c r="V462" i="67"/>
  <c r="V504" i="67"/>
  <c r="V794" i="67"/>
  <c r="V526" i="67"/>
  <c r="V1257" i="67"/>
  <c r="V340" i="67"/>
  <c r="V1371" i="67"/>
  <c r="V379" i="67"/>
  <c r="V427" i="67"/>
  <c r="V1355" i="67"/>
  <c r="V558" i="67"/>
  <c r="V8" i="67"/>
  <c r="V1345" i="67"/>
  <c r="V440" i="67"/>
  <c r="V800" i="67"/>
  <c r="V360" i="67"/>
  <c r="V219" i="67"/>
  <c r="V546" i="67"/>
  <c r="V394" i="67"/>
  <c r="V336" i="67"/>
  <c r="V294" i="67"/>
  <c r="V246" i="67"/>
  <c r="V811" i="67"/>
  <c r="V245" i="67"/>
  <c r="V323" i="67"/>
  <c r="V380" i="67"/>
  <c r="V464" i="67"/>
  <c r="V444" i="67"/>
  <c r="V33" i="67"/>
  <c r="V389" i="67"/>
  <c r="V13" i="67"/>
  <c r="V53" i="67"/>
  <c r="V439" i="67"/>
  <c r="V812" i="67"/>
  <c r="V373" i="67"/>
  <c r="V513" i="67"/>
  <c r="V481" i="67"/>
  <c r="V357" i="67"/>
  <c r="V339" i="67"/>
  <c r="V1251" i="67"/>
  <c r="V314" i="67"/>
  <c r="V445" i="67"/>
  <c r="V797" i="67"/>
  <c r="V27" i="67"/>
  <c r="V48" i="67"/>
  <c r="V530" i="67"/>
  <c r="V548" i="67"/>
  <c r="V385" i="67"/>
  <c r="V332" i="67"/>
  <c r="V107" i="67"/>
  <c r="V1354" i="67"/>
  <c r="V446" i="67"/>
  <c r="V820" i="67"/>
  <c r="V331" i="67"/>
  <c r="V23" i="67"/>
  <c r="V503" i="67"/>
  <c r="V1249" i="67"/>
  <c r="V413" i="67"/>
  <c r="V1281" i="67"/>
  <c r="V7" i="67"/>
  <c r="V1261" i="67"/>
  <c r="V361" i="67"/>
  <c r="V511" i="67"/>
  <c r="V46" i="67"/>
  <c r="V367" i="67"/>
  <c r="V527" i="67"/>
  <c r="V354" i="67"/>
  <c r="V529" i="67"/>
  <c r="V38" i="67"/>
  <c r="V816" i="67"/>
  <c r="V393" i="67"/>
  <c r="V54" i="67"/>
  <c r="V524" i="67"/>
  <c r="V355" i="67"/>
  <c r="V1264" i="67"/>
  <c r="V801" i="67"/>
  <c r="V795" i="67"/>
  <c r="V341" i="67"/>
  <c r="V822" i="67"/>
  <c r="V382" i="67"/>
  <c r="V967" i="67"/>
  <c r="V959" i="67"/>
  <c r="V760" i="67"/>
  <c r="V1081" i="67"/>
  <c r="V982" i="67"/>
  <c r="V995" i="67"/>
  <c r="V946" i="67"/>
  <c r="V121" i="67"/>
  <c r="V197" i="67"/>
  <c r="V1099" i="67"/>
  <c r="V991" i="67"/>
  <c r="V544" i="67"/>
  <c r="V73" i="67"/>
  <c r="V49" i="67"/>
  <c r="V42" i="67"/>
  <c r="V416" i="67"/>
  <c r="V243" i="67"/>
  <c r="V64" i="67"/>
  <c r="V810" i="67"/>
  <c r="V322" i="67"/>
  <c r="V327" i="67"/>
  <c r="V809" i="67"/>
  <c r="V20" i="67"/>
  <c r="V368" i="67"/>
  <c r="V328" i="67"/>
  <c r="V1279" i="67"/>
  <c r="V1278" i="67"/>
  <c r="V10" i="67"/>
  <c r="V539" i="67"/>
  <c r="V476" i="67"/>
  <c r="V559" i="67"/>
  <c r="V520" i="67"/>
  <c r="V377" i="67"/>
  <c r="V1349" i="67"/>
  <c r="V1272" i="67"/>
  <c r="V1270" i="67"/>
  <c r="V802" i="67"/>
  <c r="V1356" i="67"/>
  <c r="V44" i="67"/>
  <c r="V986" i="67"/>
  <c r="V894" i="67"/>
  <c r="V11" i="67"/>
  <c r="V256" i="67"/>
  <c r="V601" i="67"/>
  <c r="V515" i="67"/>
  <c r="V50" i="67"/>
  <c r="V467" i="67"/>
  <c r="V891" i="67"/>
  <c r="V1153" i="67"/>
  <c r="V101" i="67"/>
  <c r="V533" i="67"/>
  <c r="V81" i="67"/>
  <c r="V310" i="67"/>
  <c r="V1030" i="67"/>
  <c r="V568" i="67"/>
  <c r="V351" i="67"/>
  <c r="V185" i="67"/>
  <c r="V1002" i="67"/>
  <c r="V317" i="67"/>
  <c r="V253" i="67"/>
  <c r="V560" i="67"/>
  <c r="V1032" i="67"/>
  <c r="V129" i="67"/>
  <c r="V849" i="67"/>
  <c r="V178" i="67"/>
  <c r="V1027" i="67"/>
  <c r="V1151" i="67"/>
  <c r="V68" i="67"/>
  <c r="V1036" i="67"/>
  <c r="V388" i="67"/>
  <c r="V1200" i="67"/>
  <c r="V1340" i="67"/>
  <c r="V1168" i="67"/>
  <c r="V804" i="67"/>
  <c r="V890" i="67"/>
  <c r="V247" i="67"/>
  <c r="V345" i="67"/>
  <c r="V1003" i="67"/>
  <c r="V1275" i="67"/>
  <c r="V602" i="67"/>
  <c r="V1031" i="67"/>
  <c r="V483" i="67"/>
  <c r="V1271" i="67"/>
  <c r="V347" i="67"/>
  <c r="V1260" i="67"/>
  <c r="V249" i="67"/>
  <c r="V390" i="67"/>
  <c r="V16" i="67"/>
  <c r="V28" i="67"/>
  <c r="V1068" i="67"/>
  <c r="V1025" i="67"/>
  <c r="V929" i="67"/>
  <c r="V670" i="67"/>
  <c r="V877" i="67"/>
  <c r="V474" i="67"/>
  <c r="V1267" i="67"/>
  <c r="V688" i="67"/>
  <c r="V497" i="67"/>
  <c r="V128" i="67"/>
  <c r="V919" i="67"/>
  <c r="V792" i="67"/>
  <c r="V869" i="67"/>
  <c r="V1103" i="67"/>
  <c r="V613" i="67"/>
  <c r="V1078" i="67"/>
  <c r="V1347" i="67"/>
  <c r="V805" i="67"/>
  <c r="V1141" i="67"/>
  <c r="V334" i="67"/>
  <c r="V911" i="67"/>
  <c r="V25" i="67"/>
  <c r="V463" i="67"/>
  <c r="V338" i="67"/>
  <c r="V902" i="67"/>
  <c r="V944" i="67"/>
  <c r="V387" i="67"/>
  <c r="V531" i="67"/>
  <c r="V941" i="67"/>
  <c r="V1097" i="67"/>
  <c r="V1127" i="67"/>
  <c r="V553" i="67"/>
  <c r="V1015" i="67"/>
  <c r="V66" i="67"/>
  <c r="V40" i="67"/>
  <c r="V1341" i="67"/>
  <c r="V550" i="67"/>
  <c r="V24" i="67"/>
  <c r="V909" i="67"/>
  <c r="V171" i="67"/>
  <c r="V750" i="67"/>
  <c r="V120" i="67"/>
  <c r="V292" i="67"/>
  <c r="V193" i="67"/>
  <c r="V1071" i="67"/>
  <c r="V442" i="67"/>
  <c r="V194" i="67"/>
  <c r="V337" i="67"/>
  <c r="V1098" i="67"/>
  <c r="V114" i="67"/>
  <c r="V88" i="67"/>
  <c r="V244" i="67"/>
  <c r="V1295" i="67"/>
  <c r="V1080" i="67"/>
  <c r="V1258" i="67"/>
  <c r="V485" i="67"/>
  <c r="V34" i="67"/>
  <c r="V60" i="67"/>
  <c r="V1353" i="67"/>
  <c r="V1120" i="67"/>
  <c r="V1070" i="67"/>
  <c r="V1196" i="67"/>
  <c r="V176" i="67"/>
  <c r="V706" i="67"/>
  <c r="V1165" i="67"/>
  <c r="V486" i="67"/>
  <c r="V1076" i="67"/>
  <c r="V906" i="67"/>
  <c r="V1268" i="67"/>
  <c r="V169" i="67"/>
  <c r="V392" i="67"/>
  <c r="V316" i="67"/>
  <c r="V576" i="67"/>
  <c r="V1262" i="67"/>
  <c r="V408" i="67"/>
  <c r="V1017" i="67"/>
  <c r="V488" i="67"/>
  <c r="V1155" i="67"/>
  <c r="V418" i="67"/>
  <c r="V487" i="67"/>
  <c r="V475" i="67"/>
  <c r="V1004" i="67"/>
  <c r="V150" i="67"/>
  <c r="V1140" i="67"/>
  <c r="V127" i="67"/>
  <c r="V901" i="67"/>
  <c r="V100" i="67"/>
  <c r="V825" i="67"/>
  <c r="V195" i="67"/>
  <c r="V1276" i="67"/>
  <c r="V1128" i="67"/>
  <c r="V1121" i="67"/>
  <c r="V1248" i="67"/>
  <c r="V933" i="67"/>
  <c r="V892" i="67"/>
  <c r="V893" i="67"/>
  <c r="V92" i="67"/>
  <c r="V882" i="67"/>
  <c r="V848" i="67"/>
  <c r="V1005" i="67"/>
  <c r="V769" i="67"/>
  <c r="V489" i="67"/>
  <c r="V75" i="67"/>
  <c r="V1352" i="67"/>
  <c r="V132" i="67"/>
  <c r="V518" i="67"/>
  <c r="V554" i="67"/>
  <c r="V561" i="67"/>
  <c r="V76" i="67"/>
  <c r="V817" i="67"/>
  <c r="V333" i="67"/>
  <c r="V37" i="67"/>
  <c r="V270" i="67"/>
  <c r="V765" i="67"/>
  <c r="V134" i="67"/>
  <c r="V622" i="67"/>
  <c r="V1253" i="67"/>
  <c r="V123" i="67"/>
  <c r="V818" i="67"/>
  <c r="V1199" i="67"/>
  <c r="V71" i="67"/>
  <c r="V1370" i="67"/>
  <c r="V910" i="67"/>
  <c r="V620" i="67"/>
  <c r="V1201" i="67"/>
  <c r="V1034" i="67"/>
  <c r="V447" i="67"/>
  <c r="V282" i="67"/>
  <c r="V647" i="67"/>
  <c r="V1021" i="67"/>
  <c r="V258" i="67"/>
  <c r="V791" i="67"/>
  <c r="V1102" i="67"/>
  <c r="V581" i="67"/>
  <c r="V740" i="67"/>
  <c r="V130" i="67"/>
  <c r="V115" i="67"/>
  <c r="V979" i="67"/>
  <c r="V1187" i="67"/>
  <c r="V196" i="67"/>
  <c r="V773" i="67"/>
  <c r="V732" i="67"/>
  <c r="V669" i="67"/>
  <c r="V465" i="67"/>
  <c r="V1335" i="67"/>
  <c r="V306" i="67"/>
  <c r="V271" i="67"/>
  <c r="V532" i="67"/>
  <c r="V823" i="67"/>
  <c r="V744" i="67"/>
  <c r="V754" i="67"/>
  <c r="V785" i="67"/>
  <c r="V806" i="67"/>
  <c r="V1166" i="67"/>
  <c r="V1094" i="67"/>
  <c r="V493" i="67"/>
  <c r="V978" i="67"/>
  <c r="V538" i="67"/>
  <c r="V324" i="67"/>
  <c r="V587" i="67"/>
  <c r="V264" i="67"/>
  <c r="V584" i="67"/>
  <c r="V780" i="67"/>
  <c r="V1246" i="67"/>
  <c r="V679" i="67"/>
  <c r="V777" i="67"/>
  <c r="V1011" i="67"/>
  <c r="V1285" i="67"/>
  <c r="V1234" i="67"/>
  <c r="V1314" i="67"/>
  <c r="V318" i="67"/>
  <c r="V545" i="67"/>
  <c r="V570" i="67"/>
  <c r="V751" i="67"/>
  <c r="V699" i="67"/>
  <c r="V634" i="67"/>
  <c r="V69" i="67"/>
  <c r="V1033" i="67"/>
  <c r="V948" i="67"/>
  <c r="V1100" i="67"/>
  <c r="V1315" i="67"/>
  <c r="V293" i="67"/>
  <c r="V702" i="67"/>
  <c r="V1308" i="67"/>
  <c r="V204" i="67"/>
  <c r="V714" i="67"/>
  <c r="V757" i="67"/>
  <c r="V1316" i="67"/>
  <c r="V210" i="67"/>
  <c r="V627" i="67"/>
  <c r="V32" i="67"/>
  <c r="V133" i="67"/>
  <c r="V1357" i="67"/>
  <c r="V1329" i="67"/>
  <c r="V922" i="67"/>
  <c r="V356" i="67"/>
  <c r="V118" i="67"/>
  <c r="V135" i="67"/>
  <c r="V1225" i="67"/>
  <c r="V1372" i="67"/>
  <c r="V1331" i="67"/>
  <c r="V632" i="67"/>
  <c r="V925" i="67"/>
  <c r="V1324" i="67"/>
  <c r="V649" i="67"/>
  <c r="V1320" i="67"/>
  <c r="V1382" i="67"/>
  <c r="V275" i="67"/>
  <c r="V607" i="67"/>
  <c r="V924" i="67"/>
  <c r="V552" i="67"/>
  <c r="V685" i="67"/>
  <c r="V567" i="67"/>
  <c r="V881" i="67"/>
  <c r="V45" i="67"/>
  <c r="V1259" i="67"/>
  <c r="V644" i="67"/>
  <c r="V536" i="67"/>
  <c r="V225" i="67"/>
  <c r="V1323" i="67"/>
  <c r="V1327" i="67"/>
  <c r="V721" i="67"/>
  <c r="V594" i="67"/>
  <c r="V372" i="67"/>
  <c r="V604" i="67"/>
  <c r="V276" i="67"/>
  <c r="V290" i="67"/>
  <c r="V451" i="67"/>
  <c r="V397" i="67"/>
  <c r="V1317" i="67"/>
  <c r="V798" i="67"/>
  <c r="V789" i="67"/>
  <c r="V1328" i="67"/>
  <c r="V252" i="67"/>
  <c r="V1306" i="67"/>
  <c r="V611" i="67"/>
  <c r="V840" i="67"/>
  <c r="V778" i="67"/>
  <c r="V609" i="67"/>
  <c r="V1330" i="67"/>
  <c r="V460" i="67"/>
  <c r="V283" i="67"/>
  <c r="V1231" i="67"/>
  <c r="V261" i="67"/>
  <c r="V1318" i="67"/>
  <c r="V1290" i="67"/>
  <c r="V742" i="67"/>
  <c r="V1227" i="67"/>
  <c r="V1321" i="67"/>
  <c r="V262" i="67"/>
  <c r="V1342" i="67"/>
  <c r="V295" i="67"/>
  <c r="V920" i="67"/>
  <c r="V1319" i="67"/>
  <c r="V1322" i="67"/>
  <c r="V1312" i="67"/>
  <c r="V1233" i="67"/>
  <c r="V371" i="67"/>
  <c r="V630" i="67"/>
  <c r="V1309" i="67"/>
  <c r="V1344" i="67"/>
  <c r="V452" i="67"/>
  <c r="V1325" i="67"/>
  <c r="V1311" i="67"/>
  <c r="V1293" i="67"/>
  <c r="V696" i="67"/>
  <c r="V661" i="67"/>
  <c r="V1282" i="67"/>
  <c r="V745" i="67"/>
  <c r="V466" i="67"/>
  <c r="V297" i="67"/>
  <c r="V425" i="67"/>
  <c r="V430" i="67"/>
  <c r="V1313" i="67"/>
  <c r="V1289" i="67"/>
  <c r="V267" i="67"/>
  <c r="V1220" i="67"/>
  <c r="V254" i="67"/>
  <c r="V57" i="67"/>
  <c r="V231" i="67"/>
  <c r="V654" i="67"/>
  <c r="V403" i="67"/>
  <c r="V579" i="67"/>
  <c r="V643" i="67"/>
  <c r="V674" i="67"/>
  <c r="V459" i="67"/>
  <c r="V1367" i="67"/>
  <c r="V635" i="67"/>
  <c r="V655" i="67"/>
  <c r="V1299" i="67"/>
  <c r="V274" i="67"/>
  <c r="V1365" i="67"/>
  <c r="V935" i="67"/>
  <c r="V761" i="67"/>
  <c r="V1326" i="67"/>
  <c r="V346" i="67"/>
  <c r="V756" i="67"/>
  <c r="V598" i="67"/>
  <c r="V921" i="67"/>
  <c r="V690" i="67"/>
  <c r="V605" i="67"/>
  <c r="V407" i="67"/>
  <c r="V470" i="67"/>
  <c r="V662" i="67"/>
  <c r="V431" i="67"/>
  <c r="V1303" i="67"/>
  <c r="V1229" i="67"/>
  <c r="V612" i="67"/>
  <c r="V781" i="67"/>
  <c r="V680" i="67"/>
  <c r="V1224" i="67"/>
  <c r="V783" i="67"/>
  <c r="V232" i="67"/>
  <c r="V456" i="67"/>
  <c r="V1263" i="67"/>
  <c r="V229" i="67"/>
  <c r="V233" i="67"/>
  <c r="V370" i="67"/>
  <c r="V747" i="67"/>
  <c r="V1360" i="67"/>
  <c r="V1378" i="67"/>
  <c r="V772" i="67"/>
  <c r="V586" i="67"/>
  <c r="V500" i="67"/>
  <c r="V454" i="67"/>
  <c r="V658" i="67"/>
  <c r="V650" i="67"/>
  <c r="V230" i="67"/>
  <c r="V572" i="67"/>
  <c r="V681" i="67"/>
  <c r="V687" i="67"/>
  <c r="V432" i="67"/>
  <c r="V616" i="67"/>
  <c r="V255" i="67"/>
  <c r="V633" i="67"/>
  <c r="V329" i="67"/>
  <c r="V227" i="67"/>
  <c r="V1364" i="67"/>
  <c r="V678" i="67"/>
  <c r="V405" i="67"/>
  <c r="V771" i="67"/>
  <c r="V1217" i="67"/>
  <c r="V495" i="67"/>
  <c r="V676" i="67"/>
  <c r="V787" i="67"/>
  <c r="V636" i="67"/>
  <c r="V628" i="67"/>
  <c r="V234" i="67"/>
  <c r="V1368" i="67"/>
  <c r="V311" i="67"/>
  <c r="V415" i="67"/>
  <c r="V1269" i="67"/>
  <c r="V1230" i="67"/>
  <c r="V645" i="67"/>
  <c r="V235" i="67"/>
  <c r="V266" i="67"/>
  <c r="V730" i="67"/>
  <c r="V1383" i="67"/>
  <c r="V819" i="67"/>
  <c r="V727" i="67"/>
  <c r="V434" i="67"/>
  <c r="V411" i="67"/>
  <c r="V436" i="67"/>
  <c r="V1170" i="67"/>
  <c r="V1369" i="67"/>
  <c r="V704" i="67"/>
  <c r="V841" i="67"/>
  <c r="V900" i="67"/>
  <c r="V1235" i="67"/>
  <c r="V638" i="67"/>
  <c r="V1254" i="67"/>
  <c r="V6" i="67"/>
  <c r="V664" i="67"/>
  <c r="V1381" i="67"/>
  <c r="V469" i="67"/>
  <c r="V1226" i="67"/>
  <c r="V228" i="67"/>
  <c r="V236" i="67"/>
  <c r="V362" i="67"/>
  <c r="V1358" i="67"/>
  <c r="V1223" i="67"/>
  <c r="V1222" i="67"/>
  <c r="V583" i="67"/>
  <c r="V410" i="67"/>
  <c r="V667" i="67"/>
  <c r="V400" i="67"/>
  <c r="V695" i="67"/>
  <c r="V461" i="67"/>
  <c r="V65" i="67"/>
  <c r="V1238" i="67"/>
  <c r="V1236" i="67"/>
  <c r="V1343" i="67"/>
  <c r="V1287" i="67"/>
  <c r="V1334" i="67"/>
  <c r="V733" i="67"/>
  <c r="V774" i="67"/>
  <c r="V237" i="67"/>
  <c r="V923" i="67"/>
  <c r="V1304" i="67"/>
  <c r="V619" i="67"/>
  <c r="V1079" i="67"/>
  <c r="V507" i="67"/>
  <c r="V1218" i="67"/>
  <c r="V626" i="67"/>
  <c r="V610" i="67"/>
  <c r="V659" i="67"/>
  <c r="V749" i="67"/>
  <c r="V660" i="67"/>
  <c r="V736" i="67"/>
  <c r="V711" i="67"/>
  <c r="V1379" i="67"/>
  <c r="V600" i="67"/>
  <c r="V788" i="67"/>
  <c r="V691" i="67"/>
  <c r="V1184" i="67"/>
  <c r="V122" i="67"/>
  <c r="V741" i="67"/>
  <c r="V720" i="67"/>
  <c r="V401" i="67"/>
  <c r="V589" i="67"/>
  <c r="V238" i="67"/>
  <c r="V1366" i="67"/>
  <c r="V457" i="67"/>
  <c r="V701" i="67"/>
  <c r="V759" i="67"/>
  <c r="V591" i="67"/>
  <c r="V734" i="67"/>
  <c r="V641" i="67"/>
  <c r="V284" i="67"/>
  <c r="V735" i="67"/>
  <c r="V453" i="67"/>
  <c r="V1291" i="67"/>
  <c r="V1283" i="67"/>
  <c r="V251" i="67"/>
  <c r="V629" i="67"/>
  <c r="V707" i="67"/>
  <c r="V713" i="67"/>
  <c r="V288" i="67"/>
  <c r="V491" i="67"/>
  <c r="V1232" i="67"/>
  <c r="V506" i="67"/>
  <c r="V1300" i="67"/>
  <c r="V631" i="67"/>
  <c r="V684" i="67"/>
  <c r="V449" i="67"/>
  <c r="V398" i="67"/>
  <c r="V697" i="67"/>
  <c r="V1288" i="67"/>
  <c r="V285" i="67"/>
  <c r="V420" i="67"/>
  <c r="V651" i="67"/>
  <c r="V492" i="67"/>
  <c r="V588" i="67"/>
  <c r="V642" i="67"/>
  <c r="V359" i="67"/>
  <c r="V296" i="67"/>
  <c r="V250" i="67"/>
  <c r="V1363" i="67"/>
  <c r="V286" i="67"/>
  <c r="V1237" i="67"/>
  <c r="V700" i="67"/>
  <c r="V501" i="67"/>
  <c r="V239" i="67"/>
  <c r="V677" i="67"/>
  <c r="V705" i="67"/>
  <c r="V509" i="67"/>
  <c r="V712" i="67"/>
  <c r="V1380" i="67"/>
  <c r="V764" i="67"/>
  <c r="V738" i="67"/>
  <c r="V718" i="67"/>
  <c r="V566" i="67"/>
  <c r="V1332" i="67"/>
  <c r="V693" i="67"/>
  <c r="V1228" i="67"/>
  <c r="V278" i="67"/>
  <c r="V240" i="67"/>
  <c r="V748" i="67"/>
  <c r="V287" i="67"/>
  <c r="V426" i="67"/>
  <c r="V592" i="67"/>
  <c r="V716" i="67"/>
  <c r="V571" i="67"/>
  <c r="V767" i="67"/>
  <c r="V1191" i="67"/>
  <c r="V1247" i="67"/>
  <c r="V1310" i="67"/>
  <c r="V722" i="67"/>
  <c r="V1255" i="67"/>
  <c r="V987" i="67"/>
  <c r="V746" i="67"/>
  <c r="V665" i="67"/>
  <c r="V599" i="67"/>
  <c r="V766" i="67"/>
  <c r="V752" i="67"/>
  <c r="V1384" i="67"/>
  <c r="V502" i="67"/>
  <c r="V1362" i="67"/>
  <c r="V729" i="67"/>
  <c r="V595" i="67"/>
  <c r="V776" i="67"/>
  <c r="V277" i="67"/>
  <c r="V593" i="67"/>
  <c r="V473" i="67"/>
  <c r="V433" i="67"/>
  <c r="V363" i="67"/>
  <c r="V260" i="67"/>
  <c r="V9" i="67"/>
  <c r="V241" i="67"/>
  <c r="V289" i="67"/>
  <c r="V763" i="67"/>
  <c r="V683" i="67"/>
  <c r="V1374" i="67"/>
  <c r="V731" i="67"/>
  <c r="V259" i="67"/>
  <c r="V775" i="67"/>
  <c r="V421" i="67"/>
  <c r="V510" i="67"/>
  <c r="V1333" i="67"/>
  <c r="V450" i="67"/>
  <c r="V1252" i="67"/>
  <c r="V406" i="67"/>
  <c r="V753" i="67"/>
  <c r="V242" i="67"/>
  <c r="V675" i="67"/>
  <c r="V279" i="67"/>
  <c r="V494" i="67"/>
  <c r="V471" i="67"/>
  <c r="V478" i="67"/>
  <c r="V692" i="67"/>
  <c r="V573" i="67"/>
  <c r="V1359" i="67"/>
  <c r="V1256" i="67"/>
  <c r="V349" i="67"/>
  <c r="V743" i="67"/>
  <c r="V1219" i="67"/>
  <c r="V1160" i="67"/>
  <c r="V412" i="67"/>
  <c r="V790" i="67"/>
  <c r="V320" i="67"/>
  <c r="V1361" i="67"/>
  <c r="V319" i="67"/>
  <c r="V1377" i="67"/>
  <c r="V786" i="67"/>
  <c r="V782" i="67"/>
  <c r="V824" i="67"/>
  <c r="V455" i="67"/>
  <c r="V496" i="67"/>
  <c r="V116" i="67"/>
  <c r="V615" i="67"/>
  <c r="V779" i="67"/>
  <c r="V378" i="67"/>
  <c r="V974" i="67"/>
  <c r="V1024" i="67"/>
  <c r="V698" i="67"/>
  <c r="V468" i="67"/>
  <c r="V15" i="67"/>
  <c r="V399" i="67"/>
  <c r="V1376" i="67"/>
  <c r="V422" i="67"/>
  <c r="V926" i="67"/>
  <c r="V1221" i="67"/>
  <c r="V534" i="67"/>
  <c r="V739" i="67"/>
  <c r="V703" i="67"/>
  <c r="V708" i="67"/>
  <c r="V637" i="67"/>
  <c r="V458" i="67"/>
  <c r="V668" i="67"/>
  <c r="V656" i="67"/>
  <c r="V1302" i="67"/>
  <c r="V671" i="67"/>
  <c r="V726" i="67"/>
  <c r="V719" i="67"/>
  <c r="V208" i="67"/>
  <c r="V110" i="67"/>
  <c r="V673" i="67"/>
  <c r="V648" i="67"/>
  <c r="V624" i="67"/>
  <c r="V1029" i="67"/>
  <c r="V272" i="67"/>
  <c r="V625" i="67"/>
  <c r="V717" i="67"/>
  <c r="V108" i="67"/>
  <c r="V209" i="67"/>
  <c r="V623" i="67"/>
  <c r="V111" i="67"/>
  <c r="V113" i="67"/>
  <c r="V273" i="67"/>
  <c r="V112" i="67"/>
  <c r="V784" i="67"/>
  <c r="V300" i="67"/>
  <c r="V1052" i="67"/>
  <c r="V141" i="67"/>
  <c r="V82" i="67"/>
  <c r="V1245" i="67"/>
  <c r="V914" i="67"/>
  <c r="V358" i="67"/>
  <c r="V992" i="67"/>
  <c r="V1202" i="67"/>
  <c r="V1172" i="67"/>
  <c r="V953" i="67"/>
  <c r="V302" i="67"/>
  <c r="V1138" i="67"/>
  <c r="V838" i="67"/>
  <c r="V1089" i="67"/>
  <c r="V955" i="67"/>
  <c r="V205" i="67"/>
  <c r="V31" i="67"/>
  <c r="V1244" i="67"/>
  <c r="V888" i="67"/>
  <c r="V1210" i="67"/>
  <c r="V437" i="67"/>
  <c r="V985" i="67"/>
  <c r="V146" i="67"/>
  <c r="V863" i="67"/>
  <c r="V508" i="67"/>
  <c r="V813" i="67"/>
  <c r="V940" i="67"/>
  <c r="V298" i="67"/>
  <c r="V956" i="67"/>
  <c r="V94" i="67"/>
  <c r="V1171" i="67"/>
  <c r="V374" i="67"/>
  <c r="V886" i="67"/>
  <c r="V1109" i="67"/>
  <c r="V1043" i="67"/>
  <c r="V1023" i="67"/>
  <c r="V832" i="67"/>
  <c r="V521" i="67"/>
  <c r="V484" i="67"/>
  <c r="V1096" i="67"/>
  <c r="V1240" i="67"/>
  <c r="V1057" i="67"/>
  <c r="V248" i="67"/>
  <c r="V72" i="67"/>
  <c r="V895" i="67"/>
  <c r="V1041" i="67"/>
  <c r="V1101" i="67"/>
  <c r="V540" i="67"/>
  <c r="V172" i="67"/>
  <c r="V1139" i="67"/>
  <c r="V963" i="67"/>
  <c r="V1083" i="67"/>
  <c r="V1058" i="67"/>
  <c r="V1026" i="67"/>
  <c r="V1038" i="67"/>
  <c r="V1176" i="67"/>
  <c r="V1148" i="67"/>
  <c r="V945" i="67"/>
  <c r="V535" i="67"/>
  <c r="V855" i="67"/>
  <c r="V899" i="67"/>
  <c r="V971" i="67"/>
  <c r="V326" i="67"/>
  <c r="V1084" i="67"/>
  <c r="V976" i="67"/>
  <c r="V1131" i="67"/>
  <c r="V617" i="67"/>
  <c r="V1125" i="67"/>
  <c r="V1265" i="67"/>
  <c r="V814" i="67"/>
  <c r="V977" i="67"/>
  <c r="V1182" i="67"/>
  <c r="V514" i="67"/>
  <c r="V577" i="67"/>
  <c r="V87" i="67"/>
  <c r="V932" i="67"/>
  <c r="V1044" i="67"/>
  <c r="V137" i="67"/>
  <c r="V136" i="67"/>
  <c r="V1085" i="67"/>
  <c r="V309" i="67"/>
  <c r="V961" i="67"/>
  <c r="V1107" i="67"/>
  <c r="V915" i="67"/>
  <c r="V983" i="67"/>
  <c r="V214" i="67"/>
  <c r="V522" i="67"/>
  <c r="V547" i="67"/>
  <c r="V880" i="67"/>
  <c r="V876" i="67"/>
  <c r="V124" i="67"/>
  <c r="V839" i="67"/>
  <c r="V85" i="67"/>
  <c r="V1243" i="67"/>
  <c r="V1060" i="67"/>
  <c r="V55" i="67"/>
  <c r="V969" i="67"/>
  <c r="V828" i="67"/>
  <c r="V1040" i="67"/>
  <c r="V997" i="67"/>
  <c r="V672" i="67"/>
  <c r="V84" i="67"/>
  <c r="V1143" i="67"/>
  <c r="V578" i="67"/>
  <c r="V1113" i="67"/>
  <c r="V908" i="67"/>
  <c r="V874" i="67"/>
  <c r="V143" i="67"/>
  <c r="V829" i="67"/>
  <c r="V1055" i="67"/>
  <c r="V348" i="67"/>
  <c r="V1069" i="67"/>
  <c r="V30" i="67"/>
  <c r="V140" i="67"/>
  <c r="V973" i="67"/>
  <c r="V1067" i="67"/>
  <c r="V861" i="67"/>
  <c r="V1110" i="67"/>
  <c r="V1266" i="67"/>
  <c r="V1178" i="67"/>
  <c r="V1174" i="67"/>
  <c r="V1061" i="67"/>
  <c r="V1301" i="67"/>
  <c r="V148" i="67"/>
  <c r="V1144" i="67"/>
  <c r="V793" i="67"/>
  <c r="V19" i="67"/>
  <c r="V404" i="67"/>
  <c r="V596" i="67"/>
  <c r="V843" i="67"/>
  <c r="V834" i="67"/>
  <c r="V1205" i="67"/>
  <c r="V1204" i="67"/>
  <c r="V142" i="67"/>
  <c r="V1175" i="67"/>
  <c r="V1137" i="67"/>
  <c r="V1124" i="67"/>
  <c r="V856" i="67"/>
  <c r="V70" i="67"/>
  <c r="V516" i="67"/>
  <c r="V846" i="67"/>
  <c r="V1045" i="67"/>
  <c r="V833" i="67"/>
  <c r="V872" i="67"/>
  <c r="V1062" i="67"/>
  <c r="V1000" i="67"/>
  <c r="V1088" i="67"/>
  <c r="V864" i="67"/>
  <c r="V1183" i="67"/>
  <c r="V865" i="67"/>
  <c r="V1093" i="67"/>
  <c r="V930" i="67"/>
  <c r="V221" i="67"/>
  <c r="V934" i="67"/>
  <c r="V830" i="67"/>
  <c r="V1241" i="67"/>
  <c r="V998" i="67"/>
  <c r="V968" i="67"/>
  <c r="V1111" i="67"/>
  <c r="V796" i="67"/>
  <c r="V301" i="67"/>
  <c r="V854" i="67"/>
  <c r="V1063" i="67"/>
  <c r="V1064" i="67"/>
  <c r="V1216" i="67"/>
  <c r="V564" i="67"/>
  <c r="V1046" i="67"/>
  <c r="V1054" i="67"/>
  <c r="V663" i="67"/>
  <c r="V724" i="67"/>
  <c r="V563" i="67"/>
  <c r="V873" i="67"/>
  <c r="V1051" i="67"/>
  <c r="V871" i="67"/>
  <c r="V1090" i="67"/>
  <c r="V1114" i="67"/>
  <c r="V947" i="67"/>
  <c r="V870" i="67"/>
  <c r="V984" i="67"/>
  <c r="V1126" i="67"/>
  <c r="V1208" i="67"/>
  <c r="V383" i="67"/>
  <c r="V836" i="67"/>
  <c r="V1112" i="67"/>
  <c r="V917" i="67"/>
  <c r="V913" i="67"/>
  <c r="V951" i="67"/>
  <c r="V837" i="67"/>
  <c r="V1116" i="67"/>
  <c r="V952" i="67"/>
  <c r="V889" i="67"/>
  <c r="V1180" i="67"/>
  <c r="V1177" i="67"/>
  <c r="V147" i="67"/>
  <c r="V826" i="67"/>
  <c r="V542" i="67"/>
  <c r="V1239" i="67"/>
  <c r="V1042" i="67"/>
  <c r="V844" i="67"/>
  <c r="V857" i="67"/>
  <c r="V897" i="67"/>
  <c r="V144" i="67"/>
  <c r="V1082" i="67"/>
  <c r="V657" i="67"/>
  <c r="V1108" i="67"/>
  <c r="V1181" i="67"/>
  <c r="V972" i="67"/>
  <c r="V1047" i="67"/>
  <c r="V1086" i="67"/>
  <c r="V1213" i="67"/>
  <c r="V1211" i="67"/>
  <c r="V827" i="67"/>
  <c r="V22" i="67"/>
  <c r="V517" i="67"/>
  <c r="V1059" i="67"/>
  <c r="V145" i="67"/>
  <c r="V96" i="67"/>
  <c r="V1146" i="67"/>
  <c r="V1286" i="67"/>
  <c r="V762" i="67"/>
  <c r="V1065" i="67"/>
  <c r="V1123" i="67"/>
  <c r="V149" i="67"/>
  <c r="V419" i="67"/>
  <c r="V1212" i="67"/>
  <c r="V409" i="67"/>
  <c r="V1091" i="67"/>
  <c r="V580" i="67"/>
  <c r="V653" i="67"/>
  <c r="V912" i="67"/>
  <c r="V853" i="67"/>
  <c r="V725" i="67"/>
  <c r="V299" i="67"/>
  <c r="V950" i="67"/>
  <c r="V996" i="67"/>
  <c r="V1296" i="67"/>
  <c r="V938" i="67"/>
  <c r="V1203" i="67"/>
  <c r="V575" i="67"/>
  <c r="V835" i="67"/>
  <c r="V970" i="67"/>
  <c r="V1048" i="67"/>
  <c r="V1147" i="67"/>
  <c r="V342" i="67"/>
  <c r="V1206" i="67"/>
  <c r="V962" i="67"/>
  <c r="V1039" i="67"/>
  <c r="V887" i="67"/>
  <c r="V768" i="67"/>
  <c r="V1056" i="67"/>
  <c r="V831" i="67"/>
  <c r="V211" i="67"/>
  <c r="V1053" i="67"/>
  <c r="V954" i="67"/>
  <c r="V1049" i="67"/>
  <c r="V1179" i="67"/>
  <c r="V1135" i="67"/>
  <c r="V257" i="67"/>
  <c r="V937" i="67"/>
  <c r="V1115" i="67"/>
  <c r="V525" i="67"/>
  <c r="V918" i="67"/>
  <c r="V999" i="67"/>
  <c r="V1242" i="67"/>
  <c r="V472" i="67"/>
  <c r="V1066" i="67"/>
  <c r="V1145" i="67"/>
  <c r="V1207" i="67"/>
  <c r="V931" i="67"/>
  <c r="V866" i="67"/>
  <c r="V614" i="67"/>
  <c r="V308" i="67"/>
  <c r="V154" i="67"/>
  <c r="V155" i="67"/>
  <c r="V156" i="67"/>
  <c r="V167" i="67"/>
  <c r="V89" i="67"/>
  <c r="V163" i="67"/>
  <c r="V91" i="67"/>
  <c r="V161" i="67"/>
  <c r="V222" i="67"/>
  <c r="V212" i="67"/>
  <c r="V80" i="67"/>
  <c r="V213" i="67"/>
  <c r="V157" i="67"/>
  <c r="V160" i="67"/>
  <c r="V158" i="67"/>
  <c r="V165" i="67"/>
  <c r="V151" i="67"/>
  <c r="V164" i="67"/>
  <c r="V152" i="67"/>
  <c r="V166" i="67"/>
  <c r="V1157" i="67"/>
  <c r="V850" i="67"/>
  <c r="V1132" i="67"/>
  <c r="V666" i="67"/>
  <c r="V1072" i="67"/>
  <c r="V207" i="67"/>
  <c r="V224" i="67"/>
  <c r="V903" i="67"/>
  <c r="V821" i="67"/>
  <c r="V737" i="67"/>
  <c r="V1159" i="67"/>
  <c r="V281" i="67"/>
  <c r="V640" i="67"/>
  <c r="V1130" i="67"/>
  <c r="V694" i="67"/>
  <c r="V86" i="67"/>
  <c r="V188" i="67"/>
  <c r="V1020" i="67"/>
  <c r="V528" i="67"/>
  <c r="V682" i="67"/>
  <c r="V565" i="67"/>
  <c r="V35" i="67"/>
  <c r="V375" i="67"/>
  <c r="V1209" i="67"/>
  <c r="V189" i="67"/>
  <c r="V79" i="67"/>
  <c r="V424" i="67"/>
  <c r="V1167" i="67"/>
  <c r="V198" i="67"/>
  <c r="V223" i="67"/>
  <c r="V875" i="67"/>
  <c r="V1164" i="67"/>
  <c r="V77" i="67"/>
  <c r="V269" i="67"/>
  <c r="V686" i="67"/>
  <c r="V1298" i="67"/>
  <c r="V981" i="67"/>
  <c r="V1050" i="67"/>
  <c r="V1192" i="67"/>
  <c r="V1087" i="67"/>
  <c r="V1019" i="67"/>
  <c r="V723" i="67"/>
  <c r="V1119" i="67"/>
  <c r="V519" i="67"/>
  <c r="V1075" i="67"/>
  <c r="V499" i="67"/>
  <c r="V369" i="67"/>
  <c r="V280" i="67"/>
  <c r="V1190" i="67"/>
  <c r="V597" i="67"/>
  <c r="V582" i="67"/>
  <c r="V106" i="67"/>
  <c r="V652" i="67"/>
  <c r="V1375" i="67"/>
  <c r="V590" i="67"/>
  <c r="V858" i="67"/>
  <c r="V1016" i="67"/>
  <c r="V321" i="67"/>
  <c r="V965" i="67"/>
  <c r="V1163" i="67"/>
  <c r="V1012" i="67"/>
  <c r="V896" i="67"/>
  <c r="V325" i="67"/>
  <c r="V1152" i="67"/>
  <c r="V928" i="67"/>
  <c r="V936" i="67"/>
  <c r="V90" i="67"/>
  <c r="V646" i="67"/>
  <c r="V847" i="67"/>
  <c r="V1346" i="67"/>
  <c r="V315" i="67"/>
  <c r="V170" i="67"/>
  <c r="V639" i="67"/>
  <c r="V942" i="67"/>
  <c r="V1014" i="67"/>
  <c r="V1284" i="67"/>
  <c r="V480" i="67"/>
  <c r="V1154" i="67"/>
  <c r="V190" i="67"/>
  <c r="V99" i="67"/>
  <c r="V939" i="67"/>
  <c r="V109" i="67"/>
  <c r="V304" i="67"/>
  <c r="V5" i="67"/>
  <c r="V181" i="67"/>
  <c r="V179" i="67"/>
  <c r="V537" i="67"/>
  <c r="V477" i="67"/>
  <c r="V916" i="67"/>
  <c r="V139" i="67"/>
  <c r="V162" i="67"/>
  <c r="V1001" i="67"/>
  <c r="V1009" i="67"/>
  <c r="V182" i="67"/>
  <c r="V845" i="67"/>
  <c r="V1008" i="67"/>
  <c r="V859" i="67"/>
  <c r="V966" i="67"/>
  <c r="V994" i="67"/>
  <c r="V803" i="67"/>
  <c r="V1292" i="67"/>
  <c r="V957" i="67"/>
  <c r="V95" i="67"/>
  <c r="V608" i="67"/>
  <c r="V1274" i="67"/>
  <c r="V1188" i="67"/>
  <c r="V187" i="67"/>
  <c r="V186" i="67"/>
  <c r="V159" i="67"/>
  <c r="V191" i="67"/>
  <c r="V1373" i="67"/>
  <c r="V1337" i="67"/>
  <c r="V1305" i="67"/>
  <c r="V174" i="67"/>
  <c r="V1186" i="67"/>
  <c r="V47" i="67"/>
  <c r="V1073" i="67"/>
  <c r="V1185" i="67"/>
  <c r="V153" i="67"/>
  <c r="V1010" i="67"/>
  <c r="V878" i="67"/>
  <c r="V177" i="67"/>
  <c r="V852" i="67"/>
  <c r="V364" i="67"/>
  <c r="V17" i="67"/>
  <c r="V36" i="67"/>
  <c r="V1161" i="67"/>
  <c r="V943" i="67"/>
  <c r="V960" i="67"/>
  <c r="V907" i="67"/>
  <c r="V975" i="67"/>
  <c r="V898" i="67"/>
  <c r="V1150" i="67"/>
  <c r="V1037" i="67"/>
  <c r="V884" i="67"/>
  <c r="V1194" i="67"/>
  <c r="V1018" i="67"/>
  <c r="V851" i="67"/>
  <c r="V268" i="67"/>
  <c r="V989" i="67"/>
  <c r="V384" i="67"/>
  <c r="V1092" i="67"/>
  <c r="V862" i="67"/>
  <c r="V1197" i="67"/>
  <c r="V175" i="67"/>
  <c r="V770" i="67"/>
  <c r="V585" i="67"/>
  <c r="V1189" i="67"/>
  <c r="V217" i="67"/>
  <c r="V1136" i="67"/>
  <c r="V543" i="67"/>
  <c r="V1348" i="67"/>
  <c r="V927" i="67"/>
  <c r="V1105" i="67"/>
  <c r="V303" i="67"/>
  <c r="V417" i="67"/>
  <c r="V1077" i="67"/>
  <c r="V490" i="67"/>
  <c r="V168" i="67"/>
  <c r="V1173" i="67"/>
  <c r="V21" i="67"/>
  <c r="V1117" i="67"/>
  <c r="V125" i="67"/>
  <c r="V206" i="67"/>
  <c r="V386" i="67"/>
  <c r="V755" i="67"/>
  <c r="V402" i="67"/>
  <c r="V1129" i="67"/>
  <c r="V102" i="67"/>
  <c r="V105" i="67"/>
  <c r="V958" i="67"/>
  <c r="V350" i="67"/>
  <c r="V97" i="67"/>
  <c r="V173" i="67"/>
  <c r="V728" i="67"/>
  <c r="V265" i="67"/>
  <c r="V180" i="67"/>
  <c r="V562" i="67"/>
  <c r="V183" i="67"/>
  <c r="V1307" i="67"/>
  <c r="V51" i="67"/>
  <c r="V709" i="67"/>
  <c r="V365" i="67"/>
  <c r="V993" i="67"/>
  <c r="V1074" i="67"/>
  <c r="V505" i="67"/>
  <c r="V428" i="67"/>
  <c r="V1149" i="67"/>
  <c r="V117" i="67"/>
  <c r="V1122" i="67"/>
  <c r="V98" i="67"/>
  <c r="V758" i="67"/>
  <c r="V905" i="67"/>
  <c r="V1134" i="67"/>
  <c r="H569" i="67"/>
  <c r="H1195" i="67"/>
  <c r="H441" i="67"/>
  <c r="H842" i="67"/>
  <c r="H512" i="67"/>
  <c r="H335" i="67"/>
  <c r="H860" i="67"/>
  <c r="H1297" i="67"/>
  <c r="H1007" i="67"/>
  <c r="H435" i="67"/>
  <c r="H313" i="67"/>
  <c r="H1198" i="67"/>
  <c r="H1273" i="67"/>
  <c r="H126" i="67"/>
  <c r="H621" i="67"/>
  <c r="H618" i="67"/>
  <c r="H343" i="67"/>
  <c r="H980" i="67"/>
  <c r="H395" i="67"/>
  <c r="H555" i="67"/>
  <c r="H429" i="67"/>
  <c r="H67" i="67"/>
  <c r="H1294" i="67"/>
  <c r="H263" i="67"/>
  <c r="H56" i="67"/>
  <c r="H291" i="67"/>
  <c r="H376" i="67"/>
  <c r="H61" i="67"/>
  <c r="H949" i="67"/>
  <c r="H41" i="67"/>
  <c r="H1035" i="67"/>
  <c r="H715" i="67"/>
  <c r="H391" i="67"/>
  <c r="H710" i="67"/>
  <c r="H1028" i="67"/>
  <c r="H414" i="67"/>
  <c r="H603" i="67"/>
  <c r="H138" i="67"/>
  <c r="H1158" i="67"/>
  <c r="H93" i="67"/>
  <c r="H990" i="67"/>
  <c r="H1336" i="67"/>
  <c r="H18" i="67"/>
  <c r="H220" i="67"/>
  <c r="H1277" i="67"/>
  <c r="H1193" i="67"/>
  <c r="H549" i="67"/>
  <c r="H1338" i="67"/>
  <c r="H1169" i="67"/>
  <c r="H1339" i="67"/>
  <c r="H330" i="67"/>
  <c r="H312" i="67"/>
  <c r="H74" i="67"/>
  <c r="H1214" i="67"/>
  <c r="H216" i="67"/>
  <c r="H1142" i="67"/>
  <c r="H807" i="67"/>
  <c r="H964" i="67"/>
  <c r="H305" i="67"/>
  <c r="H26" i="67"/>
  <c r="H226" i="67"/>
  <c r="H438" i="67"/>
  <c r="H1280" i="67"/>
  <c r="H78" i="67"/>
  <c r="H606" i="67"/>
  <c r="H29" i="67"/>
  <c r="H482" i="67"/>
  <c r="H1162" i="67"/>
  <c r="H1095" i="67"/>
  <c r="H1118" i="67"/>
  <c r="H904" i="67"/>
  <c r="H131" i="67"/>
  <c r="H815" i="67"/>
  <c r="H551" i="67"/>
  <c r="H1156" i="67"/>
  <c r="H423" i="67"/>
  <c r="H62" i="67"/>
  <c r="H868" i="67"/>
  <c r="H885" i="67"/>
  <c r="H307" i="67"/>
  <c r="H1351" i="67"/>
  <c r="H352" i="67"/>
  <c r="H883" i="67"/>
  <c r="H59" i="67"/>
  <c r="H879" i="67"/>
  <c r="H43" i="67"/>
  <c r="H39" i="67"/>
  <c r="H808" i="67"/>
  <c r="H52" i="67"/>
  <c r="H366" i="67"/>
  <c r="H988" i="67"/>
  <c r="H381" i="67"/>
  <c r="H443" i="67"/>
  <c r="H1006" i="67"/>
  <c r="H1022" i="67"/>
  <c r="H448" i="67"/>
  <c r="H1106" i="67"/>
  <c r="H344" i="67"/>
  <c r="H58" i="67"/>
  <c r="H192" i="67"/>
  <c r="H1013" i="67"/>
  <c r="H689" i="67"/>
  <c r="H184" i="67"/>
  <c r="H574" i="67"/>
  <c r="H63" i="67"/>
  <c r="H498" i="67"/>
  <c r="H541" i="67"/>
  <c r="H396" i="67"/>
  <c r="H353" i="67"/>
  <c r="H556" i="67"/>
  <c r="H523" i="67"/>
  <c r="H799" i="67"/>
  <c r="H557" i="67"/>
  <c r="H479" i="67"/>
  <c r="H462" i="67"/>
  <c r="H504" i="67"/>
  <c r="H794" i="67"/>
  <c r="H526" i="67"/>
  <c r="H1257" i="67"/>
  <c r="H340" i="67"/>
  <c r="H1371" i="67"/>
  <c r="H379" i="67"/>
  <c r="H427" i="67"/>
  <c r="H1355" i="67"/>
  <c r="H558" i="67"/>
  <c r="H8" i="67"/>
  <c r="H1345" i="67"/>
  <c r="H440" i="67"/>
  <c r="H800" i="67"/>
  <c r="H360" i="67"/>
  <c r="H219" i="67"/>
  <c r="H546" i="67"/>
  <c r="H394" i="67"/>
  <c r="H336" i="67"/>
  <c r="H294" i="67"/>
  <c r="H246" i="67"/>
  <c r="H811" i="67"/>
  <c r="H245" i="67"/>
  <c r="H323" i="67"/>
  <c r="H380" i="67"/>
  <c r="H464" i="67"/>
  <c r="H444" i="67"/>
  <c r="H33" i="67"/>
  <c r="H389" i="67"/>
  <c r="H13" i="67"/>
  <c r="H53" i="67"/>
  <c r="H439" i="67"/>
  <c r="H812" i="67"/>
  <c r="H373" i="67"/>
  <c r="H513" i="67"/>
  <c r="H481" i="67"/>
  <c r="H357" i="67"/>
  <c r="H339" i="67"/>
  <c r="H1251" i="67"/>
  <c r="H314" i="67"/>
  <c r="H445" i="67"/>
  <c r="H797" i="67"/>
  <c r="H27" i="67"/>
  <c r="H48" i="67"/>
  <c r="H530" i="67"/>
  <c r="H548" i="67"/>
  <c r="H385" i="67"/>
  <c r="H332" i="67"/>
  <c r="H107" i="67"/>
  <c r="H1354" i="67"/>
  <c r="H446" i="67"/>
  <c r="H820" i="67"/>
  <c r="H331" i="67"/>
  <c r="H23" i="67"/>
  <c r="H503" i="67"/>
  <c r="H1249" i="67"/>
  <c r="H413" i="67"/>
  <c r="H1281" i="67"/>
  <c r="H7" i="67"/>
  <c r="H1261" i="67"/>
  <c r="H361" i="67"/>
  <c r="H511" i="67"/>
  <c r="H46" i="67"/>
  <c r="H367" i="67"/>
  <c r="H527" i="67"/>
  <c r="H354" i="67"/>
  <c r="H529" i="67"/>
  <c r="H38" i="67"/>
  <c r="H816" i="67"/>
  <c r="H393" i="67"/>
  <c r="H54" i="67"/>
  <c r="H524" i="67"/>
  <c r="H355" i="67"/>
  <c r="H1264" i="67"/>
  <c r="H801" i="67"/>
  <c r="H795" i="67"/>
  <c r="H341" i="67"/>
  <c r="H822" i="67"/>
  <c r="H382" i="67"/>
  <c r="H967" i="67"/>
  <c r="H959" i="67"/>
  <c r="H760" i="67"/>
  <c r="H1081" i="67"/>
  <c r="H982" i="67"/>
  <c r="H995" i="67"/>
  <c r="H946" i="67"/>
  <c r="H121" i="67"/>
  <c r="H197" i="67"/>
  <c r="H1099" i="67"/>
  <c r="H991" i="67"/>
  <c r="H544" i="67"/>
  <c r="H73" i="67"/>
  <c r="H49" i="67"/>
  <c r="H42" i="67"/>
  <c r="H416" i="67"/>
  <c r="H243" i="67"/>
  <c r="H64" i="67"/>
  <c r="H810" i="67"/>
  <c r="H322" i="67"/>
  <c r="H327" i="67"/>
  <c r="H809" i="67"/>
  <c r="H20" i="67"/>
  <c r="H368" i="67"/>
  <c r="H328" i="67"/>
  <c r="H1279" i="67"/>
  <c r="H1278" i="67"/>
  <c r="H10" i="67"/>
  <c r="H539" i="67"/>
  <c r="H476" i="67"/>
  <c r="H559" i="67"/>
  <c r="H520" i="67"/>
  <c r="H377" i="67"/>
  <c r="H1349" i="67"/>
  <c r="H1272" i="67"/>
  <c r="H1270" i="67"/>
  <c r="H802" i="67"/>
  <c r="H1356" i="67"/>
  <c r="H44" i="67"/>
  <c r="H986" i="67"/>
  <c r="H894" i="67"/>
  <c r="H11" i="67"/>
  <c r="H256" i="67"/>
  <c r="H601" i="67"/>
  <c r="H515" i="67"/>
  <c r="H50" i="67"/>
  <c r="H467" i="67"/>
  <c r="H891" i="67"/>
  <c r="H1153" i="67"/>
  <c r="H101" i="67"/>
  <c r="H533" i="67"/>
  <c r="H81" i="67"/>
  <c r="H310" i="67"/>
  <c r="H1030" i="67"/>
  <c r="H568" i="67"/>
  <c r="H351" i="67"/>
  <c r="H185" i="67"/>
  <c r="H1002" i="67"/>
  <c r="H317" i="67"/>
  <c r="H253" i="67"/>
  <c r="H560" i="67"/>
  <c r="H1032" i="67"/>
  <c r="H129" i="67"/>
  <c r="H849" i="67"/>
  <c r="H178" i="67"/>
  <c r="H1027" i="67"/>
  <c r="H1151" i="67"/>
  <c r="H68" i="67"/>
  <c r="H1036" i="67"/>
  <c r="H388" i="67"/>
  <c r="H1200" i="67"/>
  <c r="H1340" i="67"/>
  <c r="H1168" i="67"/>
  <c r="H804" i="67"/>
  <c r="H890" i="67"/>
  <c r="H247" i="67"/>
  <c r="H345" i="67"/>
  <c r="H1003" i="67"/>
  <c r="H1275" i="67"/>
  <c r="H602" i="67"/>
  <c r="H1031" i="67"/>
  <c r="H483" i="67"/>
  <c r="H1271" i="67"/>
  <c r="H347" i="67"/>
  <c r="H1260" i="67"/>
  <c r="H249" i="67"/>
  <c r="H390" i="67"/>
  <c r="H16" i="67"/>
  <c r="H28" i="67"/>
  <c r="H1068" i="67"/>
  <c r="H1025" i="67"/>
  <c r="H929" i="67"/>
  <c r="H670" i="67"/>
  <c r="H877" i="67"/>
  <c r="H474" i="67"/>
  <c r="H1267" i="67"/>
  <c r="H688" i="67"/>
  <c r="H497" i="67"/>
  <c r="H128" i="67"/>
  <c r="H919" i="67"/>
  <c r="H792" i="67"/>
  <c r="H869" i="67"/>
  <c r="H1103" i="67"/>
  <c r="H613" i="67"/>
  <c r="H1078" i="67"/>
  <c r="H1347" i="67"/>
  <c r="H805" i="67"/>
  <c r="H1141" i="67"/>
  <c r="H334" i="67"/>
  <c r="H911" i="67"/>
  <c r="H25" i="67"/>
  <c r="H463" i="67"/>
  <c r="H338" i="67"/>
  <c r="H902" i="67"/>
  <c r="H944" i="67"/>
  <c r="H387" i="67"/>
  <c r="H531" i="67"/>
  <c r="H941" i="67"/>
  <c r="H1097" i="67"/>
  <c r="H1127" i="67"/>
  <c r="H553" i="67"/>
  <c r="H1015" i="67"/>
  <c r="H66" i="67"/>
  <c r="H40" i="67"/>
  <c r="H1341" i="67"/>
  <c r="H550" i="67"/>
  <c r="H24" i="67"/>
  <c r="H909" i="67"/>
  <c r="H171" i="67"/>
  <c r="H750" i="67"/>
  <c r="H120" i="67"/>
  <c r="H292" i="67"/>
  <c r="H193" i="67"/>
  <c r="H1071" i="67"/>
  <c r="H442" i="67"/>
  <c r="H194" i="67"/>
  <c r="H337" i="67"/>
  <c r="H1098" i="67"/>
  <c r="H114" i="67"/>
  <c r="H88" i="67"/>
  <c r="H244" i="67"/>
  <c r="H1295" i="67"/>
  <c r="H1080" i="67"/>
  <c r="H1258" i="67"/>
  <c r="H485" i="67"/>
  <c r="H34" i="67"/>
  <c r="H60" i="67"/>
  <c r="H1353" i="67"/>
  <c r="H1120" i="67"/>
  <c r="H1070" i="67"/>
  <c r="H1196" i="67"/>
  <c r="H176" i="67"/>
  <c r="H706" i="67"/>
  <c r="H1165" i="67"/>
  <c r="H486" i="67"/>
  <c r="H1076" i="67"/>
  <c r="H906" i="67"/>
  <c r="H1268" i="67"/>
  <c r="H169" i="67"/>
  <c r="H392" i="67"/>
  <c r="H316" i="67"/>
  <c r="H576" i="67"/>
  <c r="H1262" i="67"/>
  <c r="H408" i="67"/>
  <c r="H1017" i="67"/>
  <c r="H488" i="67"/>
  <c r="H1155" i="67"/>
  <c r="H418" i="67"/>
  <c r="H487" i="67"/>
  <c r="H475" i="67"/>
  <c r="H1004" i="67"/>
  <c r="H150" i="67"/>
  <c r="H1140" i="67"/>
  <c r="H127" i="67"/>
  <c r="H901" i="67"/>
  <c r="H100" i="67"/>
  <c r="H825" i="67"/>
  <c r="H195" i="67"/>
  <c r="H1276" i="67"/>
  <c r="H1128" i="67"/>
  <c r="H1121" i="67"/>
  <c r="H1248" i="67"/>
  <c r="H933" i="67"/>
  <c r="H892" i="67"/>
  <c r="H893" i="67"/>
  <c r="H92" i="67"/>
  <c r="H882" i="67"/>
  <c r="H848" i="67"/>
  <c r="H1005" i="67"/>
  <c r="H769" i="67"/>
  <c r="H489" i="67"/>
  <c r="H75" i="67"/>
  <c r="H1352" i="67"/>
  <c r="H132" i="67"/>
  <c r="H518" i="67"/>
  <c r="H554" i="67"/>
  <c r="H561" i="67"/>
  <c r="H76" i="67"/>
  <c r="H817" i="67"/>
  <c r="H333" i="67"/>
  <c r="H37" i="67"/>
  <c r="H270" i="67"/>
  <c r="H765" i="67"/>
  <c r="H134" i="67"/>
  <c r="H622" i="67"/>
  <c r="H1253" i="67"/>
  <c r="H123" i="67"/>
  <c r="H818" i="67"/>
  <c r="H1199" i="67"/>
  <c r="H71" i="67"/>
  <c r="H1370" i="67"/>
  <c r="H910" i="67"/>
  <c r="H620" i="67"/>
  <c r="H1201" i="67"/>
  <c r="H1034" i="67"/>
  <c r="H447" i="67"/>
  <c r="H282" i="67"/>
  <c r="H647" i="67"/>
  <c r="H1021" i="67"/>
  <c r="H258" i="67"/>
  <c r="H791" i="67"/>
  <c r="H1102" i="67"/>
  <c r="H581" i="67"/>
  <c r="H740" i="67"/>
  <c r="H130" i="67"/>
  <c r="H115" i="67"/>
  <c r="H979" i="67"/>
  <c r="H1187" i="67"/>
  <c r="H196" i="67"/>
  <c r="H773" i="67"/>
  <c r="H732" i="67"/>
  <c r="H669" i="67"/>
  <c r="H465" i="67"/>
  <c r="H1335" i="67"/>
  <c r="H306" i="67"/>
  <c r="H271" i="67"/>
  <c r="H532" i="67"/>
  <c r="H823" i="67"/>
  <c r="H744" i="67"/>
  <c r="H754" i="67"/>
  <c r="H785" i="67"/>
  <c r="H806" i="67"/>
  <c r="H1166" i="67"/>
  <c r="H1094" i="67"/>
  <c r="H493" i="67"/>
  <c r="H978" i="67"/>
  <c r="H538" i="67"/>
  <c r="H324" i="67"/>
  <c r="H587" i="67"/>
  <c r="H264" i="67"/>
  <c r="H584" i="67"/>
  <c r="H780" i="67"/>
  <c r="H1246" i="67"/>
  <c r="H679" i="67"/>
  <c r="H777" i="67"/>
  <c r="H1011" i="67"/>
  <c r="H1285" i="67"/>
  <c r="H1234" i="67"/>
  <c r="H1314" i="67"/>
  <c r="H318" i="67"/>
  <c r="H545" i="67"/>
  <c r="H570" i="67"/>
  <c r="H751" i="67"/>
  <c r="H699" i="67"/>
  <c r="H634" i="67"/>
  <c r="H69" i="67"/>
  <c r="H1033" i="67"/>
  <c r="H948" i="67"/>
  <c r="H1100" i="67"/>
  <c r="H1315" i="67"/>
  <c r="H293" i="67"/>
  <c r="H702" i="67"/>
  <c r="H1308" i="67"/>
  <c r="H204" i="67"/>
  <c r="H714" i="67"/>
  <c r="H757" i="67"/>
  <c r="H1316" i="67"/>
  <c r="H210" i="67"/>
  <c r="H627" i="67"/>
  <c r="H32" i="67"/>
  <c r="H133" i="67"/>
  <c r="H1357" i="67"/>
  <c r="H1329" i="67"/>
  <c r="H922" i="67"/>
  <c r="H356" i="67"/>
  <c r="H118" i="67"/>
  <c r="H135" i="67"/>
  <c r="H1225" i="67"/>
  <c r="H1372" i="67"/>
  <c r="H1331" i="67"/>
  <c r="H632" i="67"/>
  <c r="H925" i="67"/>
  <c r="H1324" i="67"/>
  <c r="H649" i="67"/>
  <c r="H1320" i="67"/>
  <c r="H1382" i="67"/>
  <c r="H275" i="67"/>
  <c r="H607" i="67"/>
  <c r="H924" i="67"/>
  <c r="H552" i="67"/>
  <c r="H685" i="67"/>
  <c r="H567" i="67"/>
  <c r="H881" i="67"/>
  <c r="H45" i="67"/>
  <c r="H1259" i="67"/>
  <c r="H644" i="67"/>
  <c r="H536" i="67"/>
  <c r="H225" i="67"/>
  <c r="H1323" i="67"/>
  <c r="H1327" i="67"/>
  <c r="H721" i="67"/>
  <c r="H594" i="67"/>
  <c r="H372" i="67"/>
  <c r="H604" i="67"/>
  <c r="H276" i="67"/>
  <c r="H290" i="67"/>
  <c r="H451" i="67"/>
  <c r="H397" i="67"/>
  <c r="H1317" i="67"/>
  <c r="H798" i="67"/>
  <c r="H789" i="67"/>
  <c r="H1328" i="67"/>
  <c r="H252" i="67"/>
  <c r="H1306" i="67"/>
  <c r="H611" i="67"/>
  <c r="H840" i="67"/>
  <c r="H778" i="67"/>
  <c r="H609" i="67"/>
  <c r="H1330" i="67"/>
  <c r="H460" i="67"/>
  <c r="H283" i="67"/>
  <c r="H1231" i="67"/>
  <c r="H261" i="67"/>
  <c r="H1318" i="67"/>
  <c r="H1290" i="67"/>
  <c r="H742" i="67"/>
  <c r="H1227" i="67"/>
  <c r="H1321" i="67"/>
  <c r="H262" i="67"/>
  <c r="H1342" i="67"/>
  <c r="H295" i="67"/>
  <c r="H920" i="67"/>
  <c r="H1319" i="67"/>
  <c r="H1322" i="67"/>
  <c r="H1312" i="67"/>
  <c r="H1233" i="67"/>
  <c r="H371" i="67"/>
  <c r="H630" i="67"/>
  <c r="H1309" i="67"/>
  <c r="H1344" i="67"/>
  <c r="H452" i="67"/>
  <c r="H1325" i="67"/>
  <c r="H1311" i="67"/>
  <c r="H1293" i="67"/>
  <c r="H696" i="67"/>
  <c r="H661" i="67"/>
  <c r="H1282" i="67"/>
  <c r="H745" i="67"/>
  <c r="H466" i="67"/>
  <c r="H297" i="67"/>
  <c r="H425" i="67"/>
  <c r="H430" i="67"/>
  <c r="H1313" i="67"/>
  <c r="H1289" i="67"/>
  <c r="H267" i="67"/>
  <c r="H1220" i="67"/>
  <c r="H254" i="67"/>
  <c r="H57" i="67"/>
  <c r="H231" i="67"/>
  <c r="H654" i="67"/>
  <c r="H403" i="67"/>
  <c r="H579" i="67"/>
  <c r="H643" i="67"/>
  <c r="H674" i="67"/>
  <c r="H459" i="67"/>
  <c r="H1367" i="67"/>
  <c r="H635" i="67"/>
  <c r="H655" i="67"/>
  <c r="H1299" i="67"/>
  <c r="H274" i="67"/>
  <c r="H1365" i="67"/>
  <c r="H935" i="67"/>
  <c r="H761" i="67"/>
  <c r="H1326" i="67"/>
  <c r="H346" i="67"/>
  <c r="H756" i="67"/>
  <c r="H598" i="67"/>
  <c r="H921" i="67"/>
  <c r="H690" i="67"/>
  <c r="H605" i="67"/>
  <c r="H407" i="67"/>
  <c r="H470" i="67"/>
  <c r="H662" i="67"/>
  <c r="H431" i="67"/>
  <c r="H1303" i="67"/>
  <c r="H1229" i="67"/>
  <c r="H612" i="67"/>
  <c r="H781" i="67"/>
  <c r="H680" i="67"/>
  <c r="H1224" i="67"/>
  <c r="H783" i="67"/>
  <c r="H232" i="67"/>
  <c r="H456" i="67"/>
  <c r="H1263" i="67"/>
  <c r="H229" i="67"/>
  <c r="H233" i="67"/>
  <c r="H370" i="67"/>
  <c r="H747" i="67"/>
  <c r="H1360" i="67"/>
  <c r="H1378" i="67"/>
  <c r="H772" i="67"/>
  <c r="H586" i="67"/>
  <c r="H500" i="67"/>
  <c r="H454" i="67"/>
  <c r="H658" i="67"/>
  <c r="H650" i="67"/>
  <c r="H230" i="67"/>
  <c r="H572" i="67"/>
  <c r="H681" i="67"/>
  <c r="H687" i="67"/>
  <c r="H432" i="67"/>
  <c r="H616" i="67"/>
  <c r="H255" i="67"/>
  <c r="H633" i="67"/>
  <c r="H329" i="67"/>
  <c r="H227" i="67"/>
  <c r="H1364" i="67"/>
  <c r="H678" i="67"/>
  <c r="H405" i="67"/>
  <c r="H771" i="67"/>
  <c r="H1217" i="67"/>
  <c r="H495" i="67"/>
  <c r="H676" i="67"/>
  <c r="H787" i="67"/>
  <c r="H636" i="67"/>
  <c r="H628" i="67"/>
  <c r="H234" i="67"/>
  <c r="H1368" i="67"/>
  <c r="H311" i="67"/>
  <c r="H415" i="67"/>
  <c r="H1269" i="67"/>
  <c r="H1230" i="67"/>
  <c r="H645" i="67"/>
  <c r="H235" i="67"/>
  <c r="H266" i="67"/>
  <c r="H730" i="67"/>
  <c r="H1383" i="67"/>
  <c r="H819" i="67"/>
  <c r="H727" i="67"/>
  <c r="H434" i="67"/>
  <c r="H411" i="67"/>
  <c r="H436" i="67"/>
  <c r="H1170" i="67"/>
  <c r="H1369" i="67"/>
  <c r="H704" i="67"/>
  <c r="H841" i="67"/>
  <c r="H900" i="67"/>
  <c r="H1235" i="67"/>
  <c r="H638" i="67"/>
  <c r="H1254" i="67"/>
  <c r="H6" i="67"/>
  <c r="H664" i="67"/>
  <c r="H1381" i="67"/>
  <c r="H469" i="67"/>
  <c r="H1226" i="67"/>
  <c r="H228" i="67"/>
  <c r="H236" i="67"/>
  <c r="H362" i="67"/>
  <c r="H1358" i="67"/>
  <c r="H1223" i="67"/>
  <c r="H1222" i="67"/>
  <c r="H583" i="67"/>
  <c r="H410" i="67"/>
  <c r="H667" i="67"/>
  <c r="H400" i="67"/>
  <c r="H695" i="67"/>
  <c r="H461" i="67"/>
  <c r="H65" i="67"/>
  <c r="H1238" i="67"/>
  <c r="H1236" i="67"/>
  <c r="H1343" i="67"/>
  <c r="H1287" i="67"/>
  <c r="H1334" i="67"/>
  <c r="H733" i="67"/>
  <c r="H774" i="67"/>
  <c r="H237" i="67"/>
  <c r="H923" i="67"/>
  <c r="H1304" i="67"/>
  <c r="H619" i="67"/>
  <c r="H1079" i="67"/>
  <c r="H507" i="67"/>
  <c r="H1218" i="67"/>
  <c r="H626" i="67"/>
  <c r="H610" i="67"/>
  <c r="H659" i="67"/>
  <c r="H749" i="67"/>
  <c r="H660" i="67"/>
  <c r="H736" i="67"/>
  <c r="H711" i="67"/>
  <c r="H1379" i="67"/>
  <c r="H600" i="67"/>
  <c r="H788" i="67"/>
  <c r="H691" i="67"/>
  <c r="H1184" i="67"/>
  <c r="H122" i="67"/>
  <c r="H741" i="67"/>
  <c r="H720" i="67"/>
  <c r="H401" i="67"/>
  <c r="H589" i="67"/>
  <c r="H238" i="67"/>
  <c r="H1366" i="67"/>
  <c r="H457" i="67"/>
  <c r="H701" i="67"/>
  <c r="H759" i="67"/>
  <c r="H591" i="67"/>
  <c r="H734" i="67"/>
  <c r="H641" i="67"/>
  <c r="H284" i="67"/>
  <c r="H735" i="67"/>
  <c r="H453" i="67"/>
  <c r="H1291" i="67"/>
  <c r="H1283" i="67"/>
  <c r="H251" i="67"/>
  <c r="H629" i="67"/>
  <c r="H707" i="67"/>
  <c r="H713" i="67"/>
  <c r="H288" i="67"/>
  <c r="H491" i="67"/>
  <c r="H1232" i="67"/>
  <c r="H506" i="67"/>
  <c r="H1300" i="67"/>
  <c r="H631" i="67"/>
  <c r="H684" i="67"/>
  <c r="H449" i="67"/>
  <c r="H398" i="67"/>
  <c r="H697" i="67"/>
  <c r="H1288" i="67"/>
  <c r="H285" i="67"/>
  <c r="H420" i="67"/>
  <c r="H651" i="67"/>
  <c r="H492" i="67"/>
  <c r="H588" i="67"/>
  <c r="H642" i="67"/>
  <c r="H359" i="67"/>
  <c r="H296" i="67"/>
  <c r="H250" i="67"/>
  <c r="H1363" i="67"/>
  <c r="H286" i="67"/>
  <c r="H1237" i="67"/>
  <c r="H700" i="67"/>
  <c r="H501" i="67"/>
  <c r="H239" i="67"/>
  <c r="H677" i="67"/>
  <c r="H705" i="67"/>
  <c r="H509" i="67"/>
  <c r="H712" i="67"/>
  <c r="H1380" i="67"/>
  <c r="H764" i="67"/>
  <c r="H738" i="67"/>
  <c r="H718" i="67"/>
  <c r="H566" i="67"/>
  <c r="H1332" i="67"/>
  <c r="H693" i="67"/>
  <c r="H1228" i="67"/>
  <c r="H278" i="67"/>
  <c r="H240" i="67"/>
  <c r="H748" i="67"/>
  <c r="H287" i="67"/>
  <c r="H426" i="67"/>
  <c r="H592" i="67"/>
  <c r="H716" i="67"/>
  <c r="H571" i="67"/>
  <c r="H767" i="67"/>
  <c r="H1191" i="67"/>
  <c r="H1247" i="67"/>
  <c r="H1310" i="67"/>
  <c r="H722" i="67"/>
  <c r="H1255" i="67"/>
  <c r="H987" i="67"/>
  <c r="H746" i="67"/>
  <c r="H665" i="67"/>
  <c r="H599" i="67"/>
  <c r="H766" i="67"/>
  <c r="H752" i="67"/>
  <c r="H1384" i="67"/>
  <c r="H502" i="67"/>
  <c r="H1362" i="67"/>
  <c r="H729" i="67"/>
  <c r="H595" i="67"/>
  <c r="H776" i="67"/>
  <c r="H277" i="67"/>
  <c r="H593" i="67"/>
  <c r="H473" i="67"/>
  <c r="H433" i="67"/>
  <c r="H363" i="67"/>
  <c r="H260" i="67"/>
  <c r="H9" i="67"/>
  <c r="H241" i="67"/>
  <c r="H289" i="67"/>
  <c r="H763" i="67"/>
  <c r="H683" i="67"/>
  <c r="H1374" i="67"/>
  <c r="H731" i="67"/>
  <c r="H259" i="67"/>
  <c r="H775" i="67"/>
  <c r="H421" i="67"/>
  <c r="H510" i="67"/>
  <c r="H1333" i="67"/>
  <c r="H450" i="67"/>
  <c r="H1252" i="67"/>
  <c r="H406" i="67"/>
  <c r="H753" i="67"/>
  <c r="H242" i="67"/>
  <c r="H675" i="67"/>
  <c r="H279" i="67"/>
  <c r="H494" i="67"/>
  <c r="H471" i="67"/>
  <c r="H478" i="67"/>
  <c r="H692" i="67"/>
  <c r="H573" i="67"/>
  <c r="H1359" i="67"/>
  <c r="H1256" i="67"/>
  <c r="H349" i="67"/>
  <c r="H743" i="67"/>
  <c r="H1219" i="67"/>
  <c r="H1160" i="67"/>
  <c r="H412" i="67"/>
  <c r="H790" i="67"/>
  <c r="H320" i="67"/>
  <c r="H1361" i="67"/>
  <c r="H319" i="67"/>
  <c r="H1377" i="67"/>
  <c r="H786" i="67"/>
  <c r="H782" i="67"/>
  <c r="H824" i="67"/>
  <c r="H455" i="67"/>
  <c r="H496" i="67"/>
  <c r="H116" i="67"/>
  <c r="H615" i="67"/>
  <c r="H779" i="67"/>
  <c r="H378" i="67"/>
  <c r="H974" i="67"/>
  <c r="H1024" i="67"/>
  <c r="H698" i="67"/>
  <c r="H468" i="67"/>
  <c r="H15" i="67"/>
  <c r="H399" i="67"/>
  <c r="H1376" i="67"/>
  <c r="H422" i="67"/>
  <c r="H926" i="67"/>
  <c r="H1221" i="67"/>
  <c r="H534" i="67"/>
  <c r="H739" i="67"/>
  <c r="H703" i="67"/>
  <c r="H708" i="67"/>
  <c r="H637" i="67"/>
  <c r="H458" i="67"/>
  <c r="H668" i="67"/>
  <c r="H656" i="67"/>
  <c r="H1302" i="67"/>
  <c r="H671" i="67"/>
  <c r="H726" i="67"/>
  <c r="H719" i="67"/>
  <c r="H208" i="67"/>
  <c r="H110" i="67"/>
  <c r="H673" i="67"/>
  <c r="H648" i="67"/>
  <c r="H624" i="67"/>
  <c r="H1029" i="67"/>
  <c r="H272" i="67"/>
  <c r="H625" i="67"/>
  <c r="H717" i="67"/>
  <c r="H108" i="67"/>
  <c r="H209" i="67"/>
  <c r="H623" i="67"/>
  <c r="H111" i="67"/>
  <c r="H113" i="67"/>
  <c r="H273" i="67"/>
  <c r="H112" i="67"/>
  <c r="H784" i="67"/>
  <c r="H300" i="67"/>
  <c r="H1052" i="67"/>
  <c r="H141" i="67"/>
  <c r="H82" i="67"/>
  <c r="H1245" i="67"/>
  <c r="H914" i="67"/>
  <c r="H358" i="67"/>
  <c r="H992" i="67"/>
  <c r="H1202" i="67"/>
  <c r="H1172" i="67"/>
  <c r="H953" i="67"/>
  <c r="H302" i="67"/>
  <c r="H1138" i="67"/>
  <c r="H838" i="67"/>
  <c r="H1089" i="67"/>
  <c r="H955" i="67"/>
  <c r="H205" i="67"/>
  <c r="H31" i="67"/>
  <c r="H1244" i="67"/>
  <c r="H888" i="67"/>
  <c r="H1210" i="67"/>
  <c r="H437" i="67"/>
  <c r="H985" i="67"/>
  <c r="H146" i="67"/>
  <c r="H863" i="67"/>
  <c r="H508" i="67"/>
  <c r="H813" i="67"/>
  <c r="H940" i="67"/>
  <c r="H298" i="67"/>
  <c r="H956" i="67"/>
  <c r="H94" i="67"/>
  <c r="H1171" i="67"/>
  <c r="H374" i="67"/>
  <c r="H886" i="67"/>
  <c r="H1109" i="67"/>
  <c r="H1043" i="67"/>
  <c r="H1023" i="67"/>
  <c r="H832" i="67"/>
  <c r="H521" i="67"/>
  <c r="H484" i="67"/>
  <c r="H1096" i="67"/>
  <c r="H1240" i="67"/>
  <c r="H1057" i="67"/>
  <c r="H248" i="67"/>
  <c r="H72" i="67"/>
  <c r="H895" i="67"/>
  <c r="H1041" i="67"/>
  <c r="H1101" i="67"/>
  <c r="H540" i="67"/>
  <c r="H172" i="67"/>
  <c r="H1139" i="67"/>
  <c r="H963" i="67"/>
  <c r="H1083" i="67"/>
  <c r="H1058" i="67"/>
  <c r="H1026" i="67"/>
  <c r="H1038" i="67"/>
  <c r="H1176" i="67"/>
  <c r="H1148" i="67"/>
  <c r="H945" i="67"/>
  <c r="H535" i="67"/>
  <c r="H855" i="67"/>
  <c r="H899" i="67"/>
  <c r="H971" i="67"/>
  <c r="H326" i="67"/>
  <c r="H1084" i="67"/>
  <c r="H976" i="67"/>
  <c r="H1131" i="67"/>
  <c r="H617" i="67"/>
  <c r="H1125" i="67"/>
  <c r="H1265" i="67"/>
  <c r="H814" i="67"/>
  <c r="H977" i="67"/>
  <c r="H1182" i="67"/>
  <c r="H514" i="67"/>
  <c r="H577" i="67"/>
  <c r="H87" i="67"/>
  <c r="H932" i="67"/>
  <c r="H1044" i="67"/>
  <c r="H137" i="67"/>
  <c r="H136" i="67"/>
  <c r="H1085" i="67"/>
  <c r="H309" i="67"/>
  <c r="H961" i="67"/>
  <c r="H1107" i="67"/>
  <c r="H915" i="67"/>
  <c r="H983" i="67"/>
  <c r="H214" i="67"/>
  <c r="H522" i="67"/>
  <c r="H547" i="67"/>
  <c r="H880" i="67"/>
  <c r="H876" i="67"/>
  <c r="H124" i="67"/>
  <c r="H839" i="67"/>
  <c r="H85" i="67"/>
  <c r="H1243" i="67"/>
  <c r="H1060" i="67"/>
  <c r="H55" i="67"/>
  <c r="H969" i="67"/>
  <c r="H828" i="67"/>
  <c r="H1040" i="67"/>
  <c r="H997" i="67"/>
  <c r="H672" i="67"/>
  <c r="H84" i="67"/>
  <c r="H1143" i="67"/>
  <c r="H578" i="67"/>
  <c r="H1113" i="67"/>
  <c r="H908" i="67"/>
  <c r="H874" i="67"/>
  <c r="H143" i="67"/>
  <c r="H829" i="67"/>
  <c r="H1055" i="67"/>
  <c r="H348" i="67"/>
  <c r="H1069" i="67"/>
  <c r="H30" i="67"/>
  <c r="H140" i="67"/>
  <c r="H973" i="67"/>
  <c r="H1067" i="67"/>
  <c r="H861" i="67"/>
  <c r="H1110" i="67"/>
  <c r="H1266" i="67"/>
  <c r="H1178" i="67"/>
  <c r="H1174" i="67"/>
  <c r="H1061" i="67"/>
  <c r="H1301" i="67"/>
  <c r="H148" i="67"/>
  <c r="H1144" i="67"/>
  <c r="H793" i="67"/>
  <c r="H19" i="67"/>
  <c r="H404" i="67"/>
  <c r="H596" i="67"/>
  <c r="H843" i="67"/>
  <c r="H834" i="67"/>
  <c r="H1205" i="67"/>
  <c r="H1204" i="67"/>
  <c r="H142" i="67"/>
  <c r="H1175" i="67"/>
  <c r="H1137" i="67"/>
  <c r="H1124" i="67"/>
  <c r="H856" i="67"/>
  <c r="H70" i="67"/>
  <c r="H516" i="67"/>
  <c r="H846" i="67"/>
  <c r="H1045" i="67"/>
  <c r="H833" i="67"/>
  <c r="H872" i="67"/>
  <c r="H1062" i="67"/>
  <c r="H1000" i="67"/>
  <c r="H1088" i="67"/>
  <c r="H864" i="67"/>
  <c r="H1183" i="67"/>
  <c r="H865" i="67"/>
  <c r="H1093" i="67"/>
  <c r="H930" i="67"/>
  <c r="H221" i="67"/>
  <c r="H934" i="67"/>
  <c r="H830" i="67"/>
  <c r="H1241" i="67"/>
  <c r="H998" i="67"/>
  <c r="H968" i="67"/>
  <c r="H1111" i="67"/>
  <c r="H796" i="67"/>
  <c r="H301" i="67"/>
  <c r="H854" i="67"/>
  <c r="H1063" i="67"/>
  <c r="H1064" i="67"/>
  <c r="H1216" i="67"/>
  <c r="H564" i="67"/>
  <c r="H1046" i="67"/>
  <c r="H1054" i="67"/>
  <c r="H663" i="67"/>
  <c r="H724" i="67"/>
  <c r="H563" i="67"/>
  <c r="H873" i="67"/>
  <c r="H1051" i="67"/>
  <c r="H871" i="67"/>
  <c r="H1090" i="67"/>
  <c r="H1114" i="67"/>
  <c r="H947" i="67"/>
  <c r="H870" i="67"/>
  <c r="H984" i="67"/>
  <c r="H1126" i="67"/>
  <c r="H1208" i="67"/>
  <c r="H383" i="67"/>
  <c r="H836" i="67"/>
  <c r="H1112" i="67"/>
  <c r="H917" i="67"/>
  <c r="H913" i="67"/>
  <c r="H951" i="67"/>
  <c r="H837" i="67"/>
  <c r="H1116" i="67"/>
  <c r="H952" i="67"/>
  <c r="H889" i="67"/>
  <c r="H1180" i="67"/>
  <c r="H1177" i="67"/>
  <c r="H147" i="67"/>
  <c r="H826" i="67"/>
  <c r="H542" i="67"/>
  <c r="H1239" i="67"/>
  <c r="H1042" i="67"/>
  <c r="H844" i="67"/>
  <c r="H857" i="67"/>
  <c r="H897" i="67"/>
  <c r="H144" i="67"/>
  <c r="H1082" i="67"/>
  <c r="H657" i="67"/>
  <c r="H1108" i="67"/>
  <c r="H1181" i="67"/>
  <c r="H972" i="67"/>
  <c r="H1047" i="67"/>
  <c r="H1086" i="67"/>
  <c r="H1213" i="67"/>
  <c r="H1211" i="67"/>
  <c r="H827" i="67"/>
  <c r="H22" i="67"/>
  <c r="H517" i="67"/>
  <c r="H1059" i="67"/>
  <c r="H145" i="67"/>
  <c r="H96" i="67"/>
  <c r="H1146" i="67"/>
  <c r="H1286" i="67"/>
  <c r="H762" i="67"/>
  <c r="H1065" i="67"/>
  <c r="H1123" i="67"/>
  <c r="H149" i="67"/>
  <c r="H419" i="67"/>
  <c r="H1212" i="67"/>
  <c r="H409" i="67"/>
  <c r="H1091" i="67"/>
  <c r="H580" i="67"/>
  <c r="H653" i="67"/>
  <c r="H912" i="67"/>
  <c r="H853" i="67"/>
  <c r="H725" i="67"/>
  <c r="H299" i="67"/>
  <c r="H950" i="67"/>
  <c r="H996" i="67"/>
  <c r="H1296" i="67"/>
  <c r="H938" i="67"/>
  <c r="H1203" i="67"/>
  <c r="H575" i="67"/>
  <c r="H835" i="67"/>
  <c r="H970" i="67"/>
  <c r="H1048" i="67"/>
  <c r="H1147" i="67"/>
  <c r="H342" i="67"/>
  <c r="H1206" i="67"/>
  <c r="H962" i="67"/>
  <c r="H1039" i="67"/>
  <c r="H887" i="67"/>
  <c r="H768" i="67"/>
  <c r="H1056" i="67"/>
  <c r="H831" i="67"/>
  <c r="H211" i="67"/>
  <c r="H1053" i="67"/>
  <c r="H954" i="67"/>
  <c r="H1049" i="67"/>
  <c r="H1179" i="67"/>
  <c r="H1135" i="67"/>
  <c r="H257" i="67"/>
  <c r="H937" i="67"/>
  <c r="H1115" i="67"/>
  <c r="H525" i="67"/>
  <c r="H918" i="67"/>
  <c r="H999" i="67"/>
  <c r="H1242" i="67"/>
  <c r="H472" i="67"/>
  <c r="H1066" i="67"/>
  <c r="H1145" i="67"/>
  <c r="H1207" i="67"/>
  <c r="H931" i="67"/>
  <c r="H866" i="67"/>
  <c r="H614" i="67"/>
  <c r="H308" i="67"/>
  <c r="H154" i="67"/>
  <c r="H155" i="67"/>
  <c r="H156" i="67"/>
  <c r="H167" i="67"/>
  <c r="H89" i="67"/>
  <c r="H163" i="67"/>
  <c r="H91" i="67"/>
  <c r="H161" i="67"/>
  <c r="H222" i="67"/>
  <c r="H212" i="67"/>
  <c r="H80" i="67"/>
  <c r="H213" i="67"/>
  <c r="H157" i="67"/>
  <c r="H160" i="67"/>
  <c r="H158" i="67"/>
  <c r="H165" i="67"/>
  <c r="H151" i="67"/>
  <c r="H164" i="67"/>
  <c r="H152" i="67"/>
  <c r="H166" i="67"/>
  <c r="H1157" i="67"/>
  <c r="H850" i="67"/>
  <c r="H1132" i="67"/>
  <c r="H666" i="67"/>
  <c r="H1072" i="67"/>
  <c r="H207" i="67"/>
  <c r="H224" i="67"/>
  <c r="H903" i="67"/>
  <c r="H821" i="67"/>
  <c r="H737" i="67"/>
  <c r="H1159" i="67"/>
  <c r="H281" i="67"/>
  <c r="H640" i="67"/>
  <c r="H1130" i="67"/>
  <c r="H694" i="67"/>
  <c r="H86" i="67"/>
  <c r="H188" i="67"/>
  <c r="H1020" i="67"/>
  <c r="H528" i="67"/>
  <c r="H682" i="67"/>
  <c r="H565" i="67"/>
  <c r="H35" i="67"/>
  <c r="H375" i="67"/>
  <c r="H1209" i="67"/>
  <c r="H189" i="67"/>
  <c r="H79" i="67"/>
  <c r="H424" i="67"/>
  <c r="H1167" i="67"/>
  <c r="H198" i="67"/>
  <c r="H223" i="67"/>
  <c r="H875" i="67"/>
  <c r="H1164" i="67"/>
  <c r="H77" i="67"/>
  <c r="H269" i="67"/>
  <c r="H686" i="67"/>
  <c r="H1298" i="67"/>
  <c r="H981" i="67"/>
  <c r="H1050" i="67"/>
  <c r="H1192" i="67"/>
  <c r="H1087" i="67"/>
  <c r="H1019" i="67"/>
  <c r="H723" i="67"/>
  <c r="H1119" i="67"/>
  <c r="H519" i="67"/>
  <c r="H1075" i="67"/>
  <c r="H499" i="67"/>
  <c r="H369" i="67"/>
  <c r="H280" i="67"/>
  <c r="H1190" i="67"/>
  <c r="H597" i="67"/>
  <c r="H582" i="67"/>
  <c r="H106" i="67"/>
  <c r="H652" i="67"/>
  <c r="H1375" i="67"/>
  <c r="H590" i="67"/>
  <c r="H858" i="67"/>
  <c r="H1016" i="67"/>
  <c r="H321" i="67"/>
  <c r="H965" i="67"/>
  <c r="H1163" i="67"/>
  <c r="H1012" i="67"/>
  <c r="H896" i="67"/>
  <c r="H325" i="67"/>
  <c r="H1152" i="67"/>
  <c r="H928" i="67"/>
  <c r="H936" i="67"/>
  <c r="H90" i="67"/>
  <c r="H646" i="67"/>
  <c r="H847" i="67"/>
  <c r="H1346" i="67"/>
  <c r="H315" i="67"/>
  <c r="H170" i="67"/>
  <c r="H639" i="67"/>
  <c r="H942" i="67"/>
  <c r="H1014" i="67"/>
  <c r="H1284" i="67"/>
  <c r="H480" i="67"/>
  <c r="H1154" i="67"/>
  <c r="H190" i="67"/>
  <c r="H99" i="67"/>
  <c r="H939" i="67"/>
  <c r="H109" i="67"/>
  <c r="H304" i="67"/>
  <c r="H5" i="67"/>
  <c r="H181" i="67"/>
  <c r="H179" i="67"/>
  <c r="H537" i="67"/>
  <c r="H477" i="67"/>
  <c r="H916" i="67"/>
  <c r="H139" i="67"/>
  <c r="H162" i="67"/>
  <c r="H1001" i="67"/>
  <c r="H1009" i="67"/>
  <c r="H182" i="67"/>
  <c r="H845" i="67"/>
  <c r="H1008" i="67"/>
  <c r="H859" i="67"/>
  <c r="H966" i="67"/>
  <c r="H994" i="67"/>
  <c r="H803" i="67"/>
  <c r="H1292" i="67"/>
  <c r="H957" i="67"/>
  <c r="H95" i="67"/>
  <c r="H608" i="67"/>
  <c r="H1274" i="67"/>
  <c r="H1188" i="67"/>
  <c r="H187" i="67"/>
  <c r="H186" i="67"/>
  <c r="H159" i="67"/>
  <c r="H191" i="67"/>
  <c r="H1373" i="67"/>
  <c r="H1337" i="67"/>
  <c r="H1305" i="67"/>
  <c r="H174" i="67"/>
  <c r="H1186" i="67"/>
  <c r="H47" i="67"/>
  <c r="H1073" i="67"/>
  <c r="H1185" i="67"/>
  <c r="H153" i="67"/>
  <c r="H1010" i="67"/>
  <c r="H878" i="67"/>
  <c r="H177" i="67"/>
  <c r="H852" i="67"/>
  <c r="H364" i="67"/>
  <c r="H17" i="67"/>
  <c r="H36" i="67"/>
  <c r="H1161" i="67"/>
  <c r="H943" i="67"/>
  <c r="H960" i="67"/>
  <c r="H907" i="67"/>
  <c r="H975" i="67"/>
  <c r="H898" i="67"/>
  <c r="H1150" i="67"/>
  <c r="H1037" i="67"/>
  <c r="H884" i="67"/>
  <c r="H1194" i="67"/>
  <c r="H1018" i="67"/>
  <c r="H851" i="67"/>
  <c r="H268" i="67"/>
  <c r="H989" i="67"/>
  <c r="H384" i="67"/>
  <c r="H1092" i="67"/>
  <c r="H862" i="67"/>
  <c r="H1197" i="67"/>
  <c r="H175" i="67"/>
  <c r="H770" i="67"/>
  <c r="H585" i="67"/>
  <c r="H1189" i="67"/>
  <c r="H217" i="67"/>
  <c r="H1136" i="67"/>
  <c r="H543" i="67"/>
  <c r="H1348" i="67"/>
  <c r="H927" i="67"/>
  <c r="H1105" i="67"/>
  <c r="H303" i="67"/>
  <c r="H417" i="67"/>
  <c r="H1077" i="67"/>
  <c r="H490" i="67"/>
  <c r="H168" i="67"/>
  <c r="H1173" i="67"/>
  <c r="H21" i="67"/>
  <c r="H1117" i="67"/>
  <c r="H125" i="67"/>
  <c r="H206" i="67"/>
  <c r="H386" i="67"/>
  <c r="H755" i="67"/>
  <c r="H402" i="67"/>
  <c r="H1129" i="67"/>
  <c r="H102" i="67"/>
  <c r="H105" i="67"/>
  <c r="H958" i="67"/>
  <c r="H350" i="67"/>
  <c r="H97" i="67"/>
  <c r="H173" i="67"/>
  <c r="H728" i="67"/>
  <c r="H265" i="67"/>
  <c r="H180" i="67"/>
  <c r="H562" i="67"/>
  <c r="H183" i="67"/>
  <c r="H1307" i="67"/>
  <c r="H51" i="67"/>
  <c r="H709" i="67"/>
  <c r="H365" i="67"/>
  <c r="H993" i="67"/>
  <c r="H1074" i="67"/>
  <c r="H505" i="67"/>
  <c r="H428" i="67"/>
  <c r="H1149" i="67"/>
  <c r="H117" i="67"/>
  <c r="H1122" i="67"/>
  <c r="H98" i="67"/>
  <c r="H758" i="67"/>
  <c r="H905" i="67"/>
  <c r="H1134" i="67"/>
  <c r="K1195" i="67" l="1"/>
  <c r="L1195" i="67" s="1"/>
  <c r="K842" i="67"/>
  <c r="L842" i="67" s="1"/>
  <c r="K1198" i="67"/>
  <c r="L1198" i="67" s="1"/>
  <c r="K980" i="67"/>
  <c r="L980" i="67" s="1"/>
  <c r="K376" i="67"/>
  <c r="K482" i="67"/>
  <c r="L482" i="67" s="1"/>
  <c r="K815" i="67"/>
  <c r="K741" i="67"/>
  <c r="L741" i="67" s="1"/>
  <c r="K629" i="67"/>
  <c r="L629" i="67" s="1"/>
  <c r="K588" i="67"/>
  <c r="K566" i="67"/>
  <c r="L566" i="67" s="1"/>
  <c r="K767" i="67"/>
  <c r="L767" i="67" s="1"/>
  <c r="K665" i="67"/>
  <c r="L665" i="67" s="1"/>
  <c r="K775" i="67"/>
  <c r="L775" i="67" s="1"/>
  <c r="K349" i="67"/>
  <c r="L349" i="67" s="1"/>
  <c r="K739" i="67"/>
  <c r="K656" i="67"/>
  <c r="L656" i="67" s="1"/>
  <c r="K625" i="67"/>
  <c r="L625" i="67" s="1"/>
  <c r="K1202" i="67"/>
  <c r="L1202" i="67" s="1"/>
  <c r="K1089" i="67"/>
  <c r="L1089" i="67" s="1"/>
  <c r="K1210" i="67"/>
  <c r="K813" i="67"/>
  <c r="K374" i="67"/>
  <c r="K484" i="67"/>
  <c r="L484" i="67" s="1"/>
  <c r="K1139" i="67"/>
  <c r="K855" i="67"/>
  <c r="L855" i="67" s="1"/>
  <c r="K1125" i="67"/>
  <c r="L1125" i="67" s="1"/>
  <c r="K1107" i="67"/>
  <c r="K1040" i="67"/>
  <c r="L1040" i="67" s="1"/>
  <c r="K1113" i="67"/>
  <c r="K1069" i="67"/>
  <c r="L1069" i="67" s="1"/>
  <c r="K1110" i="67"/>
  <c r="K834" i="67"/>
  <c r="L834" i="67" s="1"/>
  <c r="K1124" i="67"/>
  <c r="L1124" i="67" s="1"/>
  <c r="K1183" i="67"/>
  <c r="L1183" i="67" s="1"/>
  <c r="K830" i="67"/>
  <c r="K301" i="67"/>
  <c r="K1046" i="67"/>
  <c r="L1046" i="67" s="1"/>
  <c r="K1051" i="67"/>
  <c r="L1051" i="67" s="1"/>
  <c r="K984" i="67"/>
  <c r="L984" i="67" s="1"/>
  <c r="K917" i="67"/>
  <c r="L917" i="67" s="1"/>
  <c r="K889" i="67"/>
  <c r="L889" i="67" s="1"/>
  <c r="K1239" i="67"/>
  <c r="L1239" i="67" s="1"/>
  <c r="K1082" i="67"/>
  <c r="L1082" i="67" s="1"/>
  <c r="K1086" i="67"/>
  <c r="K1059" i="67"/>
  <c r="L1059" i="67" s="1"/>
  <c r="K1065" i="67"/>
  <c r="L1065" i="67" s="1"/>
  <c r="K1091" i="67"/>
  <c r="L1091" i="67" s="1"/>
  <c r="K299" i="67"/>
  <c r="L299" i="67" s="1"/>
  <c r="K575" i="67"/>
  <c r="L575" i="67" s="1"/>
  <c r="K1206" i="67"/>
  <c r="L1206" i="67" s="1"/>
  <c r="K831" i="67"/>
  <c r="K1135" i="67"/>
  <c r="L1135" i="67" s="1"/>
  <c r="K1242" i="67"/>
  <c r="L1242" i="67" s="1"/>
  <c r="K866" i="67"/>
  <c r="L866" i="67" s="1"/>
  <c r="K850" i="67"/>
  <c r="K903" i="67"/>
  <c r="K1130" i="67"/>
  <c r="L1130" i="67" s="1"/>
  <c r="K682" i="67"/>
  <c r="L682" i="67" s="1"/>
  <c r="K1164" i="67"/>
  <c r="L1164" i="67" s="1"/>
  <c r="K1050" i="67"/>
  <c r="L1050" i="67" s="1"/>
  <c r="K280" i="67"/>
  <c r="K590" i="67"/>
  <c r="K896" i="67"/>
  <c r="L896" i="67" s="1"/>
  <c r="K847" i="67"/>
  <c r="K480" i="67"/>
  <c r="L480" i="67" s="1"/>
  <c r="K5" i="67"/>
  <c r="L5" i="67" s="1"/>
  <c r="K966" i="67"/>
  <c r="L966" i="67" s="1"/>
  <c r="K608" i="67"/>
  <c r="K1073" i="67"/>
  <c r="K364" i="67"/>
  <c r="L364" i="67" s="1"/>
  <c r="K898" i="67"/>
  <c r="K268" i="67"/>
  <c r="L268" i="67" s="1"/>
  <c r="K543" i="67"/>
  <c r="L543" i="67" s="1"/>
  <c r="K958" i="67"/>
  <c r="L958" i="67" s="1"/>
  <c r="K562" i="67"/>
  <c r="L562" i="67" s="1"/>
  <c r="K758" i="67"/>
  <c r="K41" i="67"/>
  <c r="L41" i="67" s="1"/>
  <c r="K1277" i="67"/>
  <c r="L1277" i="67" s="1"/>
  <c r="K307" i="67"/>
  <c r="L307" i="67" s="1"/>
  <c r="K43" i="67"/>
  <c r="L43" i="67" s="1"/>
  <c r="K443" i="67"/>
  <c r="L443" i="67" s="1"/>
  <c r="K556" i="67"/>
  <c r="L556" i="67" s="1"/>
  <c r="K504" i="67"/>
  <c r="L504" i="67" s="1"/>
  <c r="K379" i="67"/>
  <c r="L379" i="67" s="1"/>
  <c r="K440" i="67"/>
  <c r="L440" i="67" s="1"/>
  <c r="K336" i="67"/>
  <c r="L336" i="67" s="1"/>
  <c r="K380" i="67"/>
  <c r="L380" i="67" s="1"/>
  <c r="K53" i="67"/>
  <c r="L53" i="67" s="1"/>
  <c r="K357" i="67"/>
  <c r="K27" i="67"/>
  <c r="L27" i="67" s="1"/>
  <c r="K503" i="67"/>
  <c r="L503" i="67" s="1"/>
  <c r="K361" i="67"/>
  <c r="L361" i="67" s="1"/>
  <c r="K529" i="67"/>
  <c r="L529" i="67" s="1"/>
  <c r="K355" i="67"/>
  <c r="L355" i="67" s="1"/>
  <c r="K382" i="67"/>
  <c r="K810" i="67"/>
  <c r="K328" i="67"/>
  <c r="L328" i="67" s="1"/>
  <c r="K559" i="67"/>
  <c r="L559" i="67" s="1"/>
  <c r="K1007" i="67"/>
  <c r="L1007" i="67" s="1"/>
  <c r="K618" i="67"/>
  <c r="L618" i="67" s="1"/>
  <c r="K1294" i="67"/>
  <c r="K710" i="67"/>
  <c r="L710" i="67" s="1"/>
  <c r="K1338" i="67"/>
  <c r="L1338" i="67" s="1"/>
  <c r="K335" i="67"/>
  <c r="L335" i="67" s="1"/>
  <c r="K1273" i="67"/>
  <c r="L1273" i="67" s="1"/>
  <c r="K395" i="67"/>
  <c r="K61" i="67"/>
  <c r="L61" i="67" s="1"/>
  <c r="K1162" i="67"/>
  <c r="K551" i="67"/>
  <c r="L551" i="67" s="1"/>
  <c r="K988" i="67"/>
  <c r="K58" i="67"/>
  <c r="L58" i="67" s="1"/>
  <c r="K44" i="67"/>
  <c r="L44" i="67" s="1"/>
  <c r="K1153" i="67"/>
  <c r="K351" i="67"/>
  <c r="L351" i="67" s="1"/>
  <c r="K1036" i="67"/>
  <c r="L1036" i="67" s="1"/>
  <c r="K890" i="67"/>
  <c r="L890" i="67" s="1"/>
  <c r="K1031" i="67"/>
  <c r="L1031" i="67" s="1"/>
  <c r="K688" i="67"/>
  <c r="L688" i="67" s="1"/>
  <c r="K613" i="67"/>
  <c r="L613" i="67" s="1"/>
  <c r="K911" i="67"/>
  <c r="K1097" i="67"/>
  <c r="L1097" i="67" s="1"/>
  <c r="K550" i="67"/>
  <c r="L550" i="67" s="1"/>
  <c r="K292" i="67"/>
  <c r="L292" i="67" s="1"/>
  <c r="K485" i="67"/>
  <c r="K1268" i="67"/>
  <c r="L1268" i="67" s="1"/>
  <c r="K1017" i="67"/>
  <c r="L1017" i="67" s="1"/>
  <c r="K1004" i="67"/>
  <c r="K825" i="67"/>
  <c r="L825" i="67" s="1"/>
  <c r="K933" i="67"/>
  <c r="L933" i="67" s="1"/>
  <c r="K1005" i="67"/>
  <c r="L1005" i="67" s="1"/>
  <c r="K554" i="67"/>
  <c r="L554" i="67" s="1"/>
  <c r="K647" i="67"/>
  <c r="L647" i="67" s="1"/>
  <c r="K669" i="67"/>
  <c r="L669" i="67" s="1"/>
  <c r="K777" i="67"/>
  <c r="L777" i="67" s="1"/>
  <c r="K751" i="67"/>
  <c r="L751" i="67" s="1"/>
  <c r="K757" i="67"/>
  <c r="K1320" i="67"/>
  <c r="L1320" i="67" s="1"/>
  <c r="K45" i="67"/>
  <c r="L45" i="67" s="1"/>
  <c r="K604" i="67"/>
  <c r="L604" i="67" s="1"/>
  <c r="K798" i="67"/>
  <c r="L798" i="67" s="1"/>
  <c r="K1321" i="67"/>
  <c r="L1321" i="67" s="1"/>
  <c r="K1322" i="67"/>
  <c r="L1322" i="67" s="1"/>
  <c r="K1282" i="67"/>
  <c r="L1282" i="67" s="1"/>
  <c r="K1313" i="67"/>
  <c r="L1313" i="67" s="1"/>
  <c r="K761" i="67"/>
  <c r="L761" i="67" s="1"/>
  <c r="K690" i="67"/>
  <c r="L690" i="67" s="1"/>
  <c r="K783" i="67"/>
  <c r="L783" i="67" s="1"/>
  <c r="K681" i="67"/>
  <c r="L681" i="67" s="1"/>
  <c r="K555" i="67"/>
  <c r="L555" i="67" s="1"/>
  <c r="K1156" i="67"/>
  <c r="L1156" i="67" s="1"/>
  <c r="K986" i="67"/>
  <c r="K849" i="67"/>
  <c r="L849" i="67" s="1"/>
  <c r="K388" i="67"/>
  <c r="L388" i="67" s="1"/>
  <c r="K247" i="67"/>
  <c r="L247" i="67" s="1"/>
  <c r="K1068" i="67"/>
  <c r="L1068" i="67" s="1"/>
  <c r="K1078" i="67"/>
  <c r="L1078" i="67" s="1"/>
  <c r="K25" i="67"/>
  <c r="L25" i="67" s="1"/>
  <c r="K1127" i="67"/>
  <c r="L1127" i="67" s="1"/>
  <c r="K34" i="67"/>
  <c r="L34" i="67" s="1"/>
  <c r="K706" i="67"/>
  <c r="L706" i="67" s="1"/>
  <c r="K488" i="67"/>
  <c r="L488" i="67" s="1"/>
  <c r="K892" i="67"/>
  <c r="L892" i="67" s="1"/>
  <c r="K769" i="67"/>
  <c r="L769" i="67" s="1"/>
  <c r="K333" i="67"/>
  <c r="K910" i="67"/>
  <c r="L910" i="67" s="1"/>
  <c r="K791" i="67"/>
  <c r="L791" i="67" s="1"/>
  <c r="K264" i="67"/>
  <c r="L264" i="67" s="1"/>
  <c r="K1285" i="67"/>
  <c r="L1285" i="67" s="1"/>
  <c r="K1316" i="67"/>
  <c r="K1331" i="67"/>
  <c r="K644" i="67"/>
  <c r="L644" i="67" s="1"/>
  <c r="K276" i="67"/>
  <c r="K789" i="67"/>
  <c r="L789" i="67" s="1"/>
  <c r="K778" i="67"/>
  <c r="L778" i="67" s="1"/>
  <c r="K261" i="67"/>
  <c r="L261" i="67" s="1"/>
  <c r="K262" i="67"/>
  <c r="K1312" i="67"/>
  <c r="L1312" i="67" s="1"/>
  <c r="K1325" i="67"/>
  <c r="L1325" i="67" s="1"/>
  <c r="K1289" i="67"/>
  <c r="L1289" i="67" s="1"/>
  <c r="K654" i="67"/>
  <c r="L654" i="67" s="1"/>
  <c r="K635" i="67"/>
  <c r="L635" i="67" s="1"/>
  <c r="K1326" i="67"/>
  <c r="L1326" i="67" s="1"/>
  <c r="K605" i="67"/>
  <c r="L605" i="67" s="1"/>
  <c r="K687" i="67"/>
  <c r="L687" i="67" s="1"/>
  <c r="K695" i="67"/>
  <c r="L695" i="67" s="1"/>
  <c r="K659" i="67"/>
  <c r="L659" i="67" s="1"/>
  <c r="K600" i="67"/>
  <c r="L600" i="67" s="1"/>
  <c r="K589" i="67"/>
  <c r="L589" i="67" s="1"/>
  <c r="K591" i="67"/>
  <c r="K1291" i="67"/>
  <c r="L1291" i="67" s="1"/>
  <c r="K684" i="67"/>
  <c r="L684" i="67" s="1"/>
  <c r="K764" i="67"/>
  <c r="K592" i="67"/>
  <c r="L592" i="67" s="1"/>
  <c r="K722" i="67"/>
  <c r="L722" i="67" s="1"/>
  <c r="K752" i="67"/>
  <c r="K776" i="67"/>
  <c r="L776" i="67" s="1"/>
  <c r="K260" i="67"/>
  <c r="L260" i="67" s="1"/>
  <c r="K1374" i="67"/>
  <c r="L1374" i="67" s="1"/>
  <c r="K675" i="67"/>
  <c r="L675" i="67" s="1"/>
  <c r="K786" i="67"/>
  <c r="L786" i="67" s="1"/>
  <c r="K779" i="67"/>
  <c r="L779" i="67" s="1"/>
  <c r="K637" i="67"/>
  <c r="K726" i="67"/>
  <c r="L726" i="67" s="1"/>
  <c r="K624" i="67"/>
  <c r="L624" i="67" s="1"/>
  <c r="K784" i="67"/>
  <c r="L784" i="67" s="1"/>
  <c r="K914" i="67"/>
  <c r="K302" i="67"/>
  <c r="K31" i="67"/>
  <c r="L31" i="67" s="1"/>
  <c r="K956" i="67"/>
  <c r="L956" i="67" s="1"/>
  <c r="K1043" i="67"/>
  <c r="L1043" i="67" s="1"/>
  <c r="K1057" i="67"/>
  <c r="L1057" i="67" s="1"/>
  <c r="K1058" i="67"/>
  <c r="L1058" i="67" s="1"/>
  <c r="K326" i="67"/>
  <c r="L326" i="67" s="1"/>
  <c r="K1182" i="67"/>
  <c r="K1085" i="67"/>
  <c r="K880" i="67"/>
  <c r="L880" i="67" s="1"/>
  <c r="K55" i="67"/>
  <c r="K829" i="67"/>
  <c r="L829" i="67" s="1"/>
  <c r="K973" i="67"/>
  <c r="L973" i="67" s="1"/>
  <c r="K1174" i="67"/>
  <c r="L1174" i="67" s="1"/>
  <c r="K19" i="67"/>
  <c r="L19" i="67" s="1"/>
  <c r="K516" i="67"/>
  <c r="L516" i="67" s="1"/>
  <c r="K1000" i="67"/>
  <c r="L1000" i="67" s="1"/>
  <c r="K930" i="67"/>
  <c r="L930" i="67" s="1"/>
  <c r="K968" i="67"/>
  <c r="L968" i="67" s="1"/>
  <c r="K990" i="67"/>
  <c r="L990" i="67" s="1"/>
  <c r="K1006" i="67"/>
  <c r="K860" i="67"/>
  <c r="L860" i="67" s="1"/>
  <c r="K1035" i="67"/>
  <c r="L1035" i="67" s="1"/>
  <c r="K1095" i="67"/>
  <c r="L1095" i="67" s="1"/>
  <c r="K24" i="67"/>
  <c r="L24" i="67" s="1"/>
  <c r="K802" i="67"/>
  <c r="K313" i="67"/>
  <c r="L313" i="67" s="1"/>
  <c r="K467" i="67"/>
  <c r="K1260" i="67"/>
  <c r="L1260" i="67" s="1"/>
  <c r="K1267" i="67"/>
  <c r="L1267" i="67" s="1"/>
  <c r="K442" i="67"/>
  <c r="L442" i="67" s="1"/>
  <c r="K817" i="67"/>
  <c r="L817" i="67" s="1"/>
  <c r="K1370" i="67"/>
  <c r="L1370" i="67" s="1"/>
  <c r="K1187" i="67"/>
  <c r="K806" i="67"/>
  <c r="K587" i="67"/>
  <c r="L587" i="67" s="1"/>
  <c r="K1100" i="67"/>
  <c r="K356" i="67"/>
  <c r="L356" i="67" s="1"/>
  <c r="K881" i="67"/>
  <c r="L881" i="67" s="1"/>
  <c r="K403" i="67"/>
  <c r="K900" i="67"/>
  <c r="L900" i="67" s="1"/>
  <c r="K987" i="67"/>
  <c r="K15" i="67"/>
  <c r="L15" i="67" s="1"/>
  <c r="K1026" i="67"/>
  <c r="L1026" i="67" s="1"/>
  <c r="K1265" i="67"/>
  <c r="L1265" i="67" s="1"/>
  <c r="K1161" i="67"/>
  <c r="L1161" i="67" s="1"/>
  <c r="K1077" i="67"/>
  <c r="L1077" i="67" s="1"/>
  <c r="K755" i="67"/>
  <c r="L755" i="67" s="1"/>
  <c r="K1307" i="67"/>
  <c r="K505" i="67"/>
  <c r="L505" i="67" s="1"/>
  <c r="K760" i="67"/>
  <c r="L760" i="67" s="1"/>
  <c r="K258" i="67"/>
  <c r="L258" i="67" s="1"/>
  <c r="K499" i="67"/>
  <c r="L499" i="67" s="1"/>
  <c r="K833" i="67"/>
  <c r="L833" i="67" s="1"/>
  <c r="K885" i="67"/>
  <c r="L885" i="67" s="1"/>
  <c r="K344" i="67"/>
  <c r="L344" i="67" s="1"/>
  <c r="K574" i="67"/>
  <c r="L574" i="67" s="1"/>
  <c r="K891" i="67"/>
  <c r="L891" i="67" s="1"/>
  <c r="K568" i="67"/>
  <c r="L568" i="67" s="1"/>
  <c r="K1032" i="67"/>
  <c r="L1032" i="67" s="1"/>
  <c r="K68" i="67"/>
  <c r="L68" i="67" s="1"/>
  <c r="K804" i="67"/>
  <c r="K602" i="67"/>
  <c r="L602" i="67" s="1"/>
  <c r="K877" i="67"/>
  <c r="K1103" i="67"/>
  <c r="L1103" i="67" s="1"/>
  <c r="K334" i="67"/>
  <c r="L334" i="67" s="1"/>
  <c r="K941" i="67"/>
  <c r="L941" i="67" s="1"/>
  <c r="K1341" i="67"/>
  <c r="L1341" i="67" s="1"/>
  <c r="K1098" i="67"/>
  <c r="L1098" i="67" s="1"/>
  <c r="K1258" i="67"/>
  <c r="K1196" i="67"/>
  <c r="L1196" i="67" s="1"/>
  <c r="K906" i="67"/>
  <c r="L906" i="67" s="1"/>
  <c r="K408" i="67"/>
  <c r="L408" i="67" s="1"/>
  <c r="K475" i="67"/>
  <c r="L475" i="67" s="1"/>
  <c r="K1248" i="67"/>
  <c r="L1248" i="67" s="1"/>
  <c r="K848" i="67"/>
  <c r="K818" i="67"/>
  <c r="L818" i="67" s="1"/>
  <c r="K282" i="67"/>
  <c r="L282" i="67" s="1"/>
  <c r="K732" i="67"/>
  <c r="L732" i="67" s="1"/>
  <c r="K785" i="67"/>
  <c r="L785" i="67" s="1"/>
  <c r="K679" i="67"/>
  <c r="L679" i="67" s="1"/>
  <c r="K714" i="67"/>
  <c r="K567" i="67"/>
  <c r="L567" i="67" s="1"/>
  <c r="K594" i="67"/>
  <c r="L594" i="67" s="1"/>
  <c r="K1317" i="67"/>
  <c r="K611" i="67"/>
  <c r="K1319" i="67"/>
  <c r="K661" i="67"/>
  <c r="L661" i="67" s="1"/>
  <c r="K57" i="67"/>
  <c r="L57" i="67" s="1"/>
  <c r="K586" i="67"/>
  <c r="K633" i="67"/>
  <c r="L633" i="67" s="1"/>
  <c r="K771" i="67"/>
  <c r="L771" i="67" s="1"/>
  <c r="K628" i="67"/>
  <c r="L628" i="67" s="1"/>
  <c r="K727" i="67"/>
  <c r="L727" i="67" s="1"/>
  <c r="K664" i="67"/>
  <c r="L664" i="67" s="1"/>
  <c r="K667" i="67"/>
  <c r="L667" i="67" s="1"/>
  <c r="K626" i="67"/>
  <c r="L626" i="67" s="1"/>
  <c r="K711" i="67"/>
  <c r="L711" i="67" s="1"/>
  <c r="K720" i="67"/>
  <c r="L720" i="67" s="1"/>
  <c r="K735" i="67"/>
  <c r="L735" i="67" s="1"/>
  <c r="K707" i="67"/>
  <c r="L707" i="67" s="1"/>
  <c r="K1300" i="67"/>
  <c r="L1300" i="67" s="1"/>
  <c r="K642" i="67"/>
  <c r="L642" i="67" s="1"/>
  <c r="K712" i="67"/>
  <c r="L712" i="67" s="1"/>
  <c r="K1247" i="67"/>
  <c r="L1247" i="67" s="1"/>
  <c r="K599" i="67"/>
  <c r="L599" i="67" s="1"/>
  <c r="K729" i="67"/>
  <c r="L729" i="67" s="1"/>
  <c r="K763" i="67"/>
  <c r="L763" i="67" s="1"/>
  <c r="K753" i="67"/>
  <c r="L753" i="67" s="1"/>
  <c r="K743" i="67"/>
  <c r="L743" i="67" s="1"/>
  <c r="K1302" i="67"/>
  <c r="L1302" i="67" s="1"/>
  <c r="K673" i="67"/>
  <c r="L673" i="67" s="1"/>
  <c r="K717" i="67"/>
  <c r="L717" i="67" s="1"/>
  <c r="K273" i="67"/>
  <c r="K1172" i="67"/>
  <c r="L1172" i="67" s="1"/>
  <c r="K955" i="67"/>
  <c r="L955" i="67" s="1"/>
  <c r="K437" i="67"/>
  <c r="K940" i="67"/>
  <c r="K886" i="67"/>
  <c r="L886" i="67" s="1"/>
  <c r="K1096" i="67"/>
  <c r="L1096" i="67" s="1"/>
  <c r="K963" i="67"/>
  <c r="K899" i="67"/>
  <c r="L899" i="67" s="1"/>
  <c r="K814" i="67"/>
  <c r="K932" i="67"/>
  <c r="L932" i="67" s="1"/>
  <c r="K915" i="67"/>
  <c r="K1243" i="67"/>
  <c r="L1243" i="67" s="1"/>
  <c r="K997" i="67"/>
  <c r="K874" i="67"/>
  <c r="K30" i="67"/>
  <c r="K1266" i="67"/>
  <c r="L1266" i="67" s="1"/>
  <c r="K1144" i="67"/>
  <c r="K1205" i="67"/>
  <c r="L1205" i="67" s="1"/>
  <c r="K856" i="67"/>
  <c r="L856" i="67" s="1"/>
  <c r="K872" i="67"/>
  <c r="L872" i="67" s="1"/>
  <c r="K865" i="67"/>
  <c r="K1241" i="67"/>
  <c r="L1241" i="67" s="1"/>
  <c r="K854" i="67"/>
  <c r="L854" i="67" s="1"/>
  <c r="K1054" i="67"/>
  <c r="L1054" i="67" s="1"/>
  <c r="K871" i="67"/>
  <c r="L871" i="67" s="1"/>
  <c r="K1126" i="67"/>
  <c r="L1126" i="67" s="1"/>
  <c r="K913" i="67"/>
  <c r="L913" i="67" s="1"/>
  <c r="K1180" i="67"/>
  <c r="L1180" i="67" s="1"/>
  <c r="K1042" i="67"/>
  <c r="K657" i="67"/>
  <c r="L657" i="67" s="1"/>
  <c r="K1213" i="67"/>
  <c r="K1123" i="67"/>
  <c r="L1123" i="67" s="1"/>
  <c r="K580" i="67"/>
  <c r="K950" i="67"/>
  <c r="L950" i="67" s="1"/>
  <c r="K835" i="67"/>
  <c r="L835" i="67" s="1"/>
  <c r="K962" i="67"/>
  <c r="K257" i="67"/>
  <c r="L257" i="67" s="1"/>
  <c r="K472" i="67"/>
  <c r="K614" i="67"/>
  <c r="L614" i="67" s="1"/>
  <c r="K1132" i="67"/>
  <c r="L1132" i="67" s="1"/>
  <c r="K821" i="67"/>
  <c r="L821" i="67" s="1"/>
  <c r="K694" i="67"/>
  <c r="L694" i="67" s="1"/>
  <c r="K565" i="67"/>
  <c r="L565" i="67" s="1"/>
  <c r="K424" i="67"/>
  <c r="L424" i="67" s="1"/>
  <c r="K1192" i="67"/>
  <c r="L1192" i="67" s="1"/>
  <c r="K597" i="67"/>
  <c r="L597" i="67" s="1"/>
  <c r="K858" i="67"/>
  <c r="L858" i="67" s="1"/>
  <c r="K325" i="67"/>
  <c r="L325" i="67" s="1"/>
  <c r="K1346" i="67"/>
  <c r="K1154" i="67"/>
  <c r="K994" i="67"/>
  <c r="L994" i="67" s="1"/>
  <c r="K1274" i="67"/>
  <c r="L1274" i="67" s="1"/>
  <c r="K1373" i="67"/>
  <c r="L1373" i="67" s="1"/>
  <c r="K1185" i="67"/>
  <c r="L1185" i="67" s="1"/>
  <c r="K36" i="67"/>
  <c r="L36" i="67" s="1"/>
  <c r="K1150" i="67"/>
  <c r="K989" i="67"/>
  <c r="L989" i="67" s="1"/>
  <c r="K770" i="67"/>
  <c r="L770" i="67" s="1"/>
  <c r="K303" i="67"/>
  <c r="K428" i="67"/>
  <c r="K905" i="67"/>
  <c r="L905" i="67" s="1"/>
  <c r="K715" i="67"/>
  <c r="K1339" i="67"/>
  <c r="L1339" i="67" s="1"/>
  <c r="K438" i="67"/>
  <c r="L438" i="67" s="1"/>
  <c r="K1351" i="67"/>
  <c r="L1351" i="67" s="1"/>
  <c r="K39" i="67"/>
  <c r="L39" i="67" s="1"/>
  <c r="K63" i="67"/>
  <c r="L63" i="67" s="1"/>
  <c r="K523" i="67"/>
  <c r="L523" i="67" s="1"/>
  <c r="K794" i="67"/>
  <c r="L794" i="67" s="1"/>
  <c r="K427" i="67"/>
  <c r="K800" i="67"/>
  <c r="L800" i="67" s="1"/>
  <c r="K294" i="67"/>
  <c r="L294" i="67" s="1"/>
  <c r="K464" i="67"/>
  <c r="K439" i="67"/>
  <c r="L439" i="67" s="1"/>
  <c r="K339" i="67"/>
  <c r="L339" i="67" s="1"/>
  <c r="K48" i="67"/>
  <c r="L48" i="67" s="1"/>
  <c r="K1354" i="67"/>
  <c r="L1354" i="67" s="1"/>
  <c r="K1249" i="67"/>
  <c r="K511" i="67"/>
  <c r="L511" i="67" s="1"/>
  <c r="K38" i="67"/>
  <c r="L38" i="67" s="1"/>
  <c r="K1264" i="67"/>
  <c r="L1264" i="67" s="1"/>
  <c r="K49" i="67"/>
  <c r="L49" i="67" s="1"/>
  <c r="K322" i="67"/>
  <c r="K1279" i="67"/>
  <c r="L1279" i="67" s="1"/>
  <c r="K520" i="67"/>
  <c r="L520" i="67" s="1"/>
  <c r="K1356" i="67"/>
  <c r="L1356" i="67" s="1"/>
  <c r="K67" i="67"/>
  <c r="K533" i="67"/>
  <c r="L533" i="67" s="1"/>
  <c r="K249" i="67"/>
  <c r="L249" i="67" s="1"/>
  <c r="K497" i="67"/>
  <c r="K60" i="67"/>
  <c r="K37" i="67"/>
  <c r="L37" i="67" s="1"/>
  <c r="K447" i="67"/>
  <c r="L447" i="67" s="1"/>
  <c r="K1166" i="67"/>
  <c r="L1166" i="67" s="1"/>
  <c r="K1011" i="67"/>
  <c r="L1011" i="67" s="1"/>
  <c r="K293" i="67"/>
  <c r="L293" i="67" s="1"/>
  <c r="K1259" i="67"/>
  <c r="L1259" i="67" s="1"/>
  <c r="K935" i="67"/>
  <c r="L935" i="67" s="1"/>
  <c r="K1254" i="67"/>
  <c r="K1160" i="67"/>
  <c r="L1160" i="67" s="1"/>
  <c r="K1023" i="67"/>
  <c r="L1023" i="67" s="1"/>
  <c r="K1148" i="67"/>
  <c r="L1148" i="67" s="1"/>
  <c r="K908" i="67"/>
  <c r="L908" i="67" s="1"/>
  <c r="K1001" i="67"/>
  <c r="K1037" i="67"/>
  <c r="L1037" i="67" s="1"/>
  <c r="K490" i="67"/>
  <c r="L490" i="67" s="1"/>
  <c r="K402" i="67"/>
  <c r="L402" i="67" s="1"/>
  <c r="K51" i="67"/>
  <c r="L51" i="67" s="1"/>
  <c r="K1134" i="67"/>
  <c r="K1081" i="67"/>
  <c r="L1081" i="67" s="1"/>
  <c r="K1099" i="67"/>
  <c r="L1099" i="67" s="1"/>
  <c r="K819" i="67"/>
  <c r="K315" i="67"/>
  <c r="L315" i="67" s="1"/>
  <c r="K14" i="67"/>
  <c r="L14" i="67" s="1"/>
  <c r="K645" i="67"/>
  <c r="K610" i="67"/>
  <c r="K759" i="67"/>
  <c r="K713" i="67"/>
  <c r="K631" i="67"/>
  <c r="L631" i="67" s="1"/>
  <c r="K693" i="67"/>
  <c r="L693" i="67" s="1"/>
  <c r="K1310" i="67"/>
  <c r="L1310" i="67" s="1"/>
  <c r="K766" i="67"/>
  <c r="L766" i="67" s="1"/>
  <c r="K595" i="67"/>
  <c r="L595" i="67" s="1"/>
  <c r="K683" i="67"/>
  <c r="L683" i="67" s="1"/>
  <c r="K692" i="67"/>
  <c r="K615" i="67"/>
  <c r="L615" i="67" s="1"/>
  <c r="K708" i="67"/>
  <c r="L708" i="67" s="1"/>
  <c r="K671" i="67"/>
  <c r="L671" i="67" s="1"/>
  <c r="K648" i="67"/>
  <c r="L648" i="67" s="1"/>
  <c r="K1245" i="67"/>
  <c r="L1245" i="67" s="1"/>
  <c r="K953" i="67"/>
  <c r="K985" i="67"/>
  <c r="L985" i="67" s="1"/>
  <c r="K298" i="67"/>
  <c r="K1109" i="67"/>
  <c r="L1109" i="67" s="1"/>
  <c r="K1240" i="67"/>
  <c r="L1240" i="67" s="1"/>
  <c r="K1083" i="67"/>
  <c r="L1083" i="67" s="1"/>
  <c r="K971" i="67"/>
  <c r="K977" i="67"/>
  <c r="K1044" i="67"/>
  <c r="K983" i="67"/>
  <c r="K1060" i="67"/>
  <c r="L1060" i="67" s="1"/>
  <c r="K672" i="67"/>
  <c r="K1178" i="67"/>
  <c r="L1178" i="67" s="1"/>
  <c r="K793" i="67"/>
  <c r="K1204" i="67"/>
  <c r="L1204" i="67" s="1"/>
  <c r="K70" i="67"/>
  <c r="L70" i="67" s="1"/>
  <c r="K1062" i="67"/>
  <c r="L1062" i="67" s="1"/>
  <c r="K1093" i="67"/>
  <c r="L1093" i="67" s="1"/>
  <c r="K998" i="67"/>
  <c r="K1063" i="67"/>
  <c r="L1063" i="67" s="1"/>
  <c r="K663" i="67"/>
  <c r="L663" i="67" s="1"/>
  <c r="K1090" i="67"/>
  <c r="L1090" i="67" s="1"/>
  <c r="K1208" i="67"/>
  <c r="K951" i="67"/>
  <c r="K1177" i="67"/>
  <c r="L1177" i="67" s="1"/>
  <c r="K844" i="67"/>
  <c r="L844" i="67" s="1"/>
  <c r="K1108" i="67"/>
  <c r="K1211" i="67"/>
  <c r="L1211" i="67" s="1"/>
  <c r="K653" i="67"/>
  <c r="L653" i="67" s="1"/>
  <c r="K996" i="67"/>
  <c r="K970" i="67"/>
  <c r="K1039" i="67"/>
  <c r="L1039" i="67" s="1"/>
  <c r="K1053" i="67"/>
  <c r="L1053" i="67" s="1"/>
  <c r="K937" i="67"/>
  <c r="K1066" i="67"/>
  <c r="K308" i="67"/>
  <c r="K666" i="67"/>
  <c r="L666" i="67" s="1"/>
  <c r="K737" i="67"/>
  <c r="L737" i="67" s="1"/>
  <c r="K35" i="67"/>
  <c r="L35" i="67" s="1"/>
  <c r="K1167" i="67"/>
  <c r="L1167" i="67" s="1"/>
  <c r="K269" i="67"/>
  <c r="L269" i="67" s="1"/>
  <c r="K1087" i="67"/>
  <c r="K582" i="67"/>
  <c r="L582" i="67" s="1"/>
  <c r="K1016" i="67"/>
  <c r="L1016" i="67" s="1"/>
  <c r="K928" i="67"/>
  <c r="L928" i="67" s="1"/>
  <c r="K639" i="67"/>
  <c r="K1009" i="67"/>
  <c r="L1009" i="67" s="1"/>
  <c r="K803" i="67"/>
  <c r="K1188" i="67"/>
  <c r="L1188" i="67" s="1"/>
  <c r="K1305" i="67"/>
  <c r="L1305" i="67" s="1"/>
  <c r="K943" i="67"/>
  <c r="L943" i="67" s="1"/>
  <c r="K884" i="67"/>
  <c r="L884" i="67" s="1"/>
  <c r="K384" i="67"/>
  <c r="L384" i="67" s="1"/>
  <c r="K585" i="67"/>
  <c r="K1173" i="67"/>
  <c r="K1149" i="67"/>
  <c r="L1149" i="67" s="1"/>
  <c r="K512" i="67"/>
  <c r="K603" i="67"/>
  <c r="L603" i="67" s="1"/>
  <c r="K330" i="67"/>
  <c r="L330" i="67" s="1"/>
  <c r="K1280" i="67"/>
  <c r="L1280" i="67" s="1"/>
  <c r="K352" i="67"/>
  <c r="L352" i="67" s="1"/>
  <c r="K808" i="67"/>
  <c r="L808" i="67" s="1"/>
  <c r="K498" i="67"/>
  <c r="L498" i="67" s="1"/>
  <c r="K799" i="67"/>
  <c r="L799" i="67" s="1"/>
  <c r="K526" i="67"/>
  <c r="L526" i="67" s="1"/>
  <c r="K1355" i="67"/>
  <c r="L1355" i="67" s="1"/>
  <c r="K360" i="67"/>
  <c r="L360" i="67" s="1"/>
  <c r="K246" i="67"/>
  <c r="K444" i="67"/>
  <c r="L444" i="67" s="1"/>
  <c r="K812" i="67"/>
  <c r="K1251" i="67"/>
  <c r="L1251" i="67" s="1"/>
  <c r="K530" i="67"/>
  <c r="L530" i="67" s="1"/>
  <c r="K446" i="67"/>
  <c r="L446" i="67" s="1"/>
  <c r="K413" i="67"/>
  <c r="K46" i="67"/>
  <c r="L46" i="67" s="1"/>
  <c r="K816" i="67"/>
  <c r="L816" i="67" s="1"/>
  <c r="K801" i="67"/>
  <c r="K42" i="67"/>
  <c r="K327" i="67"/>
  <c r="L327" i="67" s="1"/>
  <c r="K1278" i="67"/>
  <c r="L1278" i="67" s="1"/>
  <c r="K377" i="67"/>
  <c r="L377" i="67" s="1"/>
  <c r="K1308" i="67"/>
  <c r="K414" i="67"/>
  <c r="L414" i="67" s="1"/>
  <c r="K560" i="67"/>
  <c r="L560" i="67" s="1"/>
  <c r="K390" i="67"/>
  <c r="L390" i="67" s="1"/>
  <c r="K463" i="67"/>
  <c r="L463" i="67" s="1"/>
  <c r="K1262" i="67"/>
  <c r="K270" i="67"/>
  <c r="L270" i="67" s="1"/>
  <c r="K1102" i="67"/>
  <c r="L1102" i="67" s="1"/>
  <c r="K306" i="67"/>
  <c r="L306" i="67" s="1"/>
  <c r="K1094" i="67"/>
  <c r="L1094" i="67" s="1"/>
  <c r="K545" i="67"/>
  <c r="L545" i="67" s="1"/>
  <c r="K536" i="67"/>
  <c r="K436" i="67"/>
  <c r="K6" i="67"/>
  <c r="L6" i="67" s="1"/>
  <c r="K895" i="67"/>
  <c r="L895" i="67" s="1"/>
  <c r="K945" i="67"/>
  <c r="L945" i="67" s="1"/>
  <c r="K596" i="67"/>
  <c r="L596" i="67" s="1"/>
  <c r="K1348" i="67"/>
  <c r="K1129" i="67"/>
  <c r="K709" i="67"/>
  <c r="L709" i="67" s="1"/>
  <c r="K1158" i="67"/>
  <c r="K982" i="67"/>
  <c r="L982" i="67" s="1"/>
  <c r="K991" i="67"/>
  <c r="K1079" i="67"/>
  <c r="K939" i="67"/>
  <c r="L939" i="67" s="1"/>
  <c r="K569" i="67"/>
  <c r="L569" i="67" s="1"/>
  <c r="K1297" i="67"/>
  <c r="L1297" i="67" s="1"/>
  <c r="K621" i="67"/>
  <c r="K429" i="67"/>
  <c r="L429" i="67" s="1"/>
  <c r="K391" i="67"/>
  <c r="K1193" i="67"/>
  <c r="L1193" i="67" s="1"/>
  <c r="K1142" i="67"/>
  <c r="K1118" i="67"/>
  <c r="L1118" i="67" s="1"/>
  <c r="K423" i="67"/>
  <c r="L423" i="67" s="1"/>
  <c r="K1022" i="67"/>
  <c r="L1022" i="67" s="1"/>
  <c r="K1013" i="67"/>
  <c r="L1013" i="67" s="1"/>
  <c r="K894" i="67"/>
  <c r="L894" i="67" s="1"/>
  <c r="K1002" i="67"/>
  <c r="L1002" i="67" s="1"/>
  <c r="K1200" i="67"/>
  <c r="L1200" i="67" s="1"/>
  <c r="K345" i="67"/>
  <c r="L345" i="67" s="1"/>
  <c r="K1025" i="67"/>
  <c r="L1025" i="67" s="1"/>
  <c r="K919" i="67"/>
  <c r="K1347" i="67"/>
  <c r="K902" i="67"/>
  <c r="K1015" i="67"/>
  <c r="L1015" i="67" s="1"/>
  <c r="K909" i="67"/>
  <c r="L909" i="67" s="1"/>
  <c r="K1071" i="67"/>
  <c r="L1071" i="67" s="1"/>
  <c r="K244" i="67"/>
  <c r="L244" i="67" s="1"/>
  <c r="K1353" i="67"/>
  <c r="L1353" i="67" s="1"/>
  <c r="K1165" i="67"/>
  <c r="L1165" i="67" s="1"/>
  <c r="K392" i="67"/>
  <c r="L392" i="67" s="1"/>
  <c r="K1155" i="67"/>
  <c r="K1140" i="67"/>
  <c r="K1276" i="67"/>
  <c r="L1276" i="67" s="1"/>
  <c r="K893" i="67"/>
  <c r="L893" i="67" s="1"/>
  <c r="K489" i="67"/>
  <c r="L489" i="67" s="1"/>
  <c r="K765" i="67"/>
  <c r="L765" i="67" s="1"/>
  <c r="K620" i="67"/>
  <c r="L620" i="67" s="1"/>
  <c r="K581" i="67"/>
  <c r="K584" i="67"/>
  <c r="K634" i="67"/>
  <c r="L634" i="67" s="1"/>
  <c r="K627" i="67"/>
  <c r="L627" i="67" s="1"/>
  <c r="K632" i="67"/>
  <c r="L632" i="67" s="1"/>
  <c r="K275" i="67"/>
  <c r="L275" i="67" s="1"/>
  <c r="K1323" i="67"/>
  <c r="K1328" i="67"/>
  <c r="K609" i="67"/>
  <c r="L609" i="67" s="1"/>
  <c r="K1318" i="67"/>
  <c r="L1318" i="67" s="1"/>
  <c r="K267" i="67"/>
  <c r="L267" i="67" s="1"/>
  <c r="K579" i="67"/>
  <c r="K655" i="67"/>
  <c r="L655" i="67" s="1"/>
  <c r="K612" i="67"/>
  <c r="K658" i="67"/>
  <c r="L658" i="67" s="1"/>
  <c r="K676" i="67"/>
  <c r="L676" i="67" s="1"/>
  <c r="K266" i="67"/>
  <c r="K619" i="67"/>
  <c r="L619" i="67" s="1"/>
  <c r="K749" i="67"/>
  <c r="L749" i="67" s="1"/>
  <c r="K788" i="67"/>
  <c r="L788" i="67" s="1"/>
  <c r="K734" i="67"/>
  <c r="L734" i="67" s="1"/>
  <c r="K1283" i="67"/>
  <c r="L1283" i="67" s="1"/>
  <c r="K651" i="67"/>
  <c r="L651" i="67" s="1"/>
  <c r="K677" i="67"/>
  <c r="L677" i="67" s="1"/>
  <c r="K738" i="67"/>
  <c r="L738" i="67" s="1"/>
  <c r="K278" i="67"/>
  <c r="L278" i="67" s="1"/>
  <c r="K716" i="67"/>
  <c r="K277" i="67"/>
  <c r="L277" i="67" s="1"/>
  <c r="K9" i="67"/>
  <c r="L9" i="67" s="1"/>
  <c r="K731" i="67"/>
  <c r="L731" i="67" s="1"/>
  <c r="K279" i="67"/>
  <c r="K790" i="67"/>
  <c r="L790" i="67" s="1"/>
  <c r="K719" i="67"/>
  <c r="L719" i="67" s="1"/>
  <c r="K1029" i="67"/>
  <c r="L1029" i="67" s="1"/>
  <c r="K623" i="67"/>
  <c r="K300" i="67"/>
  <c r="K358" i="67"/>
  <c r="L358" i="67" s="1"/>
  <c r="K1138" i="67"/>
  <c r="L1138" i="67" s="1"/>
  <c r="K1244" i="67"/>
  <c r="L1244" i="67" s="1"/>
  <c r="K863" i="67"/>
  <c r="L863" i="67" s="1"/>
  <c r="K832" i="67"/>
  <c r="K1038" i="67"/>
  <c r="L1038" i="67" s="1"/>
  <c r="K1084" i="67"/>
  <c r="K514" i="67"/>
  <c r="L514" i="67" s="1"/>
  <c r="K309" i="67"/>
  <c r="L309" i="67" s="1"/>
  <c r="K876" i="67"/>
  <c r="L876" i="67" s="1"/>
  <c r="K969" i="67"/>
  <c r="K1143" i="67"/>
  <c r="L1143" i="67" s="1"/>
  <c r="K1055" i="67"/>
  <c r="K1067" i="67"/>
  <c r="L1067" i="67" s="1"/>
  <c r="K1061" i="67"/>
  <c r="L1061" i="67" s="1"/>
  <c r="K404" i="67"/>
  <c r="L404" i="67" s="1"/>
  <c r="K1175" i="67"/>
  <c r="L1175" i="67" s="1"/>
  <c r="K846" i="67"/>
  <c r="K1088" i="67"/>
  <c r="L1088" i="67" s="1"/>
  <c r="K1111" i="67"/>
  <c r="L1111" i="67" s="1"/>
  <c r="K563" i="67"/>
  <c r="L563" i="67" s="1"/>
  <c r="K947" i="67"/>
  <c r="L947" i="67" s="1"/>
  <c r="K836" i="67"/>
  <c r="K1116" i="67"/>
  <c r="L1116" i="67" s="1"/>
  <c r="K826" i="67"/>
  <c r="K897" i="67"/>
  <c r="L897" i="67" s="1"/>
  <c r="K972" i="67"/>
  <c r="L972" i="67" s="1"/>
  <c r="K22" i="67"/>
  <c r="L22" i="67" s="1"/>
  <c r="K1286" i="67"/>
  <c r="L1286" i="67" s="1"/>
  <c r="K1212" i="67"/>
  <c r="K853" i="67"/>
  <c r="K1064" i="67"/>
  <c r="L1064" i="67" s="1"/>
  <c r="K724" i="67"/>
  <c r="L724" i="67" s="1"/>
  <c r="K1114" i="67"/>
  <c r="L1114" i="67" s="1"/>
  <c r="K383" i="67"/>
  <c r="L383" i="67" s="1"/>
  <c r="K837" i="67"/>
  <c r="L837" i="67" s="1"/>
  <c r="K857" i="67"/>
  <c r="L857" i="67" s="1"/>
  <c r="K1181" i="67"/>
  <c r="L1181" i="67" s="1"/>
  <c r="K827" i="67"/>
  <c r="L827" i="67" s="1"/>
  <c r="K1146" i="67"/>
  <c r="L1146" i="67" s="1"/>
  <c r="K419" i="67"/>
  <c r="L419" i="67" s="1"/>
  <c r="K912" i="67"/>
  <c r="L912" i="67" s="1"/>
  <c r="K1296" i="67"/>
  <c r="L1296" i="67" s="1"/>
  <c r="K1048" i="67"/>
  <c r="L1048" i="67" s="1"/>
  <c r="K887" i="67"/>
  <c r="L887" i="67" s="1"/>
  <c r="K954" i="67"/>
  <c r="L954" i="67" s="1"/>
  <c r="K1115" i="67"/>
  <c r="K1145" i="67"/>
  <c r="L1145" i="67" s="1"/>
  <c r="K1072" i="67"/>
  <c r="K1159" i="67"/>
  <c r="L1159" i="67" s="1"/>
  <c r="K375" i="67"/>
  <c r="L375" i="67" s="1"/>
  <c r="K686" i="67"/>
  <c r="L686" i="67" s="1"/>
  <c r="K1019" i="67"/>
  <c r="L1019" i="67" s="1"/>
  <c r="K321" i="67"/>
  <c r="L321" i="67" s="1"/>
  <c r="K936" i="67"/>
  <c r="L936" i="67" s="1"/>
  <c r="K942" i="67"/>
  <c r="K537" i="67"/>
  <c r="L537" i="67" s="1"/>
  <c r="K845" i="67"/>
  <c r="K1292" i="67"/>
  <c r="L1292" i="67" s="1"/>
  <c r="K1010" i="67"/>
  <c r="L1010" i="67" s="1"/>
  <c r="K960" i="67"/>
  <c r="L960" i="67" s="1"/>
  <c r="K1194" i="67"/>
  <c r="L1194" i="67" s="1"/>
  <c r="K1092" i="67"/>
  <c r="L1092" i="67" s="1"/>
  <c r="K1189" i="67"/>
  <c r="L1189" i="67" s="1"/>
  <c r="K1117" i="67"/>
  <c r="K728" i="67"/>
  <c r="L728" i="67" s="1"/>
  <c r="K263" i="67"/>
  <c r="L263" i="67" s="1"/>
  <c r="K1336" i="67"/>
  <c r="L1336" i="67" s="1"/>
  <c r="K312" i="67"/>
  <c r="L312" i="67" s="1"/>
  <c r="K883" i="67"/>
  <c r="L883" i="67" s="1"/>
  <c r="K52" i="67"/>
  <c r="L52" i="67" s="1"/>
  <c r="K541" i="67"/>
  <c r="L541" i="67" s="1"/>
  <c r="K557" i="67"/>
  <c r="L557" i="67" s="1"/>
  <c r="K1257" i="67"/>
  <c r="L1257" i="67" s="1"/>
  <c r="K558" i="67"/>
  <c r="L558" i="67" s="1"/>
  <c r="K811" i="67"/>
  <c r="L811" i="67" s="1"/>
  <c r="K33" i="67"/>
  <c r="L33" i="67" s="1"/>
  <c r="K373" i="67"/>
  <c r="K314" i="67"/>
  <c r="L314" i="67" s="1"/>
  <c r="K548" i="67"/>
  <c r="L548" i="67" s="1"/>
  <c r="K820" i="67"/>
  <c r="K1281" i="67"/>
  <c r="L1281" i="67" s="1"/>
  <c r="K367" i="67"/>
  <c r="K393" i="67"/>
  <c r="K795" i="67"/>
  <c r="L795" i="67" s="1"/>
  <c r="K416" i="67"/>
  <c r="L416" i="67" s="1"/>
  <c r="K809" i="67"/>
  <c r="K10" i="67"/>
  <c r="L10" i="67" s="1"/>
  <c r="K1349" i="67"/>
  <c r="L1349" i="67" s="1"/>
  <c r="K519" i="67"/>
  <c r="L519" i="67" s="1"/>
  <c r="K1250" i="67"/>
  <c r="L1250" i="67" s="1"/>
  <c r="K964" i="67"/>
  <c r="K904" i="67"/>
  <c r="L904" i="67" s="1"/>
  <c r="K62" i="67"/>
  <c r="L62" i="67" s="1"/>
  <c r="K448" i="67"/>
  <c r="K689" i="67"/>
  <c r="L689" i="67" s="1"/>
  <c r="K256" i="67"/>
  <c r="L256" i="67" s="1"/>
  <c r="K310" i="67"/>
  <c r="K317" i="67"/>
  <c r="L317" i="67" s="1"/>
  <c r="K1027" i="67"/>
  <c r="L1027" i="67" s="1"/>
  <c r="K1340" i="67"/>
  <c r="L1340" i="67" s="1"/>
  <c r="K1003" i="67"/>
  <c r="L1003" i="67" s="1"/>
  <c r="K929" i="67"/>
  <c r="L929" i="67" s="1"/>
  <c r="K792" i="67"/>
  <c r="L792" i="67" s="1"/>
  <c r="K805" i="67"/>
  <c r="K944" i="67"/>
  <c r="K66" i="67"/>
  <c r="L66" i="67" s="1"/>
  <c r="K1295" i="67"/>
  <c r="L1295" i="67" s="1"/>
  <c r="K1120" i="67"/>
  <c r="L1120" i="67" s="1"/>
  <c r="K486" i="67"/>
  <c r="L486" i="67" s="1"/>
  <c r="K316" i="67"/>
  <c r="L316" i="67" s="1"/>
  <c r="K418" i="67"/>
  <c r="K1128" i="67"/>
  <c r="L1128" i="67" s="1"/>
  <c r="K1201" i="67"/>
  <c r="K740" i="67"/>
  <c r="K744" i="67"/>
  <c r="L744" i="67" s="1"/>
  <c r="K780" i="67"/>
  <c r="L780" i="67" s="1"/>
  <c r="K1314" i="67"/>
  <c r="L1314" i="67" s="1"/>
  <c r="K1315" i="67"/>
  <c r="K607" i="67"/>
  <c r="K1327" i="67"/>
  <c r="L1327" i="67" s="1"/>
  <c r="K1330" i="67"/>
  <c r="K1290" i="67"/>
  <c r="L1290" i="67" s="1"/>
  <c r="K1293" i="67"/>
  <c r="L1293" i="67" s="1"/>
  <c r="K643" i="67"/>
  <c r="L643" i="67" s="1"/>
  <c r="K1299" i="67"/>
  <c r="L1299" i="67" s="1"/>
  <c r="K756" i="67"/>
  <c r="L756" i="67" s="1"/>
  <c r="K616" i="67"/>
  <c r="K678" i="67"/>
  <c r="L678" i="67" s="1"/>
  <c r="K730" i="67"/>
  <c r="L730" i="67" s="1"/>
  <c r="K583" i="67"/>
  <c r="K65" i="67"/>
  <c r="L65" i="67" s="1"/>
  <c r="K733" i="67"/>
  <c r="L733" i="67" s="1"/>
  <c r="K660" i="67"/>
  <c r="L660" i="67" s="1"/>
  <c r="K691" i="67"/>
  <c r="L691" i="67" s="1"/>
  <c r="K641" i="67"/>
  <c r="L641" i="67" s="1"/>
  <c r="K718" i="67"/>
  <c r="L718" i="67" s="1"/>
  <c r="K593" i="67"/>
  <c r="L593" i="67" s="1"/>
  <c r="K259" i="67"/>
  <c r="L259" i="67" s="1"/>
  <c r="K1252" i="67"/>
  <c r="L1252" i="67" s="1"/>
  <c r="K534" i="67"/>
  <c r="L534" i="67" s="1"/>
  <c r="K668" i="67"/>
  <c r="L668" i="67" s="1"/>
  <c r="K272" i="67"/>
  <c r="K1052" i="67"/>
  <c r="L1052" i="67" s="1"/>
  <c r="K992" i="67"/>
  <c r="K838" i="67"/>
  <c r="K888" i="67"/>
  <c r="L888" i="67" s="1"/>
  <c r="K508" i="67"/>
  <c r="L508" i="67" s="1"/>
  <c r="K1171" i="67"/>
  <c r="L1171" i="67" s="1"/>
  <c r="K521" i="67"/>
  <c r="L521" i="67" s="1"/>
  <c r="K1041" i="67"/>
  <c r="L1041" i="67" s="1"/>
  <c r="K1176" i="67"/>
  <c r="K976" i="67"/>
  <c r="L976" i="67" s="1"/>
  <c r="K577" i="67"/>
  <c r="K961" i="67"/>
  <c r="L961" i="67" s="1"/>
  <c r="K839" i="67"/>
  <c r="L839" i="67" s="1"/>
  <c r="K828" i="67"/>
  <c r="K578" i="67"/>
  <c r="K348" i="67"/>
  <c r="L348" i="67" s="1"/>
  <c r="K861" i="67"/>
  <c r="L861" i="67" s="1"/>
  <c r="K1301" i="67"/>
  <c r="L1301" i="67" s="1"/>
  <c r="K843" i="67"/>
  <c r="K1137" i="67"/>
  <c r="L1137" i="67" s="1"/>
  <c r="K1045" i="67"/>
  <c r="L1045" i="67" s="1"/>
  <c r="K864" i="67"/>
  <c r="L864" i="67" s="1"/>
  <c r="K934" i="67"/>
  <c r="L934" i="67" s="1"/>
  <c r="K796" i="67"/>
  <c r="L796" i="67" s="1"/>
  <c r="K564" i="67"/>
  <c r="L564" i="67" s="1"/>
  <c r="K873" i="67"/>
  <c r="L873" i="67" s="1"/>
  <c r="K870" i="67"/>
  <c r="L870" i="67" s="1"/>
  <c r="K1112" i="67"/>
  <c r="K952" i="67"/>
  <c r="K542" i="67"/>
  <c r="L542" i="67" s="1"/>
  <c r="K1047" i="67"/>
  <c r="L1047" i="67" s="1"/>
  <c r="K517" i="67"/>
  <c r="K762" i="67"/>
  <c r="L762" i="67" s="1"/>
  <c r="K867" i="67"/>
  <c r="L867" i="67" s="1"/>
  <c r="K11" i="67"/>
  <c r="L11" i="67" s="1"/>
  <c r="K483" i="67"/>
  <c r="K16" i="67"/>
  <c r="L16" i="67" s="1"/>
  <c r="K338" i="67"/>
  <c r="L338" i="67" s="1"/>
  <c r="K518" i="67"/>
  <c r="L518" i="67" s="1"/>
  <c r="K622" i="67"/>
  <c r="L622" i="67" s="1"/>
  <c r="K271" i="67"/>
  <c r="L271" i="67" s="1"/>
  <c r="K978" i="67"/>
  <c r="L978" i="67" s="1"/>
  <c r="K69" i="67"/>
  <c r="L69" i="67" s="1"/>
  <c r="K1372" i="67"/>
  <c r="L1372" i="67" s="1"/>
  <c r="K1170" i="67"/>
  <c r="L1170" i="67" s="1"/>
  <c r="K1184" i="67"/>
  <c r="L1184" i="67" s="1"/>
  <c r="K378" i="67"/>
  <c r="K1101" i="67"/>
  <c r="K535" i="67"/>
  <c r="L535" i="67" s="1"/>
  <c r="K1190" i="67"/>
  <c r="L1190" i="67" s="1"/>
  <c r="K1337" i="67"/>
  <c r="L1337" i="67" s="1"/>
  <c r="K927" i="67"/>
  <c r="L927" i="67" s="1"/>
  <c r="K21" i="67"/>
  <c r="L21" i="67" s="1"/>
  <c r="K365" i="67"/>
  <c r="L365" i="67" s="1"/>
  <c r="K549" i="67"/>
  <c r="L549" i="67" s="1"/>
  <c r="K995" i="67"/>
  <c r="L995" i="67" s="1"/>
  <c r="K544" i="67"/>
  <c r="L544" i="67" s="1"/>
  <c r="K359" i="67"/>
  <c r="L359" i="67" s="1"/>
  <c r="K12" i="67"/>
  <c r="L12" i="67" s="1"/>
  <c r="S804" i="67"/>
  <c r="K938" i="67"/>
  <c r="K1147" i="67"/>
  <c r="L1147" i="67" s="1"/>
  <c r="K768" i="67"/>
  <c r="L768" i="67" s="1"/>
  <c r="K1049" i="67"/>
  <c r="L1049" i="67" s="1"/>
  <c r="K918" i="67"/>
  <c r="L918" i="67" s="1"/>
  <c r="K1207" i="67"/>
  <c r="L1207" i="67" s="1"/>
  <c r="K281" i="67"/>
  <c r="K1020" i="67"/>
  <c r="L1020" i="67" s="1"/>
  <c r="K1209" i="67"/>
  <c r="L1209" i="67" s="1"/>
  <c r="K1298" i="67"/>
  <c r="L1298" i="67" s="1"/>
  <c r="K723" i="67"/>
  <c r="L723" i="67" s="1"/>
  <c r="K652" i="67"/>
  <c r="L652" i="67" s="1"/>
  <c r="K1163" i="67"/>
  <c r="L1163" i="67" s="1"/>
  <c r="K1014" i="67"/>
  <c r="L1014" i="67" s="1"/>
  <c r="K1008" i="67"/>
  <c r="L1008" i="67" s="1"/>
  <c r="K957" i="67"/>
  <c r="L957" i="67" s="1"/>
  <c r="K1186" i="67"/>
  <c r="L1186" i="67" s="1"/>
  <c r="K878" i="67"/>
  <c r="L878" i="67" s="1"/>
  <c r="K907" i="67"/>
  <c r="L907" i="67" s="1"/>
  <c r="K1018" i="67"/>
  <c r="L1018" i="67" s="1"/>
  <c r="K862" i="67"/>
  <c r="K265" i="67"/>
  <c r="K1122" i="67"/>
  <c r="L1122" i="67" s="1"/>
  <c r="K56" i="67"/>
  <c r="L56" i="67" s="1"/>
  <c r="K18" i="67"/>
  <c r="L18" i="67" s="1"/>
  <c r="K807" i="67"/>
  <c r="K606" i="67"/>
  <c r="K59" i="67"/>
  <c r="L59" i="67" s="1"/>
  <c r="K366" i="67"/>
  <c r="L366" i="67" s="1"/>
  <c r="K396" i="67"/>
  <c r="K479" i="67"/>
  <c r="L479" i="67" s="1"/>
  <c r="K340" i="67"/>
  <c r="L340" i="67" s="1"/>
  <c r="K8" i="67"/>
  <c r="L8" i="67" s="1"/>
  <c r="K546" i="67"/>
  <c r="L546" i="67" s="1"/>
  <c r="K245" i="67"/>
  <c r="L245" i="67" s="1"/>
  <c r="K389" i="67"/>
  <c r="L389" i="67" s="1"/>
  <c r="K513" i="67"/>
  <c r="L513" i="67" s="1"/>
  <c r="K445" i="67"/>
  <c r="L445" i="67" s="1"/>
  <c r="K385" i="67"/>
  <c r="L385" i="67" s="1"/>
  <c r="K331" i="67"/>
  <c r="K7" i="67"/>
  <c r="L7" i="67" s="1"/>
  <c r="K527" i="67"/>
  <c r="K54" i="67"/>
  <c r="K341" i="67"/>
  <c r="L341" i="67" s="1"/>
  <c r="K243" i="67"/>
  <c r="L243" i="67" s="1"/>
  <c r="K20" i="67"/>
  <c r="L20" i="67" s="1"/>
  <c r="K539" i="67"/>
  <c r="L539" i="67" s="1"/>
  <c r="K1272" i="67"/>
  <c r="L1272" i="67" s="1"/>
  <c r="K1075" i="67"/>
  <c r="L1075" i="67" s="1"/>
  <c r="K515" i="67"/>
  <c r="L515" i="67" s="1"/>
  <c r="K1271" i="67"/>
  <c r="L1271" i="67" s="1"/>
  <c r="K28" i="67"/>
  <c r="K387" i="67"/>
  <c r="L387" i="67" s="1"/>
  <c r="K561" i="67"/>
  <c r="L561" i="67" s="1"/>
  <c r="K532" i="67"/>
  <c r="L532" i="67" s="1"/>
  <c r="K538" i="67"/>
  <c r="L538" i="67" s="1"/>
  <c r="K1033" i="67"/>
  <c r="L1033" i="67" s="1"/>
  <c r="K32" i="67"/>
  <c r="L32" i="67" s="1"/>
  <c r="K552" i="67"/>
  <c r="L552" i="67" s="1"/>
  <c r="K372" i="67"/>
  <c r="L372" i="67" s="1"/>
  <c r="K1369" i="67"/>
  <c r="L1369" i="67" s="1"/>
  <c r="K974" i="67"/>
  <c r="L974" i="67" s="1"/>
  <c r="K540" i="67"/>
  <c r="L540" i="67" s="1"/>
  <c r="K1131" i="67"/>
  <c r="K522" i="67"/>
  <c r="K965" i="67"/>
  <c r="K852" i="67"/>
  <c r="L852" i="67" s="1"/>
  <c r="K1105" i="67"/>
  <c r="K350" i="67"/>
  <c r="K993" i="67"/>
  <c r="L993" i="67" s="1"/>
  <c r="K967" i="67"/>
  <c r="K946" i="67"/>
  <c r="L946" i="67" s="1"/>
  <c r="K248" i="67"/>
  <c r="L248" i="67" s="1"/>
  <c r="K1350" i="67"/>
  <c r="L1350" i="67" s="1"/>
  <c r="K409" i="67"/>
  <c r="L409" i="67" s="1"/>
  <c r="K725" i="67"/>
  <c r="L725" i="67" s="1"/>
  <c r="K1203" i="67"/>
  <c r="L1203" i="67" s="1"/>
  <c r="K342" i="67"/>
  <c r="L342" i="67" s="1"/>
  <c r="K1056" i="67"/>
  <c r="L1056" i="67" s="1"/>
  <c r="K1179" i="67"/>
  <c r="L1179" i="67" s="1"/>
  <c r="K999" i="67"/>
  <c r="L999" i="67" s="1"/>
  <c r="K931" i="67"/>
  <c r="L931" i="67" s="1"/>
  <c r="K1157" i="67"/>
  <c r="L1157" i="67" s="1"/>
  <c r="K640" i="67"/>
  <c r="L640" i="67" s="1"/>
  <c r="K528" i="67"/>
  <c r="L528" i="67" s="1"/>
  <c r="K875" i="67"/>
  <c r="K981" i="67"/>
  <c r="L981" i="67" s="1"/>
  <c r="K1119" i="67"/>
  <c r="L1119" i="67" s="1"/>
  <c r="K1375" i="67"/>
  <c r="L1375" i="67" s="1"/>
  <c r="K1012" i="67"/>
  <c r="L1012" i="67" s="1"/>
  <c r="K646" i="67"/>
  <c r="L646" i="67" s="1"/>
  <c r="K1284" i="67"/>
  <c r="L1284" i="67" s="1"/>
  <c r="K304" i="67"/>
  <c r="K916" i="67"/>
  <c r="L916" i="67" s="1"/>
  <c r="K859" i="67"/>
  <c r="L859" i="67" s="1"/>
  <c r="K47" i="67"/>
  <c r="L47" i="67" s="1"/>
  <c r="K975" i="67"/>
  <c r="L975" i="67" s="1"/>
  <c r="K851" i="67"/>
  <c r="K1197" i="67"/>
  <c r="L1197" i="67" s="1"/>
  <c r="K1136" i="67"/>
  <c r="L1136" i="67" s="1"/>
  <c r="K949" i="67"/>
  <c r="L949" i="67" s="1"/>
  <c r="K26" i="67"/>
  <c r="K29" i="67"/>
  <c r="L29" i="67" s="1"/>
  <c r="K879" i="67"/>
  <c r="K381" i="67"/>
  <c r="L381" i="67" s="1"/>
  <c r="K353" i="67"/>
  <c r="L353" i="67" s="1"/>
  <c r="K462" i="67"/>
  <c r="L462" i="67" s="1"/>
  <c r="K1371" i="67"/>
  <c r="L1371" i="67" s="1"/>
  <c r="K1345" i="67"/>
  <c r="L1345" i="67" s="1"/>
  <c r="K394" i="67"/>
  <c r="K323" i="67"/>
  <c r="K13" i="67"/>
  <c r="L13" i="67" s="1"/>
  <c r="K481" i="67"/>
  <c r="L481" i="67" s="1"/>
  <c r="K797" i="67"/>
  <c r="K332" i="67"/>
  <c r="L332" i="67" s="1"/>
  <c r="K23" i="67"/>
  <c r="K1261" i="67"/>
  <c r="L1261" i="67" s="1"/>
  <c r="K354" i="67"/>
  <c r="L354" i="67" s="1"/>
  <c r="K524" i="67"/>
  <c r="L524" i="67" s="1"/>
  <c r="K822" i="67"/>
  <c r="L822" i="67" s="1"/>
  <c r="K64" i="67"/>
  <c r="L64" i="67" s="1"/>
  <c r="K368" i="67"/>
  <c r="L368" i="67" s="1"/>
  <c r="K476" i="67"/>
  <c r="L476" i="67" s="1"/>
  <c r="K1270" i="67"/>
  <c r="L1270" i="67" s="1"/>
  <c r="K369" i="67"/>
  <c r="L369" i="67" s="1"/>
  <c r="K50" i="67"/>
  <c r="L50" i="67" s="1"/>
  <c r="K347" i="67"/>
  <c r="K474" i="67"/>
  <c r="L474" i="67" s="1"/>
  <c r="K553" i="67"/>
  <c r="L553" i="67" s="1"/>
  <c r="K1199" i="67"/>
  <c r="L1199" i="67" s="1"/>
  <c r="K979" i="67"/>
  <c r="L979" i="67" s="1"/>
  <c r="K823" i="67"/>
  <c r="L823" i="67" s="1"/>
  <c r="K324" i="67"/>
  <c r="K948" i="67"/>
  <c r="L948" i="67" s="1"/>
  <c r="K685" i="67"/>
  <c r="K1309" i="67"/>
  <c r="L1309" i="67" s="1"/>
  <c r="K841" i="67"/>
  <c r="L841" i="67" s="1"/>
  <c r="K1191" i="67"/>
  <c r="L1191" i="67" s="1"/>
  <c r="K1024" i="67"/>
  <c r="L1024" i="67" s="1"/>
  <c r="K617" i="67"/>
  <c r="L617" i="67" s="1"/>
  <c r="K547" i="67"/>
  <c r="L547" i="67" s="1"/>
  <c r="K1152" i="67"/>
  <c r="L1152" i="67" s="1"/>
  <c r="K17" i="67"/>
  <c r="L17" i="67" s="1"/>
  <c r="K417" i="67"/>
  <c r="K386" i="67"/>
  <c r="L386" i="67" s="1"/>
  <c r="K1074" i="67"/>
  <c r="L1074" i="67" s="1"/>
  <c r="K959" i="67"/>
  <c r="K1021" i="67"/>
  <c r="L1021" i="67" s="1"/>
  <c r="K525" i="67"/>
  <c r="L525" i="67" s="1"/>
  <c r="K1104" i="67"/>
  <c r="L1104" i="67" s="1"/>
  <c r="K1133" i="67"/>
  <c r="S472" i="67"/>
  <c r="S940" i="67"/>
  <c r="S1241" i="67"/>
  <c r="S997" i="67"/>
  <c r="S1266" i="67"/>
  <c r="S962" i="67"/>
  <c r="S963" i="67"/>
  <c r="S871" i="67"/>
  <c r="S80" i="67"/>
  <c r="S490" i="67"/>
  <c r="S137" i="67"/>
  <c r="S932" i="67"/>
  <c r="S1172" i="67"/>
  <c r="S856" i="67"/>
  <c r="S233" i="67"/>
  <c r="S771" i="67"/>
  <c r="S667" i="67"/>
  <c r="S626" i="67"/>
  <c r="S362" i="67"/>
  <c r="S421" i="67"/>
  <c r="S1096" i="67"/>
  <c r="S1054" i="67"/>
  <c r="S89" i="67"/>
  <c r="S51" i="67"/>
  <c r="S732" i="67"/>
  <c r="S1317" i="67"/>
  <c r="S661" i="67"/>
  <c r="S459" i="67"/>
  <c r="S428" i="67"/>
  <c r="S794" i="67"/>
  <c r="S1133" i="67"/>
  <c r="S1180" i="67"/>
  <c r="S821" i="67"/>
  <c r="S599" i="67"/>
  <c r="S1213" i="67"/>
  <c r="S424" i="67"/>
  <c r="S262" i="67"/>
  <c r="S580" i="67"/>
  <c r="S597" i="67"/>
  <c r="S921" i="67"/>
  <c r="S1001" i="67"/>
  <c r="S495" i="67"/>
  <c r="S695" i="67"/>
  <c r="S591" i="67"/>
  <c r="S239" i="67"/>
  <c r="S776" i="67"/>
  <c r="S465" i="67"/>
  <c r="S1382" i="67"/>
  <c r="S716" i="67"/>
  <c r="S1249" i="67"/>
  <c r="S39" i="67"/>
  <c r="S1279" i="67"/>
  <c r="S67" i="67"/>
  <c r="S1160" i="67"/>
  <c r="S1274" i="67"/>
  <c r="S36" i="67"/>
  <c r="S1011" i="67"/>
  <c r="S1285" i="67"/>
  <c r="S65" i="67"/>
  <c r="S641" i="67"/>
  <c r="S677" i="67"/>
  <c r="S277" i="67"/>
  <c r="S708" i="67"/>
  <c r="S714" i="67"/>
  <c r="S1224" i="67"/>
  <c r="S735" i="67"/>
  <c r="S319" i="67"/>
  <c r="S1150" i="67"/>
  <c r="S464" i="67"/>
  <c r="S60" i="67"/>
  <c r="S567" i="67"/>
  <c r="S572" i="67"/>
  <c r="S1288" i="67"/>
  <c r="S703" i="67"/>
  <c r="S303" i="67"/>
  <c r="S48" i="67"/>
  <c r="S196" i="67"/>
  <c r="S1102" i="67"/>
  <c r="S1344" i="67"/>
  <c r="S955" i="67"/>
  <c r="S872" i="67"/>
  <c r="S211" i="67"/>
  <c r="S1154" i="67"/>
  <c r="S1351" i="67"/>
  <c r="S322" i="67"/>
  <c r="S1254" i="67"/>
  <c r="S904" i="67"/>
  <c r="S1120" i="67"/>
  <c r="S635" i="67"/>
  <c r="S411" i="67"/>
  <c r="S659" i="67"/>
  <c r="S684" i="67"/>
  <c r="S592" i="67"/>
  <c r="S1333" i="67"/>
  <c r="S1335" i="67"/>
  <c r="S275" i="67"/>
  <c r="S1342" i="67"/>
  <c r="S655" i="67"/>
  <c r="S658" i="67"/>
  <c r="S704" i="67"/>
  <c r="S749" i="67"/>
  <c r="S450" i="67"/>
  <c r="S62" i="67"/>
  <c r="S486" i="67"/>
  <c r="S780" i="67"/>
  <c r="S1327" i="67"/>
  <c r="S371" i="67"/>
  <c r="S756" i="67"/>
  <c r="S616" i="67"/>
  <c r="S228" i="67"/>
  <c r="S691" i="67"/>
  <c r="S492" i="67"/>
  <c r="S746" i="67"/>
  <c r="S494" i="67"/>
  <c r="S611" i="67"/>
  <c r="S628" i="67"/>
  <c r="S712" i="67"/>
  <c r="S717" i="67"/>
  <c r="S905" i="67"/>
  <c r="S511" i="67"/>
  <c r="S293" i="67"/>
  <c r="S819" i="67"/>
  <c r="S1090" i="67"/>
  <c r="S1305" i="67"/>
  <c r="S377" i="67"/>
  <c r="S512" i="67"/>
  <c r="S1336" i="67"/>
  <c r="S373" i="67"/>
  <c r="S1101" i="67"/>
  <c r="S570" i="67"/>
  <c r="S649" i="67"/>
  <c r="S1227" i="67"/>
  <c r="S431" i="67"/>
  <c r="S586" i="67"/>
  <c r="S727" i="67"/>
  <c r="S770" i="67"/>
  <c r="S1339" i="67"/>
  <c r="S294" i="67"/>
  <c r="S339" i="67"/>
  <c r="S1264" i="67"/>
  <c r="S497" i="67"/>
  <c r="S447" i="67"/>
  <c r="S1259" i="67"/>
  <c r="S1319" i="67"/>
  <c r="S664" i="67"/>
  <c r="S1247" i="67"/>
  <c r="S1346" i="67"/>
  <c r="S438" i="67"/>
  <c r="S49" i="67"/>
  <c r="S935" i="67"/>
  <c r="S679" i="67"/>
  <c r="S720" i="67"/>
  <c r="S478" i="67"/>
  <c r="S899" i="67"/>
  <c r="S1126" i="67"/>
  <c r="S151" i="67"/>
  <c r="S1185" i="67"/>
  <c r="S800" i="67"/>
  <c r="S249" i="67"/>
  <c r="S317" i="67"/>
  <c r="S92" i="67"/>
  <c r="S276" i="67"/>
  <c r="S1325" i="67"/>
  <c r="S605" i="67"/>
  <c r="S227" i="67"/>
  <c r="S1223" i="67"/>
  <c r="S589" i="67"/>
  <c r="S250" i="67"/>
  <c r="S752" i="67"/>
  <c r="S573" i="67"/>
  <c r="S1234" i="67"/>
  <c r="S290" i="67"/>
  <c r="S1311" i="67"/>
  <c r="S407" i="67"/>
  <c r="S1364" i="67"/>
  <c r="S1222" i="67"/>
  <c r="S238" i="67"/>
  <c r="S1363" i="67"/>
  <c r="S1384" i="67"/>
  <c r="S1359" i="67"/>
  <c r="S1027" i="67"/>
  <c r="S134" i="67"/>
  <c r="S1315" i="67"/>
  <c r="S297" i="67"/>
  <c r="S781" i="67"/>
  <c r="S787" i="67"/>
  <c r="S705" i="67"/>
  <c r="S593" i="67"/>
  <c r="S818" i="67"/>
  <c r="S430" i="67"/>
  <c r="S1236" i="67"/>
  <c r="S433" i="67"/>
  <c r="S162" i="67"/>
  <c r="S63" i="67"/>
  <c r="S520" i="67"/>
  <c r="S1280" i="67"/>
  <c r="S737" i="67"/>
  <c r="S444" i="67"/>
  <c r="S422" i="67"/>
  <c r="S985" i="67"/>
  <c r="S977" i="67"/>
  <c r="S922" i="67"/>
  <c r="S707" i="67"/>
  <c r="S496" i="67"/>
  <c r="S915" i="67"/>
  <c r="S1042" i="67"/>
  <c r="S694" i="67"/>
  <c r="S989" i="67"/>
  <c r="S439" i="67"/>
  <c r="S37" i="67"/>
  <c r="S402" i="67"/>
  <c r="S1100" i="67"/>
  <c r="S82" i="67"/>
  <c r="S814" i="67"/>
  <c r="S1243" i="67"/>
  <c r="S1205" i="67"/>
  <c r="S913" i="67"/>
  <c r="S657" i="67"/>
  <c r="S835" i="67"/>
  <c r="S1132" i="67"/>
  <c r="S565" i="67"/>
  <c r="S325" i="67"/>
  <c r="S1003" i="67"/>
  <c r="S333" i="67"/>
  <c r="S699" i="67"/>
  <c r="S789" i="67"/>
  <c r="S745" i="67"/>
  <c r="S1229" i="67"/>
  <c r="S335" i="67"/>
  <c r="S1162" i="67"/>
  <c r="S58" i="67"/>
  <c r="S890" i="67"/>
  <c r="S613" i="67"/>
  <c r="S1017" i="67"/>
  <c r="S71" i="67"/>
  <c r="S493" i="67"/>
  <c r="S757" i="67"/>
  <c r="S434" i="67"/>
  <c r="S285" i="67"/>
  <c r="S1380" i="67"/>
  <c r="S1310" i="67"/>
  <c r="S765" i="67"/>
  <c r="S634" i="67"/>
  <c r="S1328" i="67"/>
  <c r="S466" i="67"/>
  <c r="S612" i="67"/>
  <c r="S676" i="67"/>
  <c r="S461" i="67"/>
  <c r="S734" i="67"/>
  <c r="S1201" i="67"/>
  <c r="S1357" i="67"/>
  <c r="S1330" i="67"/>
  <c r="S1220" i="67"/>
  <c r="S1263" i="67"/>
  <c r="S415" i="67"/>
  <c r="S733" i="67"/>
  <c r="S251" i="67"/>
  <c r="S718" i="67"/>
  <c r="S241" i="67"/>
  <c r="S785" i="67"/>
  <c r="S711" i="67"/>
  <c r="S753" i="67"/>
  <c r="S1373" i="67"/>
  <c r="S427" i="67"/>
  <c r="S533" i="67"/>
  <c r="S908" i="67"/>
  <c r="S672" i="67"/>
  <c r="S213" i="67"/>
  <c r="S1355" i="67"/>
  <c r="S895" i="67"/>
  <c r="S582" i="67"/>
  <c r="S46" i="67"/>
  <c r="S1296" i="67"/>
  <c r="S537" i="67"/>
  <c r="S541" i="67"/>
  <c r="S701" i="67"/>
  <c r="S1300" i="67"/>
  <c r="S700" i="67"/>
  <c r="S287" i="67"/>
  <c r="S729" i="67"/>
  <c r="S743" i="67"/>
  <c r="S1376" i="67"/>
  <c r="S673" i="67"/>
  <c r="S437" i="67"/>
  <c r="S30" i="67"/>
  <c r="S865" i="67"/>
  <c r="S1123" i="67"/>
  <c r="S257" i="67"/>
  <c r="S1192" i="67"/>
  <c r="S181" i="67"/>
  <c r="S1037" i="67"/>
  <c r="S1099" i="67"/>
  <c r="S1007" i="67"/>
  <c r="S805" i="67"/>
  <c r="S910" i="67"/>
  <c r="S1316" i="67"/>
  <c r="S778" i="67"/>
  <c r="S1289" i="67"/>
  <c r="S232" i="67"/>
  <c r="S1368" i="67"/>
  <c r="S1287" i="67"/>
  <c r="S1291" i="67"/>
  <c r="S764" i="67"/>
  <c r="S260" i="67"/>
  <c r="S1320" i="67"/>
  <c r="S798" i="67"/>
  <c r="S1321" i="67"/>
  <c r="S1367" i="67"/>
  <c r="S1303" i="67"/>
  <c r="S1217" i="67"/>
  <c r="S510" i="67"/>
  <c r="S620" i="67"/>
  <c r="S627" i="67"/>
  <c r="S609" i="67"/>
  <c r="S267" i="67"/>
  <c r="S456" i="67"/>
  <c r="S311" i="67"/>
  <c r="S1334" i="67"/>
  <c r="S1283" i="67"/>
  <c r="S738" i="67"/>
  <c r="S9" i="67"/>
  <c r="S710" i="67"/>
  <c r="S171" i="67"/>
  <c r="S1331" i="67"/>
  <c r="S261" i="67"/>
  <c r="S747" i="67"/>
  <c r="S235" i="67"/>
  <c r="S288" i="67"/>
  <c r="S1228" i="67"/>
  <c r="S395" i="67"/>
  <c r="S1214" i="67"/>
  <c r="S988" i="67"/>
  <c r="S1153" i="67"/>
  <c r="S1036" i="67"/>
  <c r="S688" i="67"/>
  <c r="S1097" i="67"/>
  <c r="S114" i="67"/>
  <c r="S1268" i="67"/>
  <c r="S825" i="67"/>
  <c r="S554" i="67"/>
  <c r="S669" i="67"/>
  <c r="S751" i="67"/>
  <c r="S1379" i="67"/>
  <c r="S453" i="67"/>
  <c r="S631" i="67"/>
  <c r="S426" i="67"/>
  <c r="S581" i="67"/>
  <c r="S632" i="67"/>
  <c r="S1318" i="67"/>
  <c r="S579" i="67"/>
  <c r="S1360" i="67"/>
  <c r="S266" i="67"/>
  <c r="S619" i="67"/>
  <c r="S491" i="67"/>
  <c r="S278" i="67"/>
  <c r="S731" i="67"/>
  <c r="S169" i="67"/>
  <c r="S195" i="67"/>
  <c r="S1343" i="67"/>
  <c r="S792" i="67"/>
  <c r="S298" i="67"/>
  <c r="S689" i="67"/>
  <c r="S418" i="67"/>
  <c r="S264" i="67"/>
  <c r="S644" i="67"/>
  <c r="S1312" i="67"/>
  <c r="S1326" i="67"/>
  <c r="S687" i="67"/>
  <c r="S469" i="67"/>
  <c r="S600" i="67"/>
  <c r="S420" i="67"/>
  <c r="S722" i="67"/>
  <c r="S675" i="67"/>
  <c r="S1273" i="67"/>
  <c r="S93" i="67"/>
  <c r="S551" i="67"/>
  <c r="S44" i="67"/>
  <c r="S129" i="67"/>
  <c r="S1031" i="67"/>
  <c r="S911" i="67"/>
  <c r="S292" i="67"/>
  <c r="S176" i="67"/>
  <c r="S1004" i="67"/>
  <c r="S1005" i="67"/>
  <c r="S647" i="67"/>
  <c r="S777" i="67"/>
  <c r="S1225" i="67"/>
  <c r="S234" i="67"/>
  <c r="S1381" i="67"/>
  <c r="S610" i="67"/>
  <c r="S759" i="67"/>
  <c r="S296" i="67"/>
  <c r="S693" i="67"/>
  <c r="S584" i="67"/>
  <c r="S45" i="67"/>
  <c r="S840" i="67"/>
  <c r="S1322" i="67"/>
  <c r="S1313" i="67"/>
  <c r="S761" i="67"/>
  <c r="S783" i="67"/>
  <c r="S681" i="67"/>
  <c r="S400" i="67"/>
  <c r="S713" i="67"/>
  <c r="S363" i="67"/>
  <c r="S242" i="67"/>
  <c r="S1195" i="67"/>
  <c r="S1294" i="67"/>
  <c r="S964" i="67"/>
  <c r="S740" i="67"/>
  <c r="S925" i="67"/>
  <c r="S1378" i="67"/>
  <c r="S507" i="67"/>
  <c r="S1232" i="67"/>
  <c r="S240" i="67"/>
  <c r="S108" i="67"/>
  <c r="S1178" i="67"/>
  <c r="S1167" i="67"/>
  <c r="S530" i="67"/>
  <c r="S168" i="67"/>
  <c r="S998" i="67"/>
  <c r="S1009" i="67"/>
  <c r="S560" i="67"/>
  <c r="S1348" i="67"/>
  <c r="S594" i="67"/>
  <c r="S633" i="67"/>
  <c r="S642" i="67"/>
  <c r="S1302" i="67"/>
  <c r="S874" i="67"/>
  <c r="S145" i="67"/>
  <c r="S77" i="67"/>
  <c r="S97" i="67"/>
  <c r="S1354" i="67"/>
  <c r="S1166" i="67"/>
  <c r="S1081" i="67"/>
  <c r="S31" i="67"/>
  <c r="S52" i="67"/>
  <c r="S726" i="67"/>
  <c r="S1338" i="67"/>
  <c r="S194" i="67"/>
  <c r="S744" i="67"/>
  <c r="S607" i="67"/>
  <c r="S295" i="67"/>
  <c r="S1299" i="67"/>
  <c r="S650" i="67"/>
  <c r="S1235" i="67"/>
  <c r="S660" i="67"/>
  <c r="S398" i="67"/>
  <c r="S571" i="67"/>
  <c r="S1252" i="67"/>
  <c r="S429" i="67"/>
  <c r="S1022" i="67"/>
  <c r="S1200" i="67"/>
  <c r="S902" i="67"/>
  <c r="S1353" i="67"/>
  <c r="S893" i="67"/>
  <c r="S316" i="67"/>
  <c r="S1128" i="67"/>
  <c r="S953" i="67"/>
  <c r="S70" i="67"/>
  <c r="S639" i="67"/>
  <c r="S42" i="67"/>
  <c r="S1158" i="67"/>
  <c r="S142" i="67"/>
  <c r="S16" i="67"/>
  <c r="S1177" i="67"/>
  <c r="S884" i="67"/>
  <c r="S306" i="67"/>
  <c r="S615" i="67"/>
  <c r="S671" i="67"/>
  <c r="S205" i="67"/>
  <c r="S1109" i="67"/>
  <c r="S971" i="67"/>
  <c r="S545" i="67"/>
  <c r="S536" i="67"/>
  <c r="S412" i="67"/>
  <c r="S1057" i="67"/>
  <c r="S960" i="67"/>
  <c r="S728" i="67"/>
  <c r="S283" i="67"/>
  <c r="S1230" i="67"/>
  <c r="S1332" i="67"/>
  <c r="S1144" i="67"/>
  <c r="S950" i="67"/>
  <c r="S858" i="67"/>
  <c r="S715" i="67"/>
  <c r="S38" i="67"/>
  <c r="S118" i="67"/>
  <c r="S315" i="67"/>
  <c r="S653" i="67"/>
  <c r="S436" i="67"/>
  <c r="S463" i="67"/>
  <c r="S441" i="67"/>
  <c r="S1169" i="67"/>
  <c r="S1106" i="67"/>
  <c r="S750" i="67"/>
  <c r="S1034" i="67"/>
  <c r="S721" i="67"/>
  <c r="S254" i="67"/>
  <c r="S255" i="67"/>
  <c r="S774" i="67"/>
  <c r="S588" i="67"/>
  <c r="S349" i="67"/>
  <c r="S113" i="67"/>
  <c r="S855" i="67"/>
  <c r="S148" i="67"/>
  <c r="S984" i="67"/>
  <c r="S299" i="67"/>
  <c r="S165" i="67"/>
  <c r="S590" i="67"/>
  <c r="S1073" i="67"/>
  <c r="S175" i="67"/>
  <c r="S307" i="67"/>
  <c r="S379" i="67"/>
  <c r="S503" i="67"/>
  <c r="S802" i="67"/>
  <c r="S356" i="67"/>
  <c r="S987" i="67"/>
  <c r="S1307" i="67"/>
  <c r="S1323" i="67"/>
  <c r="S1233" i="67"/>
  <c r="S346" i="67"/>
  <c r="S432" i="67"/>
  <c r="S1226" i="67"/>
  <c r="S788" i="67"/>
  <c r="S651" i="67"/>
  <c r="S1255" i="67"/>
  <c r="S279" i="67"/>
  <c r="S126" i="67"/>
  <c r="S990" i="67"/>
  <c r="S1156" i="67"/>
  <c r="S986" i="67"/>
  <c r="S849" i="67"/>
  <c r="S25" i="67"/>
  <c r="S193" i="67"/>
  <c r="S502" i="67"/>
  <c r="S1256" i="67"/>
  <c r="S448" i="67"/>
  <c r="S790" i="67"/>
  <c r="S1029" i="67"/>
  <c r="S863" i="67"/>
  <c r="S514" i="67"/>
  <c r="S1055" i="67"/>
  <c r="S1088" i="67"/>
  <c r="S221" i="67"/>
  <c r="S836" i="67"/>
  <c r="S1286" i="67"/>
  <c r="S1049" i="67"/>
  <c r="S160" i="67"/>
  <c r="S223" i="67"/>
  <c r="S1014" i="67"/>
  <c r="S1186" i="67"/>
  <c r="S125" i="67"/>
  <c r="S606" i="67"/>
  <c r="S8" i="67"/>
  <c r="S385" i="67"/>
  <c r="S243" i="67"/>
  <c r="S1271" i="67"/>
  <c r="S532" i="67"/>
  <c r="S1369" i="67"/>
  <c r="S1083" i="67"/>
  <c r="S1211" i="67"/>
  <c r="S1173" i="67"/>
  <c r="S1262" i="67"/>
  <c r="S1066" i="67"/>
  <c r="S498" i="67"/>
  <c r="S596" i="67"/>
  <c r="S272" i="67"/>
  <c r="S961" i="67"/>
  <c r="S796" i="67"/>
  <c r="S725" i="67"/>
  <c r="S163" i="67"/>
  <c r="S1087" i="67"/>
  <c r="S179" i="67"/>
  <c r="S943" i="67"/>
  <c r="S585" i="67"/>
  <c r="S808" i="67"/>
  <c r="S526" i="67"/>
  <c r="S1251" i="67"/>
  <c r="S801" i="67"/>
  <c r="S912" i="67"/>
  <c r="S69" i="67"/>
  <c r="S282" i="67"/>
  <c r="S57" i="67"/>
  <c r="S237" i="67"/>
  <c r="S763" i="67"/>
  <c r="S886" i="67"/>
  <c r="S854" i="67"/>
  <c r="S614" i="67"/>
  <c r="S994" i="67"/>
  <c r="S523" i="67"/>
  <c r="S1356" i="67"/>
  <c r="S1148" i="67"/>
  <c r="S1377" i="67"/>
  <c r="S1044" i="67"/>
  <c r="S204" i="67"/>
  <c r="S1176" i="67"/>
  <c r="S1045" i="67"/>
  <c r="S144" i="67"/>
  <c r="S999" i="67"/>
  <c r="S224" i="67"/>
  <c r="S304" i="67"/>
  <c r="S47" i="67"/>
  <c r="S102" i="67"/>
  <c r="S29" i="67"/>
  <c r="S1345" i="67"/>
  <c r="S332" i="67"/>
  <c r="S64" i="67"/>
  <c r="S347" i="67"/>
  <c r="S823" i="67"/>
  <c r="S1191" i="67"/>
  <c r="S17" i="67"/>
  <c r="S146" i="67"/>
  <c r="S383" i="67"/>
  <c r="S198" i="67"/>
  <c r="S820" i="67"/>
  <c r="S1079" i="67"/>
  <c r="S1021" i="67"/>
  <c r="S140" i="67"/>
  <c r="S1093" i="67"/>
  <c r="S951" i="67"/>
  <c r="S149" i="67"/>
  <c r="S970" i="67"/>
  <c r="S842" i="67"/>
  <c r="S74" i="67"/>
  <c r="S891" i="67"/>
  <c r="S877" i="67"/>
  <c r="S1098" i="67"/>
  <c r="S100" i="67"/>
  <c r="S55" i="67"/>
  <c r="S419" i="67"/>
  <c r="S1292" i="67"/>
  <c r="S225" i="67"/>
  <c r="S1048" i="67"/>
  <c r="S99" i="67"/>
  <c r="S1068" i="67"/>
  <c r="S706" i="67"/>
  <c r="S150" i="67"/>
  <c r="S256" i="67"/>
  <c r="S127" i="67"/>
  <c r="S1314" i="67"/>
  <c r="S451" i="67"/>
  <c r="S1293" i="67"/>
  <c r="S470" i="67"/>
  <c r="S678" i="67"/>
  <c r="S583" i="67"/>
  <c r="S1366" i="67"/>
  <c r="S286" i="67"/>
  <c r="S1297" i="67"/>
  <c r="S1118" i="67"/>
  <c r="S1002" i="67"/>
  <c r="S919" i="67"/>
  <c r="S1071" i="67"/>
  <c r="S1140" i="67"/>
  <c r="S75" i="67"/>
  <c r="S1365" i="67"/>
  <c r="S458" i="67"/>
  <c r="S1138" i="67"/>
  <c r="S1038" i="67"/>
  <c r="S1175" i="67"/>
  <c r="S563" i="67"/>
  <c r="S972" i="67"/>
  <c r="S1147" i="67"/>
  <c r="S155" i="67"/>
  <c r="S1020" i="67"/>
  <c r="S1209" i="67"/>
  <c r="S1163" i="67"/>
  <c r="S862" i="67"/>
  <c r="S18" i="67"/>
  <c r="S479" i="67"/>
  <c r="S513" i="67"/>
  <c r="S54" i="67"/>
  <c r="S1075" i="67"/>
  <c r="S123" i="67"/>
  <c r="S552" i="67"/>
  <c r="S668" i="67"/>
  <c r="S1171" i="67"/>
  <c r="S861" i="67"/>
  <c r="S873" i="67"/>
  <c r="S1056" i="67"/>
  <c r="S158" i="67"/>
  <c r="S875" i="67"/>
  <c r="S646" i="67"/>
  <c r="S1197" i="67"/>
  <c r="S220" i="67"/>
  <c r="S462" i="67"/>
  <c r="S481" i="67"/>
  <c r="S524" i="67"/>
  <c r="S369" i="67"/>
  <c r="S1199" i="67"/>
  <c r="S685" i="67"/>
  <c r="S547" i="67"/>
  <c r="S121" i="67"/>
  <c r="S91" i="67"/>
  <c r="S1189" i="67"/>
  <c r="S978" i="67"/>
  <c r="S365" i="67"/>
  <c r="S320" i="67"/>
  <c r="S521" i="67"/>
  <c r="S1137" i="67"/>
  <c r="S1047" i="67"/>
  <c r="S959" i="67"/>
  <c r="S112" i="67"/>
  <c r="S135" i="67"/>
  <c r="S6" i="67"/>
  <c r="S945" i="67"/>
  <c r="S182" i="67"/>
  <c r="S1129" i="67"/>
  <c r="S939" i="67"/>
  <c r="S786" i="67"/>
  <c r="S784" i="67"/>
  <c r="S1058" i="67"/>
  <c r="S857" i="67"/>
  <c r="S375" i="67"/>
  <c r="S557" i="67"/>
  <c r="S1349" i="67"/>
  <c r="S892" i="67"/>
  <c r="S252" i="67"/>
  <c r="S569" i="67"/>
  <c r="S1142" i="67"/>
  <c r="S81" i="67"/>
  <c r="S1155" i="67"/>
  <c r="S358" i="67"/>
  <c r="S72" i="67"/>
  <c r="S969" i="67"/>
  <c r="S404" i="67"/>
  <c r="S1216" i="67"/>
  <c r="S897" i="67"/>
  <c r="S938" i="67"/>
  <c r="S1207" i="67"/>
  <c r="S281" i="67"/>
  <c r="S652" i="67"/>
  <c r="S1008" i="67"/>
  <c r="S957" i="67"/>
  <c r="S1018" i="67"/>
  <c r="S56" i="67"/>
  <c r="S396" i="67"/>
  <c r="S389" i="67"/>
  <c r="S527" i="67"/>
  <c r="S1272" i="67"/>
  <c r="S561" i="67"/>
  <c r="S32" i="67"/>
  <c r="S540" i="67"/>
  <c r="S852" i="67"/>
  <c r="S1105" i="67"/>
  <c r="S967" i="67"/>
  <c r="S1250" i="67"/>
  <c r="S12" i="67"/>
  <c r="S468" i="67"/>
  <c r="S888" i="67"/>
  <c r="S578" i="67"/>
  <c r="S1203" i="67"/>
  <c r="S222" i="67"/>
  <c r="S189" i="67"/>
  <c r="S1012" i="67"/>
  <c r="S95" i="67"/>
  <c r="S851" i="67"/>
  <c r="S949" i="67"/>
  <c r="S353" i="67"/>
  <c r="S13" i="67"/>
  <c r="S354" i="67"/>
  <c r="S1270" i="67"/>
  <c r="S76" i="67"/>
  <c r="S133" i="67"/>
  <c r="S617" i="67"/>
  <c r="S1074" i="67"/>
  <c r="S829" i="67"/>
  <c r="S887" i="67"/>
  <c r="S187" i="67"/>
  <c r="S1190" i="67"/>
  <c r="S508" i="67"/>
  <c r="S1301" i="67"/>
  <c r="S542" i="67"/>
  <c r="S386" i="67"/>
  <c r="S937" i="67"/>
  <c r="S666" i="67"/>
  <c r="S35" i="67"/>
  <c r="S928" i="67"/>
  <c r="S1188" i="67"/>
  <c r="S1149" i="67"/>
  <c r="S330" i="67"/>
  <c r="S246" i="67"/>
  <c r="S413" i="67"/>
  <c r="S1278" i="67"/>
  <c r="S414" i="67"/>
  <c r="S1094" i="67"/>
  <c r="S982" i="67"/>
  <c r="S209" i="67"/>
  <c r="S1114" i="67"/>
  <c r="S157" i="67"/>
  <c r="S995" i="67"/>
  <c r="S61" i="67"/>
  <c r="S351" i="67"/>
  <c r="S550" i="67"/>
  <c r="S485" i="67"/>
  <c r="S933" i="67"/>
  <c r="S401" i="67"/>
  <c r="S860" i="67"/>
  <c r="S1035" i="67"/>
  <c r="S1095" i="67"/>
  <c r="S185" i="67"/>
  <c r="S247" i="67"/>
  <c r="S1078" i="67"/>
  <c r="S24" i="67"/>
  <c r="S34" i="67"/>
  <c r="S488" i="67"/>
  <c r="S929" i="67"/>
  <c r="S1193" i="67"/>
  <c r="S894" i="67"/>
  <c r="S1025" i="67"/>
  <c r="S909" i="67"/>
  <c r="S392" i="67"/>
  <c r="S1134" i="67"/>
  <c r="S698" i="67"/>
  <c r="S1221" i="67"/>
  <c r="S300" i="67"/>
  <c r="S832" i="67"/>
  <c r="S876" i="67"/>
  <c r="S1061" i="67"/>
  <c r="S1111" i="67"/>
  <c r="S826" i="67"/>
  <c r="S853" i="67"/>
  <c r="S207" i="67"/>
  <c r="S723" i="67"/>
  <c r="S477" i="67"/>
  <c r="S907" i="67"/>
  <c r="S1122" i="67"/>
  <c r="S366" i="67"/>
  <c r="S245" i="67"/>
  <c r="S7" i="67"/>
  <c r="S539" i="67"/>
  <c r="S387" i="67"/>
  <c r="S1033" i="67"/>
  <c r="S824" i="67"/>
  <c r="S992" i="67"/>
  <c r="S839" i="67"/>
  <c r="S564" i="67"/>
  <c r="S409" i="67"/>
  <c r="S156" i="67"/>
  <c r="S528" i="67"/>
  <c r="S1375" i="67"/>
  <c r="S859" i="67"/>
  <c r="S975" i="67"/>
  <c r="S98" i="67"/>
  <c r="S381" i="67"/>
  <c r="S323" i="67"/>
  <c r="S1261" i="67"/>
  <c r="S476" i="67"/>
  <c r="S553" i="67"/>
  <c r="S948" i="67"/>
  <c r="S172" i="67"/>
  <c r="S183" i="67"/>
  <c r="S1085" i="67"/>
  <c r="S942" i="67"/>
  <c r="S809" i="67"/>
  <c r="S838" i="67"/>
  <c r="S348" i="67"/>
  <c r="S952" i="67"/>
  <c r="S1309" i="67"/>
  <c r="S1060" i="67"/>
  <c r="S1204" i="67"/>
  <c r="S663" i="67"/>
  <c r="S1108" i="67"/>
  <c r="S270" i="67"/>
  <c r="S131" i="67"/>
  <c r="S1168" i="67"/>
  <c r="S531" i="67"/>
  <c r="S1080" i="67"/>
  <c r="S1282" i="67"/>
  <c r="S500" i="67"/>
  <c r="S1358" i="67"/>
  <c r="S923" i="67"/>
  <c r="S595" i="67"/>
  <c r="S192" i="67"/>
  <c r="S618" i="67"/>
  <c r="S944" i="67"/>
  <c r="S1290" i="67"/>
  <c r="S643" i="67"/>
  <c r="S730" i="67"/>
  <c r="S259" i="67"/>
  <c r="S391" i="67"/>
  <c r="S1013" i="67"/>
  <c r="S345" i="67"/>
  <c r="S1015" i="67"/>
  <c r="S1165" i="67"/>
  <c r="S489" i="67"/>
  <c r="S782" i="67"/>
  <c r="S623" i="67"/>
  <c r="S94" i="67"/>
  <c r="S309" i="67"/>
  <c r="S1067" i="67"/>
  <c r="S1116" i="67"/>
  <c r="S1212" i="67"/>
  <c r="S918" i="67"/>
  <c r="S166" i="67"/>
  <c r="S1298" i="67"/>
  <c r="S109" i="67"/>
  <c r="S878" i="67"/>
  <c r="S265" i="67"/>
  <c r="S59" i="67"/>
  <c r="S546" i="67"/>
  <c r="S331" i="67"/>
  <c r="S20" i="67"/>
  <c r="S28" i="67"/>
  <c r="S538" i="67"/>
  <c r="S122" i="67"/>
  <c r="S974" i="67"/>
  <c r="S965" i="67"/>
  <c r="S350" i="67"/>
  <c r="S993" i="67"/>
  <c r="S248" i="67"/>
  <c r="S111" i="67"/>
  <c r="S577" i="67"/>
  <c r="S934" i="67"/>
  <c r="S517" i="67"/>
  <c r="S931" i="67"/>
  <c r="S640" i="67"/>
  <c r="S1119" i="67"/>
  <c r="S916" i="67"/>
  <c r="S177" i="67"/>
  <c r="S180" i="67"/>
  <c r="S879" i="67"/>
  <c r="S394" i="67"/>
  <c r="S23" i="67"/>
  <c r="S368" i="67"/>
  <c r="S474" i="67"/>
  <c r="S324" i="67"/>
  <c r="S1024" i="67"/>
  <c r="S417" i="67"/>
  <c r="S1146" i="67"/>
  <c r="S1184" i="67"/>
  <c r="S1052" i="67"/>
  <c r="S828" i="67"/>
  <c r="S870" i="67"/>
  <c r="S342" i="67"/>
  <c r="S1219" i="67"/>
  <c r="S648" i="67"/>
  <c r="S1245" i="67"/>
  <c r="S1240" i="67"/>
  <c r="S1053" i="67"/>
  <c r="S308" i="67"/>
  <c r="S164" i="67"/>
  <c r="S86" i="67"/>
  <c r="S269" i="67"/>
  <c r="S1016" i="67"/>
  <c r="S190" i="67"/>
  <c r="S803" i="67"/>
  <c r="S153" i="67"/>
  <c r="S384" i="67"/>
  <c r="S173" i="67"/>
  <c r="S603" i="67"/>
  <c r="S352" i="67"/>
  <c r="S799" i="67"/>
  <c r="S360" i="67"/>
  <c r="S812" i="67"/>
  <c r="S446" i="67"/>
  <c r="S816" i="67"/>
  <c r="S327" i="67"/>
  <c r="S1308" i="67"/>
  <c r="S390" i="67"/>
  <c r="S637" i="67"/>
  <c r="S1352" i="67"/>
  <c r="S791" i="67"/>
  <c r="S654" i="67"/>
  <c r="S1304" i="67"/>
  <c r="S1374" i="67"/>
  <c r="S645" i="67"/>
  <c r="S501" i="67"/>
  <c r="S555" i="67"/>
  <c r="S216" i="67"/>
  <c r="S1006" i="67"/>
  <c r="S101" i="67"/>
  <c r="S128" i="67"/>
  <c r="S1127" i="67"/>
  <c r="S88" i="67"/>
  <c r="S1039" i="67"/>
  <c r="S1350" i="67"/>
  <c r="S983" i="67"/>
  <c r="S143" i="67"/>
  <c r="S793" i="67"/>
  <c r="S1062" i="67"/>
  <c r="S1063" i="67"/>
  <c r="S1208" i="67"/>
  <c r="S844" i="67"/>
  <c r="S96" i="67"/>
  <c r="S996" i="67"/>
  <c r="S116" i="67"/>
  <c r="S136" i="67"/>
  <c r="S709" i="67"/>
  <c r="S991" i="67"/>
  <c r="S14" i="67"/>
  <c r="S973" i="67"/>
  <c r="S454" i="67"/>
  <c r="S604" i="67"/>
  <c r="S1231" i="67"/>
  <c r="S452" i="67"/>
  <c r="S231" i="67"/>
  <c r="S690" i="67"/>
  <c r="S370" i="67"/>
  <c r="S329" i="67"/>
  <c r="S766" i="67"/>
  <c r="S683" i="67"/>
  <c r="S692" i="67"/>
  <c r="S449" i="67"/>
  <c r="S388" i="67"/>
  <c r="S769" i="67"/>
  <c r="S621" i="67"/>
  <c r="S423" i="67"/>
  <c r="S178" i="67"/>
  <c r="S1347" i="67"/>
  <c r="S244" i="67"/>
  <c r="S1276" i="67"/>
  <c r="S310" i="67"/>
  <c r="S1340" i="67"/>
  <c r="S66" i="67"/>
  <c r="S1295" i="67"/>
  <c r="S1023" i="67"/>
  <c r="S719" i="67"/>
  <c r="S1244" i="67"/>
  <c r="S1084" i="67"/>
  <c r="S1143" i="67"/>
  <c r="S846" i="67"/>
  <c r="S947" i="67"/>
  <c r="S22" i="67"/>
  <c r="S768" i="67"/>
  <c r="S161" i="67"/>
  <c r="S90" i="67"/>
  <c r="S186" i="67"/>
  <c r="S217" i="67"/>
  <c r="S807" i="67"/>
  <c r="S340" i="67"/>
  <c r="S445" i="67"/>
  <c r="S341" i="67"/>
  <c r="S515" i="67"/>
  <c r="S115" i="67"/>
  <c r="S372" i="67"/>
  <c r="S1131" i="67"/>
  <c r="S522" i="67"/>
  <c r="S206" i="67"/>
  <c r="S946" i="67"/>
  <c r="S73" i="67"/>
  <c r="S208" i="67"/>
  <c r="S1041" i="67"/>
  <c r="S843" i="67"/>
  <c r="S1112" i="67"/>
  <c r="S1179" i="67"/>
  <c r="S1157" i="67"/>
  <c r="S981" i="67"/>
  <c r="S1284" i="67"/>
  <c r="S159" i="67"/>
  <c r="S1136" i="67"/>
  <c r="S26" i="67"/>
  <c r="S1371" i="67"/>
  <c r="S797" i="67"/>
  <c r="S822" i="67"/>
  <c r="S50" i="67"/>
  <c r="S979" i="67"/>
  <c r="S841" i="67"/>
  <c r="S1152" i="67"/>
  <c r="S525" i="67"/>
  <c r="S624" i="67"/>
  <c r="S930" i="67"/>
  <c r="S312" i="67"/>
  <c r="S219" i="67"/>
  <c r="S867" i="67"/>
  <c r="S534" i="67"/>
  <c r="S976" i="67"/>
  <c r="S864" i="67"/>
  <c r="S762" i="67"/>
  <c r="S779" i="67"/>
  <c r="S914" i="67"/>
  <c r="S880" i="67"/>
  <c r="S1151" i="67"/>
  <c r="S702" i="67"/>
  <c r="S920" i="67"/>
  <c r="S302" i="67"/>
  <c r="S1000" i="67"/>
  <c r="S954" i="67"/>
  <c r="S845" i="67"/>
  <c r="S314" i="67"/>
  <c r="S393" i="67"/>
  <c r="S378" i="67"/>
  <c r="S1337" i="67"/>
  <c r="S291" i="67"/>
  <c r="S868" i="67"/>
  <c r="S1030" i="67"/>
  <c r="S1275" i="67"/>
  <c r="S1070" i="67"/>
  <c r="S1253" i="67"/>
  <c r="S1246" i="67"/>
  <c r="S924" i="67"/>
  <c r="S460" i="67"/>
  <c r="S425" i="67"/>
  <c r="S598" i="67"/>
  <c r="S230" i="67"/>
  <c r="S1269" i="67"/>
  <c r="S1238" i="67"/>
  <c r="S741" i="67"/>
  <c r="S697" i="67"/>
  <c r="S566" i="67"/>
  <c r="S473" i="67"/>
  <c r="S399" i="67"/>
  <c r="S625" i="67"/>
  <c r="S1089" i="67"/>
  <c r="S1139" i="67"/>
  <c r="S1107" i="67"/>
  <c r="S1110" i="67"/>
  <c r="S833" i="67"/>
  <c r="S1051" i="67"/>
  <c r="S1239" i="67"/>
  <c r="S1091" i="67"/>
  <c r="S831" i="67"/>
  <c r="S212" i="67"/>
  <c r="S1130" i="67"/>
  <c r="S280" i="67"/>
  <c r="S480" i="67"/>
  <c r="S191" i="67"/>
  <c r="S268" i="67"/>
  <c r="S562" i="67"/>
  <c r="S556" i="67"/>
  <c r="S380" i="67"/>
  <c r="S355" i="67"/>
  <c r="S559" i="67"/>
  <c r="S1260" i="67"/>
  <c r="S1370" i="67"/>
  <c r="S1265" i="67"/>
  <c r="S197" i="67"/>
  <c r="S1064" i="67"/>
  <c r="S686" i="67"/>
  <c r="S376" i="67"/>
  <c r="S344" i="67"/>
  <c r="S1341" i="67"/>
  <c r="S408" i="67"/>
  <c r="S19" i="67"/>
  <c r="S1115" i="67"/>
  <c r="S548" i="67"/>
  <c r="S214" i="67"/>
  <c r="S1182" i="67"/>
  <c r="S516" i="67"/>
  <c r="S154" i="67"/>
  <c r="S10" i="67"/>
  <c r="S1372" i="67"/>
  <c r="S901" i="67"/>
  <c r="S1324" i="67"/>
  <c r="S696" i="67"/>
  <c r="S772" i="67"/>
  <c r="S410" i="67"/>
  <c r="S506" i="67"/>
  <c r="S1362" i="67"/>
  <c r="S406" i="67"/>
  <c r="S455" i="67"/>
  <c r="S484" i="67"/>
  <c r="S1069" i="67"/>
  <c r="S1046" i="67"/>
  <c r="S1065" i="67"/>
  <c r="S167" i="67"/>
  <c r="S1050" i="67"/>
  <c r="S608" i="67"/>
  <c r="S958" i="67"/>
  <c r="S226" i="67"/>
  <c r="S336" i="67"/>
  <c r="S27" i="67"/>
  <c r="S529" i="67"/>
  <c r="S328" i="67"/>
  <c r="S817" i="67"/>
  <c r="S1026" i="67"/>
  <c r="S1077" i="67"/>
  <c r="S760" i="67"/>
  <c r="S1043" i="67"/>
  <c r="S1072" i="67"/>
  <c r="S1117" i="67"/>
  <c r="S622" i="67"/>
  <c r="S980" i="67"/>
  <c r="S885" i="67"/>
  <c r="S68" i="67"/>
  <c r="S941" i="67"/>
  <c r="S906" i="67"/>
  <c r="S132" i="67"/>
  <c r="S956" i="67"/>
  <c r="S883" i="67"/>
  <c r="S367" i="67"/>
  <c r="S271" i="67"/>
  <c r="S321" i="67"/>
  <c r="S78" i="67"/>
  <c r="S338" i="67"/>
  <c r="S343" i="67"/>
  <c r="S305" i="67"/>
  <c r="S601" i="67"/>
  <c r="S1141" i="67"/>
  <c r="S487" i="67"/>
  <c r="S754" i="67"/>
  <c r="S1329" i="67"/>
  <c r="S1306" i="67"/>
  <c r="S630" i="67"/>
  <c r="S274" i="67"/>
  <c r="S229" i="67"/>
  <c r="S636" i="67"/>
  <c r="S236" i="67"/>
  <c r="S736" i="67"/>
  <c r="S629" i="67"/>
  <c r="S509" i="67"/>
  <c r="S665" i="67"/>
  <c r="S775" i="67"/>
  <c r="S110" i="67"/>
  <c r="S1202" i="67"/>
  <c r="S374" i="67"/>
  <c r="S87" i="67"/>
  <c r="S1113" i="67"/>
  <c r="S1124" i="67"/>
  <c r="S301" i="67"/>
  <c r="S889" i="67"/>
  <c r="S1059" i="67"/>
  <c r="S1206" i="67"/>
  <c r="S866" i="67"/>
  <c r="S903" i="67"/>
  <c r="S1164" i="67"/>
  <c r="S847" i="67"/>
  <c r="S966" i="67"/>
  <c r="S898" i="67"/>
  <c r="S1277" i="67"/>
  <c r="S443" i="67"/>
  <c r="S440" i="67"/>
  <c r="S357" i="67"/>
  <c r="S810" i="67"/>
  <c r="S467" i="67"/>
  <c r="S587" i="67"/>
  <c r="S403" i="67"/>
  <c r="S1161" i="67"/>
  <c r="S1104" i="67"/>
  <c r="S1145" i="67"/>
  <c r="S558" i="67"/>
  <c r="S119" i="67"/>
  <c r="S1198" i="67"/>
  <c r="S815" i="67"/>
  <c r="S1032" i="67"/>
  <c r="S334" i="67"/>
  <c r="S1196" i="67"/>
  <c r="S848" i="67"/>
  <c r="S326" i="67"/>
  <c r="S147" i="67"/>
  <c r="S106" i="67"/>
  <c r="S811" i="67"/>
  <c r="S130" i="67"/>
  <c r="S1174" i="67"/>
  <c r="S827" i="67"/>
  <c r="S263" i="67"/>
  <c r="S544" i="67"/>
  <c r="S273" i="67"/>
  <c r="S435" i="67"/>
  <c r="S184" i="67"/>
  <c r="S869" i="67"/>
  <c r="S337" i="67"/>
  <c r="S576" i="67"/>
  <c r="S882" i="67"/>
  <c r="S773" i="67"/>
  <c r="S397" i="67"/>
  <c r="S674" i="67"/>
  <c r="S405" i="67"/>
  <c r="S1218" i="67"/>
  <c r="S1237" i="67"/>
  <c r="S1361" i="67"/>
  <c r="S656" i="67"/>
  <c r="S141" i="67"/>
  <c r="S1125" i="67"/>
  <c r="S834" i="67"/>
  <c r="S917" i="67"/>
  <c r="S575" i="67"/>
  <c r="S850" i="67"/>
  <c r="S896" i="67"/>
  <c r="S364" i="67"/>
  <c r="S543" i="67"/>
  <c r="S41" i="67"/>
  <c r="S43" i="67"/>
  <c r="S53" i="67"/>
  <c r="S361" i="67"/>
  <c r="S313" i="67"/>
  <c r="S806" i="67"/>
  <c r="S881" i="67"/>
  <c r="S15" i="67"/>
  <c r="S170" i="67"/>
  <c r="S505" i="67"/>
  <c r="S499" i="67"/>
  <c r="S1010" i="67"/>
  <c r="S416" i="67"/>
  <c r="S519" i="67"/>
  <c r="S1170" i="67"/>
  <c r="S549" i="67"/>
  <c r="S482" i="67"/>
  <c r="S568" i="67"/>
  <c r="S1103" i="67"/>
  <c r="S1258" i="67"/>
  <c r="S1248" i="67"/>
  <c r="S483" i="67"/>
  <c r="S359" i="67"/>
  <c r="S1019" i="67"/>
  <c r="S33" i="67"/>
  <c r="S518" i="67"/>
  <c r="S21" i="67"/>
  <c r="S680" i="67"/>
  <c r="S638" i="67"/>
  <c r="S284" i="67"/>
  <c r="S767" i="67"/>
  <c r="S289" i="67"/>
  <c r="S813" i="67"/>
  <c r="S1040" i="67"/>
  <c r="S830" i="67"/>
  <c r="S1086" i="67"/>
  <c r="S1242" i="67"/>
  <c r="S79" i="67"/>
  <c r="S139" i="67"/>
  <c r="S442" i="67"/>
  <c r="S926" i="67"/>
  <c r="S968" i="67"/>
  <c r="S1159" i="67"/>
  <c r="S117" i="67"/>
  <c r="S84" i="67"/>
  <c r="S837" i="67"/>
  <c r="S188" i="67"/>
  <c r="S1092" i="67"/>
  <c r="S1028" i="67"/>
  <c r="S253" i="67"/>
  <c r="S670" i="67"/>
  <c r="S40" i="67"/>
  <c r="S1076" i="67"/>
  <c r="S1121" i="67"/>
  <c r="S318" i="67"/>
  <c r="S742" i="67"/>
  <c r="S662" i="67"/>
  <c r="S1383" i="67"/>
  <c r="S457" i="67"/>
  <c r="S748" i="67"/>
  <c r="S471" i="67"/>
  <c r="S739" i="67"/>
  <c r="S1210" i="67"/>
  <c r="S85" i="67"/>
  <c r="S1183" i="67"/>
  <c r="S1082" i="67"/>
  <c r="S1135" i="67"/>
  <c r="S682" i="67"/>
  <c r="S5" i="67"/>
  <c r="S758" i="67"/>
  <c r="S504" i="67"/>
  <c r="S107" i="67"/>
  <c r="S382" i="67"/>
  <c r="S1267" i="67"/>
  <c r="S1187" i="67"/>
  <c r="S900" i="67"/>
  <c r="S124" i="67"/>
  <c r="S755" i="67"/>
  <c r="S258" i="67"/>
  <c r="S1181" i="67"/>
  <c r="S936" i="67"/>
  <c r="S1281" i="67"/>
  <c r="S210" i="67"/>
  <c r="S927" i="67"/>
  <c r="S138" i="67"/>
  <c r="S574" i="67"/>
  <c r="S602" i="67"/>
  <c r="S120" i="67"/>
  <c r="S475" i="67"/>
  <c r="S1194" i="67"/>
  <c r="S795" i="67"/>
  <c r="S105" i="67"/>
  <c r="S724" i="67"/>
  <c r="S152" i="67"/>
  <c r="S174" i="67"/>
  <c r="S1257" i="67"/>
  <c r="S11" i="67"/>
  <c r="S535" i="67"/>
  <c r="C176" i="62" l="1"/>
  <c r="B176" i="62"/>
  <c r="C56" i="62"/>
  <c r="C55" i="62"/>
  <c r="C54" i="62"/>
  <c r="C53" i="62"/>
  <c r="C52" i="62"/>
  <c r="C51" i="62"/>
  <c r="C50" i="62"/>
  <c r="C49" i="62"/>
  <c r="C48" i="62"/>
  <c r="C47" i="62"/>
  <c r="C46" i="62"/>
  <c r="C45" i="62"/>
  <c r="C44" i="62"/>
  <c r="C43" i="62"/>
  <c r="C42" i="62"/>
  <c r="C41" i="62"/>
  <c r="C40" i="62"/>
  <c r="C39" i="62"/>
  <c r="C38" i="62"/>
  <c r="C36" i="62"/>
  <c r="C34" i="62"/>
  <c r="C33" i="62"/>
  <c r="C32" i="62"/>
  <c r="C31" i="62"/>
  <c r="C30" i="62"/>
  <c r="C29" i="62"/>
  <c r="C28" i="62"/>
  <c r="C27" i="62"/>
  <c r="C26" i="62"/>
  <c r="C25" i="62"/>
  <c r="C24" i="62"/>
  <c r="C23" i="62"/>
  <c r="C22" i="62"/>
  <c r="B56" i="62"/>
  <c r="B55" i="62"/>
  <c r="B54" i="62"/>
  <c r="B53" i="62"/>
  <c r="B52" i="62"/>
  <c r="B51" i="62"/>
  <c r="B50" i="62"/>
  <c r="B49" i="62"/>
  <c r="B48" i="62"/>
  <c r="B47" i="62"/>
  <c r="B46" i="62"/>
  <c r="B45" i="62"/>
  <c r="B44" i="62"/>
  <c r="B43" i="62"/>
  <c r="B42" i="62"/>
  <c r="B41" i="62"/>
  <c r="B40" i="62"/>
  <c r="B39" i="62"/>
  <c r="B38" i="62"/>
  <c r="B36" i="62"/>
  <c r="B34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N1347" i="67" l="1"/>
  <c r="N1227" i="67"/>
  <c r="N205" i="67"/>
  <c r="N1338" i="67"/>
  <c r="N832" i="67"/>
  <c r="N843" i="67"/>
  <c r="N765" i="67"/>
  <c r="N1174" i="67"/>
  <c r="N543" i="67"/>
  <c r="N68" i="67"/>
  <c r="N482" i="67"/>
  <c r="N1196" i="67"/>
  <c r="N943" i="67"/>
  <c r="N694" i="67"/>
  <c r="N500" i="67"/>
  <c r="N971" i="67"/>
  <c r="N1185" i="67"/>
  <c r="N834" i="67"/>
  <c r="N814" i="67"/>
  <c r="N264" i="67"/>
  <c r="N100" i="67"/>
  <c r="N712" i="67"/>
  <c r="N206" i="67"/>
  <c r="N1021" i="67"/>
  <c r="N1043" i="67"/>
  <c r="N497" i="67"/>
  <c r="N399" i="67"/>
  <c r="N1125" i="67"/>
  <c r="N839" i="67"/>
  <c r="N1015" i="67"/>
  <c r="N108" i="67"/>
  <c r="N176" i="67"/>
  <c r="N86" i="67"/>
  <c r="N1056" i="67"/>
  <c r="N1098" i="67"/>
  <c r="N831" i="67"/>
  <c r="N967" i="67"/>
  <c r="N744" i="67"/>
  <c r="N85" i="67"/>
  <c r="N188" i="67"/>
  <c r="N295" i="67"/>
  <c r="N258" i="67"/>
  <c r="N1239" i="67"/>
  <c r="N289" i="67"/>
  <c r="N791" i="67"/>
  <c r="N150" i="67"/>
  <c r="N1022" i="67"/>
  <c r="N1231" i="67"/>
  <c r="N480" i="67"/>
  <c r="N313" i="67"/>
  <c r="N1316" i="67"/>
  <c r="N433" i="67"/>
  <c r="N521" i="67"/>
  <c r="N272" i="67"/>
  <c r="N959" i="67"/>
  <c r="N1205" i="67"/>
  <c r="N895" i="67"/>
  <c r="N1030" i="67"/>
  <c r="N763" i="67"/>
  <c r="N1169" i="67"/>
  <c r="N1367" i="67"/>
  <c r="N1360" i="67"/>
  <c r="N1139" i="67"/>
  <c r="N860" i="67"/>
  <c r="N376" i="67"/>
  <c r="N621" i="67"/>
  <c r="N1158" i="67"/>
  <c r="N739" i="67"/>
  <c r="N460" i="67"/>
  <c r="N840" i="67"/>
  <c r="N1026" i="67"/>
  <c r="N441" i="67"/>
  <c r="N343" i="67"/>
  <c r="N99" i="67"/>
  <c r="N71" i="67"/>
  <c r="N470" i="67"/>
  <c r="N1020" i="67"/>
  <c r="N67" i="67"/>
  <c r="N171" i="67"/>
  <c r="N569" i="67"/>
  <c r="N1224" i="67"/>
  <c r="N957" i="67"/>
  <c r="N683" i="67"/>
  <c r="N980" i="67"/>
  <c r="N803" i="67"/>
  <c r="N977" i="67"/>
  <c r="N753" i="67"/>
  <c r="N1182" i="67"/>
  <c r="N44" i="67"/>
  <c r="N1131" i="67"/>
  <c r="N1038" i="67"/>
  <c r="N1101" i="67"/>
  <c r="N776" i="67"/>
  <c r="N643" i="67"/>
  <c r="N1292" i="67"/>
  <c r="N547" i="67"/>
  <c r="N1173" i="67"/>
  <c r="N248" i="67"/>
  <c r="N459" i="67"/>
  <c r="N496" i="67"/>
  <c r="N552" i="67"/>
  <c r="N1190" i="67"/>
  <c r="N483" i="67"/>
  <c r="N1326" i="67"/>
  <c r="N475" i="67"/>
  <c r="N717" i="67"/>
  <c r="N397" i="67"/>
  <c r="N528" i="67"/>
  <c r="N1034" i="67"/>
  <c r="N1243" i="67"/>
  <c r="N1001" i="67"/>
  <c r="N277" i="67"/>
  <c r="N593" i="67"/>
  <c r="N1036" i="67"/>
  <c r="N260" i="67"/>
  <c r="N276" i="67"/>
  <c r="N90" i="67"/>
  <c r="N1193" i="67"/>
  <c r="N729" i="67"/>
  <c r="N672" i="67"/>
  <c r="N974" i="67"/>
  <c r="N655" i="67"/>
  <c r="N1140" i="67"/>
  <c r="N764" i="67"/>
  <c r="N703" i="67"/>
  <c r="N761" i="67"/>
  <c r="N1204" i="67"/>
  <c r="N824" i="67"/>
  <c r="N309" i="67"/>
  <c r="N1362" i="67"/>
  <c r="N595" i="67"/>
  <c r="N1353" i="67"/>
  <c r="N1041" i="67"/>
  <c r="N1256" i="67"/>
  <c r="N674" i="67"/>
  <c r="N239" i="67"/>
  <c r="N740" i="67"/>
  <c r="N187" i="67"/>
  <c r="N1191" i="67"/>
  <c r="N1375" i="67"/>
  <c r="N960" i="67"/>
  <c r="N896" i="67"/>
  <c r="N1009" i="67"/>
  <c r="N1271" i="67"/>
  <c r="N714" i="67"/>
  <c r="N1198" i="67"/>
  <c r="N25" i="67"/>
  <c r="N884" i="67"/>
  <c r="N1337" i="67"/>
  <c r="N874" i="67"/>
  <c r="N1381" i="67"/>
  <c r="N1361" i="67"/>
  <c r="N783" i="67"/>
  <c r="N682" i="67"/>
  <c r="N142" i="67"/>
  <c r="N1317" i="67"/>
  <c r="N568" i="67"/>
  <c r="N625" i="67"/>
  <c r="N862" i="67"/>
  <c r="N232" i="67"/>
  <c r="N371" i="67"/>
  <c r="N760" i="67"/>
  <c r="N565" i="67"/>
  <c r="N456" i="67"/>
  <c r="N756" i="67"/>
  <c r="N1303" i="67"/>
  <c r="N700" i="67"/>
  <c r="N1228" i="67"/>
  <c r="N454" i="67"/>
  <c r="N31" i="67"/>
  <c r="N1244" i="67"/>
  <c r="N936" i="67"/>
  <c r="N468" i="67"/>
  <c r="N211" i="67"/>
  <c r="N819" i="67"/>
  <c r="N384" i="67"/>
  <c r="N650" i="67"/>
  <c r="N825" i="67"/>
  <c r="N533" i="67"/>
  <c r="N1310" i="67"/>
  <c r="N153" i="67"/>
  <c r="N598" i="67"/>
  <c r="N907" i="67"/>
  <c r="N359" i="67"/>
  <c r="N1325" i="67"/>
  <c r="N493" i="67"/>
  <c r="N35" i="67"/>
  <c r="N127" i="67"/>
  <c r="N914" i="67"/>
  <c r="N375" i="67"/>
  <c r="N1335" i="67"/>
  <c r="N253" i="67"/>
  <c r="N1299" i="67"/>
  <c r="N318" i="67"/>
  <c r="N1042" i="67"/>
  <c r="N5" i="67"/>
  <c r="N706" i="67"/>
  <c r="N91" i="67"/>
  <c r="N363" i="67"/>
  <c r="N1342" i="67"/>
  <c r="N278" i="67"/>
  <c r="N963" i="67"/>
  <c r="N1374" i="67"/>
  <c r="N156" i="67"/>
  <c r="N677" i="67"/>
  <c r="N1081" i="67"/>
  <c r="N1095" i="67"/>
  <c r="N1175" i="67"/>
  <c r="N1138" i="67"/>
  <c r="N195" i="67"/>
  <c r="N315" i="67"/>
  <c r="N471" i="67"/>
  <c r="N175" i="67"/>
  <c r="N1118" i="67"/>
  <c r="N705" i="67"/>
  <c r="N731" i="67"/>
  <c r="N386" i="67"/>
  <c r="N988" i="67"/>
  <c r="N240" i="67"/>
  <c r="N286" i="67"/>
  <c r="N1176" i="67"/>
  <c r="N346" i="67"/>
  <c r="N979" i="67"/>
  <c r="N259" i="67"/>
  <c r="N347" i="67"/>
  <c r="N1212" i="67"/>
  <c r="N1285" i="67"/>
  <c r="N1209" i="67"/>
  <c r="N448" i="67"/>
  <c r="N9" i="67"/>
  <c r="N888" i="67"/>
  <c r="N1210" i="67"/>
  <c r="N1061" i="67"/>
  <c r="N1106" i="67"/>
  <c r="N344" i="67"/>
  <c r="N132" i="67"/>
  <c r="N792" i="67"/>
  <c r="N216" i="67"/>
  <c r="N966" i="67"/>
  <c r="N477" i="67"/>
  <c r="N1005" i="67"/>
  <c r="N412" i="67"/>
  <c r="N1014" i="67"/>
  <c r="N975" i="67"/>
  <c r="N275" i="67"/>
  <c r="N89" i="67"/>
  <c r="N282" i="67"/>
  <c r="N844" i="67"/>
  <c r="N537" i="67"/>
  <c r="N189" i="67"/>
  <c r="N241" i="67"/>
  <c r="N1293" i="67"/>
  <c r="N982" i="67"/>
  <c r="N615" i="67"/>
  <c r="N688" i="67"/>
  <c r="N435" i="67"/>
  <c r="N1002" i="67"/>
  <c r="N748" i="67"/>
  <c r="N408" i="67"/>
  <c r="N617" i="67"/>
  <c r="N658" i="67"/>
  <c r="N918" i="67"/>
  <c r="N129" i="67"/>
  <c r="N49" i="67"/>
  <c r="N79" i="67"/>
  <c r="N1341" i="67"/>
  <c r="N514" i="67"/>
  <c r="N499" i="67"/>
  <c r="N424" i="67"/>
  <c r="N577" i="67"/>
  <c r="N687" i="67"/>
  <c r="N921" i="67"/>
  <c r="N845" i="67"/>
  <c r="N904" i="67"/>
  <c r="N1197" i="67"/>
  <c r="N775" i="67"/>
  <c r="N669" i="67"/>
  <c r="N409" i="67"/>
  <c r="N590" i="67"/>
  <c r="N186" i="67"/>
  <c r="N581" i="67"/>
  <c r="N161" i="67"/>
  <c r="N432" i="67"/>
  <c r="N1078" i="67"/>
  <c r="N995" i="67"/>
  <c r="N786" i="67"/>
  <c r="N140" i="67"/>
  <c r="N1167" i="67"/>
  <c r="N1376" i="67"/>
  <c r="N1091" i="67"/>
  <c r="N580" i="67"/>
  <c r="N1013" i="67"/>
  <c r="N946" i="67"/>
  <c r="N961" i="67"/>
  <c r="N613" i="67"/>
  <c r="N1053" i="67"/>
  <c r="N1154" i="67"/>
  <c r="N1137" i="67"/>
  <c r="N131" i="67"/>
  <c r="N1032" i="67"/>
  <c r="N1124" i="67"/>
  <c r="N646" i="67"/>
  <c r="N856" i="67"/>
  <c r="N63" i="67"/>
  <c r="N222" i="67"/>
  <c r="N525" i="67"/>
  <c r="N325" i="67"/>
  <c r="N1165" i="67"/>
  <c r="N70" i="67"/>
  <c r="N690" i="67"/>
  <c r="N163" i="67"/>
  <c r="N1037" i="67"/>
  <c r="N582" i="67"/>
  <c r="N696" i="67"/>
  <c r="N848" i="67"/>
  <c r="N212" i="67"/>
  <c r="N372" i="67"/>
  <c r="N661" i="67"/>
  <c r="N939" i="67"/>
  <c r="N485" i="67"/>
  <c r="N798" i="67"/>
  <c r="N422" i="67"/>
  <c r="N1301" i="67"/>
  <c r="N550" i="67"/>
  <c r="N1103" i="67"/>
  <c r="N954" i="67"/>
  <c r="N121" i="67"/>
  <c r="N198" i="67"/>
  <c r="N614" i="67"/>
  <c r="N1247" i="67"/>
  <c r="N461" i="67"/>
  <c r="N80" i="67"/>
  <c r="N880" i="67"/>
  <c r="N486" i="67"/>
  <c r="N573" i="67"/>
  <c r="N1060" i="67"/>
  <c r="N65" i="67"/>
  <c r="N223" i="67"/>
  <c r="N855" i="67"/>
  <c r="N689" i="67"/>
  <c r="N72" i="67"/>
  <c r="N1057" i="67"/>
  <c r="N489" i="67"/>
  <c r="N1004" i="67"/>
  <c r="N857" i="67"/>
  <c r="N532" i="67"/>
  <c r="N653" i="67"/>
  <c r="N616" i="67"/>
  <c r="N255" i="67"/>
  <c r="N778" i="67"/>
  <c r="N185" i="67"/>
  <c r="N919" i="67"/>
  <c r="N291" i="67"/>
  <c r="N1147" i="67"/>
  <c r="N876" i="67"/>
  <c r="N875" i="67"/>
  <c r="N999" i="67"/>
  <c r="N509" i="67"/>
  <c r="N179" i="67"/>
  <c r="N1219" i="67"/>
  <c r="N520" i="67"/>
  <c r="N1378" i="67"/>
  <c r="N197" i="67"/>
  <c r="N1161" i="67"/>
  <c r="N290" i="67"/>
  <c r="N605" i="67"/>
  <c r="N274" i="67"/>
  <c r="N388" i="67"/>
  <c r="N634" i="67"/>
  <c r="N897" i="67"/>
  <c r="N474" i="67"/>
  <c r="N40" i="67"/>
  <c r="N1018" i="67"/>
  <c r="N304" i="67"/>
  <c r="N762" i="67"/>
  <c r="N326" i="67"/>
  <c r="N1284" i="67"/>
  <c r="N916" i="67"/>
  <c r="N213" i="67"/>
  <c r="N1263" i="67"/>
  <c r="N722" i="67"/>
  <c r="N149" i="67"/>
  <c r="N1282" i="67"/>
  <c r="N1242" i="67"/>
  <c r="N633" i="67"/>
  <c r="N1076" i="67"/>
  <c r="N815" i="67"/>
  <c r="N437" i="67"/>
  <c r="N1008" i="67"/>
  <c r="N338" i="67"/>
  <c r="N157" i="67"/>
  <c r="N635" i="67"/>
  <c r="N395" i="67"/>
  <c r="N159" i="67"/>
  <c r="N1006" i="67"/>
  <c r="N329" i="67"/>
  <c r="N87" i="67"/>
  <c r="N594" i="67"/>
  <c r="N656" i="67"/>
  <c r="N1164" i="67"/>
  <c r="N143" i="67"/>
  <c r="N160" i="67"/>
  <c r="N721" i="67"/>
  <c r="N1049" i="67"/>
  <c r="N912" i="67"/>
  <c r="N847" i="67"/>
  <c r="N229" i="67"/>
  <c r="N478" i="67"/>
  <c r="N779" i="67"/>
  <c r="N662" i="67"/>
  <c r="N516" i="67"/>
  <c r="N227" i="67"/>
  <c r="N1364" i="67"/>
  <c r="N77" i="67"/>
  <c r="N1321" i="67"/>
  <c r="N128" i="67"/>
  <c r="N1327" i="67"/>
  <c r="N123" i="67"/>
  <c r="N116" i="67"/>
  <c r="N973" i="67"/>
  <c r="N926" i="67"/>
  <c r="N745" i="67"/>
  <c r="N924" i="67"/>
  <c r="N838" i="67"/>
  <c r="N576" i="67"/>
  <c r="N790" i="67"/>
  <c r="N1179" i="67"/>
  <c r="N421" i="67"/>
  <c r="N1035" i="67"/>
  <c r="N317" i="67"/>
  <c r="N280" i="67"/>
  <c r="N579" i="67"/>
  <c r="N84" i="67"/>
  <c r="N55" i="67"/>
  <c r="N1083" i="67"/>
  <c r="N167" i="67"/>
  <c r="N178" i="67"/>
  <c r="N498" i="67"/>
  <c r="N678" i="67"/>
  <c r="N1322" i="67"/>
  <c r="N898" i="67"/>
  <c r="N639" i="67"/>
  <c r="N144" i="67"/>
  <c r="N1099" i="67"/>
  <c r="N978" i="67"/>
  <c r="N846" i="67"/>
  <c r="N1067" i="67"/>
  <c r="N964" i="67"/>
  <c r="N649" i="67"/>
  <c r="N541" i="67"/>
  <c r="N61" i="67"/>
  <c r="N1162" i="67"/>
  <c r="N597" i="67"/>
  <c r="N637" i="67"/>
  <c r="N407" i="67"/>
  <c r="N191" i="67"/>
  <c r="N826" i="67"/>
  <c r="N405" i="67"/>
  <c r="N853" i="67"/>
  <c r="N773" i="67"/>
  <c r="N849" i="67"/>
  <c r="N1082" i="67"/>
  <c r="N928" i="67"/>
  <c r="N137" i="67"/>
  <c r="N1150" i="67"/>
  <c r="N1148" i="67"/>
  <c r="N657" i="67"/>
  <c r="N101" i="67"/>
  <c r="N263" i="67"/>
  <c r="N396" i="67"/>
  <c r="N342" i="67"/>
  <c r="N620" i="67"/>
  <c r="N985" i="67"/>
  <c r="N473" i="67"/>
  <c r="N772" i="67"/>
  <c r="N1365" i="67"/>
  <c r="N1135" i="67"/>
  <c r="N1336" i="67"/>
  <c r="N307" i="67"/>
  <c r="N353" i="67"/>
  <c r="N556" i="67"/>
  <c r="N1351" i="67"/>
  <c r="N26" i="67"/>
  <c r="N381" i="67"/>
  <c r="N949" i="67"/>
  <c r="N644" i="67"/>
  <c r="N771" i="67"/>
  <c r="N333" i="67"/>
  <c r="N523" i="67"/>
  <c r="N725" i="67"/>
  <c r="N932" i="67"/>
  <c r="N603" i="67"/>
  <c r="N805" i="67"/>
  <c r="N799" i="67"/>
  <c r="N557" i="67"/>
  <c r="N698" i="67"/>
  <c r="N148" i="67"/>
  <c r="N335" i="67"/>
  <c r="N230" i="67"/>
  <c r="N124" i="67"/>
  <c r="N479" i="67"/>
  <c r="N1323" i="67"/>
  <c r="N1105" i="67"/>
  <c r="N138" i="67"/>
  <c r="N920" i="67"/>
  <c r="N702" i="67"/>
  <c r="N1200" i="67"/>
  <c r="N851" i="67"/>
  <c r="N146" i="67"/>
  <c r="N1045" i="67"/>
  <c r="N902" i="67"/>
  <c r="N750" i="67"/>
  <c r="N704" i="67"/>
  <c r="N607" i="67"/>
  <c r="N1340" i="67"/>
  <c r="N465" i="67"/>
  <c r="N269" i="67"/>
  <c r="N1217" i="67"/>
  <c r="N510" i="67"/>
  <c r="N210" i="67"/>
  <c r="N906" i="67"/>
  <c r="N292" i="67"/>
  <c r="N1320" i="67"/>
  <c r="N553" i="67"/>
  <c r="N1108" i="67"/>
  <c r="N299" i="67"/>
  <c r="N158" i="67"/>
  <c r="N1168" i="67"/>
  <c r="N942" i="67"/>
  <c r="N194" i="67"/>
  <c r="N34" i="67"/>
  <c r="N279" i="67"/>
  <c r="N950" i="67"/>
  <c r="N804" i="67"/>
  <c r="N1363" i="67"/>
  <c r="N1308" i="67"/>
  <c r="N287" i="67"/>
  <c r="N829" i="67"/>
  <c r="N495" i="67"/>
  <c r="N233" i="67"/>
  <c r="N165" i="67"/>
  <c r="N1352" i="67"/>
  <c r="N484" i="67"/>
  <c r="N586" i="67"/>
  <c r="N572" i="67"/>
  <c r="N1268" i="67"/>
  <c r="N686" i="67"/>
  <c r="N833" i="67"/>
  <c r="N941" i="67"/>
  <c r="N818" i="67"/>
  <c r="N670" i="67"/>
  <c r="N872" i="67"/>
  <c r="N358" i="67"/>
  <c r="N352" i="67"/>
  <c r="N1297" i="67"/>
  <c r="N1058" i="67"/>
  <c r="N1096" i="67"/>
  <c r="N501" i="67"/>
  <c r="N244" i="67"/>
  <c r="N969" i="67"/>
  <c r="N933" i="67"/>
  <c r="N1237" i="67"/>
  <c r="N1373" i="67"/>
  <c r="N1286" i="67"/>
  <c r="N1302" i="67"/>
  <c r="N1155" i="67"/>
  <c r="N1027" i="67"/>
  <c r="N1062" i="67"/>
  <c r="N782" i="67"/>
  <c r="N1141" i="67"/>
  <c r="N92" i="67"/>
  <c r="N387" i="67"/>
  <c r="N1000" i="67"/>
  <c r="N209" i="67"/>
  <c r="N364" i="67"/>
  <c r="N676" i="67"/>
  <c r="N863" i="67"/>
  <c r="N842" i="67"/>
  <c r="N1276" i="67"/>
  <c r="N1344" i="67"/>
  <c r="N1055" i="67"/>
  <c r="N1259" i="67"/>
  <c r="N419" i="67"/>
  <c r="N1153" i="67"/>
  <c r="N560" i="67"/>
  <c r="N911" i="67"/>
  <c r="N58" i="67"/>
  <c r="N1181" i="67"/>
  <c r="N1273" i="67"/>
  <c r="N1331" i="67"/>
  <c r="N270" i="67"/>
  <c r="N708" i="67"/>
  <c r="N996" i="67"/>
  <c r="N512" i="67"/>
  <c r="N51" i="67"/>
  <c r="N1088" i="67"/>
  <c r="N972" i="67"/>
  <c r="N1206" i="67"/>
  <c r="N134" i="67"/>
  <c r="N193" i="67"/>
  <c r="N434" i="67"/>
  <c r="N418" i="67"/>
  <c r="N623" i="67"/>
  <c r="N861" i="67"/>
  <c r="N1047" i="67"/>
  <c r="N935" i="67"/>
  <c r="N126" i="67"/>
  <c r="N462" i="67"/>
  <c r="N864" i="67"/>
  <c r="N18" i="67"/>
  <c r="N828" i="67"/>
  <c r="N732" i="67"/>
  <c r="N1274" i="67"/>
  <c r="N555" i="67"/>
  <c r="N466" i="67"/>
  <c r="N1071" i="67"/>
  <c r="N508" i="67"/>
  <c r="N787" i="67"/>
  <c r="N252" i="67"/>
  <c r="N785" i="67"/>
  <c r="N257" i="67"/>
  <c r="N859" i="67"/>
  <c r="N892" i="67"/>
  <c r="N1117" i="67"/>
  <c r="N41" i="67"/>
  <c r="N504" i="67"/>
  <c r="N296" i="67"/>
  <c r="N242" i="67"/>
  <c r="N115" i="67"/>
  <c r="N303" i="67"/>
  <c r="N1084" i="67"/>
  <c r="N472" i="67"/>
  <c r="N551" i="67"/>
  <c r="N1183" i="67"/>
  <c r="N991" i="67"/>
  <c r="N922" i="67"/>
  <c r="N794" i="67"/>
  <c r="N268" i="67"/>
  <c r="N455" i="67"/>
  <c r="N671" i="67"/>
  <c r="N535" i="67"/>
  <c r="N1128" i="67"/>
  <c r="N28" i="67"/>
  <c r="N738" i="67"/>
  <c r="N170" i="67"/>
  <c r="N1380" i="67"/>
  <c r="N526" i="67"/>
  <c r="N545" i="67"/>
  <c r="N865" i="67"/>
  <c r="N1253" i="67"/>
  <c r="N262" i="67"/>
  <c r="N220" i="67"/>
  <c r="N351" i="67"/>
  <c r="N321" i="67"/>
  <c r="N1152" i="67"/>
  <c r="N1089" i="67"/>
  <c r="N813" i="67"/>
  <c r="N226" i="67"/>
  <c r="N944" i="67"/>
  <c r="N1086" i="67"/>
  <c r="N217" i="67"/>
  <c r="N1213" i="67"/>
  <c r="N162" i="67"/>
  <c r="N1187" i="67"/>
  <c r="N50" i="67"/>
  <c r="N181" i="67"/>
  <c r="N1305" i="67"/>
  <c r="N337" i="67"/>
  <c r="N1093" i="67"/>
  <c r="N709" i="67"/>
  <c r="N451" i="67"/>
  <c r="N962" i="67"/>
  <c r="N937" i="67"/>
  <c r="N948" i="67"/>
  <c r="N1370" i="67"/>
  <c r="N929" i="67"/>
  <c r="N196" i="67"/>
  <c r="N877" i="67"/>
  <c r="N256" i="67"/>
  <c r="N710" i="67"/>
  <c r="N1262" i="67"/>
  <c r="N426" i="67"/>
  <c r="N1144" i="67"/>
  <c r="N1333" i="67"/>
  <c r="N1033" i="67"/>
  <c r="N1257" i="67"/>
  <c r="N1068" i="67"/>
  <c r="N1121" i="67"/>
  <c r="N715" i="67"/>
  <c r="N542" i="67"/>
  <c r="N940" i="67"/>
  <c r="N151" i="67"/>
  <c r="N32" i="67"/>
  <c r="N930" i="67"/>
  <c r="N909" i="67"/>
  <c r="N411" i="67"/>
  <c r="N675" i="67"/>
  <c r="N1211" i="67"/>
  <c r="N221" i="67"/>
  <c r="N1298" i="67"/>
  <c r="N1070" i="67"/>
  <c r="N934" i="67"/>
  <c r="N139" i="67"/>
  <c r="N47" i="67"/>
  <c r="N1260" i="67"/>
  <c r="N416" i="67"/>
  <c r="N1258" i="67"/>
  <c r="N992" i="67"/>
  <c r="N320" i="67"/>
  <c r="N1040" i="67"/>
  <c r="N1143" i="67"/>
  <c r="N334" i="67"/>
  <c r="N1346" i="67"/>
  <c r="N450" i="67"/>
  <c r="N298" i="67"/>
  <c r="N956" i="67"/>
  <c r="N94" i="67"/>
  <c r="N1202" i="67"/>
  <c r="N1110" i="67"/>
  <c r="N378" i="67"/>
  <c r="N622" i="67"/>
  <c r="N806" i="67"/>
  <c r="N1252" i="67"/>
  <c r="N406" i="67"/>
  <c r="N636" i="67"/>
  <c r="N927" i="67"/>
  <c r="N1028" i="67"/>
  <c r="N1039" i="67"/>
  <c r="N981" i="67"/>
  <c r="N164" i="67"/>
  <c r="N243" i="67"/>
  <c r="N883" i="67"/>
  <c r="N827" i="67"/>
  <c r="N1066" i="67"/>
  <c r="N438" i="67"/>
  <c r="N297" i="67"/>
  <c r="N539" i="67"/>
  <c r="N120" i="67"/>
  <c r="N1296" i="67"/>
  <c r="N1136" i="67"/>
  <c r="N250" i="67"/>
  <c r="N628" i="67"/>
  <c r="N340" i="67"/>
  <c r="N1255" i="67"/>
  <c r="N1371" i="67"/>
  <c r="N81" i="67"/>
  <c r="N994" i="67"/>
  <c r="N184" i="67"/>
  <c r="N64" i="67"/>
  <c r="N59" i="67"/>
  <c r="N476" i="67"/>
  <c r="N488" i="67"/>
  <c r="N379" i="67"/>
  <c r="N427" i="67"/>
  <c r="N830" i="67"/>
  <c r="N1355" i="67"/>
  <c r="N105" i="67"/>
  <c r="N665" i="67"/>
  <c r="N754" i="67"/>
  <c r="N234" i="67"/>
  <c r="N908" i="67"/>
  <c r="N66" i="67"/>
  <c r="N42" i="67"/>
  <c r="N890" i="67"/>
  <c r="N599" i="67"/>
  <c r="N1229" i="67"/>
  <c r="N879" i="67"/>
  <c r="N1017" i="67"/>
  <c r="N1241" i="67"/>
  <c r="N746" i="67"/>
  <c r="N544" i="67"/>
  <c r="N1186" i="67"/>
  <c r="N574" i="67"/>
  <c r="N998" i="67"/>
  <c r="N1172" i="67"/>
  <c r="N1145" i="67"/>
  <c r="N901" i="67"/>
  <c r="N1199" i="67"/>
  <c r="N558" i="67"/>
  <c r="N261" i="67"/>
  <c r="N766" i="67"/>
  <c r="N752" i="67"/>
  <c r="N8" i="67"/>
  <c r="N1345" i="67"/>
  <c r="N440" i="67"/>
  <c r="N43" i="67"/>
  <c r="N800" i="67"/>
  <c r="N360" i="67"/>
  <c r="N219" i="67"/>
  <c r="N546" i="67"/>
  <c r="N1384" i="67"/>
  <c r="N519" i="67"/>
  <c r="N394" i="67"/>
  <c r="N1156" i="67"/>
  <c r="N810" i="67"/>
  <c r="N1102" i="67"/>
  <c r="N125" i="67"/>
  <c r="N1368" i="67"/>
  <c r="N443" i="67"/>
  <c r="N417" i="67"/>
  <c r="N425" i="67"/>
  <c r="N592" i="67"/>
  <c r="N430" i="67"/>
  <c r="N349" i="67"/>
  <c r="N1318" i="67"/>
  <c r="N336" i="67"/>
  <c r="N10" i="67"/>
  <c r="N1290" i="67"/>
  <c r="N322" i="67"/>
  <c r="N327" i="67"/>
  <c r="N1248" i="67"/>
  <c r="N294" i="67"/>
  <c r="N39" i="67"/>
  <c r="N246" i="67"/>
  <c r="N811" i="67"/>
  <c r="N414" i="67"/>
  <c r="N152" i="67"/>
  <c r="N1120" i="67"/>
  <c r="N1207" i="67"/>
  <c r="N245" i="67"/>
  <c r="N1065" i="67"/>
  <c r="N1113" i="67"/>
  <c r="N1077" i="67"/>
  <c r="N1313" i="67"/>
  <c r="N463" i="67"/>
  <c r="N102" i="67"/>
  <c r="N183" i="67"/>
  <c r="N976" i="67"/>
  <c r="N192" i="67"/>
  <c r="N743" i="67"/>
  <c r="N247" i="67"/>
  <c r="N345" i="67"/>
  <c r="N1306" i="67"/>
  <c r="N596" i="67"/>
  <c r="N36" i="67"/>
  <c r="N958" i="67"/>
  <c r="N1330" i="67"/>
  <c r="N808" i="67"/>
  <c r="N21" i="67"/>
  <c r="N52" i="67"/>
  <c r="N1218" i="67"/>
  <c r="N612" i="67"/>
  <c r="N1283" i="67"/>
  <c r="N401" i="67"/>
  <c r="N610" i="67"/>
  <c r="N1079" i="67"/>
  <c r="N1238" i="67"/>
  <c r="N251" i="67"/>
  <c r="N1003" i="67"/>
  <c r="N629" i="67"/>
  <c r="N707" i="67"/>
  <c r="N1235" i="67"/>
  <c r="N1050" i="67"/>
  <c r="N1184" i="67"/>
  <c r="N659" i="67"/>
  <c r="N713" i="67"/>
  <c r="N749" i="67"/>
  <c r="N166" i="67"/>
  <c r="N288" i="67"/>
  <c r="N728" i="67"/>
  <c r="N491" i="67"/>
  <c r="N1232" i="67"/>
  <c r="N506" i="67"/>
  <c r="N1300" i="67"/>
  <c r="N641" i="67"/>
  <c r="N1294" i="67"/>
  <c r="N284" i="67"/>
  <c r="N469" i="67"/>
  <c r="N507" i="67"/>
  <c r="N1163" i="67"/>
  <c r="N578" i="67"/>
  <c r="N1157" i="67"/>
  <c r="N741" i="67"/>
  <c r="N631" i="67"/>
  <c r="N1236" i="67"/>
  <c r="N695" i="67"/>
  <c r="N638" i="67"/>
  <c r="N589" i="67"/>
  <c r="N684" i="67"/>
  <c r="N562" i="67"/>
  <c r="N1358" i="67"/>
  <c r="N449" i="67"/>
  <c r="N265" i="67"/>
  <c r="N398" i="67"/>
  <c r="N1192" i="67"/>
  <c r="N1343" i="67"/>
  <c r="N735" i="67"/>
  <c r="N718" i="67"/>
  <c r="N697" i="67"/>
  <c r="N1287" i="67"/>
  <c r="N1369" i="67"/>
  <c r="N1334" i="67"/>
  <c r="N667" i="67"/>
  <c r="N733" i="67"/>
  <c r="N238" i="67"/>
  <c r="N591" i="67"/>
  <c r="N1288" i="67"/>
  <c r="N1366" i="67"/>
  <c r="N720" i="67"/>
  <c r="N774" i="67"/>
  <c r="N490" i="67"/>
  <c r="N626" i="67"/>
  <c r="N1223" i="67"/>
  <c r="N237" i="67"/>
  <c r="N1171" i="67"/>
  <c r="N453" i="67"/>
  <c r="N660" i="67"/>
  <c r="N285" i="67"/>
  <c r="N1291" i="67"/>
  <c r="N923" i="67"/>
  <c r="N1016" i="67"/>
  <c r="N1222" i="67"/>
  <c r="N755" i="67"/>
  <c r="N457" i="67"/>
  <c r="N420" i="67"/>
  <c r="N736" i="67"/>
  <c r="N1170" i="67"/>
  <c r="N1254" i="67"/>
  <c r="N111" i="67"/>
  <c r="N841" i="67"/>
  <c r="N850" i="67"/>
  <c r="N1226" i="67"/>
  <c r="N1132" i="67"/>
  <c r="N1123" i="67"/>
  <c r="N711" i="67"/>
  <c r="N618" i="67"/>
  <c r="N666" i="67"/>
  <c r="N701" i="67"/>
  <c r="N664" i="67"/>
  <c r="N228" i="67"/>
  <c r="N1379" i="67"/>
  <c r="N180" i="67"/>
  <c r="N236" i="67"/>
  <c r="N651" i="67"/>
  <c r="N1107" i="67"/>
  <c r="N362" i="67"/>
  <c r="N600" i="67"/>
  <c r="N881" i="67"/>
  <c r="N788" i="67"/>
  <c r="N308" i="67"/>
  <c r="N154" i="67"/>
  <c r="N567" i="67"/>
  <c r="N1304" i="67"/>
  <c r="N155" i="67"/>
  <c r="N1311" i="67"/>
  <c r="N869" i="67"/>
  <c r="N1289" i="67"/>
  <c r="N986" i="67"/>
  <c r="N122" i="67"/>
  <c r="N1234" i="67"/>
  <c r="N583" i="67"/>
  <c r="N1072" i="67"/>
  <c r="N410" i="67"/>
  <c r="N173" i="67"/>
  <c r="N955" i="67"/>
  <c r="N348" i="67"/>
  <c r="N283" i="67"/>
  <c r="N207" i="67"/>
  <c r="N968" i="67"/>
  <c r="N402" i="67"/>
  <c r="N757" i="67"/>
  <c r="N168" i="67"/>
  <c r="N726" i="67"/>
  <c r="N306" i="67"/>
  <c r="N1111" i="67"/>
  <c r="N1023" i="67"/>
  <c r="N323" i="67"/>
  <c r="N793" i="67"/>
  <c r="N619" i="67"/>
  <c r="N113" i="67"/>
  <c r="N458" i="67"/>
  <c r="N273" i="67"/>
  <c r="N1221" i="67"/>
  <c r="N208" i="67"/>
  <c r="N110" i="67"/>
  <c r="N112" i="67"/>
  <c r="N673" i="67"/>
  <c r="N648" i="67"/>
  <c r="N784" i="67"/>
  <c r="N300" i="67"/>
  <c r="N1052" i="67"/>
  <c r="N668" i="67"/>
  <c r="N141" i="67"/>
  <c r="N82" i="67"/>
  <c r="N106" i="67"/>
  <c r="N442" i="67"/>
  <c r="N114" i="67"/>
  <c r="N719" i="67"/>
  <c r="N224" i="67"/>
  <c r="N903" i="67"/>
  <c r="N1075" i="67"/>
  <c r="N365" i="67"/>
  <c r="N492" i="67"/>
  <c r="N428" i="67"/>
  <c r="N993" i="67"/>
  <c r="N588" i="67"/>
  <c r="N1149" i="67"/>
  <c r="N549" i="67"/>
  <c r="N1129" i="67"/>
  <c r="N1048" i="67"/>
  <c r="N97" i="67"/>
  <c r="N789" i="67"/>
  <c r="N69" i="67"/>
  <c r="N809" i="67"/>
  <c r="N953" i="67"/>
  <c r="N858" i="67"/>
  <c r="N302" i="67"/>
  <c r="N679" i="67"/>
  <c r="N374" i="67"/>
  <c r="N1074" i="67"/>
  <c r="N117" i="67"/>
  <c r="N1122" i="67"/>
  <c r="N98" i="67"/>
  <c r="N93" i="67"/>
  <c r="N886" i="67"/>
  <c r="N821" i="67"/>
  <c r="N505" i="67"/>
  <c r="N1359" i="67"/>
  <c r="N1087" i="67"/>
  <c r="N1010" i="67"/>
  <c r="N380" i="67"/>
  <c r="N538" i="67"/>
  <c r="N311" i="67"/>
  <c r="N464" i="67"/>
  <c r="N1275" i="67"/>
  <c r="N1019" i="67"/>
  <c r="N692" i="67"/>
  <c r="N174" i="67"/>
  <c r="N602" i="67"/>
  <c r="N737" i="67"/>
  <c r="N1159" i="67"/>
  <c r="N1240" i="67"/>
  <c r="N267" i="67"/>
  <c r="N1073" i="67"/>
  <c r="N1012" i="67"/>
  <c r="N147" i="67"/>
  <c r="N1142" i="67"/>
  <c r="N350" i="67"/>
  <c r="N1312" i="67"/>
  <c r="N796" i="67"/>
  <c r="N758" i="67"/>
  <c r="N905" i="67"/>
  <c r="N370" i="67"/>
  <c r="N997" i="67"/>
  <c r="N177" i="67"/>
  <c r="N604" i="67"/>
  <c r="N894" i="67"/>
  <c r="N494" i="67"/>
  <c r="N882" i="67"/>
  <c r="N727" i="67"/>
  <c r="N301" i="67"/>
  <c r="N319" i="67"/>
  <c r="N601" i="67"/>
  <c r="N214" i="67"/>
  <c r="N1069" i="67"/>
  <c r="N1266" i="67"/>
  <c r="N1280" i="67"/>
  <c r="N415" i="67"/>
  <c r="N1309" i="67"/>
  <c r="N169" i="67"/>
  <c r="N444" i="67"/>
  <c r="N74" i="67"/>
  <c r="N1307" i="67"/>
  <c r="N1134" i="67"/>
  <c r="N310" i="67"/>
  <c r="N1044" i="67"/>
  <c r="N130" i="67"/>
  <c r="N1109" i="67"/>
  <c r="N611" i="67"/>
  <c r="N1269" i="67"/>
  <c r="N33" i="67"/>
  <c r="N316" i="67"/>
  <c r="N389" i="67"/>
  <c r="N13" i="67"/>
  <c r="N854" i="67"/>
  <c r="N53" i="67"/>
  <c r="N133" i="67"/>
  <c r="N769" i="67"/>
  <c r="N1233" i="67"/>
  <c r="N73" i="67"/>
  <c r="N366" i="67"/>
  <c r="N910" i="67"/>
  <c r="N1063" i="67"/>
  <c r="N439" i="67"/>
  <c r="N812" i="67"/>
  <c r="N373" i="67"/>
  <c r="N513" i="67"/>
  <c r="N281" i="67"/>
  <c r="N640" i="67"/>
  <c r="N1130" i="67"/>
  <c r="N1031" i="67"/>
  <c r="N723" i="67"/>
  <c r="N781" i="67"/>
  <c r="N391" i="67"/>
  <c r="N540" i="67"/>
  <c r="N452" i="67"/>
  <c r="N1220" i="67"/>
  <c r="N190" i="67"/>
  <c r="N1201" i="67"/>
  <c r="N254" i="67"/>
  <c r="N57" i="67"/>
  <c r="N328" i="67"/>
  <c r="N20" i="67"/>
  <c r="N691" i="67"/>
  <c r="N759" i="67"/>
  <c r="N780" i="67"/>
  <c r="N1115" i="67"/>
  <c r="N938" i="67"/>
  <c r="N1230" i="67"/>
  <c r="N481" i="67"/>
  <c r="N357" i="67"/>
  <c r="N22" i="67"/>
  <c r="N339" i="67"/>
  <c r="N554" i="67"/>
  <c r="N1251" i="67"/>
  <c r="N1295" i="67"/>
  <c r="N314" i="67"/>
  <c r="N1279" i="67"/>
  <c r="N536" i="67"/>
  <c r="N1377" i="67"/>
  <c r="N608" i="67"/>
  <c r="N249" i="67"/>
  <c r="N1064" i="67"/>
  <c r="N645" i="67"/>
  <c r="N931" i="67"/>
  <c r="N445" i="67"/>
  <c r="N60" i="67"/>
  <c r="N1025" i="67"/>
  <c r="N585" i="67"/>
  <c r="N1348" i="67"/>
  <c r="N467" i="67"/>
  <c r="N1328" i="67"/>
  <c r="N1216" i="67"/>
  <c r="N531" i="67"/>
  <c r="N823" i="67"/>
  <c r="N915" i="67"/>
  <c r="N652" i="67"/>
  <c r="N37" i="67"/>
  <c r="N564" i="67"/>
  <c r="N797" i="67"/>
  <c r="N517" i="67"/>
  <c r="N27" i="67"/>
  <c r="N925" i="67"/>
  <c r="N699" i="67"/>
  <c r="N271" i="67"/>
  <c r="N172" i="67"/>
  <c r="N235" i="67"/>
  <c r="N1203" i="67"/>
  <c r="N1046" i="67"/>
  <c r="N431" i="67"/>
  <c r="N447" i="67"/>
  <c r="N575" i="67"/>
  <c r="N48" i="67"/>
  <c r="N887" i="67"/>
  <c r="N530" i="67"/>
  <c r="N627" i="67"/>
  <c r="N548" i="67"/>
  <c r="N1054" i="67"/>
  <c r="N835" i="67"/>
  <c r="N377" i="67"/>
  <c r="N970" i="67"/>
  <c r="N24" i="67"/>
  <c r="N368" i="67"/>
  <c r="N663" i="67"/>
  <c r="N385" i="67"/>
  <c r="N724" i="67"/>
  <c r="N852" i="67"/>
  <c r="N965" i="67"/>
  <c r="N1315" i="67"/>
  <c r="N293" i="67"/>
  <c r="N685" i="67"/>
  <c r="N332" i="67"/>
  <c r="N983" i="67"/>
  <c r="N1382" i="67"/>
  <c r="N109" i="67"/>
  <c r="N1188" i="67"/>
  <c r="N559" i="67"/>
  <c r="N107" i="67"/>
  <c r="N19" i="67"/>
  <c r="N231" i="67"/>
  <c r="N78" i="67"/>
  <c r="N1160" i="67"/>
  <c r="N1339" i="67"/>
  <c r="N1265" i="67"/>
  <c r="N716" i="67"/>
  <c r="N487" i="67"/>
  <c r="N770" i="67"/>
  <c r="N817" i="67"/>
  <c r="N266" i="67"/>
  <c r="N563" i="67"/>
  <c r="N324" i="67"/>
  <c r="N423" i="67"/>
  <c r="N1354" i="67"/>
  <c r="N632" i="67"/>
  <c r="N1119" i="67"/>
  <c r="N45" i="67"/>
  <c r="N891" i="67"/>
  <c r="N1194" i="67"/>
  <c r="N1024" i="67"/>
  <c r="N1189" i="67"/>
  <c r="N606" i="67"/>
  <c r="N446" i="67"/>
  <c r="N570" i="67"/>
  <c r="N1329" i="67"/>
  <c r="N204" i="67"/>
  <c r="N730" i="67"/>
  <c r="N1277" i="67"/>
  <c r="N1097" i="67"/>
  <c r="N873" i="67"/>
  <c r="N390" i="67"/>
  <c r="N1051" i="67"/>
  <c r="N871" i="67"/>
  <c r="N734" i="67"/>
  <c r="N1090" i="67"/>
  <c r="N1349" i="67"/>
  <c r="N820" i="67"/>
  <c r="N1267" i="67"/>
  <c r="N624" i="67"/>
  <c r="N1114" i="67"/>
  <c r="N1245" i="67"/>
  <c r="N400" i="67"/>
  <c r="N88" i="67"/>
  <c r="N899" i="67"/>
  <c r="N136" i="67"/>
  <c r="N947" i="67"/>
  <c r="N680" i="67"/>
  <c r="N403" i="67"/>
  <c r="N16" i="67"/>
  <c r="N1324" i="67"/>
  <c r="N1272" i="67"/>
  <c r="N331" i="67"/>
  <c r="N870" i="67"/>
  <c r="N647" i="67"/>
  <c r="N23" i="67"/>
  <c r="N503" i="67"/>
  <c r="N1249" i="67"/>
  <c r="N429" i="67"/>
  <c r="N984" i="67"/>
  <c r="N777" i="67"/>
  <c r="N989" i="67"/>
  <c r="N404" i="67"/>
  <c r="N1126" i="67"/>
  <c r="N945" i="67"/>
  <c r="N584" i="67"/>
  <c r="N866" i="67"/>
  <c r="N1225" i="67"/>
  <c r="N182" i="67"/>
  <c r="N1007" i="67"/>
  <c r="N1085" i="67"/>
  <c r="N1357" i="67"/>
  <c r="N1208" i="67"/>
  <c r="N1029" i="67"/>
  <c r="N383" i="67"/>
  <c r="N836" i="67"/>
  <c r="N413" i="67"/>
  <c r="N15" i="67"/>
  <c r="N1166" i="67"/>
  <c r="N630" i="67"/>
  <c r="N118" i="67"/>
  <c r="N534" i="67"/>
  <c r="N1281" i="67"/>
  <c r="N1127" i="67"/>
  <c r="N502" i="67"/>
  <c r="N330" i="67"/>
  <c r="N7" i="67"/>
  <c r="N1151" i="67"/>
  <c r="N561" i="67"/>
  <c r="N1059" i="67"/>
  <c r="N1261" i="67"/>
  <c r="N518" i="67"/>
  <c r="N361" i="67"/>
  <c r="N436" i="67"/>
  <c r="N17" i="67"/>
  <c r="N135" i="67"/>
  <c r="N566" i="67"/>
  <c r="N30" i="67"/>
  <c r="N1011" i="67"/>
  <c r="N392" i="67"/>
  <c r="N1372" i="67"/>
  <c r="N6" i="67"/>
  <c r="N747" i="67"/>
  <c r="N1100" i="67"/>
  <c r="N511" i="67"/>
  <c r="N145" i="67"/>
  <c r="N515" i="67"/>
  <c r="N46" i="67"/>
  <c r="N76" i="67"/>
  <c r="N751" i="67"/>
  <c r="N1080" i="67"/>
  <c r="N367" i="67"/>
  <c r="N1112" i="67"/>
  <c r="N609" i="67"/>
  <c r="N527" i="67"/>
  <c r="N225" i="67"/>
  <c r="N917" i="67"/>
  <c r="N1195" i="67"/>
  <c r="N1332" i="67"/>
  <c r="N900" i="67"/>
  <c r="N587" i="67"/>
  <c r="N96" i="67"/>
  <c r="N356" i="67"/>
  <c r="N571" i="67"/>
  <c r="N1246" i="67"/>
  <c r="N354" i="67"/>
  <c r="N529" i="67"/>
  <c r="N654" i="67"/>
  <c r="N11" i="67"/>
  <c r="N1319" i="67"/>
  <c r="N56" i="67"/>
  <c r="N1094" i="67"/>
  <c r="N95" i="67"/>
  <c r="N38" i="67"/>
  <c r="N1146" i="67"/>
  <c r="N312" i="67"/>
  <c r="N987" i="67"/>
  <c r="N990" i="67"/>
  <c r="N1270" i="67"/>
  <c r="N29" i="67"/>
  <c r="N807" i="67"/>
  <c r="N1278" i="67"/>
  <c r="N369" i="67"/>
  <c r="N816" i="67"/>
  <c r="N393" i="67"/>
  <c r="N681" i="67"/>
  <c r="N54" i="67"/>
  <c r="N524" i="67"/>
  <c r="N642" i="67"/>
  <c r="N355" i="67"/>
  <c r="N1264" i="67"/>
  <c r="N913" i="67"/>
  <c r="N801" i="67"/>
  <c r="N795" i="67"/>
  <c r="N1214" i="67"/>
  <c r="N341" i="67"/>
  <c r="N62" i="67"/>
  <c r="N767" i="67"/>
  <c r="N893" i="67"/>
  <c r="N951" i="67"/>
  <c r="N837" i="67"/>
  <c r="N305" i="67"/>
  <c r="N1116" i="67"/>
  <c r="N952" i="67"/>
  <c r="N742" i="67"/>
  <c r="N889" i="67"/>
  <c r="N822" i="67"/>
  <c r="N1092" i="67"/>
  <c r="N75" i="67"/>
  <c r="N768" i="67"/>
  <c r="N878" i="67"/>
  <c r="N868" i="67"/>
  <c r="N802" i="67"/>
  <c r="N1383" i="67"/>
  <c r="N1180" i="67"/>
  <c r="N693" i="67"/>
  <c r="N1178" i="67"/>
  <c r="N382" i="67"/>
  <c r="N1356" i="67"/>
  <c r="N1177" i="67"/>
  <c r="N1314" i="67"/>
  <c r="N885" i="67"/>
  <c r="N522" i="67"/>
  <c r="M1347" i="67" l="1"/>
  <c r="M1227" i="67"/>
  <c r="M205" i="67"/>
  <c r="M1338" i="67"/>
  <c r="M832" i="67"/>
  <c r="M843" i="67"/>
  <c r="M765" i="67"/>
  <c r="M1174" i="67"/>
  <c r="M543" i="67"/>
  <c r="M68" i="67"/>
  <c r="M482" i="67"/>
  <c r="M1196" i="67"/>
  <c r="M943" i="67"/>
  <c r="M694" i="67"/>
  <c r="M500" i="67"/>
  <c r="M971" i="67"/>
  <c r="M1185" i="67"/>
  <c r="M834" i="67"/>
  <c r="M814" i="67"/>
  <c r="M264" i="67"/>
  <c r="M100" i="67"/>
  <c r="M712" i="67"/>
  <c r="M206" i="67"/>
  <c r="M1021" i="67"/>
  <c r="M1043" i="67"/>
  <c r="M497" i="67"/>
  <c r="M399" i="67"/>
  <c r="M1125" i="67"/>
  <c r="M839" i="67"/>
  <c r="M1015" i="67"/>
  <c r="M108" i="67"/>
  <c r="M176" i="67"/>
  <c r="M86" i="67"/>
  <c r="M1056" i="67"/>
  <c r="M1098" i="67"/>
  <c r="M831" i="67"/>
  <c r="M967" i="67"/>
  <c r="M744" i="67"/>
  <c r="M85" i="67"/>
  <c r="M188" i="67"/>
  <c r="M295" i="67"/>
  <c r="M258" i="67"/>
  <c r="M1239" i="67"/>
  <c r="M289" i="67"/>
  <c r="M791" i="67"/>
  <c r="M150" i="67"/>
  <c r="M1022" i="67"/>
  <c r="M1231" i="67"/>
  <c r="M480" i="67"/>
  <c r="M313" i="67"/>
  <c r="M1316" i="67"/>
  <c r="M433" i="67"/>
  <c r="M521" i="67"/>
  <c r="M272" i="67"/>
  <c r="M959" i="67"/>
  <c r="M1205" i="67"/>
  <c r="M895" i="67"/>
  <c r="M1030" i="67"/>
  <c r="M763" i="67"/>
  <c r="M1169" i="67"/>
  <c r="M1367" i="67"/>
  <c r="M1360" i="67"/>
  <c r="M1139" i="67"/>
  <c r="M860" i="67"/>
  <c r="M376" i="67"/>
  <c r="M621" i="67"/>
  <c r="M1158" i="67"/>
  <c r="M739" i="67"/>
  <c r="M460" i="67"/>
  <c r="M840" i="67"/>
  <c r="M1026" i="67"/>
  <c r="M441" i="67"/>
  <c r="M343" i="67"/>
  <c r="M99" i="67"/>
  <c r="M71" i="67"/>
  <c r="M470" i="67"/>
  <c r="M1020" i="67"/>
  <c r="M67" i="67"/>
  <c r="M171" i="67"/>
  <c r="M569" i="67"/>
  <c r="M1224" i="67"/>
  <c r="M957" i="67"/>
  <c r="M683" i="67"/>
  <c r="M980" i="67"/>
  <c r="M803" i="67"/>
  <c r="M977" i="67"/>
  <c r="M753" i="67"/>
  <c r="M1182" i="67"/>
  <c r="M44" i="67"/>
  <c r="M1131" i="67"/>
  <c r="M1038" i="67"/>
  <c r="M1101" i="67"/>
  <c r="M776" i="67"/>
  <c r="M643" i="67"/>
  <c r="M1292" i="67"/>
  <c r="M547" i="67"/>
  <c r="M1173" i="67"/>
  <c r="M248" i="67"/>
  <c r="M459" i="67"/>
  <c r="M496" i="67"/>
  <c r="M552" i="67"/>
  <c r="M1190" i="67"/>
  <c r="M483" i="67"/>
  <c r="M1326" i="67"/>
  <c r="M475" i="67"/>
  <c r="M717" i="67"/>
  <c r="M397" i="67"/>
  <c r="M528" i="67"/>
  <c r="M1034" i="67"/>
  <c r="M1243" i="67"/>
  <c r="M1001" i="67"/>
  <c r="M277" i="67"/>
  <c r="M593" i="67"/>
  <c r="M1036" i="67"/>
  <c r="M260" i="67"/>
  <c r="M276" i="67"/>
  <c r="M90" i="67"/>
  <c r="M1193" i="67"/>
  <c r="M729" i="67"/>
  <c r="M672" i="67"/>
  <c r="M974" i="67"/>
  <c r="M655" i="67"/>
  <c r="M1140" i="67"/>
  <c r="M764" i="67"/>
  <c r="M703" i="67"/>
  <c r="M761" i="67"/>
  <c r="M1204" i="67"/>
  <c r="M824" i="67"/>
  <c r="M309" i="67"/>
  <c r="M1362" i="67"/>
  <c r="M595" i="67"/>
  <c r="M1353" i="67"/>
  <c r="M1041" i="67"/>
  <c r="M1256" i="67"/>
  <c r="M674" i="67"/>
  <c r="M239" i="67"/>
  <c r="M740" i="67"/>
  <c r="M187" i="67"/>
  <c r="M1191" i="67"/>
  <c r="M1375" i="67"/>
  <c r="M960" i="67"/>
  <c r="M896" i="67"/>
  <c r="M1009" i="67"/>
  <c r="M1271" i="67"/>
  <c r="M714" i="67"/>
  <c r="M1198" i="67"/>
  <c r="M25" i="67"/>
  <c r="M884" i="67"/>
  <c r="M1337" i="67"/>
  <c r="M874" i="67"/>
  <c r="M1381" i="67"/>
  <c r="M1361" i="67"/>
  <c r="M783" i="67"/>
  <c r="M682" i="67"/>
  <c r="M142" i="67"/>
  <c r="M1317" i="67"/>
  <c r="M568" i="67"/>
  <c r="M625" i="67"/>
  <c r="M862" i="67"/>
  <c r="M232" i="67"/>
  <c r="M371" i="67"/>
  <c r="M760" i="67"/>
  <c r="M565" i="67"/>
  <c r="M456" i="67"/>
  <c r="M756" i="67"/>
  <c r="M1303" i="67"/>
  <c r="M700" i="67"/>
  <c r="M1228" i="67"/>
  <c r="M454" i="67"/>
  <c r="M31" i="67"/>
  <c r="M1244" i="67"/>
  <c r="M936" i="67"/>
  <c r="M468" i="67"/>
  <c r="M211" i="67"/>
  <c r="M819" i="67"/>
  <c r="M384" i="67"/>
  <c r="M650" i="67"/>
  <c r="M825" i="67"/>
  <c r="M533" i="67"/>
  <c r="M1310" i="67"/>
  <c r="M153" i="67"/>
  <c r="M598" i="67"/>
  <c r="M907" i="67"/>
  <c r="M359" i="67"/>
  <c r="M1325" i="67"/>
  <c r="M493" i="67"/>
  <c r="M35" i="67"/>
  <c r="M127" i="67"/>
  <c r="M914" i="67"/>
  <c r="M375" i="67"/>
  <c r="M1335" i="67"/>
  <c r="M253" i="67"/>
  <c r="M1299" i="67"/>
  <c r="M318" i="67"/>
  <c r="M1042" i="67"/>
  <c r="M5" i="67"/>
  <c r="M706" i="67"/>
  <c r="M91" i="67"/>
  <c r="M363" i="67"/>
  <c r="M1342" i="67"/>
  <c r="M278" i="67"/>
  <c r="M963" i="67"/>
  <c r="M1374" i="67"/>
  <c r="M156" i="67"/>
  <c r="M677" i="67"/>
  <c r="M1081" i="67"/>
  <c r="M1095" i="67"/>
  <c r="M1175" i="67"/>
  <c r="M1138" i="67"/>
  <c r="M195" i="67"/>
  <c r="M315" i="67"/>
  <c r="M471" i="67"/>
  <c r="M175" i="67"/>
  <c r="M1118" i="67"/>
  <c r="M705" i="67"/>
  <c r="M731" i="67"/>
  <c r="M386" i="67"/>
  <c r="M988" i="67"/>
  <c r="M240" i="67"/>
  <c r="M286" i="67"/>
  <c r="M1176" i="67"/>
  <c r="M346" i="67"/>
  <c r="M979" i="67"/>
  <c r="M259" i="67"/>
  <c r="M347" i="67"/>
  <c r="M1212" i="67"/>
  <c r="M1285" i="67"/>
  <c r="M1209" i="67"/>
  <c r="M448" i="67"/>
  <c r="M9" i="67"/>
  <c r="M888" i="67"/>
  <c r="M1210" i="67"/>
  <c r="M1061" i="67"/>
  <c r="M1106" i="67"/>
  <c r="M344" i="67"/>
  <c r="M132" i="67"/>
  <c r="M792" i="67"/>
  <c r="M216" i="67"/>
  <c r="M966" i="67"/>
  <c r="M477" i="67"/>
  <c r="M1005" i="67"/>
  <c r="M412" i="67"/>
  <c r="M1014" i="67"/>
  <c r="M975" i="67"/>
  <c r="M275" i="67"/>
  <c r="M89" i="67"/>
  <c r="M282" i="67"/>
  <c r="M844" i="67"/>
  <c r="M537" i="67"/>
  <c r="M189" i="67"/>
  <c r="M241" i="67"/>
  <c r="M1293" i="67"/>
  <c r="M982" i="67"/>
  <c r="M615" i="67"/>
  <c r="M688" i="67"/>
  <c r="M435" i="67"/>
  <c r="M1002" i="67"/>
  <c r="M748" i="67"/>
  <c r="M408" i="67"/>
  <c r="M617" i="67"/>
  <c r="M658" i="67"/>
  <c r="M918" i="67"/>
  <c r="M129" i="67"/>
  <c r="M49" i="67"/>
  <c r="M79" i="67"/>
  <c r="M1341" i="67"/>
  <c r="M514" i="67"/>
  <c r="M499" i="67"/>
  <c r="M424" i="67"/>
  <c r="M577" i="67"/>
  <c r="M687" i="67"/>
  <c r="M921" i="67"/>
  <c r="M845" i="67"/>
  <c r="M904" i="67"/>
  <c r="M1197" i="67"/>
  <c r="M775" i="67"/>
  <c r="M669" i="67"/>
  <c r="M409" i="67"/>
  <c r="M590" i="67"/>
  <c r="M186" i="67"/>
  <c r="M581" i="67"/>
  <c r="M161" i="67"/>
  <c r="M432" i="67"/>
  <c r="M1078" i="67"/>
  <c r="M995" i="67"/>
  <c r="M786" i="67"/>
  <c r="M140" i="67"/>
  <c r="M1167" i="67"/>
  <c r="M1376" i="67"/>
  <c r="M1091" i="67"/>
  <c r="M580" i="67"/>
  <c r="M1013" i="67"/>
  <c r="M946" i="67"/>
  <c r="M961" i="67"/>
  <c r="M613" i="67"/>
  <c r="M1053" i="67"/>
  <c r="M1154" i="67"/>
  <c r="M1137" i="67"/>
  <c r="M131" i="67"/>
  <c r="M1032" i="67"/>
  <c r="M1124" i="67"/>
  <c r="M646" i="67"/>
  <c r="M856" i="67"/>
  <c r="M63" i="67"/>
  <c r="M222" i="67"/>
  <c r="M525" i="67"/>
  <c r="M325" i="67"/>
  <c r="M1165" i="67"/>
  <c r="M70" i="67"/>
  <c r="M690" i="67"/>
  <c r="M163" i="67"/>
  <c r="M1037" i="67"/>
  <c r="M582" i="67"/>
  <c r="M696" i="67"/>
  <c r="M848" i="67"/>
  <c r="M212" i="67"/>
  <c r="M372" i="67"/>
  <c r="M661" i="67"/>
  <c r="M939" i="67"/>
  <c r="M485" i="67"/>
  <c r="M798" i="67"/>
  <c r="M422" i="67"/>
  <c r="M1301" i="67"/>
  <c r="M550" i="67"/>
  <c r="M1103" i="67"/>
  <c r="M954" i="67"/>
  <c r="M121" i="67"/>
  <c r="M198" i="67"/>
  <c r="M614" i="67"/>
  <c r="M1247" i="67"/>
  <c r="M461" i="67"/>
  <c r="M80" i="67"/>
  <c r="M880" i="67"/>
  <c r="M486" i="67"/>
  <c r="M573" i="67"/>
  <c r="M1060" i="67"/>
  <c r="M65" i="67"/>
  <c r="M223" i="67"/>
  <c r="M855" i="67"/>
  <c r="M689" i="67"/>
  <c r="M72" i="67"/>
  <c r="M1057" i="67"/>
  <c r="M489" i="67"/>
  <c r="M1004" i="67"/>
  <c r="M857" i="67"/>
  <c r="M532" i="67"/>
  <c r="M653" i="67"/>
  <c r="M616" i="67"/>
  <c r="M255" i="67"/>
  <c r="M778" i="67"/>
  <c r="M185" i="67"/>
  <c r="M919" i="67"/>
  <c r="M291" i="67"/>
  <c r="M1147" i="67"/>
  <c r="M876" i="67"/>
  <c r="M875" i="67"/>
  <c r="M999" i="67"/>
  <c r="M509" i="67"/>
  <c r="M179" i="67"/>
  <c r="M1219" i="67"/>
  <c r="M520" i="67"/>
  <c r="M1378" i="67"/>
  <c r="M197" i="67"/>
  <c r="M1161" i="67"/>
  <c r="M290" i="67"/>
  <c r="M605" i="67"/>
  <c r="M274" i="67"/>
  <c r="M388" i="67"/>
  <c r="M634" i="67"/>
  <c r="M897" i="67"/>
  <c r="M474" i="67"/>
  <c r="M40" i="67"/>
  <c r="M1018" i="67"/>
  <c r="M304" i="67"/>
  <c r="M762" i="67"/>
  <c r="M326" i="67"/>
  <c r="M1284" i="67"/>
  <c r="M916" i="67"/>
  <c r="M213" i="67"/>
  <c r="M1263" i="67"/>
  <c r="M722" i="67"/>
  <c r="M149" i="67"/>
  <c r="M1282" i="67"/>
  <c r="M1242" i="67"/>
  <c r="M633" i="67"/>
  <c r="M1076" i="67"/>
  <c r="M815" i="67"/>
  <c r="M437" i="67"/>
  <c r="M1008" i="67"/>
  <c r="M338" i="67"/>
  <c r="M157" i="67"/>
  <c r="M635" i="67"/>
  <c r="M395" i="67"/>
  <c r="M159" i="67"/>
  <c r="M1006" i="67"/>
  <c r="M329" i="67"/>
  <c r="M87" i="67"/>
  <c r="M594" i="67"/>
  <c r="M656" i="67"/>
  <c r="M1164" i="67"/>
  <c r="M143" i="67"/>
  <c r="M160" i="67"/>
  <c r="M721" i="67"/>
  <c r="M1049" i="67"/>
  <c r="M912" i="67"/>
  <c r="M847" i="67"/>
  <c r="M229" i="67"/>
  <c r="M478" i="67"/>
  <c r="M779" i="67"/>
  <c r="M662" i="67"/>
  <c r="M516" i="67"/>
  <c r="M227" i="67"/>
  <c r="M1364" i="67"/>
  <c r="M77" i="67"/>
  <c r="M1321" i="67"/>
  <c r="M128" i="67"/>
  <c r="M1327" i="67"/>
  <c r="M123" i="67"/>
  <c r="M116" i="67"/>
  <c r="M973" i="67"/>
  <c r="M926" i="67"/>
  <c r="M745" i="67"/>
  <c r="M924" i="67"/>
  <c r="M838" i="67"/>
  <c r="M576" i="67"/>
  <c r="M790" i="67"/>
  <c r="M1179" i="67"/>
  <c r="M421" i="67"/>
  <c r="M1035" i="67"/>
  <c r="M317" i="67"/>
  <c r="M280" i="67"/>
  <c r="M579" i="67"/>
  <c r="M84" i="67"/>
  <c r="M55" i="67"/>
  <c r="M1083" i="67"/>
  <c r="M167" i="67"/>
  <c r="M178" i="67"/>
  <c r="M498" i="67"/>
  <c r="M678" i="67"/>
  <c r="M1322" i="67"/>
  <c r="M898" i="67"/>
  <c r="M639" i="67"/>
  <c r="M144" i="67"/>
  <c r="M1099" i="67"/>
  <c r="M978" i="67"/>
  <c r="M846" i="67"/>
  <c r="M1067" i="67"/>
  <c r="M964" i="67"/>
  <c r="M649" i="67"/>
  <c r="M541" i="67"/>
  <c r="M61" i="67"/>
  <c r="M1162" i="67"/>
  <c r="M597" i="67"/>
  <c r="M637" i="67"/>
  <c r="M407" i="67"/>
  <c r="M191" i="67"/>
  <c r="M826" i="67"/>
  <c r="M405" i="67"/>
  <c r="M853" i="67"/>
  <c r="M773" i="67"/>
  <c r="M849" i="67"/>
  <c r="M1082" i="67"/>
  <c r="M928" i="67"/>
  <c r="M137" i="67"/>
  <c r="M1150" i="67"/>
  <c r="M1148" i="67"/>
  <c r="M657" i="67"/>
  <c r="M101" i="67"/>
  <c r="M263" i="67"/>
  <c r="M396" i="67"/>
  <c r="M342" i="67"/>
  <c r="M620" i="67"/>
  <c r="M985" i="67"/>
  <c r="M473" i="67"/>
  <c r="M772" i="67"/>
  <c r="M1365" i="67"/>
  <c r="M1135" i="67"/>
  <c r="M1336" i="67"/>
  <c r="M307" i="67"/>
  <c r="M353" i="67"/>
  <c r="M556" i="67"/>
  <c r="M1351" i="67"/>
  <c r="M26" i="67"/>
  <c r="M381" i="67"/>
  <c r="M949" i="67"/>
  <c r="M644" i="67"/>
  <c r="M771" i="67"/>
  <c r="M333" i="67"/>
  <c r="M523" i="67"/>
  <c r="M725" i="67"/>
  <c r="M932" i="67"/>
  <c r="M603" i="67"/>
  <c r="M805" i="67"/>
  <c r="M799" i="67"/>
  <c r="M557" i="67"/>
  <c r="M698" i="67"/>
  <c r="M148" i="67"/>
  <c r="M335" i="67"/>
  <c r="M230" i="67"/>
  <c r="M124" i="67"/>
  <c r="M479" i="67"/>
  <c r="M1323" i="67"/>
  <c r="M1105" i="67"/>
  <c r="M138" i="67"/>
  <c r="M920" i="67"/>
  <c r="M702" i="67"/>
  <c r="M1200" i="67"/>
  <c r="M851" i="67"/>
  <c r="M146" i="67"/>
  <c r="M1045" i="67"/>
  <c r="M902" i="67"/>
  <c r="M750" i="67"/>
  <c r="M704" i="67"/>
  <c r="M607" i="67"/>
  <c r="M1340" i="67"/>
  <c r="M465" i="67"/>
  <c r="M269" i="67"/>
  <c r="M1217" i="67"/>
  <c r="M510" i="67"/>
  <c r="M210" i="67"/>
  <c r="M906" i="67"/>
  <c r="M292" i="67"/>
  <c r="M1320" i="67"/>
  <c r="M553" i="67"/>
  <c r="M1108" i="67"/>
  <c r="M299" i="67"/>
  <c r="M158" i="67"/>
  <c r="M1168" i="67"/>
  <c r="M942" i="67"/>
  <c r="M194" i="67"/>
  <c r="M34" i="67"/>
  <c r="M279" i="67"/>
  <c r="M950" i="67"/>
  <c r="M804" i="67"/>
  <c r="M1363" i="67"/>
  <c r="M1308" i="67"/>
  <c r="M287" i="67"/>
  <c r="M829" i="67"/>
  <c r="M495" i="67"/>
  <c r="M233" i="67"/>
  <c r="M165" i="67"/>
  <c r="M1352" i="67"/>
  <c r="M484" i="67"/>
  <c r="M586" i="67"/>
  <c r="M572" i="67"/>
  <c r="M1268" i="67"/>
  <c r="M686" i="67"/>
  <c r="M833" i="67"/>
  <c r="M941" i="67"/>
  <c r="M818" i="67"/>
  <c r="M670" i="67"/>
  <c r="M872" i="67"/>
  <c r="M358" i="67"/>
  <c r="M352" i="67"/>
  <c r="M1297" i="67"/>
  <c r="M1058" i="67"/>
  <c r="M1096" i="67"/>
  <c r="M501" i="67"/>
  <c r="M244" i="67"/>
  <c r="M969" i="67"/>
  <c r="M933" i="67"/>
  <c r="M1237" i="67"/>
  <c r="M1373" i="67"/>
  <c r="M1286" i="67"/>
  <c r="M1302" i="67"/>
  <c r="M1155" i="67"/>
  <c r="M1027" i="67"/>
  <c r="M1062" i="67"/>
  <c r="M782" i="67"/>
  <c r="M1141" i="67"/>
  <c r="M92" i="67"/>
  <c r="M387" i="67"/>
  <c r="M1000" i="67"/>
  <c r="M209" i="67"/>
  <c r="M364" i="67"/>
  <c r="M676" i="67"/>
  <c r="M863" i="67"/>
  <c r="M842" i="67"/>
  <c r="M1276" i="67"/>
  <c r="M1344" i="67"/>
  <c r="M1055" i="67"/>
  <c r="M1259" i="67"/>
  <c r="M419" i="67"/>
  <c r="M1153" i="67"/>
  <c r="M560" i="67"/>
  <c r="M911" i="67"/>
  <c r="M58" i="67"/>
  <c r="M1181" i="67"/>
  <c r="M1273" i="67"/>
  <c r="M1331" i="67"/>
  <c r="M270" i="67"/>
  <c r="M708" i="67"/>
  <c r="M996" i="67"/>
  <c r="M512" i="67"/>
  <c r="M51" i="67"/>
  <c r="M1088" i="67"/>
  <c r="M972" i="67"/>
  <c r="M1206" i="67"/>
  <c r="M134" i="67"/>
  <c r="M193" i="67"/>
  <c r="M434" i="67"/>
  <c r="M418" i="67"/>
  <c r="M623" i="67"/>
  <c r="M861" i="67"/>
  <c r="M1047" i="67"/>
  <c r="M935" i="67"/>
  <c r="M126" i="67"/>
  <c r="M462" i="67"/>
  <c r="M864" i="67"/>
  <c r="M18" i="67"/>
  <c r="M828" i="67"/>
  <c r="M732" i="67"/>
  <c r="M1274" i="67"/>
  <c r="M555" i="67"/>
  <c r="M466" i="67"/>
  <c r="M1071" i="67"/>
  <c r="M508" i="67"/>
  <c r="M787" i="67"/>
  <c r="M252" i="67"/>
  <c r="M785" i="67"/>
  <c r="M257" i="67"/>
  <c r="M859" i="67"/>
  <c r="M892" i="67"/>
  <c r="M1117" i="67"/>
  <c r="M41" i="67"/>
  <c r="M504" i="67"/>
  <c r="M296" i="67"/>
  <c r="M242" i="67"/>
  <c r="M115" i="67"/>
  <c r="M303" i="67"/>
  <c r="M1084" i="67"/>
  <c r="M472" i="67"/>
  <c r="M551" i="67"/>
  <c r="M1183" i="67"/>
  <c r="M991" i="67"/>
  <c r="M922" i="67"/>
  <c r="M794" i="67"/>
  <c r="M268" i="67"/>
  <c r="M455" i="67"/>
  <c r="M671" i="67"/>
  <c r="M535" i="67"/>
  <c r="M1128" i="67"/>
  <c r="M28" i="67"/>
  <c r="M738" i="67"/>
  <c r="M170" i="67"/>
  <c r="M1380" i="67"/>
  <c r="M526" i="67"/>
  <c r="M545" i="67"/>
  <c r="M865" i="67"/>
  <c r="M1253" i="67"/>
  <c r="M262" i="67"/>
  <c r="M220" i="67"/>
  <c r="M351" i="67"/>
  <c r="M321" i="67"/>
  <c r="M1152" i="67"/>
  <c r="M1089" i="67"/>
  <c r="M813" i="67"/>
  <c r="M226" i="67"/>
  <c r="M944" i="67"/>
  <c r="M1086" i="67"/>
  <c r="M217" i="67"/>
  <c r="M1213" i="67"/>
  <c r="M162" i="67"/>
  <c r="M1187" i="67"/>
  <c r="M50" i="67"/>
  <c r="M181" i="67"/>
  <c r="M1305" i="67"/>
  <c r="M337" i="67"/>
  <c r="M1093" i="67"/>
  <c r="M709" i="67"/>
  <c r="M451" i="67"/>
  <c r="M962" i="67"/>
  <c r="M937" i="67"/>
  <c r="M948" i="67"/>
  <c r="M1370" i="67"/>
  <c r="M929" i="67"/>
  <c r="M196" i="67"/>
  <c r="M877" i="67"/>
  <c r="M256" i="67"/>
  <c r="M710" i="67"/>
  <c r="M1262" i="67"/>
  <c r="M426" i="67"/>
  <c r="M1144" i="67"/>
  <c r="M1333" i="67"/>
  <c r="M1033" i="67"/>
  <c r="M1257" i="67"/>
  <c r="M1068" i="67"/>
  <c r="M1121" i="67"/>
  <c r="M715" i="67"/>
  <c r="M542" i="67"/>
  <c r="M940" i="67"/>
  <c r="M151" i="67"/>
  <c r="M32" i="67"/>
  <c r="M930" i="67"/>
  <c r="M909" i="67"/>
  <c r="M411" i="67"/>
  <c r="M675" i="67"/>
  <c r="M1211" i="67"/>
  <c r="M221" i="67"/>
  <c r="M1298" i="67"/>
  <c r="M1070" i="67"/>
  <c r="M934" i="67"/>
  <c r="M139" i="67"/>
  <c r="M47" i="67"/>
  <c r="M1260" i="67"/>
  <c r="M416" i="67"/>
  <c r="M1258" i="67"/>
  <c r="M992" i="67"/>
  <c r="M320" i="67"/>
  <c r="M1040" i="67"/>
  <c r="M1143" i="67"/>
  <c r="M334" i="67"/>
  <c r="M1346" i="67"/>
  <c r="M450" i="67"/>
  <c r="M298" i="67"/>
  <c r="M956" i="67"/>
  <c r="M94" i="67"/>
  <c r="M1202" i="67"/>
  <c r="M1110" i="67"/>
  <c r="M378" i="67"/>
  <c r="M622" i="67"/>
  <c r="M806" i="67"/>
  <c r="M1252" i="67"/>
  <c r="M406" i="67"/>
  <c r="M636" i="67"/>
  <c r="M927" i="67"/>
  <c r="M1028" i="67"/>
  <c r="M1039" i="67"/>
  <c r="M981" i="67"/>
  <c r="M164" i="67"/>
  <c r="M243" i="67"/>
  <c r="M883" i="67"/>
  <c r="M827" i="67"/>
  <c r="M1066" i="67"/>
  <c r="M438" i="67"/>
  <c r="M297" i="67"/>
  <c r="M539" i="67"/>
  <c r="M120" i="67"/>
  <c r="M1296" i="67"/>
  <c r="M1136" i="67"/>
  <c r="M250" i="67"/>
  <c r="M628" i="67"/>
  <c r="M340" i="67"/>
  <c r="M1255" i="67"/>
  <c r="M1371" i="67"/>
  <c r="M81" i="67"/>
  <c r="M994" i="67"/>
  <c r="M184" i="67"/>
  <c r="M64" i="67"/>
  <c r="M59" i="67"/>
  <c r="M476" i="67"/>
  <c r="M488" i="67"/>
  <c r="M379" i="67"/>
  <c r="M427" i="67"/>
  <c r="M830" i="67"/>
  <c r="M1355" i="67"/>
  <c r="M105" i="67"/>
  <c r="M665" i="67"/>
  <c r="M754" i="67"/>
  <c r="M234" i="67"/>
  <c r="M908" i="67"/>
  <c r="M66" i="67"/>
  <c r="M42" i="67"/>
  <c r="M890" i="67"/>
  <c r="M599" i="67"/>
  <c r="M1229" i="67"/>
  <c r="M879" i="67"/>
  <c r="M1017" i="67"/>
  <c r="M1241" i="67"/>
  <c r="M746" i="67"/>
  <c r="M544" i="67"/>
  <c r="M1186" i="67"/>
  <c r="M574" i="67"/>
  <c r="M998" i="67"/>
  <c r="M1172" i="67"/>
  <c r="M1145" i="67"/>
  <c r="M901" i="67"/>
  <c r="M1199" i="67"/>
  <c r="M558" i="67"/>
  <c r="M261" i="67"/>
  <c r="M766" i="67"/>
  <c r="M752" i="67"/>
  <c r="M8" i="67"/>
  <c r="M1345" i="67"/>
  <c r="M440" i="67"/>
  <c r="M43" i="67"/>
  <c r="M800" i="67"/>
  <c r="M360" i="67"/>
  <c r="M219" i="67"/>
  <c r="M546" i="67"/>
  <c r="M1384" i="67"/>
  <c r="M519" i="67"/>
  <c r="M394" i="67"/>
  <c r="M1156" i="67"/>
  <c r="M810" i="67"/>
  <c r="M1102" i="67"/>
  <c r="M125" i="67"/>
  <c r="M1368" i="67"/>
  <c r="M443" i="67"/>
  <c r="M417" i="67"/>
  <c r="M425" i="67"/>
  <c r="M592" i="67"/>
  <c r="M430" i="67"/>
  <c r="M349" i="67"/>
  <c r="M1318" i="67"/>
  <c r="M336" i="67"/>
  <c r="M10" i="67"/>
  <c r="M1290" i="67"/>
  <c r="M322" i="67"/>
  <c r="M327" i="67"/>
  <c r="M1248" i="67"/>
  <c r="M294" i="67"/>
  <c r="M39" i="67"/>
  <c r="M246" i="67"/>
  <c r="M811" i="67"/>
  <c r="M414" i="67"/>
  <c r="M152" i="67"/>
  <c r="M1120" i="67"/>
  <c r="M1207" i="67"/>
  <c r="M245" i="67"/>
  <c r="M1065" i="67"/>
  <c r="M1113" i="67"/>
  <c r="M1077" i="67"/>
  <c r="M1313" i="67"/>
  <c r="M463" i="67"/>
  <c r="M102" i="67"/>
  <c r="M183" i="67"/>
  <c r="M976" i="67"/>
  <c r="M192" i="67"/>
  <c r="M743" i="67"/>
  <c r="M247" i="67"/>
  <c r="M345" i="67"/>
  <c r="M1306" i="67"/>
  <c r="M596" i="67"/>
  <c r="M36" i="67"/>
  <c r="M958" i="67"/>
  <c r="M1330" i="67"/>
  <c r="M808" i="67"/>
  <c r="M21" i="67"/>
  <c r="M52" i="67"/>
  <c r="M1218" i="67"/>
  <c r="M612" i="67"/>
  <c r="M1283" i="67"/>
  <c r="M401" i="67"/>
  <c r="M610" i="67"/>
  <c r="M1079" i="67"/>
  <c r="M1238" i="67"/>
  <c r="M251" i="67"/>
  <c r="M1003" i="67"/>
  <c r="M629" i="67"/>
  <c r="M707" i="67"/>
  <c r="M1235" i="67"/>
  <c r="M1050" i="67"/>
  <c r="M1184" i="67"/>
  <c r="M659" i="67"/>
  <c r="M713" i="67"/>
  <c r="M749" i="67"/>
  <c r="M166" i="67"/>
  <c r="M288" i="67"/>
  <c r="M728" i="67"/>
  <c r="M491" i="67"/>
  <c r="M1232" i="67"/>
  <c r="M506" i="67"/>
  <c r="M1300" i="67"/>
  <c r="M641" i="67"/>
  <c r="M1294" i="67"/>
  <c r="M284" i="67"/>
  <c r="M469" i="67"/>
  <c r="M507" i="67"/>
  <c r="M1163" i="67"/>
  <c r="M578" i="67"/>
  <c r="M1157" i="67"/>
  <c r="M741" i="67"/>
  <c r="M631" i="67"/>
  <c r="M1236" i="67"/>
  <c r="M695" i="67"/>
  <c r="M638" i="67"/>
  <c r="M589" i="67"/>
  <c r="M684" i="67"/>
  <c r="M562" i="67"/>
  <c r="M1358" i="67"/>
  <c r="M449" i="67"/>
  <c r="M265" i="67"/>
  <c r="M398" i="67"/>
  <c r="M1192" i="67"/>
  <c r="M1343" i="67"/>
  <c r="M735" i="67"/>
  <c r="M718" i="67"/>
  <c r="M697" i="67"/>
  <c r="M1287" i="67"/>
  <c r="M1369" i="67"/>
  <c r="M1334" i="67"/>
  <c r="M667" i="67"/>
  <c r="M733" i="67"/>
  <c r="M238" i="67"/>
  <c r="M591" i="67"/>
  <c r="M1288" i="67"/>
  <c r="M1366" i="67"/>
  <c r="M720" i="67"/>
  <c r="M774" i="67"/>
  <c r="M490" i="67"/>
  <c r="M626" i="67"/>
  <c r="M1223" i="67"/>
  <c r="M237" i="67"/>
  <c r="M1171" i="67"/>
  <c r="M453" i="67"/>
  <c r="M660" i="67"/>
  <c r="M285" i="67"/>
  <c r="M1291" i="67"/>
  <c r="M923" i="67"/>
  <c r="M1016" i="67"/>
  <c r="M1222" i="67"/>
  <c r="M755" i="67"/>
  <c r="M457" i="67"/>
  <c r="M420" i="67"/>
  <c r="M736" i="67"/>
  <c r="M1170" i="67"/>
  <c r="M1254" i="67"/>
  <c r="M111" i="67"/>
  <c r="M841" i="67"/>
  <c r="M850" i="67"/>
  <c r="M1226" i="67"/>
  <c r="M1132" i="67"/>
  <c r="M1123" i="67"/>
  <c r="M711" i="67"/>
  <c r="M618" i="67"/>
  <c r="M666" i="67"/>
  <c r="M701" i="67"/>
  <c r="M664" i="67"/>
  <c r="M228" i="67"/>
  <c r="M1379" i="67"/>
  <c r="M180" i="67"/>
  <c r="M236" i="67"/>
  <c r="M651" i="67"/>
  <c r="M1107" i="67"/>
  <c r="M362" i="67"/>
  <c r="M600" i="67"/>
  <c r="M881" i="67"/>
  <c r="M788" i="67"/>
  <c r="M308" i="67"/>
  <c r="M154" i="67"/>
  <c r="M567" i="67"/>
  <c r="M1304" i="67"/>
  <c r="M155" i="67"/>
  <c r="M1311" i="67"/>
  <c r="M869" i="67"/>
  <c r="M1289" i="67"/>
  <c r="M986" i="67"/>
  <c r="M122" i="67"/>
  <c r="M1234" i="67"/>
  <c r="M583" i="67"/>
  <c r="M1072" i="67"/>
  <c r="M410" i="67"/>
  <c r="M173" i="67"/>
  <c r="M955" i="67"/>
  <c r="M348" i="67"/>
  <c r="M283" i="67"/>
  <c r="M207" i="67"/>
  <c r="M968" i="67"/>
  <c r="M402" i="67"/>
  <c r="M757" i="67"/>
  <c r="M168" i="67"/>
  <c r="M726" i="67"/>
  <c r="M306" i="67"/>
  <c r="M1111" i="67"/>
  <c r="M1023" i="67"/>
  <c r="M323" i="67"/>
  <c r="M793" i="67"/>
  <c r="M619" i="67"/>
  <c r="M113" i="67"/>
  <c r="M458" i="67"/>
  <c r="M273" i="67"/>
  <c r="M1221" i="67"/>
  <c r="M208" i="67"/>
  <c r="M110" i="67"/>
  <c r="M112" i="67"/>
  <c r="M673" i="67"/>
  <c r="M648" i="67"/>
  <c r="M784" i="67"/>
  <c r="M300" i="67"/>
  <c r="M1052" i="67"/>
  <c r="M668" i="67"/>
  <c r="M141" i="67"/>
  <c r="M82" i="67"/>
  <c r="M106" i="67"/>
  <c r="M442" i="67"/>
  <c r="M114" i="67"/>
  <c r="M719" i="67"/>
  <c r="M224" i="67"/>
  <c r="M903" i="67"/>
  <c r="M1075" i="67"/>
  <c r="M365" i="67"/>
  <c r="M492" i="67"/>
  <c r="M428" i="67"/>
  <c r="M993" i="67"/>
  <c r="M588" i="67"/>
  <c r="M1149" i="67"/>
  <c r="M549" i="67"/>
  <c r="M1129" i="67"/>
  <c r="M1048" i="67"/>
  <c r="M97" i="67"/>
  <c r="M789" i="67"/>
  <c r="M69" i="67"/>
  <c r="M809" i="67"/>
  <c r="M953" i="67"/>
  <c r="M858" i="67"/>
  <c r="M302" i="67"/>
  <c r="M679" i="67"/>
  <c r="M374" i="67"/>
  <c r="M1074" i="67"/>
  <c r="M117" i="67"/>
  <c r="M1122" i="67"/>
  <c r="M98" i="67"/>
  <c r="M93" i="67"/>
  <c r="M886" i="67"/>
  <c r="M821" i="67"/>
  <c r="M505" i="67"/>
  <c r="M1359" i="67"/>
  <c r="M1087" i="67"/>
  <c r="M1010" i="67"/>
  <c r="M380" i="67"/>
  <c r="M538" i="67"/>
  <c r="M311" i="67"/>
  <c r="M464" i="67"/>
  <c r="M1275" i="67"/>
  <c r="M1019" i="67"/>
  <c r="M692" i="67"/>
  <c r="M174" i="67"/>
  <c r="M602" i="67"/>
  <c r="M737" i="67"/>
  <c r="M1159" i="67"/>
  <c r="M1240" i="67"/>
  <c r="M267" i="67"/>
  <c r="M1073" i="67"/>
  <c r="M1012" i="67"/>
  <c r="M147" i="67"/>
  <c r="M1142" i="67"/>
  <c r="M350" i="67"/>
  <c r="M1312" i="67"/>
  <c r="M796" i="67"/>
  <c r="M758" i="67"/>
  <c r="M905" i="67"/>
  <c r="M370" i="67"/>
  <c r="M997" i="67"/>
  <c r="M177" i="67"/>
  <c r="M604" i="67"/>
  <c r="M894" i="67"/>
  <c r="M494" i="67"/>
  <c r="M882" i="67"/>
  <c r="M727" i="67"/>
  <c r="M301" i="67"/>
  <c r="M319" i="67"/>
  <c r="M601" i="67"/>
  <c r="M214" i="67"/>
  <c r="M1069" i="67"/>
  <c r="M1266" i="67"/>
  <c r="M1280" i="67"/>
  <c r="M415" i="67"/>
  <c r="M1309" i="67"/>
  <c r="M169" i="67"/>
  <c r="M444" i="67"/>
  <c r="M74" i="67"/>
  <c r="M1307" i="67"/>
  <c r="M1134" i="67"/>
  <c r="M310" i="67"/>
  <c r="M1044" i="67"/>
  <c r="M130" i="67"/>
  <c r="M1109" i="67"/>
  <c r="M611" i="67"/>
  <c r="M1269" i="67"/>
  <c r="M33" i="67"/>
  <c r="M316" i="67"/>
  <c r="M389" i="67"/>
  <c r="M13" i="67"/>
  <c r="M854" i="67"/>
  <c r="M53" i="67"/>
  <c r="M133" i="67"/>
  <c r="M769" i="67"/>
  <c r="M1233" i="67"/>
  <c r="M73" i="67"/>
  <c r="M366" i="67"/>
  <c r="M910" i="67"/>
  <c r="M1063" i="67"/>
  <c r="M439" i="67"/>
  <c r="M812" i="67"/>
  <c r="M373" i="67"/>
  <c r="M513" i="67"/>
  <c r="M281" i="67"/>
  <c r="M640" i="67"/>
  <c r="M1130" i="67"/>
  <c r="M1031" i="67"/>
  <c r="M723" i="67"/>
  <c r="M781" i="67"/>
  <c r="M391" i="67"/>
  <c r="M540" i="67"/>
  <c r="M452" i="67"/>
  <c r="M1220" i="67"/>
  <c r="M190" i="67"/>
  <c r="M1201" i="67"/>
  <c r="M254" i="67"/>
  <c r="M57" i="67"/>
  <c r="M328" i="67"/>
  <c r="M20" i="67"/>
  <c r="M691" i="67"/>
  <c r="M759" i="67"/>
  <c r="M780" i="67"/>
  <c r="M1115" i="67"/>
  <c r="M938" i="67"/>
  <c r="M1230" i="67"/>
  <c r="M481" i="67"/>
  <c r="M357" i="67"/>
  <c r="M22" i="67"/>
  <c r="M339" i="67"/>
  <c r="M554" i="67"/>
  <c r="M1251" i="67"/>
  <c r="M1295" i="67"/>
  <c r="M314" i="67"/>
  <c r="M1279" i="67"/>
  <c r="M536" i="67"/>
  <c r="M1377" i="67"/>
  <c r="M608" i="67"/>
  <c r="M249" i="67"/>
  <c r="M1064" i="67"/>
  <c r="M645" i="67"/>
  <c r="M931" i="67"/>
  <c r="M445" i="67"/>
  <c r="M60" i="67"/>
  <c r="M1025" i="67"/>
  <c r="M585" i="67"/>
  <c r="M1348" i="67"/>
  <c r="M467" i="67"/>
  <c r="M1328" i="67"/>
  <c r="M1216" i="67"/>
  <c r="M531" i="67"/>
  <c r="M823" i="67"/>
  <c r="M915" i="67"/>
  <c r="M652" i="67"/>
  <c r="M37" i="67"/>
  <c r="M564" i="67"/>
  <c r="M797" i="67"/>
  <c r="M517" i="67"/>
  <c r="M27" i="67"/>
  <c r="M925" i="67"/>
  <c r="M699" i="67"/>
  <c r="M271" i="67"/>
  <c r="M172" i="67"/>
  <c r="M235" i="67"/>
  <c r="M1203" i="67"/>
  <c r="M1046" i="67"/>
  <c r="M431" i="67"/>
  <c r="M447" i="67"/>
  <c r="M575" i="67"/>
  <c r="M48" i="67"/>
  <c r="M887" i="67"/>
  <c r="M530" i="67"/>
  <c r="M627" i="67"/>
  <c r="M548" i="67"/>
  <c r="M1054" i="67"/>
  <c r="M835" i="67"/>
  <c r="M377" i="67"/>
  <c r="M970" i="67"/>
  <c r="M24" i="67"/>
  <c r="M368" i="67"/>
  <c r="M663" i="67"/>
  <c r="M385" i="67"/>
  <c r="M724" i="67"/>
  <c r="M852" i="67"/>
  <c r="M965" i="67"/>
  <c r="M1315" i="67"/>
  <c r="M293" i="67"/>
  <c r="M685" i="67"/>
  <c r="M332" i="67"/>
  <c r="M983" i="67"/>
  <c r="M1382" i="67"/>
  <c r="M109" i="67"/>
  <c r="M1188" i="67"/>
  <c r="M559" i="67"/>
  <c r="M107" i="67"/>
  <c r="M19" i="67"/>
  <c r="M231" i="67"/>
  <c r="M78" i="67"/>
  <c r="M1160" i="67"/>
  <c r="M1339" i="67"/>
  <c r="M1265" i="67"/>
  <c r="M716" i="67"/>
  <c r="M487" i="67"/>
  <c r="M770" i="67"/>
  <c r="M817" i="67"/>
  <c r="M266" i="67"/>
  <c r="M563" i="67"/>
  <c r="M324" i="67"/>
  <c r="M423" i="67"/>
  <c r="M1354" i="67"/>
  <c r="M632" i="67"/>
  <c r="M1119" i="67"/>
  <c r="M45" i="67"/>
  <c r="M891" i="67"/>
  <c r="M1194" i="67"/>
  <c r="M1024" i="67"/>
  <c r="M1189" i="67"/>
  <c r="M606" i="67"/>
  <c r="M446" i="67"/>
  <c r="M570" i="67"/>
  <c r="M1329" i="67"/>
  <c r="M204" i="67"/>
  <c r="M730" i="67"/>
  <c r="M1277" i="67"/>
  <c r="M1097" i="67"/>
  <c r="M873" i="67"/>
  <c r="M390" i="67"/>
  <c r="M1051" i="67"/>
  <c r="M871" i="67"/>
  <c r="M734" i="67"/>
  <c r="M1090" i="67"/>
  <c r="M1349" i="67"/>
  <c r="M820" i="67"/>
  <c r="M1267" i="67"/>
  <c r="M624" i="67"/>
  <c r="M1114" i="67"/>
  <c r="M1245" i="67"/>
  <c r="M400" i="67"/>
  <c r="M88" i="67"/>
  <c r="M899" i="67"/>
  <c r="M136" i="67"/>
  <c r="M947" i="67"/>
  <c r="M680" i="67"/>
  <c r="M403" i="67"/>
  <c r="M16" i="67"/>
  <c r="M1324" i="67"/>
  <c r="M1272" i="67"/>
  <c r="M331" i="67"/>
  <c r="M870" i="67"/>
  <c r="M647" i="67"/>
  <c r="M23" i="67"/>
  <c r="M503" i="67"/>
  <c r="M1249" i="67"/>
  <c r="M429" i="67"/>
  <c r="M984" i="67"/>
  <c r="M777" i="67"/>
  <c r="M989" i="67"/>
  <c r="M404" i="67"/>
  <c r="M1126" i="67"/>
  <c r="M945" i="67"/>
  <c r="M584" i="67"/>
  <c r="M866" i="67"/>
  <c r="M1225" i="67"/>
  <c r="M182" i="67"/>
  <c r="M1007" i="67"/>
  <c r="M1085" i="67"/>
  <c r="M1357" i="67"/>
  <c r="M1208" i="67"/>
  <c r="M1029" i="67"/>
  <c r="M383" i="67"/>
  <c r="M836" i="67"/>
  <c r="M413" i="67"/>
  <c r="M15" i="67"/>
  <c r="M1166" i="67"/>
  <c r="M630" i="67"/>
  <c r="M118" i="67"/>
  <c r="M534" i="67"/>
  <c r="M1281" i="67"/>
  <c r="M1127" i="67"/>
  <c r="M502" i="67"/>
  <c r="M330" i="67"/>
  <c r="M7" i="67"/>
  <c r="M1151" i="67"/>
  <c r="M561" i="67"/>
  <c r="M1059" i="67"/>
  <c r="M1261" i="67"/>
  <c r="M518" i="67"/>
  <c r="M361" i="67"/>
  <c r="M436" i="67"/>
  <c r="M17" i="67"/>
  <c r="M135" i="67"/>
  <c r="M566" i="67"/>
  <c r="M30" i="67"/>
  <c r="M1011" i="67"/>
  <c r="M392" i="67"/>
  <c r="M1372" i="67"/>
  <c r="M6" i="67"/>
  <c r="M747" i="67"/>
  <c r="M1100" i="67"/>
  <c r="M511" i="67"/>
  <c r="M145" i="67"/>
  <c r="M515" i="67"/>
  <c r="M46" i="67"/>
  <c r="M76" i="67"/>
  <c r="M751" i="67"/>
  <c r="M1080" i="67"/>
  <c r="M367" i="67"/>
  <c r="M1112" i="67"/>
  <c r="M609" i="67"/>
  <c r="M527" i="67"/>
  <c r="M225" i="67"/>
  <c r="M917" i="67"/>
  <c r="M1195" i="67"/>
  <c r="M1332" i="67"/>
  <c r="M900" i="67"/>
  <c r="M587" i="67"/>
  <c r="M96" i="67"/>
  <c r="M356" i="67"/>
  <c r="M571" i="67"/>
  <c r="M1246" i="67"/>
  <c r="M354" i="67"/>
  <c r="M529" i="67"/>
  <c r="M654" i="67"/>
  <c r="M11" i="67"/>
  <c r="M1319" i="67"/>
  <c r="M56" i="67"/>
  <c r="M1094" i="67"/>
  <c r="M95" i="67"/>
  <c r="M38" i="67"/>
  <c r="M1146" i="67"/>
  <c r="M312" i="67"/>
  <c r="M987" i="67"/>
  <c r="M990" i="67"/>
  <c r="M1270" i="67"/>
  <c r="M29" i="67"/>
  <c r="M807" i="67"/>
  <c r="M1278" i="67"/>
  <c r="M369" i="67"/>
  <c r="M816" i="67"/>
  <c r="M393" i="67"/>
  <c r="M681" i="67"/>
  <c r="M54" i="67"/>
  <c r="M524" i="67"/>
  <c r="M642" i="67"/>
  <c r="M355" i="67"/>
  <c r="M1264" i="67"/>
  <c r="M913" i="67"/>
  <c r="M801" i="67"/>
  <c r="M795" i="67"/>
  <c r="M1214" i="67"/>
  <c r="M341" i="67"/>
  <c r="M62" i="67"/>
  <c r="M767" i="67"/>
  <c r="M893" i="67"/>
  <c r="M951" i="67"/>
  <c r="M837" i="67"/>
  <c r="M305" i="67"/>
  <c r="M1116" i="67"/>
  <c r="M952" i="67"/>
  <c r="M742" i="67"/>
  <c r="M889" i="67"/>
  <c r="M822" i="67"/>
  <c r="M1092" i="67"/>
  <c r="M75" i="67"/>
  <c r="M768" i="67"/>
  <c r="M878" i="67"/>
  <c r="M868" i="67"/>
  <c r="M802" i="67"/>
  <c r="M1383" i="67"/>
  <c r="M1180" i="67"/>
  <c r="M693" i="67"/>
  <c r="M1178" i="67"/>
  <c r="M382" i="67"/>
  <c r="M1356" i="67"/>
  <c r="M1177" i="67"/>
  <c r="M1314" i="67"/>
  <c r="M885" i="67"/>
  <c r="M522" i="67"/>
  <c r="E29" i="2"/>
  <c r="F29" i="2"/>
  <c r="G29" i="2"/>
  <c r="H29" i="2"/>
  <c r="I29" i="2"/>
  <c r="J29" i="2"/>
</calcChain>
</file>

<file path=xl/sharedStrings.xml><?xml version="1.0" encoding="utf-8"?>
<sst xmlns="http://schemas.openxmlformats.org/spreadsheetml/2006/main" count="38201" uniqueCount="6227">
  <si>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</si>
  <si>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</si>
  <si>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</si>
  <si>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</si>
  <si>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</si>
  <si>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</si>
  <si>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</si>
  <si>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</si>
  <si>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</si>
  <si>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</si>
  <si>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</si>
  <si>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</si>
  <si>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</si>
  <si>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</si>
  <si>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</si>
  <si>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</si>
  <si>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</si>
  <si>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</si>
  <si>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</si>
  <si>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</si>
  <si>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</si>
  <si>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</si>
  <si>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</si>
  <si>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</si>
  <si>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</si>
  <si>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</si>
  <si>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</si>
  <si>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</si>
  <si>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</si>
  <si>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</si>
  <si>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</si>
  <si>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</si>
  <si>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</si>
  <si>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</si>
  <si>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</si>
  <si>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</si>
  <si>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</si>
  <si>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</si>
  <si>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</si>
  <si>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</si>
  <si>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</si>
  <si>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</si>
  <si>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</si>
  <si>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</si>
  <si>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</si>
  <si>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</si>
  <si>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</si>
  <si>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</si>
  <si>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</si>
  <si>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</si>
  <si>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</si>
  <si>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</si>
  <si>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</si>
  <si>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</si>
  <si>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</si>
  <si>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</si>
  <si>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</si>
  <si>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</si>
  <si>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</si>
  <si>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</si>
  <si>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</si>
  <si>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</si>
  <si>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</si>
  <si>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</si>
  <si>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</si>
  <si>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</si>
  <si>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</si>
  <si>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</si>
  <si>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</si>
  <si>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</si>
  <si>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</si>
  <si>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</si>
  <si>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</si>
  <si>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</si>
  <si>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</si>
  <si>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</si>
  <si>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</si>
  <si>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</si>
  <si>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</si>
  <si>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</si>
  <si>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</si>
  <si>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</si>
  <si>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</si>
  <si>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</si>
  <si>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</si>
  <si>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</si>
  <si>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</si>
  <si>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</si>
  <si>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</si>
  <si>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</si>
  <si>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</si>
  <si>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</si>
  <si>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</si>
  <si>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</si>
  <si>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</si>
  <si>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</si>
  <si>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</si>
  <si>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</si>
  <si>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</si>
  <si>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</si>
  <si>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</si>
  <si>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</si>
  <si>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</si>
  <si>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</si>
  <si>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</si>
  <si>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</si>
  <si>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</si>
  <si>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</si>
  <si>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</si>
  <si>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</si>
  <si>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</si>
  <si>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</si>
  <si>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</si>
  <si>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</si>
  <si>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</si>
  <si>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</si>
  <si>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</si>
  <si>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</si>
  <si>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</si>
  <si>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</si>
  <si>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</si>
  <si>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</si>
  <si>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</si>
  <si>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</si>
  <si>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</si>
  <si>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</si>
  <si>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</si>
  <si>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</si>
  <si>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</si>
  <si>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</si>
  <si>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</si>
  <si>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</si>
  <si>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</si>
  <si>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</si>
  <si>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</si>
  <si>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</si>
  <si>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</si>
  <si>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MIGUEL ANGEL GONZALEZ LUGO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</si>
  <si>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</si>
  <si>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</si>
  <si>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</si>
  <si>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</si>
  <si>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</si>
  <si>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</si>
  <si>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</si>
  <si>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</si>
  <si>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</si>
  <si>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</si>
  <si>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</si>
  <si>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</si>
  <si>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</si>
  <si>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</si>
  <si>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</si>
  <si>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</si>
  <si>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</si>
  <si>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</si>
  <si>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</si>
  <si>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</si>
  <si>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</si>
  <si>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</si>
  <si>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</si>
  <si>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</si>
  <si>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</si>
  <si>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</si>
  <si>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</si>
  <si>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</si>
  <si>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</si>
  <si>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</si>
  <si>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</si>
  <si>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</si>
  <si>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</si>
  <si>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</si>
  <si>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</si>
  <si>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</si>
  <si>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</si>
  <si>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</si>
  <si>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ENC. DEPTO. REG. ART.</t>
  </si>
  <si>
    <t>ENC. RECURSOS HUMANOS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</si>
  <si>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</si>
  <si>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</si>
  <si>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</si>
  <si>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</si>
  <si>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</si>
  <si>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</si>
  <si>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</si>
  <si>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</si>
  <si>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</si>
  <si>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</si>
  <si>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</si>
  <si>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</si>
  <si>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</si>
  <si>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</si>
  <si>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</si>
  <si>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</si>
  <si>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</si>
  <si>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</si>
  <si>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</si>
  <si>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</si>
  <si>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</si>
  <si>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</si>
  <si>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</si>
  <si>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</si>
  <si>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</si>
  <si>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</si>
  <si>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</si>
  <si>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</si>
  <si>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</si>
  <si>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</si>
  <si>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</si>
  <si>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</si>
  <si>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</si>
  <si>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</si>
  <si>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</si>
  <si>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</si>
  <si>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</si>
  <si>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</si>
  <si>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</si>
  <si>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</si>
  <si>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</si>
  <si>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</si>
  <si>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</si>
  <si>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</si>
  <si>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</si>
  <si>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</si>
  <si>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</si>
  <si>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</si>
  <si>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</si>
  <si>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</si>
  <si>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</si>
  <si>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</si>
  <si>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</si>
  <si>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</si>
  <si>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</si>
  <si>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</si>
  <si>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</si>
  <si>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</si>
  <si>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</si>
  <si>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</si>
  <si>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</si>
  <si>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</si>
  <si>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</si>
  <si>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</si>
  <si>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</si>
  <si>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</si>
  <si>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</si>
  <si>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</si>
  <si>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</si>
  <si>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</si>
  <si>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</si>
  <si>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</si>
  <si>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OCTAVIO JIMENEZ MORETA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</si>
  <si>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</si>
  <si>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</si>
  <si>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</si>
  <si>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</si>
  <si>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</si>
  <si>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</si>
  <si>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</si>
  <si>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</si>
  <si>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</si>
  <si>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</si>
  <si>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</si>
  <si>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</si>
  <si>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</si>
  <si>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</si>
  <si>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</si>
  <si>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</si>
  <si>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</si>
  <si>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</si>
  <si>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</si>
  <si>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</si>
  <si>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</si>
  <si>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</si>
  <si>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</si>
  <si>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</si>
  <si>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</si>
  <si>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</si>
  <si>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</si>
  <si>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</si>
  <si>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</si>
  <si>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</si>
  <si>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</si>
  <si>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</si>
  <si>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</si>
  <si>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</si>
  <si>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</si>
  <si>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</si>
  <si>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</si>
  <si>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</si>
  <si>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</si>
  <si>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</si>
  <si>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</si>
  <si>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</si>
  <si>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</si>
  <si>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</si>
  <si>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</si>
  <si>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</si>
  <si>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</si>
  <si>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</si>
  <si>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</si>
  <si>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</si>
  <si>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</si>
  <si>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</si>
  <si>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</si>
  <si>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</si>
  <si>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</si>
  <si>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</si>
  <si>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</si>
  <si>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</si>
  <si>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</si>
  <si>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</si>
  <si>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</si>
  <si>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</si>
  <si>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</si>
  <si>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</si>
  <si>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</si>
  <si>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</si>
  <si>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</si>
  <si>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</si>
  <si>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</si>
  <si>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</si>
  <si>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</si>
  <si>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</si>
  <si>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</si>
  <si>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</si>
  <si>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</si>
  <si>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</si>
  <si>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YAJAIRA MARIA SANCHEZ AQUINO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</si>
  <si>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</si>
  <si>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</si>
  <si>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</si>
  <si>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</si>
  <si>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</si>
  <si>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</si>
  <si>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</si>
  <si>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</si>
  <si>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</si>
  <si>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</si>
  <si>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</si>
  <si>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</si>
  <si>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</si>
  <si>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</si>
  <si>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</si>
  <si>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</si>
  <si>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ENC. DE ARCHIVO Y CORRESP.</t>
  </si>
  <si>
    <t>ADOLFO ARTURO SANTOS MATOS</t>
  </si>
  <si>
    <t>GUIA BILINGUE</t>
  </si>
  <si>
    <t>AGUEDA ELIZABETH DEMORIZI RODRIGUEZ</t>
  </si>
  <si>
    <t>ENCARGADO ASUNTOS ARTISTICOS</t>
  </si>
  <si>
    <t>ALBA MARINA PATRICIO SANCHEZ</t>
  </si>
  <si>
    <t>ALBANIA GONZALEZ RUIZ</t>
  </si>
  <si>
    <t>SECRETARIA MUSEOS</t>
  </si>
  <si>
    <t>ALBERTO FRIAS TAVAREZ</t>
  </si>
  <si>
    <t>ALBINA ENCARNACION MARTINEZ</t>
  </si>
  <si>
    <t>ALEIDA FRANCISCA ALBA GARCIA</t>
  </si>
  <si>
    <t>ENC. DEL CENTRO DE RESTAURO</t>
  </si>
  <si>
    <t>ALLENDE FRANCIS GUERRA MENDEZ</t>
  </si>
  <si>
    <t>AMABLE LOPEZ</t>
  </si>
  <si>
    <t>AMADA SUAZO SANCHEZ</t>
  </si>
  <si>
    <t>AMALIA JOSEFA TORRES BRUNO</t>
  </si>
  <si>
    <t>AUXILIAR ADMINISTRATIVO I</t>
  </si>
  <si>
    <t>ANA ANDREINA PEREZ FELIZ</t>
  </si>
  <si>
    <t>ANA ESTHER SENCION ARAUJO</t>
  </si>
  <si>
    <t>CAJERO (A)</t>
  </si>
  <si>
    <t>ANA GRISELDA DIAZ JIMENEZ</t>
  </si>
  <si>
    <t>SUP. DE GUIA</t>
  </si>
  <si>
    <t>ANDREA MATIAS HERNANDEZ</t>
  </si>
  <si>
    <t>ANGEL GERINELDO CIPRIAN RAMIREZ</t>
  </si>
  <si>
    <t>ANTONIO MARIA GOMEZ GOMEZ</t>
  </si>
  <si>
    <t>ARCADIA BRIOSO ADAMES</t>
  </si>
  <si>
    <t>ARELIS ALBINO DIAZ</t>
  </si>
  <si>
    <t>ENC.RELACIONES PUBLICAS Y PREN</t>
  </si>
  <si>
    <t>ARTEMIA AMANCIO</t>
  </si>
  <si>
    <t>BERKIS ANDREA TAPIA CUELLO</t>
  </si>
  <si>
    <t>BETZAIDA ELAUDYS YMAYA CARELA</t>
  </si>
  <si>
    <t>BIENVENIDO TEJADA DE LA CRUZ</t>
  </si>
  <si>
    <t>BLASINA SANCHEZ</t>
  </si>
  <si>
    <t>CARLOS ARCENIO DE LOS SANTOS LIRIANO</t>
  </si>
  <si>
    <t>CARMEN ACEVEDO GUANTE</t>
  </si>
  <si>
    <t>CARMEN DE LA CRUZ HIRARDO</t>
  </si>
  <si>
    <t>CARMEN DORYS BAEZ GUZMAN</t>
  </si>
  <si>
    <t>GUIA DE MUSEO</t>
  </si>
  <si>
    <t>CARMEN GIL DE LA CRUZ</t>
  </si>
  <si>
    <t>CATALINO MEJIA HILARIO</t>
  </si>
  <si>
    <t>CHRISTIAN ANIBAL MARTINEZ VILLANUEVA</t>
  </si>
  <si>
    <t>DIRECTOR GENERAL</t>
  </si>
  <si>
    <t>CINTHIA ALTAGRACIA DIAZ MERCEDES</t>
  </si>
  <si>
    <t>CLENIS ANA CRISTINA TAVAREZ MARIA</t>
  </si>
  <si>
    <t>ENC. DE BIOLOGIA HUMANA</t>
  </si>
  <si>
    <t>AUXILIAR ADMINISTRATIVO (A)</t>
  </si>
  <si>
    <t>DANIEL ENCARNACION TAVERAS</t>
  </si>
  <si>
    <t>DANIEL FLORIAN ENCARNACION</t>
  </si>
  <si>
    <t>DANIEL SUERO GONZALEZ</t>
  </si>
  <si>
    <t>GUIA</t>
  </si>
  <si>
    <t>DEGNIS MATEO</t>
  </si>
  <si>
    <t>DELSI ALTAGRACIA BELLIARD LUGO DE UR</t>
  </si>
  <si>
    <t>SUPERVISOR (A) DE SALA</t>
  </si>
  <si>
    <t>DIEGO JOSE CAMACHO CUEVAS</t>
  </si>
  <si>
    <t>SUPERVISOR DE BOLETERIA</t>
  </si>
  <si>
    <t>DIONERIZ GILBERTO SANCHEZ TRINIDAD</t>
  </si>
  <si>
    <t>DIONISIA CORPORAN CORPORAN</t>
  </si>
  <si>
    <t>BIBLIOTECARIA</t>
  </si>
  <si>
    <t>DULCE MARIA HILARIO HENRIQUEZ</t>
  </si>
  <si>
    <t>EDGARDO RAFAEL SEPULVEDA TEJEDA</t>
  </si>
  <si>
    <t>EDILIANA LEONARDO DISLA</t>
  </si>
  <si>
    <t>EDUARD ANTONIO MARTINEZ MEDINA</t>
  </si>
  <si>
    <t>EDUARDO GARABITOS</t>
  </si>
  <si>
    <t>MENSAJERO DEL MUSEO CASAS R.</t>
  </si>
  <si>
    <t>EDWARD MISAEL RAMOS REYES</t>
  </si>
  <si>
    <t>ELIBERTO FELIZ REYNOSO LARA</t>
  </si>
  <si>
    <t>ELICIDA MONTERO BOCIO</t>
  </si>
  <si>
    <t>ELIGIO MARTINEZ</t>
  </si>
  <si>
    <t>ELIZABETH SOSA</t>
  </si>
  <si>
    <t>EMILIO FRANCISCO DE JESUS GUZMAN PIC</t>
  </si>
  <si>
    <t>ENERIA PAULINO CASTILLO</t>
  </si>
  <si>
    <t>ENRIQUE DE LOS SANTOS DE LOS SANTOS</t>
  </si>
  <si>
    <t>AYUDANTE DPTO. ARQUIOLIGIA</t>
  </si>
  <si>
    <t>ENRIQUE EMPERADOR FLORIAN</t>
  </si>
  <si>
    <t>SERV. LIMPIEZA</t>
  </si>
  <si>
    <t>ESTHEFANY AMINTA PEREZ ADAMES</t>
  </si>
  <si>
    <t>EURIS MANUEL ZABALA COLON</t>
  </si>
  <si>
    <t>EVELYN ENCARNACION ESQUEA</t>
  </si>
  <si>
    <t>FAUSTO ARIEL GONZALEZ</t>
  </si>
  <si>
    <t>PINTOR</t>
  </si>
  <si>
    <t>FELIX PEGUERO MOTA</t>
  </si>
  <si>
    <t>FIOR DALIZA ROSARIO RODRIGUEZ</t>
  </si>
  <si>
    <t>FIORDALIZA CONTRERAS ALCANTARA</t>
  </si>
  <si>
    <t>FRANCIA FLORENTINO ENCARNACION</t>
  </si>
  <si>
    <t>ENC. BANCO DE DATOS</t>
  </si>
  <si>
    <t>FRANCISCO GONZALEZ MONEGRO</t>
  </si>
  <si>
    <t>ALBAÑIL</t>
  </si>
  <si>
    <t>GABRIELA PAREDES ESPINAL</t>
  </si>
  <si>
    <t>SERVICIO AL CLIENTE</t>
  </si>
  <si>
    <t>GENARO ROSARIO</t>
  </si>
  <si>
    <t>SUPERVISOR MANTENIMIENTO</t>
  </si>
  <si>
    <t>GERMAN BENCOSME</t>
  </si>
  <si>
    <t>HAIRO JAVIER TAVAREZ</t>
  </si>
  <si>
    <t>HERNAN TEJEDA RODRIGUEZ</t>
  </si>
  <si>
    <t>GOBERNADOR PLAZA DE LA CULT.</t>
  </si>
  <si>
    <t>HIPOLITO JAQUEZ</t>
  </si>
  <si>
    <t>IRENE MATEO CASTILLO</t>
  </si>
  <si>
    <t>AUXILIAR MUSEOS</t>
  </si>
  <si>
    <t>PARQUEADOR</t>
  </si>
  <si>
    <t>JACINTO VASQUEZ ACEVEDO</t>
  </si>
  <si>
    <t>SERENO</t>
  </si>
  <si>
    <t>JACQUELINE DE LOS A JOSE</t>
  </si>
  <si>
    <t>JAMIN REYES ARIAS</t>
  </si>
  <si>
    <t>JAZMIN MERCEDES REYES MEJIA</t>
  </si>
  <si>
    <t>JEIKO PAYANO PARRA</t>
  </si>
  <si>
    <t>JESUSITA JAVIER SUAREZ</t>
  </si>
  <si>
    <t>JOHANNA ESTEFANY SUERO</t>
  </si>
  <si>
    <t>JOHNNY ALBERTO RUBIO REYES</t>
  </si>
  <si>
    <t>AYUDANTE SECCION ARTE REPESTRE</t>
  </si>
  <si>
    <t>JONATA VLADIMIR BEARD ALMONTE</t>
  </si>
  <si>
    <t>JORGE BALTAZAR LARCIER LOPEZ</t>
  </si>
  <si>
    <t>RESTAURADOR</t>
  </si>
  <si>
    <t>JOSE ANTONIO JACOBO SANCHEZ</t>
  </si>
  <si>
    <t>JOSE BENJAMIN GUZMAN RODRIGUEZ</t>
  </si>
  <si>
    <t>JOSE FEDERICO CUELLO DAVISON</t>
  </si>
  <si>
    <t>JOSE GABRIEL ATILES BIDO BIDO</t>
  </si>
  <si>
    <t>MUSEOGRAFO (A)</t>
  </si>
  <si>
    <t>JOSE LUIS BAEZ RODRIGUEZ</t>
  </si>
  <si>
    <t>JOSE MANUEL AQUINO LARA</t>
  </si>
  <si>
    <t>JOSE RAFAEL VASQUEZ</t>
  </si>
  <si>
    <t>JOSE RAUL NUÑEZ</t>
  </si>
  <si>
    <t>ENC. DE TIENDA</t>
  </si>
  <si>
    <t>JOSEFINA MONTERO OGANDO</t>
  </si>
  <si>
    <t>JOSEFINA RIVAS MARTINEZ</t>
  </si>
  <si>
    <t>JUAN AGUSTIN GARCIA MATEO</t>
  </si>
  <si>
    <t>JUAN ANTONIO HOLGUIN ARIAS</t>
  </si>
  <si>
    <t>JUAN BAUTISTA MATEO</t>
  </si>
  <si>
    <t>JUAN EVANGELISTA ALMONTE COLLADO</t>
  </si>
  <si>
    <t>JUAN FRANCISCO GIL CAMPUSANO</t>
  </si>
  <si>
    <t>JUAN MANUEL SORIANO</t>
  </si>
  <si>
    <t>AYUDANTE DE MANTENIMIENTO</t>
  </si>
  <si>
    <t>JUAN TOMAS MIGUEL GARCIA PEÑA</t>
  </si>
  <si>
    <t>JUANA DE LA ROSA PILIER DE LACHAPEL</t>
  </si>
  <si>
    <t>JULIANA DE LEON OVIEDO</t>
  </si>
  <si>
    <t>JULIO CESAR HERRERA</t>
  </si>
  <si>
    <t>JULIO GUZMAN PAYANO</t>
  </si>
  <si>
    <t>JULIO NELSON DURAN SANCHEZ</t>
  </si>
  <si>
    <t>ENCARGADO DE BIBLIOTECA</t>
  </si>
  <si>
    <t>KENIA ALTAGRACIA MALLI DE OCHOA</t>
  </si>
  <si>
    <t>ENC. DE BOLETERIA</t>
  </si>
  <si>
    <t>LAYO SALVADOR RAMIREZ</t>
  </si>
  <si>
    <t>LEIDY SAHILYS SANTIAGO TERRERO</t>
  </si>
  <si>
    <t>LEOPOLDO ENRIQUE PEREZ</t>
  </si>
  <si>
    <t>LILLIAN NOENI MARTINEZ URDANETA</t>
  </si>
  <si>
    <t>LISANDRO MIGUEL GOMEZ MARTE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</si>
  <si>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</si>
  <si>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</si>
  <si>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</si>
  <si>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</si>
  <si>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</si>
  <si>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</si>
  <si>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LUIS FELIPE RODRIGUEZ ALMONTE</t>
  </si>
  <si>
    <t>LUIS HERNANDEZ MANON</t>
  </si>
  <si>
    <t>LUZ FELINA JIMENEZ LOPEZ</t>
  </si>
  <si>
    <t>LUZ MARIA MENDEZ</t>
  </si>
  <si>
    <t>MAGALY ALTAGRACIA PEREZ GONZALEZ</t>
  </si>
  <si>
    <t>SEC. GOBERNADOR</t>
  </si>
  <si>
    <t>MARIA CELESTE SOSA GONZALEZ</t>
  </si>
  <si>
    <t>ASISTENTE OPERATIVA</t>
  </si>
  <si>
    <t>MARIA DE LOS SANTOS DE LA ALT. FELIZ</t>
  </si>
  <si>
    <t>MARIA DEL CARMEN RAMIREZ SURIEL</t>
  </si>
  <si>
    <t>MARIA DEL PILAR VASQUEZ PICHARDO</t>
  </si>
  <si>
    <t>MARIA ESTEFANY CASTRO SANTANA</t>
  </si>
  <si>
    <t>SECRETARIA AUXILIAR</t>
  </si>
  <si>
    <t>MARIA FRANCISCA PEREZ</t>
  </si>
  <si>
    <t>MARIA LIRANZO RECIO</t>
  </si>
  <si>
    <t>MARIA MERCEDES BRITO FERNANDEZ DE FE</t>
  </si>
  <si>
    <t>SECRETARIA GRAL. DE LA UNESCO</t>
  </si>
  <si>
    <t>MARIA MERCEDES JIMINIAN ROSARIO</t>
  </si>
  <si>
    <t>MARIANA ESTRELLITA BACHA HALL</t>
  </si>
  <si>
    <t>MARTIRES JIMENEZ DE LOS SANTOS</t>
  </si>
  <si>
    <t>MAXIMA JORGE GOMEZ</t>
  </si>
  <si>
    <t>ADMINISTRADOR (A)</t>
  </si>
  <si>
    <t>MERCEDES JUDITH PEREZ PEREZ</t>
  </si>
  <si>
    <t>AUXILIAR DE SALAS</t>
  </si>
  <si>
    <t>MERY JANET GARCIA</t>
  </si>
  <si>
    <t>MIGUEL ANTONIO NOVA HERNANDEZ</t>
  </si>
  <si>
    <t>MIGUELINA RAMONA GONZALEZ  DE SOSA</t>
  </si>
  <si>
    <t>MILTON SANTIAGO ADAMES MANZUETA</t>
  </si>
  <si>
    <t>PORTERO</t>
  </si>
  <si>
    <t>MINERVA ALTAGRACIA DE PAULA MARTINEZ</t>
  </si>
  <si>
    <t>MIRIAN ORLI PEÑA GERMAN</t>
  </si>
  <si>
    <t>NICOLAS AGRAMONTE NUÑEZ</t>
  </si>
  <si>
    <t>NICOLAS PERALTA FORTUNA</t>
  </si>
  <si>
    <t>NIURKA MERCEDES MADERA FLORES</t>
  </si>
  <si>
    <t>OLIMPIA MADE TAVERA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</si>
  <si>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</si>
  <si>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</si>
  <si>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</si>
  <si>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</si>
  <si>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</si>
  <si>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PURA CONCEPCION ORTEGA</t>
  </si>
  <si>
    <t>RADHAMES LOPEZ</t>
  </si>
  <si>
    <t>TRACTORISTA</t>
  </si>
  <si>
    <t>RAFAEL BIENVENIDO CARMONA CIPRIAN</t>
  </si>
  <si>
    <t>VIGILANTE NOCTURNO</t>
  </si>
  <si>
    <t>RAFAEL BIENVENIDO PUELLO NINA</t>
  </si>
  <si>
    <t>AUX. ETNOMUSEOGRAFO Y FOLKLORE</t>
  </si>
  <si>
    <t>ADM. DEL PALACIO VIREINAL</t>
  </si>
  <si>
    <t>RAMONA FRANCISCA RODRIGUEZ DE LEON</t>
  </si>
  <si>
    <t>RAUL NUÑEZ</t>
  </si>
  <si>
    <t>RAYMOND OSCAR MATEO OROZCO</t>
  </si>
  <si>
    <t>RENANIA REYNA</t>
  </si>
  <si>
    <t>COORD. RELACIONES PUBLICAS</t>
  </si>
  <si>
    <t>RENATO ORLANDO RIMOLI MARTINEZ</t>
  </si>
  <si>
    <t>ENC. SECC. PALEOBIOLOGIA</t>
  </si>
  <si>
    <t>RICARDO ANTONIO ESPINAL OLIVO</t>
  </si>
  <si>
    <t>RICHAR VITALIANO VALDEZ SUBERBI</t>
  </si>
  <si>
    <t>ROSA JULIA RODRIGUEZ GERMAN</t>
  </si>
  <si>
    <t>COORD. DE RELACIONES LABORALES</t>
  </si>
  <si>
    <t>ROSIBELIS HERASME NOVAS</t>
  </si>
  <si>
    <t>SAIRA MOLINA PADILLA</t>
  </si>
  <si>
    <t>AYUDANTE PLOMERIA</t>
  </si>
  <si>
    <t>SAN MARTIN SANTOS RIVERA</t>
  </si>
  <si>
    <t>SANTA BENITA SORIANO MEJIA</t>
  </si>
  <si>
    <t>SELLINNE MERCEDES GARCIA</t>
  </si>
  <si>
    <t>SEVERIANO SEGURA RODRIGUEZ</t>
  </si>
  <si>
    <t>ANIMADOR CULTURAL</t>
  </si>
  <si>
    <t>SILVIO ARCENILIO OGANDO EUGENIA</t>
  </si>
  <si>
    <t>MAYORDOMO</t>
  </si>
  <si>
    <t>SORANYI QUEZADA DE LOS SANTOS</t>
  </si>
  <si>
    <t>TEODORO MOREL DE LA ROSA</t>
  </si>
  <si>
    <t>TERESA ELSA SOLEDAD LAZO DE PADOVANI</t>
  </si>
  <si>
    <t>ENC. RESTAURACION</t>
  </si>
  <si>
    <t>TOMAS RUIZ</t>
  </si>
  <si>
    <t>ULISES GUERRERO CARIDAD</t>
  </si>
  <si>
    <t>VICTOR RAMON AVILA SUERO</t>
  </si>
  <si>
    <t>INVESTIGADORA</t>
  </si>
  <si>
    <t>VICTORIA PAULINO SALAZAR</t>
  </si>
  <si>
    <t>VIRGILIO VINICIO LOPEZ</t>
  </si>
  <si>
    <t>ENC. DE TALLERES</t>
  </si>
  <si>
    <t>VIRGINIA DE LA CRUZ VINICIO</t>
  </si>
  <si>
    <t>WELINTON DINILIO MATEO ARISTY</t>
  </si>
  <si>
    <t>AUXILIAR OFICINA</t>
  </si>
  <si>
    <t>YAMILKA CASTRO PEREZ</t>
  </si>
  <si>
    <t>YAMILKA MARIA URBAEZ</t>
  </si>
  <si>
    <t>YERICA MARIZOL CALDERON REYES</t>
  </si>
  <si>
    <t>YESENIA JOSEFINA HERNANDEZ AMARANTE</t>
  </si>
  <si>
    <t>YOLANDA ALTAGRACIA DE JESUS MARTES D</t>
  </si>
  <si>
    <t>MERCADOLOGO  TREN</t>
  </si>
  <si>
    <t>YSLANIA CARINA GONZALEZ BENCOSME</t>
  </si>
  <si>
    <t>TECNICO ADMINISTRATIVO</t>
  </si>
  <si>
    <t>YUBELKIS PACHECO BERROA</t>
  </si>
  <si>
    <t>YUDYS MERCEDES BILLEGA ALCANTARA</t>
  </si>
  <si>
    <t>AGRIPINA SOLER LAGARES</t>
  </si>
  <si>
    <t>DIRECCION GENERAL DEL LIBRO Y LA LECTURA</t>
  </si>
  <si>
    <t>ENCARGADO DE DISEÑO GRAFICO</t>
  </si>
  <si>
    <t>GILDA ADAMES MARTINEZ</t>
  </si>
  <si>
    <t>ENC. PROCESOS TECNICOS</t>
  </si>
  <si>
    <t>LAURA DEL PILAR GIL FIALLO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</si>
  <si>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</si>
  <si>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</si>
  <si>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</si>
  <si>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</si>
  <si>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</si>
  <si>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</si>
  <si>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</si>
  <si>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</si>
  <si>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</si>
  <si>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</si>
  <si>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</si>
  <si>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</si>
  <si>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</si>
  <si>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</si>
  <si>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</si>
  <si>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</si>
  <si>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</si>
  <si>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</si>
  <si>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</si>
  <si>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</si>
  <si>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</si>
  <si>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</si>
  <si>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</si>
  <si>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</si>
  <si>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</si>
  <si>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</si>
  <si>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</si>
  <si>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</si>
  <si>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</si>
  <si>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</si>
  <si>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</si>
  <si>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</si>
  <si>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</si>
  <si>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</si>
  <si>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</si>
  <si>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</si>
  <si>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</si>
  <si>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</si>
  <si>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</si>
  <si>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</si>
  <si>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</si>
  <si>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</si>
  <si>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</si>
  <si>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</si>
  <si>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</si>
  <si>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</si>
  <si>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</si>
  <si>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</si>
  <si>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</si>
  <si>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</si>
  <si>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</si>
  <si>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</si>
  <si>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</si>
  <si>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</si>
  <si>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</si>
  <si>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</si>
  <si>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</si>
  <si>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</si>
  <si>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</si>
  <si>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</si>
  <si>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</si>
  <si>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</si>
  <si>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</si>
  <si>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</si>
  <si>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</si>
  <si>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</si>
  <si>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</si>
  <si>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</si>
  <si>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</si>
  <si>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</si>
  <si>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</si>
  <si>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</si>
  <si>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</si>
  <si>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</si>
  <si>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</si>
  <si>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</si>
  <si>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</si>
  <si>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</si>
  <si>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</si>
  <si>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</si>
  <si>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</si>
  <si>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</si>
  <si>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</si>
  <si>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</si>
  <si>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</si>
  <si>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</si>
  <si>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</si>
  <si>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</si>
  <si>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</si>
  <si>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MARLENY ALTAGRACIA VELOZ TRINIDAD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</si>
  <si>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</si>
  <si>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</si>
  <si>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</si>
  <si>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</si>
  <si>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</si>
  <si>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</si>
  <si>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</si>
  <si>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</si>
  <si>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</si>
  <si>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</si>
  <si>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</si>
  <si>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</si>
  <si>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</si>
  <si>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</si>
  <si>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</si>
  <si>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</si>
  <si>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</si>
  <si>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</si>
  <si>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</si>
  <si>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</si>
  <si>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</si>
  <si>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</si>
  <si>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</si>
  <si>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</si>
  <si>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</si>
  <si>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</si>
  <si>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MERCEDES FIGUEROA</t>
  </si>
  <si>
    <t>MOISES CASTILLO TAVAREZ</t>
  </si>
  <si>
    <t>NOEMI TORRE MERCEDES</t>
  </si>
  <si>
    <t>PEDRO PABLO VELAZQUEZ CALDERON</t>
  </si>
  <si>
    <t>SONIA MERCEDES GUZMAN ACOSTA</t>
  </si>
  <si>
    <t>ABRAHAN HILARIO FELIZ CONSTANZA</t>
  </si>
  <si>
    <t>DIVISION DE TRANSPORTE</t>
  </si>
  <si>
    <t>ANGEL MARIA SUAZO ORTIZ</t>
  </si>
  <si>
    <t>CHOFER DEL DIRECTOR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</si>
  <si>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</si>
  <si>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</si>
  <si>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</si>
  <si>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</si>
  <si>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</si>
  <si>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</si>
  <si>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</si>
  <si>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</si>
  <si>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VALENTIN ROMERO PINEDA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</si>
  <si>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</si>
  <si>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</si>
  <si>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</si>
  <si>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</si>
  <si>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</si>
  <si>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</si>
  <si>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</si>
  <si>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</si>
  <si>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</si>
  <si>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</si>
  <si>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</si>
  <si>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</si>
  <si>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</si>
  <si>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</si>
  <si>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</si>
  <si>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</si>
  <si>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</si>
  <si>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</si>
  <si>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</si>
  <si>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</si>
  <si>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</si>
  <si>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</si>
  <si>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</si>
  <si>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</si>
  <si>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</si>
  <si>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</si>
  <si>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</si>
  <si>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</si>
  <si>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</si>
  <si>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</si>
  <si>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</si>
  <si>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</si>
  <si>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</si>
  <si>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</si>
  <si>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</si>
  <si>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</si>
  <si>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</si>
  <si>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</si>
  <si>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</si>
  <si>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</si>
  <si>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</si>
  <si>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</si>
  <si>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</si>
  <si>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</si>
  <si>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</si>
  <si>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AURORA HEREDIA DE LEON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</si>
  <si>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</si>
  <si>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</si>
  <si>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</si>
  <si>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</si>
  <si>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</si>
  <si>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</si>
  <si>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</si>
  <si>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</si>
  <si>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</si>
  <si>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</si>
  <si>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</si>
  <si>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</si>
  <si>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</si>
  <si>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</si>
  <si>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</si>
  <si>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</si>
  <si>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</si>
  <si>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</si>
  <si>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</si>
  <si>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</si>
  <si>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</si>
  <si>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</si>
  <si>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</si>
  <si>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</si>
  <si>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</si>
  <si>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NADIA FAORE NICOLA OJEDA</t>
  </si>
  <si>
    <t>OSCAL FELIZ SALDAÑA</t>
  </si>
  <si>
    <t>PASCUAL ADRIANO NUÑEZ TAVERAS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</si>
  <si>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</si>
  <si>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</si>
  <si>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</si>
  <si>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</si>
  <si>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</si>
  <si>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</si>
  <si>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</si>
  <si>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SCARLETT GARCIA VILLAR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</si>
  <si>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</si>
  <si>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</si>
  <si>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</si>
  <si>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</si>
  <si>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</si>
  <si>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</si>
  <si>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</si>
  <si>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</si>
  <si>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</si>
  <si>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</si>
  <si>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</si>
  <si>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</si>
  <si>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</si>
  <si>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</si>
  <si>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</si>
  <si>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</si>
  <si>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</si>
  <si>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</si>
  <si>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</si>
  <si>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</si>
  <si>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</si>
  <si>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</si>
  <si>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</si>
  <si>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</si>
  <si>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</si>
  <si>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</si>
  <si>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</si>
  <si>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</si>
  <si>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</si>
  <si>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</si>
  <si>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</si>
  <si>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</si>
  <si>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</si>
  <si>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</si>
  <si>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</si>
  <si>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</si>
  <si>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</si>
  <si>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</si>
  <si>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</si>
  <si>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</si>
  <si>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</si>
  <si>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</si>
  <si>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</si>
  <si>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</si>
  <si>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</si>
  <si>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</si>
  <si>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</si>
  <si>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</si>
  <si>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</si>
  <si>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</si>
  <si>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</si>
  <si>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</si>
  <si>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</si>
  <si>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</si>
  <si>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</si>
  <si>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</si>
  <si>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</si>
  <si>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</si>
  <si>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DE LA CRUZ BLANCO POLANCO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</si>
  <si>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</si>
  <si>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</si>
  <si>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</si>
  <si>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</si>
  <si>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</si>
  <si>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</si>
  <si>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</si>
  <si>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</si>
  <si>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</si>
  <si>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</si>
  <si>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</si>
  <si>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</si>
  <si>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</si>
  <si>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</si>
  <si>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</si>
  <si>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</si>
  <si>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</si>
  <si>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</si>
  <si>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</si>
  <si>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</si>
  <si>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</si>
  <si>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</si>
  <si>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</si>
  <si>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</si>
  <si>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</si>
  <si>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</si>
  <si>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</si>
  <si>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</si>
  <si>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</si>
  <si>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</si>
  <si>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</si>
  <si>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</si>
  <si>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</si>
  <si>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</si>
  <si>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</si>
  <si>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</si>
  <si>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</si>
  <si>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</si>
  <si>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</si>
  <si>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</si>
  <si>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</si>
  <si>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</si>
  <si>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</si>
  <si>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</si>
  <si>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</si>
  <si>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</si>
  <si>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</si>
  <si>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</si>
  <si>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</si>
  <si>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</si>
  <si>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</si>
  <si>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</si>
  <si>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</si>
  <si>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</si>
  <si>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</si>
  <si>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INGRID ROSANNA GONZALEZ MARTINEZ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</si>
  <si>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</si>
  <si>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</si>
  <si>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</si>
  <si>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</si>
  <si>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</si>
  <si>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JUANA FRANCISCA PEREZ TAPIA</t>
  </si>
  <si>
    <t>KATHERINE JOHANNA GUTIERREZ FIGUEREO</t>
  </si>
  <si>
    <t>KENNY ALEXANDER FLORES HOLGUIN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</si>
  <si>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</si>
  <si>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</si>
  <si>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</si>
  <si>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</si>
  <si>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</si>
  <si>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</si>
  <si>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</si>
  <si>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</si>
  <si>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</si>
  <si>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</si>
  <si>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</si>
  <si>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</si>
  <si>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</si>
  <si>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</si>
  <si>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</si>
  <si>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SUGEIDI GUZMAN</t>
  </si>
  <si>
    <t>VINICIA BELKIS DELGADO</t>
  </si>
  <si>
    <t>YESSELENNY MARTE PEREZ</t>
  </si>
  <si>
    <t>YOLANDA IVELISSE A UREÑA ZORRILLA</t>
  </si>
  <si>
    <t>YOLANDA MARIA AGRAMONTE GARCIA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</si>
  <si>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</si>
  <si>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</si>
  <si>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</si>
  <si>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</si>
  <si>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</si>
  <si>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</si>
  <si>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</si>
  <si>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</si>
  <si>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</si>
  <si>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</si>
  <si>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</si>
  <si>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</si>
  <si>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</si>
  <si>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EDDY EDWARD EMMANUEL FCO JAQUEZ DIAZ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</si>
  <si>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</si>
  <si>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</si>
  <si>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</si>
  <si>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</si>
  <si>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</si>
  <si>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</si>
  <si>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</si>
  <si>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</si>
  <si>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</si>
  <si>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JUANA DOMINGA ECHAVARRIA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</si>
  <si>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</si>
  <si>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</si>
  <si>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</si>
  <si>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</si>
  <si>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</si>
  <si>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</si>
  <si>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</si>
  <si>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</si>
  <si>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</si>
  <si>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</si>
  <si>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</si>
  <si>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</si>
  <si>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</si>
  <si>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</si>
  <si>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</si>
  <si>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</si>
  <si>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</si>
  <si>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</si>
  <si>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</si>
  <si>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</si>
  <si>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</si>
  <si>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</si>
  <si>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</si>
  <si>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YANERY DE LOS SANTOS DE LA CRUZ</t>
  </si>
  <si>
    <t>DULCE MARIA MIRANDA HERRERA DE CRUZ</t>
  </si>
  <si>
    <t>VICEMINITERIO DE DESARROLLO E INVESTIGAC</t>
  </si>
  <si>
    <t>ROCIO DEL ALBA SANCHEZ MINAYA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</si>
  <si>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</si>
  <si>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</si>
  <si>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</si>
  <si>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</si>
  <si>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</si>
  <si>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</si>
  <si>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</si>
  <si>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</si>
  <si>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CONFESOR DE LA ROSA</t>
  </si>
  <si>
    <t>FLORENCIO SILIA EDUARDO</t>
  </si>
  <si>
    <t>DELEGAGO CULT.ZONA NORTE CTR.</t>
  </si>
  <si>
    <t>FRANK ALBERTO SANTANA DULUC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</si>
  <si>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</si>
  <si>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</si>
  <si>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</si>
  <si>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</si>
  <si>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</si>
  <si>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</si>
  <si>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</si>
  <si>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</si>
  <si>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RAFAEL ENRIQUE RAMIREZ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</si>
  <si>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</si>
  <si>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</si>
  <si>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</si>
  <si>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</si>
  <si>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</si>
  <si>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</si>
  <si>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</si>
  <si>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</si>
  <si>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</si>
  <si>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ASHLY ESMERALDA CASTRO CANELA</t>
  </si>
  <si>
    <t>CARMEN IDELIS GARCIA BRITO</t>
  </si>
  <si>
    <t>ELIZABETH PUJOLS PEREZ</t>
  </si>
  <si>
    <t>HENRIK EUCLIDES SOLANO AVILA</t>
  </si>
  <si>
    <t>JOELINA CHEVALIER MANZUETA</t>
  </si>
  <si>
    <t>JOSE ENMANUEL CANELA ESCAÑO</t>
  </si>
  <si>
    <t>KEIDILYN DE JESUS CUEVAS ARIAS</t>
  </si>
  <si>
    <t>LETICIA ANTONIA PEREZ CUEVAS</t>
  </si>
  <si>
    <t>LUIS ARVERONI REYES GARCIA</t>
  </si>
  <si>
    <t>MARIA MAGDALENA PATIÑO DE LOS SANTOS</t>
  </si>
  <si>
    <t>NIKAURY MANZUETA DIAZ</t>
  </si>
  <si>
    <t>ODALIS PAULINO CORREA</t>
  </si>
  <si>
    <t>PAMELA LISBETH BAEZ</t>
  </si>
  <si>
    <t>PEDRO MICHAEL SANTANA PAEZ</t>
  </si>
  <si>
    <t>RISSELYS DURAN PADILLA</t>
  </si>
  <si>
    <t>RUTH ESTHER GUILLEN PUNTIER</t>
  </si>
  <si>
    <t>WILSON ANTONIO RAMIREZ DIAZ</t>
  </si>
  <si>
    <t>YENDY BIENVENIDA DOMINGUEZ JIMENEZ</t>
  </si>
  <si>
    <t>YONATHAN MAURICIO GARCIA DURAN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</si>
  <si>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</si>
  <si>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</si>
  <si>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</si>
  <si>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</si>
  <si>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</si>
  <si>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</si>
  <si>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</si>
  <si>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</si>
  <si>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</si>
  <si>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</si>
  <si>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</si>
  <si>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JOHAN LUIS OTAÑEZ FLETE</t>
  </si>
  <si>
    <t>MANUEL GARCIA GARCIA</t>
  </si>
  <si>
    <t>YONATAN JOEL RODRIGUEZ MOREL</t>
  </si>
  <si>
    <t>AMAURYS EUGENIO VASQUEZ RONDON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</si>
  <si>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</si>
  <si>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</si>
  <si>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</si>
  <si>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</si>
  <si>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</si>
  <si>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</si>
  <si>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</si>
  <si>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</si>
  <si>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</si>
  <si>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</si>
  <si>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</si>
  <si>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</si>
  <si>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</si>
  <si>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</si>
  <si>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</si>
  <si>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</si>
  <si>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</si>
  <si>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</si>
  <si>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</si>
  <si>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</si>
  <si>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</si>
  <si>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</si>
  <si>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</si>
  <si>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</si>
  <si>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</si>
  <si>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ANGEL GUILLERMO TIBURCIO CASTILLO</t>
  </si>
  <si>
    <t>ENC. MANTENIMIENTO</t>
  </si>
  <si>
    <t>CARLOS ENRIQUE ANDUJAR PERSINAL</t>
  </si>
  <si>
    <t>COORDINADOR (A) DE CAPACITACIO</t>
  </si>
  <si>
    <t>MONICA ALEXANDRA GUTIERREZ FIALLO</t>
  </si>
  <si>
    <t>PETRONILA DEL CARMEN STERK GERMOSEN</t>
  </si>
  <si>
    <t>SUB-DIRECTORA</t>
  </si>
  <si>
    <t>DIR. CENTRO INV. DE BIENES CUL</t>
  </si>
  <si>
    <t>PEDRO ENRIQUE MORALES GOMEZ</t>
  </si>
  <si>
    <t>IKER JACOB TEJEDA</t>
  </si>
  <si>
    <t>LUIS MARCELL RICART GRULLON</t>
  </si>
  <si>
    <t>ORLANDO FRANCISCO INOA BISONO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</si>
  <si>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</si>
  <si>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</si>
  <si>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</si>
  <si>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</si>
  <si>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</si>
  <si>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</si>
  <si>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</si>
  <si>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</si>
  <si>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</si>
  <si>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</si>
  <si>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</si>
  <si>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</si>
  <si>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</si>
  <si>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</si>
  <si>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</si>
  <si>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</si>
  <si>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</si>
  <si>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LUCIA NATIVIDAD TEJADA LOPEZ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</si>
  <si>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</si>
  <si>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</si>
  <si>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</si>
  <si>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</si>
  <si>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</si>
  <si>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JEANCARLOS PEREZ CARRASCO</t>
  </si>
  <si>
    <t>ELIAS ALBERTO PEREZ PERDOMO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</si>
  <si>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</si>
  <si>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</si>
  <si>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</si>
  <si>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</si>
  <si>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</si>
  <si>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</si>
  <si>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SARAH ALTAGRACIA ESPINAL CASTILLO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</si>
  <si>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</si>
  <si>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</si>
  <si>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</si>
  <si>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</si>
  <si>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</si>
  <si>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</si>
  <si>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</si>
  <si>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</si>
  <si>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</si>
  <si>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</si>
  <si>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CARLAS ROSANNA VARGAS REYES</t>
  </si>
  <si>
    <t>CRISTAL CUEVAS ROSARIO</t>
  </si>
  <si>
    <t>DAYNES VALENTINA CASTRO MADURO</t>
  </si>
  <si>
    <t>FREDDY ANTONIO ABREU DIAZ</t>
  </si>
  <si>
    <t>GLENNY YEIME EUSEBIO JIMENEZ</t>
  </si>
  <si>
    <t>JOSE LUIS SOTO DIAZ</t>
  </si>
  <si>
    <t>LUIS EDUARDO BOEHME RODRIGUEZ</t>
  </si>
  <si>
    <t>MILAGROS CRISTINA SANTANA SOTO</t>
  </si>
  <si>
    <t>NAIROBI GUTIERREZ GUZMAN</t>
  </si>
  <si>
    <t>RAMON CLEMENTE DOMINGUEZ MENDEZ</t>
  </si>
  <si>
    <t>ROLANDO EUSEBIO FRANCISCO</t>
  </si>
  <si>
    <t>SANTA TOMASA YBEL ROJAS</t>
  </si>
  <si>
    <t>TOMAS FELIZ LORA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</si>
  <si>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</si>
  <si>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</si>
  <si>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</si>
  <si>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</si>
  <si>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</si>
  <si>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</si>
  <si>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</si>
  <si>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</si>
  <si>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</si>
  <si>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</si>
  <si>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</si>
  <si>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</si>
  <si>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</si>
  <si>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</si>
  <si>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</si>
  <si>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</si>
  <si>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</si>
  <si>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</si>
  <si>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</si>
  <si>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</si>
  <si>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</si>
  <si>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</si>
  <si>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</si>
  <si>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</si>
  <si>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</si>
  <si>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</si>
  <si>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</si>
  <si>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</si>
  <si>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</si>
  <si>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</si>
  <si>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</si>
  <si>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DANTE SALVADOR CUCURULLO PEREZ</t>
  </si>
  <si>
    <t>CELESTE DEL CARMEN BRETON TAVERAS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</si>
  <si>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</si>
  <si>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</si>
  <si>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</si>
  <si>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</si>
  <si>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</si>
  <si>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</si>
  <si>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URSULSA MERCEDES REYES VERAS</t>
  </si>
  <si>
    <t>TITY PEREZ RIVERA</t>
  </si>
  <si>
    <t>THELMA REYES FIGUEREO</t>
  </si>
  <si>
    <t>ROSANGELA MARIA BENJAMIN UREÑA</t>
  </si>
  <si>
    <t>MIRIAM MERCEDES MARTINEZ RODRIGUEZ</t>
  </si>
  <si>
    <t>LEONARDO SANTANA VENTURA</t>
  </si>
  <si>
    <t>JELIANNY MISHELL BENITEZ MARTINEZ</t>
  </si>
  <si>
    <t>HENRY ROLANDO GONZALEZ MEJIAS</t>
  </si>
  <si>
    <t>FRANCISCO RAFAEL MIRELES PEREZ</t>
  </si>
  <si>
    <t>CESAR ERASMO PEREYRA GARCIA</t>
  </si>
  <si>
    <t>AZUL ESTHER HELENA DEMORIZI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</si>
  <si>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</si>
  <si>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</si>
  <si>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</si>
  <si>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</si>
  <si>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</si>
  <si>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</si>
  <si>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</si>
  <si>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</si>
  <si>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</si>
  <si>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</si>
  <si>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</si>
  <si>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</si>
  <si>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</si>
  <si>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</si>
  <si>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</si>
  <si>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</si>
  <si>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VIVIAN ARLENE MATEO CORADIN</t>
  </si>
  <si>
    <t>JULIO CESAR PAULINO FELIZ</t>
  </si>
  <si>
    <t>AGAR GISEL PEÑA</t>
  </si>
  <si>
    <t>ALAN GABRIEL CAMARENA ROMAN</t>
  </si>
  <si>
    <t>CARLOS ALFREDO DIAZ GARCIA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</si>
  <si>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</si>
  <si>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</si>
  <si>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</si>
  <si>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</si>
  <si>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</si>
  <si>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</si>
  <si>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</si>
  <si>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</si>
  <si>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</si>
  <si>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</si>
  <si>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</si>
  <si>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</si>
  <si>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</si>
  <si>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</si>
  <si>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</si>
  <si>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</si>
  <si>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</si>
  <si>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</si>
  <si>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</si>
  <si>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</si>
  <si>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</si>
  <si>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</si>
  <si>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</si>
  <si>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</si>
  <si>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</si>
  <si>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</si>
  <si>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</si>
  <si>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</si>
  <si>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</si>
  <si>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</si>
  <si>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</si>
  <si>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FELIX FLORES GONZALEZ</t>
  </si>
  <si>
    <t>JUAN MIGUEL ARIAS</t>
  </si>
  <si>
    <t>MANUEL AUGUSTO VARGAS PAYANO</t>
  </si>
  <si>
    <t>WANDER RAMON PEREZ HERNANDEZ</t>
  </si>
  <si>
    <t>YNNEIDI MATOS MATOS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</si>
  <si>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</si>
  <si>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</si>
  <si>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</si>
  <si>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</si>
  <si>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</si>
  <si>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</si>
  <si>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</si>
  <si>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</si>
  <si>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</si>
  <si>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</si>
  <si>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</si>
  <si>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</si>
  <si>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ROSARIO JOSELINE NOLASCO DE MOTA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</si>
  <si>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</si>
  <si>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</si>
  <si>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</si>
  <si>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</si>
  <si>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</si>
  <si>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ANA GRISELDA REYES MENDEZ</t>
  </si>
  <si>
    <t>ELSA CAROLINA MELO LIRIANO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</si>
  <si>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</si>
  <si>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</si>
  <si>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</si>
  <si>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</si>
  <si>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</si>
  <si>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</si>
  <si>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</si>
  <si>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</si>
  <si>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</si>
  <si>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</si>
  <si>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</si>
  <si>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</si>
  <si>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</si>
  <si>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</si>
  <si>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</si>
  <si>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</si>
  <si>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</si>
  <si>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</si>
  <si>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</si>
  <si>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</si>
  <si>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</si>
  <si>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</si>
  <si>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</si>
  <si>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</si>
  <si>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</si>
  <si>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</si>
  <si>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</si>
  <si>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</si>
  <si>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</si>
  <si>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</si>
  <si>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</si>
  <si>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</si>
  <si>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</si>
  <si>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</si>
  <si>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</si>
  <si>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</si>
  <si>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</si>
  <si>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</si>
  <si>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</si>
  <si>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</si>
  <si>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</si>
  <si>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</si>
  <si>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</si>
  <si>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</si>
  <si>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</si>
  <si>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</si>
  <si>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</si>
  <si>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</si>
  <si>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</si>
  <si>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</si>
  <si>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</si>
  <si>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</si>
  <si>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</si>
  <si>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</si>
  <si>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</si>
  <si>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</si>
  <si>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</si>
  <si>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</si>
  <si>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</si>
  <si>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</si>
  <si>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</si>
  <si>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</si>
  <si>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</si>
  <si>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</si>
  <si>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</si>
  <si>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</si>
  <si>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</si>
  <si>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</si>
  <si>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</si>
  <si>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</si>
  <si>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</si>
  <si>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</si>
  <si>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</si>
  <si>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</si>
  <si>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</si>
  <si>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</si>
  <si>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</si>
  <si>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</si>
  <si>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</si>
  <si>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</si>
  <si>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</si>
  <si>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</si>
  <si>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</si>
  <si>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</si>
  <si>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</si>
  <si>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</si>
  <si>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</si>
  <si>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</si>
  <si>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</si>
  <si>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</si>
  <si>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</si>
  <si>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</si>
  <si>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</si>
  <si>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</si>
  <si>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</si>
  <si>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</si>
  <si>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</si>
  <si>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</si>
  <si>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</si>
  <si>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</si>
  <si>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</si>
  <si>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</si>
  <si>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</si>
  <si>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</si>
  <si>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</si>
  <si>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</si>
  <si>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</si>
  <si>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</si>
  <si>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</si>
  <si>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</si>
  <si>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</si>
  <si>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</si>
  <si>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</si>
  <si>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</si>
  <si>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</si>
  <si>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</si>
  <si>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</si>
  <si>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</si>
  <si>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</si>
  <si>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</si>
  <si>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</si>
  <si>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</si>
  <si>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</si>
  <si>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</si>
  <si>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</si>
  <si>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</si>
  <si>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</si>
  <si>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</si>
  <si>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</si>
  <si>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</si>
  <si>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</si>
  <si>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</si>
  <si>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</si>
  <si>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</si>
  <si>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</si>
  <si>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</si>
  <si>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</si>
  <si>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</si>
  <si>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</si>
  <si>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</si>
  <si>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</si>
  <si>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</si>
  <si>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</si>
  <si>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</si>
  <si>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</si>
  <si>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</si>
  <si>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</si>
  <si>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SEC. DEL ADMINISTRADOR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</si>
  <si>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</si>
  <si>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</si>
  <si>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</si>
  <si>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</si>
  <si>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</si>
  <si>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</si>
  <si>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</si>
  <si>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</si>
  <si>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</si>
  <si>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</si>
  <si>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</si>
  <si>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</si>
  <si>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</si>
  <si>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</si>
  <si>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</si>
  <si>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</si>
  <si>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</si>
  <si>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</si>
  <si>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</si>
  <si>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</si>
  <si>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</si>
  <si>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</si>
  <si>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</si>
  <si>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</si>
  <si>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</si>
  <si>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</si>
  <si>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</si>
  <si>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</si>
  <si>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</si>
  <si>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</si>
  <si>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</si>
  <si>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</si>
  <si>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</si>
  <si>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</si>
  <si>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</si>
  <si>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</si>
  <si>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</si>
  <si>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</si>
  <si>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</si>
  <si>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</si>
  <si>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</si>
  <si>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</si>
  <si>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</si>
  <si>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</si>
  <si>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NORBERTO FELIPE PERALTA JIMENEZ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</si>
  <si>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</si>
  <si>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</si>
  <si>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</si>
  <si>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</si>
  <si>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</si>
  <si>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</si>
  <si>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</si>
  <si>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</si>
  <si>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</si>
  <si>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</si>
  <si>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</si>
  <si>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</si>
  <si>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</si>
  <si>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</si>
  <si>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</si>
  <si>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</si>
  <si>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</si>
  <si>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</si>
  <si>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</si>
  <si>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</si>
  <si>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</si>
  <si>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</si>
  <si>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</si>
  <si>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</si>
  <si>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</si>
  <si>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</si>
  <si>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</si>
  <si>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</si>
  <si>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</si>
  <si>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</si>
  <si>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</si>
  <si>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</si>
  <si>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</si>
  <si>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</si>
  <si>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</si>
  <si>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</si>
  <si>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</si>
  <si>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</si>
  <si>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</si>
  <si>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</si>
  <si>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</si>
  <si>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</si>
  <si>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</si>
  <si>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</si>
  <si>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</si>
  <si>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</si>
  <si>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</si>
  <si>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</si>
  <si>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</si>
  <si>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</si>
  <si>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</si>
  <si>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</si>
  <si>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</si>
  <si>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</si>
  <si>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</si>
  <si>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</si>
  <si>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</si>
  <si>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</si>
  <si>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</si>
  <si>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</si>
  <si>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</si>
  <si>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</si>
  <si>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</si>
  <si>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</si>
  <si>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</si>
  <si>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</si>
  <si>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</si>
  <si>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</si>
  <si>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</si>
  <si>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</si>
  <si>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</si>
  <si>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</si>
  <si>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</si>
  <si>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</si>
  <si>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</si>
  <si>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</si>
  <si>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</si>
  <si>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</si>
  <si>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</si>
  <si>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</si>
  <si>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</si>
  <si>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</si>
  <si>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</si>
  <si>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</si>
  <si>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</si>
  <si>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</si>
  <si>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</si>
  <si>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</si>
  <si>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</si>
  <si>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</si>
  <si>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</si>
  <si>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</si>
  <si>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</si>
  <si>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</si>
  <si>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</si>
  <si>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</si>
  <si>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</si>
  <si>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</si>
  <si>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</si>
  <si>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</si>
  <si>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</si>
  <si>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</si>
  <si>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</si>
  <si>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</si>
  <si>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</si>
  <si>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</si>
  <si>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MARVIC DE FATIMA CRUZ COTES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</si>
  <si>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</si>
  <si>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</si>
  <si>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</si>
  <si>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</si>
  <si>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</si>
  <si>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</si>
  <si>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</si>
  <si>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</si>
  <si>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</si>
  <si>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</si>
  <si>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</si>
  <si>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Directora de Recursos Humanos</t>
  </si>
  <si>
    <t>Gianella Pereira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</si>
  <si>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</si>
  <si>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</si>
  <si>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</si>
  <si>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</si>
  <si>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</si>
  <si>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</si>
  <si>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</si>
  <si>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</si>
  <si>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ERNESTINA GONZALEZ MORALES</t>
  </si>
  <si>
    <t>MINISTRO (A) DE CULTURA</t>
  </si>
  <si>
    <t>WILLI JOSE REYES CASTILLO</t>
  </si>
  <si>
    <t>ESTEBAN DE JESUS COMPRES ANDUJAR</t>
  </si>
  <si>
    <t>GERARDO MENDOLY VOLQUEZ LIRIANO</t>
  </si>
  <si>
    <t>RAELBI PAULINO JACOBO</t>
  </si>
  <si>
    <t>RONI BAQUERO</t>
  </si>
  <si>
    <t>ELIANNA NOEMI ALCANTARA SANCHEZ</t>
  </si>
  <si>
    <t>LENIN BOLIVAR MONTERO SOLANO</t>
  </si>
  <si>
    <t>ANALISTA DE RECURSOS HUMANOS</t>
  </si>
  <si>
    <t>ALEXANDRA PEÑA CABRAL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</si>
  <si>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</si>
  <si>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</si>
  <si>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</si>
  <si>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</si>
  <si>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</si>
  <si>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</si>
  <si>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</si>
  <si>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</si>
  <si>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</si>
  <si>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</si>
  <si>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</si>
  <si>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</si>
  <si>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</si>
  <si>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JOSE ALEXANDER PICHARDO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</si>
  <si>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</si>
  <si>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</si>
  <si>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</si>
  <si>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</si>
  <si>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</si>
  <si>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</si>
  <si>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</si>
  <si>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</si>
  <si>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</si>
  <si>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</si>
  <si>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</si>
  <si>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</si>
  <si>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</si>
  <si>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</si>
  <si>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</si>
  <si>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</si>
  <si>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</si>
  <si>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</si>
  <si>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</si>
  <si>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</si>
  <si>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</si>
  <si>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</si>
  <si>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</si>
  <si>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</si>
  <si>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</si>
  <si>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</si>
  <si>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LIUSIK CUELLO PEREZ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</si>
  <si>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</si>
  <si>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</si>
  <si>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</si>
  <si>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</si>
  <si>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</si>
  <si>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</si>
  <si>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</si>
  <si>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</si>
  <si>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</si>
  <si>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</si>
  <si>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</si>
  <si>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</si>
  <si>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</si>
  <si>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</si>
  <si>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</si>
  <si>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</si>
  <si>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</si>
  <si>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</si>
  <si>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</si>
  <si>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</si>
  <si>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</si>
  <si>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</si>
  <si>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</si>
  <si>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</si>
  <si>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</si>
  <si>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</si>
  <si>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</si>
  <si>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</si>
  <si>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</si>
  <si>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</si>
  <si>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</si>
  <si>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</si>
  <si>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</si>
  <si>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</si>
  <si>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</si>
  <si>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</si>
  <si>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</si>
  <si>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</si>
  <si>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</si>
  <si>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</si>
  <si>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</si>
  <si>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</si>
  <si>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</si>
  <si>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</si>
  <si>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</si>
  <si>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</si>
  <si>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</si>
  <si>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</si>
  <si>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</si>
  <si>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</si>
  <si>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</si>
  <si>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</si>
  <si>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</si>
  <si>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</si>
  <si>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</si>
  <si>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</si>
  <si>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</si>
  <si>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</si>
  <si>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</si>
  <si>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</si>
  <si>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</si>
  <si>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</si>
  <si>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</si>
  <si>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</si>
  <si>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</si>
  <si>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</si>
  <si>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</si>
  <si>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</si>
  <si>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</si>
  <si>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</si>
  <si>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</si>
  <si>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</si>
  <si>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</si>
  <si>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</si>
  <si>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</si>
  <si>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</si>
  <si>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</si>
  <si>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</si>
  <si>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</si>
  <si>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</si>
  <si>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</si>
  <si>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</si>
  <si>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</si>
  <si>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</si>
  <si>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</si>
  <si>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</si>
  <si>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</si>
  <si>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</si>
  <si>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</si>
  <si>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</si>
  <si>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</si>
  <si>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</si>
  <si>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</si>
  <si>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</si>
  <si>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</si>
  <si>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</si>
  <si>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</si>
  <si>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</si>
  <si>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</si>
  <si>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</si>
  <si>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</si>
  <si>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</si>
  <si>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</si>
  <si>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</si>
  <si>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</si>
  <si>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</si>
  <si>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</si>
  <si>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</si>
  <si>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</si>
  <si>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</si>
  <si>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</si>
  <si>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</si>
  <si>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</si>
  <si>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ARISLEYDA MONTERO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</si>
  <si>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</si>
  <si>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</si>
  <si>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</si>
  <si>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</si>
  <si>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</si>
  <si>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</si>
  <si>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</si>
  <si>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</si>
  <si>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</si>
  <si>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SANTO ICELSO RODRIGUEZ NIN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</si>
  <si>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</si>
  <si>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</si>
  <si>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</si>
  <si>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</si>
  <si>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</si>
  <si>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</si>
  <si>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</si>
  <si>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</si>
  <si>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</si>
  <si>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</si>
  <si>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</si>
  <si>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</si>
  <si>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</si>
  <si>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</si>
  <si>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</si>
  <si>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</si>
  <si>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</si>
  <si>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</si>
  <si>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DORCHY RODRIGUEZ CARABALLO</t>
  </si>
  <si>
    <t>KELVIN MENDEZ GUERRERO</t>
  </si>
  <si>
    <t>YANLONKY JAEL MORA</t>
  </si>
  <si>
    <t>ALEXANDER DE LOS SANTOS RINCON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</si>
  <si>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</si>
  <si>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</si>
  <si>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</si>
  <si>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</si>
  <si>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</si>
  <si>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</si>
  <si>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</si>
  <si>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ANNERYS ISABEL ADAMES MARTE</t>
  </si>
  <si>
    <t>WAINA BINEISI MARTE FIGUEREO</t>
  </si>
  <si>
    <t>JOSE JUNIOR ROSARIO TAVERAS</t>
  </si>
  <si>
    <t>GERINSON ALEJANDRO RODRIGUEZ ALMONTE</t>
  </si>
  <si>
    <t>LENIN LEONARDO DE LEON HERNANDEZ</t>
  </si>
  <si>
    <t>DAHIANA CAROLINA MARTINEZ ROMERO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</si>
  <si>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</si>
  <si>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</si>
  <si>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</si>
  <si>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</si>
  <si>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</si>
  <si>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</si>
  <si>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</si>
  <si>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MARCIAL JAVIER SANTANA BELLO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</si>
  <si>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</si>
  <si>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</si>
  <si>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</si>
  <si>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</si>
  <si>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</si>
  <si>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</si>
  <si>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</si>
  <si>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CAROLIN VIAMELYS VICTORIO DE LA CRUZ</t>
  </si>
  <si>
    <t>ANYARA DE LA CRUZ MORENO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</si>
  <si>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</si>
  <si>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</si>
  <si>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</si>
  <si>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</si>
  <si>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</si>
  <si>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</si>
  <si>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</si>
  <si>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</si>
  <si>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</si>
  <si>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</si>
  <si>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</si>
  <si>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</si>
  <si>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</si>
  <si>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</si>
  <si>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</si>
  <si>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JUAN SANCHEZ</t>
  </si>
  <si>
    <t>MARIANO JESUS PERALTA GARCIA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</si>
  <si>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</si>
  <si>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</si>
  <si>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</si>
  <si>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</si>
  <si>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</si>
  <si>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</si>
  <si>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</si>
  <si>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</si>
  <si>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</si>
  <si>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</si>
  <si>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</si>
  <si>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</si>
  <si>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</si>
  <si>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</si>
  <si>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</si>
  <si>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</si>
  <si>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</si>
  <si>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CRISTIAN ENMANUEL ALVARADO ROSARIO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</si>
  <si>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</si>
  <si>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</si>
  <si>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</si>
  <si>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</si>
  <si>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</si>
  <si>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ANIBAL GUILAMO HIRUJO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</si>
  <si>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</si>
  <si>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</si>
  <si>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</si>
  <si>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</si>
  <si>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</si>
  <si>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</si>
  <si>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</si>
  <si>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</si>
  <si>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</si>
  <si>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</si>
  <si>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</si>
  <si>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</si>
  <si>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</si>
  <si>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</si>
  <si>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</si>
  <si>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</si>
  <si>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</si>
  <si>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</si>
  <si>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</si>
  <si>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</si>
  <si>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</si>
  <si>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</si>
  <si>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</si>
  <si>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</si>
  <si>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</si>
  <si>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</si>
  <si>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</si>
  <si>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</si>
  <si>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</si>
  <si>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</si>
  <si>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</si>
  <si>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</si>
  <si>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</si>
  <si>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</si>
  <si>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</si>
  <si>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</si>
  <si>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</si>
  <si>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</si>
  <si>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</si>
  <si>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JUAN ANTONIO HERNANDEZ INIRIO</t>
  </si>
  <si>
    <t>RAFAEL CRISTOBAL QUEZADA SUERO</t>
  </si>
  <si>
    <t>AGUSTIN GUZMAN PEREZ</t>
  </si>
  <si>
    <t>JOSE MIGUEL RAMIREZ REGULIZ</t>
  </si>
  <si>
    <t>RUBEN DARIO VALENZUELA SANCHEZ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</si>
  <si>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</si>
  <si>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</si>
  <si>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</si>
  <si>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</si>
  <si>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</si>
  <si>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</si>
  <si>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</si>
  <si>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</si>
  <si>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</si>
  <si>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</si>
  <si>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YOHANNY GUZMAN</t>
  </si>
  <si>
    <t>DANIELO CALDERON GENAO</t>
  </si>
  <si>
    <t>GABRIELA NICOLE REINOSO PAULINO</t>
  </si>
  <si>
    <t>ELOISA ESTELA BETANCOURT SILVESTRE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</si>
  <si>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</si>
  <si>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</si>
  <si>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</si>
  <si>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</si>
  <si>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</si>
  <si>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</si>
  <si>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MANOLDYS PEREZ PEREZ</t>
  </si>
  <si>
    <t>ADELSON RAYMOND MORILLO</t>
  </si>
  <si>
    <t>JUAN OMAR PACHECO FIGUEROA</t>
  </si>
  <si>
    <t>ALBERTO ANTONIO ENCARNACION CAMARA</t>
  </si>
  <si>
    <t>TECNICO EN REDES SOCIALES</t>
  </si>
  <si>
    <t>SOPORTE TECNICO INFORMATICO</t>
  </si>
  <si>
    <t>AUXILIAR DE CONTABILIDAD</t>
  </si>
  <si>
    <t>SUPERVISOR MAYORDOMIA</t>
  </si>
  <si>
    <t>GESTOR DE REDES SOCIALES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</si>
  <si>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</si>
  <si>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</si>
  <si>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</si>
  <si>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</si>
  <si>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</si>
  <si>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</si>
  <si>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</si>
  <si>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</si>
  <si>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</si>
  <si>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</si>
  <si>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</si>
  <si>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</si>
  <si>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</si>
  <si>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</si>
  <si>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</si>
  <si>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</si>
  <si>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</si>
  <si>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</si>
  <si>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</si>
  <si>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</si>
  <si>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</si>
  <si>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</si>
  <si>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</si>
  <si>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</si>
  <si>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</si>
  <si>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</si>
  <si>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</si>
  <si>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</si>
  <si>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</si>
  <si>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</si>
  <si>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TIPO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</si>
  <si>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</si>
  <si>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</si>
  <si>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</si>
  <si>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</si>
  <si>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</si>
  <si>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</si>
  <si>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</si>
  <si>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</si>
  <si>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</si>
  <si>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</si>
  <si>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</si>
  <si>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</si>
  <si>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</si>
  <si>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</si>
  <si>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ANDRI KALEYMI CID RODRIGUEZ</t>
  </si>
  <si>
    <t>NIZALDY NOEMI BONILLA CID</t>
  </si>
  <si>
    <t>NORVIS SALOME CASTILLO</t>
  </si>
  <si>
    <t>YARKIS ELIDANIA MARTINEZ MONTERO</t>
  </si>
  <si>
    <t>YNGRIS SANTANA DE NUÑEZ</t>
  </si>
  <si>
    <t>JUAN MANUEL MARTINEZ INOA</t>
  </si>
  <si>
    <t>JUAN MENA GOMEZ</t>
  </si>
  <si>
    <t>DI BLASIO TAVERAS MEDINA</t>
  </si>
  <si>
    <t>IVETTE AWILDA RODRIGUEZ PAULINO</t>
  </si>
  <si>
    <t>JULIO AMADO CONTRERAS LUGO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</si>
  <si>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</si>
  <si>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</si>
  <si>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</si>
  <si>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</si>
  <si>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</si>
  <si>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</si>
  <si>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</si>
  <si>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</si>
  <si>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</si>
  <si>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</si>
  <si>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</si>
  <si>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</si>
  <si>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</si>
  <si>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</si>
  <si>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</si>
  <si>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</si>
  <si>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</si>
  <si>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</si>
  <si>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</si>
  <si>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</si>
  <si>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</si>
  <si>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</si>
  <si>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</si>
  <si>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03100844095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</si>
  <si>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</si>
  <si>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</si>
  <si>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</si>
  <si>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</si>
  <si>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</si>
  <si>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</si>
  <si>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</si>
  <si>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</si>
  <si>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</si>
  <si>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</si>
  <si>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</si>
  <si>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</si>
  <si>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</si>
  <si>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</si>
  <si>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</si>
  <si>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</si>
  <si>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</si>
  <si>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</si>
  <si>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40228624421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</si>
  <si>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</si>
  <si>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</si>
  <si>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</si>
  <si>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</si>
  <si>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</si>
  <si>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</si>
  <si>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</si>
  <si>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</si>
  <si>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</si>
  <si>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</si>
  <si>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</si>
  <si>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</si>
  <si>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</si>
  <si>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</si>
  <si>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</si>
  <si>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</si>
  <si>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</si>
  <si>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</si>
  <si>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</si>
  <si>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</si>
  <si>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</si>
  <si>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</si>
  <si>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</si>
  <si>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</si>
  <si>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</si>
  <si>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</si>
  <si>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</si>
  <si>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</si>
  <si>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</si>
  <si>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00100839448</t>
  </si>
  <si>
    <t>00102444502</t>
  </si>
  <si>
    <t>40212237750</t>
  </si>
  <si>
    <t>ERIC GABRIEL DIAZ MEDINA</t>
  </si>
  <si>
    <t>01200989380</t>
  </si>
  <si>
    <t>00114402571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</si>
  <si>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</si>
  <si>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</si>
  <si>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</si>
  <si>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</si>
  <si>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</si>
  <si>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</si>
  <si>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</si>
  <si>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</si>
  <si>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</si>
  <si>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</si>
  <si>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</si>
  <si>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</si>
  <si>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</si>
  <si>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</si>
  <si>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</si>
  <si>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</si>
  <si>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</si>
  <si>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</si>
  <si>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</si>
  <si>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</si>
  <si>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</si>
  <si>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</si>
  <si>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</si>
  <si>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</si>
  <si>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</si>
  <si>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</si>
  <si>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</si>
  <si>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</si>
  <si>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</si>
  <si>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</si>
  <si>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</si>
  <si>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</si>
  <si>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</si>
  <si>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</si>
  <si>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</si>
  <si>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</si>
  <si>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</si>
  <si>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</si>
  <si>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00109550277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</si>
  <si>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</si>
  <si>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</si>
  <si>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</si>
  <si>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</si>
  <si>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</si>
  <si>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</si>
  <si>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</si>
  <si>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</si>
  <si>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</si>
  <si>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</si>
  <si>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</si>
  <si>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</si>
  <si>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</si>
  <si>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</si>
  <si>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</si>
  <si>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</si>
  <si>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</si>
  <si>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</si>
  <si>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</si>
  <si>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</si>
  <si>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</si>
  <si>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</si>
  <si>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</si>
  <si>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</si>
  <si>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</si>
  <si>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</si>
  <si>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</si>
  <si>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00103551602</t>
  </si>
  <si>
    <t>00100017029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</si>
  <si>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</si>
  <si>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</si>
  <si>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</si>
  <si>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</si>
  <si>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</si>
  <si>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</si>
  <si>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</si>
  <si>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22300271925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</si>
  <si>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</si>
  <si>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</si>
  <si>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</si>
  <si>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</si>
  <si>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</si>
  <si>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</si>
  <si>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</si>
  <si>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</si>
  <si>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</si>
  <si>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</si>
  <si>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</si>
  <si>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</si>
  <si>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</si>
  <si>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</si>
  <si>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</si>
  <si>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</si>
  <si>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</si>
  <si>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</si>
  <si>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</si>
  <si>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</si>
  <si>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</si>
  <si>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</si>
  <si>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</si>
  <si>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</si>
  <si>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</si>
  <si>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</si>
  <si>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</si>
  <si>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</si>
  <si>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</si>
  <si>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</si>
  <si>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00102920360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</si>
  <si>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</si>
  <si>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</si>
  <si>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</si>
  <si>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</si>
  <si>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</si>
  <si>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</si>
  <si>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</si>
  <si>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</si>
  <si>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</si>
  <si>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00118232446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</si>
  <si>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</si>
  <si>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</si>
  <si>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</si>
  <si>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</si>
  <si>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</si>
  <si>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</si>
  <si>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</si>
  <si>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</si>
  <si>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</si>
  <si>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</si>
  <si>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00107882417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</si>
  <si>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</si>
  <si>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</si>
  <si>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</si>
  <si>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</si>
  <si>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</si>
  <si>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</si>
  <si>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</si>
  <si>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</si>
  <si>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00107330201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</si>
  <si>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</si>
  <si>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</si>
  <si>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</si>
  <si>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</si>
  <si>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</si>
  <si>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</si>
  <si>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</si>
  <si>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</si>
  <si>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</si>
  <si>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</si>
  <si>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</si>
  <si>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</si>
  <si>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</si>
  <si>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</si>
  <si>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</si>
  <si>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</si>
  <si>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</si>
  <si>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</si>
  <si>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</si>
  <si>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</si>
  <si>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</si>
  <si>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</si>
  <si>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</si>
  <si>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</si>
  <si>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</si>
  <si>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</si>
  <si>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</si>
  <si>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</si>
  <si>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</si>
  <si>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</si>
  <si>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</si>
  <si>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</si>
  <si>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</si>
  <si>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05601796690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</si>
  <si>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</si>
  <si>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</si>
  <si>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</si>
  <si>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</si>
  <si>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</si>
  <si>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</si>
  <si>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</si>
  <si>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</si>
  <si>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</si>
  <si>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</si>
  <si>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</si>
  <si>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00100059005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</si>
  <si>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</si>
  <si>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</si>
  <si>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</si>
  <si>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</si>
  <si>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</si>
  <si>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</si>
  <si>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</si>
  <si>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</si>
  <si>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</si>
  <si>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</si>
  <si>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</si>
  <si>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</si>
  <si>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00113209290</t>
  </si>
  <si>
    <t>00101715613</t>
  </si>
  <si>
    <t>00118145101</t>
  </si>
  <si>
    <t>00118395946</t>
  </si>
  <si>
    <t>00115518706</t>
  </si>
  <si>
    <t>00104823786</t>
  </si>
  <si>
    <t>00117907022</t>
  </si>
  <si>
    <t>00102174398</t>
  </si>
  <si>
    <t>00118635747</t>
  </si>
  <si>
    <t>00117606137</t>
  </si>
  <si>
    <t>00100141316</t>
  </si>
  <si>
    <t>00200455491</t>
  </si>
  <si>
    <t>00106537376</t>
  </si>
  <si>
    <t>00105661276</t>
  </si>
  <si>
    <t>00101529436</t>
  </si>
  <si>
    <t>22301456970</t>
  </si>
  <si>
    <t>00100875574</t>
  </si>
  <si>
    <t>00100554401</t>
  </si>
  <si>
    <t>00116507781</t>
  </si>
  <si>
    <t>05300026332</t>
  </si>
  <si>
    <t>05400631338</t>
  </si>
  <si>
    <t>04000116691</t>
  </si>
  <si>
    <t>03701055828</t>
  </si>
  <si>
    <t>00105147342</t>
  </si>
  <si>
    <t>00102613379</t>
  </si>
  <si>
    <t>40200739742</t>
  </si>
  <si>
    <t>04400095180</t>
  </si>
  <si>
    <t>40233814652</t>
  </si>
  <si>
    <t>01100404258</t>
  </si>
  <si>
    <t>04000014979</t>
  </si>
  <si>
    <t>00102979663</t>
  </si>
  <si>
    <t>40200656136</t>
  </si>
  <si>
    <t>40220259622</t>
  </si>
  <si>
    <t>40200723027</t>
  </si>
  <si>
    <t>00100303189</t>
  </si>
  <si>
    <t>00115047466</t>
  </si>
  <si>
    <t>08500027027</t>
  </si>
  <si>
    <t>00115622565</t>
  </si>
  <si>
    <t>00116341108</t>
  </si>
  <si>
    <t>00112815998</t>
  </si>
  <si>
    <t>00100029131</t>
  </si>
  <si>
    <t>04000143018</t>
  </si>
  <si>
    <t>00102372687</t>
  </si>
  <si>
    <t>03200360935</t>
  </si>
  <si>
    <t>05900163030</t>
  </si>
  <si>
    <t>40229768862</t>
  </si>
  <si>
    <t>04900439383</t>
  </si>
  <si>
    <t>00101709970</t>
  </si>
  <si>
    <t>00100609759</t>
  </si>
  <si>
    <t>00118068667</t>
  </si>
  <si>
    <t>00200155471</t>
  </si>
  <si>
    <t>40218997092</t>
  </si>
  <si>
    <t>40220834788</t>
  </si>
  <si>
    <t>00108342791</t>
  </si>
  <si>
    <t>00100710367</t>
  </si>
  <si>
    <t>01300255724</t>
  </si>
  <si>
    <t>40222377166</t>
  </si>
  <si>
    <t>00114882327</t>
  </si>
  <si>
    <t>00100062785</t>
  </si>
  <si>
    <t>00100036151</t>
  </si>
  <si>
    <t>05500385868</t>
  </si>
  <si>
    <t>00117387365</t>
  </si>
  <si>
    <t>10400123633</t>
  </si>
  <si>
    <t>40221626779</t>
  </si>
  <si>
    <t>04000017923</t>
  </si>
  <si>
    <t>03100992464</t>
  </si>
  <si>
    <t>00115024614</t>
  </si>
  <si>
    <t>00109197913</t>
  </si>
  <si>
    <t>40220532465</t>
  </si>
  <si>
    <t>22500099878</t>
  </si>
  <si>
    <t>40221068394</t>
  </si>
  <si>
    <t>00500020516</t>
  </si>
  <si>
    <t>02200032262</t>
  </si>
  <si>
    <t>05400143391</t>
  </si>
  <si>
    <t>00119128270</t>
  </si>
  <si>
    <t>04000142598</t>
  </si>
  <si>
    <t>40220780429</t>
  </si>
  <si>
    <t>00104690219</t>
  </si>
  <si>
    <t>00100016559</t>
  </si>
  <si>
    <t>22500700939</t>
  </si>
  <si>
    <t>00100518414</t>
  </si>
  <si>
    <t>03700167988</t>
  </si>
  <si>
    <t>02300437619</t>
  </si>
  <si>
    <t>04000139024</t>
  </si>
  <si>
    <t>01000484889</t>
  </si>
  <si>
    <t>00200455517</t>
  </si>
  <si>
    <t>40239996990</t>
  </si>
  <si>
    <t>00111204657</t>
  </si>
  <si>
    <t>00104043005</t>
  </si>
  <si>
    <t>40214835361</t>
  </si>
  <si>
    <t>22300625591</t>
  </si>
  <si>
    <t>00111508636</t>
  </si>
  <si>
    <t>03103897793</t>
  </si>
  <si>
    <t>00107721375</t>
  </si>
  <si>
    <t>04000091522</t>
  </si>
  <si>
    <t>40232184339</t>
  </si>
  <si>
    <t>00118923481</t>
  </si>
  <si>
    <t>00119226744</t>
  </si>
  <si>
    <t>00110223658</t>
  </si>
  <si>
    <t>00100079896</t>
  </si>
  <si>
    <t>00111452181</t>
  </si>
  <si>
    <t>00100145598</t>
  </si>
  <si>
    <t>00104719059</t>
  </si>
  <si>
    <t>00105592661</t>
  </si>
  <si>
    <t>00119149680</t>
  </si>
  <si>
    <t>22301150284</t>
  </si>
  <si>
    <t>40223059656</t>
  </si>
  <si>
    <t>00119045524</t>
  </si>
  <si>
    <t>40219116916</t>
  </si>
  <si>
    <t>00117951079</t>
  </si>
  <si>
    <t>40209007976</t>
  </si>
  <si>
    <t>04000109043</t>
  </si>
  <si>
    <t>00118929009</t>
  </si>
  <si>
    <t>00102465812</t>
  </si>
  <si>
    <t>03104997576</t>
  </si>
  <si>
    <t>00201260627</t>
  </si>
  <si>
    <t>00116344102</t>
  </si>
  <si>
    <t>00109024281</t>
  </si>
  <si>
    <t>00110975398</t>
  </si>
  <si>
    <t>00114222656</t>
  </si>
  <si>
    <t>40231251337</t>
  </si>
  <si>
    <t>00109016162</t>
  </si>
  <si>
    <t>00115658015</t>
  </si>
  <si>
    <t>00107906976</t>
  </si>
  <si>
    <t>03103890871</t>
  </si>
  <si>
    <t>04701339527</t>
  </si>
  <si>
    <t>01300212220</t>
  </si>
  <si>
    <t>00119461168</t>
  </si>
  <si>
    <t>JOSE MANUEL RODRIGUEZ GARCIA</t>
  </si>
  <si>
    <t>00111151544</t>
  </si>
  <si>
    <t>04900072812</t>
  </si>
  <si>
    <t>03101598864</t>
  </si>
  <si>
    <t>00114149370</t>
  </si>
  <si>
    <t>03700459948</t>
  </si>
  <si>
    <t>00103388179</t>
  </si>
  <si>
    <t>00201310240</t>
  </si>
  <si>
    <t>00107458796</t>
  </si>
  <si>
    <t>07300049678</t>
  </si>
  <si>
    <t>04701670483</t>
  </si>
  <si>
    <t>03500187962</t>
  </si>
  <si>
    <t>00101709491</t>
  </si>
  <si>
    <t>00108270117</t>
  </si>
  <si>
    <t>00103899712</t>
  </si>
  <si>
    <t>00100093764</t>
  </si>
  <si>
    <t>00114340565</t>
  </si>
  <si>
    <t>00109072405</t>
  </si>
  <si>
    <t>00118283068</t>
  </si>
  <si>
    <t>00107590762</t>
  </si>
  <si>
    <t>00107482721</t>
  </si>
  <si>
    <t>22500385939</t>
  </si>
  <si>
    <t>11300039101</t>
  </si>
  <si>
    <t>00109440776</t>
  </si>
  <si>
    <t>22300115858</t>
  </si>
  <si>
    <t>00109699892</t>
  </si>
  <si>
    <t>03103846006</t>
  </si>
  <si>
    <t>00102581949</t>
  </si>
  <si>
    <t>22300498510</t>
  </si>
  <si>
    <t>00102901402</t>
  </si>
  <si>
    <t>40228020489</t>
  </si>
  <si>
    <t>00116663253</t>
  </si>
  <si>
    <t>02300016595</t>
  </si>
  <si>
    <t>00106962939</t>
  </si>
  <si>
    <t>07100476477</t>
  </si>
  <si>
    <t>00114012818</t>
  </si>
  <si>
    <t>00103528899</t>
  </si>
  <si>
    <t>40223884723</t>
  </si>
  <si>
    <t>00100637529</t>
  </si>
  <si>
    <t>04000124943</t>
  </si>
  <si>
    <t>22300925991</t>
  </si>
  <si>
    <t>03103779710</t>
  </si>
  <si>
    <t>00109433904</t>
  </si>
  <si>
    <t>03104092030</t>
  </si>
  <si>
    <t>00110700614</t>
  </si>
  <si>
    <t>00112764295</t>
  </si>
  <si>
    <t>22301286989</t>
  </si>
  <si>
    <t>05401354104</t>
  </si>
  <si>
    <t>00116111014</t>
  </si>
  <si>
    <t>03700825130</t>
  </si>
  <si>
    <t>00101140408</t>
  </si>
  <si>
    <t>01300366661</t>
  </si>
  <si>
    <t>00101671295</t>
  </si>
  <si>
    <t>00114659535</t>
  </si>
  <si>
    <t>00101727402</t>
  </si>
  <si>
    <t>00116164153</t>
  </si>
  <si>
    <t>04000104176</t>
  </si>
  <si>
    <t>04400073864</t>
  </si>
  <si>
    <t>40242365407</t>
  </si>
  <si>
    <t>40213551191</t>
  </si>
  <si>
    <t>03100400385</t>
  </si>
  <si>
    <t>22300326414</t>
  </si>
  <si>
    <t>22300152372</t>
  </si>
  <si>
    <t>00101184018</t>
  </si>
  <si>
    <t>00118189083</t>
  </si>
  <si>
    <t>00117943837</t>
  </si>
  <si>
    <t>00102949773</t>
  </si>
  <si>
    <t>40220742734</t>
  </si>
  <si>
    <t>00100809797</t>
  </si>
  <si>
    <t>00104069885</t>
  </si>
  <si>
    <t>00100318260</t>
  </si>
  <si>
    <t>40239298637</t>
  </si>
  <si>
    <t>00500105614</t>
  </si>
  <si>
    <t>00200133353</t>
  </si>
  <si>
    <t>04000016016</t>
  </si>
  <si>
    <t>22301697045</t>
  </si>
  <si>
    <t>08500009066</t>
  </si>
  <si>
    <t>01201022892</t>
  </si>
  <si>
    <t>05400662630</t>
  </si>
  <si>
    <t>40210424962</t>
  </si>
  <si>
    <t>00109398388</t>
  </si>
  <si>
    <t>00110164613</t>
  </si>
  <si>
    <t>00118903640</t>
  </si>
  <si>
    <t>40210218562</t>
  </si>
  <si>
    <t>04000074833</t>
  </si>
  <si>
    <t>00117271932</t>
  </si>
  <si>
    <t>06100028676</t>
  </si>
  <si>
    <t>04000138430</t>
  </si>
  <si>
    <t>00101005627</t>
  </si>
  <si>
    <t>02200126536</t>
  </si>
  <si>
    <t>00111487203</t>
  </si>
  <si>
    <t>00117905570</t>
  </si>
  <si>
    <t>03800177994</t>
  </si>
  <si>
    <t>00112134432</t>
  </si>
  <si>
    <t>00113834758</t>
  </si>
  <si>
    <t>03700079951</t>
  </si>
  <si>
    <t>00105175236</t>
  </si>
  <si>
    <t>00117313148</t>
  </si>
  <si>
    <t>00118321256</t>
  </si>
  <si>
    <t>00116959552</t>
  </si>
  <si>
    <t>00101631950</t>
  </si>
  <si>
    <t>04000015703</t>
  </si>
  <si>
    <t>00112015672</t>
  </si>
  <si>
    <t>08200258062</t>
  </si>
  <si>
    <t>22301803593</t>
  </si>
  <si>
    <t>00800168817</t>
  </si>
  <si>
    <t>04200051706</t>
  </si>
  <si>
    <t>04900285414</t>
  </si>
  <si>
    <t>08500092310</t>
  </si>
  <si>
    <t>00109599134</t>
  </si>
  <si>
    <t>00200157360</t>
  </si>
  <si>
    <t>00100040120</t>
  </si>
  <si>
    <t>00109479261</t>
  </si>
  <si>
    <t>40209263827</t>
  </si>
  <si>
    <t>00107408270</t>
  </si>
  <si>
    <t>40224218764</t>
  </si>
  <si>
    <t>00116355504</t>
  </si>
  <si>
    <t>22400409961</t>
  </si>
  <si>
    <t>40223542875</t>
  </si>
  <si>
    <t>22300614553</t>
  </si>
  <si>
    <t>40220862953</t>
  </si>
  <si>
    <t>03100503220</t>
  </si>
  <si>
    <t>04000017915</t>
  </si>
  <si>
    <t>03700690880</t>
  </si>
  <si>
    <t>07800125002</t>
  </si>
  <si>
    <t>00119088565</t>
  </si>
  <si>
    <t>22301154310</t>
  </si>
  <si>
    <t>22300933672</t>
  </si>
  <si>
    <t>40226007512</t>
  </si>
  <si>
    <t>00109713776</t>
  </si>
  <si>
    <t>00117619197</t>
  </si>
  <si>
    <t>03102856477</t>
  </si>
  <si>
    <t>00115868242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</si>
  <si>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</si>
  <si>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</si>
  <si>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</si>
  <si>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</si>
  <si>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</si>
  <si>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</si>
  <si>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</si>
  <si>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</si>
  <si>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</si>
  <si>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00114902299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</si>
  <si>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</si>
  <si>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</si>
  <si>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</si>
  <si>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</si>
  <si>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</si>
  <si>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</si>
  <si>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</si>
  <si>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</si>
  <si>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</si>
  <si>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01100067154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</si>
  <si>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</si>
  <si>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</si>
  <si>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</si>
  <si>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</si>
  <si>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</si>
  <si>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</si>
  <si>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</si>
  <si>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</si>
  <si>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</si>
  <si>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</si>
  <si>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</si>
  <si>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</si>
  <si>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</si>
  <si>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</si>
  <si>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</si>
  <si>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</si>
  <si>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</si>
  <si>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</si>
  <si>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</si>
  <si>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</si>
  <si>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</si>
  <si>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</si>
  <si>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</si>
  <si>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</si>
  <si>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</si>
  <si>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00108796996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</si>
  <si>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</si>
  <si>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</si>
  <si>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</si>
  <si>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</si>
  <si>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</si>
  <si>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</si>
  <si>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</si>
  <si>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00100895937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</si>
  <si>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</si>
  <si>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</si>
  <si>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</si>
  <si>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</si>
  <si>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</si>
  <si>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</si>
  <si>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</si>
  <si>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</si>
  <si>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</si>
  <si>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</si>
  <si>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</si>
  <si>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</si>
  <si>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</si>
  <si>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</si>
  <si>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</si>
  <si>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</si>
  <si>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</si>
  <si>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</si>
  <si>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</si>
  <si>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</si>
  <si>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</si>
  <si>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</si>
  <si>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</si>
  <si>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</si>
  <si>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</si>
  <si>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</si>
  <si>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</si>
  <si>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</si>
  <si>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</si>
  <si>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</si>
  <si>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</si>
  <si>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</si>
  <si>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</si>
  <si>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</si>
  <si>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</si>
  <si>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</si>
  <si>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</si>
  <si>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</si>
  <si>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</si>
  <si>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</si>
  <si>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</si>
  <si>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</si>
  <si>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</si>
  <si>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</si>
  <si>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</si>
  <si>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</si>
  <si>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</si>
  <si>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</si>
  <si>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</si>
  <si>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</si>
  <si>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</si>
  <si>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</si>
  <si>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</si>
  <si>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</si>
  <si>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</si>
  <si>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</si>
  <si>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</si>
  <si>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</si>
  <si>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</si>
  <si>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</si>
  <si>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</si>
  <si>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</si>
  <si>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</si>
  <si>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</si>
  <si>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</si>
  <si>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</si>
  <si>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</si>
  <si>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00100703958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</si>
  <si>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</si>
  <si>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</si>
  <si>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</si>
  <si>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</si>
  <si>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</si>
  <si>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</si>
  <si>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</si>
  <si>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</si>
  <si>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</si>
  <si>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</si>
  <si>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</si>
  <si>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00101954717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</si>
  <si>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</si>
  <si>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</si>
  <si>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</si>
  <si>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</si>
  <si>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</si>
  <si>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</si>
  <si>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</si>
  <si>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</si>
  <si>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</si>
  <si>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</si>
  <si>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</si>
  <si>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</si>
  <si>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</si>
  <si>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</si>
  <si>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</si>
  <si>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</si>
  <si>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</si>
  <si>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</si>
  <si>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22300082520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</si>
  <si>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</si>
  <si>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</si>
  <si>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</si>
  <si>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</si>
  <si>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</si>
  <si>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</si>
  <si>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</si>
  <si>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</si>
  <si>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00107953929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</si>
  <si>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</si>
  <si>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</si>
  <si>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</si>
  <si>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</si>
  <si>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</si>
  <si>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</si>
  <si>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</si>
  <si>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</si>
  <si>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</si>
  <si>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</si>
  <si>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</si>
  <si>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</si>
  <si>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</si>
  <si>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</si>
  <si>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</si>
  <si>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</si>
  <si>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</si>
  <si>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</si>
  <si>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</si>
  <si>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</si>
  <si>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</si>
  <si>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</si>
  <si>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</si>
  <si>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</si>
  <si>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</si>
  <si>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</si>
  <si>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</si>
  <si>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</si>
  <si>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</si>
  <si>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</si>
  <si>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</si>
  <si>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</si>
  <si>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</si>
  <si>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</si>
  <si>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</si>
  <si>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</si>
  <si>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</si>
  <si>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</si>
  <si>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</si>
  <si>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</si>
  <si>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</si>
  <si>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</si>
  <si>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</si>
  <si>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</si>
  <si>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</si>
  <si>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</si>
  <si>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09000072950</t>
  </si>
  <si>
    <t>00100061621</t>
  </si>
  <si>
    <t>22500889567</t>
  </si>
  <si>
    <t>00115136731</t>
  </si>
  <si>
    <t>00117537563</t>
  </si>
  <si>
    <t>02700006576</t>
  </si>
  <si>
    <t>40215400819</t>
  </si>
  <si>
    <t>40223006871</t>
  </si>
  <si>
    <t>40224157558</t>
  </si>
  <si>
    <t>03700781796</t>
  </si>
  <si>
    <t>00118216456</t>
  </si>
  <si>
    <t>40225053665</t>
  </si>
  <si>
    <t>00113216758</t>
  </si>
  <si>
    <t>00100560812</t>
  </si>
  <si>
    <t>00118334176</t>
  </si>
  <si>
    <t>ANA JOHANNY DURAN ROSARIO</t>
  </si>
  <si>
    <t>00112460845</t>
  </si>
  <si>
    <t>40220119586</t>
  </si>
  <si>
    <t>40222493062</t>
  </si>
  <si>
    <t>01200433686</t>
  </si>
  <si>
    <t>00102103215</t>
  </si>
  <si>
    <t>04900340979</t>
  </si>
  <si>
    <t>22500507730</t>
  </si>
  <si>
    <t>00101045581</t>
  </si>
  <si>
    <t>06000210622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</si>
  <si>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</si>
  <si>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</si>
  <si>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</si>
  <si>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</si>
  <si>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</si>
  <si>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</si>
  <si>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</si>
  <si>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</si>
  <si>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</si>
  <si>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</si>
  <si>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</si>
  <si>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</si>
  <si>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</si>
  <si>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</si>
  <si>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</si>
  <si>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</si>
  <si>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</si>
  <si>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</si>
  <si>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</si>
  <si>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</si>
  <si>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00100901081</t>
  </si>
  <si>
    <t>22500121193</t>
  </si>
  <si>
    <t>22500150762</t>
  </si>
  <si>
    <t>22300774043</t>
  </si>
  <si>
    <t>04100156878</t>
  </si>
  <si>
    <t>00117622241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</si>
  <si>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</si>
  <si>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</si>
  <si>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</si>
  <si>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</si>
  <si>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</si>
  <si>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</si>
  <si>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</si>
  <si>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</si>
  <si>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02600809905</t>
  </si>
  <si>
    <t>40200402218</t>
  </si>
  <si>
    <t>00109192724</t>
  </si>
  <si>
    <t>00100649052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</si>
  <si>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</si>
  <si>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</si>
  <si>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</si>
  <si>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</si>
  <si>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</si>
  <si>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</si>
  <si>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</si>
  <si>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</si>
  <si>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</si>
  <si>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</si>
  <si>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</si>
  <si>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</si>
  <si>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</si>
  <si>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JUAN BAUTISTA ROSARIO AQUINO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</si>
  <si>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</si>
  <si>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</si>
  <si>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</si>
  <si>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</si>
  <si>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</si>
  <si>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</si>
  <si>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</si>
  <si>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</si>
  <si>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</si>
  <si>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</si>
  <si>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00100872035</t>
  </si>
  <si>
    <t>00104953153</t>
  </si>
  <si>
    <t>00118434265</t>
  </si>
  <si>
    <t>06900004539</t>
  </si>
  <si>
    <t>02301580417</t>
  </si>
  <si>
    <t>00106712094</t>
  </si>
  <si>
    <t>04700008578</t>
  </si>
  <si>
    <t>00108924176</t>
  </si>
  <si>
    <t>40250922206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</si>
  <si>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</si>
  <si>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</si>
  <si>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</si>
  <si>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</si>
  <si>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</si>
  <si>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</si>
  <si>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</si>
  <si>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</si>
  <si>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</si>
  <si>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</si>
  <si>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</si>
  <si>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</si>
  <si>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</si>
  <si>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</si>
  <si>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</si>
  <si>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</si>
  <si>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</si>
  <si>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</si>
  <si>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</si>
  <si>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</si>
  <si>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</si>
  <si>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</si>
  <si>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</si>
  <si>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</si>
  <si>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</si>
  <si>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</si>
  <si>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</si>
  <si>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</si>
  <si>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</si>
  <si>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</si>
  <si>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</si>
  <si>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</si>
  <si>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</si>
  <si>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</si>
  <si>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</si>
  <si>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03102624594</t>
  </si>
  <si>
    <t>00300687720</t>
  </si>
  <si>
    <t>22600023851</t>
  </si>
  <si>
    <t>09200024827</t>
  </si>
  <si>
    <t>04700164710</t>
  </si>
  <si>
    <t>00118133115</t>
  </si>
  <si>
    <t>40209247564</t>
  </si>
  <si>
    <t>01700011818</t>
  </si>
  <si>
    <t>22400170860</t>
  </si>
  <si>
    <t>40212685727</t>
  </si>
  <si>
    <t>01800081729</t>
  </si>
  <si>
    <t>00100876093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</si>
  <si>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</si>
  <si>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</si>
  <si>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</si>
  <si>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</si>
  <si>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</si>
  <si>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</si>
  <si>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</si>
  <si>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00111330221</t>
  </si>
  <si>
    <t>00117388504</t>
  </si>
  <si>
    <t>01300064969</t>
  </si>
  <si>
    <t>00103549812</t>
  </si>
  <si>
    <t>00100634591</t>
  </si>
  <si>
    <t>00105524755</t>
  </si>
  <si>
    <t>04700163134</t>
  </si>
  <si>
    <t>00104830260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</si>
  <si>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</si>
  <si>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</si>
  <si>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</si>
  <si>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</si>
  <si>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</si>
  <si>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</si>
  <si>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</si>
  <si>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00103404737</t>
  </si>
  <si>
    <t>00100344571</t>
  </si>
  <si>
    <t>40226283733</t>
  </si>
  <si>
    <t>00116660002</t>
  </si>
  <si>
    <t>40226595060</t>
  </si>
  <si>
    <t>22301699298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</si>
  <si>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</si>
  <si>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</si>
  <si>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</si>
  <si>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</si>
  <si>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</si>
  <si>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</si>
  <si>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</si>
  <si>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</si>
  <si>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</si>
  <si>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</si>
  <si>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</si>
  <si>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</si>
  <si>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</si>
  <si>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</si>
  <si>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</si>
  <si>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</si>
  <si>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</si>
  <si>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</si>
  <si>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</si>
  <si>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</si>
  <si>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</si>
  <si>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</si>
  <si>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</si>
  <si>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</si>
  <si>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</si>
  <si>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</si>
  <si>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</si>
  <si>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</si>
  <si>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</si>
  <si>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</si>
  <si>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</si>
  <si>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</si>
  <si>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</si>
  <si>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</si>
  <si>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</si>
  <si>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</si>
  <si>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</si>
  <si>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</si>
  <si>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</si>
  <si>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</si>
  <si>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</si>
  <si>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</si>
  <si>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</si>
  <si>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</si>
  <si>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40226479497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</si>
  <si>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</si>
  <si>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</si>
  <si>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</si>
  <si>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</si>
  <si>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</si>
  <si>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</si>
  <si>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</si>
  <si>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</si>
  <si>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</si>
  <si>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</si>
  <si>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</si>
  <si>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</si>
  <si>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</si>
  <si>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</si>
  <si>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</si>
  <si>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</si>
  <si>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</si>
  <si>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</si>
  <si>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JULIO PEÑA</t>
  </si>
  <si>
    <t>01800615310</t>
  </si>
  <si>
    <t>40223532538</t>
  </si>
  <si>
    <t>40225742242</t>
  </si>
  <si>
    <t>22301447227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</si>
  <si>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</si>
  <si>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</si>
  <si>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</si>
  <si>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</si>
  <si>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</si>
  <si>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</si>
  <si>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</si>
  <si>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22300619842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</si>
  <si>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</si>
  <si>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</si>
  <si>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</si>
  <si>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</si>
  <si>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</si>
  <si>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</si>
  <si>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</si>
  <si>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</si>
  <si>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</si>
  <si>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</si>
  <si>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</si>
  <si>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</si>
  <si>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</si>
  <si>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</si>
  <si>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</si>
  <si>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</si>
  <si>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</si>
  <si>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</si>
  <si>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</si>
  <si>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</si>
  <si>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</si>
  <si>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</si>
  <si>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</si>
  <si>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</si>
  <si>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</si>
  <si>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</si>
  <si>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</si>
  <si>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02000136453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</si>
  <si>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</si>
  <si>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</si>
  <si>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</si>
  <si>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</si>
  <si>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</si>
  <si>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</si>
  <si>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</si>
  <si>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</si>
  <si>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</si>
  <si>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</si>
  <si>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</si>
  <si>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</si>
  <si>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</si>
  <si>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</si>
  <si>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</si>
  <si>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</si>
  <si>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</si>
  <si>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</si>
  <si>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</si>
  <si>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</si>
  <si>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</si>
  <si>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</si>
  <si>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</si>
  <si>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</si>
  <si>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ENCARGADO (A) ADMINISTRATIVO (A)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</si>
  <si>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</si>
  <si>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</si>
  <si>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</si>
  <si>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</si>
  <si>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</si>
  <si>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</si>
  <si>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</si>
  <si>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</si>
  <si>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</si>
  <si>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</si>
  <si>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</si>
  <si>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</si>
  <si>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</si>
  <si>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</si>
  <si>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</si>
  <si>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40212317693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</si>
  <si>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</si>
  <si>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</si>
  <si>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</si>
  <si>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</si>
  <si>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</si>
  <si>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</si>
  <si>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</si>
  <si>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</si>
  <si>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</si>
  <si>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</si>
  <si>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</si>
  <si>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</si>
  <si>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</si>
  <si>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DAVIANNA PATRICIA MARTINEZ RUIZ</t>
  </si>
  <si>
    <t>OBISPO ENCARNACION ENCARNACION</t>
  </si>
  <si>
    <t>IVAN DE LA CRUZ ROA</t>
  </si>
  <si>
    <t>FRANCISCO ROSARIO VILLAR</t>
  </si>
  <si>
    <t>ctapresup</t>
  </si>
  <si>
    <t>cedula</t>
  </si>
  <si>
    <t>PAMELA NUÑEZ PEREZ</t>
  </si>
  <si>
    <t>MARIA OLIMPIA GARCIA SANCHEZ DE ROSA</t>
  </si>
  <si>
    <t>STEFFANIE SHANDRA DE LEMOS DE BODDEN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</si>
  <si>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</si>
  <si>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</si>
  <si>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</si>
  <si>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</si>
  <si>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</si>
  <si>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</si>
  <si>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</si>
  <si>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HEIDI PEREZ GONZALEZ</t>
  </si>
  <si>
    <t>40237073321</t>
  </si>
  <si>
    <t>IVELISSE CASTILLO PASCUAL</t>
  </si>
  <si>
    <t>00110789450</t>
  </si>
  <si>
    <t>JULIO ALFONSO REYES VIDAL</t>
  </si>
  <si>
    <t>00400160834</t>
  </si>
  <si>
    <t>LINOL ESPTEFY FAMILIA SANCHEZ</t>
  </si>
  <si>
    <t>40230077022</t>
  </si>
  <si>
    <t>WELINTON ANTONIO MEDINA</t>
  </si>
  <si>
    <t>22301332692</t>
  </si>
  <si>
    <t>13</t>
  </si>
  <si>
    <t>CARLOS MIGUEL VEITIA RAMIREZ</t>
  </si>
  <si>
    <t>00110153889</t>
  </si>
  <si>
    <t>GABIELKA MERCEDES BUENO PLASENCIO</t>
  </si>
  <si>
    <t>40225591318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</si>
  <si>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</si>
  <si>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</si>
  <si>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</si>
  <si>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</si>
  <si>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</si>
  <si>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</si>
  <si>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</si>
  <si>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</si>
  <si>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</si>
  <si>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</si>
  <si>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</si>
  <si>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</si>
  <si>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</si>
  <si>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</si>
  <si>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</si>
  <si>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</si>
  <si>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EDISON JAVIER CABRERA HERNANDEZ</t>
  </si>
  <si>
    <t>40221143973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</si>
  <si>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</si>
  <si>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</si>
  <si>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</si>
  <si>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</si>
  <si>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</si>
  <si>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</si>
  <si>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</si>
  <si>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</si>
  <si>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</si>
  <si>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</si>
  <si>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</si>
  <si>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Lugar Funciones</t>
  </si>
  <si>
    <t>Lugar Funciones Codigo</t>
  </si>
  <si>
    <t>Genero</t>
  </si>
  <si>
    <t>MINC</t>
  </si>
  <si>
    <t>ANALISTA DESARROLLO INSTITUCIONAL</t>
  </si>
  <si>
    <t>MASCULINO</t>
  </si>
  <si>
    <t>FEMENINO</t>
  </si>
  <si>
    <t>CORRDINADOR DE SERVICIOS GENERALES</t>
  </si>
  <si>
    <t>ANALISTA DE COMPRAS Y CONTRATACIONES</t>
  </si>
  <si>
    <t>01.83.00.00.11.03</t>
  </si>
  <si>
    <t>ENCARGADA INVESTIGACION Y DOCUMENTACION</t>
  </si>
  <si>
    <t>MARIA OLIMPIA GARCIA SANCHEZ DE ROSARIO</t>
  </si>
  <si>
    <t>NATHALY ROSA DOMINGUEZ</t>
  </si>
  <si>
    <t>PAMELA NUÑEZ PEREZ DE FELIZ</t>
  </si>
  <si>
    <t>DIRECCION DE FOMENTO Y DESARROLLO DE LAS INDUSTRIAS CULTURALES</t>
  </si>
  <si>
    <t>01.83.05.00.01</t>
  </si>
  <si>
    <t>STEFFANIE SHANDRA DE LEMOS KELNER</t>
  </si>
  <si>
    <t>01.83.03.03.00.01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</si>
  <si>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</si>
  <si>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</si>
  <si>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</si>
  <si>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</si>
  <si>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</si>
  <si>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</si>
  <si>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</si>
  <si>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</si>
  <si>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</si>
  <si>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</si>
  <si>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</si>
  <si>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</si>
  <si>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</si>
  <si>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</si>
  <si>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</si>
  <si>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</si>
  <si>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</si>
  <si>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</si>
  <si>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IRMA ROCIO YAMINE MARTINEZ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</si>
  <si>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</si>
  <si>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</si>
  <si>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</si>
  <si>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</si>
  <si>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</si>
  <si>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</si>
  <si>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</si>
  <si>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</si>
  <si>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</si>
  <si>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</si>
  <si>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</si>
  <si>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</si>
  <si>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</si>
  <si>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BETANIA RAMOS SOSA</t>
  </si>
  <si>
    <t>CANDIDA PAULINA SANCHEZ ALVAREZ DE SANTANA</t>
  </si>
  <si>
    <t>CARLOS ALBERTO STANLEY GUZMAN CASTILLO</t>
  </si>
  <si>
    <t>CARMEN LUISA ALMONTE MOYA</t>
  </si>
  <si>
    <t>DELSI ALTAGRACIA BELLIARD LUGO DE GARCIA</t>
  </si>
  <si>
    <t>EMILIO FRANCISCO DE JESU GUZMAN PICHARDO</t>
  </si>
  <si>
    <t>ENEIDA PAULINO CASTILLO</t>
  </si>
  <si>
    <t>FARAILDA E DE LAS M MARTINEZ HERNANDEZ</t>
  </si>
  <si>
    <t>FEDERICO ALFREDO MIGUEL DE JS FONDEUR NIVAR</t>
  </si>
  <si>
    <t>IRMA JOSEFINA DEL CARMEN VASQUEZ ARACENA</t>
  </si>
  <si>
    <t>JESUS BIENVENIDO SANCHEZ DE LOS SANTOS</t>
  </si>
  <si>
    <t>JOHAIRO DE JESUS MORILLO PERDOMO</t>
  </si>
  <si>
    <t>JOSE GUILLERMO DE LA ALTAGRACI GUERRERO SANCHEZ</t>
  </si>
  <si>
    <t>KENIA ALTAGRACIA MALLI SANTOS</t>
  </si>
  <si>
    <t>LOURDE ALTAGRACIA GONZALES</t>
  </si>
  <si>
    <t>MARIA DE LOS SANTOS DE LA ALT. FELIZ FELIZ</t>
  </si>
  <si>
    <t>MARIA FERMINA PEREZ BATISTA</t>
  </si>
  <si>
    <t>MARIA MERCEDES BRITO FERNANDEZ DE FELIX</t>
  </si>
  <si>
    <t>MARIA NELLY PEÑA GARCIA</t>
  </si>
  <si>
    <t>MARTA BERNARDITA DE LOURDES MEJIA DE OLEO</t>
  </si>
  <si>
    <t>MIGUEL ANTONIO HERNANDEZ</t>
  </si>
  <si>
    <t>MIGUELINA RAMONA GONZALEZ RIVERA DE SOSA</t>
  </si>
  <si>
    <t>PABLO DARIO CIPRIAN</t>
  </si>
  <si>
    <t>PAULA ESPERANZA CARIDAD UREÑA PANTALEON</t>
  </si>
  <si>
    <t>RAYSA VALENTINA ASTACIO JIMENEZ DE SALCEDO</t>
  </si>
  <si>
    <t>ROSA EVANGELISTA DE LOS BISONO ESPAILLAT</t>
  </si>
  <si>
    <t>SENEIDA CASTILLO MONTERO</t>
  </si>
  <si>
    <t>YOLANDA ALTAGRACIA DE JESUS MARTES DE DIAZ</t>
  </si>
  <si>
    <t>YORKIRIS SOLEDAD PLACENCIA DE LA CRUZ</t>
  </si>
  <si>
    <t>CARMEN ALICIA TEJADA CANDELARIO</t>
  </si>
  <si>
    <t>EDDWARD JAVIER GARCIA MONEGRO</t>
  </si>
  <si>
    <t>FRANCISCO LOPEZ FRIAS</t>
  </si>
  <si>
    <t>JEANNETTE ALTAGRACIA MACARIO RODRIGUEZ</t>
  </si>
  <si>
    <t>MERCEDES VICTORIA LAUREANO ALCANTARA</t>
  </si>
  <si>
    <t>Numero Documento</t>
  </si>
  <si>
    <t>codigo</t>
  </si>
  <si>
    <t>gen</t>
  </si>
  <si>
    <t>CTA</t>
  </si>
  <si>
    <t>PROG</t>
  </si>
  <si>
    <t>CODLUGAR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</si>
  <si>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</si>
  <si>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</si>
  <si>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</si>
  <si>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</si>
  <si>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</si>
  <si>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</si>
  <si>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</si>
  <si>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</si>
  <si>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</si>
  <si>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</si>
  <si>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</si>
  <si>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</si>
  <si>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</si>
  <si>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</si>
  <si>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</si>
  <si>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</si>
  <si>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</si>
  <si>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</si>
  <si>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</si>
  <si>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</si>
  <si>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</si>
  <si>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</si>
  <si>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</si>
  <si>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</si>
  <si>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</si>
  <si>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</si>
  <si>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</si>
  <si>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</si>
  <si>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</si>
  <si>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</si>
  <si>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</si>
  <si>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</si>
  <si>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</si>
  <si>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</si>
  <si>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</si>
  <si>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</si>
  <si>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</si>
  <si>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</si>
  <si>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</si>
  <si>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</si>
  <si>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</si>
  <si>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</si>
  <si>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</si>
  <si>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</si>
  <si>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CORRDINADOR DE SERVICIOS GENER</t>
  </si>
  <si>
    <t>ANALISTA DE COMPRAS Y CONTRATA</t>
  </si>
  <si>
    <t>ENCARGADA INVESTIGACION Y DOCU</t>
  </si>
  <si>
    <t>CARRERA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</si>
  <si>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</si>
  <si>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</si>
  <si>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</si>
  <si>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</si>
  <si>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</si>
  <si>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</si>
  <si>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</si>
  <si>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</si>
  <si>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</si>
  <si>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DEPARTAMENTO DE RELACIONES LABORALES Y SOCIALES</t>
  </si>
  <si>
    <t>01.83.00.14.00.04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</si>
  <si>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</si>
  <si>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</si>
  <si>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</si>
  <si>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</si>
  <si>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</si>
  <si>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</si>
  <si>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</si>
  <si>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</si>
  <si>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</si>
  <si>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</si>
  <si>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</si>
  <si>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</si>
  <si>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JULIO CUEVAS</t>
  </si>
  <si>
    <t>AILYN SALCEDO SIERRA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</si>
  <si>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</si>
  <si>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</si>
  <si>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</si>
  <si>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</si>
  <si>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</si>
  <si>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</si>
  <si>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</si>
  <si>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</si>
  <si>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BRAWNY BIENVENIDO ROSARIO MARTINEZ</t>
  </si>
  <si>
    <t>ANNY MERCEDES OTAÑO DIAZ</t>
  </si>
  <si>
    <t>MICHAEL DE LOS SANTOS MONTERO</t>
  </si>
  <si>
    <t>JOLDANY DE JESUS LUIS LAUREANO</t>
  </si>
  <si>
    <t>WILY LEBRON MONTERO</t>
  </si>
  <si>
    <t>STARLYN MANUEL DE LOS SANTOS VASQUEZ</t>
  </si>
  <si>
    <t>MIJHAEL CESPEDES OTAÑO</t>
  </si>
  <si>
    <t>LUIS FRANCISCO DE LOS SANTOS ESPINOSA</t>
  </si>
  <si>
    <t>JUAN MATIAS HERNANDEZ</t>
  </si>
  <si>
    <t>00100620640</t>
  </si>
  <si>
    <t>00113482814</t>
  </si>
  <si>
    <t>00115689259</t>
  </si>
  <si>
    <t>00117578310</t>
  </si>
  <si>
    <t>22400647305</t>
  </si>
  <si>
    <t>40214775294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</si>
  <si>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</si>
  <si>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</si>
  <si>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</si>
  <si>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</si>
  <si>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</si>
  <si>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</si>
  <si>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</si>
  <si>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</si>
  <si>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</si>
  <si>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01900123843</t>
  </si>
  <si>
    <t>40212720193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</si>
  <si>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</si>
  <si>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</si>
  <si>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</si>
  <si>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</si>
  <si>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</si>
  <si>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</si>
  <si>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</si>
  <si>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</si>
  <si>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22300138819</t>
  </si>
  <si>
    <t>22500608884</t>
  </si>
  <si>
    <t>40211996588</t>
  </si>
  <si>
    <t>40212297374</t>
  </si>
  <si>
    <t>40214367621</t>
  </si>
  <si>
    <t>40214795466</t>
  </si>
  <si>
    <t>40230420487</t>
  </si>
  <si>
    <t>40239157759</t>
  </si>
  <si>
    <t>40243067630</t>
  </si>
  <si>
    <t>subprog</t>
  </si>
  <si>
    <t>activi</t>
  </si>
  <si>
    <t>nombre</t>
  </si>
  <si>
    <t>cargo</t>
  </si>
  <si>
    <t>cuenta</t>
  </si>
  <si>
    <t>fecha</t>
  </si>
  <si>
    <t>totaldesc</t>
  </si>
  <si>
    <t>PERIODO</t>
  </si>
  <si>
    <t>COD</t>
  </si>
  <si>
    <t>Litis Alimenticia</t>
  </si>
  <si>
    <t>SFS - Salud Padres</t>
  </si>
  <si>
    <t>00</t>
  </si>
  <si>
    <t>0001</t>
  </si>
  <si>
    <t>9604435076</t>
  </si>
  <si>
    <t>0200866998</t>
  </si>
  <si>
    <t>3300158444</t>
  </si>
  <si>
    <t>3300045094</t>
  </si>
  <si>
    <t>9603445672</t>
  </si>
  <si>
    <t>2400960768</t>
  </si>
  <si>
    <t>9604243334</t>
  </si>
  <si>
    <t>3300044862</t>
  </si>
  <si>
    <t>3300035101</t>
  </si>
  <si>
    <t>3300212571</t>
  </si>
  <si>
    <t>9601100201</t>
  </si>
  <si>
    <t>9603074844</t>
  </si>
  <si>
    <t>3300032272</t>
  </si>
  <si>
    <t>3300035059</t>
  </si>
  <si>
    <t>3300037507</t>
  </si>
  <si>
    <t>0302043531</t>
  </si>
  <si>
    <t>9603074837</t>
  </si>
  <si>
    <t>3300037442</t>
  </si>
  <si>
    <t>3300048059</t>
  </si>
  <si>
    <t>3300029696</t>
  </si>
  <si>
    <t>0200883926</t>
  </si>
  <si>
    <t>9604844028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</si>
  <si>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</si>
  <si>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</si>
  <si>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</si>
  <si>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</si>
  <si>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</si>
  <si>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</si>
  <si>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</si>
  <si>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9605218878</t>
  </si>
  <si>
    <t>9603082933</t>
  </si>
  <si>
    <t>9600409682</t>
  </si>
  <si>
    <t>8300281984</t>
  </si>
  <si>
    <t>9603095214</t>
  </si>
  <si>
    <t>3300049540</t>
  </si>
  <si>
    <t>3300125723</t>
  </si>
  <si>
    <t>9603841436</t>
  </si>
  <si>
    <t>9603082932</t>
  </si>
  <si>
    <t>9603069019</t>
  </si>
  <si>
    <t>3300041742</t>
  </si>
  <si>
    <t>9604738959</t>
  </si>
  <si>
    <t>3300191197</t>
  </si>
  <si>
    <t>0131410932</t>
  </si>
  <si>
    <t>9603095218</t>
  </si>
  <si>
    <t>3300032641</t>
  </si>
  <si>
    <t>3300043805</t>
  </si>
  <si>
    <t>3300036582</t>
  </si>
  <si>
    <t>LISETTE IVONNE MATILDE VEGA SANZ DE</t>
  </si>
  <si>
    <t>9603160585</t>
  </si>
  <si>
    <t>3300042754</t>
  </si>
  <si>
    <t>9603034516</t>
  </si>
  <si>
    <t>3300037662</t>
  </si>
  <si>
    <t>9600496442</t>
  </si>
  <si>
    <t>3300048965</t>
  </si>
  <si>
    <t>9604313568</t>
  </si>
  <si>
    <t>3300042123</t>
  </si>
  <si>
    <t>5800092759</t>
  </si>
  <si>
    <t>8300013660</t>
  </si>
  <si>
    <t>3300215824</t>
  </si>
  <si>
    <t>9603090034</t>
  </si>
  <si>
    <t>3300032065</t>
  </si>
  <si>
    <t>3300037769</t>
  </si>
  <si>
    <t>LUISANA DOMINGUEZ PEREZ</t>
  </si>
  <si>
    <t>3300048499</t>
  </si>
  <si>
    <t>3300035198</t>
  </si>
  <si>
    <t>2400864770</t>
  </si>
  <si>
    <t>3300129680</t>
  </si>
  <si>
    <t>3300563929</t>
  </si>
  <si>
    <t>3300035127</t>
  </si>
  <si>
    <t>3300031532</t>
  </si>
  <si>
    <t>3300030326</t>
  </si>
  <si>
    <t>3300046624</t>
  </si>
  <si>
    <t>1250029133</t>
  </si>
  <si>
    <t>3300062514</t>
  </si>
  <si>
    <t>3300049919</t>
  </si>
  <si>
    <t>9600409702</t>
  </si>
  <si>
    <t>9603292593</t>
  </si>
  <si>
    <t>3300113447</t>
  </si>
  <si>
    <t>1201676637</t>
  </si>
  <si>
    <t>3300039314</t>
  </si>
  <si>
    <t>3300038726</t>
  </si>
  <si>
    <t>MARTHA ALFONSINA DE LA ESP. ROQUEL A</t>
  </si>
  <si>
    <t>3300031286</t>
  </si>
  <si>
    <t>9601142555</t>
  </si>
  <si>
    <t>8300281133</t>
  </si>
  <si>
    <t>3300113049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</si>
  <si>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</si>
  <si>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</si>
  <si>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</si>
  <si>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</si>
  <si>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</si>
  <si>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</si>
  <si>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</si>
  <si>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</si>
  <si>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</si>
  <si>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MILAGROS CONSUELO DE LA ALTAGR GERMA</t>
  </si>
  <si>
    <t>9603069016</t>
  </si>
  <si>
    <t>3300092283</t>
  </si>
  <si>
    <t>3300035017</t>
  </si>
  <si>
    <t>9603082993</t>
  </si>
  <si>
    <t>3300033349</t>
  </si>
  <si>
    <t>9604435075</t>
  </si>
  <si>
    <t>3300043481</t>
  </si>
  <si>
    <t>8300329846</t>
  </si>
  <si>
    <t>8300014135</t>
  </si>
  <si>
    <t>3300101310</t>
  </si>
  <si>
    <t>9604939491</t>
  </si>
  <si>
    <t>3300032382</t>
  </si>
  <si>
    <t>3300028985</t>
  </si>
  <si>
    <t>3300030876</t>
  </si>
  <si>
    <t>8300281272</t>
  </si>
  <si>
    <t>3300032308</t>
  </si>
  <si>
    <t>8300329590</t>
  </si>
  <si>
    <t>9604248808</t>
  </si>
  <si>
    <t>9601345605</t>
  </si>
  <si>
    <t>3300047908</t>
  </si>
  <si>
    <t>0901117798</t>
  </si>
  <si>
    <t>3300049951</t>
  </si>
  <si>
    <t>3300175883</t>
  </si>
  <si>
    <t>3300152877</t>
  </si>
  <si>
    <t>3300040277</t>
  </si>
  <si>
    <t>9604738961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</si>
  <si>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</si>
  <si>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</si>
  <si>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</si>
  <si>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</si>
  <si>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</si>
  <si>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</si>
  <si>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</si>
  <si>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</si>
  <si>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0111262151</t>
  </si>
  <si>
    <t>PIEDAD ALTAGRACIA MONTE DE OCA DE AL</t>
  </si>
  <si>
    <t>3300033268</t>
  </si>
  <si>
    <t>3300040963</t>
  </si>
  <si>
    <t>3300235202</t>
  </si>
  <si>
    <t>9600409691</t>
  </si>
  <si>
    <t>9604435066</t>
  </si>
  <si>
    <t>RAFAEL EMILIO URE¿A OLIVA</t>
  </si>
  <si>
    <t>9600616545</t>
  </si>
  <si>
    <t>9600702467</t>
  </si>
  <si>
    <t>9600356916</t>
  </si>
  <si>
    <t>9601166445</t>
  </si>
  <si>
    <t>0900727532</t>
  </si>
  <si>
    <t>3300038179</t>
  </si>
  <si>
    <t>RAMON ANTONIO VALDEMAR JIMENEZ BATIS</t>
  </si>
  <si>
    <t>9603107039</t>
  </si>
  <si>
    <t>9600409701</t>
  </si>
  <si>
    <t>9604295129</t>
  </si>
  <si>
    <t>9603583937</t>
  </si>
  <si>
    <t>3300187949</t>
  </si>
  <si>
    <t>3300047351</t>
  </si>
  <si>
    <t>3300223560</t>
  </si>
  <si>
    <t>9600409692</t>
  </si>
  <si>
    <t>9603101187</t>
  </si>
  <si>
    <t>9603683962</t>
  </si>
  <si>
    <t>9604435080</t>
  </si>
  <si>
    <t>3300201197</t>
  </si>
  <si>
    <t>3300190826</t>
  </si>
  <si>
    <t>9603568716</t>
  </si>
  <si>
    <t>3300042204</t>
  </si>
  <si>
    <t>3300031778</t>
  </si>
  <si>
    <t>3300036346</t>
  </si>
  <si>
    <t>3300048677</t>
  </si>
  <si>
    <t>9603568713</t>
  </si>
  <si>
    <t>9603568714</t>
  </si>
  <si>
    <t>RUBEN ADOLFO TASCON BEDOYA</t>
  </si>
  <si>
    <t>9603129557</t>
  </si>
  <si>
    <t>9603952562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</si>
  <si>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</si>
  <si>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</si>
  <si>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</si>
  <si>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</si>
  <si>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</si>
  <si>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</si>
  <si>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</si>
  <si>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3300029751</t>
  </si>
  <si>
    <t>9603101191</t>
  </si>
  <si>
    <t>9600409681</t>
  </si>
  <si>
    <t>3300029722</t>
  </si>
  <si>
    <t>3520024361</t>
  </si>
  <si>
    <t>3300040361</t>
  </si>
  <si>
    <t>3300146854</t>
  </si>
  <si>
    <t>9603292604</t>
  </si>
  <si>
    <t>0700628408</t>
  </si>
  <si>
    <t>3300205821</t>
  </si>
  <si>
    <t>9603107050</t>
  </si>
  <si>
    <t>3300157814</t>
  </si>
  <si>
    <t>3300138969</t>
  </si>
  <si>
    <t>9604485214</t>
  </si>
  <si>
    <t>VICTOR MANUEL MATEO PEÑA</t>
  </si>
  <si>
    <t>9603095216</t>
  </si>
  <si>
    <t>0111623062</t>
  </si>
  <si>
    <t>3300207609</t>
  </si>
  <si>
    <t>3300041425</t>
  </si>
  <si>
    <t>3300038713</t>
  </si>
  <si>
    <t>3300046307</t>
  </si>
  <si>
    <t>9603683956</t>
  </si>
  <si>
    <t>9603790443</t>
  </si>
  <si>
    <t>3300038166</t>
  </si>
  <si>
    <t>9603615746</t>
  </si>
  <si>
    <t>3300092610</t>
  </si>
  <si>
    <t>3300146676</t>
  </si>
  <si>
    <t>9603292616</t>
  </si>
  <si>
    <t>9603087432</t>
  </si>
  <si>
    <t>3300206561</t>
  </si>
  <si>
    <t>9603018353</t>
  </si>
  <si>
    <t>9603193066</t>
  </si>
  <si>
    <t>3300127938</t>
  </si>
  <si>
    <t>9604672585</t>
  </si>
  <si>
    <t>3300035512</t>
  </si>
  <si>
    <t>3300190871</t>
  </si>
  <si>
    <t>3300045599</t>
  </si>
  <si>
    <t>3300190813</t>
  </si>
  <si>
    <t>3300216182</t>
  </si>
  <si>
    <t>3300032968</t>
  </si>
  <si>
    <t>3300038629</t>
  </si>
  <si>
    <t>8300279996</t>
  </si>
  <si>
    <t>3300046572</t>
  </si>
  <si>
    <t>3300029599</t>
  </si>
  <si>
    <t>3300151137</t>
  </si>
  <si>
    <t>3300155405</t>
  </si>
  <si>
    <t>9604435072</t>
  </si>
  <si>
    <t>9605218880</t>
  </si>
  <si>
    <t>3300063623</t>
  </si>
  <si>
    <t>3300033103</t>
  </si>
  <si>
    <t>3300041441</t>
  </si>
  <si>
    <t>3300041603</t>
  </si>
  <si>
    <t>3300055204</t>
  </si>
  <si>
    <t>3300032421</t>
  </si>
  <si>
    <t>3300031163</t>
  </si>
  <si>
    <t>9603157098</t>
  </si>
  <si>
    <t>3300030834</t>
  </si>
  <si>
    <t>3300030067</t>
  </si>
  <si>
    <t>3300049058</t>
  </si>
  <si>
    <t>9600409400</t>
  </si>
  <si>
    <t>3300038506</t>
  </si>
  <si>
    <t>3300048826</t>
  </si>
  <si>
    <t>9603841431</t>
  </si>
  <si>
    <t>9603522059</t>
  </si>
  <si>
    <t>3300048004</t>
  </si>
  <si>
    <t>3300034306</t>
  </si>
  <si>
    <t>9604662656</t>
  </si>
  <si>
    <t>3300049304</t>
  </si>
  <si>
    <t>9603095222</t>
  </si>
  <si>
    <t>0302079424</t>
  </si>
  <si>
    <t>9604288998</t>
  </si>
  <si>
    <t>3300061573</t>
  </si>
  <si>
    <t>3300125655</t>
  </si>
  <si>
    <t>9604288995</t>
  </si>
  <si>
    <t>3300041904</t>
  </si>
  <si>
    <t>1201453669</t>
  </si>
  <si>
    <t>9604288996</t>
  </si>
  <si>
    <t>9603522063</t>
  </si>
  <si>
    <t>3300034678</t>
  </si>
  <si>
    <t>9601872821</t>
  </si>
  <si>
    <t>3300066387</t>
  </si>
  <si>
    <t>9603269798</t>
  </si>
  <si>
    <t>3300095798</t>
  </si>
  <si>
    <t>BETANIA RAMOS DE SOSA</t>
  </si>
  <si>
    <t>9605119998</t>
  </si>
  <si>
    <t>3300047335</t>
  </si>
  <si>
    <t>8300006046</t>
  </si>
  <si>
    <t>3300046190</t>
  </si>
  <si>
    <t>3300037277</t>
  </si>
  <si>
    <t>9603218565</t>
  </si>
  <si>
    <t>CARLOS ALBERTO STANLEY GUZMAN CASTIL</t>
  </si>
  <si>
    <t>9603269794</t>
  </si>
  <si>
    <t>3300183150</t>
  </si>
  <si>
    <t>9603074822</t>
  </si>
  <si>
    <t>3300046417</t>
  </si>
  <si>
    <t>9603522060</t>
  </si>
  <si>
    <t>3300029298</t>
  </si>
  <si>
    <t>3300033093</t>
  </si>
  <si>
    <t>1201955028</t>
  </si>
  <si>
    <t>3300039291</t>
  </si>
  <si>
    <t>9601872814</t>
  </si>
  <si>
    <t>3300040031</t>
  </si>
  <si>
    <t>3300041454</t>
  </si>
  <si>
    <t>9604288993</t>
  </si>
  <si>
    <t>3300167312</t>
  </si>
  <si>
    <t>9603157115</t>
  </si>
  <si>
    <t>3300168586</t>
  </si>
  <si>
    <t>9600409417</t>
  </si>
  <si>
    <t>3300046815</t>
  </si>
  <si>
    <t>9603218577</t>
  </si>
  <si>
    <t>9604288997</t>
  </si>
  <si>
    <t>3300039479</t>
  </si>
  <si>
    <t>3300038205</t>
  </si>
  <si>
    <t>3300031396</t>
  </si>
  <si>
    <t>9600716555</t>
  </si>
  <si>
    <t>9604743255</t>
  </si>
  <si>
    <t>3300045188</t>
  </si>
  <si>
    <t>9603218567</t>
  </si>
  <si>
    <t>3300039343</t>
  </si>
  <si>
    <t>3300138053</t>
  </si>
  <si>
    <t>3300039301</t>
  </si>
  <si>
    <t>3300047759</t>
  </si>
  <si>
    <t>3300029395</t>
  </si>
  <si>
    <t>3300028684</t>
  </si>
  <si>
    <t>3300028613</t>
  </si>
  <si>
    <t>3300191168</t>
  </si>
  <si>
    <t>3300204767</t>
  </si>
  <si>
    <t>3300049294</t>
  </si>
  <si>
    <t>9600409422</t>
  </si>
  <si>
    <t>9603522070</t>
  </si>
  <si>
    <t>8300015040</t>
  </si>
  <si>
    <t>3300125516</t>
  </si>
  <si>
    <t>9601872810</t>
  </si>
  <si>
    <t>3300212539</t>
  </si>
  <si>
    <t>9604435078</t>
  </si>
  <si>
    <t>9600712700</t>
  </si>
  <si>
    <t>3300038344</t>
  </si>
  <si>
    <t>9602911458</t>
  </si>
  <si>
    <t>3300044859</t>
  </si>
  <si>
    <t>3300047966</t>
  </si>
  <si>
    <t>3300048266</t>
  </si>
  <si>
    <t>9603841430</t>
  </si>
  <si>
    <t>9600712682</t>
  </si>
  <si>
    <t>3300196024</t>
  </si>
  <si>
    <t>9603522055</t>
  </si>
  <si>
    <t>9601872824</t>
  </si>
  <si>
    <t>3300062394</t>
  </si>
  <si>
    <t>3300044176</t>
  </si>
  <si>
    <t>FARAILDA E DE LAS M MARTINEZ HERNAND</t>
  </si>
  <si>
    <t>3300028532</t>
  </si>
  <si>
    <t>3300183257</t>
  </si>
  <si>
    <t>FEDERICO ALFREDO MIGUEL DE JS FONDEU</t>
  </si>
  <si>
    <t>9603074842</t>
  </si>
  <si>
    <t>9603683960</t>
  </si>
  <si>
    <t>8300012302</t>
  </si>
  <si>
    <t>9603522065</t>
  </si>
  <si>
    <t>3300041551</t>
  </si>
  <si>
    <t>3300211242</t>
  </si>
  <si>
    <t>3300097479</t>
  </si>
  <si>
    <t>9603269789</t>
  </si>
  <si>
    <t>3300033158</t>
  </si>
  <si>
    <t>3300041182</t>
  </si>
  <si>
    <t>9603157102</t>
  </si>
  <si>
    <t>3300204246</t>
  </si>
  <si>
    <t>9604435068</t>
  </si>
  <si>
    <t>3300183192</t>
  </si>
  <si>
    <t>3300169080</t>
  </si>
  <si>
    <t>3300045845</t>
  </si>
  <si>
    <t>1201457704</t>
  </si>
  <si>
    <t>2320240446</t>
  </si>
  <si>
    <t>9604037879</t>
  </si>
  <si>
    <t>3300042974</t>
  </si>
  <si>
    <t>9603157107</t>
  </si>
  <si>
    <t>3300204275</t>
  </si>
  <si>
    <t>1201481385</t>
  </si>
  <si>
    <t>9605054288</t>
  </si>
  <si>
    <t>9602558882</t>
  </si>
  <si>
    <t>3300041580</t>
  </si>
  <si>
    <t>3300036663</t>
  </si>
  <si>
    <t>3300028723</t>
  </si>
  <si>
    <t>3300129457</t>
  </si>
  <si>
    <t>IRMA JOSEFINA DEL CARMEN VASQUEZ ARA</t>
  </si>
  <si>
    <t>9603253168</t>
  </si>
  <si>
    <t>IRMA ROCIO YAMIN MARTINEZ</t>
  </si>
  <si>
    <t>3300042314</t>
  </si>
  <si>
    <t>9605054285</t>
  </si>
  <si>
    <t>3300037756</t>
  </si>
  <si>
    <t>3300038357</t>
  </si>
  <si>
    <t>3300201841</t>
  </si>
  <si>
    <t>3300186319</t>
  </si>
  <si>
    <t>9600409409</t>
  </si>
  <si>
    <t>3300204806</t>
  </si>
  <si>
    <t>9603292603</t>
  </si>
  <si>
    <t>3300029104</t>
  </si>
  <si>
    <t>8300011293</t>
  </si>
  <si>
    <t>3300039495</t>
  </si>
  <si>
    <t>9601872822</t>
  </si>
  <si>
    <t>9603522054</t>
  </si>
  <si>
    <t>3300211239</t>
  </si>
  <si>
    <t>3300034186</t>
  </si>
  <si>
    <t>1201481372</t>
  </si>
  <si>
    <t>3300037426</t>
  </si>
  <si>
    <t>8300281162</t>
  </si>
  <si>
    <t>3300208776</t>
  </si>
  <si>
    <t>3300041852</t>
  </si>
  <si>
    <t>3300059624</t>
  </si>
  <si>
    <t>9600716556</t>
  </si>
  <si>
    <t>9601872827</t>
  </si>
  <si>
    <t>3300063636</t>
  </si>
  <si>
    <t>0301763702</t>
  </si>
  <si>
    <t>JOSE GUILLERMO DE LA ALTAGRACI GUERR</t>
  </si>
  <si>
    <t>9603573624</t>
  </si>
  <si>
    <t>3300125590</t>
  </si>
  <si>
    <t>9600692734</t>
  </si>
  <si>
    <t>9603218576</t>
  </si>
  <si>
    <t>3300039806</t>
  </si>
  <si>
    <t>9600716560</t>
  </si>
  <si>
    <t>9604844018</t>
  </si>
  <si>
    <t>0700809900</t>
  </si>
  <si>
    <t>3300029159</t>
  </si>
  <si>
    <t>1202149804</t>
  </si>
  <si>
    <t>3300037329</t>
  </si>
  <si>
    <t>3300041784</t>
  </si>
  <si>
    <t>8300011248</t>
  </si>
  <si>
    <t>3300112066</t>
  </si>
  <si>
    <t>3300034940</t>
  </si>
  <si>
    <t>3300170723</t>
  </si>
  <si>
    <t>3300040112</t>
  </si>
  <si>
    <t>3300049100</t>
  </si>
  <si>
    <t>9600367364</t>
  </si>
  <si>
    <t>3300125639</t>
  </si>
  <si>
    <t>9603023538</t>
  </si>
  <si>
    <t>3300039644</t>
  </si>
  <si>
    <t>3300168340</t>
  </si>
  <si>
    <t>9603683963</t>
  </si>
  <si>
    <t>9604295128</t>
  </si>
  <si>
    <t>9600045822</t>
  </si>
  <si>
    <t>3300041975</t>
  </si>
  <si>
    <t>3300041917</t>
  </si>
  <si>
    <t>3300028545</t>
  </si>
  <si>
    <t>3300151548</t>
  </si>
  <si>
    <t>9605054282</t>
  </si>
  <si>
    <t>3300036223</t>
  </si>
  <si>
    <t>9605218876</t>
  </si>
  <si>
    <t>3300039152</t>
  </si>
  <si>
    <t>3300039071</t>
  </si>
  <si>
    <t>9601872818</t>
  </si>
  <si>
    <t>3300044998</t>
  </si>
  <si>
    <t>3300204288</t>
  </si>
  <si>
    <t>3300045434</t>
  </si>
  <si>
    <t>9603292605</t>
  </si>
  <si>
    <t>3300042738</t>
  </si>
  <si>
    <t>9601872815</t>
  </si>
  <si>
    <t>3300048509</t>
  </si>
  <si>
    <t>3300041412</t>
  </si>
  <si>
    <t>9605054281</t>
  </si>
  <si>
    <t>1201775538</t>
  </si>
  <si>
    <t>3300043601</t>
  </si>
  <si>
    <t>3300042246</t>
  </si>
  <si>
    <t>3300211158</t>
  </si>
  <si>
    <t>9600429134</t>
  </si>
  <si>
    <t>3300144351</t>
  </si>
  <si>
    <t>3300037235</t>
  </si>
  <si>
    <t>9601124336</t>
  </si>
  <si>
    <t>8100040057</t>
  </si>
  <si>
    <t>3300140928</t>
  </si>
  <si>
    <t>8300009454</t>
  </si>
  <si>
    <t>3300029719</t>
  </si>
  <si>
    <t>3300049508</t>
  </si>
  <si>
    <t>3300204848</t>
  </si>
  <si>
    <t>3300040002</t>
  </si>
  <si>
    <t>3300041221</t>
  </si>
  <si>
    <t>9602851751</t>
  </si>
  <si>
    <t>3300036061</t>
  </si>
  <si>
    <t>9604288994</t>
  </si>
  <si>
    <t>1250028862</t>
  </si>
  <si>
    <t>3300082905</t>
  </si>
  <si>
    <t>3300163536</t>
  </si>
  <si>
    <t>3300040222</t>
  </si>
  <si>
    <t>9603522071</t>
  </si>
  <si>
    <t>3300169200</t>
  </si>
  <si>
    <t>1202416579</t>
  </si>
  <si>
    <t>MARIA FERMINA PEREZ DE RODRIGUEZ</t>
  </si>
  <si>
    <t>3300041218</t>
  </si>
  <si>
    <t>1202350499</t>
  </si>
  <si>
    <t>3300035978</t>
  </si>
  <si>
    <t>9600716658</t>
  </si>
  <si>
    <t>8300080130</t>
  </si>
  <si>
    <t>3300049676</t>
  </si>
  <si>
    <t>3300092212</t>
  </si>
  <si>
    <t>3300028901</t>
  </si>
  <si>
    <t>9604332061</t>
  </si>
  <si>
    <t>3300028561</t>
  </si>
  <si>
    <t>3300220631</t>
  </si>
  <si>
    <t>MARTA BERNARDITA DE LOURDES MEJIA DE</t>
  </si>
  <si>
    <t>0200741408</t>
  </si>
  <si>
    <t>3300140957</t>
  </si>
  <si>
    <t>3300043630</t>
  </si>
  <si>
    <t>3300066112</t>
  </si>
  <si>
    <t>3300040471</t>
  </si>
  <si>
    <t>3300036207</t>
  </si>
  <si>
    <t>3300155379</t>
  </si>
  <si>
    <t>3300043588</t>
  </si>
  <si>
    <t>3300045858</t>
  </si>
  <si>
    <t>3300034733</t>
  </si>
  <si>
    <t>3300047830</t>
  </si>
  <si>
    <t>3300140863</t>
  </si>
  <si>
    <t>3300036456</t>
  </si>
  <si>
    <t>9603157111</t>
  </si>
  <si>
    <t>3300043083</t>
  </si>
  <si>
    <t>3300040918</t>
  </si>
  <si>
    <t>3300091543</t>
  </si>
  <si>
    <t>9603157092</t>
  </si>
  <si>
    <t>3300092678</t>
  </si>
  <si>
    <t>9603074821</t>
  </si>
  <si>
    <t>9603157110</t>
  </si>
  <si>
    <t>9603522064</t>
  </si>
  <si>
    <t>3300036964</t>
  </si>
  <si>
    <t>3300047623</t>
  </si>
  <si>
    <t>9601872828</t>
  </si>
  <si>
    <t>3300042864</t>
  </si>
  <si>
    <t>9604662657</t>
  </si>
  <si>
    <t>9603952563</t>
  </si>
  <si>
    <t>9604748921</t>
  </si>
  <si>
    <t>9601985133</t>
  </si>
  <si>
    <t>3300032052</t>
  </si>
  <si>
    <t>9603074831</t>
  </si>
  <si>
    <t>3300059802</t>
  </si>
  <si>
    <t>3300044710</t>
  </si>
  <si>
    <t>3300041496</t>
  </si>
  <si>
    <t>9601938349</t>
  </si>
  <si>
    <t>8300193179</t>
  </si>
  <si>
    <t>3300030737</t>
  </si>
  <si>
    <t>3300034623</t>
  </si>
  <si>
    <t>3300038399</t>
  </si>
  <si>
    <t>6500234012</t>
  </si>
  <si>
    <t>9603074823</t>
  </si>
  <si>
    <t>3300029667</t>
  </si>
  <si>
    <t>3300036430</t>
  </si>
  <si>
    <t>3300140850</t>
  </si>
  <si>
    <t>3300037361</t>
  </si>
  <si>
    <t>9604037873</t>
  </si>
  <si>
    <t>3300212555</t>
  </si>
  <si>
    <t>3300046802</t>
  </si>
  <si>
    <t>9603522053</t>
  </si>
  <si>
    <t>9603157121</t>
  </si>
  <si>
    <t>3300044192</t>
  </si>
  <si>
    <t>3300040455</t>
  </si>
  <si>
    <t>3300037484</t>
  </si>
  <si>
    <t>3300035884</t>
  </si>
  <si>
    <t>2700264176</t>
  </si>
  <si>
    <t>8300010993</t>
  </si>
  <si>
    <t>RAYSA VALENTINA ASTACIO JIMENEZ DE S</t>
  </si>
  <si>
    <t>9603074827</t>
  </si>
  <si>
    <t>9603527783</t>
  </si>
  <si>
    <t>3300146595</t>
  </si>
  <si>
    <t>3300127666</t>
  </si>
  <si>
    <t>3300063665</t>
  </si>
  <si>
    <t>3300201278</t>
  </si>
  <si>
    <t>9602005273</t>
  </si>
  <si>
    <t>0700806165</t>
  </si>
  <si>
    <t>3300045625</t>
  </si>
  <si>
    <t>9603218573</t>
  </si>
  <si>
    <t>9604037868</t>
  </si>
  <si>
    <t>ROSA EVANGELISTA DE LOS BISONO ESPAI</t>
  </si>
  <si>
    <t>9600409686</t>
  </si>
  <si>
    <t>3300147617</t>
  </si>
  <si>
    <t>9604435071</t>
  </si>
  <si>
    <t>9601872811</t>
  </si>
  <si>
    <t>3300205782</t>
  </si>
  <si>
    <t>3300044079</t>
  </si>
  <si>
    <t>3300043478</t>
  </si>
  <si>
    <t>3300036854</t>
  </si>
  <si>
    <t>1250028231</t>
  </si>
  <si>
    <t>9603157117</t>
  </si>
  <si>
    <t>3300037824</t>
  </si>
  <si>
    <t>0700806178</t>
  </si>
  <si>
    <t>3300029984</t>
  </si>
  <si>
    <t>9600409687</t>
  </si>
  <si>
    <t>3300036935</t>
  </si>
  <si>
    <t>SENEIDA CASTILLO DE MEJIA</t>
  </si>
  <si>
    <t>3300183176</t>
  </si>
  <si>
    <t>3300174952</t>
  </si>
  <si>
    <t>3300039411</t>
  </si>
  <si>
    <t>3300066167</t>
  </si>
  <si>
    <t>8300281175</t>
  </si>
  <si>
    <t>3300032515</t>
  </si>
  <si>
    <t>3300036870</t>
  </si>
  <si>
    <t>0111156953</t>
  </si>
  <si>
    <t>3300043106</t>
  </si>
  <si>
    <t>9603269787</t>
  </si>
  <si>
    <t>9603269792</t>
  </si>
  <si>
    <t>9603256485</t>
  </si>
  <si>
    <t>1620610995</t>
  </si>
  <si>
    <t>3300140960</t>
  </si>
  <si>
    <t>2700303574</t>
  </si>
  <si>
    <t>9603157116</t>
  </si>
  <si>
    <t>3300046828</t>
  </si>
  <si>
    <t>3300028655</t>
  </si>
  <si>
    <t>3300034746</t>
  </si>
  <si>
    <t>3300042220</t>
  </si>
  <si>
    <t>2420150549</t>
  </si>
  <si>
    <t>9605054286</t>
  </si>
  <si>
    <t>9600716661</t>
  </si>
  <si>
    <t>1202423368</t>
  </si>
  <si>
    <t>3300202222</t>
  </si>
  <si>
    <t>8300001355</t>
  </si>
  <si>
    <t>9604748918</t>
  </si>
  <si>
    <t>9600716657</t>
  </si>
  <si>
    <t>3300204877</t>
  </si>
  <si>
    <t>3300125503</t>
  </si>
  <si>
    <t>3300045049</t>
  </si>
  <si>
    <t>9603522058</t>
  </si>
  <si>
    <t>9604662658</t>
  </si>
  <si>
    <t>9603683955</t>
  </si>
  <si>
    <t>YOHAIRO DE JESUS MORILLO PERDOMO</t>
  </si>
  <si>
    <t>9600409416</t>
  </si>
  <si>
    <t>9604435079</t>
  </si>
  <si>
    <t>3300045793</t>
  </si>
  <si>
    <t>9601872817</t>
  </si>
  <si>
    <t>YORKIRIS SOLEDAD PLACENCIA DE LA CRU</t>
  </si>
  <si>
    <t>9603269793</t>
  </si>
  <si>
    <t>3300042330</t>
  </si>
  <si>
    <t>1201465398</t>
  </si>
  <si>
    <t>3300039602</t>
  </si>
  <si>
    <t>9600630122</t>
  </si>
  <si>
    <t>1201847071</t>
  </si>
  <si>
    <t>9600409415</t>
  </si>
  <si>
    <t>0901105739</t>
  </si>
  <si>
    <t>3300038360</t>
  </si>
  <si>
    <t>0002</t>
  </si>
  <si>
    <t>9601909154</t>
  </si>
  <si>
    <t>9603144205</t>
  </si>
  <si>
    <t>3300066413</t>
  </si>
  <si>
    <t>3300040125</t>
  </si>
  <si>
    <t>3300042770</t>
  </si>
  <si>
    <t>3300039851</t>
  </si>
  <si>
    <t>3300048169</t>
  </si>
  <si>
    <t>3300032997</t>
  </si>
  <si>
    <t>3300090939</t>
  </si>
  <si>
    <t>3300093347</t>
  </si>
  <si>
    <t>3300040617</t>
  </si>
  <si>
    <t>3300038289</t>
  </si>
  <si>
    <t>3300046048</t>
  </si>
  <si>
    <t>2404395591</t>
  </si>
  <si>
    <t>3300032780</t>
  </si>
  <si>
    <t>3300033572</t>
  </si>
  <si>
    <t>0600602741</t>
  </si>
  <si>
    <t>3300037196</t>
  </si>
  <si>
    <t>3300036621</t>
  </si>
  <si>
    <t>9603253161</t>
  </si>
  <si>
    <t>3300041519</t>
  </si>
  <si>
    <t>06</t>
  </si>
  <si>
    <t>1202349963</t>
  </si>
  <si>
    <t>1250028846</t>
  </si>
  <si>
    <t>3300047047</t>
  </si>
  <si>
    <t>8300329370</t>
  </si>
  <si>
    <t>9603278254</t>
  </si>
  <si>
    <t>3300036841</t>
  </si>
  <si>
    <t>2100436328</t>
  </si>
  <si>
    <t>0130230825</t>
  </si>
  <si>
    <t>3300030151</t>
  </si>
  <si>
    <t>3300043876</t>
  </si>
  <si>
    <t>0302036292</t>
  </si>
  <si>
    <t>3300031011</t>
  </si>
  <si>
    <t>1250028590</t>
  </si>
  <si>
    <t>9603278251</t>
  </si>
  <si>
    <t>1250029214</t>
  </si>
  <si>
    <t>1250029544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</si>
  <si>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</si>
  <si>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</si>
  <si>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</si>
  <si>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</si>
  <si>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</si>
  <si>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</si>
  <si>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</si>
  <si>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</si>
  <si>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</si>
  <si>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</si>
  <si>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</si>
  <si>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</si>
  <si>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9604295142</t>
  </si>
  <si>
    <t>9605218871</t>
  </si>
  <si>
    <t>3300032719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</si>
  <si>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</si>
  <si>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</si>
  <si>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</si>
  <si>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</si>
  <si>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</si>
  <si>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</si>
  <si>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</si>
  <si>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</si>
  <si>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9603292591</t>
  </si>
  <si>
    <t>3300061612</t>
  </si>
  <si>
    <t>3300083014</t>
  </si>
  <si>
    <t>9600568832</t>
  </si>
  <si>
    <t>3300061418</t>
  </si>
  <si>
    <t>1250028260</t>
  </si>
  <si>
    <t>9605054284</t>
  </si>
  <si>
    <t>3300174114</t>
  </si>
  <si>
    <t>9603769993</t>
  </si>
  <si>
    <t>3300030889</t>
  </si>
  <si>
    <t>3300034403</t>
  </si>
  <si>
    <t>3300047034</t>
  </si>
  <si>
    <t>9601293900</t>
  </si>
  <si>
    <t>3300030164</t>
  </si>
  <si>
    <t>3300041344</t>
  </si>
  <si>
    <t>9602596105</t>
  </si>
  <si>
    <t>1201321652</t>
  </si>
  <si>
    <t>3300043452</t>
  </si>
  <si>
    <t>9603184266</t>
  </si>
  <si>
    <t>1202350004</t>
  </si>
  <si>
    <t>3300044765</t>
  </si>
  <si>
    <t>9603855950</t>
  </si>
  <si>
    <t>9600708244</t>
  </si>
  <si>
    <t>9603522066</t>
  </si>
  <si>
    <t>3300147633</t>
  </si>
  <si>
    <t>3300049786</t>
  </si>
  <si>
    <t>9603253167</t>
  </si>
  <si>
    <t>1201955044</t>
  </si>
  <si>
    <t>3300034717</t>
  </si>
  <si>
    <t>9603769994</t>
  </si>
  <si>
    <t>3300041328</t>
  </si>
  <si>
    <t>3300151166</t>
  </si>
  <si>
    <t>3300200127</t>
  </si>
  <si>
    <t>9603278255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</si>
  <si>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</si>
  <si>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</si>
  <si>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</si>
  <si>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</si>
  <si>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</si>
  <si>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</si>
  <si>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</si>
  <si>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</si>
  <si>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1020139900</t>
  </si>
  <si>
    <t>3300201663</t>
  </si>
  <si>
    <t>3300043711</t>
  </si>
  <si>
    <t>2401138353</t>
  </si>
  <si>
    <t>1202350017</t>
  </si>
  <si>
    <t>1250030067</t>
  </si>
  <si>
    <t>9605054287</t>
  </si>
  <si>
    <t>8300189028</t>
  </si>
  <si>
    <t>1250028367</t>
  </si>
  <si>
    <t>9603683968</t>
  </si>
  <si>
    <t>1240145509</t>
  </si>
  <si>
    <t>1201321623</t>
  </si>
  <si>
    <t>3300041991</t>
  </si>
  <si>
    <t>3300048460</t>
  </si>
  <si>
    <t>3300063584</t>
  </si>
  <si>
    <t>1250029531</t>
  </si>
  <si>
    <t>3300091475</t>
  </si>
  <si>
    <t>3300041645</t>
  </si>
  <si>
    <t>9603683965</t>
  </si>
  <si>
    <t>3300034490</t>
  </si>
  <si>
    <t>1202173663</t>
  </si>
  <si>
    <t>1020139670</t>
  </si>
  <si>
    <t>9603101185</t>
  </si>
  <si>
    <t>3300046420</t>
  </si>
  <si>
    <t>3300038564</t>
  </si>
  <si>
    <t>3300028671</t>
  </si>
  <si>
    <t>3300048813</t>
  </si>
  <si>
    <t>3300039796</t>
  </si>
  <si>
    <t>3300133061</t>
  </si>
  <si>
    <t>9603377278</t>
  </si>
  <si>
    <t>JENIFFER BARBRA NUÑEZ GUIO</t>
  </si>
  <si>
    <t>9603687042</t>
  </si>
  <si>
    <t>9603861871</t>
  </si>
  <si>
    <t>9602388686</t>
  </si>
  <si>
    <t>1202349934</t>
  </si>
  <si>
    <t>1250029405</t>
  </si>
  <si>
    <t>3300113353</t>
  </si>
  <si>
    <t>3300041739</t>
  </si>
  <si>
    <t>3300061421</t>
  </si>
  <si>
    <t>3300092623</t>
  </si>
  <si>
    <t>JOSE MIGUEL ANGULO MORROBEL</t>
  </si>
  <si>
    <t>8300281489</t>
  </si>
  <si>
    <t>3300063610</t>
  </si>
  <si>
    <t>1201852095</t>
  </si>
  <si>
    <t>3300112985</t>
  </si>
  <si>
    <t>9604295135</t>
  </si>
  <si>
    <t>1250029395</t>
  </si>
  <si>
    <t>JOSE SINENCIO APOLINAR ESPINAL TAVER</t>
  </si>
  <si>
    <t>1250029081</t>
  </si>
  <si>
    <t>1250028736</t>
  </si>
  <si>
    <t>1250028655</t>
  </si>
  <si>
    <t>3300040387</t>
  </si>
  <si>
    <t>3300030517</t>
  </si>
  <si>
    <t>3300030627</t>
  </si>
  <si>
    <t>3300041399</t>
  </si>
  <si>
    <t>9604748922</t>
  </si>
  <si>
    <t>9604748920</t>
  </si>
  <si>
    <t>9600935820</t>
  </si>
  <si>
    <t>3300031930</t>
  </si>
  <si>
    <t>3300041658</t>
  </si>
  <si>
    <t>0800878630</t>
  </si>
  <si>
    <t>1250029942</t>
  </si>
  <si>
    <t>1250028273</t>
  </si>
  <si>
    <t>1201798609</t>
  </si>
  <si>
    <t>9604295123</t>
  </si>
  <si>
    <t>0301652305</t>
  </si>
  <si>
    <t>3300049935</t>
  </si>
  <si>
    <t>3300043931</t>
  </si>
  <si>
    <t>9603361860</t>
  </si>
  <si>
    <t>9603278249</t>
  </si>
  <si>
    <t>9603855945</t>
  </si>
  <si>
    <t>3300034704</t>
  </si>
  <si>
    <t>1250028817</t>
  </si>
  <si>
    <t>1250029036</t>
  </si>
  <si>
    <t>3300049142</t>
  </si>
  <si>
    <t>1250029298</t>
  </si>
  <si>
    <t>3300127802</t>
  </si>
  <si>
    <t>1201332395</t>
  </si>
  <si>
    <t>3300034212</t>
  </si>
  <si>
    <t>1240145512</t>
  </si>
  <si>
    <t>1250028574</t>
  </si>
  <si>
    <t>9603074845</t>
  </si>
  <si>
    <t>3300036867</t>
  </si>
  <si>
    <t>3300035114</t>
  </si>
  <si>
    <t>9603343236</t>
  </si>
  <si>
    <t>3300095824</t>
  </si>
  <si>
    <t>3300043863</t>
  </si>
  <si>
    <t>3300040565</t>
  </si>
  <si>
    <t>1201321665</t>
  </si>
  <si>
    <t>3300049346</t>
  </si>
  <si>
    <t>1250029324</t>
  </si>
  <si>
    <t>1250029502</t>
  </si>
  <si>
    <t>3300101268</t>
  </si>
  <si>
    <t>MARIA DEL CARMEN VICENTE YEPES</t>
  </si>
  <si>
    <t>9600409418</t>
  </si>
  <si>
    <t>3300038098</t>
  </si>
  <si>
    <t>3300042505</t>
  </si>
  <si>
    <t>3300033420</t>
  </si>
  <si>
    <t>3300059569</t>
  </si>
  <si>
    <t>1201597363</t>
  </si>
  <si>
    <t>3300063607</t>
  </si>
  <si>
    <t>3300201854</t>
  </si>
  <si>
    <t>9600409696</t>
  </si>
  <si>
    <t>3300042275</t>
  </si>
  <si>
    <t>3300047238</t>
  </si>
  <si>
    <t>8300329778</t>
  </si>
  <si>
    <t>1250030083</t>
  </si>
  <si>
    <t>MODESTO ANTONIO FELIZ EUGENIO</t>
  </si>
  <si>
    <t>1250028215</t>
  </si>
  <si>
    <t>3300211161</t>
  </si>
  <si>
    <t>3300048033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</si>
  <si>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</si>
  <si>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</si>
  <si>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</si>
  <si>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</si>
  <si>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</si>
  <si>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</si>
  <si>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</si>
  <si>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</si>
  <si>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1250029230</t>
  </si>
  <si>
    <t>3300157283</t>
  </si>
  <si>
    <t>9603855947</t>
  </si>
  <si>
    <t>1250029670</t>
  </si>
  <si>
    <t>3300146553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</si>
  <si>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</si>
  <si>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</si>
  <si>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</si>
  <si>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</si>
  <si>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</si>
  <si>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</si>
  <si>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</si>
  <si>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3300033336</t>
  </si>
  <si>
    <t>3300044927</t>
  </si>
  <si>
    <t>1020139625</t>
  </si>
  <si>
    <t>1250029104</t>
  </si>
  <si>
    <t>3300034225</t>
  </si>
  <si>
    <t>3300166481</t>
  </si>
  <si>
    <t>9603278252</t>
  </si>
  <si>
    <t>3300159731</t>
  </si>
  <si>
    <t>3300032560</t>
  </si>
  <si>
    <t>3300113308</t>
  </si>
  <si>
    <t>3300220534</t>
  </si>
  <si>
    <t>3300048363</t>
  </si>
  <si>
    <t>3300146993</t>
  </si>
  <si>
    <t>1250028545</t>
  </si>
  <si>
    <t>3300044590</t>
  </si>
  <si>
    <t>9601375247</t>
  </si>
  <si>
    <t>9603263940</t>
  </si>
  <si>
    <t>3300042068</t>
  </si>
  <si>
    <t>9604295124</t>
  </si>
  <si>
    <t>8300011235</t>
  </si>
  <si>
    <t>1201852079</t>
  </si>
  <si>
    <t>9603335625</t>
  </si>
  <si>
    <t>2320231507</t>
  </si>
  <si>
    <t>9604295130</t>
  </si>
  <si>
    <t>1250028516</t>
  </si>
  <si>
    <t>3300039424</t>
  </si>
  <si>
    <t>1201955031</t>
  </si>
  <si>
    <t>1250029654</t>
  </si>
  <si>
    <t>1020139654</t>
  </si>
  <si>
    <t>3300030588</t>
  </si>
  <si>
    <t>1201597347</t>
  </si>
  <si>
    <t>9603074839</t>
  </si>
  <si>
    <t>1202043311</t>
  </si>
  <si>
    <t>9603278253</t>
  </si>
  <si>
    <t>9605218872</t>
  </si>
  <si>
    <t>9604550431</t>
  </si>
  <si>
    <t>3300166465</t>
  </si>
  <si>
    <t>3300146980</t>
  </si>
  <si>
    <t>9603353412</t>
  </si>
  <si>
    <t>1250028914</t>
  </si>
  <si>
    <t>3300129745</t>
  </si>
  <si>
    <t>02</t>
  </si>
  <si>
    <t>3300037604</t>
  </si>
  <si>
    <t>3300042589</t>
  </si>
  <si>
    <t>3300042880</t>
  </si>
  <si>
    <t>3300033161</t>
  </si>
  <si>
    <t>3300035088</t>
  </si>
  <si>
    <t>3300191126</t>
  </si>
  <si>
    <t>3300138901</t>
  </si>
  <si>
    <t>3300062404</t>
  </si>
  <si>
    <t>9604295127</t>
  </si>
  <si>
    <t>3300034539</t>
  </si>
  <si>
    <t>3300034380</t>
  </si>
  <si>
    <t>3300038111</t>
  </si>
  <si>
    <t>0111156856</t>
  </si>
  <si>
    <t>9603292609</t>
  </si>
  <si>
    <t>3300033734</t>
  </si>
  <si>
    <t>9605218875</t>
  </si>
  <si>
    <t>8300188773</t>
  </si>
  <si>
    <t>3300063678</t>
  </si>
  <si>
    <t>3300048318</t>
  </si>
  <si>
    <t>9604656614</t>
  </si>
  <si>
    <t>0200609731</t>
  </si>
  <si>
    <t>2470269579</t>
  </si>
  <si>
    <t>9605218877</t>
  </si>
  <si>
    <t>9604313570</t>
  </si>
  <si>
    <t>9603107031</t>
  </si>
  <si>
    <t>9603107047</t>
  </si>
  <si>
    <t>9603104806</t>
  </si>
  <si>
    <t>9604313569</t>
  </si>
  <si>
    <t>9603074836</t>
  </si>
  <si>
    <t>9603886842</t>
  </si>
  <si>
    <t>9604844027</t>
  </si>
  <si>
    <t>9604295138</t>
  </si>
  <si>
    <t>9604313567</t>
  </si>
  <si>
    <t>9603218572</t>
  </si>
  <si>
    <t>9604057764</t>
  </si>
  <si>
    <t>9603107051</t>
  </si>
  <si>
    <t>9600701922</t>
  </si>
  <si>
    <t>9604037874</t>
  </si>
  <si>
    <t>9603952566</t>
  </si>
  <si>
    <t>9604037876</t>
  </si>
  <si>
    <t>9603157114</t>
  </si>
  <si>
    <t>9604037878</t>
  </si>
  <si>
    <t>9605218873</t>
  </si>
  <si>
    <t>9603107044</t>
  </si>
  <si>
    <t>9604550430</t>
  </si>
  <si>
    <t>9604037870</t>
  </si>
  <si>
    <t>0301018240</t>
  </si>
  <si>
    <t>9603157113</t>
  </si>
  <si>
    <t>9603539965</t>
  </si>
  <si>
    <t>9604844040</t>
  </si>
  <si>
    <t>2420141367</t>
  </si>
  <si>
    <t>3300101323</t>
  </si>
  <si>
    <t>9603885326</t>
  </si>
  <si>
    <t>9603981249</t>
  </si>
  <si>
    <t>9603522056</t>
  </si>
  <si>
    <t>9600701920</t>
  </si>
  <si>
    <t>2480080855</t>
  </si>
  <si>
    <t>9601876312</t>
  </si>
  <si>
    <t>9603449301</t>
  </si>
  <si>
    <t>9604548109</t>
  </si>
  <si>
    <t>9603841434</t>
  </si>
  <si>
    <t>9604435081</t>
  </si>
  <si>
    <t>9601985134</t>
  </si>
  <si>
    <t>9604435083</t>
  </si>
  <si>
    <t>0111564024</t>
  </si>
  <si>
    <t>603253176</t>
  </si>
  <si>
    <t>ELIZABETH DEL CARMEN SILVESTRE GARCI</t>
  </si>
  <si>
    <t>0600256058</t>
  </si>
  <si>
    <t>9600708230</t>
  </si>
  <si>
    <t>9604295131</t>
  </si>
  <si>
    <t>5300071356</t>
  </si>
  <si>
    <t>0100869775</t>
  </si>
  <si>
    <t>8200111410</t>
  </si>
  <si>
    <t>9604367656</t>
  </si>
  <si>
    <t>9605054290</t>
  </si>
  <si>
    <t>9604037875</t>
  </si>
  <si>
    <t>9603079054</t>
  </si>
  <si>
    <t>9600988723</t>
  </si>
  <si>
    <t>9603361861</t>
  </si>
  <si>
    <t>9600716651</t>
  </si>
  <si>
    <t>INDHIARA ADRIANNA HERRERA DEL ROSARI</t>
  </si>
  <si>
    <t>9604295126</t>
  </si>
  <si>
    <t>9603193062</t>
  </si>
  <si>
    <t>9604435077</t>
  </si>
  <si>
    <t>9604672584</t>
  </si>
  <si>
    <t>9604435069</t>
  </si>
  <si>
    <t>9601740579</t>
  </si>
  <si>
    <t>9603522068</t>
  </si>
  <si>
    <t>9603782742</t>
  </si>
  <si>
    <t>9603107045</t>
  </si>
  <si>
    <t>9604295141</t>
  </si>
  <si>
    <t>0301661037</t>
  </si>
  <si>
    <t>9604435065</t>
  </si>
  <si>
    <t>9603137820</t>
  </si>
  <si>
    <t>9603615745</t>
  </si>
  <si>
    <t>9604248839</t>
  </si>
  <si>
    <t>1310223382</t>
  </si>
  <si>
    <t>9603522072</t>
  </si>
  <si>
    <t>9604295133</t>
  </si>
  <si>
    <t>9604777165</t>
  </si>
  <si>
    <t>9605218874</t>
  </si>
  <si>
    <t>9602128907</t>
  </si>
  <si>
    <t>0111461101</t>
  </si>
  <si>
    <t>9604311327</t>
  </si>
  <si>
    <t>9603137813</t>
  </si>
  <si>
    <t>2300589725</t>
  </si>
  <si>
    <t>9603269804</t>
  </si>
  <si>
    <t>9601018978</t>
  </si>
  <si>
    <t>9604844037</t>
  </si>
  <si>
    <t>LOURDES MARGARITA MARMOLEJOS VILLAVI</t>
  </si>
  <si>
    <t>9600159795</t>
  </si>
  <si>
    <t>3300036825</t>
  </si>
  <si>
    <t>9605054279</t>
  </si>
  <si>
    <t>9600854370</t>
  </si>
  <si>
    <t>9604672578</t>
  </si>
  <si>
    <t>7400007786</t>
  </si>
  <si>
    <t>9603292596</t>
  </si>
  <si>
    <t>9603107032</t>
  </si>
  <si>
    <t>9603335635</t>
  </si>
  <si>
    <t>9604315173</t>
  </si>
  <si>
    <t>9603086325</t>
  </si>
  <si>
    <t>9605128263</t>
  </si>
  <si>
    <t>9600701928</t>
  </si>
  <si>
    <t>0801571428</t>
  </si>
  <si>
    <t>9604295122</t>
  </si>
  <si>
    <t>2440740056</t>
  </si>
  <si>
    <t>9604743257</t>
  </si>
  <si>
    <t>9603465510</t>
  </si>
  <si>
    <t>9604313571</t>
  </si>
  <si>
    <t>9604037872</t>
  </si>
  <si>
    <t>9605054289</t>
  </si>
  <si>
    <t>9601338727</t>
  </si>
  <si>
    <t>9603683862</t>
  </si>
  <si>
    <t>9603069020</t>
  </si>
  <si>
    <t>9603841437</t>
  </si>
  <si>
    <t>DEPARTAMENTO DE RELACIONES LABORALES Y S</t>
  </si>
  <si>
    <t>0231319839</t>
  </si>
  <si>
    <t>9603885140</t>
  </si>
  <si>
    <t>0301671991</t>
  </si>
  <si>
    <t>9604243333</t>
  </si>
  <si>
    <t>9604313566</t>
  </si>
  <si>
    <t>9604844021</t>
  </si>
  <si>
    <t>8700068372</t>
  </si>
  <si>
    <t>9604844049</t>
  </si>
  <si>
    <t>3300190839</t>
  </si>
  <si>
    <t>9603074840</t>
  </si>
  <si>
    <t>0301441532</t>
  </si>
  <si>
    <t>9603363226</t>
  </si>
  <si>
    <t>9603709399</t>
  </si>
  <si>
    <t>3300201207</t>
  </si>
  <si>
    <t>1250028529</t>
  </si>
  <si>
    <t>0131411449</t>
  </si>
  <si>
    <t>0301704185</t>
  </si>
  <si>
    <t>0301427873</t>
  </si>
  <si>
    <t>1640553832</t>
  </si>
  <si>
    <t>9604435084</t>
  </si>
  <si>
    <t>9603107029</t>
  </si>
  <si>
    <t>0301895214</t>
  </si>
  <si>
    <t>9603074834</t>
  </si>
  <si>
    <t>9603086427</t>
  </si>
  <si>
    <t>9604656612</t>
  </si>
  <si>
    <t>9603720254</t>
  </si>
  <si>
    <t>9604295125</t>
  </si>
  <si>
    <t>9604295140</t>
  </si>
  <si>
    <t>0131616794</t>
  </si>
  <si>
    <t>03667</t>
  </si>
  <si>
    <t>9604656613</t>
  </si>
  <si>
    <t>9604037880</t>
  </si>
  <si>
    <t>9603074846</t>
  </si>
  <si>
    <t>9604057763</t>
  </si>
  <si>
    <t>9605054280</t>
  </si>
  <si>
    <t>9603102654</t>
  </si>
  <si>
    <t>9603184887</t>
  </si>
  <si>
    <t>9604037869</t>
  </si>
  <si>
    <t>9600252244</t>
  </si>
  <si>
    <t>1670082837</t>
  </si>
  <si>
    <t>9603292592</t>
  </si>
  <si>
    <t>9604743254</t>
  </si>
  <si>
    <t>3300098850</t>
  </si>
  <si>
    <t>3300048130</t>
  </si>
  <si>
    <t>3300035046</t>
  </si>
  <si>
    <t>3300030274</t>
  </si>
  <si>
    <t>3300037280</t>
  </si>
  <si>
    <t>3300048651</t>
  </si>
  <si>
    <t>3300037811</t>
  </si>
  <si>
    <t>3300037390</t>
  </si>
  <si>
    <t>3300040675</t>
  </si>
  <si>
    <t>3300039686</t>
  </si>
  <si>
    <t>3300049883</t>
  </si>
  <si>
    <t>3300042657</t>
  </si>
  <si>
    <t>3300033802</t>
  </si>
  <si>
    <t>3300030960</t>
  </si>
  <si>
    <t>MERCEDES VICTORIANA LAUREANO DE PATR</t>
  </si>
  <si>
    <t>3300040099</t>
  </si>
  <si>
    <t>3300048389</t>
  </si>
  <si>
    <t>3300030054</t>
  </si>
  <si>
    <t>3300034144</t>
  </si>
  <si>
    <t>3300029094</t>
  </si>
  <si>
    <t>3300034982</t>
  </si>
  <si>
    <t>3300029641</t>
  </si>
  <si>
    <t>3300031422</t>
  </si>
  <si>
    <t>3300103499</t>
  </si>
  <si>
    <t>3300043944</t>
  </si>
  <si>
    <t>3300040413</t>
  </si>
  <si>
    <t>2320815282</t>
  </si>
  <si>
    <t>2320273471</t>
  </si>
  <si>
    <t>5800541268</t>
  </si>
  <si>
    <t>2800278078</t>
  </si>
  <si>
    <t>2320602806</t>
  </si>
  <si>
    <t>2800215992</t>
  </si>
  <si>
    <t>2800216522</t>
  </si>
  <si>
    <t>0701149685</t>
  </si>
  <si>
    <t>6800010168</t>
  </si>
  <si>
    <t>5800541815</t>
  </si>
  <si>
    <t>0330222684</t>
  </si>
  <si>
    <t>2800431734</t>
  </si>
  <si>
    <t>9602102421</t>
  </si>
  <si>
    <t>2320574947</t>
  </si>
  <si>
    <t>9600662953</t>
  </si>
  <si>
    <t>2320409245</t>
  </si>
  <si>
    <t>2800379867</t>
  </si>
  <si>
    <t>54174</t>
  </si>
  <si>
    <t>0330215219</t>
  </si>
  <si>
    <t>0801039960</t>
  </si>
  <si>
    <t>9600825434</t>
  </si>
  <si>
    <t>2320738482</t>
  </si>
  <si>
    <t>5800148959</t>
  </si>
  <si>
    <t>1900502744</t>
  </si>
  <si>
    <t>2320233149</t>
  </si>
  <si>
    <t>2320351005</t>
  </si>
  <si>
    <t>2401009848</t>
  </si>
  <si>
    <t>5800307156</t>
  </si>
  <si>
    <t>2400986470</t>
  </si>
  <si>
    <t>2320680190</t>
  </si>
  <si>
    <t>2400982076</t>
  </si>
  <si>
    <t>2800214346</t>
  </si>
  <si>
    <t>2320627603</t>
  </si>
  <si>
    <t>2320382595</t>
  </si>
  <si>
    <t>2320350776</t>
  </si>
  <si>
    <t>2320482327</t>
  </si>
  <si>
    <t>2800144694</t>
  </si>
  <si>
    <t>2800366265</t>
  </si>
  <si>
    <t>5800362861</t>
  </si>
  <si>
    <t>2320688011</t>
  </si>
  <si>
    <t>2320520616</t>
  </si>
  <si>
    <t>2800180742</t>
  </si>
  <si>
    <t>2800357067</t>
  </si>
  <si>
    <t>2800129457</t>
  </si>
  <si>
    <t>2400981242</t>
  </si>
  <si>
    <t>2320723578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</si>
  <si>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</si>
  <si>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</si>
  <si>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</si>
  <si>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</si>
  <si>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</si>
  <si>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</si>
  <si>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</si>
  <si>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</si>
  <si>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5800498418</t>
  </si>
  <si>
    <t>2800484422</t>
  </si>
  <si>
    <t>2800177292</t>
  </si>
  <si>
    <t>2320289339</t>
  </si>
  <si>
    <t>2400938114</t>
  </si>
  <si>
    <t>0330278890</t>
  </si>
  <si>
    <t>1202111528</t>
  </si>
  <si>
    <t>2320773256</t>
  </si>
  <si>
    <t>9600579059</t>
  </si>
  <si>
    <t>2320552516</t>
  </si>
  <si>
    <t>1620642714</t>
  </si>
  <si>
    <t>9601919387</t>
  </si>
  <si>
    <t>2320413930</t>
  </si>
  <si>
    <t>2320740797</t>
  </si>
  <si>
    <t>2320615437</t>
  </si>
  <si>
    <t>2800139227</t>
  </si>
  <si>
    <t>2401010413</t>
  </si>
  <si>
    <t>1620659338</t>
  </si>
  <si>
    <t>2320338044</t>
  </si>
  <si>
    <t>0501260771</t>
  </si>
  <si>
    <t>2320801461</t>
  </si>
  <si>
    <t>2400938910</t>
  </si>
  <si>
    <t>2320386889</t>
  </si>
  <si>
    <t>5800150170</t>
  </si>
  <si>
    <t>2320702256</t>
  </si>
  <si>
    <t>2800187554</t>
  </si>
  <si>
    <t>2402193229</t>
  </si>
  <si>
    <t>2800174512</t>
  </si>
  <si>
    <t>5800363378</t>
  </si>
  <si>
    <t>9603952800</t>
  </si>
  <si>
    <t>2320703585</t>
  </si>
  <si>
    <t>2800368878</t>
  </si>
  <si>
    <t>2800242907</t>
  </si>
  <si>
    <t>2800158428</t>
  </si>
  <si>
    <t>1000674957</t>
  </si>
  <si>
    <t>5800405472</t>
  </si>
  <si>
    <t>2800243061</t>
  </si>
  <si>
    <t>2320700889</t>
  </si>
  <si>
    <t>2320566104</t>
  </si>
  <si>
    <t>2800489058</t>
  </si>
  <si>
    <t>5800601506</t>
  </si>
  <si>
    <t>2800178327</t>
  </si>
  <si>
    <t>2320303684</t>
  </si>
  <si>
    <t>5800139861</t>
  </si>
  <si>
    <t>0330560359</t>
  </si>
  <si>
    <t>LUIS FRANCISCO DE LOS SANTOS ESPINOS</t>
  </si>
  <si>
    <t>9603252813</t>
  </si>
  <si>
    <t>9603889245</t>
  </si>
  <si>
    <t>1000674915</t>
  </si>
  <si>
    <t>2401004050</t>
  </si>
  <si>
    <t>2320285210</t>
  </si>
  <si>
    <t>5800149084</t>
  </si>
  <si>
    <t>2320440136</t>
  </si>
  <si>
    <t>2800009496</t>
  </si>
  <si>
    <t>5800152408</t>
  </si>
  <si>
    <t>6700138817</t>
  </si>
  <si>
    <t>2401033513</t>
  </si>
  <si>
    <t>2402244628</t>
  </si>
  <si>
    <t>9603252434</t>
  </si>
  <si>
    <t>2800175045</t>
  </si>
  <si>
    <t>0410083292</t>
  </si>
  <si>
    <t>9603252680</t>
  </si>
  <si>
    <t>5800147947</t>
  </si>
  <si>
    <t>9603499488</t>
  </si>
  <si>
    <t>2800553793</t>
  </si>
  <si>
    <t>9603252750</t>
  </si>
  <si>
    <t>2800174745</t>
  </si>
  <si>
    <t>0120231578</t>
  </si>
  <si>
    <t>0710253462</t>
  </si>
  <si>
    <t>2401004283</t>
  </si>
  <si>
    <t>2400950134</t>
  </si>
  <si>
    <t>2404133562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</si>
  <si>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</si>
  <si>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</si>
  <si>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</si>
  <si>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</si>
  <si>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</si>
  <si>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</si>
  <si>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</si>
  <si>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2800250371</t>
  </si>
  <si>
    <t>2800189594</t>
  </si>
  <si>
    <t>5800148946</t>
  </si>
  <si>
    <t>0330274250</t>
  </si>
  <si>
    <t>2320296225</t>
  </si>
  <si>
    <t>2800183668</t>
  </si>
  <si>
    <t>9603252551</t>
  </si>
  <si>
    <t>5800471037</t>
  </si>
  <si>
    <t>2800173652</t>
  </si>
  <si>
    <t>0450094090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</si>
  <si>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</si>
  <si>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</si>
  <si>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</si>
  <si>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</si>
  <si>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</si>
  <si>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</si>
  <si>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</si>
  <si>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</si>
  <si>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</si>
  <si>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0130429995</t>
  </si>
  <si>
    <t>2320729789</t>
  </si>
  <si>
    <t>0701149180</t>
  </si>
  <si>
    <t>0230382812</t>
  </si>
  <si>
    <t>1680064839</t>
  </si>
  <si>
    <t>0910255499</t>
  </si>
  <si>
    <t>9603292615</t>
  </si>
  <si>
    <t>3300111973</t>
  </si>
  <si>
    <t>0401488760</t>
  </si>
  <si>
    <t>9602445859</t>
  </si>
  <si>
    <t>9603522067</t>
  </si>
  <si>
    <t>3300189293</t>
  </si>
  <si>
    <t>3300127611</t>
  </si>
  <si>
    <t>9604037871</t>
  </si>
  <si>
    <t>3300093321</t>
  </si>
  <si>
    <t>3300037219</t>
  </si>
  <si>
    <t>9603107033</t>
  </si>
  <si>
    <t>9600702456</t>
  </si>
  <si>
    <t>3300034885</t>
  </si>
  <si>
    <t>3300148645</t>
  </si>
  <si>
    <t>3300066549</t>
  </si>
  <si>
    <t>9603095221</t>
  </si>
  <si>
    <t>9605054291</t>
  </si>
  <si>
    <t>9605128265</t>
  </si>
  <si>
    <t>3300207735</t>
  </si>
  <si>
    <t>3300037918</t>
  </si>
  <si>
    <t>3200190680</t>
  </si>
  <si>
    <t>3300042437</t>
  </si>
  <si>
    <t>9600409683</t>
  </si>
  <si>
    <t>ANA ROSA DE PAULA</t>
  </si>
  <si>
    <t>3300127695</t>
  </si>
  <si>
    <t>3300036294</t>
  </si>
  <si>
    <t>9600045823</t>
  </si>
  <si>
    <t>9603769988</t>
  </si>
  <si>
    <t>3300040921</t>
  </si>
  <si>
    <t>3300047212</t>
  </si>
  <si>
    <t>3300035716</t>
  </si>
  <si>
    <t>9603218570</t>
  </si>
  <si>
    <t>3300204259</t>
  </si>
  <si>
    <t>3300048156</t>
  </si>
  <si>
    <t>9603107030</t>
  </si>
  <si>
    <t>3300040578</t>
  </si>
  <si>
    <t>3300037374</t>
  </si>
  <si>
    <t>9604939492</t>
  </si>
  <si>
    <t>3300032638</t>
  </si>
  <si>
    <t>3300049867</t>
  </si>
  <si>
    <t>9603035345</t>
  </si>
  <si>
    <t>9605128262</t>
  </si>
  <si>
    <t>9603157097</t>
  </si>
  <si>
    <t>9600880115</t>
  </si>
  <si>
    <t>9602393933</t>
  </si>
  <si>
    <t>3300112053</t>
  </si>
  <si>
    <t>9603522073</t>
  </si>
  <si>
    <t>3300190923</t>
  </si>
  <si>
    <t>CARLOS FRANCISCO ELIAS</t>
  </si>
  <si>
    <t>0200618272</t>
  </si>
  <si>
    <t>2000744612</t>
  </si>
  <si>
    <t>3300084893</t>
  </si>
  <si>
    <t>9600716576</t>
  </si>
  <si>
    <t>3300061340</t>
  </si>
  <si>
    <t>3300038836</t>
  </si>
  <si>
    <t>3300101242</t>
  </si>
  <si>
    <t>9600708242</t>
  </si>
  <si>
    <t>9603683967</t>
  </si>
  <si>
    <t>9604274302</t>
  </si>
  <si>
    <t>9603683953</t>
  </si>
  <si>
    <t>9603841433</t>
  </si>
  <si>
    <t>9603353417</t>
  </si>
  <si>
    <t>9602600765</t>
  </si>
  <si>
    <t>8300184939</t>
  </si>
  <si>
    <t>0810282543</t>
  </si>
  <si>
    <t>3300059705</t>
  </si>
  <si>
    <t>9604435073</t>
  </si>
  <si>
    <t>9603193068</t>
  </si>
  <si>
    <t>3300062462</t>
  </si>
  <si>
    <t>3300144979</t>
  </si>
  <si>
    <t>9604759510</t>
  </si>
  <si>
    <t>9603361859</t>
  </si>
  <si>
    <t>3300035282</t>
  </si>
  <si>
    <t>3300216153</t>
  </si>
  <si>
    <t>3300047018</t>
  </si>
  <si>
    <t>0230400312</t>
  </si>
  <si>
    <t>3300036757</t>
  </si>
  <si>
    <t>9603253160</t>
  </si>
  <si>
    <t>9603074832</t>
  </si>
  <si>
    <t>9603683958</t>
  </si>
  <si>
    <t>8300006004</t>
  </si>
  <si>
    <t>9600409688</t>
  </si>
  <si>
    <t>3300030711</t>
  </si>
  <si>
    <t>3300029586</t>
  </si>
  <si>
    <t>3300036074</t>
  </si>
  <si>
    <t>3300190790</t>
  </si>
  <si>
    <t>9604844020</t>
  </si>
  <si>
    <t>9603218566</t>
  </si>
  <si>
    <t>9603101188</t>
  </si>
  <si>
    <t>3300096108</t>
  </si>
  <si>
    <t>9605128267</t>
  </si>
  <si>
    <t>3300059585</t>
  </si>
  <si>
    <t>9604738957</t>
  </si>
  <si>
    <t>2401975037</t>
  </si>
  <si>
    <t>3300036715</t>
  </si>
  <si>
    <t>1500682826</t>
  </si>
  <si>
    <t>3300047063</t>
  </si>
  <si>
    <t>9604939581</t>
  </si>
  <si>
    <t>9603018352</t>
  </si>
  <si>
    <t>FIRELYS MIGUELINA FERNANDEZ FERNANDE</t>
  </si>
  <si>
    <t>3200118358</t>
  </si>
  <si>
    <t>9603157118</t>
  </si>
  <si>
    <t>71895</t>
  </si>
  <si>
    <t>3300047814</t>
  </si>
  <si>
    <t>3300040468</t>
  </si>
  <si>
    <t>2400587471</t>
  </si>
  <si>
    <t>0230416403</t>
  </si>
  <si>
    <t>9602247594</t>
  </si>
  <si>
    <t>3300048664</t>
  </si>
  <si>
    <t>9601938348</t>
  </si>
  <si>
    <t>3300036090</t>
  </si>
  <si>
    <t>3300216218</t>
  </si>
  <si>
    <t>9603683957</t>
  </si>
  <si>
    <t>3300047089</t>
  </si>
  <si>
    <t>9603292601</t>
  </si>
  <si>
    <t>3300036485</t>
  </si>
  <si>
    <t>9600045833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</si>
  <si>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</si>
  <si>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</si>
  <si>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</si>
  <si>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</si>
  <si>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</si>
  <si>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</si>
  <si>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</si>
  <si>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9603074838</t>
  </si>
  <si>
    <t>603107038</t>
  </si>
  <si>
    <t>GUSTAVO FLORIAN SEIS</t>
  </si>
  <si>
    <t>3300048224</t>
  </si>
  <si>
    <t>3300162197</t>
  </si>
  <si>
    <t>0130721800</t>
  </si>
  <si>
    <t>9603035354</t>
  </si>
  <si>
    <t>2402151753</t>
  </si>
  <si>
    <t>9604844017</t>
  </si>
  <si>
    <t>9604435074</t>
  </si>
  <si>
    <t>0910208310</t>
  </si>
  <si>
    <t>9605128261</t>
  </si>
  <si>
    <t>3300210308</t>
  </si>
  <si>
    <t>3300048981</t>
  </si>
  <si>
    <t>9603032890</t>
  </si>
  <si>
    <t>3300040798</t>
  </si>
  <si>
    <t>8300006224</t>
  </si>
  <si>
    <t>9604313565</t>
  </si>
  <si>
    <t>9603465515</t>
  </si>
  <si>
    <t>9603522069</t>
  </si>
  <si>
    <t>0102104412</t>
  </si>
  <si>
    <t>8300329189</t>
  </si>
  <si>
    <t>5800162579</t>
  </si>
  <si>
    <t>9600708237</t>
  </si>
  <si>
    <t>3300045829</t>
  </si>
  <si>
    <t>tipo</t>
  </si>
  <si>
    <t>ADP</t>
  </si>
  <si>
    <t>ARS HUMANO Complemetario</t>
  </si>
  <si>
    <t>COOPNAMA</t>
  </si>
  <si>
    <t>FUNDAPEC</t>
  </si>
  <si>
    <t>INAVI-Funerario</t>
  </si>
  <si>
    <t>INAVI-SeguroVida</t>
  </si>
  <si>
    <t>20221125</t>
  </si>
  <si>
    <t>11-2022</t>
  </si>
  <si>
    <t>CAROLINA MICHELLE MORALES HERRERA</t>
  </si>
  <si>
    <t>00117448662</t>
  </si>
  <si>
    <t>9602894685</t>
  </si>
  <si>
    <t>CLARIBEL SANG RODRIGUEZ</t>
  </si>
  <si>
    <t>40221324656</t>
  </si>
  <si>
    <t>9605278383</t>
  </si>
  <si>
    <t>ENCARGADO (A) DIVISION SERVICI</t>
  </si>
  <si>
    <t>MARIA JOSE DURAN UREÑA</t>
  </si>
  <si>
    <t>40200584817</t>
  </si>
  <si>
    <t>9605278393</t>
  </si>
  <si>
    <t>NAIROBI ROSIMEL RAMIREZ JIMENEZ</t>
  </si>
  <si>
    <t>40200442032</t>
  </si>
  <si>
    <t>9605278389</t>
  </si>
  <si>
    <t>RAQUEL ASTACIO PEÑA</t>
  </si>
  <si>
    <t>02700484922</t>
  </si>
  <si>
    <t>9605278391</t>
  </si>
  <si>
    <t>VIANNY CAROLINA FRIAS</t>
  </si>
  <si>
    <t>40234732374</t>
  </si>
  <si>
    <t>9605278394</t>
  </si>
  <si>
    <t>ANA FRANCISCA BETANCES DE PEREZ</t>
  </si>
  <si>
    <t>03103248211</t>
  </si>
  <si>
    <t>9604313616</t>
  </si>
  <si>
    <t>EMILIA CLARIBEL ALMONTE VARGAS</t>
  </si>
  <si>
    <t>03101225054</t>
  </si>
  <si>
    <t>9605278381</t>
  </si>
  <si>
    <t>HERY SANTIAGO ACOSTA PEREZ</t>
  </si>
  <si>
    <t>00115029480</t>
  </si>
  <si>
    <t>9605278384</t>
  </si>
  <si>
    <t>TEMPORALES</t>
  </si>
  <si>
    <t>CANDIRU SANCHEZ ACOSTA</t>
  </si>
  <si>
    <t>03105111490</t>
  </si>
  <si>
    <t>9605278385</t>
  </si>
  <si>
    <t>CHRISTHOFER DE JESUS HERNANDEZ QUIÑO</t>
  </si>
  <si>
    <t>00118913599</t>
  </si>
  <si>
    <t>9605218879</t>
  </si>
  <si>
    <t>DANILSON FERNANDO DE LA CRUZ TAVAREZ</t>
  </si>
  <si>
    <t>04100181587</t>
  </si>
  <si>
    <t>9605278392</t>
  </si>
  <si>
    <t>ELIEZER FERNANDO DECENA GARCIA</t>
  </si>
  <si>
    <t>00118436088</t>
  </si>
  <si>
    <t>9605218881</t>
  </si>
  <si>
    <t>IRANY LUCRECIA FLORES DE LOS SANTOS</t>
  </si>
  <si>
    <t>00115033375</t>
  </si>
  <si>
    <t>9605240530</t>
  </si>
  <si>
    <t>LAUTERIO POLANCO PIMENTEL</t>
  </si>
  <si>
    <t>03104716760</t>
  </si>
  <si>
    <t>9605278388</t>
  </si>
  <si>
    <t>LIGIA ALTAGRACIA VOLQUEZ PEREZ</t>
  </si>
  <si>
    <t>09300297802</t>
  </si>
  <si>
    <t>0302176356</t>
  </si>
  <si>
    <t>NICOLE ESPEJO FERNANDEZ</t>
  </si>
  <si>
    <t>40225341623</t>
  </si>
  <si>
    <t>9605278387</t>
  </si>
  <si>
    <t>PAMELA MARIA JIMENEZ ALVAREZ</t>
  </si>
  <si>
    <t>40236169286</t>
  </si>
  <si>
    <t>9604096991</t>
  </si>
  <si>
    <t>DIVISION DE OPERACIONES TIC</t>
  </si>
  <si>
    <t>SHAILYN CATHERINE ROBLES DE FERNANDE</t>
  </si>
  <si>
    <t>22301194837</t>
  </si>
  <si>
    <t>9605278382</t>
  </si>
  <si>
    <t>YLONKA ROCIO DIAZ CORONA</t>
  </si>
  <si>
    <t>40223744174</t>
  </si>
  <si>
    <t>9605278390</t>
  </si>
  <si>
    <t>ZAIDY MARIA GUILLEN ALVAREZ</t>
  </si>
  <si>
    <t>40224968848</t>
  </si>
  <si>
    <t>DEPARTAMENTO DE FORMULACION , MONITOREO</t>
  </si>
  <si>
    <t>9600260028</t>
  </si>
  <si>
    <t>JOSE ANGEL REYES BELTRE</t>
  </si>
  <si>
    <t>40215733219</t>
  </si>
  <si>
    <t>9600578917</t>
  </si>
  <si>
    <t>JUAN FRANCISCO DE JESUS DE JESUS SAN</t>
  </si>
  <si>
    <t>07600224740</t>
  </si>
  <si>
    <t>2800333104</t>
  </si>
  <si>
    <t>ROBINSON LAUREANO DE PAULA</t>
  </si>
  <si>
    <t>40225537980</t>
  </si>
  <si>
    <t>2320652380</t>
  </si>
  <si>
    <t xml:space="preserve">JOSE MIGUEL FONT BONILLA                                                                                                                                          </t>
  </si>
  <si>
    <t xml:space="preserve">FELIX ANGEL MEDINA PINEDA                                                                                                                                         </t>
  </si>
  <si>
    <t xml:space="preserve">MIGUEL ALEJANDRO HERNANDEZ MIRABAL                                                                                                                                     </t>
  </si>
  <si>
    <t xml:space="preserve">ANA CRISTINA MARTINEZ GUZMAN                                                                                                                                       </t>
  </si>
  <si>
    <t xml:space="preserve">LOURDES MARGARITA MARMOLEJOS VILLAVICENCIO                                                                                                                              </t>
  </si>
  <si>
    <t xml:space="preserve">IRIS ALTAGRACIA DE MONDESERT GRULLON                                                                                                                                  </t>
  </si>
  <si>
    <t xml:space="preserve">JESUS AUGUSTO DEL CASTILLO BAEZ                                                                                                                                     </t>
  </si>
  <si>
    <t xml:space="preserve">LEONOR MARIA MAFALDA ASILIS ELMUDESI                                                                                                                                       </t>
  </si>
  <si>
    <t xml:space="preserve">WILFREDO ANTONIO MEJIA BETANCES                                                                                                                                        </t>
  </si>
  <si>
    <t xml:space="preserve">DIMAS ORLANDO RODRIGUEZ CUELLO                                                                                                                                      </t>
  </si>
  <si>
    <t xml:space="preserve">MIREYA MIGUELINA SUBERO DOMENECH                                                                                                                                       </t>
  </si>
  <si>
    <t xml:space="preserve">JORGE ALBERTO FERNANDEZ MEDINA                                                                                                                                      </t>
  </si>
  <si>
    <t xml:space="preserve">ANGEL JOSE MANUEL BAEZ DIAZ                                                                                                                                             </t>
  </si>
  <si>
    <t xml:space="preserve">JUANA ANGELA RAFAELA HERNANDEZ NUÑEZ                                                                                                                                       </t>
  </si>
  <si>
    <t xml:space="preserve">RAIZA VALENTINA PRESTOL ALMANZAR DE CAMPOS                                                                                                                            </t>
  </si>
  <si>
    <t xml:space="preserve">CLAUDIA LISBET MORALES HERNANDEZ                                                                                                                                     </t>
  </si>
  <si>
    <t xml:space="preserve">BIENVENIDA PRENSA SANTANA                                                                                                                                        </t>
  </si>
  <si>
    <t xml:space="preserve">ANDRES MANUEL BLANCO DIAZ                                                                                                                                           </t>
  </si>
  <si>
    <t xml:space="preserve">JOSE ALTAGRACIA BAEZ DE LEON                                                                                                                                          </t>
  </si>
  <si>
    <t xml:space="preserve">HAMLET FELIPE HERNANDEZ                                                                                                                                      </t>
  </si>
  <si>
    <t xml:space="preserve">SARA YVELISSE GOMEZ RIVAS                                                                                                                                           </t>
  </si>
  <si>
    <t xml:space="preserve">ANTONIO JIMENEZ                                                                                                                                               </t>
  </si>
  <si>
    <t xml:space="preserve">LUIS ALBERTO TEJADA LOPEZ                                                                                                                                          </t>
  </si>
  <si>
    <t xml:space="preserve">MARCOS ANTONIO WALTER AGUERO                                                                                                                                         </t>
  </si>
  <si>
    <t xml:space="preserve">RAFAEL DAVID ALMENGOD RAPOSO                                                                                                                                       </t>
  </si>
  <si>
    <t xml:space="preserve">RAUL ERNESTO MIRANDA CRUZ                                                                                                                                          </t>
  </si>
  <si>
    <t xml:space="preserve">MAXIMO ARTURO CLASSE                                                                                                                                                </t>
  </si>
  <si>
    <t xml:space="preserve">MARIA OLIMPIA GARCIA SANCHEZ DE ROSARIO                                                                                                                             </t>
  </si>
  <si>
    <t xml:space="preserve">INDIRA YELIDA PEÑA GALLARDO                                                                                                                                         </t>
  </si>
  <si>
    <t xml:space="preserve">FLORINDA MARIA MATRILLE LAJARA                                                                                                                                       </t>
  </si>
  <si>
    <t xml:space="preserve">YSRAEL FABIAN JORGE                                                                                                                                          </t>
  </si>
  <si>
    <t xml:space="preserve">MAUVIE LIDWISKA ESPINOSA GARCIA                                                                                                                                       </t>
  </si>
  <si>
    <t xml:space="preserve">YOMALYS ALBANY FERNANDEZ VENTURA                                                                                                                                     </t>
  </si>
  <si>
    <t xml:space="preserve">ANA JOHANNY DURAN ROSARIO                                                                                                                                         </t>
  </si>
  <si>
    <t xml:space="preserve">MARIELLE DENISE DE LUNA GUZMAN                                                                                                                                        </t>
  </si>
  <si>
    <t xml:space="preserve">GIANELLA NATALIA PEREIRA LLUBERAS                                                                                                                                      </t>
  </si>
  <si>
    <t xml:space="preserve">AMIN STALIN GERMAN DISLA                                                                                                                                          </t>
  </si>
  <si>
    <t xml:space="preserve">CRISTIAN ANTONIO MATOS FELIZ                                                                                                                                           </t>
  </si>
  <si>
    <t xml:space="preserve">LEILA ALTAGRACIA VALENZUELA PEREZ                                                                                                                                      </t>
  </si>
  <si>
    <t xml:space="preserve">IRANY LUCRECIA FLORES DE LOS SANTOS                                                                                                                                  </t>
  </si>
  <si>
    <t xml:space="preserve">GLENDY ABRIL TRONCOSO JIMENEZ                                                                                                                                      </t>
  </si>
  <si>
    <t xml:space="preserve">ROSA MARIA ROSARIO CAMILO                                                                                                                                        </t>
  </si>
  <si>
    <t xml:space="preserve">MAXIMO MICHEL GUZMAN PERICHE                                                                                                                                        </t>
  </si>
  <si>
    <t xml:space="preserve">SANTIAGO PAULINO PEREZ                                                                                                                                         </t>
  </si>
  <si>
    <t xml:space="preserve">MILTON CRUZ SANCHEZ                                                                                                                                          </t>
  </si>
  <si>
    <t xml:space="preserve">ORQUIDEA LEDESMA RAMIREZ                                                                                                                                       </t>
  </si>
  <si>
    <t xml:space="preserve">PEDRO MIGUEL SANTOS MARTINEZ                                                                                                                                       </t>
  </si>
  <si>
    <t xml:space="preserve">ERIC OHNET BORBON REYES                                                                                                                                          </t>
  </si>
  <si>
    <t xml:space="preserve">ROHMER ALEXANDER BILLINI SANCHEZ                                                                                                                                       </t>
  </si>
  <si>
    <t xml:space="preserve">SAMANTA DESSIREE OLIVERO PACHECO                                                                                                                                       </t>
  </si>
  <si>
    <t xml:space="preserve">LORENA DEL PILAR VALENZUELA SOUSA                                                                                                                                      </t>
  </si>
  <si>
    <t xml:space="preserve">PAMELA NUÑEZ PEREZ DE FELIZ                                                                                                                                  </t>
  </si>
  <si>
    <t xml:space="preserve">EVA MASSIEL PEÑA BATISTA                                                                                                                                          </t>
  </si>
  <si>
    <t xml:space="preserve">STEFFANIE SHANDRA DE LEMOS KELNER                                                                                                                                       </t>
  </si>
  <si>
    <t xml:space="preserve">ALVARO ANGEL CAAMAÑO GIL                                                                                                                                           </t>
  </si>
  <si>
    <t xml:space="preserve">CLARA ALTAGRACIA MERCADO                                                                                                                                               </t>
  </si>
  <si>
    <t xml:space="preserve">ANA ESTHER VIZCAINO NUÑEZ                                                                                                                                        </t>
  </si>
  <si>
    <t xml:space="preserve">MADELAINE NOELIA SARRAFF BELLO                                                                                                                                         </t>
  </si>
  <si>
    <t xml:space="preserve">ELIEZER FERNANDO DECENA GARCIA                                                                                                                                         </t>
  </si>
  <si>
    <t xml:space="preserve">JOSE RAMON PERALTA BERROA                                                                                                                                        </t>
  </si>
  <si>
    <t xml:space="preserve">FERNANDO JOSE RAFAEL ALVAREZ BELLO                                                                                                                                         </t>
  </si>
  <si>
    <t xml:space="preserve">CHRISTHOFER DE JESUS HERNANDEZ QUIÑONES                                                                                                                                    </t>
  </si>
  <si>
    <t xml:space="preserve">NARALY ALTAGRACIA MEJIA                                                                                                                                                 </t>
  </si>
  <si>
    <t xml:space="preserve">GABRIEL ORBE SERRANO                                                                                                                                          </t>
  </si>
  <si>
    <t xml:space="preserve">JESSICA ELAINE GONZALEZ VARGAS                                                                                                                                       </t>
  </si>
  <si>
    <t xml:space="preserve">MAXILANIA FERREIRA RUIZ                                                                                                                                         </t>
  </si>
  <si>
    <t xml:space="preserve">DEYLUIS JESUS TEJEDA ARIAS                                                                                                                                          </t>
  </si>
  <si>
    <t xml:space="preserve">SILFIDES MIGUELINA LANDESTOY TEJEDA                                                                                                                                      </t>
  </si>
  <si>
    <t xml:space="preserve">JOSE MANUEL JIMENEZ FURCAL                                                                                                                                        </t>
  </si>
  <si>
    <t xml:space="preserve">ANDRES DE LA ROSA ECHAVARRIA                                                                                                                                 </t>
  </si>
  <si>
    <t xml:space="preserve">MAYRA CRISTINA JIMENEZ ARIAS                                                                                                                                         </t>
  </si>
  <si>
    <t xml:space="preserve">UNICA PETRONILA MENDEZ RAMIREZ                                                                                                                                        </t>
  </si>
  <si>
    <t xml:space="preserve">VICTOR MANUEL CUELLO RAMIREZ                                                                                                                                        </t>
  </si>
  <si>
    <t xml:space="preserve">LUZ NERIS NOVAS JIMENEZ                                                                                                                                         </t>
  </si>
  <si>
    <t xml:space="preserve">RAFAEL FRANKLIN SORIANO LIRIANO                                                                                                                                       </t>
  </si>
  <si>
    <t xml:space="preserve">YAHAIRA MARGARITA TORREZ QUEZADA                                                                                                                                        </t>
  </si>
  <si>
    <t xml:space="preserve">MANUEL DOMINGO DOMINGUEZ DESUEZA                                                                                                                                     </t>
  </si>
  <si>
    <t xml:space="preserve">HENRIK EUCLIDES SOLANO AVILA                                                                                                                                          </t>
  </si>
  <si>
    <t xml:space="preserve">MERCEDES CASTILLO ESTEVEZ      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</si>
  <si>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</si>
  <si>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MIGUELINA HERMINIA LUNA ESTEVEZ                                                                                                                                          </t>
  </si>
  <si>
    <t xml:space="preserve">SARAH ALTAGRACIA ESPINAL CASTILLO                                                                                                                                      </t>
  </si>
  <si>
    <t xml:space="preserve">JOHANNA DIAZ LOPEZ                                                                                                                                            </t>
  </si>
  <si>
    <t xml:space="preserve">DAMARIS ALTAGRACIA ALVAREZ MEDRANO                                                                                                                                       </t>
  </si>
  <si>
    <t xml:space="preserve">DAYSI MIGUELINA JIMENEZ DE SECLI                                                                                                                                      </t>
  </si>
  <si>
    <t xml:space="preserve">JORGE LUCIANO RODRIGUEZ NUÑEZ                                                                                                                                       </t>
  </si>
  <si>
    <t xml:space="preserve">LAUTERIO POLANCO PIMENTEL                                                                                                                                      </t>
  </si>
  <si>
    <t xml:space="preserve">JOAN GERMAN MATIAS ALMONTE                                                                                                                                        </t>
  </si>
  <si>
    <t xml:space="preserve">CANDIRU SANCHEZ ACOSTA                                                                                                                                        </t>
  </si>
  <si>
    <t xml:space="preserve">EVA MARIA ESPINAL DE ACOSTA                                                                                                                                     </t>
  </si>
  <si>
    <t xml:space="preserve">CAROLINA FREUND LANTIGUA                                                                                                                                       </t>
  </si>
  <si>
    <t xml:space="preserve">ALLEN CAMPOS REYES                                                                                                                                          </t>
  </si>
  <si>
    <t xml:space="preserve">MIRSIX JEANNETTE PERALTA MARTINEZ                                                                                                                                      </t>
  </si>
  <si>
    <t xml:space="preserve">YAMILE SANDRA RODRIGUEZ ASILIS                                                                                                                                      </t>
  </si>
  <si>
    <t xml:space="preserve">ELIZABETH DEL CARMEN SILVESTRE GARCIA                                                                                                                                      </t>
  </si>
  <si>
    <t xml:space="preserve">DANILSON FERNANDO DE LA CRUZ TAVAREZ                                                                                                                                    </t>
  </si>
  <si>
    <t xml:space="preserve">AUGUSTO GIOVANNY FRANCISCO BUENO                                                                                                                                       </t>
  </si>
  <si>
    <t xml:space="preserve">MARCOS FRANCISCO JORGE RODRIGUEZ                                                                                                                                       </t>
  </si>
  <si>
    <t xml:space="preserve">STALIN VLADIMIR CASTILLO ESQUEA                                                                                                                                       </t>
  </si>
  <si>
    <t xml:space="preserve">DANIA MERCEDES FERMIN GONZALEZ                                                                                                                                       </t>
  </si>
  <si>
    <t xml:space="preserve">JOAS JEROBOAN ROBLES MORALES                                                                                                                                        </t>
  </si>
  <si>
    <t xml:space="preserve">ANDY ALBERTO CASTILLO RIVAS                                                                                                                                        </t>
  </si>
  <si>
    <t xml:space="preserve">IVETTE AWILDA RODRIGUEZ PAULINO                                                                                                                                     </t>
  </si>
  <si>
    <t xml:space="preserve">JUAN CARLOS ABREU GONZALEZ                                                                                                                                        </t>
  </si>
  <si>
    <t xml:space="preserve">ANGEL MIGUEL ACEVEDO BALBUENA                                                                                                                                      </t>
  </si>
  <si>
    <t xml:space="preserve">BLAS CARMONA DE JESUS                                                                                                                                      </t>
  </si>
  <si>
    <t xml:space="preserve">MALTHA MIGDANIA DIAZ MANCEBO                                                                                                                                          </t>
  </si>
  <si>
    <t xml:space="preserve">CARINA DEYANIRA LAVANDIER TAVERAS                                                                                                                                     </t>
  </si>
  <si>
    <t xml:space="preserve">ROSA MARIA DE LA CRUZ YEB                                                                                                                                        </t>
  </si>
  <si>
    <t xml:space="preserve">KENDRA LINETTE GERONIMO RAMIREZ                                                                                                                                      </t>
  </si>
  <si>
    <t xml:space="preserve">SORANGEL MARIA FERMIN MUÑOZ                                                                                                                                          </t>
  </si>
  <si>
    <t xml:space="preserve">LIGIA ALTAGRACIA VOLQUEZ PEREZ                                                                                                                                         </t>
  </si>
  <si>
    <t xml:space="preserve">LADY LAURA LIRIANO BALBI                                                                                                                                         </t>
  </si>
  <si>
    <t xml:space="preserve">ANGELO JESUS PACHECO RIVERA                                                                                                                                        </t>
  </si>
  <si>
    <t xml:space="preserve">PEDRO LORENZO PEÑA LABOUR                                                                                                                                           </t>
  </si>
  <si>
    <t xml:space="preserve">NATHALY ROSA DOMINGUEZ                                                                                                                                        </t>
  </si>
  <si>
    <t xml:space="preserve">YESSICA DURAN ALCANTARA                                                                                                                                       </t>
  </si>
  <si>
    <t xml:space="preserve">NIKAURY YURIDIA GARCIA  PEREZ                                                                                                                                         </t>
  </si>
  <si>
    <t xml:space="preserve">ROXANNA LAKE GUERRERO                                                                                                                                         </t>
  </si>
  <si>
    <t xml:space="preserve">LEIDY TORRES CABA                                                                                                                                           </t>
  </si>
  <si>
    <t xml:space="preserve">ELIEZER NOLASCO JIMENEZ                                                                                                                                       </t>
  </si>
  <si>
    <t xml:space="preserve">JAVIER CORREA MARTINEZ                                                                                                                                       </t>
  </si>
  <si>
    <t xml:space="preserve">SHAILYN CATHERINE ROBLES PIMENTEL                                                                                                                                       </t>
  </si>
  <si>
    <t xml:space="preserve">RICHARSON ANTONIO DIAZ RODRIGUEZ                                                                                                                                        </t>
  </si>
  <si>
    <t xml:space="preserve">VIANNET ESTEVEZ CRISPIN                                                                                                                                       </t>
  </si>
  <si>
    <t xml:space="preserve">CLARIBEL MICHEL SANTANA GONZALEZ                                                                                                                                      </t>
  </si>
  <si>
    <t xml:space="preserve">DIANA JOSEFINA BISONO REYES                                                                                                                                          </t>
  </si>
  <si>
    <t xml:space="preserve">MARINO ANTONIO PEREZ VASQUEZ                                                                                                                                         </t>
  </si>
  <si>
    <t xml:space="preserve">EDDY RICHARD MARTELL BRAZOBAN                                                                                                                                      </t>
  </si>
  <si>
    <t xml:space="preserve">EDUARDO IVAN LEON DUARTE                                                                                                                                           </t>
  </si>
  <si>
    <t xml:space="preserve">JULISSA VARGAS MORENO                                                                                                                                         </t>
  </si>
  <si>
    <t xml:space="preserve">ANGEL DEMOSTENES MANZUETA MUESES                                                                                                                                       </t>
  </si>
  <si>
    <t xml:space="preserve">SMAILING NICOL SILVA PEREZ                                                                                                                                           </t>
  </si>
  <si>
    <t xml:space="preserve">INDHIARA ADRIANNA HERRERA DEL ROSARIO                                                                                                                                   </t>
  </si>
  <si>
    <t xml:space="preserve">MIGUEL ARTURO LIMA ARIAS                                                                                                                                            </t>
  </si>
  <si>
    <t xml:space="preserve">TAIS DE JESUS RODRIGUEZ                                                                                                                                    </t>
  </si>
  <si>
    <t xml:space="preserve">ELETICIA MARIA REYNOSO GUILLEN                                                                                                                                       </t>
  </si>
  <si>
    <t xml:space="preserve">VICTOR ARIEL BLANCO BLANCO                                                                                                                                         </t>
  </si>
  <si>
    <t xml:space="preserve">YBO RENE SANCHEZ QUEZADA                                                                                                                                       </t>
  </si>
  <si>
    <t xml:space="preserve">ALEXANDER DE JESUS FELIZ RIVERA                                                                                                                                          </t>
  </si>
  <si>
    <t xml:space="preserve">ANAIBELCA ARZENO VILORIO                                                                                                                                        </t>
  </si>
  <si>
    <t xml:space="preserve">RAMON GUILLERMO TABAR GARRIDO                                                                                                                                         </t>
  </si>
  <si>
    <t xml:space="preserve">DAHIANNA WHITE DE LOS SANTOS                                                                                                                                   </t>
  </si>
  <si>
    <t xml:space="preserve">CINTHYA KRISMER BAUTISTA SANTANA                                                                                                                                      </t>
  </si>
  <si>
    <t xml:space="preserve">JULIAN RODRIGUEZ ROSARIO                                                                                                                                     </t>
  </si>
  <si>
    <t xml:space="preserve">YEMELI PAMELA SANTOS GARCIA                                                                                                                                         </t>
  </si>
  <si>
    <t xml:space="preserve">MONSERRAT CURIEL AQUINO                                                                                                                                         </t>
  </si>
  <si>
    <t xml:space="preserve">BENITO GUERRERO CARPIO                                                                                                                                       </t>
  </si>
  <si>
    <t xml:space="preserve">PRISCI DELICIA PUJOLS MEJIA                                                                                                                                          </t>
  </si>
  <si>
    <t xml:space="preserve">ANDREA SUHEIDY TERRERO GARCIA                                                                                                                                        </t>
  </si>
  <si>
    <t xml:space="preserve">WILLIAM SUBERVI FRANCO                                                                                                                                        </t>
  </si>
  <si>
    <t xml:space="preserve">JUAN RAMON CONTRERAS STEFAN                                                                                                                                      </t>
  </si>
  <si>
    <t xml:space="preserve">ABEL EFRAIM CANELA ESCAÑO                                                                                                                                         </t>
  </si>
  <si>
    <t xml:space="preserve">ANTERIS BELNES BURGOS FERRERAS                                                                                                                                       </t>
  </si>
  <si>
    <t xml:space="preserve">VASQUEZ NOLASCO KEILA TERESITA                                                                                                                                        </t>
  </si>
  <si>
    <t xml:space="preserve">NAYELY MARIA FERNANDEZ MORA                                                                                                                                        </t>
  </si>
  <si>
    <t xml:space="preserve">YLONKA ROCIO DIAZ CORONA                                                                                                                                           </t>
  </si>
  <si>
    <t xml:space="preserve">FRANCESCA ISABELLE YARULL UREÑA                                                                                                                                          </t>
  </si>
  <si>
    <t xml:space="preserve">ALINA MARIA SANTANA ABINADER                                                                                                                                      </t>
  </si>
  <si>
    <t xml:space="preserve">PAMELLA ODILE DE LOS SANTOS GALAN                                                                                                                                   </t>
  </si>
  <si>
    <t xml:space="preserve">ZAIDY MARIA GUILLEN ALVAREZ                                                                                                                                       </t>
  </si>
  <si>
    <t xml:space="preserve">ALXIS JAVIER GONZALEZ                                                                                                                                       </t>
  </si>
  <si>
    <t xml:space="preserve">NICOLE ESPEJO FERNANDEZ                                                                                                                                      </t>
  </si>
  <si>
    <t xml:space="preserve">DI BLASIO TAVERAS MEDINA                                                                                                                                        </t>
  </si>
  <si>
    <t xml:space="preserve">ANYELO SMARLIN DE LEON LIMA                                                                                                                                          </t>
  </si>
  <si>
    <t xml:space="preserve">PAMELA MARIA JIMENEZ ALVAREZ                                                                                                                                       </t>
  </si>
  <si>
    <t xml:space="preserve">MARIA VALENTINA GONZALEZ GUTIERREZ                                                                                                                                    </t>
  </si>
  <si>
    <t xml:space="preserve">ISABEL MARIA PEREYRA SENCION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</si>
  <si>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</si>
  <si>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</si>
  <si>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 xml:space="preserve">PATRICIA DEL CARMEN LOPEZ CRUZ                                                                                                                                            </t>
  </si>
  <si>
    <t xml:space="preserve">BELKIS HERNANDEZ ALMONTE                                                                                                                                     </t>
  </si>
  <si>
    <t xml:space="preserve">GERMAN ANTONIO MARTINEZ TRONCOSO                                                                                                                                     </t>
  </si>
  <si>
    <t xml:space="preserve">ALTAGRACIA MILADIS MOQUETE BELLO                                                                                                                                         </t>
  </si>
  <si>
    <t xml:space="preserve">DESIRE JANICE SUAZO CAMPILLO                                                                                                                                        </t>
  </si>
  <si>
    <t xml:space="preserve">JUAN DE LA CRUZ BLANCO POLANCO                                                                                                                                        </t>
  </si>
  <si>
    <t xml:space="preserve">WILFRIDO ALCALA GAVINO                                                                                                                                         </t>
  </si>
  <si>
    <t xml:space="preserve">JUAN EMILIO BAEZ MELO                                                                                                                                             </t>
  </si>
  <si>
    <t xml:space="preserve">DANTE SALVADOR CUCURULLO PEREZ                                                                                                                                       </t>
  </si>
  <si>
    <t xml:space="preserve">JOAN MANUEL FERRER RODRIGUEZ                                                                                                                                      </t>
  </si>
  <si>
    <t xml:space="preserve">ANA LISSETTE DE LA ALT TRONCOSO ROJAS                                                                                                                                        </t>
  </si>
  <si>
    <t xml:space="preserve">JUANA DINORAH CESPEDES MORILLO                                                                                                                                      </t>
  </si>
  <si>
    <t xml:space="preserve">RAMON GUILLERMO PEÑA REYES                                                                                                                                            </t>
  </si>
  <si>
    <t xml:space="preserve">RAY LUIS TAVAREZ DIAZ                                                                                                                                          </t>
  </si>
  <si>
    <t xml:space="preserve">MARIBEL GOMEZ AQUINO                                                                                                                                          </t>
  </si>
  <si>
    <t xml:space="preserve">ROSMERY ALTAGRACIA SANCHEZ MENDEZ                                                                                                                                        </t>
  </si>
  <si>
    <t xml:space="preserve">ALTAGRACIA FATIMA GUZMAN LANTIGUA                                                                                                                                       </t>
  </si>
  <si>
    <t xml:space="preserve">JUAN MENA GOMEZ                                                                                                                                            </t>
  </si>
  <si>
    <t xml:space="preserve">CARLITAS MOTA SUAREZ                                                                                                                                           </t>
  </si>
  <si>
    <t xml:space="preserve">REYNA ISABEL SOSA CRUCETA                                                                                                                                          </t>
  </si>
  <si>
    <t xml:space="preserve">FEDERICO JOSE HENRIQUEZ CAOLO                                                                                                                                       </t>
  </si>
  <si>
    <t xml:space="preserve">MODESTO ANTONIO FELIX                                                                                                                                         </t>
  </si>
  <si>
    <t xml:space="preserve">CARMEN DOLYS FERRERAS FELIZ                                                                                                                                        </t>
  </si>
  <si>
    <t xml:space="preserve">CARLOS ORTIZ PEREZ                                                                                                                                           </t>
  </si>
  <si>
    <t xml:space="preserve">DAISY DE JESUS ALVAREZ LEGER         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</si>
  <si>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</si>
  <si>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 xml:space="preserve">LUCIA MARIA GOMEZ CUELLO                                                                                                                                          </t>
  </si>
  <si>
    <t xml:space="preserve">ROBERTO DE LEON DUME                                                                                                                                          </t>
  </si>
  <si>
    <t xml:space="preserve">CLAUDIO MANUEL FELIX MORENO                                                                                                                                          </t>
  </si>
  <si>
    <t xml:space="preserve">VICTOR LIXANDRO CAMACHO ROSARIO                                                                                                                                       </t>
  </si>
  <si>
    <t xml:space="preserve">CARMEN YVELISE MENDOZA NUÑEZ                                                                                                                                         </t>
  </si>
  <si>
    <t xml:space="preserve">MERCEDES IVONNE PERALTA DE CALZADO                                                                                                                                    </t>
  </si>
  <si>
    <t xml:space="preserve">JULIO MARCELINO ACEVEDO PEREZ                                                                                                                                         </t>
  </si>
  <si>
    <t xml:space="preserve">DARIO ROMAN GOMEZ                                                                                                                                           </t>
  </si>
  <si>
    <t xml:space="preserve">RAMONA ELVIRA MATEO                                                                                                                                                 </t>
  </si>
  <si>
    <t xml:space="preserve">HECTOR JOSE ARREDONDO PAULINO                                                                                                                                     </t>
  </si>
  <si>
    <t xml:space="preserve">JOSE CLASTON SOLANO DE JESUS                                                                                                                                       </t>
  </si>
  <si>
    <t xml:space="preserve">LEONARDO ESTEVEZ PEREZ                                                                                                                                         </t>
  </si>
  <si>
    <t xml:space="preserve">ERNESTO FIDEL LOPEZ GIL                                                                                                                                             </t>
  </si>
  <si>
    <t xml:space="preserve">JOSE MIGUEL CARVAJAL DELGADO                                                                                                                                      </t>
  </si>
  <si>
    <t xml:space="preserve">FIDELINA DEL ROSARIO VARGAS                                                                                                                                    </t>
  </si>
  <si>
    <t xml:space="preserve">DULCE MILAGRO MONTOLI                                                                                                                                               </t>
  </si>
  <si>
    <t xml:space="preserve">LUZ DEYANIRA DE LA ROSA PILIER                                                                                                                                     </t>
  </si>
  <si>
    <t xml:space="preserve">RAFAEL GUERRERO PERDOMO                                                                                                                                      </t>
  </si>
  <si>
    <t xml:space="preserve">SARAH IVELISSE VASQUEZ DIAZ                                                                                                                                          </t>
  </si>
  <si>
    <t xml:space="preserve">FIOR D ALIZA RODRIGUEZ RECIO                                                                                                                                       </t>
  </si>
  <si>
    <t xml:space="preserve">VICTOR MANUEL BIDO ACEVEDO                                                                                                                                          </t>
  </si>
  <si>
    <t xml:space="preserve">ALBERTO BOLIVAR ARIAS RODRIGUEZ                                                                                                                                       </t>
  </si>
  <si>
    <t xml:space="preserve">JOSE ANDRES MARTINEZ ACOSTA                                                                                                                                       </t>
  </si>
  <si>
    <t xml:space="preserve">ZOILA MARGARITA SILVERIO DE AQUINO                                                                                                                                    </t>
  </si>
  <si>
    <t xml:space="preserve">ALEJANDRINA GUZMAN CRUCETA                                                                                                                                        </t>
  </si>
  <si>
    <t xml:space="preserve">LUISA ALTAGRACIA MERCADO RODRIGUEZ                                                                                                                                     </t>
  </si>
  <si>
    <t xml:space="preserve">YERRI MIGUELINA SOSA FLORES                                                                                                                                           </t>
  </si>
  <si>
    <t xml:space="preserve">MARIA DEL ROSARIO RAMIREZ ACOSTA   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</si>
  <si>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</si>
  <si>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 xml:space="preserve">MINERVA REYNOSO MEJIA                                                                                                                                         </t>
  </si>
  <si>
    <t xml:space="preserve">ARMANDO ANTONIO ALMANZAR BOTELLO                                                                                                                                      </t>
  </si>
  <si>
    <t xml:space="preserve">NALDA MATILDE ABREU MENDEZ                                                                                                                                          </t>
  </si>
  <si>
    <t xml:space="preserve">IRMA MARIA VASQUEZ UREÑA                                                                                                                                         </t>
  </si>
  <si>
    <t xml:space="preserve">JACQUELINE MARTE                                                                                                                                                 </t>
  </si>
  <si>
    <t xml:space="preserve">RUBEN ALBERTO VASQUEZ DIAZ           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</si>
  <si>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</si>
  <si>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</si>
  <si>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</si>
  <si>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 xml:space="preserve">JUAN CARVAJAL CASILLA                                                                                                                                      </t>
  </si>
  <si>
    <t xml:space="preserve">BETTY EUGENIA MENDEZ ACOSTA                                                                                                                                         </t>
  </si>
  <si>
    <t xml:space="preserve">MARGARITA LINARES AMADOR                                                                                                                                        </t>
  </si>
  <si>
    <t xml:space="preserve">MARCIA ANNERYS MEDINA MONTILLA                                                                                                                                       </t>
  </si>
  <si>
    <t xml:space="preserve">CELESTE DEL CARMEN BRETON TAVERAS                                                                                                                                        </t>
  </si>
  <si>
    <t xml:space="preserve">MILDRED LUISA DE LA MOTA PREGO                                                                                                                                            </t>
  </si>
  <si>
    <t xml:space="preserve">JOSE ALEXIS ROJAS MARTINEZ                                                                                                                                        </t>
  </si>
  <si>
    <t xml:space="preserve">GLENNY MARIA ALMONTE BALDERA                                                                                                                                       </t>
  </si>
  <si>
    <t xml:space="preserve">JENIFFER BARBRA NUÃEZ GUIO           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</si>
  <si>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</si>
  <si>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YESENIA CASTILLO CONTRERAS                                                                                                                                    </t>
  </si>
  <si>
    <t xml:space="preserve">GILDA ADAMES MARTINEZ                                                                                                                                       </t>
  </si>
  <si>
    <t xml:space="preserve">TEODORA MARIA VASQUEZ                                                                                                                                               </t>
  </si>
  <si>
    <t xml:space="preserve">AGUSTIN TOMAS CASTRO BURDIEZ                                                                                                                                        </t>
  </si>
  <si>
    <t xml:space="preserve">FIOR DALIZA TAVAREZ DOMINGUEZ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</si>
  <si>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</si>
  <si>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 xml:space="preserve">EURISPIDES CALCAÑO RUFINO            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</si>
  <si>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</si>
  <si>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 xml:space="preserve">JUAN ISIDRO HOLGUIN CACERES                                                                                                                                       </t>
  </si>
  <si>
    <t xml:space="preserve">MARIA LISET TEJADA MARTINEZ                                                                                                                                       </t>
  </si>
  <si>
    <t xml:space="preserve">CARLOS MIGUEL VEITIA RAMIREZ                                                                                                                                        </t>
  </si>
  <si>
    <t xml:space="preserve">GUMERCINDA GONZALEZ                                                                                                                                              </t>
  </si>
  <si>
    <t xml:space="preserve">JUANA ISABEL GONZALEZ LINARES                                                                                                                                      </t>
  </si>
  <si>
    <t xml:space="preserve">ANGEL YONIS GARCIA CASTILLO                                                                                                                                       </t>
  </si>
  <si>
    <t xml:space="preserve">ROBERTO ILISCH DAVID CAMEJO GONZALEZ                                                                                                                                       </t>
  </si>
  <si>
    <t xml:space="preserve">MARIA DEL CARMEN VICENTE YEPEZ  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</si>
  <si>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</si>
  <si>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 xml:space="preserve">JUANA IVELISSE ROMERO ZORRILLA                                                                                                                                       </t>
  </si>
  <si>
    <t xml:space="preserve">CESARIN DE LA CRUZ DE LA CRUZ                                                                                                                                 </t>
  </si>
  <si>
    <t xml:space="preserve">MARGARET SOLANGE FRIAS COCA                                                                                                                                            </t>
  </si>
  <si>
    <t xml:space="preserve">AMAURY DE JESUS ESQUEA CONTIN  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</si>
  <si>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</si>
  <si>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 xml:space="preserve">BACILIO ANTONIO NUÑEZ ALCANTARA                                                                                                                                       </t>
  </si>
  <si>
    <t xml:space="preserve">RAMON RADAME BERTRE OVANDO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</si>
  <si>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</si>
  <si>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 xml:space="preserve">AMERIS ALEJANDRA CEPEDA SANCHEZ                                                                                                                                        </t>
  </si>
  <si>
    <t xml:space="preserve">EDGAR ALEXANDRO SANCHEZ PEREZ    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</si>
  <si>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</si>
  <si>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 xml:space="preserve">SANDRA PATRICIA RIJO OVIEDO                                                                                                                                           </t>
  </si>
  <si>
    <t xml:space="preserve">SOCRATES DE JESUS ACOSTA VIDAL                                                                                                                                          </t>
  </si>
  <si>
    <t xml:space="preserve">EDWARD MORENO JIMENEZ                                                                                                                                        </t>
  </si>
  <si>
    <t xml:space="preserve">JAVICH RAMON PERALTA LIRIANO                                                                                                                                       </t>
  </si>
  <si>
    <t xml:space="preserve">VICTOR DAVID MARTINEZ GARCIA                                                                                                                                       </t>
  </si>
  <si>
    <t xml:space="preserve">JOSE MIGUEL ANGULO CUESTA      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</si>
  <si>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</si>
  <si>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 xml:space="preserve">CARMEN ROSA GARCIA DICEN                                                                                                                                          </t>
  </si>
  <si>
    <t xml:space="preserve">RICHARD RODRIGUEZ PARRA        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</si>
  <si>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</si>
  <si>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 xml:space="preserve">GAUDELYS ROSALIA VALDEZ GOMEZ                                                                                                                                          </t>
  </si>
  <si>
    <t xml:space="preserve">CLARA MARIA DOBARRO LAMAS    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</si>
  <si>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</si>
  <si>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 xml:space="preserve">HERY SANTIAGO ACOSTA PEREZ       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</si>
  <si>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</si>
  <si>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</si>
  <si>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 xml:space="preserve">LUIS MARCELL RICART GRULLON                                                                                                                                        </t>
  </si>
  <si>
    <t xml:space="preserve">YANINKA YANIRA BATISTA VENTURA   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</si>
  <si>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</si>
  <si>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 xml:space="preserve">FELIX VILLALONA CEDEÑO                                                                                                                                      </t>
  </si>
  <si>
    <t xml:space="preserve">WILLIAMS ROSARIO GERONIMO   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</si>
  <si>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</si>
  <si>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 xml:space="preserve">ANDRES FELIZ                                                                                                                                                 </t>
  </si>
  <si>
    <t xml:space="preserve">JUAN MANUEL MARTINEZ INOA                                                                                                                                         </t>
  </si>
  <si>
    <t xml:space="preserve">ANGELY KATIUSCA BAEZ FELIZ                                                                                                                                            </t>
  </si>
  <si>
    <t xml:space="preserve">IKER JACOB TEJEDA                                                                                                                                                </t>
  </si>
  <si>
    <t xml:space="preserve">LEANDRA SOSA UREÑA                                                                                                                                            </t>
  </si>
  <si>
    <t xml:space="preserve">MANUEL ALEJANDRO BASURTO LOMBA                                                                                                                                         </t>
  </si>
  <si>
    <t xml:space="preserve">ELIZABETH DE JESUS LOPEZ ROSARIO    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</si>
  <si>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</si>
  <si>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DEGNI MALENNY VAZQUEZ DIAZ                                                                                                                                          </t>
  </si>
  <si>
    <t xml:space="preserve">EURI RAMON MATOS                                                                                                                                                 </t>
  </si>
  <si>
    <t xml:space="preserve">RANDY CUSTODIO BRITO                                                                                                                                        </t>
  </si>
  <si>
    <t xml:space="preserve">ARIANNY JACKELINE CARRASCO CESPEDES                                                                                                                                     </t>
  </si>
  <si>
    <t xml:space="preserve">AGRIPINA SOLER LAGARES                                                                                                                                         </t>
  </si>
  <si>
    <t xml:space="preserve">RAFAEL JIMENEZ           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</si>
  <si>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</si>
  <si>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</si>
  <si>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 xml:space="preserve">LEONALDO TAPIA DE LA ROSA                                                                                                                                      </t>
  </si>
  <si>
    <t xml:space="preserve">JOSE ALBERTO CUEVAS DE OLEO                                                                                                                                        </t>
  </si>
  <si>
    <t xml:space="preserve">ELIANNA NOEMI ALCANTARA SANCHEZ                                                                                                                                     </t>
  </si>
  <si>
    <t xml:space="preserve">ANGELA MARITZA CASTILLO BAEZ                                                                                                                                         </t>
  </si>
  <si>
    <t xml:space="preserve">RIGOBERTO UBRI PEREZ                                                                                                                                            </t>
  </si>
  <si>
    <t xml:space="preserve">FLERIDA UBRI ARIAS                                                                                                                                            </t>
  </si>
  <si>
    <t xml:space="preserve">WILBER ANTONIO MONTERO RAMIREZ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</si>
  <si>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</si>
  <si>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 xml:space="preserve">MILAGROS DEL C DE JS CASTILLO MESA                                                                                                                                         </t>
  </si>
  <si>
    <t xml:space="preserve">CASILDA GUERRERO                                                                                                                                              </t>
  </si>
  <si>
    <t xml:space="preserve">ALFONSO TRINIDAD Y AZA                                                                                                                                        </t>
  </si>
  <si>
    <t xml:space="preserve">VIDAL DE LA CRUZ CASTRO     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</si>
  <si>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</si>
  <si>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 xml:space="preserve">SEVERO DE LA CRUZ VENTURA                                                                                                                                    </t>
  </si>
  <si>
    <t xml:space="preserve">JULIAN ARMANDO RODRIGUEZ PEÑA                                                                                                                                        </t>
  </si>
  <si>
    <t xml:space="preserve">ORFELINA MIROLIZA RODRIGUEZ DURAN                                                                                                                                       </t>
  </si>
  <si>
    <t xml:space="preserve">WILLIAM TORIBIO                                                                                                                                               </t>
  </si>
  <si>
    <t xml:space="preserve">GERARDO GONZALEZ CARABALLO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</si>
  <si>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</si>
  <si>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</si>
  <si>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 xml:space="preserve">NELSON YOANIS TINEO DEL MONTE                                                                                                                                       </t>
  </si>
  <si>
    <t xml:space="preserve">VINICIO ANTONIO PONS PEÑA       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</si>
  <si>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</si>
  <si>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 xml:space="preserve">LUIS ANTONIO MONCION PICHARDO                                                                                                                                      </t>
  </si>
  <si>
    <t xml:space="preserve">ARMANDO ANDRES TORIBIO ABREU                                                                                                                                         </t>
  </si>
  <si>
    <t xml:space="preserve">ANA ROSA ALEMAN                                                                                                                                                </t>
  </si>
  <si>
    <t xml:space="preserve">JOSEFINA DE LEON ESPINAL DE GONZALEZ                                                                                                                           </t>
  </si>
  <si>
    <t xml:space="preserve">JUSTO ANTONIO BATISTA TAVAREZ            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</si>
  <si>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</si>
  <si>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JOSE YSIDRO MARTE FRIAS                                                                                                                                           </t>
  </si>
  <si>
    <t xml:space="preserve">JOSE RAFAEL BIRCANN AYBAR   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</si>
  <si>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</si>
  <si>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 xml:space="preserve">ADALBERTO RAFAEL RODRIGUEZ                                                                                                                                             </t>
  </si>
  <si>
    <t xml:space="preserve">APOLONIA DEL CARMEN TAVERAS TAVERAS                                                                                                                                       </t>
  </si>
  <si>
    <t xml:space="preserve">RAMON MARINO MORALES                                                                                                                                               </t>
  </si>
  <si>
    <t xml:space="preserve">ZOILA CABRERA PEREZ                                                                                                                                         </t>
  </si>
  <si>
    <t xml:space="preserve">VICTOR DIONICIO ACEVEDO                                                                                                                                               </t>
  </si>
  <si>
    <t xml:space="preserve">ANTONIO HERNANDEZ MORENO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</si>
  <si>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</si>
  <si>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 xml:space="preserve">JOSE SINENCIO APOLINAR ESPINAL TAVERAS                                                                                                                                       </t>
  </si>
  <si>
    <t xml:space="preserve">ROBERTO ANTONIO SOSA TEJADA                                                                                                                                           </t>
  </si>
  <si>
    <t xml:space="preserve">EMILIA CLARIBEL ALMONTE VARGAS  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</si>
  <si>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</si>
  <si>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</si>
  <si>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</si>
  <si>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 xml:space="preserve">RAFAEL ANTONIO LANTIGUA DE LEON       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</si>
  <si>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</si>
  <si>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 xml:space="preserve">FABIO FRANCISCO RODRIGUEZ PEREZ 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</si>
  <si>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</si>
  <si>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 xml:space="preserve">DOCTOR DE LOS SANTOS ROSARIO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</si>
  <si>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</si>
  <si>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 xml:space="preserve">ZARA EMILIA MARRERO BENCOSME  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</si>
  <si>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</si>
  <si>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</si>
  <si>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JORGE EVARISTO VASQUEZ MORA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</si>
  <si>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</si>
  <si>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 xml:space="preserve">MARIA CEPEDA RODRIGUEZ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</si>
  <si>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</si>
  <si>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</si>
  <si>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</si>
  <si>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 xml:space="preserve">ADA YRIS NUÑEZ VASQUEZ   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</si>
  <si>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</si>
  <si>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 xml:space="preserve">JORGE ANTONIO FRANCO MARTE                                                                                                                                          </t>
  </si>
  <si>
    <t xml:space="preserve">WELLINGTON ALEXANDER GIL PARRA       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</si>
  <si>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</si>
  <si>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</si>
  <si>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</si>
  <si>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 xml:space="preserve">LUCIA DEL CARMEN GARCIA PLACENCIA                                                                                                                                      </t>
  </si>
  <si>
    <t xml:space="preserve">ANA FRANCISCA BETANCES DE PEREZ                                                                                                                                     </t>
  </si>
  <si>
    <t xml:space="preserve">DANNY ROBERT DIAZ LOPEZ                                                                                                                                            </t>
  </si>
  <si>
    <t xml:space="preserve">YEIMY MARGARITA GARCIA ALMONTE                                                                                                                                        </t>
  </si>
  <si>
    <t xml:space="preserve">DELVI RAFAEL PERALTA MOSQUEA                                                                                                                                       </t>
  </si>
  <si>
    <t xml:space="preserve">VICTORIA DE CAMPS RODRIGUEZ                                                                                                                                    </t>
  </si>
  <si>
    <t xml:space="preserve">GLENYS DOMINGA CONTRERAS ROSARIO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</si>
  <si>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</si>
  <si>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 xml:space="preserve">FRANCISCO ANTONIO CAPELLAN ORTEGA                                                                                                                                       </t>
  </si>
  <si>
    <t xml:space="preserve">VERONICA ALTAGRACIA REYES MARTINEZ                                                                                                                                        </t>
  </si>
  <si>
    <t xml:space="preserve">NOEL ARISTIDES GOMEZ ALBURQUERQUE                                                                                                                                    </t>
  </si>
  <si>
    <t xml:space="preserve">HANSEL ARIAS POLONIA                                                                                                                                         </t>
  </si>
  <si>
    <t xml:space="preserve">HELIANA JACQUELINE REYES PEÑA                                                                                                                                            </t>
  </si>
  <si>
    <t xml:space="preserve">JUAN PABLO FRANCO RIVAS                                                                                                                                          </t>
  </si>
  <si>
    <t xml:space="preserve">BRENDA ALTAGRACIA RAMOS                                                                                                                                                 </t>
  </si>
  <si>
    <t xml:space="preserve">BRENDA FRANCISCA MELO                                                                                                                                                  </t>
  </si>
  <si>
    <t xml:space="preserve">WILMER DOMINGO TAVAREZ ROSARIO  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</si>
  <si>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</si>
  <si>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</si>
  <si>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</si>
  <si>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</si>
  <si>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 xml:space="preserve">JULIO GENARO CANELA CASTILLO                                                                                                                                       </t>
  </si>
  <si>
    <t xml:space="preserve">BIENVENIDO ROBLES ROBLES                                                                                                                                         </t>
  </si>
  <si>
    <t xml:space="preserve">IVELISSE LEON AYBAR                                                                                                                                            </t>
  </si>
  <si>
    <t xml:space="preserve">KELVIN ANTONIO ABREU ALVAREZ     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</si>
  <si>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</si>
  <si>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 xml:space="preserve">RAMON FARI ROSARIO PEÑA       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</si>
  <si>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</si>
  <si>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 xml:space="preserve">EMILIO ANTONIO PORTORREAL GIL                                                                                                                                        </t>
  </si>
  <si>
    <t xml:space="preserve">ENEDINA VALENZUELA POLANCO                                                                                                                                    </t>
  </si>
  <si>
    <t xml:space="preserve">FERMINA MOSQUEA GARCIA   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</si>
  <si>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</si>
  <si>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 xml:space="preserve">KEVIN ROBERTO SANTOS BEJARAN                                                                                                                                        </t>
  </si>
  <si>
    <t xml:space="preserve">FERNANDO AMPARO GENAO    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</si>
  <si>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</si>
  <si>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</si>
  <si>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</si>
  <si>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 xml:space="preserve">MIGUEL ANGEL GONZALEZ LUGO   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</si>
  <si>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</si>
  <si>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 xml:space="preserve">STARLING PASCUAL DE LA CRUZ ROSARIO                                                                                                                                    </t>
  </si>
  <si>
    <t xml:space="preserve">MICHAEL GERAINT JIMENEZ GALAN     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</si>
  <si>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</si>
  <si>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 xml:space="preserve">FELLO EDUARDO DIAZ FERREIRA                                                                                                                                         </t>
  </si>
  <si>
    <t xml:space="preserve">EMMANUEL DE JESUS BEATO BERROA                                                                                                                                          </t>
  </si>
  <si>
    <t xml:space="preserve">REMILKA DE PEÑA DE LOS SANTOS                                                                                                                                 </t>
  </si>
  <si>
    <t xml:space="preserve">ERISON JUNIOR LIRIANO VALERIO                                                                                                                                       </t>
  </si>
  <si>
    <t xml:space="preserve">LEAH MEZRAHI JIMENEZ                                                                                                                                       </t>
  </si>
  <si>
    <t xml:space="preserve">EDUARDO JOSE RIVERA VARGAS                                                                                                                                         </t>
  </si>
  <si>
    <t xml:space="preserve">YANELA SANCHEZ LANTIGUA                                                                                                                                      </t>
  </si>
  <si>
    <t xml:space="preserve">HERMINIA LUGO PERDOMO                                                                                                                                          </t>
  </si>
  <si>
    <t xml:space="preserve">NOEL ELOY VENTURA PAULINO                                                                                                                                       </t>
  </si>
  <si>
    <t xml:space="preserve">JONA ABREU LOPEZ                                                                                                                                           </t>
  </si>
  <si>
    <t xml:space="preserve">YANILETTE PEREZ FERMIN                                                                                                                                          </t>
  </si>
  <si>
    <t xml:space="preserve">ROSANGELA MARIA BENJAMIN UREÑA                                                                                                                                        </t>
  </si>
  <si>
    <t xml:space="preserve">GABIELKA MERCEDES BUENO PLASENCIO                                                                                                                                       </t>
  </si>
  <si>
    <t xml:space="preserve">DANIA ANNETTY ABREU MEDINA                                                                                                                                          </t>
  </si>
  <si>
    <t xml:space="preserve">TATIANA MARIA MEJIA PABLO                                                                                                                                           </t>
  </si>
  <si>
    <t xml:space="preserve">ALBA RUBI BOBADILLA CABRERA                                                                                                                                     </t>
  </si>
  <si>
    <t xml:space="preserve">JOSE ANGEL BIDO SANCHEZ                                                                                                                                          </t>
  </si>
  <si>
    <t xml:space="preserve">JEANCARLO MICHAEL MENDEZ PIMENTEL                                                                                                                                       </t>
  </si>
  <si>
    <t xml:space="preserve">ANGERYS MASSIEL MARTINEZ BONIFACIO                                                                                                                                    </t>
  </si>
  <si>
    <t xml:space="preserve">LUIS MANUEL ENRIQUE PEREZ OLIVO                                                                                                                                           </t>
  </si>
  <si>
    <t xml:space="preserve">ANA MARIA OVIEDO HERNANDEZ                                                                                                                                      </t>
  </si>
  <si>
    <t xml:space="preserve">DANILO FRIAS FRIAS                                                                                                                                           </t>
  </si>
  <si>
    <t xml:space="preserve">RAFAEL ALEJO BURGOS                                                                                                                                          </t>
  </si>
  <si>
    <t xml:space="preserve">VALENTIN ROMERO PINEDA                                                                                                                                         </t>
  </si>
  <si>
    <t xml:space="preserve">CESAR ANTONIO GUZMAN BENCOSME  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</si>
  <si>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</si>
  <si>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 xml:space="preserve">RAMON FERNANDO GERMAN ANTIGUA                                                                                                                                        </t>
  </si>
  <si>
    <t xml:space="preserve">GERALDO LUCIANO SANCHEZ GUERRERO                                                                                                                                      </t>
  </si>
  <si>
    <t xml:space="preserve">JOSE ANTONIO PEÑA VASQUEZ                                                                                                                                          </t>
  </si>
  <si>
    <t xml:space="preserve">EDSON DANILO AMIN TORIBIO GOMEZ                                                                                                                                         </t>
  </si>
  <si>
    <t xml:space="preserve">RAFAEL CRISTOBAL QUEZADA SUERO                                                                                                                                         </t>
  </si>
  <si>
    <t xml:space="preserve">JULIO CARRERA GERONIMO   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</si>
  <si>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</si>
  <si>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 xml:space="preserve">SHEILA SOLEDAD REYES GONZALEZ                                                                                                                                        </t>
  </si>
  <si>
    <t xml:space="preserve">ALBERTO DE JESUS FERNANDEZ ALFONSECA                                                                                                                                   </t>
  </si>
  <si>
    <t xml:space="preserve">GRACITA FRANCISCO DE CEBALLOS                                                                                                                                 </t>
  </si>
  <si>
    <t xml:space="preserve">GLEDIS MERCEDES FERNANDEZ DE LEON                                                                                                                                     </t>
  </si>
  <si>
    <t xml:space="preserve">ADOLFO RINCON JAVIER                                                                                                                                         </t>
  </si>
  <si>
    <t xml:space="preserve">CRISTINA FABIANA MARTINEZ GUILLEN                                                                                                                                      </t>
  </si>
  <si>
    <t xml:space="preserve">MANUEL DE JESUS NUÑEZ ASENCIO                                                                                                                                         </t>
  </si>
  <si>
    <t xml:space="preserve">JOSE DEL CARMEN PEGUERO BAUTISTA                                                                                                                                      </t>
  </si>
  <si>
    <t xml:space="preserve">FIRELYS MIGUELINA FERNANDEZ FERNANDEZ                                                                                                                                   </t>
  </si>
  <si>
    <t xml:space="preserve">VIENA DEL CARMEN GONZALEZ DURAN                                                                                                                                        </t>
  </si>
  <si>
    <t xml:space="preserve">MARIA EVANGELINA CUEVAS PERDOMO                                                                                                                                        </t>
  </si>
  <si>
    <t xml:space="preserve">HENRY ARTURO MERCEDES VALES                                                                                                                                        </t>
  </si>
  <si>
    <t xml:space="preserve">JULIO CESAR PAULINO FELIZ                                                                                                                                         </t>
  </si>
  <si>
    <t xml:space="preserve">KELZA XIOMARA SUAZO CAMPILLO                                                                                                                                        </t>
  </si>
  <si>
    <t xml:space="preserve">PATRICIO RAMIREZ MARTE   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</si>
  <si>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</si>
  <si>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 xml:space="preserve">MILAGROS CONSUELO DE LA ALTAGR GERMAN OLALLA                                                                                                                                         </t>
  </si>
  <si>
    <t xml:space="preserve">MARGARITA ROSARIO        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</si>
  <si>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</si>
  <si>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 xml:space="preserve">EDDY EDWARD EMMANUEL FCO JAQUEZ DIAZ                                                                                                                                           </t>
  </si>
  <si>
    <t xml:space="preserve">JULIA CRISTINA HEINSEN GUERRA                                                                                                                                        </t>
  </si>
  <si>
    <t xml:space="preserve">NORA ELMINDA MARIA PEREZ ORNES                                                                                                                                           </t>
  </si>
  <si>
    <t xml:space="preserve">ROSA JULIA RODRIGUEZ GERMAN  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</si>
  <si>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</si>
  <si>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 xml:space="preserve">DULCE MARIA MIRANDA HERRERA DE CRUZ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</si>
  <si>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</si>
  <si>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 xml:space="preserve">MARTHA ALFONSINA DE LA ESP. ROQUEL AQUINO                                                                                                                                         </t>
  </si>
  <si>
    <t xml:space="preserve">DIGNORA ANNERY HERRERA MATEO                                                                                                                                         </t>
  </si>
  <si>
    <t xml:space="preserve">JUANA DEL CARMEN SANTANA                                                                                                                                               </t>
  </si>
  <si>
    <t xml:space="preserve">NURYS ALTAGRACIA DOMINGUEZ R                                                                                                                                           </t>
  </si>
  <si>
    <t xml:space="preserve">AGUSTIN JOSE DULUC                                                                                                                                                 </t>
  </si>
  <si>
    <t xml:space="preserve">PIEDAD ALTAGRACIA MONTE DE OCA DE ALFONSECA                                                                                                                             </t>
  </si>
  <si>
    <t xml:space="preserve">NERVA ELIANA FONDEUR GOMEZ  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</si>
  <si>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</si>
  <si>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 xml:space="preserve">YAMAL NASSER MICHELEN STEFAN                                                                                                                                       </t>
  </si>
  <si>
    <t xml:space="preserve">AUGUSTO ANTONIO FERIA PEÑA                                                                                                                                            </t>
  </si>
  <si>
    <t xml:space="preserve">LEON FLORIMON ROSARIO                                                                                                                                      </t>
  </si>
  <si>
    <t xml:space="preserve">PEDRO RAMIRO GRULLON VIDAL                                                                                                                                         </t>
  </si>
  <si>
    <t xml:space="preserve">RAMON ALBERTO DURAN CELESTINO                                                                                                                                       </t>
  </si>
  <si>
    <t xml:space="preserve">ALTAGRACIA MILQUEYA SOTO SUAZO                                                                                                                                            </t>
  </si>
  <si>
    <t xml:space="preserve">LISETTE IVONNE MATILDE VEGA SANZ DE PURCELL                                                                                                                                  </t>
  </si>
  <si>
    <t xml:space="preserve">FRANCESCA THAMARA PEÑA MAÑON                                                                                                                                            </t>
  </si>
  <si>
    <t xml:space="preserve">MARTHA BEATRIZ SILFA AQUINO                                                                                                                                          </t>
  </si>
  <si>
    <t xml:space="preserve">ELENIS ALTAGRACIA HEREDIA LOPEZ                                                                                                                                         </t>
  </si>
  <si>
    <t xml:space="preserve">CARMEN YUDELKY CASTRO SANTANA    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</si>
  <si>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</si>
  <si>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 xml:space="preserve">YENY FRANCIS JIMENEZ SALCEDO                                                                                                                                       </t>
  </si>
  <si>
    <t xml:space="preserve">MILAGROS AMPARO PEREZ MENDEZ                                                                                                                                          </t>
  </si>
  <si>
    <t xml:space="preserve">FRANCISCO ANTONIO TEJADA BURGOS                                                                                                                                         </t>
  </si>
  <si>
    <t xml:space="preserve">EUSEBIO MARTE SORIANO                                                                                                                                               </t>
  </si>
  <si>
    <t xml:space="preserve">ANGEL MARIANO         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</si>
  <si>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</si>
  <si>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 xml:space="preserve">INGRID SABRINA LALONDRIZ RODRIGUEZ                                                                                                                                   </t>
  </si>
  <si>
    <t xml:space="preserve">SENIA NEREYDA PEÑA RODRIGUEZ                                                                                                                                        </t>
  </si>
  <si>
    <t xml:space="preserve">ALTAGRACIA RINCON HENRIQUEZ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</si>
  <si>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</si>
  <si>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</si>
  <si>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</si>
  <si>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</si>
  <si>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 xml:space="preserve">MARCOS HENRIQUEZ HEREDIA                                                                                                                                     </t>
  </si>
  <si>
    <t xml:space="preserve">FRANK DIONISIO AZCONA                                                                                                                                                </t>
  </si>
  <si>
    <t xml:space="preserve">MAIRA MEJIA MELO                                                                                                                                            </t>
  </si>
  <si>
    <t xml:space="preserve">DIEGO FELIX VILLA FAÑA                                                                                                                                      </t>
  </si>
  <si>
    <t xml:space="preserve">ANA TEOTISTE SANCHEZ BAEZ                                                                                                                                          </t>
  </si>
  <si>
    <t xml:space="preserve">ROSA MARGARITA VALERIO                                                                                                                                               </t>
  </si>
  <si>
    <t xml:space="preserve">GENARA GUZMAN PEREZ   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</si>
  <si>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</si>
  <si>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 xml:space="preserve">ANGEL FELICIANO CUEVAS RIJO                                                                                                                                           </t>
  </si>
  <si>
    <t xml:space="preserve">JUANA ELOISA VENTURA CAMACHO                                                                                                                                       </t>
  </si>
  <si>
    <t xml:space="preserve">DIOMEDES GUZMAN SUAZO      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</si>
  <si>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</si>
  <si>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 xml:space="preserve">NORBERTO TEJADA                                                                                                                                                </t>
  </si>
  <si>
    <t xml:space="preserve">LOURDES DE JESUS CAMACHO                                                                                                                                         </t>
  </si>
  <si>
    <t xml:space="preserve">FATIMA MIOSOTIS BATISTA QUEZADA                                                                                                                                       </t>
  </si>
  <si>
    <t xml:space="preserve">DIONICIO PATIÑO INFANTE 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</si>
  <si>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</si>
  <si>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 xml:space="preserve">YOLANDA IVELISSE A UREÑA ZORRILLA                                                                                                                                        </t>
  </si>
  <si>
    <t xml:space="preserve">VICTOR MANUEL REYES PEÑA                                                                                                                                            </t>
  </si>
  <si>
    <t xml:space="preserve">ALEJANDRO ANTONIO VASQUEZ ROSARIO                                                                                                                                       </t>
  </si>
  <si>
    <t xml:space="preserve">ANA KENNIA MORA SILVERIO                                                                                                                                         </t>
  </si>
  <si>
    <t xml:space="preserve">DONATO SALAS                                                                                                                                                 </t>
  </si>
  <si>
    <t xml:space="preserve">WENDY MERCEDES DEL VALLE ESPINAL                                                                                                                                     </t>
  </si>
  <si>
    <t xml:space="preserve">RAMON ANTONIO PEÑA SAVIÑON                                                                                                                                          </t>
  </si>
  <si>
    <t xml:space="preserve">ALEXANDRA DEL CARMEN CUELLO                                                                                                                                                </t>
  </si>
  <si>
    <t xml:space="preserve">ANULFO BATISTA DIAZ                                                                                                                                          </t>
  </si>
  <si>
    <t xml:space="preserve">KENIA ALTAGRACIA GARCIA MENA                                                                                                                                           </t>
  </si>
  <si>
    <t xml:space="preserve">CLEOFIO ANTONIO DOÑE            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</si>
  <si>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</si>
  <si>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</si>
  <si>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 xml:space="preserve">MARIO MONTERO ENCARNACION                                                                                                                                   </t>
  </si>
  <si>
    <t xml:space="preserve">ROSA AMELIA PERALTA PEREZ   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</si>
  <si>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</si>
  <si>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 xml:space="preserve">NELSON GOMEZ PEREZ                                                                                                                                           </t>
  </si>
  <si>
    <t xml:space="preserve">PAULINA MOREL GRULLAR                                                                                                                                         </t>
  </si>
  <si>
    <t xml:space="preserve">ODANNIS AMAURIS FELIZ GARCIA                                                                                                                                          </t>
  </si>
  <si>
    <t xml:space="preserve">PETRA ISABEL PEREZ SIERRA                                                                                                                                          </t>
  </si>
  <si>
    <t xml:space="preserve">JOVANNY LOPEZ RIVERA          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</si>
  <si>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</si>
  <si>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 xml:space="preserve">SORAYDA ISABEL VERAS LUNA                                                                                                                                            </t>
  </si>
  <si>
    <t xml:space="preserve">MARIO DE LA CRUZ DE LA CRUZ                                                                                                                                 </t>
  </si>
  <si>
    <t xml:space="preserve">GUILLERMO ALEXANDRO BELEN NINA                                                                                                                                            </t>
  </si>
  <si>
    <t xml:space="preserve">FRANCISCA MARGARITA NUÑEZ URBANO                                                                                                                                          </t>
  </si>
  <si>
    <t xml:space="preserve">ANTONIO VENERANDO RAMIREZ MORENO                                                                                                                                        </t>
  </si>
  <si>
    <t xml:space="preserve">MARIANA DE JESUS SANTOS GONZALEZ                                                                                                                                       </t>
  </si>
  <si>
    <t xml:space="preserve">LAUTERIA GENAO MOREL   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</si>
  <si>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</si>
  <si>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 xml:space="preserve">ANGELINA MICHEL             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</si>
  <si>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</si>
  <si>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 xml:space="preserve">FRANCISCO ARAMIS POLANCO ORTIZ                                                                                                                                         </t>
  </si>
  <si>
    <t xml:space="preserve">MIGUEL ANGEL PADUA                                                                                                                                                 </t>
  </si>
  <si>
    <t xml:space="preserve">ANGEL MARIA SUAZO ORTIZ            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</si>
  <si>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</si>
  <si>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 xml:space="preserve">PATRICIA MARIA NADAL MARTINEZ       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</si>
  <si>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</si>
  <si>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 xml:space="preserve">JOHAN MANUEL BUENO POLANCO                                                                                                                                         </t>
  </si>
  <si>
    <t xml:space="preserve">ROSA ELENA MERCEDES RODRIGUEZ DE LOS SANTOS                                                                                                                               </t>
  </si>
  <si>
    <t xml:space="preserve">DONIS JOAQUIN TAVERAS MORALES                                                                                                                                       </t>
  </si>
  <si>
    <t xml:space="preserve">VINICIA BELKIS DELGADO                                                                                                                                               </t>
  </si>
  <si>
    <t xml:space="preserve">JOSE MODESTO YOVANI CRUZ DURAN                                                                                                                                            </t>
  </si>
  <si>
    <t xml:space="preserve">HELEN ELIZABETH OZUNA CASTILLO                                                                                                                                        </t>
  </si>
  <si>
    <t xml:space="preserve">MERCEDES PAULINA NOLASCO ZAPATA                                                                                                                                        </t>
  </si>
  <si>
    <t xml:space="preserve">JOSE MIGUEL RAMIREZ REGULIZ                                                                                                                                       </t>
  </si>
  <si>
    <t xml:space="preserve">ANA MARIA BELLO QUEZADA                                                                                                                                         </t>
  </si>
  <si>
    <t xml:space="preserve">FRANCISCO JABIEL MERCEDES JIMENEZ                                                                                                                                      </t>
  </si>
  <si>
    <t xml:space="preserve">AIDA FELIZ CUELLO                                                                                                                                          </t>
  </si>
  <si>
    <t xml:space="preserve">JUAN SILVIO MARTINEZ AMPARO                                                                                                                                       </t>
  </si>
  <si>
    <t xml:space="preserve">REGINA CARABALLO       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</si>
  <si>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</si>
  <si>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 xml:space="preserve">LISSETTE ONAIRA ALFAU COSTE                                                                                                                                           </t>
  </si>
  <si>
    <t xml:space="preserve">JOSE OSVALDO ALMANZAR GOMEZ                                                                                                                                        </t>
  </si>
  <si>
    <t xml:space="preserve">GUILLERMO LIRIANO BASS                                                                                                                                          </t>
  </si>
  <si>
    <t xml:space="preserve">LICET ALTAGRACIA BRETON MARTINEZ                                                                                                                                       </t>
  </si>
  <si>
    <t xml:space="preserve">KIRSIS SUSANA DIAZ DE LA CRUZ                                                                                                                                       </t>
  </si>
  <si>
    <t xml:space="preserve">RAYSA ELIZABETH BAEZ VENTURA                                                                                                                                          </t>
  </si>
  <si>
    <t xml:space="preserve">FELIX BAUTISTA DE LA CRUZ                                                                                                                                   </t>
  </si>
  <si>
    <t xml:space="preserve">GENRI RAFAEL UREÑA REYNOSO                                                                                                                                         </t>
  </si>
  <si>
    <t xml:space="preserve">REYNOLDS EMMANUEL ANDUJAR MENDEZ                                                                                                                                        </t>
  </si>
  <si>
    <t xml:space="preserve">JHON DANIEL TEJADA SOTO                                                                                                                                           </t>
  </si>
  <si>
    <t xml:space="preserve">NATANAEL DE LA CRUZ VASQUEZ                                                                                                                                    </t>
  </si>
  <si>
    <t xml:space="preserve">LIZA MARGARITA ALVAREZ BAEHR                                                                                                                                         </t>
  </si>
  <si>
    <t xml:space="preserve">DOMINGO ANTONIO BALBUENA MENA                                                                                                                                         </t>
  </si>
  <si>
    <t xml:space="preserve">JOSE LUIS ABREU DIAZ                                                                                                                                            </t>
  </si>
  <si>
    <t xml:space="preserve">GENOVE GNECO GROSS                                                                                                                                           </t>
  </si>
  <si>
    <t xml:space="preserve">SANTOS LOPEZ ROMERO                                                                                                                                          </t>
  </si>
  <si>
    <t xml:space="preserve">MONICA VASQUEZ GONZALEZ                                                                                                                                      </t>
  </si>
  <si>
    <t xml:space="preserve">FRANCISCO RAMON ACOSTA CASTILLO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</si>
  <si>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</si>
  <si>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 xml:space="preserve">YAJAIRA MARIA SANCHEZ AQUINO                                                                                                                                        </t>
  </si>
  <si>
    <t xml:space="preserve">SUHAIL SAGRARIO PEÑA MEDINA                                                                                                                                           </t>
  </si>
  <si>
    <t xml:space="preserve">SANTO MARTINEZ DE LA ROSA                                                                                                                                   </t>
  </si>
  <si>
    <t xml:space="preserve">BENITA CRUCEY CABRERA                                                                                                                                        </t>
  </si>
  <si>
    <t xml:space="preserve">JOSE LUIS CHARLA TELLERIA                                                                                                                                       </t>
  </si>
  <si>
    <t xml:space="preserve">JUAN ANTONIO MARTIR PUJOLS    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</si>
  <si>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</si>
  <si>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 xml:space="preserve">JOSE DEL CARMEN MATA RODRIGUEZ                                                                                                                                        </t>
  </si>
  <si>
    <t xml:space="preserve">VIANELA MARIA SANTANA MARTE                                                                                                                                         </t>
  </si>
  <si>
    <t xml:space="preserve">LAURA MARGARITA KHOURI CUOMO                                                                                                                                          </t>
  </si>
  <si>
    <t xml:space="preserve">CARMELO FRIAS JIMENEZ                                                                                                                                         </t>
  </si>
  <si>
    <t xml:space="preserve">JOSE RAMIREZ ROSARIO                                                                                                                                       </t>
  </si>
  <si>
    <t xml:space="preserve">MIGUEL ANGEL PEREZ HERNANDEZ                                                                                                                                       </t>
  </si>
  <si>
    <t xml:space="preserve">ROSA ANGELICA NELCIDA NUÑEZ CASTRO                                                                                                                                          </t>
  </si>
  <si>
    <t xml:space="preserve">BEATRIZ FERRER RODRIGUEZ                                                                                                                                      </t>
  </si>
  <si>
    <t xml:space="preserve">CONFESORA MORENO BELTRAN                                                                                                                                        </t>
  </si>
  <si>
    <t xml:space="preserve">YESSELENNY MARTE PEREZ                                                                                                                                           </t>
  </si>
  <si>
    <t xml:space="preserve">RAMON ANTONIO DE LEON RUIZ                                                                                                                                          </t>
  </si>
  <si>
    <t xml:space="preserve">ANA ROSA PEREZ                                                                                                                                                 </t>
  </si>
  <si>
    <t xml:space="preserve">CARLOS FRANCISCO RAMOS ELIAS       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</si>
  <si>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</si>
  <si>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 xml:space="preserve">VIRGINIA MARIA PEREZ TOLENTINO                                                                                                                                       </t>
  </si>
  <si>
    <t xml:space="preserve">WILSON MARCELO GARCIA LIRIANO                                                                                                                                        </t>
  </si>
  <si>
    <t xml:space="preserve">KERLIN VENTURA REYES                                                                                                                                         </t>
  </si>
  <si>
    <t xml:space="preserve">SHUKRANJALI HEYAIME CAIMARES                                                                                                                                      </t>
  </si>
  <si>
    <t xml:space="preserve">CARLOS ALBERTO REYES TEJADA                                                                                                                                          </t>
  </si>
  <si>
    <t xml:space="preserve">ANA LISSETTE CRUZ BENITEZ                                                                                                                                          </t>
  </si>
  <si>
    <t xml:space="preserve">KATHERINE JOHANNA GUTIERREZ FIGUEREO                                                                                                                                    </t>
  </si>
  <si>
    <t xml:space="preserve">FELIX GARCIA PARIZ                                                                                                                                          </t>
  </si>
  <si>
    <t xml:space="preserve">GISSELLE CRISTINA GABOT MARTINEZ                                                                                                                                        </t>
  </si>
  <si>
    <t xml:space="preserve">MIRFAK ROWLAND ANTIGUA                                                                                                                                       </t>
  </si>
  <si>
    <t xml:space="preserve">WENDI ARACELIS PEREZ BRITO                                                                                                                                           </t>
  </si>
  <si>
    <t xml:space="preserve">MELISSA JAEL MONTILLA GARCIA                                                                                                                                       </t>
  </si>
  <si>
    <t xml:space="preserve">YISSEL MONTERO                                                                                                                                               </t>
  </si>
  <si>
    <t xml:space="preserve">HENYA BRAYDA TEJEDA MONTAS                                                                                                                                         </t>
  </si>
  <si>
    <t xml:space="preserve">YAEL ROJAS VENTURA                                                                                                                                         </t>
  </si>
  <si>
    <t xml:space="preserve">CAROLINA MICHELLE MORALES HERRERA                                                                                                                                       </t>
  </si>
  <si>
    <t xml:space="preserve">LENIN BOLIVAR MONTERO SOLANO 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</si>
  <si>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</si>
  <si>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 xml:space="preserve">PAMELA JOSEFINA RAMIREZ ALMANZAR                                                                                                                                      </t>
  </si>
  <si>
    <t xml:space="preserve">YOLANDA MARIA AGRAMONTE GARCIA                                                                                                                                      </t>
  </si>
  <si>
    <t xml:space="preserve">RAFAEL EMILIO UREA OLIVA                                                                                                                                            </t>
  </si>
  <si>
    <t xml:space="preserve">JOSE LUIS RODRIGUEZ GUILLEN                                                                                                                                     </t>
  </si>
  <si>
    <t xml:space="preserve">YAMEL ANTONIO ACOSTA RICARDO                                                                                                                                        </t>
  </si>
  <si>
    <t xml:space="preserve">MARIELA PAREDES ARIAS  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</si>
  <si>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</si>
  <si>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 xml:space="preserve">YASSAEL NUÑEZ MEDINA                                                                                                                                          </t>
  </si>
  <si>
    <t xml:space="preserve">JASIEL MONTERO JAQUEZ                                                                                                                                        </t>
  </si>
  <si>
    <t xml:space="preserve">JESUS RAFAEL PANIAGUA MATOS                                                                                                                                        </t>
  </si>
  <si>
    <t xml:space="preserve">MONICA MARIEL GARCIA RIVERA                                                                                                                                         </t>
  </si>
  <si>
    <t xml:space="preserve">FRANKLIN ALBERTO SANCHEZ                                                                                                                                               </t>
  </si>
  <si>
    <t xml:space="preserve">MIGUEL FELIX RODRIGUEZ POU                                                                                                                                         </t>
  </si>
  <si>
    <t xml:space="preserve">JESUS REYNALDO RODRIGUEZ MOYA                                                                                                                                        </t>
  </si>
  <si>
    <t xml:space="preserve">JULIO ECHAVARRIA UBRI                                                                                                                                       </t>
  </si>
  <si>
    <t xml:space="preserve">AGAR GISEL PEÑA                                                                                                                                                  </t>
  </si>
  <si>
    <t xml:space="preserve">ROFRANMY MAITE PEREZ RODRIGUEZ                                                                                                                                       </t>
  </si>
  <si>
    <t xml:space="preserve">WILLI JOSE REYES CASTILLO  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</si>
  <si>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</si>
  <si>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 xml:space="preserve">FRANCISCA CABRERA REYNOSO DE BRITO                                                                                                                              </t>
  </si>
  <si>
    <t xml:space="preserve">ORISTELIA ARIAS MOSCAT                                                                                                                                          </t>
  </si>
  <si>
    <t xml:space="preserve">JUAN ANIBAL PERALTA PEREZ                                                                                                                                         </t>
  </si>
  <si>
    <t xml:space="preserve">SANTA ADELAIDA MIRANDA HERNANDEZ                                                                                                                                     </t>
  </si>
  <si>
    <t xml:space="preserve">DEISI MARIA MARTE LIRIANO                                                                                                                                         </t>
  </si>
  <si>
    <t xml:space="preserve">DILANY FELIZ BELTRE                                                                                                                                          </t>
  </si>
  <si>
    <t xml:space="preserve">FLORENTINO ALCANTARA NOVA                                                                                                                                        </t>
  </si>
  <si>
    <t xml:space="preserve">FELIX ANTONIO SANCHEZ                                                                                                                                               </t>
  </si>
  <si>
    <t xml:space="preserve">FRANKLIN VARGAS BELTRE                                                                                                                                         </t>
  </si>
  <si>
    <t xml:space="preserve">DANIEL ROBERTO FORTUNA TERRERO                                                                                                                                       </t>
  </si>
  <si>
    <t xml:space="preserve">JULIANA MATEO FELIZ                                                                                                                                           </t>
  </si>
  <si>
    <t xml:space="preserve">ERIC GABRIEL DIAZ MEDINA          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</si>
  <si>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</si>
  <si>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 xml:space="preserve">PEDRO PABLO VELAZQUEZ CALDERON                                                                                                                                    </t>
  </si>
  <si>
    <t xml:space="preserve">RAMON HERRERA ROA                                                                                                                                           </t>
  </si>
  <si>
    <t xml:space="preserve">JHOSEL CESARIN SANTANA TEJEDA                                                                                                                                        </t>
  </si>
  <si>
    <t xml:space="preserve">ANGEL MARIA TAVERAS CABRAL                                                                                                                                        </t>
  </si>
  <si>
    <t xml:space="preserve">EVANGELINA CUEVAS                                                                                                                                                </t>
  </si>
  <si>
    <t xml:space="preserve">VICTOR ANTONIO DE LEON GARCIA                                                                                                                                        </t>
  </si>
  <si>
    <t xml:space="preserve">VICTOR MEDINA NOVAS                                                                                                                                          </t>
  </si>
  <si>
    <t xml:space="preserve">LEIDY YLIANA FELIZ FELIZ                                                                                                                                           </t>
  </si>
  <si>
    <t xml:space="preserve">GUSTAVO FLRORIAN SEIS                                                                                                                                         </t>
  </si>
  <si>
    <t xml:space="preserve">MODESTO DELANYER VARGAS MENDEZ                                                                                                                                         </t>
  </si>
  <si>
    <t xml:space="preserve">PEDRO LAKE                                                                                                                                                  </t>
  </si>
  <si>
    <t xml:space="preserve">DOLQUIN VILORIO LIZARDO                                                                                                                                       </t>
  </si>
  <si>
    <t xml:space="preserve">RAUL ALBERTO CAMPECHANO JIMENEZ                                                                                                                                    </t>
  </si>
  <si>
    <t xml:space="preserve">MICHEL ALICIA MENDOZA MATOS                                                                                                                                         </t>
  </si>
  <si>
    <t xml:space="preserve">JUNIOR ARMANDO LUIS GUERRERO                                                                                                                                         </t>
  </si>
  <si>
    <t xml:space="preserve">ERNESTO BELEN CUETO                                                                                                                                           </t>
  </si>
  <si>
    <t xml:space="preserve">JUAN ALBERTO RODRIGUEZ AMPARO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</si>
  <si>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</si>
  <si>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 xml:space="preserve">AMAURYS EUGENIO VASQUEZ RONDON                                                                                                                                        </t>
  </si>
  <si>
    <t xml:space="preserve">ANNE ELISA GONZALEZ GARRIDO                                                                                                                                      </t>
  </si>
  <si>
    <t xml:space="preserve">MARIA OLIMPIA CORSINO                                                                                                                                               </t>
  </si>
  <si>
    <t xml:space="preserve">MARINA ABREU LUNA                                                                                                                                            </t>
  </si>
  <si>
    <t xml:space="preserve">ALEJANDRA MARIA BRITO ESTEPAN        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</si>
  <si>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</si>
  <si>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 xml:space="preserve">LUISANA MUÑOZ PEREZ                                                                                                                                           </t>
  </si>
  <si>
    <t xml:space="preserve">JOSE LUIS PEREZ                                                                                                                                                 </t>
  </si>
  <si>
    <t xml:space="preserve">CARLOS JOEL MAÑON REYES                                                                                                                                           </t>
  </si>
  <si>
    <t xml:space="preserve">GERALDO PANIAGUA BRIOSO                                                                                                                                       </t>
  </si>
  <si>
    <t xml:space="preserve">EVELIN DE JESUS FERNANDEZ JIMENEZ                                                                                                                                     </t>
  </si>
  <si>
    <t xml:space="preserve">CORAL PIMENTEL PEÑA                                                                                                                                         </t>
  </si>
  <si>
    <t xml:space="preserve">SUSI ELENA VARGAS GONZALEZ                                                                                                                                       </t>
  </si>
  <si>
    <t xml:space="preserve">ANA YSABEL SPENCER LANTIGUA                                                                                                                                      </t>
  </si>
  <si>
    <t xml:space="preserve">KAREN ALZALSIA ACOSTA RODRIGUEZ                                                                                                                                      </t>
  </si>
  <si>
    <t xml:space="preserve">JABIEL PERDOMO                                                                                                                                               </t>
  </si>
  <si>
    <t xml:space="preserve">GUILLERMO RAFAEL RODRIGUEZ ROSARIO                                                                                                                                     </t>
  </si>
  <si>
    <t xml:space="preserve">UBALDO GARCIA HERNANDEZ                                                                                                                                      </t>
  </si>
  <si>
    <t xml:space="preserve">FRANCISCO JOSE HERNANDEZ JHONSON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</si>
  <si>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</si>
  <si>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 xml:space="preserve">RAMON PASTOR DE MOYA RODRIGUEZ                                                                                                                                     </t>
  </si>
  <si>
    <t xml:space="preserve">FREDERY REINOSO MARTINEZ                                                                                                                                      </t>
  </si>
  <si>
    <t xml:space="preserve">RAMON ANTONIO VALDEMAR JIMENEZ BATISTA                                                                                                                                       </t>
  </si>
  <si>
    <t xml:space="preserve">BENITO CUEVAS FRANCO                                                                                                                                         </t>
  </si>
  <si>
    <t xml:space="preserve">ALGEL DAIRI SOTO MARTINEZ                                                                                                                                         </t>
  </si>
  <si>
    <t xml:space="preserve">MIGUEL ANGEL BRITO GONZALEZ                                                                                                                                        </t>
  </si>
  <si>
    <t xml:space="preserve">KENIA YACQUELIN MORENO JIMENEZ                                                                                                                                        </t>
  </si>
  <si>
    <t xml:space="preserve">RAFAEL VINICIO RODRIGUEZ                                                                                                                                             </t>
  </si>
  <si>
    <t xml:space="preserve">LUIS ESTEBAN ARIAS                                                                                                                                                 </t>
  </si>
  <si>
    <t xml:space="preserve">JOSE ANTONIO TAVERAS GUZMAN                                                                                                                                        </t>
  </si>
  <si>
    <t xml:space="preserve">MARIELA TERESA GUZMAN ACOSTA                                                                                                                                         </t>
  </si>
  <si>
    <t xml:space="preserve">ISAAC DE JESUS INOA SANTANA                                                                                                                                          </t>
  </si>
  <si>
    <t xml:space="preserve">RAMON ANTONIO MATRILLE                                                                                                                                              </t>
  </si>
  <si>
    <t xml:space="preserve">LUIS SIGFREDO BRETON CASTILLO 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</si>
  <si>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</si>
  <si>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 xml:space="preserve">ORLANDO EUGENIO PADILLA FAXAS                                                                                                                                         </t>
  </si>
  <si>
    <t xml:space="preserve">SANTIAGO ALEX GARCIA GARCIA                                                                                                                                         </t>
  </si>
  <si>
    <t xml:space="preserve">LUCRECIO AMPARO                                                                                                                                                </t>
  </si>
  <si>
    <t xml:space="preserve">JENNY ALODIA ACOSTA MARTINEZ    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</si>
  <si>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</si>
  <si>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 xml:space="preserve">ARTURO ANDRES DILONE DE JESUS                                                                                                                                       </t>
  </si>
  <si>
    <t xml:space="preserve">JUAN ELIAS PEÑA VARGAS                                                                                                                                           </t>
  </si>
  <si>
    <t xml:space="preserve">INOCENCIO RAMIREZ           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</si>
  <si>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</si>
  <si>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 xml:space="preserve">FEDERICO ANTONIO TORIBIO LEONARDO                                                                                                                                      </t>
  </si>
  <si>
    <t xml:space="preserve">MARIA YSABEL PEREZ PEREZ    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</si>
  <si>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</si>
  <si>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 xml:space="preserve">DANIA ANTONIA GONZALEZ MARTE                                                                                                                                        </t>
  </si>
  <si>
    <t xml:space="preserve">CARLOS FLORENTINO DE LEON                                                                                                                                    </t>
  </si>
  <si>
    <t xml:space="preserve">LEON CAMPUSANO AGUERO                                                                                                                                      </t>
  </si>
  <si>
    <t xml:space="preserve">JUANA ROBELINA VILLAR GUERRERO                                                                                                                                       </t>
  </si>
  <si>
    <t xml:space="preserve">RAYSER RAFAELINA CAMPUSANO ROSARIO                                                                                                                                     </t>
  </si>
  <si>
    <t xml:space="preserve">GLORIS ARIANNY HERRERA RODRIGUEZ                                                                                                                                     </t>
  </si>
  <si>
    <t xml:space="preserve">DAHIANA ARABELIS VARGAS         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</si>
  <si>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</si>
  <si>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 xml:space="preserve">BLAS LUNA                                                                                                                                                  </t>
  </si>
  <si>
    <t xml:space="preserve">AMAURY ENRIQUE FERREIRA DE JESUS                                                                                                                                     </t>
  </si>
  <si>
    <t xml:space="preserve">KENNY ALEXANDER FLORES HOLGUIN                                                                                                                                        </t>
  </si>
  <si>
    <t xml:space="preserve">ROSSIS NATALY ARIAS FELIZ   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</si>
  <si>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</si>
  <si>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ANA IZABEL SANTANA VALDEZ                                                                                                                                        </t>
  </si>
  <si>
    <t xml:space="preserve">RAFAEL ALEXIS OZUNA DEL ROSARIO                                                                                                                                     </t>
  </si>
  <si>
    <t xml:space="preserve">ANA FARLYN LANFRANCO CUEVAS                                                                                                                                      </t>
  </si>
  <si>
    <t xml:space="preserve">XAVIER EDEN JAVIER PAYANO                                                                                                                                         </t>
  </si>
  <si>
    <t xml:space="preserve">LENIN ALEXANDER PERALTA PEREZ                                                                                                                                         </t>
  </si>
  <si>
    <t xml:space="preserve">ANDERSON GOMERA GARCIA                                                                                                                                         </t>
  </si>
  <si>
    <t xml:space="preserve">FERNANDO ANTONIO CRUZ                                                                                                                                                  </t>
  </si>
  <si>
    <t xml:space="preserve">ERNESTO DE LA CRUZ BRAZOBAN                                                                                                                                   </t>
  </si>
  <si>
    <t xml:space="preserve">ROSANNA MICHEL GERMAN RUIZ                                                                                                                                           </t>
  </si>
  <si>
    <t xml:space="preserve">DELAYNE FLORENCIA ABREU CHEZ                                                                                                                                            </t>
  </si>
  <si>
    <t xml:space="preserve">DANIELO CALDERON GENAO                                                                                                                                        </t>
  </si>
  <si>
    <t xml:space="preserve">RUDDY EVANGELISTA PEGUERO BEATO                                                                                                                                         </t>
  </si>
  <si>
    <t xml:space="preserve">GUADALUPE LISSETTE RUBIO GARCIA                                                                                                                                          </t>
  </si>
  <si>
    <t xml:space="preserve">ALBA KATHERIN MEDRANO RIVERA                                                                                                                                        </t>
  </si>
  <si>
    <t xml:space="preserve">SEBASTIAN ELIAS RODRIGUEZ MANCEBO                                                                                                                                     </t>
  </si>
  <si>
    <t xml:space="preserve">EUDDY GUSTAVO BONNET URBAEZ                                                                                                                                         </t>
  </si>
  <si>
    <t xml:space="preserve">RISSELYS DURAN PADILLA                                                                                                                                         </t>
  </si>
  <si>
    <t xml:space="preserve">DIANA MARIBEL CASTILLO MARTES                                                                                                                                       </t>
  </si>
  <si>
    <t xml:space="preserve">WANDER RAMON PEREZ HERNANDEZ                                                                                                                                       </t>
  </si>
  <si>
    <t xml:space="preserve">PATRICIA SOLANYI CORDERO RAMIREZ                                                                                                                                       </t>
  </si>
  <si>
    <t xml:space="preserve">SHERLY CHANTAL MERCEDES ECHAVARRIA                                                                                                                                   </t>
  </si>
  <si>
    <t xml:space="preserve">JHON COMPRES BRITO                                                                                                                                         </t>
  </si>
  <si>
    <t xml:space="preserve">IGHOR ESPINAL SANTOS                                                                                                                                        </t>
  </si>
  <si>
    <t xml:space="preserve">OMAR RAFAEL TAVERAS PANTALEON                                                                                                                                     </t>
  </si>
  <si>
    <t xml:space="preserve">RUBEN TASCON BEDOYA                                                                                                                                         </t>
  </si>
  <si>
    <t xml:space="preserve">JONATHAN DE JESUS MORILLO PERDOMO                                                                                                                                       </t>
  </si>
  <si>
    <t xml:space="preserve">JOSE FRANCISCO HOLGUIN PEÑA                                                                                                                                          </t>
  </si>
  <si>
    <t xml:space="preserve">ANGELICA MARIA BAEZ SOTO                                                                                                                                             </t>
  </si>
  <si>
    <t xml:space="preserve">JUAN FRANCISCO GARCIA VALERIO                                                                                                                                        </t>
  </si>
  <si>
    <t xml:space="preserve">LOURDES YDALIZA SUZAÑA                                                                                                                                                </t>
  </si>
  <si>
    <t xml:space="preserve">PEDRO ARIEL JIMENEZ GARCIA                                                                                                                                        </t>
  </si>
  <si>
    <t xml:space="preserve">YELTSIN DANIEL SANCHEZ MORENO                                                                                                                                        </t>
  </si>
  <si>
    <t xml:space="preserve">LUIS ADOLFO PEÑA FLORENTINO                                                                                                                                       </t>
  </si>
  <si>
    <t xml:space="preserve">PATRICIA BAUTISTA FELIZ                                                                                                                                        </t>
  </si>
  <si>
    <t xml:space="preserve">AIMEE YERESKI FELIZ FELIZ                                                                                                                                           </t>
  </si>
  <si>
    <t xml:space="preserve">BENY DANIEL MELENCIANO MATEO                                                                                                                                      </t>
  </si>
  <si>
    <t xml:space="preserve">CARLOS ALFREDO DIAZ GARCIA                                                                                                                                           </t>
  </si>
  <si>
    <t xml:space="preserve">CHARLENNY MICHEL TAVERAS CARVAJAL                                                                                                                                      </t>
  </si>
  <si>
    <t xml:space="preserve">ALAN GABRIEL CAMARENA ROMAN                                                                                                                                        </t>
  </si>
  <si>
    <t xml:space="preserve">ANA BETHEL GOMEZ GOMEZ                                                                                                                                           </t>
  </si>
  <si>
    <t xml:space="preserve">MIGUEL ANTONIO FELIZ DIAZ                                                                                                                                            </t>
  </si>
  <si>
    <t xml:space="preserve">SUSANA MARIA BALDERA ESCOTO                                                                                                                                        </t>
  </si>
  <si>
    <t xml:space="preserve">SONYA ELIZABETH REY ARIAS                                                                                                                                             </t>
  </si>
  <si>
    <t xml:space="preserve">REINY VLADIMIR MOQUETE CUELLO                                                                                                                                        </t>
  </si>
  <si>
    <t xml:space="preserve">CHRISTOPHER CASTILLO PERDOMO                                                                                                                                      </t>
  </si>
  <si>
    <t xml:space="preserve">FRANKLIN MERAN SUERO                                                                                                                                           </t>
  </si>
  <si>
    <t xml:space="preserve">MARCO STEFANO GIPPONI                                                                                                                                               </t>
  </si>
  <si>
    <t xml:space="preserve">FARAILDA E DE LAS M MARTINEZ HERNANDEZ                                                                                                                                    </t>
  </si>
  <si>
    <t xml:space="preserve">JUANA FRANCISCA PEREZ TAPIA       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</si>
  <si>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</si>
  <si>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 xml:space="preserve">CARLOS ENRIQUE ANDUJAR PERSINAL                                                                                                                                      </t>
  </si>
  <si>
    <t xml:space="preserve">EDGARDO RAFAEL SEPULVEDA TEJEDA                                                                                                                                      </t>
  </si>
  <si>
    <t xml:space="preserve">VICTOR RAMON AVILA SUERO             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</si>
  <si>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</si>
  <si>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 xml:space="preserve">INGRID ROSANNA GONZALEZ MARTINEZ                                                                                                                                     </t>
  </si>
  <si>
    <t xml:space="preserve">JUAN SANCHEZ                                                                                                                                               </t>
  </si>
  <si>
    <t xml:space="preserve">MARIANA ESTRELLITA BACHA HALL                                                                                                                                            </t>
  </si>
  <si>
    <t xml:space="preserve">JESUS BIENVENIDO SANCHEZ DE LOS SANTOS                                                                                                                                 </t>
  </si>
  <si>
    <t xml:space="preserve">JOSE RAFAEL SOSA                                                                                                                                                  </t>
  </si>
  <si>
    <t xml:space="preserve">AGUEDA ELIZABETH DEMORIZI RODRIGUEZ                                                                                                                                    </t>
  </si>
  <si>
    <t xml:space="preserve">IRMA JOSEFINA DEL CARMEN VASQUEZ ARACENA                                                                                                                                       </t>
  </si>
  <si>
    <t xml:space="preserve">CARMEN ALTAGRACIA SALDAÑA FRIAS                                                                                                                                         </t>
  </si>
  <si>
    <t xml:space="preserve">OSCAR ANTONIO VICIOSO MELO                                                                                                                                          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</si>
  <si>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</si>
  <si>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</si>
  <si>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 xml:space="preserve">AGRIPINA DEL CORAZON DE JESUS ORTEGA                                                                                                                                                </t>
  </si>
  <si>
    <t xml:space="preserve">PURA CONCEPCION ORTEGA                                                                                                                                                </t>
  </si>
  <si>
    <t xml:space="preserve">PROVIDENCIA ANTONIA BRACHE ROSARIO                                                                                                                                        </t>
  </si>
  <si>
    <t xml:space="preserve">LUISA DE JESUS VILLALONA BLANCO                                                                                                                                      </t>
  </si>
  <si>
    <t xml:space="preserve">FEDERICO ALFREDO MIGUEL DE JS FONDEUR NIVAR                                                                                                                                         </t>
  </si>
  <si>
    <t xml:space="preserve">SANTIAGO DUVAL BONILLA                                                                                                                                         </t>
  </si>
  <si>
    <t xml:space="preserve">AMADA SUAZO SANCHEZ                                                                                                                                         </t>
  </si>
  <si>
    <t xml:space="preserve">CHRISTIAN ANIBAL MARTINEZ VILLANUEVA                                                                                                                                   </t>
  </si>
  <si>
    <t xml:space="preserve">MARIA DEL CARMEN RODRIGUEZ FUERTES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</si>
  <si>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</si>
  <si>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 xml:space="preserve">PETRONILA DEL CARMEN STERK GERMOSEN                                                                                                                                        </t>
  </si>
  <si>
    <t xml:space="preserve">PAULA ESPERANZA CARIDAD UREÑA PANTALEON                                                                                                                                       </t>
  </si>
  <si>
    <t xml:space="preserve">AMABLE LOPEZ                                                                                                                                                 </t>
  </si>
  <si>
    <t xml:space="preserve">ROSA EVANGELISTA DE LOS BISONO ESPAILLAT  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</si>
  <si>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</si>
  <si>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</si>
  <si>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 xml:space="preserve">ALLANILDE RODRIGUEZ PEREZ                                                                                                                                       </t>
  </si>
  <si>
    <t xml:space="preserve">ALEIDA FRANCISCA ALBA GARCIA                                                                                                                                           </t>
  </si>
  <si>
    <t xml:space="preserve">TEMISTOCLES GUILLERMO ARISTY DIAZ                                                                                                                                           </t>
  </si>
  <si>
    <t xml:space="preserve">MIRIAM MERCEDES MARTINEZ RODRIGUEZ                                                                                                                                    </t>
  </si>
  <si>
    <t xml:space="preserve">JUAN FORTUNATO MUBARAK PEREZ                                                                                                                                         </t>
  </si>
  <si>
    <t xml:space="preserve">CESAR ERASMO PEREYRA GARCIA                                                                                                                                        </t>
  </si>
  <si>
    <t xml:space="preserve">MONICA ALEXANDRA GUTIERREZ FIALLO                                                                                                                                      </t>
  </si>
  <si>
    <t xml:space="preserve">RISORIS ESTELA SILVESTRE ORTIZ                                                                                                                                       </t>
  </si>
  <si>
    <t xml:space="preserve">RAMON MARIA RODRIGUEZ                                                                                                                                             </t>
  </si>
  <si>
    <t xml:space="preserve">ABRAHAN HILARIO FELIZ CONSTANZA  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</si>
  <si>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</si>
  <si>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</si>
  <si>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 xml:space="preserve">ALBANIA GONZALEZ RUIZ                                                                                                                                         </t>
  </si>
  <si>
    <t xml:space="preserve">FRANCISCO VERADO COSTE CASTILLO                                                                                                                                        </t>
  </si>
  <si>
    <t xml:space="preserve">JOHNNY ALBERTO RUBIO REYES      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</si>
  <si>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</si>
  <si>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</si>
  <si>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 xml:space="preserve">ANGELA MARIA ESCOTO MONEGRO 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</si>
  <si>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</si>
  <si>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</si>
  <si>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</si>
  <si>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 xml:space="preserve">PEDRO ANTONIO VASQUEZ VASQUEZ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</si>
  <si>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</si>
  <si>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MIGUEL ANTONIO HERNANDEZ                                                                                                                                             </t>
  </si>
  <si>
    <t xml:space="preserve">VICTORIA PAULINO SALAZAR                                                                                                                                       </t>
  </si>
  <si>
    <t xml:space="preserve">RAQUEL ISABEL CEPEDA VENTURA                                                                                                                                        </t>
  </si>
  <si>
    <t xml:space="preserve">JUAN AGUSTIN GARCIA MATEO       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</si>
  <si>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</si>
  <si>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</si>
  <si>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 xml:space="preserve">MERCEDES CEPEDA PAULINO                                                                                                                                        </t>
  </si>
  <si>
    <t xml:space="preserve">JUAN MIGUEL ARIAS     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</si>
  <si>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</si>
  <si>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 xml:space="preserve">FREDDY RAMIREZ PEREZ                                                                                                                                         </t>
  </si>
  <si>
    <t xml:space="preserve">PRUDENCIO AUGUSTO GERONIMO TORRES  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</si>
  <si>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</si>
  <si>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 xml:space="preserve">RAMONA SANCHEZ PEREZ                                                                                                                                         </t>
  </si>
  <si>
    <t xml:space="preserve">WELINTON DINILIO MATEO ARISTY                                                                                                                                          </t>
  </si>
  <si>
    <t xml:space="preserve">HEYDEI YSABEL CARRASCO VIDAL                                                                                                                                        </t>
  </si>
  <si>
    <t xml:space="preserve">EVELYN ENCARNACION ESQUEA                                                                                                                                    </t>
  </si>
  <si>
    <t xml:space="preserve">JACINTO VASQUEZ ACEVEDO                                                                                                                                       </t>
  </si>
  <si>
    <t xml:space="preserve">ANNY RAMIREZ ENCARNACION                                                                                                                                   </t>
  </si>
  <si>
    <t xml:space="preserve">SANTA VICTORIA CEDEÑO LIRIANO                                                                                                                                        </t>
  </si>
  <si>
    <t xml:space="preserve">SANTA BENITA SORIANO MEJIA                                                                                                                                         </t>
  </si>
  <si>
    <t xml:space="preserve">TEODORO MOREL DE LA ROSA                                                                                                                                      </t>
  </si>
  <si>
    <t xml:space="preserve">ANGEL GUILLERMO TIBURCIO CASTILLO  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</si>
  <si>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</si>
  <si>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 xml:space="preserve">NICOLAS AGRAMONTE NUÑEZ     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</si>
  <si>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</si>
  <si>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 xml:space="preserve">VALENTINA BALBUENA                                                                                                                                              </t>
  </si>
  <si>
    <t xml:space="preserve">LUIS ALEXIS MEJIA ENCARNACION                                                                                                                                     </t>
  </si>
  <si>
    <t xml:space="preserve">CANDIDA PAULINA SANCHEZ ALVAREZ DE SANTANA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</si>
  <si>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</si>
  <si>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</si>
  <si>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 xml:space="preserve">JACQUELINE DE LOS A JOSE                                                                                                                                                  </t>
  </si>
  <si>
    <t xml:space="preserve">ZORAIDA LIBERTAD MONTERO MEDINA 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</si>
  <si>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</si>
  <si>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 xml:space="preserve">RADHAMES LOPEZ       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</si>
  <si>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</si>
  <si>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 xml:space="preserve">PEDRO DIAZ                                                                                                                                                  </t>
  </si>
  <si>
    <t xml:space="preserve">ALBA MARINA PATRICIO SANCHEZ                                                                                                                                      </t>
  </si>
  <si>
    <t xml:space="preserve">ANA ESTHER SENCION ARAUJO                                                                                                                                        </t>
  </si>
  <si>
    <t xml:space="preserve">ADA RAMONA PEREZ ROJAS DE VILLAVIZAR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</si>
  <si>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</si>
  <si>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 xml:space="preserve">JUAN FRANCISCO GIL CAMPUSANO                                                                                                                                         </t>
  </si>
  <si>
    <t xml:space="preserve">AGUSTIN GUZMAN PEREZ                                                                                                                                          </t>
  </si>
  <si>
    <t xml:space="preserve">JOSE MANUEL AQUINO LARA                                                                                                                                           </t>
  </si>
  <si>
    <t xml:space="preserve">FRANCISCO GREGORIO CORNIEL GARCIA                                                                                                                                        </t>
  </si>
  <si>
    <t xml:space="preserve">LUIS HERNANDEZ MANON                                                                                                                                       </t>
  </si>
  <si>
    <t xml:space="preserve">MAURA DE LAS MERCEDES MATOS DE MARTE                                                                                                                                        </t>
  </si>
  <si>
    <t xml:space="preserve">LUZ MARIA MENDEZ                                                                                                                                                </t>
  </si>
  <si>
    <t xml:space="preserve">CARMEN LUISA ALMONTE MOYA                                                                                                                                          </t>
  </si>
  <si>
    <t xml:space="preserve">WILSON ANTONIO RAMIREZ DIAZ                                                                                                                                          </t>
  </si>
  <si>
    <t xml:space="preserve">JUAN BAUTISTA MATEO                                                                                                                                                 </t>
  </si>
  <si>
    <t xml:space="preserve">JULIO NELSON DURAN SANCHEZ                                                                                                                                         </t>
  </si>
  <si>
    <t xml:space="preserve">JULIO GUZMAN PAYANO                                                                                                                                         </t>
  </si>
  <si>
    <t xml:space="preserve">FRANCIA FLORENTINO ENCARNACION                                                                                                                                </t>
  </si>
  <si>
    <t xml:space="preserve">GEORGE RIPLEY GOMEZ                                                                                                                                          </t>
  </si>
  <si>
    <t xml:space="preserve">MARIA DEL PILAR VASQUEZ PICHARDO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</si>
  <si>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</si>
  <si>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 xml:space="preserve">DIOMMY FRANCISCA A PEREZ DURAN                                                                                                                                           </t>
  </si>
  <si>
    <t xml:space="preserve">JOSE GUILLERMO DE LA ALTAGRACI GUERRERO SANCHEZ                                                                                                                                      </t>
  </si>
  <si>
    <t xml:space="preserve">ORLANDO FRANCISCO INOA BISONO                                                                                                                                           </t>
  </si>
  <si>
    <t xml:space="preserve">DELSI ALTAGRACIA BELLIARD LUGO DE GARCIA                                                                                                                               </t>
  </si>
  <si>
    <t xml:space="preserve">SILVIO ARCENILIO OGANDO EUGENIA                                                                                                                                        </t>
  </si>
  <si>
    <t xml:space="preserve">RAMONA GRACIELA PANIAGUA ALVAREZ  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</si>
  <si>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</si>
  <si>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</si>
  <si>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</si>
  <si>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 xml:space="preserve">JESUSITA JAVIER SUAREZ                                                                                                                                         </t>
  </si>
  <si>
    <t xml:space="preserve">MARIA NELLY PEÑA GARCIA                                                                                                                                           </t>
  </si>
  <si>
    <t xml:space="preserve">JOSEFINA CUELLO NATALIO                                                                                                                                        </t>
  </si>
  <si>
    <t xml:space="preserve">JOSE FEDERICO CUELLO DAVISON                                                                                                                                        </t>
  </si>
  <si>
    <t xml:space="preserve">JOSE BENJAMIN GUZMAN RODRIGUEZ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</si>
  <si>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</si>
  <si>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 xml:space="preserve">JUANA DE LA ROSA PILIER DE LACHAPEL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</si>
  <si>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</si>
  <si>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 xml:space="preserve">JUAN VARGAS             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</si>
  <si>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</si>
  <si>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 xml:space="preserve">RENANIA REYNA                                                                                                                                                 </t>
  </si>
  <si>
    <t xml:space="preserve">FRANKLIN MONTILLA BAEZ                                                                                                                                         </t>
  </si>
  <si>
    <t xml:space="preserve">MARIA FERMINA PEREZ BATISTA                                                                                                                                         </t>
  </si>
  <si>
    <t xml:space="preserve">MAGALY ALTAGRACIA PEREZ GONZALEZ                                                                                                                                        </t>
  </si>
  <si>
    <t xml:space="preserve">LEONARDO SANTANA VENTURA                                                                                                                                       </t>
  </si>
  <si>
    <t xml:space="preserve">VIRGILIO VINICIO LOPEZ      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</si>
  <si>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</si>
  <si>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 xml:space="preserve">IRMA ROCIO YAMINE MARTINEZ                                                                                                                                       </t>
  </si>
  <si>
    <t xml:space="preserve">SANTA SUSANA TERRERO BATISTA                                                                                                                                       </t>
  </si>
  <si>
    <t xml:space="preserve">URSULSA MERCEDES REYES VERAS     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</si>
  <si>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</si>
  <si>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 xml:space="preserve">YOVANNY CESPEDES TURBI                                                                                                                                        </t>
  </si>
  <si>
    <t xml:space="preserve">ALBERTO FRIAS TAVAREZ                                                                                                                                         </t>
  </si>
  <si>
    <t xml:space="preserve">CARMEN VELEZ VICENTE 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</si>
  <si>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</si>
  <si>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ZORAIDA MAGALY ARACENA         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</si>
  <si>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</si>
  <si>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 xml:space="preserve">PEDRO ENRIQUE MORALES GOMEZ                                                                                                                                         </t>
  </si>
  <si>
    <t xml:space="preserve">RENATO ORLANDO RIMOLI MARTINEZ  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</si>
  <si>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</si>
  <si>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 xml:space="preserve">HERNAN TEJEDA RODRIGUEZ                                                                                                                                      </t>
  </si>
  <si>
    <t xml:space="preserve">ALBINA ENCARNACION MARTINEZ                                                                                                                                  </t>
  </si>
  <si>
    <t xml:space="preserve">MARIA MAGDALENA PATIÑO DE LOS SANTOS                                                                                                                                  </t>
  </si>
  <si>
    <t xml:space="preserve">IVELISSE CASTILLO PASCUAL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</si>
  <si>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</si>
  <si>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 xml:space="preserve">FRANCIS SENEN SOTO TEJEDA                                                                                                                                           </t>
  </si>
  <si>
    <t xml:space="preserve">JOSE DE LA CRUZ LOPEZ GOMEZ                                                                                                                                           </t>
  </si>
  <si>
    <t xml:space="preserve">JOSE MANUEL RODRIGUEZ GARCIA                                                                                                                                      </t>
  </si>
  <si>
    <t xml:space="preserve">FREDDY ANTONIO ABREU DIAZ     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</si>
  <si>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</si>
  <si>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 xml:space="preserve">IRENE MATEO CASTILLO                                                                                                                                        </t>
  </si>
  <si>
    <t xml:space="preserve">RUBEN DARIO VALENZUELA SANCHEZ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</si>
  <si>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</si>
  <si>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 xml:space="preserve">GERMAN BENCOSME                                                                                                                                              </t>
  </si>
  <si>
    <t xml:space="preserve">MILTON SANTIAGO ADAMES MANZUETA                                                                                                                                       </t>
  </si>
  <si>
    <t xml:space="preserve">TERESA ELSA SOLEDAD LAZO DE PADOVANI                                                                                                                                      </t>
  </si>
  <si>
    <t xml:space="preserve">SAMUEL ENCARNACION                                                                                                                                           </t>
  </si>
  <si>
    <t xml:space="preserve">EVELYN ROSANNA FERNANDEZ HERNANDEZ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</si>
  <si>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</si>
  <si>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MARIA DEL CARMEN RAMIREZ SURIEL   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</si>
  <si>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</si>
  <si>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</si>
  <si>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</si>
  <si>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 xml:space="preserve">MERCEDES JUDITH PEREZ PEREZ      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</si>
  <si>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</si>
  <si>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 xml:space="preserve">MARTIRES JIMENEZ DE LOS SANTOS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</si>
  <si>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</si>
  <si>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 xml:space="preserve">SANTA TOMASA YBEL ROJAS                                                                                                                                            </t>
  </si>
  <si>
    <t xml:space="preserve">ENEIDA PAULINO CASTILLO                                                                                                                                      </t>
  </si>
  <si>
    <t xml:space="preserve">MANUEL AUGUSTO VARGAS PAYANO                                                                                                                                         </t>
  </si>
  <si>
    <t xml:space="preserve">YOLANDA ALTAGRACIA DE JESUS MARTES DE DIAZ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</si>
  <si>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</si>
  <si>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 xml:space="preserve">GEISON DARIO TINEO MATA             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</si>
  <si>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</si>
  <si>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 xml:space="preserve">JOSE DIOLQUIS EVANGELISTA RAMIREZ                                                                                                                                   </t>
  </si>
  <si>
    <t xml:space="preserve">MARIA MERCEDES BRITO FERNANDEZ DE FELIX                                                                                                                              </t>
  </si>
  <si>
    <t xml:space="preserve">JUAN TOMAS MIGUEL GARCIA PEÑA                                                                                                                                           </t>
  </si>
  <si>
    <t xml:space="preserve">KENIA ALTAGRACIA MALLI SANTOS                                                                                                                                          </t>
  </si>
  <si>
    <t xml:space="preserve">ERNESTINA GONZALEZ MORALES                                                                                                                                      </t>
  </si>
  <si>
    <t xml:space="preserve">MIRIAN ORLI PEÑA GERMAN                                                                                                                                           </t>
  </si>
  <si>
    <t xml:space="preserve">YESSICA CORTES DE LA ROSA                                                                                                                                     </t>
  </si>
  <si>
    <t xml:space="preserve">DIEGO JOSE CAMACHO CUEVAS                                                                                                                                        </t>
  </si>
  <si>
    <t xml:space="preserve">OCTAVIO JIMENEZ MORETA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</si>
  <si>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</si>
  <si>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 xml:space="preserve">ELIZABETH PUJOLS PEREZ                                                                                                                                          </t>
  </si>
  <si>
    <t xml:space="preserve">BETANIA RAMOS SOSA         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</si>
  <si>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</si>
  <si>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 xml:space="preserve">CARLAS ROSANNA VARGAS REYES                                                                                                                                          </t>
  </si>
  <si>
    <t xml:space="preserve">JOSE GABRIEL ATILES BIDO BIDO      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</si>
  <si>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</si>
  <si>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 xml:space="preserve">YUDYS MERCEDES BILLEGA ALCANTARA                                                                                                                                     </t>
  </si>
  <si>
    <t xml:space="preserve">MARTA BERNARDITA DE LOURDES MEJIA DE OLEO                                                                                                                                         </t>
  </si>
  <si>
    <t xml:space="preserve">NAIROBI GUTIERREZ GUZMAN                                                                                                                                      </t>
  </si>
  <si>
    <t xml:space="preserve">CARLOS ALBERTO STANLEY GUZMAN CASTILLO                                                                                                                                       </t>
  </si>
  <si>
    <t xml:space="preserve">JOSE ANTONIO JACOBO SANCHEZ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</si>
  <si>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</si>
  <si>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ALDO ANTONIO CANAAN LOPEZ           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</si>
  <si>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</si>
  <si>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 xml:space="preserve">ANA ANDREINA PEREZ FELIZ                                                                                                                                           </t>
  </si>
  <si>
    <t xml:space="preserve">RICARDO ANTONIO ESPINAL OLIVO                                                                                                                                         </t>
  </si>
  <si>
    <t xml:space="preserve">LUIS EDUARDO BOEHME RODRIGUEZ                                                                                                                                      </t>
  </si>
  <si>
    <t xml:space="preserve">CARLOS MANUEL ESTEVEZ ADAMES      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</si>
  <si>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</si>
  <si>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 xml:space="preserve">ROCIO DEL ALBA SANCHEZ MINAYA          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</si>
  <si>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</si>
  <si>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 xml:space="preserve">EDUARD ANTONIO MARTINEZ MEDINA                                                                                                                                       </t>
  </si>
  <si>
    <t xml:space="preserve">ADRIAN ALEJANDRO GAÑAN SOTO                                                                                                                                            </t>
  </si>
  <si>
    <t xml:space="preserve">YUDELKA ELIZABETH ANTIGUA GOMEZ                                                                                                                                         </t>
  </si>
  <si>
    <t xml:space="preserve">RUTH ESTHER GUILLEN PUNTIER                                                                                                                                       </t>
  </si>
  <si>
    <t xml:space="preserve">JESUS HERIBERTO ORTEGA NUÑEZ                                                                                                                                          </t>
  </si>
  <si>
    <t xml:space="preserve">CINTHIA ALTAGRACIA DIAZ MERCEDES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</si>
  <si>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</si>
  <si>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 xml:space="preserve">PAMELA LISBETH BAEZ                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</si>
  <si>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</si>
  <si>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 xml:space="preserve">SEVERIANO SEGURA RODRIGUEZ                                                                                                                                      </t>
  </si>
  <si>
    <t xml:space="preserve">ADOLFO ARTURO SANTOS MATOS    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</si>
  <si>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</si>
  <si>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 xml:space="preserve">GREGORY PAUL PEREZ MONTERO                                                                                                                                         </t>
  </si>
  <si>
    <t xml:space="preserve">JOHANNA ESTEFANY SUERO                                                                                                                                                 </t>
  </si>
  <si>
    <t xml:space="preserve">JEIKO PAYANO PARRA                                                                                                                                          </t>
  </si>
  <si>
    <t xml:space="preserve">JOHAIRO DE JESUS MORILLO PERDOMO            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</si>
  <si>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</si>
  <si>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 xml:space="preserve">JAMIN REYES ARIAS                                                                                                                                           </t>
  </si>
  <si>
    <t xml:space="preserve">HENRY ROLANDO GONZALEZ MEJIAS                                                                                                                                       </t>
  </si>
  <si>
    <t xml:space="preserve">JOSE MANUEL HERNANDEZ FRANCO                                                                                                                                      </t>
  </si>
  <si>
    <t xml:space="preserve">AMANDA JESSICA ANDRICKSON DE BURGOS                                                                                                                                  </t>
  </si>
  <si>
    <t xml:space="preserve">RAFAEL BIENVENIDO PUELLO NINA                                                                                                                                           </t>
  </si>
  <si>
    <t xml:space="preserve">CLENIS ANA CRISTINA TAVAREZ MARIA                                                                                                                                         </t>
  </si>
  <si>
    <t xml:space="preserve">VICTOR MANUEL GUIGNI ALMONTE    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</si>
  <si>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</si>
  <si>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</si>
  <si>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</si>
  <si>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</si>
  <si>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 xml:space="preserve">JUAN ANTONIO HOLGUIN ARIAS                                                                                                                                         </t>
  </si>
  <si>
    <t xml:space="preserve">JULIO ALFONSO REYES VIDAL                                                                                                                                           </t>
  </si>
  <si>
    <t xml:space="preserve">ENRIQUE DE LOS SANTOS DE LOS SANTOS                                                                                                                                  </t>
  </si>
  <si>
    <t xml:space="preserve">RAFAEL BIENVENIDO CARMONA CIPRIAN                                                                                                                                       </t>
  </si>
  <si>
    <t xml:space="preserve">TOMAS FELIZ LORA                                                                                                                                            </t>
  </si>
  <si>
    <t xml:space="preserve">ANDREA MATIAS HERNANDEZ                                                                                                                                      </t>
  </si>
  <si>
    <t xml:space="preserve">FIORDALIZA CONTRERAS ALCANTARA                                                                                                                                   </t>
  </si>
  <si>
    <t xml:space="preserve">ARISLEYDA MONTERO LORENZO                                                                                                                                       </t>
  </si>
  <si>
    <t xml:space="preserve">RAYMOND OSCAR MATEO OROZCO                                                                                                                                          </t>
  </si>
  <si>
    <t xml:space="preserve">JOSE LUIS SOTO DIAZ                                                                                                                                             </t>
  </si>
  <si>
    <t xml:space="preserve">DANNY OLIVO TEJEDA CESE                                                                                                                                           </t>
  </si>
  <si>
    <t xml:space="preserve">MILAGROS CRISTINA SANTANA SOTO    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</si>
  <si>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</si>
  <si>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 xml:space="preserve">JULIO CUEVAS                                                                                                                                                </t>
  </si>
  <si>
    <t xml:space="preserve">ENRIQUE EMPERADOR FLORIAN          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</si>
  <si>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</si>
  <si>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 xml:space="preserve">LUIS FELIPE RODRIGUEZ ALMONTE                                                                                                                                     </t>
  </si>
  <si>
    <t xml:space="preserve">FELIX PEGUERO MOTA                                                                                                                                          </t>
  </si>
  <si>
    <t xml:space="preserve">BETZAIDA ELAUDYS YMAYA CARELA  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</si>
  <si>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</si>
  <si>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RAQUEL ASTACIO PEÑA                                                                                                                                          </t>
  </si>
  <si>
    <t xml:space="preserve">NORBERTO FELIPE PERALTA JIMENEZ    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</si>
  <si>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</si>
  <si>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 xml:space="preserve">MARIA CELESTE SOSA GONZALEZ      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</si>
  <si>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</si>
  <si>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</si>
  <si>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 xml:space="preserve">YUDERKA ALTAGRACIA SALCEDO VASQUEZ                                                                                                                                       </t>
  </si>
  <si>
    <t xml:space="preserve">MARIA ESTHER ULLOA HERNANDEZ  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</si>
  <si>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</si>
  <si>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 xml:space="preserve">JOSE LUIS BAEZ RODRIGUEZ                                                                                                                                        </t>
  </si>
  <si>
    <t xml:space="preserve">GENARO ROSARIO                                                                                                                                               </t>
  </si>
  <si>
    <t xml:space="preserve">MARIA FRANCISCA PEREZ          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</si>
  <si>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</si>
  <si>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JONATA VLADIMIR BEARD ALMONTE                                                                                                                                         </t>
  </si>
  <si>
    <t xml:space="preserve">HAIRO JAVIER TAVAREZ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</si>
  <si>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</si>
  <si>
    <t xml:space="preserve">LIGIA MARIA GENAO GOMEZ       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</si>
  <si>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</si>
  <si>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 xml:space="preserve">SANTIAGO DE JESUS PEÑA SOSA                                                                                                                                             </t>
  </si>
  <si>
    <t xml:space="preserve">FELIX FLORES GONZALEZ                                                                                                                                       </t>
  </si>
  <si>
    <t xml:space="preserve">JOSEFINA RIVAS MARTINEZ                                                                                                                                        </t>
  </si>
  <si>
    <t xml:space="preserve">YNGRIS SANTANA DE NUÑEZ                                                                                                                                      </t>
  </si>
  <si>
    <t xml:space="preserve">MARTHA LUCIA ALMONTE DE VARGAS                                                                                                                                     </t>
  </si>
  <si>
    <t xml:space="preserve">ANDRI KALEYMI CID RODRIGUEZ                                                                                                                                         </t>
  </si>
  <si>
    <t xml:space="preserve">SAIRA MOLINA PADILLA                                                                                                                                        </t>
  </si>
  <si>
    <t xml:space="preserve">ARISMENDY CORDERO SALA                                                                                                                                          </t>
  </si>
  <si>
    <t xml:space="preserve">TEOFILO FERNANDEZ                                                                                                                                             </t>
  </si>
  <si>
    <t xml:space="preserve">RAFAEL GARCIA                                                                                                                                                </t>
  </si>
  <si>
    <t xml:space="preserve">YNES ALTAGRACIA SANDOVAL DE BAQUERO                                                                                                                                   </t>
  </si>
  <si>
    <t xml:space="preserve">ELADIO BAQUERO SANTOS  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</si>
  <si>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</si>
  <si>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GERARDO MENDOLY VOLQUEZ LIRIANO                                                                                                                                       </t>
  </si>
  <si>
    <t xml:space="preserve">NELKY VILLAMAN ALMARANTE                                                                                                                                    </t>
  </si>
  <si>
    <t xml:space="preserve">JOHAIRA BIDO SANTOS                                                                                                                                           </t>
  </si>
  <si>
    <t xml:space="preserve">ANA MERCEDES DOMINGUEZ                                                                                                                                             </t>
  </si>
  <si>
    <t xml:space="preserve">MARIA EMMA FERNANDEZ PERALTA                                                                                                                                     </t>
  </si>
  <si>
    <t xml:space="preserve">RONI BAQUERO                                                                                                                                               </t>
  </si>
  <si>
    <t xml:space="preserve">FERNANDO NUÑEZ RODRIGUEZ                                                                                                                                       </t>
  </si>
  <si>
    <t xml:space="preserve">EURY PEÑA CORDERO                                                                                                                                          </t>
  </si>
  <si>
    <t xml:space="preserve">CARLOS RAFAEL PEÑA CORDERO                                                                                                                                          </t>
  </si>
  <si>
    <t xml:space="preserve">SANDY ALBERTO PEÑA MARTINEZ                                                                                                                                         </t>
  </si>
  <si>
    <t xml:space="preserve">TOMAS JOSE ESPINAL ALMONTE                                                                                                                                       </t>
  </si>
  <si>
    <t xml:space="preserve">NICOLAS PERALTA FORTUNA 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</si>
  <si>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</si>
  <si>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 xml:space="preserve">ARELIS ALBINO DIAZ                                                                                                                                           </t>
  </si>
  <si>
    <t xml:space="preserve">JOSE LUIS GRULLON BUENO                                                                                                                                         </t>
  </si>
  <si>
    <t xml:space="preserve">JUAN CARLOS MALDONADO COSTE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</si>
  <si>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</si>
  <si>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 xml:space="preserve">JOSE MANUEL VALDEZ          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</si>
  <si>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</si>
  <si>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 xml:space="preserve">LUISA JOSEFINA YOKASTA CASTILLO      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</si>
  <si>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</si>
  <si>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ANA GRISELDA DIAZ JIMENEZ                                                                                                                                          </t>
  </si>
  <si>
    <t xml:space="preserve">ESTEBAN DE JESUS COMPRES ANDUJAR                                                                                                                                       </t>
  </si>
  <si>
    <t xml:space="preserve">ANA GRISELDA REYES MENDEZ                                                                                                                                          </t>
  </si>
  <si>
    <t xml:space="preserve">RAYSA VALENTINA ASTACIO JIMENEZ DE SALCEDO                                                                                                                            </t>
  </si>
  <si>
    <t xml:space="preserve">MARLENY ALTAGRACIA VELOZ TRINIDAD                                                                                                                                        </t>
  </si>
  <si>
    <t xml:space="preserve">EDILIANA LEONARDO DISLA  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</si>
  <si>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</si>
  <si>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 xml:space="preserve">SCARLETT GARCIA VILLAR                                                                                                                                         </t>
  </si>
  <si>
    <t xml:space="preserve">CARMEN IDELIS GARCIA BRITO                                                                                                                                          </t>
  </si>
  <si>
    <t xml:space="preserve">MANUEL RODRIGUEZ SANTIAGO                                                                                                                                    </t>
  </si>
  <si>
    <t xml:space="preserve">ROLANDO EUSEBIO FRANCISCO                                                                                                                                     </t>
  </si>
  <si>
    <t xml:space="preserve">AMALIA JOSEFA TORRES BRUNO                                                                                                                                          </t>
  </si>
  <si>
    <t xml:space="preserve">LUZ FELINA JIMENEZ LOPEZ  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</si>
  <si>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</si>
  <si>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 xml:space="preserve">YNNEIDI MATOS MATOS                                                                                                                                           </t>
  </si>
  <si>
    <t xml:space="preserve">THELMA REYES FIGUEREO                                                                                                                                        </t>
  </si>
  <si>
    <t xml:space="preserve">RAUL NUÑEZ                                                                                                                                                 </t>
  </si>
  <si>
    <t xml:space="preserve">BLASINA SANCHEZ                                                                                                                                               </t>
  </si>
  <si>
    <t xml:space="preserve">ULISES GUERRERO CARIDAD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</si>
  <si>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</si>
  <si>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EDUARDO GARABITOS      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</si>
  <si>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</si>
  <si>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 xml:space="preserve">LAYO SALVADOR RAMIREZ                                                                                                                                      </t>
  </si>
  <si>
    <t xml:space="preserve">ELIZABETH GARABITO LUCIANO                                                                                                                                      </t>
  </si>
  <si>
    <t xml:space="preserve">LETICIA ANTONIA PEREZ CUEVAS                                                                                                                                          </t>
  </si>
  <si>
    <t xml:space="preserve">ODALIS PAULINO CORREA                                                                                                                                        </t>
  </si>
  <si>
    <t xml:space="preserve">NORVIS SALOME CASTILLO                                                                                                                                       </t>
  </si>
  <si>
    <t xml:space="preserve">LUCIA NATIVIDAD TEJADA LOPEZ                                                                                                                                          </t>
  </si>
  <si>
    <t xml:space="preserve">YAJAIRA MARIA CAMINERO NUÑEZ                                                                                                                                        </t>
  </si>
  <si>
    <t xml:space="preserve">YENDY BIENVENIDA DOMINGUEZ JIMENEZ                                                                                                                                     </t>
  </si>
  <si>
    <t xml:space="preserve">GABRIELA PAREDES ESPINAL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</si>
  <si>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</si>
  <si>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 xml:space="preserve">YONATHAN MAURICIO GARCIA DURAN        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</si>
  <si>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</si>
  <si>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 xml:space="preserve">YOHANNY GUZMAN                                                                                                                                                </t>
  </si>
  <si>
    <t xml:space="preserve">MARIANO JESUS PERALTA GARCIA                                                                                                                                        </t>
  </si>
  <si>
    <t xml:space="preserve">WELINTON ANTONIO MEDINA                                                                                                                                                </t>
  </si>
  <si>
    <t xml:space="preserve">ALMELIA RIVAS                                                                                                                                                 </t>
  </si>
  <si>
    <t xml:space="preserve">RAMON CLEMENTE DOMINGUEZ MENDEZ                                                                                                                                      </t>
  </si>
  <si>
    <t xml:space="preserve">TITY PEREZ RIVERA                                                                                                                                          </t>
  </si>
  <si>
    <t xml:space="preserve">YANERY DE LOS SANTOS DE LA CRUZ                                                                                                                              </t>
  </si>
  <si>
    <t xml:space="preserve">ELSA CAROLINA MELO LIRIANO                                                                                                                                          </t>
  </si>
  <si>
    <t xml:space="preserve">KEIDILYN DE JESUS CUEVAS ARIAS      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</si>
  <si>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</si>
  <si>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 xml:space="preserve">NAIROBI ROSIMEL RAMIREZ JIMENEZ                                                                                                                                       </t>
  </si>
  <si>
    <t xml:space="preserve">MARIA JOSE DURAN UREÑA                                                                                                                                           </t>
  </si>
  <si>
    <t xml:space="preserve">ASHLY ESMERALDA CASTRO CANELA                                                                                                                                         </t>
  </si>
  <si>
    <t xml:space="preserve">AZUL ESTHER HELENA DEMORIZI                                                                                                                                       </t>
  </si>
  <si>
    <t xml:space="preserve">ANNERYS ISABEL ADAMES MARTE                                                                                                                                          </t>
  </si>
  <si>
    <t xml:space="preserve">JOELINA CHEVALIER MANZUETA                                                                                                                                    </t>
  </si>
  <si>
    <t xml:space="preserve">WAINA BINEISI MARTE FIGUEREO                                                                                                                                        </t>
  </si>
  <si>
    <t xml:space="preserve">REBECA PEÑA VILLAMAN                                                                                                                                         </t>
  </si>
  <si>
    <t xml:space="preserve">DAVIANNA PATRICIA MARTINEZ RUIZ                                                                                                                                         </t>
  </si>
  <si>
    <t xml:space="preserve">AILYN SALCEDO SIERRA                                                                                                                                        </t>
  </si>
  <si>
    <t xml:space="preserve">NIZALDY NOEMI BONILLA CID                                                                                                                                           </t>
  </si>
  <si>
    <t xml:space="preserve">GABRIELA NICOLE REINOSO PAULINO                                                                                                                                       </t>
  </si>
  <si>
    <t xml:space="preserve">CRISTAL CUEVAS ROSARIO                                                                                                                                        </t>
  </si>
  <si>
    <t xml:space="preserve">JELIANNY MISHELL BENITEZ MARTINEZ    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</si>
  <si>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</si>
  <si>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 xml:space="preserve">ELOISA ESTELA BETANCOURT SILVESTRE                                                                                                                                  </t>
  </si>
  <si>
    <t xml:space="preserve">PEDRO MICHAEL SANTANA PAEZ                                                                                                                                          </t>
  </si>
  <si>
    <t xml:space="preserve">EURYS NOEL PAREDES RODRIGUEZ                                                                                                                                     </t>
  </si>
  <si>
    <t xml:space="preserve">DAHIANA CAROLINA MARTINEZ ROMERO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</si>
  <si>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</si>
  <si>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 xml:space="preserve">EMMANUEL ESPINAL BELLIARD                                                                                                                                      </t>
  </si>
  <si>
    <t xml:space="preserve">CLARIBEL SANG RODRIGUEZ                                                                                                                                        </t>
  </si>
  <si>
    <t xml:space="preserve">EDWARD MISAEL RAMOS REYES                                                                                                                                           </t>
  </si>
  <si>
    <t xml:space="preserve">DAYNES VALENTINA CASTRO MADURO                                                                                                                                         </t>
  </si>
  <si>
    <t xml:space="preserve">JEANCARLOS PEREZ CARRASCO                                                                                                                                        </t>
  </si>
  <si>
    <t xml:space="preserve">YARKIS ELIDANIA MARTINEZ MONTERO                                                                                                                                      </t>
  </si>
  <si>
    <t xml:space="preserve">MARCIAL JAVIER SANTANA BELLO                                                                                                                                         </t>
  </si>
  <si>
    <t xml:space="preserve">YAMILKA CASTRO PEREZ                                                                                                                                          </t>
  </si>
  <si>
    <t xml:space="preserve">YORKIRIS SOLEDAD PLACENCIA DE LA CRUZ                                                                                                                                  </t>
  </si>
  <si>
    <t xml:space="preserve">LUIS ARVERONI REYES GARCIA                                                                                                                                          </t>
  </si>
  <si>
    <t xml:space="preserve">CAROLIN VIAMELYS VICTORIO DE LA CRUZ                                                                                                                                   </t>
  </si>
  <si>
    <t xml:space="preserve">LINOL ESPTEFY FAMILIA SANCHEZ                                                                                                                                       </t>
  </si>
  <si>
    <t xml:space="preserve">JOSE ENMANUEL CANELA ESCAÑO                                                                                                                                         </t>
  </si>
  <si>
    <t xml:space="preserve">GLENNY YEIME EUSEBIO JIMENEZ                                                                                                                                       </t>
  </si>
  <si>
    <t xml:space="preserve">ANYARA DE LA CRUZ MORENO                                                                                                                                     </t>
  </si>
  <si>
    <t xml:space="preserve">VIANNY CAROLINA FRIAS                                                                                                                                                 </t>
  </si>
  <si>
    <t xml:space="preserve">HEIDI PEREZ GONZALEZ                                                                                                                                        </t>
  </si>
  <si>
    <t xml:space="preserve">RAELBI PAULINO JACOBO                                                                                                                                        </t>
  </si>
  <si>
    <t xml:space="preserve">FRANCISCO RAFAEL MIRELES PEREZ                                                                                                                                         </t>
  </si>
  <si>
    <t xml:space="preserve">NIKAURY MANZUETA DIAZ                                                                                                                                         </t>
  </si>
  <si>
    <t xml:space="preserve">CARLOS MANUEL MENDEZ LEDESMA                                                                                                                                        </t>
  </si>
  <si>
    <t xml:space="preserve">JUANA MIGUELINA PEGUERO PEGUERO                                                                                                                                       </t>
  </si>
  <si>
    <t xml:space="preserve">CARMEN ALICIA TEJADA CANDELARIO                                                                                                                                     </t>
  </si>
  <si>
    <t xml:space="preserve">FRANCISCA DIAZ EUSEBIO                                                                                                                                          </t>
  </si>
  <si>
    <t xml:space="preserve">RAFAEL DAVID PEREZ LEBRON                                                                                                                                          </t>
  </si>
  <si>
    <t xml:space="preserve">JOSE ANDRES JIMENEZ DOMINGUEZ                                                                                                                                     </t>
  </si>
  <si>
    <t xml:space="preserve">BERKIN RODRIGUEZ MATEO                                                                                                                                       </t>
  </si>
  <si>
    <t xml:space="preserve">JUAN ALBERTO JIMENEZ DOMINGUEZ                                                                                                                                     </t>
  </si>
  <si>
    <t xml:space="preserve">HIPOLITO TAVERAS ROQUE                                                                                                                                         </t>
  </si>
  <si>
    <t xml:space="preserve">ZENON MONTERO MORILLO                                                                                                                                       </t>
  </si>
  <si>
    <t xml:space="preserve">LUCIANO ZABALA DIAZ                                                                                                                                           </t>
  </si>
  <si>
    <t xml:space="preserve">YSRAEL ENCARNACION MORILLO                                                                                                                                   </t>
  </si>
  <si>
    <t xml:space="preserve">ANGEL MARIA RAMON POLANCO                                                                                                                                         </t>
  </si>
  <si>
    <t xml:space="preserve">FRANCISCO CONFESOR QUEVEDO OTAÑO                                                                                                                                         </t>
  </si>
  <si>
    <t xml:space="preserve">FELIX JOSE VENTURA CASTRO                                                                                                                                        </t>
  </si>
  <si>
    <t xml:space="preserve">MARIA ZELEINA BIDO DISLA                                                                                                                                            </t>
  </si>
  <si>
    <t xml:space="preserve">RAFAEL CUEVAS NIN                                                                                                                                            </t>
  </si>
  <si>
    <t xml:space="preserve">CYNTHIA ALEJANDRA CRUZ MONTERO                                                                                                                                          </t>
  </si>
  <si>
    <t xml:space="preserve">JULIO GARCIA ROBLE                                                                                                                                          </t>
  </si>
  <si>
    <t xml:space="preserve">JOSE ANTONIO HERNANDEZ LUGO                                                                                                                                        </t>
  </si>
  <si>
    <t xml:space="preserve">PEDRO TOMAS VASQUEZ MEDINA                                                                                                                                        </t>
  </si>
  <si>
    <t xml:space="preserve">YENIS MERCEDES POLANCO PEREZ                                                                                                                                         </t>
  </si>
  <si>
    <t xml:space="preserve">CLAUDIA ALTAGRACIA CLARK NUÑEZ                                                                                                                                           </t>
  </si>
  <si>
    <t xml:space="preserve">ADOLFO VALDEZ CABRERA                                                                                                                                        </t>
  </si>
  <si>
    <t xml:space="preserve">JEANNETTE ALTAGRACIA MACARIO RODRIGUEZ                                                                                                                                     </t>
  </si>
  <si>
    <t xml:space="preserve">JUAN CALZADO JAVIER                                                                                                                                        </t>
  </si>
  <si>
    <t xml:space="preserve">DEIVI PEREZ RODRIGUEZ                                                                                                                                       </t>
  </si>
  <si>
    <t xml:space="preserve">FRANCISCO LOPEZ FRIAS                                                                                                                                           </t>
  </si>
  <si>
    <t xml:space="preserve">JOSE DE JESUS CANDELIER PEÑA                                                                                                                                        </t>
  </si>
  <si>
    <t xml:space="preserve">MARCOS FLORENTINO LARA                                                                                                                                       </t>
  </si>
  <si>
    <t xml:space="preserve">EDDWARD JAVIER GARCIA MONEGRO                                                                                                                                        </t>
  </si>
  <si>
    <t xml:space="preserve">ANEURY VENTURA GARCIA                                                                                                                                        </t>
  </si>
  <si>
    <t xml:space="preserve">RAFAEL ANTONIO DIAZ URIBE                                                                                                                                            </t>
  </si>
  <si>
    <t xml:space="preserve">GUSTAVO ADOLFO GARCIA RAMIREZ                                                                                                                                        </t>
  </si>
  <si>
    <t xml:space="preserve">ARIANA ALIYELL BRITO ARCANGEL                                                                                                                                        </t>
  </si>
  <si>
    <t xml:space="preserve">MARTHA PEREZ DE LOS SANTOS                                                                                                                                   </t>
  </si>
  <si>
    <t xml:space="preserve">MUSOLINE ANTONIO BURGOS                                                                                                                                                </t>
  </si>
  <si>
    <t xml:space="preserve">JOHAN MANUEL GURIDIS                                                                                                                                               </t>
  </si>
  <si>
    <t xml:space="preserve">TEIRY TORRES CESPEDES                                                                                                                                       </t>
  </si>
  <si>
    <t xml:space="preserve">JUAN CARLOS MENDEZ RAMIREZ                                                                                                                                        </t>
  </si>
  <si>
    <t xml:space="preserve">JUAN DIAZ DE LA ROSA                                                                                                                                       </t>
  </si>
  <si>
    <t xml:space="preserve">NATANAEL MONTERO LEBRON                                                                                                                                        </t>
  </si>
  <si>
    <t xml:space="preserve">OBISPO ENCARNACION ENCARNACION                                                                                                                               </t>
  </si>
  <si>
    <t xml:space="preserve">ELVIS TAPIA QUEZADA                                                                                                                                         </t>
  </si>
  <si>
    <t xml:space="preserve">MIGUEL ANGEL PEREZ LORENZO                                                                                                                                         </t>
  </si>
  <si>
    <t xml:space="preserve">KELVIN AMADOR AMADOR                                                                                                                                         </t>
  </si>
  <si>
    <t xml:space="preserve">ANTONY MATEO VALDEZ                                                                                                                                          </t>
  </si>
  <si>
    <t xml:space="preserve">LUIS MANUEL OTAÑO OTAÑO                                                                                                                                           </t>
  </si>
  <si>
    <t xml:space="preserve">MARTIR ADAMES PERALTA                                                                                                                                        </t>
  </si>
  <si>
    <t xml:space="preserve">AMICAL MONTERO ENCARNACION                                                                                                                                   </t>
  </si>
  <si>
    <t xml:space="preserve">IVAN DE LA CRUZ ROA                                                                                                                                        </t>
  </si>
  <si>
    <t xml:space="preserve">HECTOR CONTRERAS ADAMES                                                                                                                                      </t>
  </si>
  <si>
    <t xml:space="preserve">RUDDY GREGORIO VALENZUELA                                                                                                                                   </t>
  </si>
  <si>
    <t xml:space="preserve">CARLOS MANUEL ALCANTARA TOLENTINO                                                                                                                                   </t>
  </si>
  <si>
    <t xml:space="preserve">APOLINAR VALDEZ LIRANZO                                                                                                                                        </t>
  </si>
  <si>
    <t xml:space="preserve">MANUEL GARCIA GARCIA                                                                                                                                         </t>
  </si>
  <si>
    <t xml:space="preserve">AMBIORI OVALLE ROSARIO                                                                                                                                        </t>
  </si>
  <si>
    <t xml:space="preserve">CARLOS MANUEL ANGOMAS DICENT                                                                                                                                        </t>
  </si>
  <si>
    <t xml:space="preserve">DIOGENES ANGOMAS OGANDO                                                                                                                                        </t>
  </si>
  <si>
    <t xml:space="preserve">JUAN ANDRES LORENZO MONTERO                                                                                                                                       </t>
  </si>
  <si>
    <t xml:space="preserve">WASCAL SUERO FERRERAS                                                                                                                                        </t>
  </si>
  <si>
    <t xml:space="preserve">MANUEL EMILIO GALVAN ALCANTARA                                                                                                                                      </t>
  </si>
  <si>
    <t xml:space="preserve">JULIO PEÑA                                                                                                                                                  </t>
  </si>
  <si>
    <t xml:space="preserve">ALGENIS GARCIA LOPEZ                                                                                                                                          </t>
  </si>
  <si>
    <t xml:space="preserve">EZEQUIER ENMANUEL FELIZ CUEVAS                                                                                                                                          </t>
  </si>
  <si>
    <t xml:space="preserve">OQUERYS MATOS MEDINA                                                                                                                                          </t>
  </si>
  <si>
    <t xml:space="preserve">LEURIS SEVERINO MARMOLEJOS PEÑA                                                                                                                                       </t>
  </si>
  <si>
    <t xml:space="preserve">MIGUEL ANTONIO NOVAS SAVIÑON                                                                                                                                         </t>
  </si>
  <si>
    <t xml:space="preserve">JOSE ALTAGRACIA MEDRANO PLATA                                                                                                                                         </t>
  </si>
  <si>
    <t xml:space="preserve">JUAN ANTONIO MEDRANO PEREZ                                                                                                                                         </t>
  </si>
  <si>
    <t xml:space="preserve">SANTO ICELSO RODRIGUEZ NIN                                                                                                                                         </t>
  </si>
  <si>
    <t xml:space="preserve">FANNY MENDEZ ROMAN                                                                                                                                          </t>
  </si>
  <si>
    <t xml:space="preserve">ANSON FERNANDEZ VIL                                                                                                                                         </t>
  </si>
  <si>
    <t xml:space="preserve">HENRRI CARPIO DE JESUS                                                                                                                                       </t>
  </si>
  <si>
    <t xml:space="preserve">RAMON PERDOMO GONZALEZ                                                                                                                                      </t>
  </si>
  <si>
    <t xml:space="preserve">TANMY RAQUEL HILARIO NUÑEZ                                                                                                                                         </t>
  </si>
  <si>
    <t xml:space="preserve">ORNAVIL ANDERSON GOMEZ ROJAS                                                                                                                                           </t>
  </si>
  <si>
    <t xml:space="preserve">YONATAN JOEL RODRIGUEZ MOREL                                                                                                                                       </t>
  </si>
  <si>
    <t xml:space="preserve">FRANKLIN HERIBERTO MORETA                                                                                                                                                </t>
  </si>
  <si>
    <t xml:space="preserve">SIXTO MANUEL VASQUEZ DE LEON                                                                                                                                       </t>
  </si>
  <si>
    <t xml:space="preserve">EDIS ANDRES DE LA CRUZ SEVERINO                                                                                                                                   </t>
  </si>
  <si>
    <t xml:space="preserve">FRANCISCO ROSARIO VILLAR                                                                                                                                        </t>
  </si>
  <si>
    <t xml:space="preserve">ALEXANDER BREA GOMEZ                                                                                                                                            </t>
  </si>
  <si>
    <t xml:space="preserve">YANCARLOS ENCARNACION ENCARNACION                                                                                                                               </t>
  </si>
  <si>
    <t xml:space="preserve">JUAN FRANCISCO DE JESUS DE JESUS SANTANA                                                                                                                             </t>
  </si>
  <si>
    <t xml:space="preserve">VICENTE CUEVAS SENA                                                                                                                                           </t>
  </si>
  <si>
    <t xml:space="preserve">FATIMO SANTANA MENDEZ                                                                                                                                        </t>
  </si>
  <si>
    <t xml:space="preserve">SECUNDINO SIERRA PEREZ                                                                                                                                          </t>
  </si>
  <si>
    <t xml:space="preserve">JUAN CARLOS JIMENEZ JIMENEZ                                                                                                                                       </t>
  </si>
  <si>
    <t xml:space="preserve">RODOLFO URIBE GERMAN                                                                                                                                          </t>
  </si>
  <si>
    <t xml:space="preserve">JUAN MANUEL VERIGUETTY                                                                                                                                            </t>
  </si>
  <si>
    <t xml:space="preserve">FRANCISCO DAVID GONZALEZ AQUINO                                                                                                                                       </t>
  </si>
  <si>
    <t xml:space="preserve">MARY JOE PEREZ GOMEZ                                                                                                                                           </t>
  </si>
  <si>
    <t xml:space="preserve">ERNESTO ENRIQUE MATOS                                                                                                                                                 </t>
  </si>
  <si>
    <t xml:space="preserve">WILSON GARCIA PORTES                                                                                                                                         </t>
  </si>
  <si>
    <t xml:space="preserve">RAMON ANTONIO BENITEZ REYES                                                                                                                                         </t>
  </si>
  <si>
    <t xml:space="preserve">RUBEN DARIO CHALA SANTOS                                                                                                                                          </t>
  </si>
  <si>
    <t xml:space="preserve">JORGE MAIKER PEREZ GARCIA                                                                                                                                          </t>
  </si>
  <si>
    <t xml:space="preserve">CAROLINA ESTHER ARIAS GERMAN                                                                                                                                          </t>
  </si>
  <si>
    <t xml:space="preserve">BRAWNY BIENVENIDO ROSARIO MARTINEZ                                                                                                                                      </t>
  </si>
  <si>
    <t xml:space="preserve">JULIO AURELIO ZORRILLA RODRIGUEZ                                                                                                                                    </t>
  </si>
  <si>
    <t xml:space="preserve">MANOLDYS PEREZ PEREZ                                                                                                                                           </t>
  </si>
  <si>
    <t xml:space="preserve">PELCY CUEVAS CUEVAS                                                                                                                                         </t>
  </si>
  <si>
    <t xml:space="preserve">GARY MORILLO ENCARNACION                                                                                                                                   </t>
  </si>
  <si>
    <t xml:space="preserve">KELVIN MENDEZ GUERRERO                                                                                                                                       </t>
  </si>
  <si>
    <t xml:space="preserve">YANLONKY JAEL MORA                                                                                                                                                  </t>
  </si>
  <si>
    <t xml:space="preserve">ALEXANDER DE LOS SANTOS RINCON                                                                                                                                  </t>
  </si>
  <si>
    <t xml:space="preserve">PAUL VASQUEZ MELENDEZ                                                                                                                                      </t>
  </si>
  <si>
    <t xml:space="preserve">WILKIN MONTERO MONTERO                                                                                                                                       </t>
  </si>
  <si>
    <t xml:space="preserve">MARIO MIESES                                                                                                                                                </t>
  </si>
  <si>
    <t xml:space="preserve">LIONAL RAFAEL NOVAS DIAZ                                                                                                                                            </t>
  </si>
  <si>
    <t xml:space="preserve">CARLOS RIGALDY UREÑA UREÑA                                                                                                                                           </t>
  </si>
  <si>
    <t xml:space="preserve">ANNY MERCEDES OTAÑO DIAZ                                                                                                                                            </t>
  </si>
  <si>
    <t xml:space="preserve">JENNIFER SENA SEGURA                                                                                                                                           </t>
  </si>
  <si>
    <t xml:space="preserve">DIONELIN ALCANTARA SOLER                                                                                                                                       </t>
  </si>
  <si>
    <t xml:space="preserve">WANDER BAEZ FERMIN                                                                                                                                           </t>
  </si>
  <si>
    <t xml:space="preserve">MICHAEL DE LOS SANTOS MONTERO                                                                                                                                 </t>
  </si>
  <si>
    <t xml:space="preserve">JOLDANY DE JESUS LUIS LAUREANO                                                                                                                                         </t>
  </si>
  <si>
    <t xml:space="preserve">JOSE JUNIOR ROSARIO TAVERAS                                                                                                                                       </t>
  </si>
  <si>
    <t xml:space="preserve">NELVIN TEJADA TEJERA                                                                                                                                         </t>
  </si>
  <si>
    <t xml:space="preserve">GERINSON ALEJANDRO RODRIGUEZ ALMONTE                                                                                                                                     </t>
  </si>
  <si>
    <t xml:space="preserve">LENIN LEONARDO DE LEON HERNANDEZ                                                                                                                                     </t>
  </si>
  <si>
    <t xml:space="preserve">WILY LEBRON MONTERO                                                                                                                                        </t>
  </si>
  <si>
    <t xml:space="preserve">STARLYN MANUEL DE LOS SANTOS VASQUEZ                                                                                                                                 </t>
  </si>
  <si>
    <t xml:space="preserve">JOSE ANGEL REYES BELTRE                                                                                                                                          </t>
  </si>
  <si>
    <t xml:space="preserve">ARQUIMEDES OZUNA BELLO                                                                                                                                           </t>
  </si>
  <si>
    <t xml:space="preserve">EDISON JAVIER CABRERA HERNANDEZ                                                                                                                                     </t>
  </si>
  <si>
    <t xml:space="preserve">JANLE CATANO BERROA                                                                                                                                         </t>
  </si>
  <si>
    <t xml:space="preserve">RAUL ALEXANDER REYES MORENO                                                                                                                                          </t>
  </si>
  <si>
    <t xml:space="preserve">LUIS ANGEL MOREL SANCHEZ                                                                                                                                         </t>
  </si>
  <si>
    <t xml:space="preserve">HECTOR ANDRES BENITEZ RAMIREZ                                                                                                                                       </t>
  </si>
  <si>
    <t xml:space="preserve">DERIK RHONNY DILONE GONZALEZ                                                                                                                                       </t>
  </si>
  <si>
    <t xml:space="preserve">RICARDO CONFESOR LOPEZ SANTANA                                                                                                                                         </t>
  </si>
  <si>
    <t xml:space="preserve">KATHERIN FILS LEBRON                                                                                                                                           </t>
  </si>
  <si>
    <t xml:space="preserve">JINA GENOVEVA CASTILLO ENCARNACION                                                                                                                                  </t>
  </si>
  <si>
    <t xml:space="preserve">NATHALIE SHERYL TRINIDAD BIDO                                                                                                                                         </t>
  </si>
  <si>
    <t xml:space="preserve">CRISTINA SEVERIANO ROSARIO                                                                                                                                     </t>
  </si>
  <si>
    <t xml:space="preserve">ROBINSON LAUREANO DE PAULA                                                                                                                                     </t>
  </si>
  <si>
    <t xml:space="preserve">KELVIN MANUEL MERCEDES MENDEZ                                                                                                                                       </t>
  </si>
  <si>
    <t xml:space="preserve">WILSON MANUEL MARTE ESPINAL                                                                                                                                         </t>
  </si>
  <si>
    <t xml:space="preserve">ADELSON RAYMOND MORILLO                                                                                                                                       </t>
  </si>
  <si>
    <t xml:space="preserve">JUAN OMAR PACHECO FIGUEROA                                                                                                                                      </t>
  </si>
  <si>
    <t xml:space="preserve">KEVIN EMIL CARVAJAL PEREZ                                                                                                                                        </t>
  </si>
  <si>
    <t xml:space="preserve">JOSE FELIPE AYALA ACOSTA                                                                                                                                          </t>
  </si>
  <si>
    <t xml:space="preserve">JOHAN LUIS OTAÑEZ FLETE                                                                                                                                          </t>
  </si>
  <si>
    <t xml:space="preserve">ALBERTO ANTONIO ENCARNACION CAMARA                                                                                                                                    </t>
  </si>
  <si>
    <t xml:space="preserve">CARLOS ALBERTO LEYBA TOLENTINO                                                                                                                                       </t>
  </si>
  <si>
    <t xml:space="preserve">FRANCISCA HERNANDEZ ADON                                                                                                                                        </t>
  </si>
  <si>
    <t xml:space="preserve">YESMEL ANTONIO FERNANDEZ SEPULVEDA                                                                                                                                   </t>
  </si>
  <si>
    <t xml:space="preserve">AMBIORIX MORA CEDEÑO                                                                                                                                           </t>
  </si>
  <si>
    <t xml:space="preserve">JEFFRY VALERIO DE LA CRUZ ADAMES                                                                                                                                     </t>
  </si>
  <si>
    <t xml:space="preserve">ANYELINA LORENZO DEL ROSARIO                                                                                                                                   </t>
  </si>
  <si>
    <t xml:space="preserve">CAMILA ROCIO SANTOS CUSTODIO                                                                                                                                       </t>
  </si>
  <si>
    <t xml:space="preserve">MIJHAEL CESPEDES OTAÑO                                                                                                                                        </t>
  </si>
  <si>
    <t xml:space="preserve">LUIS JAEL PERALTA DE LA CRUZ                                                                                                                                    </t>
  </si>
  <si>
    <t xml:space="preserve">GREGORIS GUZMAN CUSTODIO                                                                                                                                       </t>
  </si>
  <si>
    <t xml:space="preserve">LUIS FRANCISCO DE LOS SANTOS ESPINOSA                                                                                                                                </t>
  </si>
  <si>
    <t xml:space="preserve">VICTOR MANUEL JAVIER CAMINERO                                                                                                                                       </t>
  </si>
  <si>
    <t xml:space="preserve">JUAN MATIAS HERNANDEZ                                                                                                                                      </t>
  </si>
  <si>
    <t xml:space="preserve">RAFAEL BIENVENIDO PEREZ ESPINAL                                                                                                                                         </t>
  </si>
  <si>
    <t xml:space="preserve">RAFAEL ERNESTO JOVINE CEBALLOS                                                                                                                                       </t>
  </si>
  <si>
    <t xml:space="preserve">OLGA ALTAGRACIA PAULA RAMIREZ                                                                                                                                         </t>
  </si>
  <si>
    <t xml:space="preserve">CLARA BERENI ESTRELLA CORTINAS                                                                                                                                     </t>
  </si>
  <si>
    <t xml:space="preserve">LOURDES MARGARITA COISCOU LANTIGUA                                                                                                                                      </t>
  </si>
  <si>
    <t xml:space="preserve">LAURA DEL PILAR GIL FIALLO                                                                                                                                            </t>
  </si>
  <si>
    <t xml:space="preserve">RAFAEL ABREU JESUS                                                                                                                                           </t>
  </si>
  <si>
    <t xml:space="preserve">RAFAEL ENRIQUE RAMIREZ                                                                                                                                               </t>
  </si>
  <si>
    <t xml:space="preserve">BERNARDINA SANTANA                                                                                                                                               </t>
  </si>
  <si>
    <t xml:space="preserve">FRANK ALBERTO SANTANA DULUC                                                                                                                                         </t>
  </si>
  <si>
    <t xml:space="preserve">CONFESOR DE LA ROSA                                                                                                                                            </t>
  </si>
  <si>
    <t xml:space="preserve">HECTOR GONZALEZ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</si>
  <si>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</si>
  <si>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 xml:space="preserve">MERCEDES VICTORIA LAUREANO ALCANTARA                                                                                                                                    </t>
  </si>
  <si>
    <t xml:space="preserve">HECTOR MANUEL GONZALEZ GONZALEZ                                                                                                                                     </t>
  </si>
  <si>
    <t xml:space="preserve">JOSEFA SOTO DE GUZMAN                                                                                                                                        </t>
  </si>
  <si>
    <t xml:space="preserve">ANA LUCIA SANCHEZ CIPRIAN                                                                                                                                       </t>
  </si>
  <si>
    <t xml:space="preserve">ANGEL VINICIO TEJEDA SOTO                                                                                                                                           </t>
  </si>
  <si>
    <t xml:space="preserve">OLGA ALTAGRACIA BALBUENA REYES                                                                                                                                        </t>
  </si>
  <si>
    <t xml:space="preserve">FLORENCIO SILIA EDUARDO                                                                                                                                         </t>
  </si>
  <si>
    <t xml:space="preserve">ISIDRA VALLEJO                                                                                                                                               </t>
  </si>
  <si>
    <t>CHRISTHOFER DE JESUS HERNANDEZ QUIÑONES</t>
  </si>
  <si>
    <t>SHAILYN CATHERINE ROBLES PIMENTEL</t>
  </si>
  <si>
    <t>JUAN FRANCISCO DE JESUS DE JESUS SANTANA</t>
  </si>
  <si>
    <t>01.83.00.00.00.20.02</t>
  </si>
  <si>
    <t>DEPARTAMENTO DE FORMULACION , MONITOREO Y EVALUACION DE PPP</t>
  </si>
  <si>
    <t>01.83.00.10.00.01</t>
  </si>
  <si>
    <t>ENCARGADO (A) DIVISION SERVICIOS GENERALES</t>
  </si>
  <si>
    <t>REPORTE DE PERSONAL EN TRAMITE DE PENSION - CORRESPONDIENTE AL MES DE NOVIEMBRE DE 2022</t>
  </si>
  <si>
    <t>NORMAL</t>
  </si>
  <si>
    <t xml:space="preserve">KEILA TERESITA VASQUEZ NOLASCO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</si>
</sst>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8" fillId="0" borderId="0" applyNumberFormat="0" applyFill="0" applyBorder="0" applyAlignment="0" applyProtection="0"/>
    <xf numFmtId="0" fontId="7" fillId="0" borderId="0"/>
  </cellStyleXfs>
  <cellXfs count="84">
    <xf numFmtId="0" fontId="0" fillId="0" borderId="0" xfId="0"/>
    <xf numFmtId="43" fontId="9" fillId="0" borderId="0" xfId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43" fontId="0" fillId="0" borderId="0" xfId="1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3" fillId="0" borderId="2" xfId="0" applyFont="1" applyBorder="1"/>
    <xf numFmtId="0" fontId="13" fillId="0" borderId="2" xfId="0" quotePrefix="1" applyFont="1" applyBorder="1"/>
    <xf numFmtId="0" fontId="6" fillId="2" borderId="1" xfId="0" applyFont="1" applyFill="1" applyBorder="1" applyAlignment="1">
      <alignment horizontal="center" vertical="top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12" fillId="0" borderId="0" xfId="0" applyFont="1"/>
    <xf numFmtId="0" fontId="2" fillId="2" borderId="0" xfId="0" applyFont="1" applyFill="1" applyAlignment="1">
      <alignment horizontal="center" wrapText="1"/>
    </xf>
    <xf numFmtId="0" fontId="9" fillId="0" borderId="0" xfId="0" applyFont="1" applyAlignment="1">
      <alignment wrapText="1"/>
    </xf>
    <xf numFmtId="43" fontId="9" fillId="0" borderId="0" xfId="0" applyNumberFormat="1" applyFont="1" applyAlignment="1">
      <alignment wrapText="1"/>
    </xf>
    <xf numFmtId="43" fontId="9" fillId="0" borderId="0" xfId="0" applyNumberFormat="1" applyFont="1"/>
    <xf numFmtId="0" fontId="14" fillId="4" borderId="3" xfId="4" applyFont="1" applyFill="1" applyBorder="1" applyAlignment="1">
      <alignment horizontal="center"/>
    </xf>
    <xf numFmtId="43" fontId="9" fillId="0" borderId="0" xfId="1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 vertical="top" wrapText="1"/>
    </xf>
    <xf numFmtId="43" fontId="9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left" vertical="top"/>
    </xf>
    <xf numFmtId="0" fontId="14" fillId="0" borderId="4" xfId="5" applyFont="1" applyBorder="1"/>
    <xf numFmtId="49" fontId="0" fillId="0" borderId="0" xfId="0" applyNumberFormat="1"/>
    <xf numFmtId="0" fontId="14" fillId="4" borderId="6" xfId="5" applyFont="1" applyFill="1" applyBorder="1" applyAlignment="1">
      <alignment horizontal="center"/>
    </xf>
    <xf numFmtId="0" fontId="14" fillId="0" borderId="7" xfId="5" applyFont="1" applyBorder="1"/>
    <xf numFmtId="0" fontId="15" fillId="0" borderId="7" xfId="5" applyBorder="1" applyAlignment="1">
      <alignment horizontal="left"/>
    </xf>
    <xf numFmtId="0" fontId="15" fillId="0" borderId="4" xfId="5" applyBorder="1" applyAlignment="1">
      <alignment horizontal="left"/>
    </xf>
    <xf numFmtId="0" fontId="16" fillId="0" borderId="0" xfId="0" applyFont="1" applyAlignment="1">
      <alignment vertical="top" wrapText="1"/>
    </xf>
    <xf numFmtId="0" fontId="17" fillId="0" borderId="4" xfId="5" applyFont="1" applyBorder="1"/>
    <xf numFmtId="0" fontId="17" fillId="4" borderId="6" xfId="5" applyFont="1" applyFill="1" applyBorder="1" applyAlignment="1">
      <alignment horizontal="center"/>
    </xf>
    <xf numFmtId="14" fontId="17" fillId="4" borderId="6" xfId="5" applyNumberFormat="1" applyFont="1" applyFill="1" applyBorder="1" applyAlignment="1">
      <alignment horizontal="center"/>
    </xf>
    <xf numFmtId="14" fontId="17" fillId="0" borderId="4" xfId="5" applyNumberFormat="1" applyFont="1" applyBorder="1"/>
    <xf numFmtId="14" fontId="14" fillId="0" borderId="4" xfId="5" applyNumberFormat="1" applyFont="1" applyBorder="1"/>
    <xf numFmtId="14" fontId="14" fillId="0" borderId="7" xfId="5" applyNumberFormat="1" applyFont="1" applyBorder="1"/>
    <xf numFmtId="43" fontId="16" fillId="0" borderId="0" xfId="1" applyFont="1" applyFill="1" applyBorder="1" applyAlignment="1">
      <alignment vertical="top" wrapText="1"/>
    </xf>
    <xf numFmtId="0" fontId="14" fillId="0" borderId="4" xfId="6" applyFont="1" applyBorder="1"/>
    <xf numFmtId="43" fontId="14" fillId="0" borderId="4" xfId="1" applyFont="1" applyBorder="1" applyAlignment="1">
      <alignment horizontal="right"/>
    </xf>
    <xf numFmtId="43" fontId="14" fillId="0" borderId="4" xfId="1" applyFont="1" applyFill="1" applyBorder="1" applyAlignment="1">
      <alignment horizontal="right"/>
    </xf>
    <xf numFmtId="43" fontId="14" fillId="0" borderId="0" xfId="1" applyFont="1" applyFill="1" applyBorder="1" applyAlignment="1">
      <alignment horizontal="right"/>
    </xf>
    <xf numFmtId="43" fontId="15" fillId="0" borderId="4" xfId="1" applyFont="1" applyBorder="1" applyAlignment="1"/>
    <xf numFmtId="43" fontId="15" fillId="0" borderId="0" xfId="1" applyFont="1" applyAlignment="1"/>
    <xf numFmtId="43" fontId="15" fillId="0" borderId="0" xfId="1" applyFont="1" applyBorder="1" applyAlignment="1"/>
    <xf numFmtId="0" fontId="14" fillId="0" borderId="7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9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14" fillId="0" borderId="4" xfId="0" applyFont="1" applyBorder="1"/>
    <xf numFmtId="0" fontId="14" fillId="0" borderId="7" xfId="0" applyFont="1" applyBorder="1"/>
    <xf numFmtId="14" fontId="14" fillId="0" borderId="4" xfId="0" applyNumberFormat="1" applyFont="1" applyBorder="1"/>
    <xf numFmtId="43" fontId="14" fillId="0" borderId="4" xfId="4" applyNumberFormat="1" applyFont="1" applyBorder="1" applyAlignment="1">
      <alignment horizontal="right"/>
    </xf>
    <xf numFmtId="43" fontId="14" fillId="0" borderId="4" xfId="4" applyNumberFormat="1" applyFont="1" applyBorder="1"/>
    <xf numFmtId="0" fontId="14" fillId="0" borderId="12" xfId="6" applyFont="1" applyBorder="1"/>
    <xf numFmtId="43" fontId="14" fillId="0" borderId="0" xfId="4" applyNumberFormat="1" applyFont="1"/>
    <xf numFmtId="43" fontId="14" fillId="0" borderId="0" xfId="1" applyFont="1" applyBorder="1" applyAlignment="1">
      <alignment horizontal="right"/>
    </xf>
    <xf numFmtId="0" fontId="0" fillId="0" borderId="4" xfId="0" applyBorder="1" applyAlignment="1">
      <alignment horizontal="left"/>
    </xf>
    <xf numFmtId="0" fontId="14" fillId="0" borderId="0" xfId="5" applyFont="1"/>
    <xf numFmtId="0" fontId="14" fillId="0" borderId="4" xfId="8" applyFont="1" applyBorder="1"/>
    <xf numFmtId="0" fontId="14" fillId="0" borderId="4" xfId="8" applyFont="1" applyBorder="1" applyAlignment="1">
      <alignment horizontal="right"/>
    </xf>
    <xf numFmtId="43" fontId="7" fillId="0" borderId="0" xfId="1" applyFont="1" applyAlignment="1"/>
    <xf numFmtId="0" fontId="14" fillId="4" borderId="6" xfId="8" applyFont="1" applyFill="1" applyBorder="1" applyAlignment="1">
      <alignment horizontal="center"/>
    </xf>
    <xf numFmtId="43" fontId="14" fillId="0" borderId="4" xfId="7" applyNumberFormat="1" applyFont="1" applyFill="1" applyBorder="1" applyAlignment="1">
      <alignment horizontal="right"/>
    </xf>
    <xf numFmtId="43" fontId="19" fillId="0" borderId="4" xfId="7" applyNumberFormat="1" applyFont="1" applyFill="1" applyBorder="1" applyAlignment="1"/>
    <xf numFmtId="43" fontId="19" fillId="0" borderId="0" xfId="7" applyNumberFormat="1" applyFont="1" applyFill="1" applyAlignment="1">
      <alignment horizontal="right"/>
    </xf>
    <xf numFmtId="0" fontId="14" fillId="0" borderId="4" xfId="2" applyFont="1" applyBorder="1" applyAlignment="1">
      <alignment horizontal="right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164" fontId="0" fillId="0" borderId="0" xfId="0" applyNumberFormat="1" applyAlignment="1">
      <alignment vertical="top"/>
    </xf>
    <xf numFmtId="164" fontId="0" fillId="6" borderId="0" xfId="0" applyNumberFormat="1" applyFill="1" applyAlignment="1">
      <alignment vertical="top"/>
    </xf>
    <xf numFmtId="43" fontId="19" fillId="0" borderId="0" xfId="7" applyNumberFormat="1" applyFont="1" applyFill="1" applyBorder="1" applyAlignment="1"/>
    <xf numFmtId="43" fontId="19" fillId="0" borderId="4" xfId="7" applyNumberFormat="1" applyFont="1" applyFill="1" applyBorder="1" applyAlignment="1">
      <alignment horizontal="right"/>
    </xf>
    <xf numFmtId="43" fontId="14" fillId="0" borderId="0" xfId="4" applyNumberFormat="1" applyFont="1" applyAlignment="1">
      <alignment horizontal="right"/>
    </xf>
    <xf numFmtId="43" fontId="14" fillId="0" borderId="0" xfId="7" applyNumberFormat="1" applyFont="1" applyFill="1" applyBorder="1" applyAlignment="1">
      <alignment horizontal="right"/>
    </xf>
    <xf numFmtId="0" fontId="15" fillId="0" borderId="0" xfId="5" applyAlignment="1">
      <alignment horizontal="left"/>
    </xf>
  </cellXfs>
  <cellStyles count="9">
    <cellStyle name="Comma" xfId="1" builtinId="3"/>
    <cellStyle name="Explanatory Text" xfId="7" builtinId="53"/>
    <cellStyle name="Normal" xfId="0" builtinId="0"/>
    <cellStyle name="Normal 2" xfId="2" xr:uid="{ED5CEA97-AC6A-47A2-88F2-84EFC8EEA041}"/>
    <cellStyle name="Normal 3" xfId="3" xr:uid="{0D6F9593-2792-4968-B5BA-A99E6FCADFAA}"/>
    <cellStyle name="Normal_datos" xfId="5" xr:uid="{4EEEE234-A45D-48C5-A9E2-225956266C4A}"/>
    <cellStyle name="Normal_Hoja1" xfId="6" xr:uid="{AEEAA1C7-E547-46F7-9395-99C2F447875D}"/>
    <cellStyle name="Normal_Hoja3" xfId="4" xr:uid="{271235C2-37B6-4213-96FF-5BE4E3559E82}"/>
    <cellStyle name="Normal_NOV" xfId="8" xr:uid="{C88B0330-2216-41C9-B321-47BA89976184}"/>
  </cellStyles>
  <dxfs count="1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1009650</xdr:colOff>
      <xdr:row>0</xdr:row>
      <xdr:rowOff>0</xdr:rowOff>
    </xdr:from>
    <xdr:to>
      <xdr:col>7</xdr:col>
      <xdr:colOff>95250</xdr:colOff>
      <xdr:row>2</xdr:row>
      <xdr:rowOff>85725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BE6DD213-331B-F6C0-B7A8-662845D4D1C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57875" y="0"/>
              <a:ext cx="6019800" cy="762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2268413</xdr:colOff>
      <xdr:row>6</xdr:row>
      <xdr:rowOff>40502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268413" cy="12110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ANA-RRHH\CONTROL%20EMPLEADOS%20TEMPORALE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-2022"/>
      <sheetName val="Temporales 2022"/>
      <sheetName val="Temporales 2023"/>
      <sheetName val="SUPLENCIA"/>
    </sheetNames>
    <sheetDataSet>
      <sheetData sheetId="0" refreshError="1"/>
      <sheetData sheetId="1" refreshError="1"/>
      <sheetData sheetId="2">
        <row r="8">
          <cell r="C8" t="str">
            <v>EDUARDO IVAN LEON DUARTE</v>
          </cell>
          <cell r="F8">
            <v>44743</v>
          </cell>
          <cell r="G8">
            <v>44927</v>
          </cell>
        </row>
        <row r="9">
          <cell r="C9" t="str">
            <v>ELIZABETH DEL CARMEN SILVESTRE GARCIA</v>
          </cell>
          <cell r="F9">
            <v>44743</v>
          </cell>
          <cell r="G9">
            <v>44927</v>
          </cell>
        </row>
        <row r="10">
          <cell r="C10" t="str">
            <v>EVA MASSIEL PEÑA BATISTA</v>
          </cell>
          <cell r="F10">
            <v>44743</v>
          </cell>
          <cell r="G10">
            <v>44927</v>
          </cell>
        </row>
        <row r="11">
          <cell r="C11" t="str">
            <v>JAVIER CORREA MARTINEZ</v>
          </cell>
          <cell r="F11">
            <v>44743</v>
          </cell>
          <cell r="G11">
            <v>44927</v>
          </cell>
        </row>
        <row r="12">
          <cell r="C12" t="str">
            <v>JORGE LUCIANO RODRIGUEZ NUÑEZ</v>
          </cell>
          <cell r="F12">
            <v>44743</v>
          </cell>
          <cell r="G12">
            <v>44927</v>
          </cell>
        </row>
        <row r="13">
          <cell r="C13" t="str">
            <v>JOSE RAMON PERALTA BERROA</v>
          </cell>
          <cell r="F13">
            <v>44743</v>
          </cell>
          <cell r="G13">
            <v>44927</v>
          </cell>
        </row>
        <row r="14">
          <cell r="C14" t="str">
            <v>KENDRA LINETTE GERONIMO RAMIREZ</v>
          </cell>
          <cell r="F14">
            <v>44743</v>
          </cell>
          <cell r="G14">
            <v>44927</v>
          </cell>
        </row>
        <row r="15">
          <cell r="C15" t="str">
            <v>MADELAINE NOELIA SARRAFF BELLO</v>
          </cell>
          <cell r="F15">
            <v>44743</v>
          </cell>
          <cell r="G15">
            <v>44927</v>
          </cell>
        </row>
        <row r="16">
          <cell r="C16" t="str">
            <v>ROSA MARIA DE LA CRUZ YEB</v>
          </cell>
          <cell r="F16">
            <v>44743</v>
          </cell>
          <cell r="G16">
            <v>44927</v>
          </cell>
        </row>
        <row r="17">
          <cell r="C17" t="str">
            <v>ROXANNA LAKE GUERRERO</v>
          </cell>
          <cell r="F17">
            <v>44743</v>
          </cell>
          <cell r="G17">
            <v>44927</v>
          </cell>
        </row>
        <row r="18">
          <cell r="C18" t="str">
            <v>SAMANTA DESSIREE OLIVERO PACHECO</v>
          </cell>
          <cell r="F18">
            <v>44743</v>
          </cell>
          <cell r="G18">
            <v>44927</v>
          </cell>
        </row>
        <row r="19">
          <cell r="C19" t="str">
            <v>SARA YVELISSE GOMEZ RIVAS</v>
          </cell>
          <cell r="F19">
            <v>44743</v>
          </cell>
          <cell r="G19">
            <v>44927</v>
          </cell>
        </row>
        <row r="20">
          <cell r="C20" t="str">
            <v>SORANGEL MARIA FERMIN MUÑOZ</v>
          </cell>
          <cell r="F20">
            <v>44743</v>
          </cell>
          <cell r="G20">
            <v>44927</v>
          </cell>
        </row>
        <row r="24">
          <cell r="C24" t="str">
            <v>ABEL EFRAIM CANELA ESCAÑO</v>
          </cell>
          <cell r="F24">
            <v>44774</v>
          </cell>
          <cell r="G24">
            <v>44958</v>
          </cell>
        </row>
        <row r="25">
          <cell r="C25" t="str">
            <v>ANGEL MIGUEL ACEVEDO BALBUENA</v>
          </cell>
          <cell r="F25">
            <v>44774</v>
          </cell>
          <cell r="G25">
            <v>44958</v>
          </cell>
        </row>
        <row r="26">
          <cell r="C26" t="str">
            <v>BENITO GUERRERO CARPIO</v>
          </cell>
          <cell r="F26">
            <v>44774</v>
          </cell>
          <cell r="G26">
            <v>44958</v>
          </cell>
        </row>
        <row r="27">
          <cell r="C27" t="str">
            <v>CLAUDIA LISBET MORALES HERNANDEZ</v>
          </cell>
          <cell r="F27">
            <v>44774</v>
          </cell>
          <cell r="G27">
            <v>44958</v>
          </cell>
        </row>
        <row r="28">
          <cell r="C28" t="str">
            <v>DAYSI MIGUELINA JIMENEZ DE SECLI</v>
          </cell>
          <cell r="F28">
            <v>44774</v>
          </cell>
          <cell r="G28">
            <v>44958</v>
          </cell>
        </row>
        <row r="29">
          <cell r="C29" t="str">
            <v>EDDY RICHARD MARTELL BRAZOBAN</v>
          </cell>
          <cell r="F29">
            <v>44774</v>
          </cell>
          <cell r="G29">
            <v>44958</v>
          </cell>
        </row>
        <row r="30">
          <cell r="C30" t="str">
            <v>ELIEZER NOLASCO JIMENEZ</v>
          </cell>
          <cell r="F30">
            <v>44774</v>
          </cell>
          <cell r="G30">
            <v>44958</v>
          </cell>
        </row>
        <row r="31">
          <cell r="C31" t="str">
            <v>JESSICA ELAINE GONZALEZ VARGAS</v>
          </cell>
          <cell r="F31">
            <v>44774</v>
          </cell>
          <cell r="G31">
            <v>44958</v>
          </cell>
        </row>
        <row r="32">
          <cell r="C32" t="str">
            <v>JUAN CARLOS ABREU GONZALEZ</v>
          </cell>
          <cell r="F32">
            <v>44774</v>
          </cell>
          <cell r="G32">
            <v>44958</v>
          </cell>
        </row>
        <row r="33">
          <cell r="C33" t="str">
            <v>MARVIC DE FATIMA CRUZ COTES</v>
          </cell>
          <cell r="F33">
            <v>44774</v>
          </cell>
          <cell r="G33">
            <v>44958</v>
          </cell>
        </row>
        <row r="34">
          <cell r="C34" t="str">
            <v>NATHALY ROSA DOMINGUEZ DE ESPINAL</v>
          </cell>
          <cell r="F34">
            <v>44774</v>
          </cell>
          <cell r="G34">
            <v>44958</v>
          </cell>
        </row>
        <row r="35">
          <cell r="C35" t="str">
            <v>ELETICIA MARIA REYNOSO GUILLEN</v>
          </cell>
          <cell r="F35">
            <v>44774</v>
          </cell>
          <cell r="G35">
            <v>44958</v>
          </cell>
        </row>
        <row r="36">
          <cell r="C36" t="str">
            <v>WILLIAM SUBERBI FRANCO</v>
          </cell>
          <cell r="F36">
            <v>44774</v>
          </cell>
          <cell r="G36">
            <v>44958</v>
          </cell>
        </row>
        <row r="37">
          <cell r="C37" t="str">
            <v>LUZ NERIS NOVAS JIMENEZ</v>
          </cell>
          <cell r="F37">
            <v>44774</v>
          </cell>
          <cell r="G37">
            <v>44958</v>
          </cell>
        </row>
        <row r="38">
          <cell r="C38" t="str">
            <v>FRANCESCA ISABELLE TARULL UREÑA</v>
          </cell>
          <cell r="F38">
            <v>44774</v>
          </cell>
          <cell r="G38">
            <v>44958</v>
          </cell>
        </row>
        <row r="39">
          <cell r="C39" t="str">
            <v>MELISSA YOCASTINA JIMENEZ GARCIA</v>
          </cell>
          <cell r="F39">
            <v>44774</v>
          </cell>
          <cell r="G39">
            <v>44958</v>
          </cell>
        </row>
        <row r="40">
          <cell r="C40" t="str">
            <v>MIGUELINA HERMINIA LUNA ESTEVEZ</v>
          </cell>
          <cell r="F40">
            <v>44774</v>
          </cell>
          <cell r="G40">
            <v>44958</v>
          </cell>
        </row>
        <row r="41">
          <cell r="C41" t="str">
            <v>FLORINDA MARIA MATRILLE LAJARA</v>
          </cell>
          <cell r="F41">
            <v>44774</v>
          </cell>
          <cell r="G41">
            <v>44958</v>
          </cell>
        </row>
        <row r="46">
          <cell r="C46" t="str">
            <v>ANA ESTHER VIZCAINO NUÑEZ</v>
          </cell>
          <cell r="F46">
            <v>44805</v>
          </cell>
          <cell r="G46">
            <v>44986</v>
          </cell>
        </row>
        <row r="47">
          <cell r="C47" t="str">
            <v>ALLEN CAMPOS REYES</v>
          </cell>
          <cell r="F47">
            <v>44805</v>
          </cell>
          <cell r="G47">
            <v>44986</v>
          </cell>
        </row>
        <row r="48">
          <cell r="C48" t="str">
            <v>ANGEL JOSE MANUEL BAEZ DIAZ</v>
          </cell>
          <cell r="F48">
            <v>44805</v>
          </cell>
          <cell r="G48">
            <v>44986</v>
          </cell>
        </row>
        <row r="49">
          <cell r="C49" t="str">
            <v>ANGELO JESUS PACHECO RIVERA</v>
          </cell>
          <cell r="F49">
            <v>44805</v>
          </cell>
          <cell r="G49">
            <v>44986</v>
          </cell>
        </row>
        <row r="50">
          <cell r="C50" t="str">
            <v>ANTONIO JIMENEZ</v>
          </cell>
          <cell r="F50">
            <v>44805</v>
          </cell>
          <cell r="G50">
            <v>44986</v>
          </cell>
        </row>
        <row r="51">
          <cell r="C51" t="str">
            <v>BIENVENIDA PRENSA SANTANA</v>
          </cell>
          <cell r="F51">
            <v>44805</v>
          </cell>
          <cell r="G51">
            <v>44986</v>
          </cell>
        </row>
        <row r="52">
          <cell r="C52" t="str">
            <v>BLAS CARMONA DE JESUS</v>
          </cell>
          <cell r="F52">
            <v>44805</v>
          </cell>
          <cell r="G52">
            <v>44986</v>
          </cell>
        </row>
        <row r="53">
          <cell r="C53" t="str">
            <v>DAMARIS ALTAGRACIA ALVAREZ MEDRANO</v>
          </cell>
          <cell r="F53">
            <v>44805</v>
          </cell>
          <cell r="G53">
            <v>44986</v>
          </cell>
        </row>
        <row r="54">
          <cell r="C54" t="str">
            <v>DIANA JOSEFINA BISONO REYES</v>
          </cell>
          <cell r="F54">
            <v>44805</v>
          </cell>
          <cell r="G54">
            <v>44986</v>
          </cell>
        </row>
        <row r="55">
          <cell r="C55" t="str">
            <v>FELIX ANGEL MEDINA PINEDA</v>
          </cell>
          <cell r="F55">
            <v>44805</v>
          </cell>
          <cell r="G55">
            <v>44986</v>
          </cell>
        </row>
        <row r="56">
          <cell r="C56" t="str">
            <v>GABRIEL ORBE SERRANO</v>
          </cell>
          <cell r="F56">
            <v>44805</v>
          </cell>
          <cell r="G56">
            <v>44986</v>
          </cell>
        </row>
        <row r="57">
          <cell r="C57" t="str">
            <v>HAMLET FELIPE HERNANDEZ</v>
          </cell>
          <cell r="F57">
            <v>44805</v>
          </cell>
          <cell r="G57">
            <v>44986</v>
          </cell>
        </row>
        <row r="58">
          <cell r="C58" t="str">
            <v>JOAN GERMAN MATIAS ALMONTE</v>
          </cell>
          <cell r="F58">
            <v>44805</v>
          </cell>
          <cell r="G58">
            <v>44986</v>
          </cell>
        </row>
        <row r="59">
          <cell r="C59" t="str">
            <v>JORGE ALBERTO FERNANDEZ MEDINA</v>
          </cell>
          <cell r="F59">
            <v>44805</v>
          </cell>
          <cell r="G59">
            <v>44986</v>
          </cell>
        </row>
        <row r="60">
          <cell r="C60" t="str">
            <v>JOSE MANUEL JIMENEZ FURCAL</v>
          </cell>
          <cell r="F60">
            <v>44805</v>
          </cell>
          <cell r="G60">
            <v>44986</v>
          </cell>
        </row>
        <row r="61">
          <cell r="C61" t="str">
            <v>JUAN ANTONIO HERNANDEZ INIIRIO</v>
          </cell>
          <cell r="F61">
            <v>44805</v>
          </cell>
          <cell r="G61">
            <v>44986</v>
          </cell>
        </row>
        <row r="62">
          <cell r="C62" t="str">
            <v>JULISSA VARGAS MORENO</v>
          </cell>
          <cell r="F62">
            <v>44805</v>
          </cell>
          <cell r="G62">
            <v>44986</v>
          </cell>
        </row>
        <row r="63">
          <cell r="C63" t="str">
            <v>MARCOS ANTONIO WALTER AGUERO</v>
          </cell>
          <cell r="F63">
            <v>44805</v>
          </cell>
          <cell r="G63">
            <v>44986</v>
          </cell>
        </row>
        <row r="64">
          <cell r="C64" t="str">
            <v>MARIA OLIMPIA GARCIA SANCHEZ DE ROSA</v>
          </cell>
          <cell r="F64">
            <v>44805</v>
          </cell>
          <cell r="G64">
            <v>44986</v>
          </cell>
        </row>
        <row r="65">
          <cell r="C65" t="str">
            <v>MARINO ANTONIO PEREZ VASQUEZ</v>
          </cell>
          <cell r="F65">
            <v>44816</v>
          </cell>
          <cell r="G65">
            <v>44986</v>
          </cell>
        </row>
        <row r="66">
          <cell r="C66" t="str">
            <v>MAXILANIA FERREIRA RUIZ</v>
          </cell>
          <cell r="F66">
            <v>44805</v>
          </cell>
          <cell r="G66">
            <v>44986</v>
          </cell>
        </row>
        <row r="67">
          <cell r="C67" t="str">
            <v>MERCEDES CASTILLO ESTEVEZ</v>
          </cell>
          <cell r="F67">
            <v>44805</v>
          </cell>
          <cell r="G67">
            <v>44986</v>
          </cell>
        </row>
        <row r="68">
          <cell r="C68" t="str">
            <v>MIGUEL ARTURO LIMA ARIAS</v>
          </cell>
          <cell r="F68">
            <v>44805</v>
          </cell>
          <cell r="G68">
            <v>44986</v>
          </cell>
        </row>
        <row r="69">
          <cell r="C69" t="str">
            <v>NAYELY MARIA FERNANDEZ MORA</v>
          </cell>
          <cell r="F69">
            <v>44805</v>
          </cell>
          <cell r="G69">
            <v>44986</v>
          </cell>
        </row>
        <row r="70">
          <cell r="C70" t="str">
            <v>RAFAEL FRANKLIN SORIANO LIRIANO</v>
          </cell>
          <cell r="F70">
            <v>44805</v>
          </cell>
          <cell r="G70">
            <v>44986</v>
          </cell>
        </row>
        <row r="71">
          <cell r="C71" t="str">
            <v>RICHARSON ANTONIO DIAZ RODRIGUEZ</v>
          </cell>
          <cell r="F71">
            <v>44805</v>
          </cell>
          <cell r="G71">
            <v>44986</v>
          </cell>
        </row>
        <row r="72">
          <cell r="C72" t="str">
            <v>SARAH ALTAGRACIA ESPINAL CASTILLO</v>
          </cell>
          <cell r="F72">
            <v>44805</v>
          </cell>
          <cell r="G72">
            <v>44986</v>
          </cell>
        </row>
        <row r="73">
          <cell r="C73" t="str">
            <v>TAIS DE JESUS RODRIGUEZ</v>
          </cell>
          <cell r="F73">
            <v>44805</v>
          </cell>
          <cell r="G73">
            <v>44986</v>
          </cell>
        </row>
        <row r="74">
          <cell r="C74" t="str">
            <v>VICTOR ARIEL BLANCO BLANCO</v>
          </cell>
          <cell r="F74">
            <v>44805</v>
          </cell>
          <cell r="G74">
            <v>44986</v>
          </cell>
        </row>
        <row r="75">
          <cell r="C75" t="str">
            <v>VICTOR MANUEL CUELLO RAMIREZ</v>
          </cell>
          <cell r="F75">
            <v>44805</v>
          </cell>
          <cell r="G75">
            <v>44986</v>
          </cell>
        </row>
        <row r="76">
          <cell r="C76" t="str">
            <v>YBO RENE SANCHEZ QUEZADA</v>
          </cell>
          <cell r="F76">
            <v>44805</v>
          </cell>
          <cell r="G76">
            <v>44986</v>
          </cell>
        </row>
        <row r="77">
          <cell r="C77" t="str">
            <v>YESSICA DURAN ALCANTARA DE TEJEDA</v>
          </cell>
          <cell r="F77">
            <v>44805</v>
          </cell>
          <cell r="G77">
            <v>44986</v>
          </cell>
        </row>
        <row r="78">
          <cell r="C78" t="str">
            <v>YOMALYS ALBANY FERNANDEZ VENTURA</v>
          </cell>
          <cell r="F78">
            <v>44805</v>
          </cell>
          <cell r="G78">
            <v>44986</v>
          </cell>
        </row>
        <row r="79">
          <cell r="C79" t="str">
            <v>ROSA MARIA ROSARIO CAMILO</v>
          </cell>
          <cell r="F79">
            <v>44835</v>
          </cell>
          <cell r="G79">
            <v>44986</v>
          </cell>
        </row>
        <row r="80">
          <cell r="C80" t="str">
            <v>ROSANGEL GUERRERO CACERES</v>
          </cell>
          <cell r="F80">
            <v>44805</v>
          </cell>
          <cell r="G80">
            <v>44986</v>
          </cell>
        </row>
        <row r="81">
          <cell r="C81" t="str">
            <v>MANUEL DOMINGO DOMINGUEZ DESUEZA</v>
          </cell>
          <cell r="F81">
            <v>44805</v>
          </cell>
          <cell r="G81">
            <v>44986</v>
          </cell>
        </row>
        <row r="82">
          <cell r="C82" t="str">
            <v>MONSERRAT CURIEL AQUINO</v>
          </cell>
          <cell r="F82">
            <v>44805</v>
          </cell>
          <cell r="G82">
            <v>44986</v>
          </cell>
        </row>
        <row r="83">
          <cell r="C83" t="str">
            <v>LORENA DEL PILAR VALENZUELA SOUSA</v>
          </cell>
          <cell r="F83">
            <v>44805</v>
          </cell>
          <cell r="G83">
            <v>44986</v>
          </cell>
        </row>
        <row r="86">
          <cell r="C86" t="str">
            <v>JULIO AMADO CONTRERAS LUGO</v>
          </cell>
          <cell r="F86">
            <v>44835</v>
          </cell>
          <cell r="G86">
            <v>45017</v>
          </cell>
        </row>
        <row r="89">
          <cell r="C89" t="str">
            <v>ALEXANDER DE JESUS FELIZ RIVERA</v>
          </cell>
          <cell r="F89">
            <v>44835</v>
          </cell>
          <cell r="G89">
            <v>45017</v>
          </cell>
        </row>
        <row r="90">
          <cell r="C90" t="str">
            <v>ANYELO SMARLIN DE LEON LIMA</v>
          </cell>
          <cell r="F90">
            <v>44835</v>
          </cell>
          <cell r="G90">
            <v>45017</v>
          </cell>
        </row>
        <row r="91">
          <cell r="C91" t="str">
            <v>CHRISTHOFER DE JESUS HERNANDEZ QUIÑONES</v>
          </cell>
          <cell r="F91">
            <v>44835</v>
          </cell>
          <cell r="G91">
            <v>45017</v>
          </cell>
        </row>
        <row r="92">
          <cell r="C92" t="str">
            <v>CRISTIAN ANTONIO MATOS FELIZ</v>
          </cell>
          <cell r="F92">
            <v>44835</v>
          </cell>
          <cell r="G92">
            <v>45017</v>
          </cell>
        </row>
        <row r="93">
          <cell r="C93" t="str">
            <v>DANIA MERCEDES FERMIN GONZALEZ</v>
          </cell>
          <cell r="F93">
            <v>44835</v>
          </cell>
          <cell r="G93">
            <v>45017</v>
          </cell>
        </row>
        <row r="94">
          <cell r="C94" t="str">
            <v>ELIEZER FERNANDO DECENA GARCIA</v>
          </cell>
          <cell r="F94">
            <v>44835</v>
          </cell>
          <cell r="G94">
            <v>45017</v>
          </cell>
        </row>
        <row r="95">
          <cell r="C95" t="str">
            <v>GIANELLA NATALIA PEREIRA LLUBERAS</v>
          </cell>
          <cell r="F95">
            <v>44835</v>
          </cell>
          <cell r="G95">
            <v>45017</v>
          </cell>
        </row>
        <row r="96">
          <cell r="C96" t="str">
            <v>IVETTE AWILDA RODRIGUEZ PAULINO</v>
          </cell>
          <cell r="F96">
            <v>44835</v>
          </cell>
          <cell r="G96">
            <v>45017</v>
          </cell>
        </row>
        <row r="97">
          <cell r="C97" t="str">
            <v>JULIAN RODRIGUEZ ROSARIO</v>
          </cell>
          <cell r="F97">
            <v>44835</v>
          </cell>
          <cell r="G97">
            <v>45017</v>
          </cell>
        </row>
        <row r="98">
          <cell r="C98" t="str">
            <v>LEIDY TORRES CABA</v>
          </cell>
          <cell r="F98">
            <v>44835</v>
          </cell>
          <cell r="G98">
            <v>45017</v>
          </cell>
        </row>
        <row r="99">
          <cell r="C99" t="str">
            <v>LOURDES MARGARITA MARMOLEJOS VILLAVICENCIO</v>
          </cell>
          <cell r="F99">
            <v>44835</v>
          </cell>
          <cell r="G99">
            <v>45017</v>
          </cell>
        </row>
        <row r="100">
          <cell r="C100" t="str">
            <v>MALTHA MIGDANIA DIAZ MANCEBO</v>
          </cell>
          <cell r="F100">
            <v>44835</v>
          </cell>
          <cell r="G100">
            <v>45017</v>
          </cell>
        </row>
        <row r="101">
          <cell r="C101" t="str">
            <v>MARIA VALENTINA GONZALEZ GUTIERREZ</v>
          </cell>
          <cell r="F101">
            <v>44835</v>
          </cell>
          <cell r="G101">
            <v>45017</v>
          </cell>
        </row>
        <row r="102">
          <cell r="C102" t="str">
            <v>MAXIMO MICHEL GUZMAN PERICHE</v>
          </cell>
          <cell r="F102">
            <v>44835</v>
          </cell>
          <cell r="G102">
            <v>45017</v>
          </cell>
        </row>
      </sheetData>
      <sheetData sheetId="3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589E0EC1-0A2C-484D-B546-B4379F5FCD9C}" sourceName="TIPO">
  <extLst>
    <x:ext xmlns:x15="http://schemas.microsoft.com/office/spreadsheetml/2010/11/main" uri="{2F2917AC-EB37-4324-AD4E-5DD8C200BD13}">
      <x15:tableSlicerCache tableId="20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AE54BC0E-AB29-412E-9E79-BF621586F167}" cache="SegmentaciónDeDatos_TIPO" caption="TIPO" columnCount="5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53"/>
    <tableColumn id="2" xr3:uid="{5058B818-27FC-4133-90EE-D4087C1CFBA2}" name="DEPTO" dataDxfId="152"/>
    <tableColumn id="3" xr3:uid="{3D6B49B5-B8E5-43F9-92AF-AFEB3B223047}" name="CODLUG" dataDxfId="15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8:N208" totalsRowShown="0" headerRowDxfId="81" headerRowBorderDxfId="80" tableBorderDxfId="79" totalsRowBorderDxfId="78">
  <autoFilter ref="M8:N208" xr:uid="{17349858-9E04-466B-A1F3-4FAE9D060C98}"/>
  <tableColumns count="2">
    <tableColumn id="1" xr3:uid="{B80986B6-B517-45B9-B8A4-D342D08391AF}" name="CARGO" dataDxfId="77"/>
    <tableColumn id="2" xr3:uid="{30CEAF20-98FC-47D9-850D-046F4CD7581B}" name="CATEGORIA" dataDxfId="7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F6C3B31-E37D-4F7E-913C-3165EC13A4ED}" name="Tabla11" displayName="Tabla11" ref="A3:D1379" totalsRowShown="0">
  <autoFilter ref="A3:D1379" xr:uid="{8F6C3B31-E37D-4F7E-913C-3165EC13A4ED}"/>
  <tableColumns count="4">
    <tableColumn id="1" xr3:uid="{82D19CF8-C3D0-411E-B88D-92887FFD2D40}" name="Numero Documento" dataDxfId="75"/>
    <tableColumn id="2" xr3:uid="{E7FB809C-A0BD-44C1-9BE0-16C53C6A7DB6}" name="Empleado"/>
    <tableColumn id="3" xr3:uid="{6B9CC0CF-C528-4283-B87B-141DE1BAC3C2}" name="Genero"/>
    <tableColumn id="4" xr3:uid="{1DF5E5BF-2C40-4239-B6EF-D9D31B5E3ACC}" name="GEN" dataDxfId="74">
      <calculatedColumnFormula>LEFT(Tabla11[[#This Row],[Genero]],1)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CB0951C-C2F5-487A-9962-5452A5C63651}" name="Tabla20" displayName="Tabla20" ref="A4:V1384" totalsRowShown="0" headerRowDxfId="72" dataDxfId="70" headerRowBorderDxfId="71" tableBorderDxfId="69">
  <autoFilter ref="A4:V1384" xr:uid="{3CB0951C-C2F5-487A-9962-5452A5C63651}">
    <filterColumn colId="1">
      <filters>
        <filter val="TEMPORALES"/>
      </filters>
    </filterColumn>
  </autoFilter>
  <tableColumns count="22">
    <tableColumn id="1" xr3:uid="{94D5B256-11F9-49D5-9F04-B9F56418C42C}" name="ctapresup" dataDxfId="68" totalsRowDxfId="67"/>
    <tableColumn id="2" xr3:uid="{06EE82B9-C3A7-4837-AF05-2A8C6604F385}" name="TIPO" dataDxfId="66" totalsRowDxfId="65"/>
    <tableColumn id="3" xr3:uid="{7E6252E7-05E9-4FDB-A207-522CB447FAAA}" name="prog" dataDxfId="64" totalsRowDxfId="63"/>
    <tableColumn id="4" xr3:uid="{FF47C584-DC08-4B2A-BE7E-EF6545321533}" name="COD" dataDxfId="62" totalsRowDxfId="61">
      <calculatedColumnFormula>Tabla20[[#This Row],[cedula]]&amp;Tabla20[[#This Row],[ctapresup]]</calculatedColumnFormula>
    </tableColumn>
    <tableColumn id="5" xr3:uid="{2F8AD6A5-A5EC-467E-A753-89F38C65DE2F}" name="cedula" dataDxfId="60" totalsRowDxfId="59"/>
    <tableColumn id="8" xr3:uid="{F8940815-FCE0-474F-979F-AFEB8FACE662}" name="NOMBRE Y APELLIDO" dataDxfId="58" totalsRowDxfId="57"/>
    <tableColumn id="10" xr3:uid="{0185546F-927C-463E-BD35-C870D30ADC31}" name="CARGO" dataDxfId="56" totalsRowDxfId="55">
      <calculatedColumnFormula>_xlfn.XLOOKUP(Tabla20[[#This Row],[cedula]],TMODELO[Numero Documento],TMODELO[Cargo])</calculatedColumnFormula>
    </tableColumn>
    <tableColumn id="11" xr3:uid="{DE3CE4AD-CB76-41BD-AD6A-DAF8610C1074}" name="DIRECCIÓN O DEPARTAMENTO" dataDxfId="54" totalsRowDxfId="53">
      <calculatedColumnFormula>_xlfn.XLOOKUP(Tabla20[[#This Row],[cedula]],TMODELO[Numero Documento],TMODELO[Lugar Funciones])</calculatedColumnFormula>
    </tableColumn>
    <tableColumn id="6" xr3:uid="{91BBBB3F-F00C-4F55-90FC-6B4F9573F6AA}" name="CARRERA" dataDxfId="52" totalsRowDxfId="51">
      <calculatedColumnFormula>_xlfn.XLOOKUP(Tabla20[[#This Row],[cedula]],TCARRERA[CEDULA],TCARRERA[CATEGORIA DEL SERVIDOR],"")</calculatedColumnFormula>
    </tableColumn>
    <tableColumn id="9" xr3:uid="{6996D241-E03F-4F48-B5CB-0941D42AF7F3}" name="NORMAL" dataDxfId="50" totalsRowDxfId="49" dataCellStyle="Normal_Hoja1" totalsRowCellStyle="Normal_Hoja1">
      <calculatedColumnFormula>Tabla20[[#This Row],[TIPO]]</calculatedColumnFormula>
    </tableColumn>
    <tableColumn id="7" xr3:uid="{1D81CC22-8977-4D31-AC5D-C902181E15BC}" name="STATUS" dataDxfId="48" totalsRowDxfId="47">
      <calculatedColumnFormula>IF(Tabla20[[#This Row],[NORMAL]]&lt;&gt;"FIJO",Tabla20[[#This Row],[NORMAL]],_xlfn.XLOOKUP(Tabla20[[#This Row],[NOMBRE Y APELLIDO]],TNOMBRADOS[EMPLEADO],TNOMBRADOS[STATUS],_xlfn.XLOOKUP(Tabla20[[#This Row],[CARGO]],Tabla10[CARGO],Tabla10[CATEGORIA])))</calculatedColumnFormula>
    </tableColumn>
    <tableColumn id="36" xr3:uid="{701E2604-37B4-4BBC-B115-013318066E52}" name="CATEGORIA DEL SERVIDOR" dataDxfId="46" totalsRowDxfId="45">
      <calculatedColumnFormula>IF(Tabla20[[#This Row],[CARRERA]]="CARRERA ADMINISTRATIVA",Tabla20[[#This Row],[CARRERA]],Tabla20[[#This Row],[STATUS]])</calculatedColumnFormula>
    </tableColumn>
    <tableColumn id="37" xr3:uid="{4DA766D8-D2D4-490B-BB24-C8FF19A29D2F}" name="DESDE" dataDxfId="44" totalsRowDxfId="43">
      <calculatedColumnFormula>IF(Tabla20[[#This Row],[TIPO]]="Temporales",_xlfn.XLOOKUP(Tabla20[[#This Row],[NOMBRE Y APELLIDO]],TFECHAS[NOMBRE Y APELLIDO],TFECHAS[DESDE]),"")</calculatedColumnFormula>
    </tableColumn>
    <tableColumn id="38" xr3:uid="{D94E56F3-95CA-43C2-80E3-0CAB5F1BE353}" name="HASTA" dataDxfId="42" totalsRowDxfId="41">
      <calculatedColumnFormula>IF(Tabla20[[#This Row],[TIPO]]="Temporales",_xlfn.XLOOKUP(Tabla20[[#This Row],[NOMBRE Y APELLIDO]],TFECHAS[NOMBRE Y APELLIDO],TFECHAS[HASTA]),"")</calculatedColumnFormula>
    </tableColumn>
    <tableColumn id="14" xr3:uid="{15773696-D8DE-45B5-B1E3-F21C8D0FD767}" name="sbruto" dataDxfId="40" totalsRowDxfId="39">
      <calculatedColumnFormula>_xlfn.XLOOKUP(Tabla20[[#This Row],[COD]],TMES[COD],TMES[sbruto])</calculatedColumnFormula>
    </tableColumn>
    <tableColumn id="23" xr3:uid="{BE3B2728-9B8C-4089-9239-9312E7619CAA}" name="ISR" dataDxfId="38" totalsRowDxfId="37">
      <calculatedColumnFormula>_xlfn.XLOOKUP(Tabla20[[#This Row],[COD]],TMES[COD],TMES[ISR])</calculatedColumnFormula>
    </tableColumn>
    <tableColumn id="19" xr3:uid="{0E15BD69-0C3C-46A3-B13C-4DF8EBAA1C88}" name="SFS" dataDxfId="36" totalsRowDxfId="35">
      <calculatedColumnFormula>_xlfn.XLOOKUP(Tabla20[[#This Row],[COD]],TMES[COD],TMES[SFS])</calculatedColumnFormula>
    </tableColumn>
    <tableColumn id="27" xr3:uid="{AFB32CCB-9A2A-4982-8A43-2A879AF5207F}" name="AFP" dataDxfId="34" totalsRowDxfId="33">
      <calculatedColumnFormula>_xlfn.XLOOKUP(Tabla20[[#This Row],[COD]],TMES[COD],TMES[AFP])</calculatedColumnFormula>
    </tableColumn>
    <tableColumn id="32" xr3:uid="{93D0D48A-F9EC-481B-BF36-554CA1F27661}" name="OTROS DESC" dataDxfId="32" totalsRowDxfId="31" dataCellStyle="Normal 2" totalsRowCellStyle="Normal 2">
      <calculatedColumnFormula>Tabla20[[#This Row],[sbruto]]-SUM(Tabla20[[#This Row],[ISR]:[AFP]])-Tabla20[[#This Row],[sneto]]</calculatedColumnFormula>
    </tableColumn>
    <tableColumn id="16" xr3:uid="{2F0F1B3C-3C52-4E86-AAF1-FD0416F69A2F}" name="sneto" dataDxfId="30" totalsRowDxfId="29">
      <calculatedColumnFormula>_xlfn.XLOOKUP(Tabla20[[#This Row],[COD]],TMES[COD],TMES[sneto])</calculatedColumnFormula>
    </tableColumn>
    <tableColumn id="29" xr3:uid="{323AB010-E61D-44AC-BBEF-E0DB1BE2A291}" name="GEN" dataDxfId="28" totalsRowDxfId="27">
      <calculatedColumnFormula>_xlfn.XLOOKUP(Tabla20[[#This Row],[cedula]],TMODELO[Numero Documento],TMODELO[gen])</calculatedColumnFormula>
    </tableColumn>
    <tableColumn id="28" xr3:uid="{5D0BCFE8-5C4B-4238-AF49-EA28FDFFAC21}" name="CODLUGAR" dataDxfId="26" totalsRowDxfId="25">
      <calculatedColumnFormula>_xlfn.XLOOKUP(Tabla20[[#This Row],[cedula]],TMODELO[Numero Documento],TMODELO[Lugar Funciones Codigo])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9" totalsRowCount="1" headerRowDxfId="24" dataDxfId="23" totalsRowDxfId="22">
  <sortState xmlns:xlrd2="http://schemas.microsoft.com/office/spreadsheetml/2017/richdata2" ref="A8:J28">
    <sortCondition ref="C21:C28"/>
    <sortCondition descending="1" ref="E21:E28"/>
  </sortState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50">
  <autoFilter ref="A1:C282" xr:uid="{E971C2A3-D1B8-4CEA-8F62-19081E9F523C}"/>
  <tableColumns count="3">
    <tableColumn id="1" xr3:uid="{F8EC89BA-4B4A-4C1F-BF9E-3271E6F44252}" name="CEDULA" dataDxfId="149"/>
    <tableColumn id="2" xr3:uid="{6ADA5C82-0FDF-4533-917D-5736AACEAC85}" name="NOMBRE Y APELLIDO" dataDxfId="148"/>
    <tableColumn id="3" xr3:uid="{75BD9D6E-332F-4304-AE16-04AE7BA1D940}" name="CATEGORIA DEL SERVIDOR" dataDxfId="14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FB073B6-CA4D-4EEB-A324-7172502E5EFF}" name="TMODELO" displayName="TMODELO" ref="A2:L1383" totalsRowCount="1">
  <autoFilter ref="A2:L1382" xr:uid="{1FB073B6-CA4D-4EEB-A324-7172502E5EFF}"/>
  <tableColumns count="12">
    <tableColumn id="1" xr3:uid="{E0E13A23-065B-4854-A89A-A2F83FDD2E1E}" name="Tipo Empleado"/>
    <tableColumn id="2" xr3:uid="{33FA2BAD-F392-4901-934B-714A248FC4A0}" name="Codigo Area Liquidacion"/>
    <tableColumn id="12" xr3:uid="{6D17DEF9-1578-423A-A0F9-185B1C272A67}" name="CTA" dataDxfId="145" totalsRowDxfId="144">
      <calculatedColumnFormula>_xlfn.XLOOKUP(TMODELO[[#This Row],[Tipo Empleado]],TBLTIPO[Tipo Empleado],TBLTIPO[cta])</calculatedColumnFormula>
    </tableColumn>
    <tableColumn id="11" xr3:uid="{55A4006A-93A0-46A4-9905-A013C4674D5F}" name="PROG" dataDxfId="143" totalsRowDxfId="142">
      <calculatedColumnFormula>_xlfn.XLOOKUP(TMODELO[[#This Row],[Codigo Area Liquidacion]],TBLAREA[PLANTA],TBLAREA[PROG])</calculatedColumnFormula>
    </tableColumn>
    <tableColumn id="3" xr3:uid="{DB749512-2F3C-47E8-88C3-C2BB24E75E19}" name="codigo" dataDxfId="141" totalsRowDxfId="140">
      <calculatedColumnFormula>TMODELO[[#This Row],[Numero Documento]]&amp;TMODELO[[#This Row],[CTA]]</calculatedColumnFormula>
    </tableColumn>
    <tableColumn id="4" xr3:uid="{EB6B1D0A-DF2D-46FA-AEDC-40ED3DB5A5EB}" name="Numero Documento" dataDxfId="139" totalsRowDxfId="138"/>
    <tableColumn id="5" xr3:uid="{68C3F2C7-7FBB-4AF4-A38B-57B322C09A88}" name="Empleado" totalsRowFunction="custom">
      <totalsRowFormula>COUNTA(TMODELO[Empleado])</totalsRowFormula>
    </tableColumn>
    <tableColumn id="6" xr3:uid="{DED6A181-F79A-4E5B-A544-C41028BAFB28}" name="Cargo"/>
    <tableColumn id="7" xr3:uid="{7331B769-C236-4E2E-B339-E2A3296C1A3F}" name="Lugar Funciones"/>
    <tableColumn id="8" xr3:uid="{2D2A275A-127D-4F7D-9EB3-E288389C9E8D}" name="Lugar Funciones Codigo"/>
    <tableColumn id="9" xr3:uid="{7F222B4C-500D-492F-944B-92D10E87D909}" name="Genero"/>
    <tableColumn id="10" xr3:uid="{AC0B2E1A-7CA1-4B35-B549-A020497730CA}" name="gen" dataDxfId="137" totalsRowDxfId="13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66EA7DC-71EA-4895-9558-94641D5B5F3D}" name="TMES" displayName="TMES" ref="A1:AA1381" totalsRowShown="0" headerRowDxfId="135" dataDxfId="133" headerRowBorderDxfId="134" tableBorderDxfId="132" headerRowCellStyle="Normal_NOV">
  <autoFilter ref="A1:AA1381" xr:uid="{E66EA7DC-71EA-4895-9558-94641D5B5F3D}"/>
  <tableColumns count="27">
    <tableColumn id="1" xr3:uid="{8C256C67-0DBA-496D-B24B-95950CECD989}" name="ctapresup" dataDxfId="131" dataCellStyle="Normal_NOV"/>
    <tableColumn id="2" xr3:uid="{E45F6BA3-D704-46BE-89CA-7153CE6208FA}" name="tipo" dataDxfId="130" dataCellStyle="Normal_NOV"/>
    <tableColumn id="3" xr3:uid="{883294BF-4966-47E7-8FA0-90BDA920BE4B}" name="prog" dataDxfId="129" dataCellStyle="Normal_NOV"/>
    <tableColumn id="4" xr3:uid="{463B6236-6886-4130-85E8-8658734F6F2C}" name="subprog" dataDxfId="128" dataCellStyle="Normal_NOV"/>
    <tableColumn id="5" xr3:uid="{96FF9AA9-A2A0-4D80-9738-82CFB2A8D1BC}" name="activi" dataDxfId="127" dataCellStyle="Normal_NOV"/>
    <tableColumn id="6" xr3:uid="{D399DA3F-7345-4B00-84E4-287353FDEAA8}" name="nombre" dataDxfId="126" dataCellStyle="Normal_NOV"/>
    <tableColumn id="7" xr3:uid="{2A9A1337-3AA9-4E57-98D4-170DD701238D}" name="cedula" dataDxfId="125" dataCellStyle="Normal_NOV"/>
    <tableColumn id="8" xr3:uid="{715D7846-C2EA-4175-9BA7-6A30E8F119C6}" name="cargo" dataDxfId="124" dataCellStyle="Normal_NOV"/>
    <tableColumn id="9" xr3:uid="{556D4784-AF82-441A-8D22-D1D14FD13DC5}" name="nomdepto" dataDxfId="123" dataCellStyle="Normal_NOV"/>
    <tableColumn id="10" xr3:uid="{86AE236B-D082-4EDF-B0A1-C5200B1EC76F}" name="cuenta" dataDxfId="122" dataCellStyle="Normal_NOV"/>
    <tableColumn id="11" xr3:uid="{F120D793-9E21-4BF8-8FED-45CF20636D74}" name="fecha" dataDxfId="121" dataCellStyle="Normal_NOV"/>
    <tableColumn id="12" xr3:uid="{025B1833-3CB6-43F4-A278-BD0B66C748D5}" name="sbruto" dataDxfId="120" dataCellStyle="Normal_NOV"/>
    <tableColumn id="13" xr3:uid="{FB3EEF72-14C7-439E-9CC7-2F3ED00B5642}" name="totaldesc" dataDxfId="119" dataCellStyle="Normal_NOV"/>
    <tableColumn id="14" xr3:uid="{FA483C67-6BF4-4BBE-AD4C-55B12F929F47}" name="sneto" dataDxfId="118" dataCellStyle="Normal_NOV"/>
    <tableColumn id="15" xr3:uid="{C477082B-B786-4AFD-AB5F-1AF9483C8535}" name="PERIODO" dataDxfId="117" dataCellStyle="Normal_NOV"/>
    <tableColumn id="16" xr3:uid="{D743D512-5E5E-45D7-BFA2-3B5A0BB6BB89}" name="COD" dataDxfId="116" dataCellStyle="Normal_NOV"/>
    <tableColumn id="17" xr3:uid="{7DBDB5C5-AB52-4CBD-A829-70D5E4600168}" name="ADP" dataDxfId="115"/>
    <tableColumn id="18" xr3:uid="{3EAA9BF4-9B66-4C5B-A498-F6CA80EDF383}" name="AFP" dataDxfId="114"/>
    <tableColumn id="19" xr3:uid="{C957BDB4-E52E-4B1E-AD6B-CCAF9F90654C}" name="ARS HUMANO Complemetario" dataDxfId="113"/>
    <tableColumn id="20" xr3:uid="{86D40E43-03D3-4F3F-9DDE-4E771E3EE365}" name="COOPNAMA" dataDxfId="112"/>
    <tableColumn id="21" xr3:uid="{55D7981B-E81E-4345-9F0F-853DC72CDDC3}" name="FUNDAPEC" dataDxfId="111"/>
    <tableColumn id="22" xr3:uid="{4F553F52-8254-4902-ACF8-7EF7E642D208}" name="INAVI-Funerario" dataDxfId="110"/>
    <tableColumn id="23" xr3:uid="{225FDA5B-05CF-4BDA-9549-058DDBA9FAAC}" name="INAVI-SeguroVida" dataDxfId="109"/>
    <tableColumn id="24" xr3:uid="{45BDD201-A586-4A5F-9C62-911CA5866A9D}" name="ISR" dataDxfId="108"/>
    <tableColumn id="25" xr3:uid="{E715B0D3-7F10-45B5-8CAF-D27B6643CFAB}" name="Litis Alimenticia" dataDxfId="107"/>
    <tableColumn id="26" xr3:uid="{B8A9BAED-97E7-45C2-9C65-3934D141D355}" name="SFS" dataDxfId="106"/>
    <tableColumn id="27" xr3:uid="{A82D895B-A538-480F-8E5E-A8D3BBA814F4}" name="SFS - Salud Padres" dataDxfId="10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104" dataDxfId="103">
  <autoFilter ref="A1:B5" xr:uid="{52FC4E7A-591C-417D-A496-33D65A2274FF}"/>
  <tableColumns count="2">
    <tableColumn id="1" xr3:uid="{694960F4-B132-428F-B624-5EEBE38DEF5C}" name="Tipo Empleado" dataDxfId="102"/>
    <tableColumn id="2" xr3:uid="{6D7D146D-5203-498C-80E2-29FCFEF0F886}" name="cta" dataDxfId="10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8:C199" totalsRowShown="0" headerRowDxfId="100" dataDxfId="99">
  <autoFilter ref="A8:C199" xr:uid="{83CE4B24-DAB6-4AA2-B0EC-5D03349E9F60}"/>
  <sortState xmlns:xlrd2="http://schemas.microsoft.com/office/spreadsheetml/2017/richdata2" ref="A20:C199">
    <sortCondition ref="A8:A199"/>
  </sortState>
  <tableColumns count="3">
    <tableColumn id="1" xr3:uid="{12417EF1-5E30-4144-8B8A-F3C2DF37A5FC}" name="NOMBRE Y APELLIDO" dataDxfId="98"/>
    <tableColumn id="5" xr3:uid="{EDD8E741-551D-4F13-9E58-5EE195D7D29A}" name="DESDE" dataDxfId="97"/>
    <tableColumn id="6" xr3:uid="{C19073F1-C2AA-411E-9DCC-8CA05B014828}" name="HASTA" dataDxfId="9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409D868-B75B-41B5-A146-3346FB843822}" name="TCATEGORIA" displayName="TCATEGORIA" ref="E8:F214" totalsRowShown="0" headerRowDxfId="95" dataDxfId="94">
  <autoFilter ref="E8:F214" xr:uid="{0409D868-B75B-41B5-A146-3346FB843822}"/>
  <tableColumns count="2">
    <tableColumn id="1" xr3:uid="{EE75B582-F60B-49C5-B3CA-AE06CFBE31E4}" name="CATEGORIA" dataDxfId="93"/>
    <tableColumn id="2" xr3:uid="{DD50B9A8-E90C-43DF-AE43-B116E099A978}" name="CARGO" dataDxfId="9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D1:E4" totalsRowShown="0" headerRowDxfId="91" dataDxfId="90">
  <autoFilter ref="D1:E4" xr:uid="{05CD3503-741B-4D80-8C9B-509D91EA19BB}"/>
  <tableColumns count="2">
    <tableColumn id="1" xr3:uid="{F6D8CC58-0E52-4489-9404-88FD893D7844}" name="PLANTA" dataDxfId="89"/>
    <tableColumn id="2" xr3:uid="{EBEF5BEB-9A0E-4B39-A6B5-BF3A103C7EE0}" name="PROG" dataDxfId="8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8:J38" totalsRowCount="1" headerRowDxfId="87" dataDxfId="86">
  <autoFilter ref="I8:J37" xr:uid="{D25CE9BE-C0EC-4D96-89E1-DADF7FC819BC}"/>
  <sortState xmlns:xlrd2="http://schemas.microsoft.com/office/spreadsheetml/2017/richdata2" ref="I9:J24">
    <sortCondition ref="I8:I24"/>
  </sortState>
  <tableColumns count="2">
    <tableColumn id="1" xr3:uid="{AB62D7D0-4693-425F-88D0-CB90649404D7}" name="EMPLEADO" totalsRowLabel="Total" dataDxfId="85" totalsRowDxfId="84"/>
    <tableColumn id="2" xr3:uid="{6ECCFEF8-EC2A-4DF5-B06D-AAD9E61131F0}" name="STATUS" totalsRowFunction="count" dataDxfId="83" totalsRowDxfId="8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8" t="s">
        <v>1981</v>
      </c>
      <c r="B1" t="s">
        <v>1990</v>
      </c>
      <c r="C1" t="s">
        <v>1988</v>
      </c>
    </row>
    <row r="2" spans="1:3">
      <c r="A2" t="s">
        <v>1106</v>
      </c>
      <c r="B2" t="s">
        <v>1106</v>
      </c>
      <c r="C2" t="s">
        <v>1726</v>
      </c>
    </row>
    <row r="3" spans="1:3">
      <c r="A3" t="s">
        <v>7</v>
      </c>
      <c r="B3" t="s">
        <v>7</v>
      </c>
      <c r="C3" t="s">
        <v>1728</v>
      </c>
    </row>
    <row r="4" spans="1:3">
      <c r="A4" t="s">
        <v>1290</v>
      </c>
      <c r="B4" t="s">
        <v>1290</v>
      </c>
      <c r="C4" t="s">
        <v>1727</v>
      </c>
    </row>
    <row r="5" spans="1:3">
      <c r="A5" t="s">
        <v>18</v>
      </c>
      <c r="B5" t="s">
        <v>18</v>
      </c>
      <c r="C5" t="s">
        <v>1729</v>
      </c>
    </row>
    <row r="6" spans="1:3">
      <c r="A6" t="s">
        <v>73</v>
      </c>
      <c r="B6" t="s">
        <v>73</v>
      </c>
      <c r="C6" t="s">
        <v>1684</v>
      </c>
    </row>
    <row r="7" spans="1:3">
      <c r="A7" t="s">
        <v>106</v>
      </c>
      <c r="B7" t="s">
        <v>106</v>
      </c>
      <c r="C7" t="s">
        <v>1690</v>
      </c>
    </row>
    <row r="8" spans="1:3">
      <c r="A8" t="s">
        <v>144</v>
      </c>
      <c r="B8" t="s">
        <v>1953</v>
      </c>
      <c r="C8" t="s">
        <v>1683</v>
      </c>
    </row>
    <row r="9" spans="1:3">
      <c r="A9" t="s">
        <v>185</v>
      </c>
      <c r="B9" t="s">
        <v>1957</v>
      </c>
      <c r="C9" t="s">
        <v>1685</v>
      </c>
    </row>
    <row r="10" spans="1:3">
      <c r="A10" t="s">
        <v>1984</v>
      </c>
      <c r="B10" t="s">
        <v>2012</v>
      </c>
      <c r="C10" t="s">
        <v>1714</v>
      </c>
    </row>
    <row r="11" spans="1:3">
      <c r="A11" t="s">
        <v>190</v>
      </c>
      <c r="B11" t="s">
        <v>190</v>
      </c>
      <c r="C11" t="s">
        <v>1719</v>
      </c>
    </row>
    <row r="12" spans="1:3">
      <c r="A12" t="s">
        <v>193</v>
      </c>
      <c r="B12" t="s">
        <v>193</v>
      </c>
      <c r="C12" t="s">
        <v>1712</v>
      </c>
    </row>
    <row r="13" spans="1:3">
      <c r="A13" t="s">
        <v>205</v>
      </c>
      <c r="B13" t="s">
        <v>205</v>
      </c>
      <c r="C13" t="s">
        <v>1691</v>
      </c>
    </row>
    <row r="14" spans="1:3">
      <c r="A14" t="s">
        <v>208</v>
      </c>
      <c r="B14" t="s">
        <v>208</v>
      </c>
      <c r="C14" t="s">
        <v>3042</v>
      </c>
    </row>
    <row r="15" spans="1:3">
      <c r="A15" t="s">
        <v>214</v>
      </c>
      <c r="B15" t="s">
        <v>214</v>
      </c>
      <c r="C15" t="s">
        <v>1692</v>
      </c>
    </row>
    <row r="16" spans="1:3">
      <c r="A16" t="s">
        <v>1985</v>
      </c>
      <c r="B16" t="s">
        <v>1966</v>
      </c>
      <c r="C16" t="s">
        <v>1730</v>
      </c>
    </row>
    <row r="17" spans="1:3">
      <c r="A17" t="s">
        <v>1982</v>
      </c>
      <c r="B17" t="s">
        <v>1962</v>
      </c>
      <c r="C17" t="s">
        <v>1686</v>
      </c>
    </row>
    <row r="18" spans="1:3">
      <c r="A18" t="s">
        <v>225</v>
      </c>
      <c r="B18" t="s">
        <v>225</v>
      </c>
      <c r="C18" t="s">
        <v>1706</v>
      </c>
    </row>
    <row r="19" spans="1:3">
      <c r="A19" t="s">
        <v>231</v>
      </c>
      <c r="B19" t="s">
        <v>231</v>
      </c>
      <c r="C19" t="s">
        <v>1675</v>
      </c>
    </row>
    <row r="20" spans="1:3">
      <c r="A20" t="s">
        <v>235</v>
      </c>
      <c r="B20" t="s">
        <v>235</v>
      </c>
      <c r="C20" t="s">
        <v>1713</v>
      </c>
    </row>
    <row r="21" spans="1:3">
      <c r="A21" t="s">
        <v>238</v>
      </c>
      <c r="B21" t="s">
        <v>238</v>
      </c>
      <c r="C21" t="s">
        <v>1696</v>
      </c>
    </row>
    <row r="22" spans="1:3">
      <c r="A22" t="s">
        <v>245</v>
      </c>
      <c r="B22" t="s">
        <v>1961</v>
      </c>
      <c r="C22" t="s">
        <v>1673</v>
      </c>
    </row>
    <row r="23" spans="1:3">
      <c r="A23" t="s">
        <v>1986</v>
      </c>
      <c r="B23" t="s">
        <v>1965</v>
      </c>
      <c r="C23" t="s">
        <v>1723</v>
      </c>
    </row>
    <row r="24" spans="1:3">
      <c r="A24" t="s">
        <v>255</v>
      </c>
      <c r="B24" t="s">
        <v>255</v>
      </c>
      <c r="C24" t="s">
        <v>1695</v>
      </c>
    </row>
    <row r="25" spans="1:3">
      <c r="A25" t="s">
        <v>258</v>
      </c>
      <c r="B25" t="s">
        <v>1951</v>
      </c>
      <c r="C25" t="s">
        <v>1681</v>
      </c>
    </row>
    <row r="26" spans="1:3">
      <c r="A26" t="s">
        <v>1983</v>
      </c>
      <c r="B26" t="s">
        <v>1964</v>
      </c>
      <c r="C26" t="s">
        <v>1718</v>
      </c>
    </row>
    <row r="27" spans="1:3">
      <c r="A27" t="s">
        <v>266</v>
      </c>
      <c r="B27" t="s">
        <v>266</v>
      </c>
      <c r="C27" t="s">
        <v>1687</v>
      </c>
    </row>
    <row r="28" spans="1:3">
      <c r="A28" t="s">
        <v>270</v>
      </c>
      <c r="B28" t="s">
        <v>1950</v>
      </c>
      <c r="C28" t="s">
        <v>1725</v>
      </c>
    </row>
    <row r="29" spans="1:3">
      <c r="A29" t="s">
        <v>274</v>
      </c>
      <c r="B29" t="s">
        <v>274</v>
      </c>
      <c r="C29" t="s">
        <v>1711</v>
      </c>
    </row>
    <row r="30" spans="1:3">
      <c r="A30" t="s">
        <v>277</v>
      </c>
      <c r="B30" t="s">
        <v>1971</v>
      </c>
      <c r="C30" t="s">
        <v>1693</v>
      </c>
    </row>
    <row r="31" spans="1:3">
      <c r="A31" t="s">
        <v>278</v>
      </c>
      <c r="B31" t="s">
        <v>278</v>
      </c>
      <c r="C31" t="s">
        <v>1709</v>
      </c>
    </row>
    <row r="32" spans="1:3">
      <c r="A32" t="s">
        <v>282</v>
      </c>
      <c r="B32" t="s">
        <v>282</v>
      </c>
      <c r="C32" t="s">
        <v>1721</v>
      </c>
    </row>
    <row r="33" spans="1:3">
      <c r="A33" t="s">
        <v>288</v>
      </c>
      <c r="B33" t="s">
        <v>288</v>
      </c>
      <c r="C33" t="s">
        <v>1668</v>
      </c>
    </row>
    <row r="34" spans="1:3">
      <c r="A34" t="s">
        <v>300</v>
      </c>
      <c r="B34" t="s">
        <v>300</v>
      </c>
      <c r="C34" t="s">
        <v>1704</v>
      </c>
    </row>
    <row r="35" spans="1:3">
      <c r="A35" t="s">
        <v>1633</v>
      </c>
      <c r="B35" t="s">
        <v>1116</v>
      </c>
      <c r="C35" t="s">
        <v>1679</v>
      </c>
    </row>
    <row r="36" spans="1:3">
      <c r="A36" t="s">
        <v>1987</v>
      </c>
      <c r="B36" t="s">
        <v>1116</v>
      </c>
      <c r="C36" t="s">
        <v>1679</v>
      </c>
    </row>
    <row r="37" spans="1:3">
      <c r="A37" t="s">
        <v>302</v>
      </c>
      <c r="B37" t="s">
        <v>1959</v>
      </c>
      <c r="C37" t="s">
        <v>1702</v>
      </c>
    </row>
    <row r="38" spans="1:3">
      <c r="A38" t="s">
        <v>306</v>
      </c>
      <c r="B38" t="s">
        <v>306</v>
      </c>
      <c r="C38" t="s">
        <v>1707</v>
      </c>
    </row>
    <row r="39" spans="1:3">
      <c r="A39" t="s">
        <v>309</v>
      </c>
      <c r="B39" t="s">
        <v>309</v>
      </c>
      <c r="C39" t="s">
        <v>1688</v>
      </c>
    </row>
    <row r="40" spans="1:3">
      <c r="A40" t="s">
        <v>316</v>
      </c>
      <c r="B40" t="s">
        <v>316</v>
      </c>
      <c r="C40" t="s">
        <v>1678</v>
      </c>
    </row>
    <row r="41" spans="1:3">
      <c r="A41" t="s">
        <v>319</v>
      </c>
      <c r="B41" t="s">
        <v>319</v>
      </c>
      <c r="C41" t="s">
        <v>1694</v>
      </c>
    </row>
    <row r="42" spans="1:3">
      <c r="A42" t="s">
        <v>329</v>
      </c>
      <c r="B42" t="s">
        <v>329</v>
      </c>
      <c r="C42" t="s">
        <v>1716</v>
      </c>
    </row>
    <row r="43" spans="1:3">
      <c r="A43" t="s">
        <v>1889</v>
      </c>
      <c r="B43" t="s">
        <v>1889</v>
      </c>
      <c r="C43" t="s">
        <v>1784</v>
      </c>
    </row>
    <row r="44" spans="1:3">
      <c r="A44" t="s">
        <v>332</v>
      </c>
      <c r="B44" t="s">
        <v>332</v>
      </c>
      <c r="C44" t="s">
        <v>1722</v>
      </c>
    </row>
    <row r="45" spans="1:3">
      <c r="A45" t="s">
        <v>339</v>
      </c>
      <c r="B45" t="s">
        <v>339</v>
      </c>
      <c r="C45" t="s">
        <v>1680</v>
      </c>
    </row>
    <row r="46" spans="1:3">
      <c r="A46" t="s">
        <v>342</v>
      </c>
      <c r="B46" t="s">
        <v>342</v>
      </c>
      <c r="C46" t="s">
        <v>1670</v>
      </c>
    </row>
    <row r="47" spans="1:3">
      <c r="A47" t="s">
        <v>589</v>
      </c>
      <c r="B47" t="s">
        <v>589</v>
      </c>
      <c r="C47" t="s">
        <v>1715</v>
      </c>
    </row>
    <row r="48" spans="1:3">
      <c r="A48" t="s">
        <v>596</v>
      </c>
      <c r="B48" t="s">
        <v>596</v>
      </c>
      <c r="C48" t="s">
        <v>1698</v>
      </c>
    </row>
    <row r="49" spans="1:3">
      <c r="A49" t="s">
        <v>611</v>
      </c>
      <c r="B49" t="s">
        <v>1954</v>
      </c>
      <c r="C49" t="s">
        <v>1677</v>
      </c>
    </row>
    <row r="50" spans="1:3">
      <c r="A50" t="s">
        <v>674</v>
      </c>
      <c r="B50" t="s">
        <v>674</v>
      </c>
      <c r="C50" t="s">
        <v>1689</v>
      </c>
    </row>
    <row r="51" spans="1:3">
      <c r="A51" t="s">
        <v>692</v>
      </c>
      <c r="B51" t="s">
        <v>692</v>
      </c>
      <c r="C51" t="s">
        <v>1724</v>
      </c>
    </row>
    <row r="52" spans="1:3">
      <c r="A52" t="s">
        <v>695</v>
      </c>
      <c r="B52" t="s">
        <v>695</v>
      </c>
      <c r="C52" t="s">
        <v>1720</v>
      </c>
    </row>
    <row r="53" spans="1:3">
      <c r="A53" t="s">
        <v>699</v>
      </c>
      <c r="B53" t="s">
        <v>699</v>
      </c>
      <c r="C53" t="s">
        <v>1708</v>
      </c>
    </row>
    <row r="54" spans="1:3">
      <c r="A54" t="s">
        <v>716</v>
      </c>
      <c r="B54" t="s">
        <v>716</v>
      </c>
      <c r="C54" t="s">
        <v>1671</v>
      </c>
    </row>
    <row r="55" spans="1:3">
      <c r="A55" t="s">
        <v>728</v>
      </c>
      <c r="B55" t="s">
        <v>728</v>
      </c>
      <c r="C55" t="s">
        <v>1674</v>
      </c>
    </row>
    <row r="56" spans="1:3">
      <c r="A56" t="s">
        <v>1116</v>
      </c>
      <c r="B56" t="s">
        <v>1116</v>
      </c>
      <c r="C56" t="s">
        <v>1679</v>
      </c>
    </row>
    <row r="57" spans="1:3">
      <c r="A57" t="s">
        <v>807</v>
      </c>
      <c r="B57" t="s">
        <v>807</v>
      </c>
      <c r="C57" t="s">
        <v>1703</v>
      </c>
    </row>
    <row r="58" spans="1:3">
      <c r="A58" t="s">
        <v>1171</v>
      </c>
      <c r="B58" t="s">
        <v>1171</v>
      </c>
      <c r="C58" t="s">
        <v>1701</v>
      </c>
    </row>
    <row r="59" spans="1:3">
      <c r="A59" t="s">
        <v>1251</v>
      </c>
      <c r="B59" t="s">
        <v>1952</v>
      </c>
      <c r="C59" t="s">
        <v>1682</v>
      </c>
    </row>
    <row r="60" spans="1:3">
      <c r="A60" t="s">
        <v>1115</v>
      </c>
      <c r="B60" t="s">
        <v>1115</v>
      </c>
      <c r="C60" t="s">
        <v>1697</v>
      </c>
    </row>
    <row r="61" spans="1:3">
      <c r="A61" t="s">
        <v>811</v>
      </c>
      <c r="B61" t="s">
        <v>811</v>
      </c>
      <c r="C61" t="s">
        <v>1705</v>
      </c>
    </row>
    <row r="62" spans="1:3">
      <c r="A62" t="s">
        <v>830</v>
      </c>
      <c r="B62" t="s">
        <v>830</v>
      </c>
      <c r="C62" t="s">
        <v>1672</v>
      </c>
    </row>
    <row r="63" spans="1:3">
      <c r="A63" t="s">
        <v>911</v>
      </c>
      <c r="B63" t="s">
        <v>1955</v>
      </c>
      <c r="C63" t="s">
        <v>1669</v>
      </c>
    </row>
    <row r="64" spans="1:3">
      <c r="A64" t="s">
        <v>953</v>
      </c>
      <c r="B64" t="s">
        <v>1960</v>
      </c>
      <c r="C64" t="s">
        <v>1676</v>
      </c>
    </row>
    <row r="65" spans="1:3">
      <c r="A65" t="s">
        <v>957</v>
      </c>
      <c r="B65" t="s">
        <v>957</v>
      </c>
      <c r="C65" t="s">
        <v>1717</v>
      </c>
    </row>
    <row r="66" spans="1:3">
      <c r="A66" t="s">
        <v>960</v>
      </c>
      <c r="B66" t="s">
        <v>960</v>
      </c>
      <c r="C66" t="s">
        <v>1710</v>
      </c>
    </row>
    <row r="67" spans="1:3">
      <c r="A67" t="s">
        <v>999</v>
      </c>
      <c r="B67" t="s">
        <v>1958</v>
      </c>
      <c r="C67" t="s">
        <v>1699</v>
      </c>
    </row>
    <row r="68" spans="1:3">
      <c r="A68" t="s">
        <v>1002</v>
      </c>
      <c r="B68" t="s">
        <v>1956</v>
      </c>
      <c r="C68" t="s">
        <v>1700</v>
      </c>
    </row>
    <row r="69" spans="1:3">
      <c r="A69" s="38" t="s">
        <v>2892</v>
      </c>
      <c r="B69" t="s">
        <v>2892</v>
      </c>
      <c r="C69" t="s">
        <v>1679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1895</v>
      </c>
      <c r="B1" s="7" t="s">
        <v>1655</v>
      </c>
      <c r="C1" s="22" t="s">
        <v>1733</v>
      </c>
    </row>
    <row r="2" spans="1:3">
      <c r="A2" s="5" t="s">
        <v>1313</v>
      </c>
      <c r="B2" s="5" t="s">
        <v>770</v>
      </c>
      <c r="C2" s="23" t="s">
        <v>39</v>
      </c>
    </row>
    <row r="3" spans="1:3">
      <c r="A3" s="5" t="s">
        <v>1339</v>
      </c>
      <c r="B3" s="5" t="s">
        <v>788</v>
      </c>
      <c r="C3" s="23" t="s">
        <v>39</v>
      </c>
    </row>
    <row r="4" spans="1:3">
      <c r="A4" s="5" t="s">
        <v>1353</v>
      </c>
      <c r="B4" s="5" t="s">
        <v>792</v>
      </c>
      <c r="C4" s="23" t="s">
        <v>39</v>
      </c>
    </row>
    <row r="5" spans="1:3">
      <c r="A5" s="5" t="s">
        <v>1529</v>
      </c>
      <c r="B5" s="5" t="s">
        <v>78</v>
      </c>
      <c r="C5" s="23" t="s">
        <v>39</v>
      </c>
    </row>
    <row r="6" spans="1:3">
      <c r="A6" s="5" t="s">
        <v>1543</v>
      </c>
      <c r="B6" s="5" t="s">
        <v>85</v>
      </c>
      <c r="C6" s="23" t="s">
        <v>39</v>
      </c>
    </row>
    <row r="7" spans="1:3">
      <c r="A7" s="5" t="s">
        <v>1546</v>
      </c>
      <c r="B7" s="5" t="s">
        <v>87</v>
      </c>
      <c r="C7" s="23" t="s">
        <v>39</v>
      </c>
    </row>
    <row r="8" spans="1:3">
      <c r="A8" s="5" t="s">
        <v>1551</v>
      </c>
      <c r="B8" s="5" t="s">
        <v>89</v>
      </c>
      <c r="C8" s="23" t="s">
        <v>39</v>
      </c>
    </row>
    <row r="9" spans="1:3">
      <c r="A9" s="5" t="s">
        <v>1556</v>
      </c>
      <c r="B9" s="5" t="s">
        <v>92</v>
      </c>
      <c r="C9" s="23" t="s">
        <v>39</v>
      </c>
    </row>
    <row r="10" spans="1:3">
      <c r="A10" s="5" t="s">
        <v>1426</v>
      </c>
      <c r="B10" s="5" t="s">
        <v>427</v>
      </c>
      <c r="C10" s="23" t="s">
        <v>39</v>
      </c>
    </row>
    <row r="11" spans="1:3">
      <c r="A11" s="5" t="s">
        <v>1507</v>
      </c>
      <c r="B11" s="5" t="s">
        <v>246</v>
      </c>
      <c r="C11" s="23" t="s">
        <v>39</v>
      </c>
    </row>
    <row r="12" spans="1:3">
      <c r="A12" s="5" t="s">
        <v>1508</v>
      </c>
      <c r="B12" s="5" t="s">
        <v>640</v>
      </c>
      <c r="C12" s="23" t="s">
        <v>39</v>
      </c>
    </row>
    <row r="13" spans="1:3">
      <c r="A13" s="5" t="s">
        <v>1510</v>
      </c>
      <c r="B13" s="5" t="s">
        <v>249</v>
      </c>
      <c r="C13" s="23" t="s">
        <v>39</v>
      </c>
    </row>
    <row r="14" spans="1:3">
      <c r="A14" s="5" t="s">
        <v>1534</v>
      </c>
      <c r="B14" s="5" t="s">
        <v>37</v>
      </c>
      <c r="C14" s="23" t="s">
        <v>39</v>
      </c>
    </row>
    <row r="15" spans="1:3">
      <c r="A15" s="5" t="s">
        <v>1539</v>
      </c>
      <c r="B15" s="5" t="s">
        <v>50</v>
      </c>
      <c r="C15" s="23" t="s">
        <v>39</v>
      </c>
    </row>
    <row r="16" spans="1:3">
      <c r="A16" s="5" t="s">
        <v>1548</v>
      </c>
      <c r="B16" s="5" t="s">
        <v>58</v>
      </c>
      <c r="C16" s="23" t="s">
        <v>39</v>
      </c>
    </row>
    <row r="17" spans="1:3">
      <c r="A17" s="5" t="s">
        <v>1557</v>
      </c>
      <c r="B17" s="5" t="s">
        <v>61</v>
      </c>
      <c r="C17" s="23" t="s">
        <v>39</v>
      </c>
    </row>
    <row r="18" spans="1:3">
      <c r="A18" s="5" t="s">
        <v>1559</v>
      </c>
      <c r="B18" s="5" t="s">
        <v>64</v>
      </c>
      <c r="C18" s="23" t="s">
        <v>39</v>
      </c>
    </row>
    <row r="19" spans="1:3">
      <c r="A19" s="5" t="s">
        <v>1561</v>
      </c>
      <c r="B19" s="5" t="s">
        <v>65</v>
      </c>
      <c r="C19" s="23" t="s">
        <v>39</v>
      </c>
    </row>
    <row r="20" spans="1:3">
      <c r="A20" s="5" t="s">
        <v>1564</v>
      </c>
      <c r="B20" s="5" t="s">
        <v>68</v>
      </c>
      <c r="C20" s="23" t="s">
        <v>39</v>
      </c>
    </row>
    <row r="21" spans="1:3">
      <c r="A21" s="5" t="s">
        <v>1571</v>
      </c>
      <c r="B21" s="5" t="s">
        <v>109</v>
      </c>
      <c r="C21" s="23" t="s">
        <v>39</v>
      </c>
    </row>
    <row r="22" spans="1:3">
      <c r="A22" s="5" t="s">
        <v>1572</v>
      </c>
      <c r="B22" s="5" t="s">
        <v>112</v>
      </c>
      <c r="C22" s="23" t="s">
        <v>39</v>
      </c>
    </row>
    <row r="23" spans="1:3">
      <c r="A23" s="5" t="s">
        <v>1573</v>
      </c>
      <c r="B23" s="5" t="s">
        <v>114</v>
      </c>
      <c r="C23" s="23" t="s">
        <v>39</v>
      </c>
    </row>
    <row r="24" spans="1:3">
      <c r="A24" s="5" t="s">
        <v>1574</v>
      </c>
      <c r="B24" s="5" t="s">
        <v>116</v>
      </c>
      <c r="C24" s="23" t="s">
        <v>39</v>
      </c>
    </row>
    <row r="25" spans="1:3">
      <c r="A25" s="5" t="s">
        <v>1575</v>
      </c>
      <c r="B25" s="5" t="s">
        <v>121</v>
      </c>
      <c r="C25" s="23" t="s">
        <v>39</v>
      </c>
    </row>
    <row r="26" spans="1:3">
      <c r="A26" s="5" t="s">
        <v>1576</v>
      </c>
      <c r="B26" s="5" t="s">
        <v>122</v>
      </c>
      <c r="C26" s="23" t="s">
        <v>39</v>
      </c>
    </row>
    <row r="27" spans="1:3">
      <c r="A27" s="5" t="s">
        <v>1578</v>
      </c>
      <c r="B27" s="5" t="s">
        <v>126</v>
      </c>
      <c r="C27" s="23" t="s">
        <v>39</v>
      </c>
    </row>
    <row r="28" spans="1:3">
      <c r="A28" s="5" t="s">
        <v>1580</v>
      </c>
      <c r="B28" s="5" t="s">
        <v>131</v>
      </c>
      <c r="C28" s="23" t="s">
        <v>39</v>
      </c>
    </row>
    <row r="29" spans="1:3">
      <c r="A29" s="5" t="s">
        <v>1303</v>
      </c>
      <c r="B29" s="5" t="s">
        <v>959</v>
      </c>
      <c r="C29" s="23" t="s">
        <v>39</v>
      </c>
    </row>
    <row r="30" spans="1:3">
      <c r="A30" s="5" t="s">
        <v>1305</v>
      </c>
      <c r="B30" s="5" t="s">
        <v>962</v>
      </c>
      <c r="C30" s="23" t="s">
        <v>39</v>
      </c>
    </row>
    <row r="31" spans="1:3">
      <c r="A31" s="5" t="s">
        <v>1309</v>
      </c>
      <c r="B31" s="5" t="s">
        <v>964</v>
      </c>
      <c r="C31" s="23" t="s">
        <v>39</v>
      </c>
    </row>
    <row r="32" spans="1:3">
      <c r="A32" s="5" t="s">
        <v>1327</v>
      </c>
      <c r="B32" s="5" t="s">
        <v>968</v>
      </c>
      <c r="C32" s="23" t="s">
        <v>39</v>
      </c>
    </row>
    <row r="33" spans="1:3">
      <c r="A33" s="5" t="s">
        <v>1334</v>
      </c>
      <c r="B33" s="5" t="s">
        <v>972</v>
      </c>
      <c r="C33" s="23" t="s">
        <v>39</v>
      </c>
    </row>
    <row r="34" spans="1:3">
      <c r="A34" s="5" t="s">
        <v>1338</v>
      </c>
      <c r="B34" s="5" t="s">
        <v>974</v>
      </c>
      <c r="C34" s="23" t="s">
        <v>39</v>
      </c>
    </row>
    <row r="35" spans="1:3">
      <c r="A35" s="5" t="s">
        <v>1341</v>
      </c>
      <c r="B35" s="5" t="s">
        <v>977</v>
      </c>
      <c r="C35" s="23" t="s">
        <v>39</v>
      </c>
    </row>
    <row r="36" spans="1:3">
      <c r="A36" s="5" t="s">
        <v>1351</v>
      </c>
      <c r="B36" s="5" t="s">
        <v>980</v>
      </c>
      <c r="C36" s="23" t="s">
        <v>39</v>
      </c>
    </row>
    <row r="37" spans="1:3">
      <c r="A37" s="5" t="s">
        <v>1352</v>
      </c>
      <c r="B37" s="5" t="s">
        <v>983</v>
      </c>
      <c r="C37" s="23" t="s">
        <v>39</v>
      </c>
    </row>
    <row r="38" spans="1:3">
      <c r="A38" s="5" t="s">
        <v>1365</v>
      </c>
      <c r="B38" s="5" t="s">
        <v>984</v>
      </c>
      <c r="C38" s="23" t="s">
        <v>39</v>
      </c>
    </row>
    <row r="39" spans="1:3">
      <c r="A39" s="5" t="s">
        <v>1369</v>
      </c>
      <c r="B39" s="5" t="s">
        <v>990</v>
      </c>
      <c r="C39" s="23" t="s">
        <v>39</v>
      </c>
    </row>
    <row r="40" spans="1:3">
      <c r="A40" s="5" t="s">
        <v>1376</v>
      </c>
      <c r="B40" s="5" t="s">
        <v>993</v>
      </c>
      <c r="C40" s="23" t="s">
        <v>39</v>
      </c>
    </row>
    <row r="41" spans="1:3">
      <c r="A41" s="5" t="s">
        <v>1388</v>
      </c>
      <c r="B41" s="5" t="s">
        <v>997</v>
      </c>
      <c r="C41" s="23" t="s">
        <v>39</v>
      </c>
    </row>
    <row r="42" spans="1:3">
      <c r="A42" s="5" t="s">
        <v>1331</v>
      </c>
      <c r="B42" s="5" t="s">
        <v>184</v>
      </c>
      <c r="C42" s="23" t="s">
        <v>39</v>
      </c>
    </row>
    <row r="43" spans="1:3">
      <c r="A43" s="5" t="s">
        <v>1517</v>
      </c>
      <c r="B43" s="5" t="s">
        <v>321</v>
      </c>
      <c r="C43" s="23" t="s">
        <v>39</v>
      </c>
    </row>
    <row r="44" spans="1:3">
      <c r="A44" s="5" t="s">
        <v>1525</v>
      </c>
      <c r="B44" s="5" t="s">
        <v>154</v>
      </c>
      <c r="C44" s="23" t="s">
        <v>39</v>
      </c>
    </row>
    <row r="45" spans="1:3">
      <c r="A45" s="5" t="s">
        <v>1526</v>
      </c>
      <c r="B45" s="5" t="s">
        <v>157</v>
      </c>
      <c r="C45" s="23" t="s">
        <v>39</v>
      </c>
    </row>
    <row r="46" spans="1:3">
      <c r="A46" s="5" t="s">
        <v>1533</v>
      </c>
      <c r="B46" s="5" t="s">
        <v>166</v>
      </c>
      <c r="C46" s="23" t="s">
        <v>39</v>
      </c>
    </row>
    <row r="47" spans="1:3">
      <c r="A47" s="5" t="s">
        <v>1537</v>
      </c>
      <c r="B47" s="5" t="s">
        <v>170</v>
      </c>
      <c r="C47" s="23" t="s">
        <v>39</v>
      </c>
    </row>
    <row r="48" spans="1:3">
      <c r="A48" s="5" t="s">
        <v>1542</v>
      </c>
      <c r="B48" s="5" t="s">
        <v>175</v>
      </c>
      <c r="C48" s="23" t="s">
        <v>39</v>
      </c>
    </row>
    <row r="49" spans="1:3">
      <c r="A49" s="5" t="s">
        <v>1550</v>
      </c>
      <c r="B49" s="5" t="s">
        <v>707</v>
      </c>
      <c r="C49" s="23" t="s">
        <v>39</v>
      </c>
    </row>
    <row r="50" spans="1:3">
      <c r="A50" s="5" t="s">
        <v>1558</v>
      </c>
      <c r="B50" s="5" t="s">
        <v>178</v>
      </c>
      <c r="C50" s="23" t="s">
        <v>39</v>
      </c>
    </row>
    <row r="51" spans="1:3">
      <c r="A51" s="5" t="s">
        <v>1562</v>
      </c>
      <c r="B51" s="5" t="s">
        <v>180</v>
      </c>
      <c r="C51" s="23" t="s">
        <v>39</v>
      </c>
    </row>
    <row r="52" spans="1:3">
      <c r="A52" s="5" t="s">
        <v>1563</v>
      </c>
      <c r="B52" s="5" t="s">
        <v>181</v>
      </c>
      <c r="C52" s="23" t="s">
        <v>39</v>
      </c>
    </row>
    <row r="53" spans="1:3">
      <c r="A53" s="5" t="s">
        <v>1326</v>
      </c>
      <c r="B53" s="5" t="s">
        <v>189</v>
      </c>
      <c r="C53" s="23" t="s">
        <v>39</v>
      </c>
    </row>
    <row r="54" spans="1:3">
      <c r="A54" s="5" t="s">
        <v>1312</v>
      </c>
      <c r="B54" s="5" t="s">
        <v>195</v>
      </c>
      <c r="C54" s="23" t="s">
        <v>39</v>
      </c>
    </row>
    <row r="55" spans="1:3">
      <c r="A55" s="5" t="s">
        <v>1322</v>
      </c>
      <c r="B55" s="5" t="s">
        <v>217</v>
      </c>
      <c r="C55" s="23" t="s">
        <v>39</v>
      </c>
    </row>
    <row r="56" spans="1:3">
      <c r="A56" s="5" t="s">
        <v>1380</v>
      </c>
      <c r="B56" s="5" t="s">
        <v>222</v>
      </c>
      <c r="C56" s="23" t="s">
        <v>39</v>
      </c>
    </row>
    <row r="57" spans="1:3">
      <c r="A57" s="5" t="s">
        <v>1842</v>
      </c>
      <c r="B57" s="5" t="s">
        <v>1841</v>
      </c>
      <c r="C57" s="23" t="s">
        <v>39</v>
      </c>
    </row>
    <row r="58" spans="1:3">
      <c r="A58" s="5" t="s">
        <v>1330</v>
      </c>
      <c r="B58" s="5" t="s">
        <v>220</v>
      </c>
      <c r="C58" s="23" t="s">
        <v>39</v>
      </c>
    </row>
    <row r="59" spans="1:3">
      <c r="A59" s="5" t="s">
        <v>1360</v>
      </c>
      <c r="B59" s="5" t="s">
        <v>91</v>
      </c>
      <c r="C59" s="23" t="s">
        <v>39</v>
      </c>
    </row>
    <row r="60" spans="1:3">
      <c r="A60" s="5" t="s">
        <v>1356</v>
      </c>
      <c r="B60" s="5" t="s">
        <v>213</v>
      </c>
      <c r="C60" s="23" t="s">
        <v>39</v>
      </c>
    </row>
    <row r="61" spans="1:3">
      <c r="A61" s="5" t="s">
        <v>1366</v>
      </c>
      <c r="B61" s="5" t="s">
        <v>211</v>
      </c>
      <c r="C61" s="23" t="s">
        <v>39</v>
      </c>
    </row>
    <row r="62" spans="1:3">
      <c r="A62" s="5" t="s">
        <v>1344</v>
      </c>
      <c r="B62" s="5" t="s">
        <v>233</v>
      </c>
      <c r="C62" s="23" t="s">
        <v>39</v>
      </c>
    </row>
    <row r="63" spans="1:3">
      <c r="A63" s="5" t="s">
        <v>1349</v>
      </c>
      <c r="B63" s="5" t="s">
        <v>279</v>
      </c>
      <c r="C63" s="23" t="s">
        <v>39</v>
      </c>
    </row>
    <row r="64" spans="1:3">
      <c r="A64" s="5" t="s">
        <v>1385</v>
      </c>
      <c r="B64" s="5" t="s">
        <v>243</v>
      </c>
      <c r="C64" s="23" t="s">
        <v>39</v>
      </c>
    </row>
    <row r="65" spans="1:3">
      <c r="A65" s="5" t="s">
        <v>1342</v>
      </c>
      <c r="B65" s="5" t="s">
        <v>1219</v>
      </c>
      <c r="C65" s="23" t="s">
        <v>39</v>
      </c>
    </row>
    <row r="66" spans="1:3">
      <c r="A66" s="5" t="s">
        <v>1346</v>
      </c>
      <c r="B66" s="5" t="s">
        <v>263</v>
      </c>
      <c r="C66" s="23" t="s">
        <v>39</v>
      </c>
    </row>
    <row r="67" spans="1:3">
      <c r="A67" s="5" t="s">
        <v>1306</v>
      </c>
      <c r="B67" s="5" t="s">
        <v>269</v>
      </c>
      <c r="C67" s="23" t="s">
        <v>39</v>
      </c>
    </row>
    <row r="68" spans="1:3">
      <c r="A68" s="5" t="s">
        <v>1329</v>
      </c>
      <c r="B68" s="5" t="s">
        <v>230</v>
      </c>
      <c r="C68" s="23" t="s">
        <v>39</v>
      </c>
    </row>
    <row r="69" spans="1:3">
      <c r="A69" s="5" t="s">
        <v>1348</v>
      </c>
      <c r="B69" s="5" t="s">
        <v>275</v>
      </c>
      <c r="C69" s="23" t="s">
        <v>39</v>
      </c>
    </row>
    <row r="70" spans="1:3">
      <c r="A70" s="5" t="s">
        <v>1359</v>
      </c>
      <c r="B70" s="5" t="s">
        <v>795</v>
      </c>
      <c r="C70" s="23" t="s">
        <v>39</v>
      </c>
    </row>
    <row r="71" spans="1:3">
      <c r="A71" s="5" t="s">
        <v>1307</v>
      </c>
      <c r="B71" s="5" t="s">
        <v>281</v>
      </c>
      <c r="C71" s="23" t="s">
        <v>39</v>
      </c>
    </row>
    <row r="72" spans="1:3">
      <c r="A72" s="5" t="s">
        <v>1332</v>
      </c>
      <c r="B72" s="5" t="s">
        <v>283</v>
      </c>
      <c r="C72" s="23" t="s">
        <v>39</v>
      </c>
    </row>
    <row r="73" spans="1:3">
      <c r="A73" s="5" t="s">
        <v>1340</v>
      </c>
      <c r="B73" s="5" t="s">
        <v>285</v>
      </c>
      <c r="C73" s="23" t="s">
        <v>39</v>
      </c>
    </row>
    <row r="74" spans="1:3">
      <c r="A74" s="5" t="s">
        <v>1318</v>
      </c>
      <c r="B74" s="5" t="s">
        <v>291</v>
      </c>
      <c r="C74" s="23" t="s">
        <v>39</v>
      </c>
    </row>
    <row r="75" spans="1:3">
      <c r="A75" s="5" t="s">
        <v>1323</v>
      </c>
      <c r="B75" s="5" t="s">
        <v>295</v>
      </c>
      <c r="C75" s="23" t="s">
        <v>39</v>
      </c>
    </row>
    <row r="76" spans="1:3">
      <c r="A76" s="5" t="s">
        <v>1325</v>
      </c>
      <c r="B76" s="5" t="s">
        <v>296</v>
      </c>
      <c r="C76" s="23" t="s">
        <v>39</v>
      </c>
    </row>
    <row r="77" spans="1:3">
      <c r="A77" s="5" t="s">
        <v>1362</v>
      </c>
      <c r="B77" s="5" t="s">
        <v>298</v>
      </c>
      <c r="C77" s="23" t="s">
        <v>39</v>
      </c>
    </row>
    <row r="78" spans="1:3">
      <c r="A78" s="5" t="s">
        <v>1518</v>
      </c>
      <c r="B78" s="5" t="s">
        <v>299</v>
      </c>
      <c r="C78" s="23" t="s">
        <v>39</v>
      </c>
    </row>
    <row r="79" spans="1:3">
      <c r="A79" s="5" t="s">
        <v>1520</v>
      </c>
      <c r="B79" s="5" t="s">
        <v>134</v>
      </c>
      <c r="C79" s="23" t="s">
        <v>39</v>
      </c>
    </row>
    <row r="80" spans="1:3">
      <c r="A80" s="5" t="s">
        <v>1560</v>
      </c>
      <c r="B80" s="5" t="s">
        <v>307</v>
      </c>
      <c r="C80" s="23" t="s">
        <v>39</v>
      </c>
    </row>
    <row r="81" spans="1:3">
      <c r="A81" s="5" t="s">
        <v>1316</v>
      </c>
      <c r="B81" s="5" t="s">
        <v>311</v>
      </c>
      <c r="C81" s="23" t="s">
        <v>39</v>
      </c>
    </row>
    <row r="82" spans="1:3">
      <c r="A82" s="5" t="s">
        <v>1355</v>
      </c>
      <c r="B82" s="5" t="s">
        <v>314</v>
      </c>
      <c r="C82" s="23" t="s">
        <v>39</v>
      </c>
    </row>
    <row r="83" spans="1:3">
      <c r="A83" s="5" t="s">
        <v>1304</v>
      </c>
      <c r="B83" s="5" t="s">
        <v>315</v>
      </c>
      <c r="C83" s="23" t="s">
        <v>39</v>
      </c>
    </row>
    <row r="84" spans="1:3">
      <c r="A84" s="5" t="s">
        <v>1314</v>
      </c>
      <c r="B84" s="5" t="s">
        <v>317</v>
      </c>
      <c r="C84" s="23" t="s">
        <v>39</v>
      </c>
    </row>
    <row r="85" spans="1:3">
      <c r="A85" s="5" t="s">
        <v>1319</v>
      </c>
      <c r="B85" s="5" t="s">
        <v>152</v>
      </c>
      <c r="C85" s="23" t="s">
        <v>39</v>
      </c>
    </row>
    <row r="86" spans="1:3">
      <c r="A86" s="5" t="s">
        <v>1320</v>
      </c>
      <c r="B86" s="5" t="s">
        <v>260</v>
      </c>
      <c r="C86" s="23" t="s">
        <v>39</v>
      </c>
    </row>
    <row r="87" spans="1:3">
      <c r="A87" s="5" t="s">
        <v>1321</v>
      </c>
      <c r="B87" s="5" t="s">
        <v>322</v>
      </c>
      <c r="C87" s="23" t="s">
        <v>39</v>
      </c>
    </row>
    <row r="88" spans="1:3">
      <c r="A88" s="5" t="s">
        <v>1424</v>
      </c>
      <c r="B88" s="5" t="s">
        <v>626</v>
      </c>
      <c r="C88" s="23" t="s">
        <v>39</v>
      </c>
    </row>
    <row r="89" spans="1:3">
      <c r="A89" s="5" t="s">
        <v>1593</v>
      </c>
      <c r="B89" s="5" t="s">
        <v>1967</v>
      </c>
      <c r="C89" s="23" t="s">
        <v>39</v>
      </c>
    </row>
    <row r="90" spans="1:3">
      <c r="A90" s="5" t="s">
        <v>1350</v>
      </c>
      <c r="B90" s="5" t="s">
        <v>979</v>
      </c>
      <c r="C90" s="23" t="s">
        <v>39</v>
      </c>
    </row>
    <row r="91" spans="1:3">
      <c r="A91" s="5" t="s">
        <v>1509</v>
      </c>
      <c r="B91" s="5" t="s">
        <v>649</v>
      </c>
      <c r="C91" s="23" t="s">
        <v>39</v>
      </c>
    </row>
    <row r="92" spans="1:3">
      <c r="A92" s="5" t="s">
        <v>1465</v>
      </c>
      <c r="B92" s="5" t="s">
        <v>513</v>
      </c>
      <c r="C92" s="23" t="s">
        <v>39</v>
      </c>
    </row>
    <row r="93" spans="1:3">
      <c r="A93" s="5" t="s">
        <v>1483</v>
      </c>
      <c r="B93" s="5" t="s">
        <v>532</v>
      </c>
      <c r="C93" s="23" t="s">
        <v>39</v>
      </c>
    </row>
    <row r="94" spans="1:3">
      <c r="A94" s="5" t="s">
        <v>1496</v>
      </c>
      <c r="B94" s="5" t="s">
        <v>823</v>
      </c>
      <c r="C94" s="23" t="s">
        <v>39</v>
      </c>
    </row>
    <row r="95" spans="1:3">
      <c r="A95" s="5" t="s">
        <v>1568</v>
      </c>
      <c r="B95" s="5" t="s">
        <v>99</v>
      </c>
      <c r="C95" s="23" t="s">
        <v>39</v>
      </c>
    </row>
    <row r="96" spans="1:3">
      <c r="A96" s="5" t="s">
        <v>1452</v>
      </c>
      <c r="B96" s="5" t="s">
        <v>490</v>
      </c>
      <c r="C96" s="23" t="s">
        <v>39</v>
      </c>
    </row>
    <row r="97" spans="1:3">
      <c r="A97" s="5" t="s">
        <v>1347</v>
      </c>
      <c r="B97" s="5" t="s">
        <v>227</v>
      </c>
      <c r="C97" s="23" t="s">
        <v>39</v>
      </c>
    </row>
    <row r="98" spans="1:3">
      <c r="A98" s="5" t="s">
        <v>1378</v>
      </c>
      <c r="B98" s="5" t="s">
        <v>257</v>
      </c>
      <c r="C98" s="23" t="s">
        <v>39</v>
      </c>
    </row>
    <row r="99" spans="1:3">
      <c r="A99" s="5" t="s">
        <v>1315</v>
      </c>
      <c r="B99" s="5" t="s">
        <v>595</v>
      </c>
      <c r="C99" s="23" t="s">
        <v>39</v>
      </c>
    </row>
    <row r="100" spans="1:3">
      <c r="A100" s="5" t="s">
        <v>1333</v>
      </c>
      <c r="B100" s="5" t="s">
        <v>597</v>
      </c>
      <c r="C100" s="23" t="s">
        <v>39</v>
      </c>
    </row>
    <row r="101" spans="1:3">
      <c r="A101" s="5" t="s">
        <v>1373</v>
      </c>
      <c r="B101" s="5" t="s">
        <v>604</v>
      </c>
      <c r="C101" s="23" t="s">
        <v>39</v>
      </c>
    </row>
    <row r="102" spans="1:3">
      <c r="A102" s="5" t="s">
        <v>1394</v>
      </c>
      <c r="B102" s="5" t="s">
        <v>613</v>
      </c>
      <c r="C102" s="23" t="s">
        <v>39</v>
      </c>
    </row>
    <row r="103" spans="1:3">
      <c r="A103" s="5" t="s">
        <v>1395</v>
      </c>
      <c r="B103" s="5" t="s">
        <v>615</v>
      </c>
      <c r="C103" s="23" t="s">
        <v>39</v>
      </c>
    </row>
    <row r="104" spans="1:3">
      <c r="A104" s="5" t="s">
        <v>1399</v>
      </c>
      <c r="B104" s="5" t="s">
        <v>616</v>
      </c>
      <c r="C104" s="23" t="s">
        <v>39</v>
      </c>
    </row>
    <row r="105" spans="1:3">
      <c r="A105" s="5" t="s">
        <v>1407</v>
      </c>
      <c r="B105" s="5" t="s">
        <v>618</v>
      </c>
      <c r="C105" s="23" t="s">
        <v>39</v>
      </c>
    </row>
    <row r="106" spans="1:3">
      <c r="A106" s="5" t="s">
        <v>1409</v>
      </c>
      <c r="B106" s="5" t="s">
        <v>620</v>
      </c>
      <c r="C106" s="23" t="s">
        <v>39</v>
      </c>
    </row>
    <row r="107" spans="1:3">
      <c r="A107" s="5" t="s">
        <v>1412</v>
      </c>
      <c r="B107" s="5" t="s">
        <v>622</v>
      </c>
      <c r="C107" s="23" t="s">
        <v>39</v>
      </c>
    </row>
    <row r="108" spans="1:3">
      <c r="A108" s="5" t="s">
        <v>1414</v>
      </c>
      <c r="B108" s="5" t="s">
        <v>624</v>
      </c>
      <c r="C108" s="23" t="s">
        <v>39</v>
      </c>
    </row>
    <row r="109" spans="1:3">
      <c r="A109" s="5" t="s">
        <v>1419</v>
      </c>
      <c r="B109" s="5" t="s">
        <v>625</v>
      </c>
      <c r="C109" s="23" t="s">
        <v>39</v>
      </c>
    </row>
    <row r="110" spans="1:3">
      <c r="A110" s="5" t="s">
        <v>1428</v>
      </c>
      <c r="B110" s="5" t="s">
        <v>628</v>
      </c>
      <c r="C110" s="23" t="s">
        <v>39</v>
      </c>
    </row>
    <row r="111" spans="1:3">
      <c r="A111" s="5" t="s">
        <v>1429</v>
      </c>
      <c r="B111" s="5" t="s">
        <v>629</v>
      </c>
      <c r="C111" s="23" t="s">
        <v>39</v>
      </c>
    </row>
    <row r="112" spans="1:3">
      <c r="A112" s="5" t="s">
        <v>1588</v>
      </c>
      <c r="B112" s="5" t="s">
        <v>1016</v>
      </c>
      <c r="C112" s="23" t="s">
        <v>39</v>
      </c>
    </row>
    <row r="113" spans="1:3">
      <c r="A113" s="5" t="s">
        <v>1436</v>
      </c>
      <c r="B113" s="5" t="s">
        <v>633</v>
      </c>
      <c r="C113" s="23" t="s">
        <v>39</v>
      </c>
    </row>
    <row r="114" spans="1:3">
      <c r="A114" s="5" t="s">
        <v>1589</v>
      </c>
      <c r="B114" s="5" t="s">
        <v>1019</v>
      </c>
      <c r="C114" s="23" t="s">
        <v>39</v>
      </c>
    </row>
    <row r="115" spans="1:3">
      <c r="A115" s="5" t="s">
        <v>1437</v>
      </c>
      <c r="B115" s="5" t="s">
        <v>634</v>
      </c>
      <c r="C115" s="23" t="s">
        <v>39</v>
      </c>
    </row>
    <row r="116" spans="1:3">
      <c r="A116" s="5" t="s">
        <v>1441</v>
      </c>
      <c r="B116" s="5" t="s">
        <v>639</v>
      </c>
      <c r="C116" s="23" t="s">
        <v>39</v>
      </c>
    </row>
    <row r="117" spans="1:3">
      <c r="A117" s="5" t="s">
        <v>1445</v>
      </c>
      <c r="B117" s="5" t="s">
        <v>643</v>
      </c>
      <c r="C117" s="23" t="s">
        <v>39</v>
      </c>
    </row>
    <row r="118" spans="1:3">
      <c r="A118" s="5" t="s">
        <v>1466</v>
      </c>
      <c r="B118" s="5" t="s">
        <v>651</v>
      </c>
      <c r="C118" s="23" t="s">
        <v>39</v>
      </c>
    </row>
    <row r="119" spans="1:3">
      <c r="A119" s="5" t="s">
        <v>1473</v>
      </c>
      <c r="B119" s="5" t="s">
        <v>653</v>
      </c>
      <c r="C119" s="23" t="s">
        <v>39</v>
      </c>
    </row>
    <row r="120" spans="1:3">
      <c r="A120" s="5" t="s">
        <v>1482</v>
      </c>
      <c r="B120" s="5" t="s">
        <v>655</v>
      </c>
      <c r="C120" s="23" t="s">
        <v>39</v>
      </c>
    </row>
    <row r="121" spans="1:3">
      <c r="A121" s="5" t="s">
        <v>1487</v>
      </c>
      <c r="B121" s="5" t="s">
        <v>659</v>
      </c>
      <c r="C121" s="23" t="s">
        <v>39</v>
      </c>
    </row>
    <row r="122" spans="1:3">
      <c r="A122" s="5" t="s">
        <v>1590</v>
      </c>
      <c r="B122" s="5" t="s">
        <v>1280</v>
      </c>
      <c r="C122" s="23" t="s">
        <v>39</v>
      </c>
    </row>
    <row r="123" spans="1:3">
      <c r="A123" s="5" t="s">
        <v>1495</v>
      </c>
      <c r="B123" s="5" t="s">
        <v>598</v>
      </c>
      <c r="C123" s="23" t="s">
        <v>39</v>
      </c>
    </row>
    <row r="124" spans="1:3">
      <c r="A124" s="5" t="s">
        <v>1497</v>
      </c>
      <c r="B124" s="5" t="s">
        <v>663</v>
      </c>
      <c r="C124" s="23" t="s">
        <v>39</v>
      </c>
    </row>
    <row r="125" spans="1:3">
      <c r="A125" s="5" t="s">
        <v>1502</v>
      </c>
      <c r="B125" s="5" t="s">
        <v>141</v>
      </c>
      <c r="C125" s="23" t="s">
        <v>39</v>
      </c>
    </row>
    <row r="126" spans="1:3">
      <c r="A126" s="5" t="s">
        <v>1503</v>
      </c>
      <c r="B126" s="5" t="s">
        <v>667</v>
      </c>
      <c r="C126" s="23" t="s">
        <v>39</v>
      </c>
    </row>
    <row r="127" spans="1:3">
      <c r="A127" s="5" t="s">
        <v>1311</v>
      </c>
      <c r="B127" s="5" t="s">
        <v>675</v>
      </c>
      <c r="C127" s="23" t="s">
        <v>39</v>
      </c>
    </row>
    <row r="128" spans="1:3">
      <c r="A128" s="5" t="s">
        <v>1361</v>
      </c>
      <c r="B128" s="5" t="s">
        <v>684</v>
      </c>
      <c r="C128" s="23" t="s">
        <v>39</v>
      </c>
    </row>
    <row r="129" spans="1:3">
      <c r="A129" s="5" t="s">
        <v>1375</v>
      </c>
      <c r="B129" s="5" t="s">
        <v>552</v>
      </c>
      <c r="C129" s="23" t="s">
        <v>39</v>
      </c>
    </row>
    <row r="130" spans="1:3">
      <c r="A130" s="5" t="s">
        <v>1505</v>
      </c>
      <c r="B130" s="5" t="s">
        <v>584</v>
      </c>
      <c r="C130" s="23" t="s">
        <v>39</v>
      </c>
    </row>
    <row r="131" spans="1:3">
      <c r="A131" s="5" t="s">
        <v>1336</v>
      </c>
      <c r="B131" s="5" t="s">
        <v>691</v>
      </c>
      <c r="C131" s="23" t="s">
        <v>39</v>
      </c>
    </row>
    <row r="132" spans="1:3">
      <c r="A132" s="5" t="s">
        <v>1382</v>
      </c>
      <c r="B132" s="5" t="s">
        <v>693</v>
      </c>
      <c r="C132" s="23" t="s">
        <v>39</v>
      </c>
    </row>
    <row r="133" spans="1:3">
      <c r="A133" s="5" t="s">
        <v>1335</v>
      </c>
      <c r="B133" s="5" t="s">
        <v>698</v>
      </c>
      <c r="C133" s="23" t="s">
        <v>39</v>
      </c>
    </row>
    <row r="134" spans="1:3">
      <c r="A134" s="5" t="s">
        <v>1324</v>
      </c>
      <c r="B134" s="5" t="s">
        <v>702</v>
      </c>
      <c r="C134" s="23" t="s">
        <v>39</v>
      </c>
    </row>
    <row r="135" spans="1:3">
      <c r="A135" s="5" t="s">
        <v>1354</v>
      </c>
      <c r="B135" s="5" t="s">
        <v>708</v>
      </c>
      <c r="C135" s="23" t="s">
        <v>39</v>
      </c>
    </row>
    <row r="136" spans="1:3">
      <c r="A136" s="5" t="s">
        <v>1357</v>
      </c>
      <c r="B136" s="5" t="s">
        <v>709</v>
      </c>
      <c r="C136" s="23" t="s">
        <v>39</v>
      </c>
    </row>
    <row r="137" spans="1:3">
      <c r="A137" s="5" t="s">
        <v>1364</v>
      </c>
      <c r="B137" s="5" t="s">
        <v>711</v>
      </c>
      <c r="C137" s="23" t="s">
        <v>39</v>
      </c>
    </row>
    <row r="138" spans="1:3">
      <c r="A138" s="5" t="s">
        <v>1381</v>
      </c>
      <c r="B138" s="5" t="s">
        <v>714</v>
      </c>
      <c r="C138" s="23" t="s">
        <v>39</v>
      </c>
    </row>
    <row r="139" spans="1:3">
      <c r="A139" s="5" t="s">
        <v>1310</v>
      </c>
      <c r="B139" s="5" t="s">
        <v>717</v>
      </c>
      <c r="C139" s="23" t="s">
        <v>39</v>
      </c>
    </row>
    <row r="140" spans="1:3">
      <c r="A140" s="5" t="s">
        <v>1345</v>
      </c>
      <c r="B140" s="5" t="s">
        <v>721</v>
      </c>
      <c r="C140" s="23" t="s">
        <v>39</v>
      </c>
    </row>
    <row r="141" spans="1:3">
      <c r="A141" s="5" t="s">
        <v>1358</v>
      </c>
      <c r="B141" s="5" t="s">
        <v>723</v>
      </c>
      <c r="C141" s="23" t="s">
        <v>39</v>
      </c>
    </row>
    <row r="142" spans="1:3">
      <c r="A142" s="5" t="s">
        <v>1328</v>
      </c>
      <c r="B142" s="5" t="s">
        <v>969</v>
      </c>
      <c r="C142" s="23" t="s">
        <v>39</v>
      </c>
    </row>
    <row r="143" spans="1:3">
      <c r="A143" s="6" t="s">
        <v>1337</v>
      </c>
      <c r="B143" s="5" t="s">
        <v>787</v>
      </c>
      <c r="C143" s="23" t="s">
        <v>39</v>
      </c>
    </row>
    <row r="144" spans="1:3">
      <c r="A144" s="5" t="s">
        <v>1577</v>
      </c>
      <c r="B144" s="5" t="s">
        <v>124</v>
      </c>
      <c r="C144" s="23" t="s">
        <v>39</v>
      </c>
    </row>
    <row r="145" spans="1:3">
      <c r="A145" s="5" t="s">
        <v>1476</v>
      </c>
      <c r="B145" s="5" t="s">
        <v>524</v>
      </c>
      <c r="C145" s="23" t="s">
        <v>39</v>
      </c>
    </row>
    <row r="146" spans="1:3">
      <c r="A146" s="5" t="s">
        <v>1363</v>
      </c>
      <c r="B146" s="5" t="s">
        <v>798</v>
      </c>
      <c r="C146" s="23" t="s">
        <v>39</v>
      </c>
    </row>
    <row r="147" spans="1:3">
      <c r="A147" s="5" t="s">
        <v>1370</v>
      </c>
      <c r="B147" s="5" t="s">
        <v>800</v>
      </c>
      <c r="C147" s="23" t="s">
        <v>39</v>
      </c>
    </row>
    <row r="148" spans="1:3">
      <c r="A148" s="5" t="s">
        <v>1515</v>
      </c>
      <c r="B148" s="5" t="s">
        <v>732</v>
      </c>
      <c r="C148" s="23" t="s">
        <v>39</v>
      </c>
    </row>
    <row r="149" spans="1:3">
      <c r="A149" s="5" t="s">
        <v>1516</v>
      </c>
      <c r="B149" s="5" t="s">
        <v>734</v>
      </c>
      <c r="C149" s="23" t="s">
        <v>39</v>
      </c>
    </row>
    <row r="150" spans="1:3">
      <c r="A150" s="5" t="s">
        <v>1531</v>
      </c>
      <c r="B150" s="5" t="s">
        <v>744</v>
      </c>
      <c r="C150" s="23" t="s">
        <v>39</v>
      </c>
    </row>
    <row r="151" spans="1:3">
      <c r="A151" s="5" t="s">
        <v>1554</v>
      </c>
      <c r="B151" s="5" t="s">
        <v>754</v>
      </c>
      <c r="C151" s="23" t="s">
        <v>39</v>
      </c>
    </row>
    <row r="152" spans="1:3">
      <c r="A152" s="5" t="s">
        <v>1402</v>
      </c>
      <c r="B152" s="5" t="s">
        <v>370</v>
      </c>
      <c r="C152" s="23" t="s">
        <v>39</v>
      </c>
    </row>
    <row r="153" spans="1:3">
      <c r="A153" s="5" t="s">
        <v>1431</v>
      </c>
      <c r="B153" s="5" t="s">
        <v>436</v>
      </c>
      <c r="C153" s="23" t="s">
        <v>39</v>
      </c>
    </row>
    <row r="154" spans="1:3">
      <c r="A154" s="5" t="s">
        <v>1459</v>
      </c>
      <c r="B154" s="5" t="s">
        <v>501</v>
      </c>
      <c r="C154" s="23" t="s">
        <v>39</v>
      </c>
    </row>
    <row r="155" spans="1:3">
      <c r="A155" s="5" t="s">
        <v>1398</v>
      </c>
      <c r="B155" s="5" t="s">
        <v>366</v>
      </c>
      <c r="C155" s="23" t="s">
        <v>39</v>
      </c>
    </row>
    <row r="156" spans="1:3">
      <c r="A156" s="5" t="s">
        <v>1462</v>
      </c>
      <c r="B156" s="5" t="s">
        <v>509</v>
      </c>
      <c r="C156" s="23" t="s">
        <v>39</v>
      </c>
    </row>
    <row r="157" spans="1:3">
      <c r="A157" s="5" t="s">
        <v>1492</v>
      </c>
      <c r="B157" s="5" t="s">
        <v>550</v>
      </c>
      <c r="C157" s="23" t="s">
        <v>39</v>
      </c>
    </row>
    <row r="158" spans="1:3">
      <c r="A158" s="5" t="s">
        <v>1390</v>
      </c>
      <c r="B158" s="5" t="s">
        <v>338</v>
      </c>
      <c r="C158" s="23" t="s">
        <v>39</v>
      </c>
    </row>
    <row r="159" spans="1:3">
      <c r="A159" s="5" t="s">
        <v>1393</v>
      </c>
      <c r="B159" s="5" t="s">
        <v>353</v>
      </c>
      <c r="C159" s="23" t="s">
        <v>39</v>
      </c>
    </row>
    <row r="160" spans="1:3">
      <c r="A160" s="5" t="s">
        <v>1968</v>
      </c>
      <c r="B160" s="5" t="s">
        <v>356</v>
      </c>
      <c r="C160" s="23" t="s">
        <v>39</v>
      </c>
    </row>
    <row r="161" spans="1:3">
      <c r="A161" s="5" t="s">
        <v>1403</v>
      </c>
      <c r="B161" s="5" t="s">
        <v>374</v>
      </c>
      <c r="C161" s="23" t="s">
        <v>39</v>
      </c>
    </row>
    <row r="162" spans="1:3">
      <c r="A162" s="5" t="s">
        <v>1408</v>
      </c>
      <c r="B162" s="5" t="s">
        <v>378</v>
      </c>
      <c r="C162" s="23" t="s">
        <v>39</v>
      </c>
    </row>
    <row r="163" spans="1:3">
      <c r="A163" s="5" t="s">
        <v>1410</v>
      </c>
      <c r="B163" s="5" t="s">
        <v>382</v>
      </c>
      <c r="C163" s="23" t="s">
        <v>39</v>
      </c>
    </row>
    <row r="164" spans="1:3">
      <c r="A164" s="5" t="s">
        <v>1438</v>
      </c>
      <c r="B164" s="5" t="s">
        <v>449</v>
      </c>
      <c r="C164" s="23" t="s">
        <v>39</v>
      </c>
    </row>
    <row r="165" spans="1:3">
      <c r="A165" s="5" t="s">
        <v>1440</v>
      </c>
      <c r="B165" s="5" t="s">
        <v>462</v>
      </c>
      <c r="C165" s="23" t="s">
        <v>39</v>
      </c>
    </row>
    <row r="166" spans="1:3">
      <c r="A166" s="5" t="s">
        <v>1443</v>
      </c>
      <c r="B166" s="5" t="s">
        <v>201</v>
      </c>
      <c r="C166" s="23" t="s">
        <v>39</v>
      </c>
    </row>
    <row r="167" spans="1:3">
      <c r="A167" s="5" t="s">
        <v>1446</v>
      </c>
      <c r="B167" s="5" t="s">
        <v>478</v>
      </c>
      <c r="C167" s="23" t="s">
        <v>39</v>
      </c>
    </row>
    <row r="168" spans="1:3">
      <c r="A168" s="5" t="s">
        <v>1448</v>
      </c>
      <c r="B168" s="5" t="s">
        <v>485</v>
      </c>
      <c r="C168" s="23" t="s">
        <v>39</v>
      </c>
    </row>
    <row r="169" spans="1:3">
      <c r="A169" s="5" t="s">
        <v>1461</v>
      </c>
      <c r="B169" s="5" t="s">
        <v>505</v>
      </c>
      <c r="C169" s="23" t="s">
        <v>39</v>
      </c>
    </row>
    <row r="170" spans="1:3">
      <c r="A170" s="5" t="s">
        <v>1468</v>
      </c>
      <c r="B170" s="5" t="s">
        <v>515</v>
      </c>
      <c r="C170" s="23" t="s">
        <v>39</v>
      </c>
    </row>
    <row r="171" spans="1:3">
      <c r="A171" s="5" t="s">
        <v>1477</v>
      </c>
      <c r="B171" s="5" t="s">
        <v>526</v>
      </c>
      <c r="C171" s="23" t="s">
        <v>39</v>
      </c>
    </row>
    <row r="172" spans="1:3">
      <c r="A172" s="5" t="s">
        <v>1493</v>
      </c>
      <c r="B172" s="5" t="s">
        <v>557</v>
      </c>
      <c r="C172" s="23" t="s">
        <v>39</v>
      </c>
    </row>
    <row r="173" spans="1:3">
      <c r="A173" s="5" t="s">
        <v>1501</v>
      </c>
      <c r="B173" s="5" t="s">
        <v>572</v>
      </c>
      <c r="C173" s="23" t="s">
        <v>39</v>
      </c>
    </row>
    <row r="174" spans="1:3">
      <c r="A174" s="5" t="s">
        <v>1401</v>
      </c>
      <c r="B174" s="5" t="s">
        <v>369</v>
      </c>
      <c r="C174" s="23" t="s">
        <v>39</v>
      </c>
    </row>
    <row r="175" spans="1:3">
      <c r="A175" s="5" t="s">
        <v>1416</v>
      </c>
      <c r="B175" s="5" t="s">
        <v>778</v>
      </c>
      <c r="C175" s="23" t="s">
        <v>39</v>
      </c>
    </row>
    <row r="176" spans="1:3">
      <c r="A176" s="5" t="s">
        <v>1435</v>
      </c>
      <c r="B176" s="5" t="s">
        <v>439</v>
      </c>
      <c r="C176" s="23" t="s">
        <v>39</v>
      </c>
    </row>
    <row r="177" spans="1:3">
      <c r="A177" s="5" t="s">
        <v>1463</v>
      </c>
      <c r="B177" s="5" t="s">
        <v>510</v>
      </c>
      <c r="C177" s="23" t="s">
        <v>39</v>
      </c>
    </row>
    <row r="178" spans="1:3">
      <c r="A178" s="5" t="s">
        <v>1469</v>
      </c>
      <c r="B178" s="5" t="s">
        <v>797</v>
      </c>
      <c r="C178" s="23" t="s">
        <v>39</v>
      </c>
    </row>
    <row r="179" spans="1:3">
      <c r="A179" s="5" t="s">
        <v>1481</v>
      </c>
      <c r="B179" s="5" t="s">
        <v>531</v>
      </c>
      <c r="C179" s="23" t="s">
        <v>39</v>
      </c>
    </row>
    <row r="180" spans="1:3">
      <c r="A180" s="5" t="s">
        <v>1422</v>
      </c>
      <c r="B180" s="5" t="s">
        <v>414</v>
      </c>
      <c r="C180" s="23" t="s">
        <v>39</v>
      </c>
    </row>
    <row r="181" spans="1:3">
      <c r="A181" s="5" t="s">
        <v>1383</v>
      </c>
      <c r="B181" s="5" t="s">
        <v>949</v>
      </c>
      <c r="C181" s="23" t="s">
        <v>39</v>
      </c>
    </row>
    <row r="182" spans="1:3">
      <c r="A182" s="5" t="s">
        <v>1506</v>
      </c>
      <c r="B182" s="5" t="s">
        <v>586</v>
      </c>
      <c r="C182" s="23" t="s">
        <v>39</v>
      </c>
    </row>
    <row r="183" spans="1:3">
      <c r="A183" s="5" t="s">
        <v>1417</v>
      </c>
      <c r="B183" s="5" t="s">
        <v>399</v>
      </c>
      <c r="C183" s="23" t="s">
        <v>39</v>
      </c>
    </row>
    <row r="184" spans="1:3">
      <c r="A184" s="5" t="s">
        <v>1420</v>
      </c>
      <c r="B184" s="5" t="s">
        <v>409</v>
      </c>
      <c r="C184" s="23" t="s">
        <v>39</v>
      </c>
    </row>
    <row r="185" spans="1:3">
      <c r="A185" s="5" t="s">
        <v>1425</v>
      </c>
      <c r="B185" s="5" t="s">
        <v>425</v>
      </c>
      <c r="C185" s="23" t="s">
        <v>39</v>
      </c>
    </row>
    <row r="186" spans="1:3">
      <c r="A186" s="5" t="s">
        <v>1449</v>
      </c>
      <c r="B186" s="5" t="s">
        <v>486</v>
      </c>
      <c r="C186" s="23" t="s">
        <v>39</v>
      </c>
    </row>
    <row r="187" spans="1:3">
      <c r="A187" s="5" t="s">
        <v>1455</v>
      </c>
      <c r="B187" s="5" t="s">
        <v>494</v>
      </c>
      <c r="C187" s="23" t="s">
        <v>39</v>
      </c>
    </row>
    <row r="188" spans="1:3">
      <c r="A188" s="5" t="s">
        <v>1467</v>
      </c>
      <c r="B188" s="5" t="s">
        <v>514</v>
      </c>
      <c r="C188" s="23" t="s">
        <v>39</v>
      </c>
    </row>
    <row r="189" spans="1:3">
      <c r="A189" s="5" t="s">
        <v>1472</v>
      </c>
      <c r="B189" s="5" t="s">
        <v>520</v>
      </c>
      <c r="C189" s="23" t="s">
        <v>39</v>
      </c>
    </row>
    <row r="190" spans="1:3">
      <c r="A190" s="5" t="s">
        <v>1478</v>
      </c>
      <c r="B190" s="5" t="s">
        <v>528</v>
      </c>
      <c r="C190" s="23" t="s">
        <v>39</v>
      </c>
    </row>
    <row r="191" spans="1:3">
      <c r="A191" s="5" t="s">
        <v>1485</v>
      </c>
      <c r="B191" s="5" t="s">
        <v>533</v>
      </c>
      <c r="C191" s="23" t="s">
        <v>39</v>
      </c>
    </row>
    <row r="192" spans="1:3">
      <c r="A192" s="5" t="s">
        <v>1488</v>
      </c>
      <c r="B192" s="5" t="s">
        <v>543</v>
      </c>
      <c r="C192" s="23" t="s">
        <v>39</v>
      </c>
    </row>
    <row r="193" spans="1:3">
      <c r="A193" s="5" t="s">
        <v>1491</v>
      </c>
      <c r="B193" s="5" t="s">
        <v>808</v>
      </c>
      <c r="C193" s="23" t="s">
        <v>39</v>
      </c>
    </row>
    <row r="194" spans="1:3">
      <c r="A194" s="5" t="s">
        <v>1498</v>
      </c>
      <c r="B194" s="5" t="s">
        <v>562</v>
      </c>
      <c r="C194" s="23" t="s">
        <v>39</v>
      </c>
    </row>
    <row r="195" spans="1:3">
      <c r="A195" s="5" t="s">
        <v>1511</v>
      </c>
      <c r="B195" s="5" t="s">
        <v>576</v>
      </c>
      <c r="C195" s="23" t="s">
        <v>39</v>
      </c>
    </row>
    <row r="196" spans="1:3">
      <c r="A196" s="5" t="s">
        <v>1504</v>
      </c>
      <c r="B196" s="5" t="s">
        <v>582</v>
      </c>
      <c r="C196" s="23" t="s">
        <v>39</v>
      </c>
    </row>
    <row r="197" spans="1:3">
      <c r="A197" s="5" t="s">
        <v>1427</v>
      </c>
      <c r="B197" s="5" t="s">
        <v>429</v>
      </c>
      <c r="C197" s="23" t="s">
        <v>39</v>
      </c>
    </row>
    <row r="198" spans="1:3">
      <c r="A198" s="5" t="s">
        <v>1430</v>
      </c>
      <c r="B198" s="5" t="s">
        <v>435</v>
      </c>
      <c r="C198" s="23" t="s">
        <v>39</v>
      </c>
    </row>
    <row r="199" spans="1:3">
      <c r="A199" s="5" t="s">
        <v>1969</v>
      </c>
      <c r="B199" s="5" t="s">
        <v>476</v>
      </c>
      <c r="C199" s="23" t="s">
        <v>39</v>
      </c>
    </row>
    <row r="200" spans="1:3">
      <c r="A200" s="5" t="s">
        <v>1464</v>
      </c>
      <c r="B200" s="5" t="s">
        <v>512</v>
      </c>
      <c r="C200" s="23" t="s">
        <v>39</v>
      </c>
    </row>
    <row r="201" spans="1:3">
      <c r="A201" s="5" t="s">
        <v>1480</v>
      </c>
      <c r="B201" s="5" t="s">
        <v>530</v>
      </c>
      <c r="C201" s="23" t="s">
        <v>39</v>
      </c>
    </row>
    <row r="202" spans="1:3">
      <c r="A202" s="5" t="s">
        <v>1500</v>
      </c>
      <c r="B202" s="5" t="s">
        <v>565</v>
      </c>
      <c r="C202" s="23" t="s">
        <v>39</v>
      </c>
    </row>
    <row r="203" spans="1:3">
      <c r="A203" s="5" t="s">
        <v>1389</v>
      </c>
      <c r="B203" s="5" t="s">
        <v>343</v>
      </c>
      <c r="C203" s="23" t="s">
        <v>39</v>
      </c>
    </row>
    <row r="204" spans="1:3">
      <c r="A204" s="5" t="s">
        <v>1391</v>
      </c>
      <c r="B204" s="5" t="s">
        <v>350</v>
      </c>
      <c r="C204" s="23" t="s">
        <v>39</v>
      </c>
    </row>
    <row r="205" spans="1:3">
      <c r="A205" s="5" t="s">
        <v>1392</v>
      </c>
      <c r="B205" s="5" t="s">
        <v>352</v>
      </c>
      <c r="C205" s="23" t="s">
        <v>39</v>
      </c>
    </row>
    <row r="206" spans="1:3">
      <c r="A206" s="5" t="s">
        <v>1396</v>
      </c>
      <c r="B206" s="5" t="s">
        <v>359</v>
      </c>
      <c r="C206" s="23" t="s">
        <v>39</v>
      </c>
    </row>
    <row r="207" spans="1:3">
      <c r="A207" s="5" t="s">
        <v>1397</v>
      </c>
      <c r="B207" s="5" t="s">
        <v>362</v>
      </c>
      <c r="C207" s="23" t="s">
        <v>39</v>
      </c>
    </row>
    <row r="208" spans="1:3">
      <c r="A208" s="5" t="s">
        <v>1400</v>
      </c>
      <c r="B208" s="5" t="s">
        <v>367</v>
      </c>
      <c r="C208" s="23" t="s">
        <v>39</v>
      </c>
    </row>
    <row r="209" spans="1:3">
      <c r="A209" s="5" t="s">
        <v>1404</v>
      </c>
      <c r="B209" s="5" t="s">
        <v>375</v>
      </c>
      <c r="C209" s="23" t="s">
        <v>39</v>
      </c>
    </row>
    <row r="210" spans="1:3">
      <c r="A210" s="5" t="s">
        <v>1413</v>
      </c>
      <c r="B210" s="5" t="s">
        <v>391</v>
      </c>
      <c r="C210" s="23" t="s">
        <v>39</v>
      </c>
    </row>
    <row r="211" spans="1:3">
      <c r="A211" s="5" t="s">
        <v>1970</v>
      </c>
      <c r="B211" s="5" t="s">
        <v>394</v>
      </c>
      <c r="C211" s="23" t="s">
        <v>39</v>
      </c>
    </row>
    <row r="212" spans="1:3">
      <c r="A212" s="5" t="s">
        <v>1415</v>
      </c>
      <c r="B212" s="5" t="s">
        <v>395</v>
      </c>
      <c r="C212" s="23" t="s">
        <v>39</v>
      </c>
    </row>
    <row r="213" spans="1:3">
      <c r="A213" s="5" t="s">
        <v>1421</v>
      </c>
      <c r="B213" s="5" t="s">
        <v>413</v>
      </c>
      <c r="C213" s="23" t="s">
        <v>39</v>
      </c>
    </row>
    <row r="214" spans="1:3">
      <c r="A214" s="5" t="s">
        <v>1423</v>
      </c>
      <c r="B214" s="5" t="s">
        <v>419</v>
      </c>
      <c r="C214" s="23" t="s">
        <v>39</v>
      </c>
    </row>
    <row r="215" spans="1:3">
      <c r="A215" s="5" t="s">
        <v>1433</v>
      </c>
      <c r="B215" s="5" t="s">
        <v>1432</v>
      </c>
      <c r="C215" s="23" t="s">
        <v>39</v>
      </c>
    </row>
    <row r="216" spans="1:3">
      <c r="A216" s="5" t="s">
        <v>1439</v>
      </c>
      <c r="B216" s="5" t="s">
        <v>454</v>
      </c>
      <c r="C216" s="23" t="s">
        <v>39</v>
      </c>
    </row>
    <row r="217" spans="1:3">
      <c r="A217" s="5" t="s">
        <v>1442</v>
      </c>
      <c r="B217" s="5" t="s">
        <v>464</v>
      </c>
      <c r="C217" s="23" t="s">
        <v>39</v>
      </c>
    </row>
    <row r="218" spans="1:3">
      <c r="A218" s="5" t="s">
        <v>1447</v>
      </c>
      <c r="B218" s="5" t="s">
        <v>482</v>
      </c>
      <c r="C218" s="23" t="s">
        <v>39</v>
      </c>
    </row>
    <row r="219" spans="1:3">
      <c r="A219" s="5" t="s">
        <v>1451</v>
      </c>
      <c r="B219" s="5" t="s">
        <v>489</v>
      </c>
      <c r="C219" s="23" t="s">
        <v>39</v>
      </c>
    </row>
    <row r="220" spans="1:3">
      <c r="A220" s="5" t="s">
        <v>1453</v>
      </c>
      <c r="B220" s="5" t="s">
        <v>492</v>
      </c>
      <c r="C220" s="23" t="s">
        <v>39</v>
      </c>
    </row>
    <row r="221" spans="1:3">
      <c r="A221" s="5" t="s">
        <v>1457</v>
      </c>
      <c r="B221" s="5" t="s">
        <v>498</v>
      </c>
      <c r="C221" s="23" t="s">
        <v>39</v>
      </c>
    </row>
    <row r="222" spans="1:3">
      <c r="A222" s="5" t="s">
        <v>1458</v>
      </c>
      <c r="B222" s="5" t="s">
        <v>499</v>
      </c>
      <c r="C222" s="23" t="s">
        <v>39</v>
      </c>
    </row>
    <row r="223" spans="1:3">
      <c r="A223" s="5" t="s">
        <v>1470</v>
      </c>
      <c r="B223" s="5" t="s">
        <v>517</v>
      </c>
      <c r="C223" s="23" t="s">
        <v>39</v>
      </c>
    </row>
    <row r="224" spans="1:3">
      <c r="A224" s="5" t="s">
        <v>1471</v>
      </c>
      <c r="B224" s="5" t="s">
        <v>519</v>
      </c>
      <c r="C224" s="23" t="s">
        <v>39</v>
      </c>
    </row>
    <row r="225" spans="1:3">
      <c r="A225" s="5" t="s">
        <v>1474</v>
      </c>
      <c r="B225" s="5" t="s">
        <v>521</v>
      </c>
      <c r="C225" s="23" t="s">
        <v>39</v>
      </c>
    </row>
    <row r="226" spans="1:3">
      <c r="A226" s="5" t="s">
        <v>1371</v>
      </c>
      <c r="B226" s="5" t="s">
        <v>212</v>
      </c>
      <c r="C226" s="23" t="s">
        <v>39</v>
      </c>
    </row>
    <row r="227" spans="1:3">
      <c r="A227" s="5" t="s">
        <v>1486</v>
      </c>
      <c r="B227" s="5" t="s">
        <v>536</v>
      </c>
      <c r="C227" s="23" t="s">
        <v>39</v>
      </c>
    </row>
    <row r="228" spans="1:3">
      <c r="A228" s="5" t="s">
        <v>1444</v>
      </c>
      <c r="B228" s="5" t="s">
        <v>472</v>
      </c>
      <c r="C228" s="23" t="s">
        <v>39</v>
      </c>
    </row>
    <row r="229" spans="1:3">
      <c r="A229" s="5" t="s">
        <v>1460</v>
      </c>
      <c r="B229" s="5" t="s">
        <v>503</v>
      </c>
      <c r="C229" s="23" t="s">
        <v>39</v>
      </c>
    </row>
    <row r="230" spans="1:3">
      <c r="A230" s="5" t="s">
        <v>1475</v>
      </c>
      <c r="B230" s="5" t="s">
        <v>522</v>
      </c>
      <c r="C230" s="23" t="s">
        <v>39</v>
      </c>
    </row>
    <row r="231" spans="1:3">
      <c r="A231" s="5" t="s">
        <v>1494</v>
      </c>
      <c r="B231" s="5" t="s">
        <v>558</v>
      </c>
      <c r="C231" s="23" t="s">
        <v>39</v>
      </c>
    </row>
    <row r="232" spans="1:3">
      <c r="A232" s="5" t="s">
        <v>1405</v>
      </c>
      <c r="B232" s="5" t="s">
        <v>810</v>
      </c>
      <c r="C232" s="23" t="s">
        <v>39</v>
      </c>
    </row>
    <row r="233" spans="1:3">
      <c r="A233" s="5" t="s">
        <v>1406</v>
      </c>
      <c r="B233" s="5" t="s">
        <v>812</v>
      </c>
      <c r="C233" s="23" t="s">
        <v>39</v>
      </c>
    </row>
    <row r="234" spans="1:3">
      <c r="A234" s="5" t="s">
        <v>1411</v>
      </c>
      <c r="B234" s="5" t="s">
        <v>814</v>
      </c>
      <c r="C234" s="23" t="s">
        <v>39</v>
      </c>
    </row>
    <row r="235" spans="1:3">
      <c r="A235" s="5" t="s">
        <v>1418</v>
      </c>
      <c r="B235" s="5" t="s">
        <v>400</v>
      </c>
      <c r="C235" s="23" t="s">
        <v>39</v>
      </c>
    </row>
    <row r="236" spans="1:3">
      <c r="A236" s="5" t="s">
        <v>1450</v>
      </c>
      <c r="B236" s="5" t="s">
        <v>816</v>
      </c>
      <c r="C236" s="23" t="s">
        <v>39</v>
      </c>
    </row>
    <row r="237" spans="1:3">
      <c r="A237" s="5" t="s">
        <v>1484</v>
      </c>
      <c r="B237" s="5" t="s">
        <v>818</v>
      </c>
      <c r="C237" s="23" t="s">
        <v>39</v>
      </c>
    </row>
    <row r="238" spans="1:3">
      <c r="A238" s="5" t="s">
        <v>1489</v>
      </c>
      <c r="B238" s="5" t="s">
        <v>820</v>
      </c>
      <c r="C238" s="23" t="s">
        <v>39</v>
      </c>
    </row>
    <row r="239" spans="1:3">
      <c r="A239" s="5" t="s">
        <v>1490</v>
      </c>
      <c r="B239" s="5" t="s">
        <v>821</v>
      </c>
      <c r="C239" s="23" t="s">
        <v>39</v>
      </c>
    </row>
    <row r="240" spans="1:3">
      <c r="A240" s="5" t="s">
        <v>1499</v>
      </c>
      <c r="B240" s="5" t="s">
        <v>825</v>
      </c>
      <c r="C240" s="23" t="s">
        <v>39</v>
      </c>
    </row>
    <row r="241" spans="1:3">
      <c r="A241" s="5" t="s">
        <v>1512</v>
      </c>
      <c r="B241" s="5" t="s">
        <v>832</v>
      </c>
      <c r="C241" s="23" t="s">
        <v>39</v>
      </c>
    </row>
    <row r="242" spans="1:3">
      <c r="A242" s="5" t="s">
        <v>1513</v>
      </c>
      <c r="B242" s="5" t="s">
        <v>834</v>
      </c>
      <c r="C242" s="23" t="s">
        <v>39</v>
      </c>
    </row>
    <row r="243" spans="1:3">
      <c r="A243" s="5" t="s">
        <v>1514</v>
      </c>
      <c r="B243" s="5" t="s">
        <v>836</v>
      </c>
      <c r="C243" s="23" t="s">
        <v>39</v>
      </c>
    </row>
    <row r="244" spans="1:3">
      <c r="A244" s="5" t="s">
        <v>1519</v>
      </c>
      <c r="B244" s="5" t="s">
        <v>837</v>
      </c>
      <c r="C244" s="23" t="s">
        <v>39</v>
      </c>
    </row>
    <row r="245" spans="1:3">
      <c r="A245" s="5" t="s">
        <v>1521</v>
      </c>
      <c r="B245" s="5" t="s">
        <v>839</v>
      </c>
      <c r="C245" s="23" t="s">
        <v>39</v>
      </c>
    </row>
    <row r="246" spans="1:3">
      <c r="A246" s="5" t="s">
        <v>1522</v>
      </c>
      <c r="B246" s="5" t="s">
        <v>840</v>
      </c>
      <c r="C246" s="23" t="s">
        <v>39</v>
      </c>
    </row>
    <row r="247" spans="1:3">
      <c r="A247" s="5" t="s">
        <v>1523</v>
      </c>
      <c r="B247" s="5" t="s">
        <v>845</v>
      </c>
      <c r="C247" s="23" t="s">
        <v>39</v>
      </c>
    </row>
    <row r="248" spans="1:3">
      <c r="A248" s="5" t="s">
        <v>1524</v>
      </c>
      <c r="B248" s="5" t="s">
        <v>846</v>
      </c>
      <c r="C248" s="23" t="s">
        <v>39</v>
      </c>
    </row>
    <row r="249" spans="1:3">
      <c r="A249" s="5" t="s">
        <v>1527</v>
      </c>
      <c r="B249" s="5" t="s">
        <v>849</v>
      </c>
      <c r="C249" s="23" t="s">
        <v>39</v>
      </c>
    </row>
    <row r="250" spans="1:3">
      <c r="A250" s="5" t="s">
        <v>1528</v>
      </c>
      <c r="B250" s="5" t="s">
        <v>854</v>
      </c>
      <c r="C250" s="23" t="s">
        <v>39</v>
      </c>
    </row>
    <row r="251" spans="1:3">
      <c r="A251" s="5" t="s">
        <v>1530</v>
      </c>
      <c r="B251" s="5" t="s">
        <v>855</v>
      </c>
      <c r="C251" s="23" t="s">
        <v>39</v>
      </c>
    </row>
    <row r="252" spans="1:3">
      <c r="A252" s="5" t="s">
        <v>1532</v>
      </c>
      <c r="B252" s="5" t="s">
        <v>861</v>
      </c>
      <c r="C252" s="23" t="s">
        <v>39</v>
      </c>
    </row>
    <row r="253" spans="1:3">
      <c r="A253" s="5" t="s">
        <v>1535</v>
      </c>
      <c r="B253" s="5" t="s">
        <v>872</v>
      </c>
      <c r="C253" s="23" t="s">
        <v>39</v>
      </c>
    </row>
    <row r="254" spans="1:3">
      <c r="A254" s="5" t="s">
        <v>1536</v>
      </c>
      <c r="B254" s="5" t="s">
        <v>874</v>
      </c>
      <c r="C254" s="23" t="s">
        <v>39</v>
      </c>
    </row>
    <row r="255" spans="1:3">
      <c r="A255" s="5" t="s">
        <v>1538</v>
      </c>
      <c r="B255" s="5" t="s">
        <v>875</v>
      </c>
      <c r="C255" s="23" t="s">
        <v>39</v>
      </c>
    </row>
    <row r="256" spans="1:3">
      <c r="A256" s="5" t="s">
        <v>1540</v>
      </c>
      <c r="B256" s="5" t="s">
        <v>876</v>
      </c>
      <c r="C256" s="23" t="s">
        <v>39</v>
      </c>
    </row>
    <row r="257" spans="1:3">
      <c r="A257" s="5" t="s">
        <v>1454</v>
      </c>
      <c r="B257" s="5" t="s">
        <v>877</v>
      </c>
      <c r="C257" s="23" t="s">
        <v>39</v>
      </c>
    </row>
    <row r="258" spans="1:3">
      <c r="A258" s="5" t="s">
        <v>1541</v>
      </c>
      <c r="B258" s="5" t="s">
        <v>878</v>
      </c>
      <c r="C258" s="23" t="s">
        <v>39</v>
      </c>
    </row>
    <row r="259" spans="1:3">
      <c r="A259" s="5" t="s">
        <v>1544</v>
      </c>
      <c r="B259" s="5" t="s">
        <v>879</v>
      </c>
      <c r="C259" s="23" t="s">
        <v>39</v>
      </c>
    </row>
    <row r="260" spans="1:3">
      <c r="A260" s="5" t="s">
        <v>1545</v>
      </c>
      <c r="B260" s="5" t="s">
        <v>880</v>
      </c>
      <c r="C260" s="23" t="s">
        <v>39</v>
      </c>
    </row>
    <row r="261" spans="1:3">
      <c r="A261" s="5" t="s">
        <v>1547</v>
      </c>
      <c r="B261" s="5" t="s">
        <v>882</v>
      </c>
      <c r="C261" s="23" t="s">
        <v>39</v>
      </c>
    </row>
    <row r="262" spans="1:3">
      <c r="A262" s="5" t="s">
        <v>1549</v>
      </c>
      <c r="B262" s="5" t="s">
        <v>884</v>
      </c>
      <c r="C262" s="23" t="s">
        <v>39</v>
      </c>
    </row>
    <row r="263" spans="1:3">
      <c r="A263" s="5" t="s">
        <v>1552</v>
      </c>
      <c r="B263" s="5" t="s">
        <v>886</v>
      </c>
      <c r="C263" s="23" t="s">
        <v>39</v>
      </c>
    </row>
    <row r="264" spans="1:3">
      <c r="A264" s="5" t="s">
        <v>1552</v>
      </c>
      <c r="B264" s="5" t="s">
        <v>886</v>
      </c>
      <c r="C264" s="23" t="s">
        <v>39</v>
      </c>
    </row>
    <row r="265" spans="1:3">
      <c r="A265" s="5" t="s">
        <v>1553</v>
      </c>
      <c r="B265" s="5" t="s">
        <v>887</v>
      </c>
      <c r="C265" s="23" t="s">
        <v>39</v>
      </c>
    </row>
    <row r="266" spans="1:3">
      <c r="A266" s="5" t="s">
        <v>1555</v>
      </c>
      <c r="B266" s="5" t="s">
        <v>889</v>
      </c>
      <c r="C266" s="23" t="s">
        <v>39</v>
      </c>
    </row>
    <row r="267" spans="1:3">
      <c r="A267" s="5" t="s">
        <v>1565</v>
      </c>
      <c r="B267" s="5" t="s">
        <v>893</v>
      </c>
      <c r="C267" s="23" t="s">
        <v>39</v>
      </c>
    </row>
    <row r="268" spans="1:3">
      <c r="A268" s="5" t="s">
        <v>1566</v>
      </c>
      <c r="B268" s="5" t="s">
        <v>897</v>
      </c>
      <c r="C268" s="23" t="s">
        <v>39</v>
      </c>
    </row>
    <row r="269" spans="1:3">
      <c r="A269" s="5" t="s">
        <v>1567</v>
      </c>
      <c r="B269" s="5" t="s">
        <v>900</v>
      </c>
      <c r="C269" s="23" t="s">
        <v>39</v>
      </c>
    </row>
    <row r="270" spans="1:3">
      <c r="A270" s="5" t="s">
        <v>1569</v>
      </c>
      <c r="B270" s="5" t="s">
        <v>905</v>
      </c>
      <c r="C270" s="23" t="s">
        <v>39</v>
      </c>
    </row>
    <row r="271" spans="1:3">
      <c r="A271" s="5" t="s">
        <v>1570</v>
      </c>
      <c r="B271" s="5" t="s">
        <v>907</v>
      </c>
      <c r="C271" s="23" t="s">
        <v>39</v>
      </c>
    </row>
    <row r="272" spans="1:3">
      <c r="A272" s="5" t="s">
        <v>1368</v>
      </c>
      <c r="B272" s="5" t="s">
        <v>686</v>
      </c>
      <c r="C272" s="23" t="s">
        <v>39</v>
      </c>
    </row>
    <row r="273" spans="1:3">
      <c r="A273" s="5" t="s">
        <v>1374</v>
      </c>
      <c r="B273" s="5" t="s">
        <v>304</v>
      </c>
      <c r="C273" s="23" t="s">
        <v>39</v>
      </c>
    </row>
    <row r="274" spans="1:3">
      <c r="A274" s="5" t="s">
        <v>1377</v>
      </c>
      <c r="B274" s="5" t="s">
        <v>688</v>
      </c>
      <c r="C274" s="23" t="s">
        <v>39</v>
      </c>
    </row>
    <row r="275" spans="1:3">
      <c r="A275" s="5" t="s">
        <v>1308</v>
      </c>
      <c r="B275" s="5" t="s">
        <v>207</v>
      </c>
      <c r="C275" s="23" t="s">
        <v>39</v>
      </c>
    </row>
    <row r="276" spans="1:3">
      <c r="A276" s="5" t="s">
        <v>1317</v>
      </c>
      <c r="B276" s="5" t="s">
        <v>777</v>
      </c>
      <c r="C276" s="23" t="s">
        <v>39</v>
      </c>
    </row>
    <row r="277" spans="1:3">
      <c r="A277" s="5" t="s">
        <v>1384</v>
      </c>
      <c r="B277" s="5" t="s">
        <v>575</v>
      </c>
      <c r="C277" s="23" t="s">
        <v>39</v>
      </c>
    </row>
    <row r="278" spans="1:3">
      <c r="A278" s="5" t="s">
        <v>1343</v>
      </c>
      <c r="B278" s="5" t="s">
        <v>954</v>
      </c>
      <c r="C278" s="23" t="s">
        <v>39</v>
      </c>
    </row>
    <row r="279" spans="1:3">
      <c r="A279" s="5" t="s">
        <v>1456</v>
      </c>
      <c r="B279" s="5" t="s">
        <v>253</v>
      </c>
      <c r="C279" s="23" t="s">
        <v>39</v>
      </c>
    </row>
    <row r="280" spans="1:3">
      <c r="A280" s="5" t="s">
        <v>1387</v>
      </c>
      <c r="B280" s="5" t="s">
        <v>956</v>
      </c>
      <c r="C280" s="23" t="s">
        <v>39</v>
      </c>
    </row>
    <row r="281" spans="1:3">
      <c r="A281" s="5" t="s">
        <v>1367</v>
      </c>
      <c r="B281" s="5" t="s">
        <v>986</v>
      </c>
      <c r="C281" s="23" t="s">
        <v>39</v>
      </c>
    </row>
    <row r="282" spans="1:3">
      <c r="A282" s="5" t="s">
        <v>1386</v>
      </c>
      <c r="B282" s="5" t="s">
        <v>995</v>
      </c>
      <c r="C282" s="23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266C-4666-4102-9C4D-1FF07AC8B82C}">
  <dimension ref="A2:L1383"/>
  <sheetViews>
    <sheetView topLeftCell="G823" workbookViewId="0"/>
  </sheetViews>
  <sheetFormatPr defaultColWidth="11.42578125" defaultRowHeight="15"/>
  <cols>
    <col min="1" max="1" width="24" bestFit="1" customWidth="1"/>
    <col min="2" max="2" width="24.85546875" bestFit="1" customWidth="1"/>
    <col min="3" max="3" width="9.28515625" bestFit="1" customWidth="1"/>
    <col min="4" max="4" width="8.42578125" bestFit="1" customWidth="1"/>
    <col min="5" max="5" width="24" customWidth="1"/>
    <col min="6" max="6" width="21.42578125" bestFit="1" customWidth="1"/>
    <col min="7" max="7" width="50.7109375" bestFit="1" customWidth="1"/>
    <col min="8" max="8" width="53.28515625" bestFit="1" customWidth="1"/>
    <col min="9" max="9" width="79.28515625" bestFit="1" customWidth="1"/>
    <col min="10" max="10" width="24.28515625" bestFit="1" customWidth="1"/>
    <col min="11" max="11" width="11.7109375" bestFit="1" customWidth="1"/>
    <col min="12" max="12" width="6.5703125" bestFit="1" customWidth="1"/>
  </cols>
  <sheetData>
    <row r="2" spans="1:12">
      <c r="A2" t="s">
        <v>1894</v>
      </c>
      <c r="B2" t="s">
        <v>3133</v>
      </c>
      <c r="C2" t="s">
        <v>3223</v>
      </c>
      <c r="D2" t="s">
        <v>3224</v>
      </c>
      <c r="E2" t="s">
        <v>3221</v>
      </c>
      <c r="F2" t="s">
        <v>3220</v>
      </c>
      <c r="G2" t="s">
        <v>3134</v>
      </c>
      <c r="H2" t="s">
        <v>3135</v>
      </c>
      <c r="I2" t="s">
        <v>3136</v>
      </c>
      <c r="J2" t="s">
        <v>3137</v>
      </c>
      <c r="K2" t="s">
        <v>3138</v>
      </c>
      <c r="L2" t="s">
        <v>3222</v>
      </c>
    </row>
    <row r="3" spans="1:12">
      <c r="A3" t="s">
        <v>3039</v>
      </c>
      <c r="B3" t="s">
        <v>3139</v>
      </c>
      <c r="C3" t="str">
        <f>_xlfn.XLOOKUP(TMODELO[[#This Row],[Tipo Empleado]],TBLTIPO[Tipo Empleado],TBLTIPO[cta])</f>
        <v>2.1.1.2.08</v>
      </c>
      <c r="D3" t="str">
        <f>_xlfn.XLOOKUP(TMODELO[[#This Row],[Codigo Area Liquidacion]],TBLAREA[PLANTA],TBLAREA[PROG])</f>
        <v>01</v>
      </c>
      <c r="E3" t="str">
        <f>TMODELO[[#This Row],[Numero Documento]]&amp;TMODELO[[#This Row],[CTA]]</f>
        <v>402230068712.1.1.2.08</v>
      </c>
      <c r="F3" s="25" t="s">
        <v>2754</v>
      </c>
      <c r="G3" t="s">
        <v>1581</v>
      </c>
      <c r="H3" t="s">
        <v>3140</v>
      </c>
      <c r="I3" t="s">
        <v>231</v>
      </c>
      <c r="J3" t="s">
        <v>1675</v>
      </c>
    </row>
    <row r="4" spans="1:12">
      <c r="A4" t="s">
        <v>11</v>
      </c>
      <c r="B4" t="s">
        <v>3185</v>
      </c>
      <c r="C4" t="str">
        <f>_xlfn.XLOOKUP(TMODELO[[#This Row],[Tipo Empleado]],TBLTIPO[Tipo Empleado],TBLTIPO[cta])</f>
        <v>2.1.1.1.01</v>
      </c>
      <c r="D4" t="str">
        <f>_xlfn.XLOOKUP(TMODELO[[#This Row],[Codigo Area Liquidacion]],TBLAREA[PLANTA],TBLAREA[PROG])</f>
        <v>13</v>
      </c>
      <c r="E4" t="str">
        <f>TMODELO[[#This Row],[Numero Documento]]&amp;TMODELO[[#This Row],[CTA]]</f>
        <v>001021743982.1.1.1.01</v>
      </c>
      <c r="F4" s="25" t="s">
        <v>2285</v>
      </c>
      <c r="G4" t="s">
        <v>715</v>
      </c>
      <c r="H4" t="s">
        <v>133</v>
      </c>
      <c r="I4" t="s">
        <v>342</v>
      </c>
      <c r="J4" t="s">
        <v>1670</v>
      </c>
    </row>
    <row r="5" spans="1:12">
      <c r="A5" t="s">
        <v>11</v>
      </c>
      <c r="B5" t="s">
        <v>3185</v>
      </c>
      <c r="C5" t="str">
        <f>_xlfn.XLOOKUP(TMODELO[[#This Row],[Tipo Empleado]],TBLTIPO[Tipo Empleado],TBLTIPO[cta])</f>
        <v>2.1.1.1.01</v>
      </c>
      <c r="D5" t="str">
        <f>_xlfn.XLOOKUP(TMODELO[[#This Row],[Codigo Area Liquidacion]],TBLAREA[PLANTA],TBLAREA[PROG])</f>
        <v>13</v>
      </c>
      <c r="E5" t="str">
        <f>TMODELO[[#This Row],[Numero Documento]]&amp;TMODELO[[#This Row],[CTA]]</f>
        <v>001057561912.1.1.1.01</v>
      </c>
      <c r="F5" s="25" t="s">
        <v>1389</v>
      </c>
      <c r="G5" t="s">
        <v>343</v>
      </c>
      <c r="H5" t="s">
        <v>344</v>
      </c>
      <c r="I5" t="s">
        <v>342</v>
      </c>
      <c r="J5" t="s">
        <v>1670</v>
      </c>
    </row>
    <row r="6" spans="1:12">
      <c r="A6" t="s">
        <v>11</v>
      </c>
      <c r="B6" t="s">
        <v>3155</v>
      </c>
      <c r="C6" t="str">
        <f>_xlfn.XLOOKUP(TMODELO[[#This Row],[Tipo Empleado]],TBLTIPO[Tipo Empleado],TBLTIPO[cta])</f>
        <v>2.1.1.1.01</v>
      </c>
      <c r="D6" t="str">
        <f>_xlfn.XLOOKUP(TMODELO[[#This Row],[Codigo Area Liquidacion]],TBLAREA[PLANTA],TBLAREA[PROG])</f>
        <v>11</v>
      </c>
      <c r="E6" t="str">
        <f>TMODELO[[#This Row],[Numero Documento]]&amp;TMODELO[[#This Row],[CTA]]</f>
        <v>031027843802.1.1.1.01</v>
      </c>
      <c r="F6" s="25" t="s">
        <v>2556</v>
      </c>
      <c r="G6" t="s">
        <v>729</v>
      </c>
      <c r="H6" t="s">
        <v>60</v>
      </c>
      <c r="I6" t="s">
        <v>728</v>
      </c>
      <c r="J6" t="s">
        <v>1674</v>
      </c>
    </row>
    <row r="7" spans="1:12">
      <c r="A7" t="s">
        <v>11</v>
      </c>
      <c r="B7" t="s">
        <v>3155</v>
      </c>
      <c r="C7" t="str">
        <f>_xlfn.XLOOKUP(TMODELO[[#This Row],[Tipo Empleado]],TBLTIPO[Tipo Empleado],TBLTIPO[cta])</f>
        <v>2.1.1.1.01</v>
      </c>
      <c r="D7" t="str">
        <f>_xlfn.XLOOKUP(TMODELO[[#This Row],[Codigo Area Liquidacion]],TBLAREA[PLANTA],TBLAREA[PROG])</f>
        <v>11</v>
      </c>
      <c r="E7" t="str">
        <f>TMODELO[[#This Row],[Numero Documento]]&amp;TMODELO[[#This Row],[CTA]]</f>
        <v>031009457772.1.1.1.01</v>
      </c>
      <c r="F7" s="25" t="s">
        <v>2557</v>
      </c>
      <c r="G7" t="s">
        <v>730</v>
      </c>
      <c r="H7" t="s">
        <v>731</v>
      </c>
      <c r="I7" t="s">
        <v>728</v>
      </c>
      <c r="J7" t="s">
        <v>1674</v>
      </c>
    </row>
    <row r="8" spans="1:12">
      <c r="A8" t="s">
        <v>3048</v>
      </c>
      <c r="B8" t="s">
        <v>3139</v>
      </c>
      <c r="C8" t="str">
        <f>_xlfn.XLOOKUP(TMODELO[[#This Row],[Tipo Empleado]],TBLTIPO[Tipo Empleado],TBLTIPO[cta])</f>
        <v>2.1.2.2.05</v>
      </c>
      <c r="D8" t="str">
        <f>_xlfn.XLOOKUP(TMODELO[[#This Row],[Codigo Area Liquidacion]],TBLAREA[PLANTA],TBLAREA[PROG])</f>
        <v>01</v>
      </c>
      <c r="E8" t="str">
        <f>TMODELO[[#This Row],[Numero Documento]]&amp;TMODELO[[#This Row],[CTA]]</f>
        <v>402262837332.1.2.2.05</v>
      </c>
      <c r="F8" s="25" t="s">
        <v>2914</v>
      </c>
      <c r="G8" t="s">
        <v>1942</v>
      </c>
      <c r="H8" t="s">
        <v>1060</v>
      </c>
      <c r="I8" t="s">
        <v>1116</v>
      </c>
      <c r="J8" t="s">
        <v>1679</v>
      </c>
    </row>
    <row r="9" spans="1:12">
      <c r="A9" t="s">
        <v>11</v>
      </c>
      <c r="B9" t="s">
        <v>3185</v>
      </c>
      <c r="C9" t="str">
        <f>_xlfn.XLOOKUP(TMODELO[[#This Row],[Tipo Empleado]],TBLTIPO[Tipo Empleado],TBLTIPO[cta])</f>
        <v>2.1.1.1.01</v>
      </c>
      <c r="D9" t="str">
        <f>_xlfn.XLOOKUP(TMODELO[[#This Row],[Codigo Area Liquidacion]],TBLAREA[PLANTA],TBLAREA[PROG])</f>
        <v>13</v>
      </c>
      <c r="E9" t="str">
        <f>TMODELO[[#This Row],[Numero Documento]]&amp;TMODELO[[#This Row],[CTA]]</f>
        <v>001186357472.1.1.1.01</v>
      </c>
      <c r="F9" s="25" t="s">
        <v>2286</v>
      </c>
      <c r="G9" t="s">
        <v>345</v>
      </c>
      <c r="H9" t="s">
        <v>82</v>
      </c>
      <c r="I9" t="s">
        <v>342</v>
      </c>
      <c r="J9" t="s">
        <v>1670</v>
      </c>
    </row>
    <row r="10" spans="1:12">
      <c r="A10" t="s">
        <v>11</v>
      </c>
      <c r="B10" t="s">
        <v>3139</v>
      </c>
      <c r="C10" t="str">
        <f>_xlfn.XLOOKUP(TMODELO[[#This Row],[Tipo Empleado]],TBLTIPO[Tipo Empleado],TBLTIPO[cta])</f>
        <v>2.1.1.1.01</v>
      </c>
      <c r="D10" t="str">
        <f>_xlfn.XLOOKUP(TMODELO[[#This Row],[Codigo Area Liquidacion]],TBLAREA[PLANTA],TBLAREA[PROG])</f>
        <v>01</v>
      </c>
      <c r="E10" t="str">
        <f>TMODELO[[#This Row],[Numero Documento]]&amp;TMODELO[[#This Row],[CTA]]</f>
        <v>001005618852.1.1.1.01</v>
      </c>
      <c r="F10" s="25" t="s">
        <v>1303</v>
      </c>
      <c r="G10" t="s">
        <v>959</v>
      </c>
      <c r="H10" t="s">
        <v>961</v>
      </c>
      <c r="I10" t="s">
        <v>960</v>
      </c>
      <c r="J10" t="s">
        <v>1710</v>
      </c>
    </row>
    <row r="11" spans="1:12">
      <c r="A11" t="s">
        <v>3048</v>
      </c>
      <c r="B11" t="s">
        <v>3139</v>
      </c>
      <c r="C11" t="str">
        <f>_xlfn.XLOOKUP(TMODELO[[#This Row],[Tipo Empleado]],TBLTIPO[Tipo Empleado],TBLTIPO[cta])</f>
        <v>2.1.2.2.05</v>
      </c>
      <c r="D11" t="str">
        <f>_xlfn.XLOOKUP(TMODELO[[#This Row],[Codigo Area Liquidacion]],TBLAREA[PLANTA],TBLAREA[PROG])</f>
        <v>01</v>
      </c>
      <c r="E11" t="str">
        <f>TMODELO[[#This Row],[Numero Documento]]&amp;TMODELO[[#This Row],[CTA]]</f>
        <v>001166600022.1.2.2.05</v>
      </c>
      <c r="F11" s="25" t="s">
        <v>2915</v>
      </c>
      <c r="G11" t="s">
        <v>1108</v>
      </c>
      <c r="H11" t="s">
        <v>1060</v>
      </c>
      <c r="I11" t="s">
        <v>1116</v>
      </c>
      <c r="J11" t="s">
        <v>1679</v>
      </c>
    </row>
    <row r="12" spans="1:12">
      <c r="A12" t="s">
        <v>11</v>
      </c>
      <c r="B12" t="s">
        <v>3185</v>
      </c>
      <c r="C12" t="str">
        <f>_xlfn.XLOOKUP(TMODELO[[#This Row],[Tipo Empleado]],TBLTIPO[Tipo Empleado],TBLTIPO[cta])</f>
        <v>2.1.1.1.01</v>
      </c>
      <c r="D12" t="str">
        <f>_xlfn.XLOOKUP(TMODELO[[#This Row],[Codigo Area Liquidacion]],TBLAREA[PLANTA],TBLAREA[PROG])</f>
        <v>13</v>
      </c>
      <c r="E12" t="str">
        <f>TMODELO[[#This Row],[Numero Documento]]&amp;TMODELO[[#This Row],[CTA]]</f>
        <v>001176061372.1.1.1.01</v>
      </c>
      <c r="F12" s="25" t="s">
        <v>2287</v>
      </c>
      <c r="G12" t="s">
        <v>610</v>
      </c>
      <c r="H12" t="s">
        <v>1131</v>
      </c>
      <c r="I12" t="s">
        <v>1954</v>
      </c>
      <c r="J12" t="s">
        <v>1677</v>
      </c>
    </row>
    <row r="13" spans="1:12">
      <c r="A13" t="s">
        <v>11</v>
      </c>
      <c r="B13" t="s">
        <v>3139</v>
      </c>
      <c r="C13" t="str">
        <f>_xlfn.XLOOKUP(TMODELO[[#This Row],[Tipo Empleado]],TBLTIPO[Tipo Empleado],TBLTIPO[cta])</f>
        <v>2.1.1.1.01</v>
      </c>
      <c r="D13" t="str">
        <f>_xlfn.XLOOKUP(TMODELO[[#This Row],[Codigo Area Liquidacion]],TBLAREA[PLANTA],TBLAREA[PROG])</f>
        <v>01</v>
      </c>
      <c r="E13" t="str">
        <f>TMODELO[[#This Row],[Numero Documento]]&amp;TMODELO[[#This Row],[CTA]]</f>
        <v>001190808102.1.1.1.01</v>
      </c>
      <c r="F13" s="25" t="s">
        <v>2015</v>
      </c>
      <c r="G13" t="s">
        <v>1228</v>
      </c>
      <c r="H13" t="s">
        <v>55</v>
      </c>
      <c r="I13" t="s">
        <v>960</v>
      </c>
      <c r="J13" t="s">
        <v>1710</v>
      </c>
    </row>
    <row r="14" spans="1:12">
      <c r="A14" t="s">
        <v>11</v>
      </c>
      <c r="B14" t="s">
        <v>3185</v>
      </c>
      <c r="C14" t="str">
        <f>_xlfn.XLOOKUP(TMODELO[[#This Row],[Tipo Empleado]],TBLTIPO[Tipo Empleado],TBLTIPO[cta])</f>
        <v>2.1.1.1.01</v>
      </c>
      <c r="D14" t="str">
        <f>_xlfn.XLOOKUP(TMODELO[[#This Row],[Codigo Area Liquidacion]],TBLAREA[PLANTA],TBLAREA[PROG])</f>
        <v>13</v>
      </c>
      <c r="E14" t="str">
        <f>TMODELO[[#This Row],[Numero Documento]]&amp;TMODELO[[#This Row],[CTA]]</f>
        <v>001003182522.1.1.1.01</v>
      </c>
      <c r="F14" s="25" t="s">
        <v>1390</v>
      </c>
      <c r="G14" t="s">
        <v>338</v>
      </c>
      <c r="H14" t="s">
        <v>10</v>
      </c>
      <c r="I14" t="s">
        <v>342</v>
      </c>
      <c r="J14" t="s">
        <v>1670</v>
      </c>
    </row>
    <row r="15" spans="1:12">
      <c r="A15" t="s">
        <v>11</v>
      </c>
      <c r="B15" t="s">
        <v>3155</v>
      </c>
      <c r="C15" t="str">
        <f>_xlfn.XLOOKUP(TMODELO[[#This Row],[Tipo Empleado]],TBLTIPO[Tipo Empleado],TBLTIPO[cta])</f>
        <v>2.1.1.1.01</v>
      </c>
      <c r="D15" t="str">
        <f>_xlfn.XLOOKUP(TMODELO[[#This Row],[Codigo Area Liquidacion]],TBLAREA[PLANTA],TBLAREA[PROG])</f>
        <v>11</v>
      </c>
      <c r="E15" t="str">
        <f>TMODELO[[#This Row],[Numero Documento]]&amp;TMODELO[[#This Row],[CTA]]</f>
        <v>011000671542.1.1.1.01</v>
      </c>
      <c r="F15" s="25" t="s">
        <v>2558</v>
      </c>
      <c r="G15" t="s">
        <v>588</v>
      </c>
      <c r="H15" t="s">
        <v>393</v>
      </c>
      <c r="I15" t="s">
        <v>589</v>
      </c>
      <c r="J15" t="s">
        <v>1715</v>
      </c>
    </row>
    <row r="16" spans="1:12">
      <c r="A16" t="s">
        <v>11</v>
      </c>
      <c r="B16" t="s">
        <v>3185</v>
      </c>
      <c r="C16" t="str">
        <f>_xlfn.XLOOKUP(TMODELO[[#This Row],[Tipo Empleado]],TBLTIPO[Tipo Empleado],TBLTIPO[cta])</f>
        <v>2.1.1.1.01</v>
      </c>
      <c r="D16" t="str">
        <f>_xlfn.XLOOKUP(TMODELO[[#This Row],[Codigo Area Liquidacion]],TBLAREA[PLANTA],TBLAREA[PROG])</f>
        <v>13</v>
      </c>
      <c r="E16" t="str">
        <f>TMODELO[[#This Row],[Numero Documento]]&amp;TMODELO[[#This Row],[CTA]]</f>
        <v>001001413162.1.1.1.01</v>
      </c>
      <c r="F16" s="25" t="s">
        <v>2288</v>
      </c>
      <c r="G16" t="s">
        <v>347</v>
      </c>
      <c r="H16" t="s">
        <v>196</v>
      </c>
      <c r="I16" t="s">
        <v>342</v>
      </c>
      <c r="J16" t="s">
        <v>1670</v>
      </c>
    </row>
    <row r="17" spans="1:10">
      <c r="A17" t="s">
        <v>11</v>
      </c>
      <c r="B17" t="s">
        <v>3185</v>
      </c>
      <c r="C17" t="str">
        <f>_xlfn.XLOOKUP(TMODELO[[#This Row],[Tipo Empleado]],TBLTIPO[Tipo Empleado],TBLTIPO[cta])</f>
        <v>2.1.1.1.01</v>
      </c>
      <c r="D17" t="str">
        <f>_xlfn.XLOOKUP(TMODELO[[#This Row],[Codigo Area Liquidacion]],TBLAREA[PLANTA],TBLAREA[PROG])</f>
        <v>13</v>
      </c>
      <c r="E17" t="str">
        <f>TMODELO[[#This Row],[Numero Documento]]&amp;TMODELO[[#This Row],[CTA]]</f>
        <v>002004554912.1.1.1.01</v>
      </c>
      <c r="F17" s="25" t="s">
        <v>2289</v>
      </c>
      <c r="G17" t="s">
        <v>612</v>
      </c>
      <c r="H17" t="s">
        <v>27</v>
      </c>
      <c r="I17" t="s">
        <v>1954</v>
      </c>
      <c r="J17" t="s">
        <v>1677</v>
      </c>
    </row>
    <row r="18" spans="1:10">
      <c r="A18" t="s">
        <v>11</v>
      </c>
      <c r="B18" t="s">
        <v>3185</v>
      </c>
      <c r="C18" t="str">
        <f>_xlfn.XLOOKUP(TMODELO[[#This Row],[Tipo Empleado]],TBLTIPO[Tipo Empleado],TBLTIPO[cta])</f>
        <v>2.1.1.1.01</v>
      </c>
      <c r="D18" t="str">
        <f>_xlfn.XLOOKUP(TMODELO[[#This Row],[Codigo Area Liquidacion]],TBLAREA[PLANTA],TBLAREA[PROG])</f>
        <v>13</v>
      </c>
      <c r="E18" t="str">
        <f>TMODELO[[#This Row],[Numero Documento]]&amp;TMODELO[[#This Row],[CTA]]</f>
        <v>001065373762.1.1.1.01</v>
      </c>
      <c r="F18" s="25" t="s">
        <v>2290</v>
      </c>
      <c r="G18" t="s">
        <v>1918</v>
      </c>
      <c r="H18" t="s">
        <v>210</v>
      </c>
      <c r="I18" t="s">
        <v>342</v>
      </c>
      <c r="J18" t="s">
        <v>1670</v>
      </c>
    </row>
    <row r="19" spans="1:10">
      <c r="A19" t="s">
        <v>11</v>
      </c>
      <c r="B19" t="s">
        <v>3139</v>
      </c>
      <c r="C19" t="str">
        <f>_xlfn.XLOOKUP(TMODELO[[#This Row],[Tipo Empleado]],TBLTIPO[Tipo Empleado],TBLTIPO[cta])</f>
        <v>2.1.1.1.01</v>
      </c>
      <c r="D19" t="str">
        <f>_xlfn.XLOOKUP(TMODELO[[#This Row],[Codigo Area Liquidacion]],TBLAREA[PLANTA],TBLAREA[PROG])</f>
        <v>01</v>
      </c>
      <c r="E19" t="str">
        <f>TMODELO[[#This Row],[Numero Documento]]&amp;TMODELO[[#This Row],[CTA]]</f>
        <v>001013799562.1.1.1.01</v>
      </c>
      <c r="F19" s="25" t="s">
        <v>2016</v>
      </c>
      <c r="G19" t="s">
        <v>308</v>
      </c>
      <c r="H19" t="s">
        <v>196</v>
      </c>
      <c r="I19" t="s">
        <v>309</v>
      </c>
      <c r="J19" t="s">
        <v>1688</v>
      </c>
    </row>
    <row r="20" spans="1:10">
      <c r="A20" t="s">
        <v>11</v>
      </c>
      <c r="B20" t="s">
        <v>3155</v>
      </c>
      <c r="C20" t="str">
        <f>_xlfn.XLOOKUP(TMODELO[[#This Row],[Tipo Empleado]],TBLTIPO[Tipo Empleado],TBLTIPO[cta])</f>
        <v>2.1.1.1.01</v>
      </c>
      <c r="D20" t="str">
        <f>_xlfn.XLOOKUP(TMODELO[[#This Row],[Codigo Area Liquidacion]],TBLAREA[PLANTA],TBLAREA[PROG])</f>
        <v>11</v>
      </c>
      <c r="E20" t="str">
        <f>TMODELO[[#This Row],[Numero Documento]]&amp;TMODELO[[#This Row],[CTA]]</f>
        <v>001093073552.1.1.1.01</v>
      </c>
      <c r="F20" s="25" t="s">
        <v>2559</v>
      </c>
      <c r="G20" t="s">
        <v>224</v>
      </c>
      <c r="H20" t="s">
        <v>59</v>
      </c>
      <c r="I20" t="s">
        <v>332</v>
      </c>
      <c r="J20" t="s">
        <v>1722</v>
      </c>
    </row>
    <row r="21" spans="1:10">
      <c r="A21" t="s">
        <v>11</v>
      </c>
      <c r="B21" t="s">
        <v>3139</v>
      </c>
      <c r="C21" t="str">
        <f>_xlfn.XLOOKUP(TMODELO[[#This Row],[Tipo Empleado]],TBLTIPO[Tipo Empleado],TBLTIPO[cta])</f>
        <v>2.1.1.1.01</v>
      </c>
      <c r="D21" t="str">
        <f>_xlfn.XLOOKUP(TMODELO[[#This Row],[Codigo Area Liquidacion]],TBLAREA[PLANTA],TBLAREA[PROG])</f>
        <v>01</v>
      </c>
      <c r="E21" t="str">
        <f>TMODELO[[#This Row],[Numero Documento]]&amp;TMODELO[[#This Row],[CTA]]</f>
        <v>001105026142.1.1.1.01</v>
      </c>
      <c r="F21" s="25" t="s">
        <v>2017</v>
      </c>
      <c r="G21" t="s">
        <v>1604</v>
      </c>
      <c r="H21" t="s">
        <v>8</v>
      </c>
      <c r="I21" t="s">
        <v>1955</v>
      </c>
      <c r="J21" t="s">
        <v>1669</v>
      </c>
    </row>
    <row r="22" spans="1:10">
      <c r="A22" t="s">
        <v>11</v>
      </c>
      <c r="B22" t="s">
        <v>3185</v>
      </c>
      <c r="C22" t="str">
        <f>_xlfn.XLOOKUP(TMODELO[[#This Row],[Tipo Empleado]],TBLTIPO[Tipo Empleado],TBLTIPO[cta])</f>
        <v>2.1.1.1.01</v>
      </c>
      <c r="D22" t="str">
        <f>_xlfn.XLOOKUP(TMODELO[[#This Row],[Codigo Area Liquidacion]],TBLAREA[PLANTA],TBLAREA[PROG])</f>
        <v>13</v>
      </c>
      <c r="E22" t="str">
        <f>TMODELO[[#This Row],[Numero Documento]]&amp;TMODELO[[#This Row],[CTA]]</f>
        <v>402127201932.1.1.1.01</v>
      </c>
      <c r="F22" s="25" t="s">
        <v>3332</v>
      </c>
      <c r="G22" t="s">
        <v>3298</v>
      </c>
      <c r="H22" t="s">
        <v>389</v>
      </c>
      <c r="I22" t="s">
        <v>342</v>
      </c>
      <c r="J22" t="s">
        <v>1670</v>
      </c>
    </row>
    <row r="23" spans="1:10">
      <c r="A23" t="s">
        <v>11</v>
      </c>
      <c r="B23" t="s">
        <v>3139</v>
      </c>
      <c r="C23" t="str">
        <f>_xlfn.XLOOKUP(TMODELO[[#This Row],[Tipo Empleado]],TBLTIPO[Tipo Empleado],TBLTIPO[cta])</f>
        <v>2.1.1.1.01</v>
      </c>
      <c r="D23" t="str">
        <f>_xlfn.XLOOKUP(TMODELO[[#This Row],[Codigo Area Liquidacion]],TBLAREA[PLANTA],TBLAREA[PROG])</f>
        <v>01</v>
      </c>
      <c r="E23" t="str">
        <f>TMODELO[[#This Row],[Numero Documento]]&amp;TMODELO[[#This Row],[CTA]]</f>
        <v>402262752262.1.1.1.01</v>
      </c>
      <c r="F23" s="25" t="s">
        <v>2018</v>
      </c>
      <c r="G23" t="s">
        <v>1605</v>
      </c>
      <c r="H23" t="s">
        <v>10</v>
      </c>
      <c r="I23" t="s">
        <v>1116</v>
      </c>
      <c r="J23" t="s">
        <v>1679</v>
      </c>
    </row>
    <row r="24" spans="1:10">
      <c r="A24" t="s">
        <v>11</v>
      </c>
      <c r="B24" t="s">
        <v>3139</v>
      </c>
      <c r="C24" t="str">
        <f>_xlfn.XLOOKUP(TMODELO[[#This Row],[Tipo Empleado]],TBLTIPO[Tipo Empleado],TBLTIPO[cta])</f>
        <v>2.1.1.1.01</v>
      </c>
      <c r="D24" t="str">
        <f>_xlfn.XLOOKUP(TMODELO[[#This Row],[Codigo Area Liquidacion]],TBLAREA[PLANTA],TBLAREA[PROG])</f>
        <v>01</v>
      </c>
      <c r="E24" t="str">
        <f>TMODELO[[#This Row],[Numero Documento]]&amp;TMODELO[[#This Row],[CTA]]</f>
        <v>402311932082.1.1.1.01</v>
      </c>
      <c r="F24" s="25" t="s">
        <v>2019</v>
      </c>
      <c r="G24" t="s">
        <v>1229</v>
      </c>
      <c r="H24" t="s">
        <v>218</v>
      </c>
      <c r="I24" t="s">
        <v>1116</v>
      </c>
      <c r="J24" t="s">
        <v>1679</v>
      </c>
    </row>
    <row r="25" spans="1:10">
      <c r="A25" t="s">
        <v>11</v>
      </c>
      <c r="B25" t="s">
        <v>3139</v>
      </c>
      <c r="C25" t="str">
        <f>_xlfn.XLOOKUP(TMODELO[[#This Row],[Tipo Empleado]],TBLTIPO[Tipo Empleado],TBLTIPO[cta])</f>
        <v>2.1.1.1.01</v>
      </c>
      <c r="D25" t="str">
        <f>_xlfn.XLOOKUP(TMODELO[[#This Row],[Codigo Area Liquidacion]],TBLAREA[PLANTA],TBLAREA[PROG])</f>
        <v>01</v>
      </c>
      <c r="E25" t="str">
        <f>TMODELO[[#This Row],[Numero Documento]]&amp;TMODELO[[#This Row],[CTA]]</f>
        <v>229001257372.1.1.1.01</v>
      </c>
      <c r="F25" s="25" t="s">
        <v>2020</v>
      </c>
      <c r="G25" t="s">
        <v>318</v>
      </c>
      <c r="H25" t="s">
        <v>259</v>
      </c>
      <c r="I25" t="s">
        <v>319</v>
      </c>
      <c r="J25" t="s">
        <v>1694</v>
      </c>
    </row>
    <row r="26" spans="1:10">
      <c r="A26" t="s">
        <v>11</v>
      </c>
      <c r="B26" t="s">
        <v>3185</v>
      </c>
      <c r="C26" t="str">
        <f>_xlfn.XLOOKUP(TMODELO[[#This Row],[Tipo Empleado]],TBLTIPO[Tipo Empleado],TBLTIPO[cta])</f>
        <v>2.1.1.1.01</v>
      </c>
      <c r="D26" t="str">
        <f>_xlfn.XLOOKUP(TMODELO[[#This Row],[Codigo Area Liquidacion]],TBLAREA[PLANTA],TBLAREA[PROG])</f>
        <v>13</v>
      </c>
      <c r="E26" t="str">
        <f>TMODELO[[#This Row],[Numero Documento]]&amp;TMODELO[[#This Row],[CTA]]</f>
        <v>001056612762.1.1.1.01</v>
      </c>
      <c r="F26" s="25" t="s">
        <v>2291</v>
      </c>
      <c r="G26" t="s">
        <v>349</v>
      </c>
      <c r="H26" t="s">
        <v>8</v>
      </c>
      <c r="I26" t="s">
        <v>342</v>
      </c>
      <c r="J26" t="s">
        <v>1670</v>
      </c>
    </row>
    <row r="27" spans="1:10">
      <c r="A27" t="s">
        <v>11</v>
      </c>
      <c r="B27" t="s">
        <v>3155</v>
      </c>
      <c r="C27" t="str">
        <f>_xlfn.XLOOKUP(TMODELO[[#This Row],[Tipo Empleado]],TBLTIPO[Tipo Empleado],TBLTIPO[cta])</f>
        <v>2.1.1.1.01</v>
      </c>
      <c r="D27" t="str">
        <f>_xlfn.XLOOKUP(TMODELO[[#This Row],[Codigo Area Liquidacion]],TBLAREA[PLANTA],TBLAREA[PROG])</f>
        <v>11</v>
      </c>
      <c r="E27" t="str">
        <f>TMODELO[[#This Row],[Numero Documento]]&amp;TMODELO[[#This Row],[CTA]]</f>
        <v>402293192032.1.1.1.01</v>
      </c>
      <c r="F27" s="25" t="s">
        <v>2560</v>
      </c>
      <c r="G27" t="s">
        <v>1210</v>
      </c>
      <c r="H27" t="s">
        <v>55</v>
      </c>
      <c r="I27" t="s">
        <v>73</v>
      </c>
      <c r="J27" t="s">
        <v>1684</v>
      </c>
    </row>
    <row r="28" spans="1:10">
      <c r="A28" t="s">
        <v>11</v>
      </c>
      <c r="B28" t="s">
        <v>3185</v>
      </c>
      <c r="C28" t="str">
        <f>_xlfn.XLOOKUP(TMODELO[[#This Row],[Tipo Empleado]],TBLTIPO[Tipo Empleado],TBLTIPO[cta])</f>
        <v>2.1.1.1.01</v>
      </c>
      <c r="D28" t="str">
        <f>_xlfn.XLOOKUP(TMODELO[[#This Row],[Codigo Area Liquidacion]],TBLAREA[PLANTA],TBLAREA[PROG])</f>
        <v>13</v>
      </c>
      <c r="E28" t="str">
        <f>TMODELO[[#This Row],[Numero Documento]]&amp;TMODELO[[#This Row],[CTA]]</f>
        <v>001023736692.1.1.1.01</v>
      </c>
      <c r="F28" s="25" t="s">
        <v>1391</v>
      </c>
      <c r="G28" t="s">
        <v>350</v>
      </c>
      <c r="H28" t="s">
        <v>351</v>
      </c>
      <c r="I28" t="s">
        <v>342</v>
      </c>
      <c r="J28" t="s">
        <v>1670</v>
      </c>
    </row>
    <row r="29" spans="1:10">
      <c r="A29" t="s">
        <v>3048</v>
      </c>
      <c r="B29" t="s">
        <v>3139</v>
      </c>
      <c r="C29" t="str">
        <f>_xlfn.XLOOKUP(TMODELO[[#This Row],[Tipo Empleado]],TBLTIPO[Tipo Empleado],TBLTIPO[cta])</f>
        <v>2.1.2.2.05</v>
      </c>
      <c r="D29" t="str">
        <f>_xlfn.XLOOKUP(TMODELO[[#This Row],[Codigo Area Liquidacion]],TBLAREA[PLANTA],TBLAREA[PROG])</f>
        <v>01</v>
      </c>
      <c r="E29" t="str">
        <f>TMODELO[[#This Row],[Numero Documento]]&amp;TMODELO[[#This Row],[CTA]]</f>
        <v>402265950602.1.2.2.05</v>
      </c>
      <c r="F29" s="25" t="s">
        <v>2916</v>
      </c>
      <c r="G29" t="s">
        <v>1944</v>
      </c>
      <c r="H29" t="s">
        <v>1060</v>
      </c>
      <c r="I29" t="s">
        <v>1116</v>
      </c>
      <c r="J29" t="s">
        <v>1679</v>
      </c>
    </row>
    <row r="30" spans="1:10">
      <c r="A30" t="s">
        <v>11</v>
      </c>
      <c r="B30" t="s">
        <v>3155</v>
      </c>
      <c r="C30" t="str">
        <f>_xlfn.XLOOKUP(TMODELO[[#This Row],[Tipo Empleado]],TBLTIPO[Tipo Empleado],TBLTIPO[cta])</f>
        <v>2.1.1.1.01</v>
      </c>
      <c r="D30" t="str">
        <f>_xlfn.XLOOKUP(TMODELO[[#This Row],[Codigo Area Liquidacion]],TBLAREA[PLANTA],TBLAREA[PROG])</f>
        <v>11</v>
      </c>
      <c r="E30" t="str">
        <f>TMODELO[[#This Row],[Numero Documento]]&amp;TMODELO[[#This Row],[CTA]]</f>
        <v>001043598982.1.1.1.01</v>
      </c>
      <c r="F30" s="25" t="s">
        <v>2743</v>
      </c>
      <c r="G30" t="s">
        <v>105</v>
      </c>
      <c r="H30" t="s">
        <v>107</v>
      </c>
      <c r="I30" t="s">
        <v>106</v>
      </c>
      <c r="J30" t="s">
        <v>1690</v>
      </c>
    </row>
    <row r="31" spans="1:10">
      <c r="A31" t="s">
        <v>11</v>
      </c>
      <c r="B31" t="s">
        <v>3139</v>
      </c>
      <c r="C31" t="str">
        <f>_xlfn.XLOOKUP(TMODELO[[#This Row],[Tipo Empleado]],TBLTIPO[Tipo Empleado],TBLTIPO[cta])</f>
        <v>2.1.1.1.01</v>
      </c>
      <c r="D31" t="str">
        <f>_xlfn.XLOOKUP(TMODELO[[#This Row],[Codigo Area Liquidacion]],TBLAREA[PLANTA],TBLAREA[PROG])</f>
        <v>01</v>
      </c>
      <c r="E31" t="str">
        <f>TMODELO[[#This Row],[Numero Documento]]&amp;TMODELO[[#This Row],[CTA]]</f>
        <v>001004119252.1.1.1.01</v>
      </c>
      <c r="F31" s="25" t="s">
        <v>2021</v>
      </c>
      <c r="G31" t="s">
        <v>192</v>
      </c>
      <c r="H31" t="s">
        <v>194</v>
      </c>
      <c r="I31" t="s">
        <v>205</v>
      </c>
      <c r="J31" t="s">
        <v>1691</v>
      </c>
    </row>
    <row r="32" spans="1:10">
      <c r="A32" t="s">
        <v>11</v>
      </c>
      <c r="B32" t="s">
        <v>3185</v>
      </c>
      <c r="C32" t="str">
        <f>_xlfn.XLOOKUP(TMODELO[[#This Row],[Tipo Empleado]],TBLTIPO[Tipo Empleado],TBLTIPO[cta])</f>
        <v>2.1.1.1.01</v>
      </c>
      <c r="D32" t="str">
        <f>_xlfn.XLOOKUP(TMODELO[[#This Row],[Codigo Area Liquidacion]],TBLAREA[PLANTA],TBLAREA[PROG])</f>
        <v>13</v>
      </c>
      <c r="E32" t="str">
        <f>TMODELO[[#This Row],[Numero Documento]]&amp;TMODELO[[#This Row],[CTA]]</f>
        <v>001098362622.1.1.1.01</v>
      </c>
      <c r="F32" s="25" t="s">
        <v>1392</v>
      </c>
      <c r="G32" t="s">
        <v>352</v>
      </c>
      <c r="H32" t="s">
        <v>346</v>
      </c>
      <c r="I32" t="s">
        <v>342</v>
      </c>
      <c r="J32" t="s">
        <v>1670</v>
      </c>
    </row>
    <row r="33" spans="1:10">
      <c r="A33" t="s">
        <v>11</v>
      </c>
      <c r="B33" t="s">
        <v>3185</v>
      </c>
      <c r="C33" t="str">
        <f>_xlfn.XLOOKUP(TMODELO[[#This Row],[Tipo Empleado]],TBLTIPO[Tipo Empleado],TBLTIPO[cta])</f>
        <v>2.1.1.1.01</v>
      </c>
      <c r="D33" t="str">
        <f>_xlfn.XLOOKUP(TMODELO[[#This Row],[Codigo Area Liquidacion]],TBLAREA[PLANTA],TBLAREA[PROG])</f>
        <v>13</v>
      </c>
      <c r="E33" t="str">
        <f>TMODELO[[#This Row],[Numero Documento]]&amp;TMODELO[[#This Row],[CTA]]</f>
        <v>001102427082.1.1.1.01</v>
      </c>
      <c r="F33" s="25" t="s">
        <v>1393</v>
      </c>
      <c r="G33" t="s">
        <v>353</v>
      </c>
      <c r="H33" t="s">
        <v>55</v>
      </c>
      <c r="I33" t="s">
        <v>342</v>
      </c>
      <c r="J33" t="s">
        <v>1670</v>
      </c>
    </row>
    <row r="34" spans="1:10">
      <c r="A34" t="s">
        <v>11</v>
      </c>
      <c r="B34" t="s">
        <v>3185</v>
      </c>
      <c r="C34" t="str">
        <f>_xlfn.XLOOKUP(TMODELO[[#This Row],[Tipo Empleado]],TBLTIPO[Tipo Empleado],TBLTIPO[cta])</f>
        <v>2.1.1.1.01</v>
      </c>
      <c r="D34" t="str">
        <f>_xlfn.XLOOKUP(TMODELO[[#This Row],[Codigo Area Liquidacion]],TBLAREA[PLANTA],TBLAREA[PROG])</f>
        <v>13</v>
      </c>
      <c r="E34" t="str">
        <f>TMODELO[[#This Row],[Numero Documento]]&amp;TMODELO[[#This Row],[CTA]]</f>
        <v>001164803282.1.1.1.01</v>
      </c>
      <c r="F34" s="25" t="s">
        <v>1394</v>
      </c>
      <c r="G34" t="s">
        <v>613</v>
      </c>
      <c r="H34" t="s">
        <v>614</v>
      </c>
      <c r="I34" t="s">
        <v>1954</v>
      </c>
      <c r="J34" t="s">
        <v>1677</v>
      </c>
    </row>
    <row r="35" spans="1:10">
      <c r="A35" t="s">
        <v>11</v>
      </c>
      <c r="B35" t="s">
        <v>3185</v>
      </c>
      <c r="C35" t="str">
        <f>_xlfn.XLOOKUP(TMODELO[[#This Row],[Tipo Empleado]],TBLTIPO[Tipo Empleado],TBLTIPO[cta])</f>
        <v>2.1.1.1.01</v>
      </c>
      <c r="D35" t="str">
        <f>_xlfn.XLOOKUP(TMODELO[[#This Row],[Codigo Area Liquidacion]],TBLAREA[PLANTA],TBLAREA[PROG])</f>
        <v>13</v>
      </c>
      <c r="E35" t="str">
        <f>TMODELO[[#This Row],[Numero Documento]]&amp;TMODELO[[#This Row],[CTA]]</f>
        <v>001015294362.1.1.1.01</v>
      </c>
      <c r="F35" s="25" t="s">
        <v>2292</v>
      </c>
      <c r="G35" t="s">
        <v>354</v>
      </c>
      <c r="H35" t="s">
        <v>355</v>
      </c>
      <c r="I35" t="s">
        <v>342</v>
      </c>
      <c r="J35" t="s">
        <v>1670</v>
      </c>
    </row>
    <row r="36" spans="1:10">
      <c r="A36" t="s">
        <v>11</v>
      </c>
      <c r="B36" t="s">
        <v>3139</v>
      </c>
      <c r="C36" t="str">
        <f>_xlfn.XLOOKUP(TMODELO[[#This Row],[Tipo Empleado]],TBLTIPO[Tipo Empleado],TBLTIPO[cta])</f>
        <v>2.1.1.1.01</v>
      </c>
      <c r="D36" t="str">
        <f>_xlfn.XLOOKUP(TMODELO[[#This Row],[Codigo Area Liquidacion]],TBLAREA[PLANTA],TBLAREA[PROG])</f>
        <v>01</v>
      </c>
      <c r="E36" t="str">
        <f>TMODELO[[#This Row],[Numero Documento]]&amp;TMODELO[[#This Row],[CTA]]</f>
        <v>031031519442.1.1.1.01</v>
      </c>
      <c r="F36" s="25" t="s">
        <v>2022</v>
      </c>
      <c r="G36" t="s">
        <v>1606</v>
      </c>
      <c r="H36" t="s">
        <v>32</v>
      </c>
      <c r="I36" t="s">
        <v>1960</v>
      </c>
      <c r="J36" t="s">
        <v>1676</v>
      </c>
    </row>
    <row r="37" spans="1:10">
      <c r="A37" t="s">
        <v>11</v>
      </c>
      <c r="B37" t="s">
        <v>3155</v>
      </c>
      <c r="C37" t="str">
        <f>_xlfn.XLOOKUP(TMODELO[[#This Row],[Tipo Empleado]],TBLTIPO[Tipo Empleado],TBLTIPO[cta])</f>
        <v>2.1.1.1.01</v>
      </c>
      <c r="D37" t="str">
        <f>_xlfn.XLOOKUP(TMODELO[[#This Row],[Codigo Area Liquidacion]],TBLAREA[PLANTA],TBLAREA[PROG])</f>
        <v>11</v>
      </c>
      <c r="E37" t="str">
        <f>TMODELO[[#This Row],[Numero Documento]]&amp;TMODELO[[#This Row],[CTA]]</f>
        <v>001049638552.1.1.1.01</v>
      </c>
      <c r="F37" s="25" t="s">
        <v>2561</v>
      </c>
      <c r="G37" t="s">
        <v>829</v>
      </c>
      <c r="H37" t="s">
        <v>831</v>
      </c>
      <c r="I37" t="s">
        <v>830</v>
      </c>
      <c r="J37" t="s">
        <v>1672</v>
      </c>
    </row>
    <row r="38" spans="1:10">
      <c r="A38" t="s">
        <v>11</v>
      </c>
      <c r="B38" t="s">
        <v>3139</v>
      </c>
      <c r="C38" t="str">
        <f>_xlfn.XLOOKUP(TMODELO[[#This Row],[Tipo Empleado]],TBLTIPO[Tipo Empleado],TBLTIPO[cta])</f>
        <v>2.1.1.1.01</v>
      </c>
      <c r="D38" t="str">
        <f>_xlfn.XLOOKUP(TMODELO[[#This Row],[Codigo Area Liquidacion]],TBLAREA[PLANTA],TBLAREA[PROG])</f>
        <v>01</v>
      </c>
      <c r="E38" t="str">
        <f>TMODELO[[#This Row],[Numero Documento]]&amp;TMODELO[[#This Row],[CTA]]</f>
        <v>001049400932.1.1.1.01</v>
      </c>
      <c r="F38" s="25" t="s">
        <v>2023</v>
      </c>
      <c r="G38" t="s">
        <v>694</v>
      </c>
      <c r="H38" t="s">
        <v>30</v>
      </c>
      <c r="I38" t="s">
        <v>695</v>
      </c>
      <c r="J38" t="s">
        <v>1720</v>
      </c>
    </row>
    <row r="39" spans="1:10">
      <c r="A39" t="s">
        <v>3048</v>
      </c>
      <c r="B39" t="s">
        <v>3139</v>
      </c>
      <c r="C39" t="str">
        <f>_xlfn.XLOOKUP(TMODELO[[#This Row],[Tipo Empleado]],TBLTIPO[Tipo Empleado],TBLTIPO[cta])</f>
        <v>2.1.2.2.05</v>
      </c>
      <c r="D39" t="str">
        <f>_xlfn.XLOOKUP(TMODELO[[#This Row],[Codigo Area Liquidacion]],TBLAREA[PLANTA],TBLAREA[PROG])</f>
        <v>01</v>
      </c>
      <c r="E39" t="str">
        <f>TMODELO[[#This Row],[Numero Documento]]&amp;TMODELO[[#This Row],[CTA]]</f>
        <v>068004432742.1.2.2.05</v>
      </c>
      <c r="F39" s="25" t="s">
        <v>3118</v>
      </c>
      <c r="G39" t="s">
        <v>3117</v>
      </c>
      <c r="H39" t="s">
        <v>1060</v>
      </c>
      <c r="I39" t="s">
        <v>1116</v>
      </c>
      <c r="J39" t="s">
        <v>1679</v>
      </c>
    </row>
    <row r="40" spans="1:10">
      <c r="A40" t="s">
        <v>3039</v>
      </c>
      <c r="B40" t="s">
        <v>3139</v>
      </c>
      <c r="C40" t="str">
        <f>_xlfn.XLOOKUP(TMODELO[[#This Row],[Tipo Empleado]],TBLTIPO[Tipo Empleado],TBLTIPO[cta])</f>
        <v>2.1.1.2.08</v>
      </c>
      <c r="D40" t="str">
        <f>_xlfn.XLOOKUP(TMODELO[[#This Row],[Codigo Area Liquidacion]],TBLAREA[PLANTA],TBLAREA[PROG])</f>
        <v>01</v>
      </c>
      <c r="E40" t="str">
        <f>TMODELO[[#This Row],[Numero Documento]]&amp;TMODELO[[#This Row],[CTA]]</f>
        <v>402147752942.1.1.2.08</v>
      </c>
      <c r="F40" s="25" t="s">
        <v>3321</v>
      </c>
      <c r="G40" t="s">
        <v>3286</v>
      </c>
      <c r="H40" t="s">
        <v>1861</v>
      </c>
      <c r="I40" t="s">
        <v>342</v>
      </c>
      <c r="J40" t="s">
        <v>1670</v>
      </c>
    </row>
    <row r="41" spans="1:10">
      <c r="A41" t="s">
        <v>3048</v>
      </c>
      <c r="B41" t="s">
        <v>3139</v>
      </c>
      <c r="C41" t="str">
        <f>_xlfn.XLOOKUP(TMODELO[[#This Row],[Tipo Empleado]],TBLTIPO[Tipo Empleado],TBLTIPO[cta])</f>
        <v>2.1.2.2.05</v>
      </c>
      <c r="D41" t="str">
        <f>_xlfn.XLOOKUP(TMODELO[[#This Row],[Codigo Area Liquidacion]],TBLAREA[PLANTA],TBLAREA[PROG])</f>
        <v>01</v>
      </c>
      <c r="E41" t="str">
        <f>TMODELO[[#This Row],[Numero Documento]]&amp;TMODELO[[#This Row],[CTA]]</f>
        <v>223016992982.1.2.2.05</v>
      </c>
      <c r="F41" s="25" t="s">
        <v>2917</v>
      </c>
      <c r="G41" t="s">
        <v>1805</v>
      </c>
      <c r="H41" t="s">
        <v>1060</v>
      </c>
      <c r="I41" t="s">
        <v>1116</v>
      </c>
      <c r="J41" t="s">
        <v>1679</v>
      </c>
    </row>
    <row r="42" spans="1:10">
      <c r="A42" t="s">
        <v>11</v>
      </c>
      <c r="B42" t="s">
        <v>3139</v>
      </c>
      <c r="C42" t="str">
        <f>_xlfn.XLOOKUP(TMODELO[[#This Row],[Tipo Empleado]],TBLTIPO[Tipo Empleado],TBLTIPO[cta])</f>
        <v>2.1.1.1.01</v>
      </c>
      <c r="D42" t="str">
        <f>_xlfn.XLOOKUP(TMODELO[[#This Row],[Codigo Area Liquidacion]],TBLAREA[PLANTA],TBLAREA[PROG])</f>
        <v>01</v>
      </c>
      <c r="E42" t="str">
        <f>TMODELO[[#This Row],[Numero Documento]]&amp;TMODELO[[#This Row],[CTA]]</f>
        <v>001054962102.1.1.1.01</v>
      </c>
      <c r="F42" s="25" t="s">
        <v>2024</v>
      </c>
      <c r="G42" t="s">
        <v>273</v>
      </c>
      <c r="H42" t="s">
        <v>259</v>
      </c>
      <c r="I42" t="s">
        <v>274</v>
      </c>
      <c r="J42" t="s">
        <v>1711</v>
      </c>
    </row>
    <row r="43" spans="1:10">
      <c r="A43" t="s">
        <v>11</v>
      </c>
      <c r="B43" t="s">
        <v>3155</v>
      </c>
      <c r="C43" t="str">
        <f>_xlfn.XLOOKUP(TMODELO[[#This Row],[Tipo Empleado]],TBLTIPO[Tipo Empleado],TBLTIPO[cta])</f>
        <v>2.1.1.1.01</v>
      </c>
      <c r="D43" t="str">
        <f>_xlfn.XLOOKUP(TMODELO[[#This Row],[Codigo Area Liquidacion]],TBLAREA[PLANTA],TBLAREA[PROG])</f>
        <v>11</v>
      </c>
      <c r="E43" t="str">
        <f>TMODELO[[#This Row],[Numero Documento]]&amp;TMODELO[[#This Row],[CTA]]</f>
        <v>026007377592.1.1.1.01</v>
      </c>
      <c r="F43" s="25" t="s">
        <v>2562</v>
      </c>
      <c r="G43" t="s">
        <v>143</v>
      </c>
      <c r="H43" t="s">
        <v>145</v>
      </c>
      <c r="I43" t="s">
        <v>1953</v>
      </c>
      <c r="J43" t="s">
        <v>1683</v>
      </c>
    </row>
    <row r="44" spans="1:10">
      <c r="A44" t="s">
        <v>11</v>
      </c>
      <c r="B44" t="s">
        <v>3139</v>
      </c>
      <c r="C44" t="str">
        <f>_xlfn.XLOOKUP(TMODELO[[#This Row],[Tipo Empleado]],TBLTIPO[Tipo Empleado],TBLTIPO[cta])</f>
        <v>2.1.1.1.01</v>
      </c>
      <c r="D44" t="str">
        <f>_xlfn.XLOOKUP(TMODELO[[#This Row],[Codigo Area Liquidacion]],TBLAREA[PLANTA],TBLAREA[PROG])</f>
        <v>01</v>
      </c>
      <c r="E44" t="str">
        <f>TMODELO[[#This Row],[Numero Documento]]&amp;TMODELO[[#This Row],[CTA]]</f>
        <v>048005056712.1.1.1.01</v>
      </c>
      <c r="F44" s="25" t="s">
        <v>2025</v>
      </c>
      <c r="G44" t="s">
        <v>1114</v>
      </c>
      <c r="H44" t="s">
        <v>196</v>
      </c>
      <c r="I44" t="s">
        <v>1115</v>
      </c>
      <c r="J44" t="s">
        <v>1697</v>
      </c>
    </row>
    <row r="45" spans="1:10">
      <c r="A45" t="s">
        <v>3048</v>
      </c>
      <c r="B45" t="s">
        <v>3139</v>
      </c>
      <c r="C45" t="str">
        <f>_xlfn.XLOOKUP(TMODELO[[#This Row],[Tipo Empleado]],TBLTIPO[Tipo Empleado],TBLTIPO[cta])</f>
        <v>2.1.2.2.05</v>
      </c>
      <c r="D45" t="str">
        <f>_xlfn.XLOOKUP(TMODELO[[#This Row],[Codigo Area Liquidacion]],TBLAREA[PLANTA],TBLAREA[PROG])</f>
        <v>01</v>
      </c>
      <c r="E45" t="str">
        <f>TMODELO[[#This Row],[Numero Documento]]&amp;TMODELO[[#This Row],[CTA]]</f>
        <v>018006238842.1.2.2.05</v>
      </c>
      <c r="F45" s="25" t="s">
        <v>2918</v>
      </c>
      <c r="G45" t="s">
        <v>2009</v>
      </c>
      <c r="H45" t="s">
        <v>1060</v>
      </c>
      <c r="I45" t="s">
        <v>1116</v>
      </c>
      <c r="J45" t="s">
        <v>1679</v>
      </c>
    </row>
    <row r="46" spans="1:10">
      <c r="A46" t="s">
        <v>3039</v>
      </c>
      <c r="B46" t="s">
        <v>3139</v>
      </c>
      <c r="C46" t="str">
        <f>_xlfn.XLOOKUP(TMODELO[[#This Row],[Tipo Empleado]],TBLTIPO[Tipo Empleado],TBLTIPO[cta])</f>
        <v>2.1.1.2.08</v>
      </c>
      <c r="D46" t="str">
        <f>_xlfn.XLOOKUP(TMODELO[[#This Row],[Codigo Area Liquidacion]],TBLAREA[PLANTA],TBLAREA[PROG])</f>
        <v>01</v>
      </c>
      <c r="E46" t="str">
        <f>TMODELO[[#This Row],[Numero Documento]]&amp;TMODELO[[#This Row],[CTA]]</f>
        <v>402241575582.1.1.2.08</v>
      </c>
      <c r="F46" s="25" t="s">
        <v>2755</v>
      </c>
      <c r="G46" t="s">
        <v>1860</v>
      </c>
      <c r="H46" t="s">
        <v>1861</v>
      </c>
      <c r="I46" t="s">
        <v>288</v>
      </c>
      <c r="J46" t="s">
        <v>1668</v>
      </c>
    </row>
    <row r="47" spans="1:10">
      <c r="A47" t="s">
        <v>11</v>
      </c>
      <c r="B47" t="s">
        <v>3185</v>
      </c>
      <c r="C47" t="str">
        <f>_xlfn.XLOOKUP(TMODELO[[#This Row],[Tipo Empleado]],TBLTIPO[Tipo Empleado],TBLTIPO[cta])</f>
        <v>2.1.1.1.01</v>
      </c>
      <c r="D47" t="str">
        <f>_xlfn.XLOOKUP(TMODELO[[#This Row],[Codigo Area Liquidacion]],TBLAREA[PLANTA],TBLAREA[PROG])</f>
        <v>13</v>
      </c>
      <c r="E47" t="str">
        <f>TMODELO[[#This Row],[Numero Documento]]&amp;TMODELO[[#This Row],[CTA]]</f>
        <v>001011944702.1.1.1.01</v>
      </c>
      <c r="F47" s="25" t="s">
        <v>1304</v>
      </c>
      <c r="G47" t="s">
        <v>315</v>
      </c>
      <c r="H47" t="s">
        <v>10</v>
      </c>
      <c r="I47" t="s">
        <v>342</v>
      </c>
      <c r="J47" t="s">
        <v>1670</v>
      </c>
    </row>
    <row r="48" spans="1:10">
      <c r="A48" t="s">
        <v>3039</v>
      </c>
      <c r="B48" t="s">
        <v>3139</v>
      </c>
      <c r="C48" t="str">
        <f>_xlfn.XLOOKUP(TMODELO[[#This Row],[Tipo Empleado]],TBLTIPO[Tipo Empleado],TBLTIPO[cta])</f>
        <v>2.1.1.2.08</v>
      </c>
      <c r="D48" t="str">
        <f>_xlfn.XLOOKUP(TMODELO[[#This Row],[Codigo Area Liquidacion]],TBLAREA[PLANTA],TBLAREA[PROG])</f>
        <v>01</v>
      </c>
      <c r="E48" t="str">
        <f>TMODELO[[#This Row],[Numero Documento]]&amp;TMODELO[[#This Row],[CTA]]</f>
        <v>037007817962.1.1.2.08</v>
      </c>
      <c r="F48" s="25" t="s">
        <v>2756</v>
      </c>
      <c r="G48" t="s">
        <v>1619</v>
      </c>
      <c r="H48" t="s">
        <v>1173</v>
      </c>
      <c r="I48" t="s">
        <v>674</v>
      </c>
      <c r="J48" t="s">
        <v>1689</v>
      </c>
    </row>
    <row r="49" spans="1:10">
      <c r="A49" t="s">
        <v>11</v>
      </c>
      <c r="B49" t="s">
        <v>3185</v>
      </c>
      <c r="C49" t="str">
        <f>_xlfn.XLOOKUP(TMODELO[[#This Row],[Tipo Empleado]],TBLTIPO[Tipo Empleado],TBLTIPO[cta])</f>
        <v>2.1.1.1.01</v>
      </c>
      <c r="D49" t="str">
        <f>_xlfn.XLOOKUP(TMODELO[[#This Row],[Codigo Area Liquidacion]],TBLAREA[PLANTA],TBLAREA[PROG])</f>
        <v>13</v>
      </c>
      <c r="E49" t="str">
        <f>TMODELO[[#This Row],[Numero Documento]]&amp;TMODELO[[#This Row],[CTA]]</f>
        <v>223014569702.1.1.1.01</v>
      </c>
      <c r="F49" s="25" t="s">
        <v>2293</v>
      </c>
      <c r="G49" t="s">
        <v>1146</v>
      </c>
      <c r="H49" t="s">
        <v>8</v>
      </c>
      <c r="I49" t="s">
        <v>342</v>
      </c>
      <c r="J49" t="s">
        <v>1670</v>
      </c>
    </row>
    <row r="50" spans="1:10">
      <c r="A50" t="s">
        <v>11</v>
      </c>
      <c r="B50" t="s">
        <v>3155</v>
      </c>
      <c r="C50" t="str">
        <f>_xlfn.XLOOKUP(TMODELO[[#This Row],[Tipo Empleado]],TBLTIPO[Tipo Empleado],TBLTIPO[cta])</f>
        <v>2.1.1.1.01</v>
      </c>
      <c r="D50" t="str">
        <f>_xlfn.XLOOKUP(TMODELO[[#This Row],[Codigo Area Liquidacion]],TBLAREA[PLANTA],TBLAREA[PROG])</f>
        <v>11</v>
      </c>
      <c r="E50" t="str">
        <f>TMODELO[[#This Row],[Numero Documento]]&amp;TMODELO[[#This Row],[CTA]]</f>
        <v>001017562372.1.1.1.01</v>
      </c>
      <c r="F50" s="25" t="s">
        <v>2563</v>
      </c>
      <c r="G50" t="s">
        <v>1196</v>
      </c>
      <c r="H50" t="s">
        <v>1195</v>
      </c>
      <c r="I50" t="s">
        <v>830</v>
      </c>
      <c r="J50" t="s">
        <v>1672</v>
      </c>
    </row>
    <row r="51" spans="1:10">
      <c r="A51" t="s">
        <v>11</v>
      </c>
      <c r="B51" t="s">
        <v>3155</v>
      </c>
      <c r="C51" t="str">
        <f>_xlfn.XLOOKUP(TMODELO[[#This Row],[Tipo Empleado]],TBLTIPO[Tipo Empleado],TBLTIPO[cta])</f>
        <v>2.1.1.1.01</v>
      </c>
      <c r="D51" t="str">
        <f>_xlfn.XLOOKUP(TMODELO[[#This Row],[Codigo Area Liquidacion]],TBLAREA[PLANTA],TBLAREA[PROG])</f>
        <v>11</v>
      </c>
      <c r="E51" t="str">
        <f>TMODELO[[#This Row],[Numero Documento]]&amp;TMODELO[[#This Row],[CTA]]</f>
        <v>001005812632.1.1.1.01</v>
      </c>
      <c r="F51" s="25" t="s">
        <v>1512</v>
      </c>
      <c r="G51" t="s">
        <v>832</v>
      </c>
      <c r="H51" t="s">
        <v>1255</v>
      </c>
      <c r="I51" t="s">
        <v>830</v>
      </c>
      <c r="J51" t="s">
        <v>1672</v>
      </c>
    </row>
    <row r="52" spans="1:10">
      <c r="A52" t="s">
        <v>11</v>
      </c>
      <c r="B52" t="s">
        <v>3139</v>
      </c>
      <c r="C52" t="str">
        <f>_xlfn.XLOOKUP(TMODELO[[#This Row],[Tipo Empleado]],TBLTIPO[Tipo Empleado],TBLTIPO[cta])</f>
        <v>2.1.1.1.01</v>
      </c>
      <c r="D52" t="str">
        <f>_xlfn.XLOOKUP(TMODELO[[#This Row],[Codigo Area Liquidacion]],TBLAREA[PLANTA],TBLAREA[PROG])</f>
        <v>01</v>
      </c>
      <c r="E52" t="str">
        <f>TMODELO[[#This Row],[Numero Documento]]&amp;TMODELO[[#This Row],[CTA]]</f>
        <v>001019940022.1.1.1.01</v>
      </c>
      <c r="F52" s="25" t="s">
        <v>2026</v>
      </c>
      <c r="G52" t="s">
        <v>328</v>
      </c>
      <c r="H52" t="s">
        <v>100</v>
      </c>
      <c r="I52" t="s">
        <v>329</v>
      </c>
      <c r="J52" t="s">
        <v>1716</v>
      </c>
    </row>
    <row r="53" spans="1:10">
      <c r="A53" t="s">
        <v>11</v>
      </c>
      <c r="B53" t="s">
        <v>3139</v>
      </c>
      <c r="C53" t="str">
        <f>_xlfn.XLOOKUP(TMODELO[[#This Row],[Tipo Empleado]],TBLTIPO[Tipo Empleado],TBLTIPO[cta])</f>
        <v>2.1.1.1.01</v>
      </c>
      <c r="D53" t="str">
        <f>_xlfn.XLOOKUP(TMODELO[[#This Row],[Codigo Area Liquidacion]],TBLAREA[PLANTA],TBLAREA[PROG])</f>
        <v>01</v>
      </c>
      <c r="E53" t="str">
        <f>TMODELO[[#This Row],[Numero Documento]]&amp;TMODELO[[#This Row],[CTA]]</f>
        <v>001033283652.1.1.1.01</v>
      </c>
      <c r="F53" s="25" t="s">
        <v>1305</v>
      </c>
      <c r="G53" t="s">
        <v>962</v>
      </c>
      <c r="H53" t="s">
        <v>963</v>
      </c>
      <c r="I53" t="s">
        <v>960</v>
      </c>
      <c r="J53" t="s">
        <v>1710</v>
      </c>
    </row>
    <row r="54" spans="1:10">
      <c r="A54" t="s">
        <v>3039</v>
      </c>
      <c r="B54" t="s">
        <v>3139</v>
      </c>
      <c r="C54" t="str">
        <f>_xlfn.XLOOKUP(TMODELO[[#This Row],[Tipo Empleado]],TBLTIPO[Tipo Empleado],TBLTIPO[cta])</f>
        <v>2.1.1.2.08</v>
      </c>
      <c r="D54" t="str">
        <f>_xlfn.XLOOKUP(TMODELO[[#This Row],[Codigo Area Liquidacion]],TBLAREA[PLANTA],TBLAREA[PROG])</f>
        <v>01</v>
      </c>
      <c r="E54" t="str">
        <f>TMODELO[[#This Row],[Numero Documento]]&amp;TMODELO[[#This Row],[CTA]]</f>
        <v>001182164562.1.1.2.08</v>
      </c>
      <c r="F54" s="25" t="s">
        <v>2757</v>
      </c>
      <c r="G54" t="s">
        <v>1183</v>
      </c>
      <c r="H54" t="s">
        <v>1173</v>
      </c>
      <c r="I54" t="s">
        <v>1115</v>
      </c>
      <c r="J54" t="s">
        <v>1697</v>
      </c>
    </row>
    <row r="55" spans="1:10">
      <c r="A55" t="s">
        <v>3039</v>
      </c>
      <c r="B55" t="s">
        <v>3139</v>
      </c>
      <c r="C55" t="str">
        <f>_xlfn.XLOOKUP(TMODELO[[#This Row],[Tipo Empleado]],TBLTIPO[Tipo Empleado],TBLTIPO[cta])</f>
        <v>2.1.1.2.08</v>
      </c>
      <c r="D55" t="str">
        <f>_xlfn.XLOOKUP(TMODELO[[#This Row],[Codigo Area Liquidacion]],TBLAREA[PLANTA],TBLAREA[PROG])</f>
        <v>01</v>
      </c>
      <c r="E55" t="str">
        <f>TMODELO[[#This Row],[Numero Documento]]&amp;TMODELO[[#This Row],[CTA]]</f>
        <v>402250536652.1.1.2.08</v>
      </c>
      <c r="F55" s="25" t="s">
        <v>2758</v>
      </c>
      <c r="G55" t="s">
        <v>1862</v>
      </c>
      <c r="H55" t="s">
        <v>1861</v>
      </c>
      <c r="I55" t="s">
        <v>288</v>
      </c>
      <c r="J55" t="s">
        <v>1668</v>
      </c>
    </row>
    <row r="56" spans="1:10">
      <c r="A56" t="s">
        <v>11</v>
      </c>
      <c r="B56" t="s">
        <v>3185</v>
      </c>
      <c r="C56" t="str">
        <f>_xlfn.XLOOKUP(TMODELO[[#This Row],[Tipo Empleado]],TBLTIPO[Tipo Empleado],TBLTIPO[cta])</f>
        <v>2.1.1.1.01</v>
      </c>
      <c r="D56" t="str">
        <f>_xlfn.XLOOKUP(TMODELO[[#This Row],[Codigo Area Liquidacion]],TBLAREA[PLANTA],TBLAREA[PROG])</f>
        <v>13</v>
      </c>
      <c r="E56" t="str">
        <f>TMODELO[[#This Row],[Numero Documento]]&amp;TMODELO[[#This Row],[CTA]]</f>
        <v>001008755742.1.1.1.01</v>
      </c>
      <c r="F56" s="25" t="s">
        <v>2294</v>
      </c>
      <c r="G56" t="s">
        <v>357</v>
      </c>
      <c r="H56" t="s">
        <v>775</v>
      </c>
      <c r="I56" t="s">
        <v>342</v>
      </c>
      <c r="J56" t="s">
        <v>1670</v>
      </c>
    </row>
    <row r="57" spans="1:10">
      <c r="A57" t="s">
        <v>11</v>
      </c>
      <c r="B57" t="s">
        <v>3185</v>
      </c>
      <c r="C57" t="str">
        <f>_xlfn.XLOOKUP(TMODELO[[#This Row],[Tipo Empleado]],TBLTIPO[Tipo Empleado],TBLTIPO[cta])</f>
        <v>2.1.1.1.01</v>
      </c>
      <c r="D57" t="str">
        <f>_xlfn.XLOOKUP(TMODELO[[#This Row],[Codigo Area Liquidacion]],TBLAREA[PLANTA],TBLAREA[PROG])</f>
        <v>13</v>
      </c>
      <c r="E57" t="str">
        <f>TMODELO[[#This Row],[Numero Documento]]&amp;TMODELO[[#This Row],[CTA]]</f>
        <v>001005544012.1.1.1.01</v>
      </c>
      <c r="F57" s="25" t="s">
        <v>2295</v>
      </c>
      <c r="G57" t="s">
        <v>358</v>
      </c>
      <c r="H57" t="s">
        <v>210</v>
      </c>
      <c r="I57" t="s">
        <v>342</v>
      </c>
      <c r="J57" t="s">
        <v>1670</v>
      </c>
    </row>
    <row r="58" spans="1:10">
      <c r="A58" t="s">
        <v>11</v>
      </c>
      <c r="B58" t="s">
        <v>3185</v>
      </c>
      <c r="C58" t="str">
        <f>_xlfn.XLOOKUP(TMODELO[[#This Row],[Tipo Empleado]],TBLTIPO[Tipo Empleado],TBLTIPO[cta])</f>
        <v>2.1.1.1.01</v>
      </c>
      <c r="D58" t="str">
        <f>_xlfn.XLOOKUP(TMODELO[[#This Row],[Codigo Area Liquidacion]],TBLAREA[PLANTA],TBLAREA[PROG])</f>
        <v>13</v>
      </c>
      <c r="E58" t="str">
        <f>TMODELO[[#This Row],[Numero Documento]]&amp;TMODELO[[#This Row],[CTA]]</f>
        <v>067000256502.1.1.1.01</v>
      </c>
      <c r="F58" s="25" t="s">
        <v>1396</v>
      </c>
      <c r="G58" t="s">
        <v>359</v>
      </c>
      <c r="H58" t="s">
        <v>360</v>
      </c>
      <c r="I58" t="s">
        <v>342</v>
      </c>
      <c r="J58" t="s">
        <v>1670</v>
      </c>
    </row>
    <row r="59" spans="1:10">
      <c r="A59" t="s">
        <v>11</v>
      </c>
      <c r="B59" t="s">
        <v>3185</v>
      </c>
      <c r="C59" t="str">
        <f>_xlfn.XLOOKUP(TMODELO[[#This Row],[Tipo Empleado]],TBLTIPO[Tipo Empleado],TBLTIPO[cta])</f>
        <v>2.1.1.1.01</v>
      </c>
      <c r="D59" t="str">
        <f>_xlfn.XLOOKUP(TMODELO[[#This Row],[Codigo Area Liquidacion]],TBLAREA[PLANTA],TBLAREA[PROG])</f>
        <v>13</v>
      </c>
      <c r="E59" t="str">
        <f>TMODELO[[#This Row],[Numero Documento]]&amp;TMODELO[[#This Row],[CTA]]</f>
        <v>001194682052.1.1.1.01</v>
      </c>
      <c r="F59" s="25" t="s">
        <v>2541</v>
      </c>
      <c r="G59" t="s">
        <v>1030</v>
      </c>
      <c r="H59" t="s">
        <v>251</v>
      </c>
      <c r="I59" t="s">
        <v>1961</v>
      </c>
      <c r="J59" t="s">
        <v>1673</v>
      </c>
    </row>
    <row r="60" spans="1:10">
      <c r="A60" t="s">
        <v>11</v>
      </c>
      <c r="B60" t="s">
        <v>3139</v>
      </c>
      <c r="C60" t="str">
        <f>_xlfn.XLOOKUP(TMODELO[[#This Row],[Tipo Empleado]],TBLTIPO[Tipo Empleado],TBLTIPO[cta])</f>
        <v>2.1.1.1.01</v>
      </c>
      <c r="D60" t="str">
        <f>_xlfn.XLOOKUP(TMODELO[[#This Row],[Codigo Area Liquidacion]],TBLAREA[PLANTA],TBLAREA[PROG])</f>
        <v>01</v>
      </c>
      <c r="E60" t="str">
        <f>TMODELO[[#This Row],[Numero Documento]]&amp;TMODELO[[#This Row],[CTA]]</f>
        <v>001007917552.1.1.1.01</v>
      </c>
      <c r="F60" s="25" t="s">
        <v>2027</v>
      </c>
      <c r="G60" t="s">
        <v>833</v>
      </c>
      <c r="H60" t="s">
        <v>32</v>
      </c>
      <c r="I60" t="s">
        <v>1116</v>
      </c>
      <c r="J60" t="s">
        <v>1679</v>
      </c>
    </row>
    <row r="61" spans="1:10">
      <c r="A61" t="s">
        <v>11</v>
      </c>
      <c r="B61" t="s">
        <v>3155</v>
      </c>
      <c r="C61" t="str">
        <f>_xlfn.XLOOKUP(TMODELO[[#This Row],[Tipo Empleado]],TBLTIPO[Tipo Empleado],TBLTIPO[cta])</f>
        <v>2.1.1.1.01</v>
      </c>
      <c r="D61" t="str">
        <f>_xlfn.XLOOKUP(TMODELO[[#This Row],[Codigo Area Liquidacion]],TBLAREA[PLANTA],TBLAREA[PROG])</f>
        <v>11</v>
      </c>
      <c r="E61" t="str">
        <f>TMODELO[[#This Row],[Numero Documento]]&amp;TMODELO[[#This Row],[CTA]]</f>
        <v>001115790252.1.1.1.01</v>
      </c>
      <c r="F61" s="25" t="s">
        <v>1513</v>
      </c>
      <c r="G61" t="s">
        <v>834</v>
      </c>
      <c r="H61" t="s">
        <v>835</v>
      </c>
      <c r="I61" t="s">
        <v>830</v>
      </c>
      <c r="J61" t="s">
        <v>1672</v>
      </c>
    </row>
    <row r="62" spans="1:10">
      <c r="A62" t="s">
        <v>11</v>
      </c>
      <c r="B62" t="s">
        <v>3139</v>
      </c>
      <c r="C62" t="str">
        <f>_xlfn.XLOOKUP(TMODELO[[#This Row],[Tipo Empleado]],TBLTIPO[Tipo Empleado],TBLTIPO[cta])</f>
        <v>2.1.1.1.01</v>
      </c>
      <c r="D62" t="str">
        <f>_xlfn.XLOOKUP(TMODELO[[#This Row],[Codigo Area Liquidacion]],TBLAREA[PLANTA],TBLAREA[PROG])</f>
        <v>01</v>
      </c>
      <c r="E62" t="str">
        <f>TMODELO[[#This Row],[Numero Documento]]&amp;TMODELO[[#This Row],[CTA]]</f>
        <v>223002382962.1.1.1.01</v>
      </c>
      <c r="F62" s="25" t="s">
        <v>1306</v>
      </c>
      <c r="G62" t="s">
        <v>269</v>
      </c>
      <c r="H62" t="s">
        <v>232</v>
      </c>
      <c r="I62" t="s">
        <v>1950</v>
      </c>
      <c r="J62" t="s">
        <v>1725</v>
      </c>
    </row>
    <row r="63" spans="1:10">
      <c r="A63" t="s">
        <v>11</v>
      </c>
      <c r="B63" t="s">
        <v>3139</v>
      </c>
      <c r="C63" t="str">
        <f>_xlfn.XLOOKUP(TMODELO[[#This Row],[Tipo Empleado]],TBLTIPO[Tipo Empleado],TBLTIPO[cta])</f>
        <v>2.1.1.1.01</v>
      </c>
      <c r="D63" t="str">
        <f>_xlfn.XLOOKUP(TMODELO[[#This Row],[Codigo Area Liquidacion]],TBLAREA[PLANTA],TBLAREA[PROG])</f>
        <v>01</v>
      </c>
      <c r="E63" t="str">
        <f>TMODELO[[#This Row],[Numero Documento]]&amp;TMODELO[[#This Row],[CTA]]</f>
        <v>031008440952.1.1.1.01</v>
      </c>
      <c r="F63" s="25" t="s">
        <v>2028</v>
      </c>
      <c r="G63" t="s">
        <v>1067</v>
      </c>
      <c r="H63" t="s">
        <v>100</v>
      </c>
      <c r="I63" t="s">
        <v>1116</v>
      </c>
      <c r="J63" t="s">
        <v>1679</v>
      </c>
    </row>
    <row r="64" spans="1:10">
      <c r="A64" t="s">
        <v>3048</v>
      </c>
      <c r="B64" t="s">
        <v>3139</v>
      </c>
      <c r="C64" t="str">
        <f>_xlfn.XLOOKUP(TMODELO[[#This Row],[Tipo Empleado]],TBLTIPO[Tipo Empleado],TBLTIPO[cta])</f>
        <v>2.1.2.2.05</v>
      </c>
      <c r="D64" t="str">
        <f>_xlfn.XLOOKUP(TMODELO[[#This Row],[Codigo Area Liquidacion]],TBLAREA[PLANTA],TBLAREA[PROG])</f>
        <v>01</v>
      </c>
      <c r="E64" t="str">
        <f>TMODELO[[#This Row],[Numero Documento]]&amp;TMODELO[[#This Row],[CTA]]</f>
        <v>016001710432.1.2.2.05</v>
      </c>
      <c r="F64" s="25" t="s">
        <v>2919</v>
      </c>
      <c r="G64" t="s">
        <v>1109</v>
      </c>
      <c r="H64" t="s">
        <v>1060</v>
      </c>
      <c r="I64" t="s">
        <v>1116</v>
      </c>
      <c r="J64" t="s">
        <v>1679</v>
      </c>
    </row>
    <row r="65" spans="1:10">
      <c r="A65" t="s">
        <v>3048</v>
      </c>
      <c r="B65" t="s">
        <v>3139</v>
      </c>
      <c r="C65" t="str">
        <f>_xlfn.XLOOKUP(TMODELO[[#This Row],[Tipo Empleado]],TBLTIPO[Tipo Empleado],TBLTIPO[cta])</f>
        <v>2.1.2.2.05</v>
      </c>
      <c r="D65" t="str">
        <f>_xlfn.XLOOKUP(TMODELO[[#This Row],[Codigo Area Liquidacion]],TBLAREA[PLANTA],TBLAREA[PROG])</f>
        <v>01</v>
      </c>
      <c r="E65" t="str">
        <f>TMODELO[[#This Row],[Numero Documento]]&amp;TMODELO[[#This Row],[CTA]]</f>
        <v>402271894832.1.2.2.05</v>
      </c>
      <c r="F65" s="25" t="s">
        <v>2920</v>
      </c>
      <c r="G65" t="s">
        <v>1831</v>
      </c>
      <c r="H65" t="s">
        <v>1060</v>
      </c>
      <c r="I65" t="s">
        <v>1116</v>
      </c>
      <c r="J65" t="s">
        <v>1679</v>
      </c>
    </row>
    <row r="66" spans="1:10">
      <c r="A66" t="s">
        <v>11</v>
      </c>
      <c r="B66" t="s">
        <v>3155</v>
      </c>
      <c r="C66" t="str">
        <f>_xlfn.XLOOKUP(TMODELO[[#This Row],[Tipo Empleado]],TBLTIPO[Tipo Empleado],TBLTIPO[cta])</f>
        <v>2.1.1.1.01</v>
      </c>
      <c r="D66" t="str">
        <f>_xlfn.XLOOKUP(TMODELO[[#This Row],[Codigo Area Liquidacion]],TBLAREA[PLANTA],TBLAREA[PROG])</f>
        <v>11</v>
      </c>
      <c r="E66" t="str">
        <f>TMODELO[[#This Row],[Numero Documento]]&amp;TMODELO[[#This Row],[CTA]]</f>
        <v>001128382482.1.1.1.01</v>
      </c>
      <c r="F66" s="25" t="s">
        <v>2564</v>
      </c>
      <c r="G66" t="s">
        <v>1922</v>
      </c>
      <c r="H66" t="s">
        <v>1186</v>
      </c>
      <c r="I66" t="s">
        <v>728</v>
      </c>
      <c r="J66" t="s">
        <v>1674</v>
      </c>
    </row>
    <row r="67" spans="1:10">
      <c r="A67" t="s">
        <v>3048</v>
      </c>
      <c r="B67" t="s">
        <v>3139</v>
      </c>
      <c r="C67" t="str">
        <f>_xlfn.XLOOKUP(TMODELO[[#This Row],[Tipo Empleado]],TBLTIPO[Tipo Empleado],TBLTIPO[cta])</f>
        <v>2.1.2.2.05</v>
      </c>
      <c r="D67" t="str">
        <f>_xlfn.XLOOKUP(TMODELO[[#This Row],[Codigo Area Liquidacion]],TBLAREA[PLANTA],TBLAREA[PROG])</f>
        <v>01</v>
      </c>
      <c r="E67" t="str">
        <f>TMODELO[[#This Row],[Numero Documento]]&amp;TMODELO[[#This Row],[CTA]]</f>
        <v>014001299442.1.2.2.05</v>
      </c>
      <c r="F67" s="25" t="s">
        <v>2921</v>
      </c>
      <c r="G67" t="s">
        <v>1890</v>
      </c>
      <c r="H67" t="s">
        <v>1060</v>
      </c>
      <c r="I67" t="s">
        <v>1116</v>
      </c>
      <c r="J67" t="s">
        <v>1679</v>
      </c>
    </row>
    <row r="68" spans="1:10">
      <c r="A68" t="s">
        <v>3039</v>
      </c>
      <c r="B68" t="s">
        <v>3139</v>
      </c>
      <c r="C68" t="str">
        <f>_xlfn.XLOOKUP(TMODELO[[#This Row],[Tipo Empleado]],TBLTIPO[Tipo Empleado],TBLTIPO[cta])</f>
        <v>2.1.1.2.08</v>
      </c>
      <c r="D68" t="str">
        <f>_xlfn.XLOOKUP(TMODELO[[#This Row],[Codigo Area Liquidacion]],TBLAREA[PLANTA],TBLAREA[PROG])</f>
        <v>01</v>
      </c>
      <c r="E68" t="str">
        <f>TMODELO[[#This Row],[Numero Documento]]&amp;TMODELO[[#This Row],[CTA]]</f>
        <v>001132167582.1.1.2.08</v>
      </c>
      <c r="F68" s="25" t="s">
        <v>2759</v>
      </c>
      <c r="G68" t="s">
        <v>1863</v>
      </c>
      <c r="H68" t="s">
        <v>59</v>
      </c>
      <c r="I68" t="s">
        <v>282</v>
      </c>
      <c r="J68" t="s">
        <v>1721</v>
      </c>
    </row>
    <row r="69" spans="1:10">
      <c r="A69" t="s">
        <v>11</v>
      </c>
      <c r="B69" t="s">
        <v>3185</v>
      </c>
      <c r="C69" t="str">
        <f>_xlfn.XLOOKUP(TMODELO[[#This Row],[Tipo Empleado]],TBLTIPO[Tipo Empleado],TBLTIPO[cta])</f>
        <v>2.1.1.1.01</v>
      </c>
      <c r="D69" t="str">
        <f>_xlfn.XLOOKUP(TMODELO[[#This Row],[Codigo Area Liquidacion]],TBLAREA[PLANTA],TBLAREA[PROG])</f>
        <v>13</v>
      </c>
      <c r="E69" t="str">
        <f>TMODELO[[#This Row],[Numero Documento]]&amp;TMODELO[[#This Row],[CTA]]</f>
        <v>001165077812.1.1.1.01</v>
      </c>
      <c r="F69" s="25" t="s">
        <v>2296</v>
      </c>
      <c r="G69" t="s">
        <v>361</v>
      </c>
      <c r="H69" t="s">
        <v>210</v>
      </c>
      <c r="I69" t="s">
        <v>342</v>
      </c>
      <c r="J69" t="s">
        <v>1670</v>
      </c>
    </row>
    <row r="70" spans="1:10">
      <c r="A70" t="s">
        <v>11</v>
      </c>
      <c r="B70" t="s">
        <v>3139</v>
      </c>
      <c r="C70" t="str">
        <f>_xlfn.XLOOKUP(TMODELO[[#This Row],[Tipo Empleado]],TBLTIPO[Tipo Empleado],TBLTIPO[cta])</f>
        <v>2.1.1.1.01</v>
      </c>
      <c r="D70" t="str">
        <f>_xlfn.XLOOKUP(TMODELO[[#This Row],[Codigo Area Liquidacion]],TBLAREA[PLANTA],TBLAREA[PROG])</f>
        <v>01</v>
      </c>
      <c r="E70" t="str">
        <f>TMODELO[[#This Row],[Numero Documento]]&amp;TMODELO[[#This Row],[CTA]]</f>
        <v>402321979192.1.1.1.01</v>
      </c>
      <c r="F70" s="25" t="s">
        <v>3090</v>
      </c>
      <c r="G70" t="s">
        <v>3089</v>
      </c>
      <c r="H70" t="s">
        <v>10</v>
      </c>
      <c r="I70" t="s">
        <v>1955</v>
      </c>
      <c r="J70" t="s">
        <v>1669</v>
      </c>
    </row>
    <row r="71" spans="1:10">
      <c r="A71" t="s">
        <v>3039</v>
      </c>
      <c r="B71" t="s">
        <v>3139</v>
      </c>
      <c r="C71" t="str">
        <f>_xlfn.XLOOKUP(TMODELO[[#This Row],[Tipo Empleado]],TBLTIPO[Tipo Empleado],TBLTIPO[cta])</f>
        <v>2.1.1.2.08</v>
      </c>
      <c r="D71" t="str">
        <f>_xlfn.XLOOKUP(TMODELO[[#This Row],[Codigo Area Liquidacion]],TBLAREA[PLANTA],TBLAREA[PROG])</f>
        <v>01</v>
      </c>
      <c r="E71" t="str">
        <f>TMODELO[[#This Row],[Numero Documento]]&amp;TMODELO[[#This Row],[CTA]]</f>
        <v>001005608122.1.1.2.08</v>
      </c>
      <c r="F71" s="25" t="s">
        <v>2760</v>
      </c>
      <c r="G71" t="s">
        <v>1735</v>
      </c>
      <c r="H71" t="s">
        <v>59</v>
      </c>
      <c r="I71" t="s">
        <v>342</v>
      </c>
      <c r="J71" t="s">
        <v>1670</v>
      </c>
    </row>
    <row r="72" spans="1:10">
      <c r="A72" t="s">
        <v>11</v>
      </c>
      <c r="B72" t="s">
        <v>3185</v>
      </c>
      <c r="C72" t="str">
        <f>_xlfn.XLOOKUP(TMODELO[[#This Row],[Tipo Empleado]],TBLTIPO[Tipo Empleado],TBLTIPO[cta])</f>
        <v>2.1.1.1.01</v>
      </c>
      <c r="D72" t="str">
        <f>_xlfn.XLOOKUP(TMODELO[[#This Row],[Codigo Area Liquidacion]],TBLAREA[PLANTA],TBLAREA[PROG])</f>
        <v>13</v>
      </c>
      <c r="E72" t="str">
        <f>TMODELO[[#This Row],[Numero Documento]]&amp;TMODELO[[#This Row],[CTA]]</f>
        <v>001057175322.1.1.1.01</v>
      </c>
      <c r="F72" s="25" t="s">
        <v>1397</v>
      </c>
      <c r="G72" t="s">
        <v>362</v>
      </c>
      <c r="H72" t="s">
        <v>363</v>
      </c>
      <c r="I72" t="s">
        <v>342</v>
      </c>
      <c r="J72" t="s">
        <v>1670</v>
      </c>
    </row>
    <row r="73" spans="1:10">
      <c r="A73" t="s">
        <v>3039</v>
      </c>
      <c r="B73" t="s">
        <v>3139</v>
      </c>
      <c r="C73" t="str">
        <f>_xlfn.XLOOKUP(TMODELO[[#This Row],[Tipo Empleado]],TBLTIPO[Tipo Empleado],TBLTIPO[cta])</f>
        <v>2.1.1.2.08</v>
      </c>
      <c r="D73" t="str">
        <f>_xlfn.XLOOKUP(TMODELO[[#This Row],[Codigo Area Liquidacion]],TBLAREA[PLANTA],TBLAREA[PROG])</f>
        <v>01</v>
      </c>
      <c r="E73" t="str">
        <f>TMODELO[[#This Row],[Numero Documento]]&amp;TMODELO[[#This Row],[CTA]]</f>
        <v>001183341762.1.1.2.08</v>
      </c>
      <c r="F73" s="25" t="s">
        <v>2761</v>
      </c>
      <c r="G73" t="s">
        <v>1864</v>
      </c>
      <c r="H73" t="s">
        <v>130</v>
      </c>
      <c r="I73" t="s">
        <v>214</v>
      </c>
      <c r="J73" t="s">
        <v>1692</v>
      </c>
    </row>
    <row r="74" spans="1:10">
      <c r="A74" t="s">
        <v>11</v>
      </c>
      <c r="B74" t="s">
        <v>3139</v>
      </c>
      <c r="C74" t="str">
        <f>_xlfn.XLOOKUP(TMODELO[[#This Row],[Tipo Empleado]],TBLTIPO[Tipo Empleado],TBLTIPO[cta])</f>
        <v>2.1.1.1.01</v>
      </c>
      <c r="D74" t="str">
        <f>_xlfn.XLOOKUP(TMODELO[[#This Row],[Codigo Area Liquidacion]],TBLAREA[PLANTA],TBLAREA[PROG])</f>
        <v>01</v>
      </c>
      <c r="E74" t="str">
        <f>TMODELO[[#This Row],[Numero Documento]]&amp;TMODELO[[#This Row],[CTA]]</f>
        <v>224005987632.1.1.1.01</v>
      </c>
      <c r="F74" s="25" t="s">
        <v>3252</v>
      </c>
      <c r="G74" t="s">
        <v>3236</v>
      </c>
      <c r="H74" t="s">
        <v>55</v>
      </c>
      <c r="I74" t="s">
        <v>319</v>
      </c>
      <c r="J74" t="s">
        <v>1694</v>
      </c>
    </row>
    <row r="75" spans="1:10">
      <c r="A75" t="s">
        <v>11</v>
      </c>
      <c r="B75" t="s">
        <v>3155</v>
      </c>
      <c r="C75" t="str">
        <f>_xlfn.XLOOKUP(TMODELO[[#This Row],[Tipo Empleado]],TBLTIPO[Tipo Empleado],TBLTIPO[cta])</f>
        <v>2.1.1.1.01</v>
      </c>
      <c r="D75" t="str">
        <f>_xlfn.XLOOKUP(TMODELO[[#This Row],[Codigo Area Liquidacion]],TBLAREA[PLANTA],TBLAREA[PROG])</f>
        <v>11</v>
      </c>
      <c r="E75" t="str">
        <f>TMODELO[[#This Row],[Numero Documento]]&amp;TMODELO[[#This Row],[CTA]]</f>
        <v>031032482112.1.1.1.01</v>
      </c>
      <c r="F75" s="25" t="s">
        <v>4785</v>
      </c>
      <c r="G75" t="s">
        <v>4784</v>
      </c>
      <c r="H75" t="s">
        <v>69</v>
      </c>
      <c r="I75" t="s">
        <v>18</v>
      </c>
      <c r="J75" t="s">
        <v>1729</v>
      </c>
    </row>
    <row r="76" spans="1:10">
      <c r="A76" t="s">
        <v>11</v>
      </c>
      <c r="B76" t="s">
        <v>3185</v>
      </c>
      <c r="C76" t="str">
        <f>_xlfn.XLOOKUP(TMODELO[[#This Row],[Tipo Empleado]],TBLTIPO[Tipo Empleado],TBLTIPO[cta])</f>
        <v>2.1.1.1.01</v>
      </c>
      <c r="D76" t="str">
        <f>_xlfn.XLOOKUP(TMODELO[[#This Row],[Codigo Area Liquidacion]],TBLAREA[PLANTA],TBLAREA[PROG])</f>
        <v>13</v>
      </c>
      <c r="E76" t="str">
        <f>TMODELO[[#This Row],[Numero Documento]]&amp;TMODELO[[#This Row],[CTA]]</f>
        <v>053000263322.1.1.1.01</v>
      </c>
      <c r="F76" s="25" t="s">
        <v>2297</v>
      </c>
      <c r="G76" t="s">
        <v>364</v>
      </c>
      <c r="H76" t="s">
        <v>365</v>
      </c>
      <c r="I76" t="s">
        <v>342</v>
      </c>
      <c r="J76" t="s">
        <v>1670</v>
      </c>
    </row>
    <row r="77" spans="1:10">
      <c r="A77" t="s">
        <v>11</v>
      </c>
      <c r="B77" t="s">
        <v>3185</v>
      </c>
      <c r="C77" t="str">
        <f>_xlfn.XLOOKUP(TMODELO[[#This Row],[Tipo Empleado]],TBLTIPO[Tipo Empleado],TBLTIPO[cta])</f>
        <v>2.1.1.1.01</v>
      </c>
      <c r="D77" t="str">
        <f>_xlfn.XLOOKUP(TMODELO[[#This Row],[Codigo Area Liquidacion]],TBLAREA[PLANTA],TBLAREA[PROG])</f>
        <v>13</v>
      </c>
      <c r="E77" t="str">
        <f>TMODELO[[#This Row],[Numero Documento]]&amp;TMODELO[[#This Row],[CTA]]</f>
        <v>054006313382.1.1.1.01</v>
      </c>
      <c r="F77" s="25" t="s">
        <v>2298</v>
      </c>
      <c r="G77" t="s">
        <v>1285</v>
      </c>
      <c r="H77" t="s">
        <v>8</v>
      </c>
      <c r="I77" t="s">
        <v>342</v>
      </c>
      <c r="J77" t="s">
        <v>1670</v>
      </c>
    </row>
    <row r="78" spans="1:10">
      <c r="A78" t="s">
        <v>11</v>
      </c>
      <c r="B78" t="s">
        <v>3139</v>
      </c>
      <c r="C78" t="str">
        <f>_xlfn.XLOOKUP(TMODELO[[#This Row],[Tipo Empleado]],TBLTIPO[Tipo Empleado],TBLTIPO[cta])</f>
        <v>2.1.1.1.01</v>
      </c>
      <c r="D78" t="str">
        <f>_xlfn.XLOOKUP(TMODELO[[#This Row],[Codigo Area Liquidacion]],TBLAREA[PLANTA],TBLAREA[PROG])</f>
        <v>01</v>
      </c>
      <c r="E78" t="str">
        <f>TMODELO[[#This Row],[Numero Documento]]&amp;TMODELO[[#This Row],[CTA]]</f>
        <v>223012654702.1.1.1.01</v>
      </c>
      <c r="F78" s="25" t="s">
        <v>2029</v>
      </c>
      <c r="G78" t="s">
        <v>320</v>
      </c>
      <c r="H78" t="s">
        <v>259</v>
      </c>
      <c r="I78" t="s">
        <v>319</v>
      </c>
      <c r="J78" t="s">
        <v>1694</v>
      </c>
    </row>
    <row r="79" spans="1:10">
      <c r="A79" t="s">
        <v>3039</v>
      </c>
      <c r="B79" t="s">
        <v>3139</v>
      </c>
      <c r="C79" t="str">
        <f>_xlfn.XLOOKUP(TMODELO[[#This Row],[Tipo Empleado]],TBLTIPO[Tipo Empleado],TBLTIPO[cta])</f>
        <v>2.1.1.2.08</v>
      </c>
      <c r="D79" t="str">
        <f>_xlfn.XLOOKUP(TMODELO[[#This Row],[Codigo Area Liquidacion]],TBLAREA[PLANTA],TBLAREA[PROG])</f>
        <v>01</v>
      </c>
      <c r="E79" t="str">
        <f>TMODELO[[#This Row],[Numero Documento]]&amp;TMODELO[[#This Row],[CTA]]</f>
        <v>001124608452.1.1.2.08</v>
      </c>
      <c r="F79" s="25" t="s">
        <v>2763</v>
      </c>
      <c r="G79" t="s">
        <v>2762</v>
      </c>
      <c r="H79" t="s">
        <v>516</v>
      </c>
      <c r="I79" t="s">
        <v>342</v>
      </c>
      <c r="J79" t="s">
        <v>1670</v>
      </c>
    </row>
    <row r="80" spans="1:10">
      <c r="A80" t="s">
        <v>11</v>
      </c>
      <c r="B80" t="s">
        <v>3139</v>
      </c>
      <c r="C80" t="str">
        <f>_xlfn.XLOOKUP(TMODELO[[#This Row],[Tipo Empleado]],TBLTIPO[Tipo Empleado],TBLTIPO[cta])</f>
        <v>2.1.1.1.01</v>
      </c>
      <c r="D80" t="str">
        <f>_xlfn.XLOOKUP(TMODELO[[#This Row],[Codigo Area Liquidacion]],TBLAREA[PLANTA],TBLAREA[PROG])</f>
        <v>01</v>
      </c>
      <c r="E80" t="str">
        <f>TMODELO[[#This Row],[Numero Documento]]&amp;TMODELO[[#This Row],[CTA]]</f>
        <v>001051023392.1.1.1.01</v>
      </c>
      <c r="F80" s="25" t="s">
        <v>1307</v>
      </c>
      <c r="G80" t="s">
        <v>281</v>
      </c>
      <c r="H80" t="s">
        <v>1840</v>
      </c>
      <c r="I80" t="s">
        <v>282</v>
      </c>
      <c r="J80" t="s">
        <v>1721</v>
      </c>
    </row>
    <row r="81" spans="1:10">
      <c r="A81" t="s">
        <v>11</v>
      </c>
      <c r="B81" t="s">
        <v>3139</v>
      </c>
      <c r="C81" t="str">
        <f>_xlfn.XLOOKUP(TMODELO[[#This Row],[Tipo Empleado]],TBLTIPO[Tipo Empleado],TBLTIPO[cta])</f>
        <v>2.1.1.1.01</v>
      </c>
      <c r="D81" t="str">
        <f>_xlfn.XLOOKUP(TMODELO[[#This Row],[Codigo Area Liquidacion]],TBLAREA[PLANTA],TBLAREA[PROG])</f>
        <v>01</v>
      </c>
      <c r="E81" t="str">
        <f>TMODELO[[#This Row],[Numero Documento]]&amp;TMODELO[[#This Row],[CTA]]</f>
        <v>001166977562.1.1.1.01</v>
      </c>
      <c r="F81" s="25" t="s">
        <v>1308</v>
      </c>
      <c r="G81" t="s">
        <v>207</v>
      </c>
      <c r="H81" t="s">
        <v>209</v>
      </c>
      <c r="I81" t="s">
        <v>1116</v>
      </c>
      <c r="J81" t="s">
        <v>1679</v>
      </c>
    </row>
    <row r="82" spans="1:10">
      <c r="A82" t="s">
        <v>11</v>
      </c>
      <c r="B82" t="s">
        <v>3155</v>
      </c>
      <c r="C82" t="str">
        <f>_xlfn.XLOOKUP(TMODELO[[#This Row],[Tipo Empleado]],TBLTIPO[Tipo Empleado],TBLTIPO[cta])</f>
        <v>2.1.1.1.01</v>
      </c>
      <c r="D82" t="str">
        <f>_xlfn.XLOOKUP(TMODELO[[#This Row],[Codigo Area Liquidacion]],TBLAREA[PLANTA],TBLAREA[PROG])</f>
        <v>11</v>
      </c>
      <c r="E82" t="str">
        <f>TMODELO[[#This Row],[Numero Documento]]&amp;TMODELO[[#This Row],[CTA]]</f>
        <v>001009964202.1.1.1.01</v>
      </c>
      <c r="F82" s="25" t="s">
        <v>1514</v>
      </c>
      <c r="G82" t="s">
        <v>3156</v>
      </c>
      <c r="H82" t="s">
        <v>3157</v>
      </c>
      <c r="I82" t="s">
        <v>830</v>
      </c>
      <c r="J82" t="s">
        <v>1672</v>
      </c>
    </row>
    <row r="83" spans="1:10">
      <c r="A83" t="s">
        <v>3049</v>
      </c>
      <c r="B83" t="s">
        <v>3139</v>
      </c>
      <c r="C83" t="str">
        <f>_xlfn.XLOOKUP(TMODELO[[#This Row],[Tipo Empleado]],TBLTIPO[Tipo Empleado],TBLTIPO[cta])</f>
        <v>2.1.1.3.01</v>
      </c>
      <c r="D83" t="str">
        <f>_xlfn.XLOOKUP(TMODELO[[#This Row],[Codigo Area Liquidacion]],TBLAREA[PLANTA],TBLAREA[PROG])</f>
        <v>01</v>
      </c>
      <c r="E83" t="str">
        <f>TMODELO[[#This Row],[Numero Documento]]&amp;TMODELO[[#This Row],[CTA]]</f>
        <v>001173885042.1.1.3.01</v>
      </c>
      <c r="F83" s="25" t="s">
        <v>2898</v>
      </c>
      <c r="G83" t="s">
        <v>1008</v>
      </c>
      <c r="H83" t="s">
        <v>838</v>
      </c>
      <c r="I83" t="s">
        <v>1116</v>
      </c>
      <c r="J83" t="s">
        <v>1679</v>
      </c>
    </row>
    <row r="84" spans="1:10">
      <c r="A84" t="s">
        <v>11</v>
      </c>
      <c r="B84" t="s">
        <v>3139</v>
      </c>
      <c r="C84" t="str">
        <f>_xlfn.XLOOKUP(TMODELO[[#This Row],[Tipo Empleado]],TBLTIPO[Tipo Empleado],TBLTIPO[cta])</f>
        <v>2.1.1.1.01</v>
      </c>
      <c r="D84" t="str">
        <f>_xlfn.XLOOKUP(TMODELO[[#This Row],[Codigo Area Liquidacion]],TBLAREA[PLANTA],TBLAREA[PROG])</f>
        <v>01</v>
      </c>
      <c r="E84" t="str">
        <f>TMODELO[[#This Row],[Numero Documento]]&amp;TMODELO[[#This Row],[CTA]]</f>
        <v>001100115252.1.1.1.01</v>
      </c>
      <c r="F84" s="25" t="s">
        <v>1309</v>
      </c>
      <c r="G84" t="s">
        <v>964</v>
      </c>
      <c r="H84" t="s">
        <v>963</v>
      </c>
      <c r="I84" t="s">
        <v>960</v>
      </c>
      <c r="J84" t="s">
        <v>1710</v>
      </c>
    </row>
    <row r="85" spans="1:10">
      <c r="A85" t="s">
        <v>11</v>
      </c>
      <c r="B85" t="s">
        <v>3139</v>
      </c>
      <c r="C85" t="str">
        <f>_xlfn.XLOOKUP(TMODELO[[#This Row],[Tipo Empleado]],TBLTIPO[Tipo Empleado],TBLTIPO[cta])</f>
        <v>2.1.1.1.01</v>
      </c>
      <c r="D85" t="str">
        <f>_xlfn.XLOOKUP(TMODELO[[#This Row],[Codigo Area Liquidacion]],TBLAREA[PLANTA],TBLAREA[PROG])</f>
        <v>01</v>
      </c>
      <c r="E85" t="str">
        <f>TMODELO[[#This Row],[Numero Documento]]&amp;TMODELO[[#This Row],[CTA]]</f>
        <v>001000387932.1.1.1.01</v>
      </c>
      <c r="F85" s="25" t="s">
        <v>2030</v>
      </c>
      <c r="G85" t="s">
        <v>237</v>
      </c>
      <c r="H85" t="s">
        <v>239</v>
      </c>
      <c r="I85" t="s">
        <v>238</v>
      </c>
      <c r="J85" t="s">
        <v>1696</v>
      </c>
    </row>
    <row r="86" spans="1:10">
      <c r="A86" t="s">
        <v>11</v>
      </c>
      <c r="B86" t="s">
        <v>3185</v>
      </c>
      <c r="C86" t="str">
        <f>_xlfn.XLOOKUP(TMODELO[[#This Row],[Tipo Empleado]],TBLTIPO[Tipo Empleado],TBLTIPO[cta])</f>
        <v>2.1.1.1.01</v>
      </c>
      <c r="D86" t="str">
        <f>_xlfn.XLOOKUP(TMODELO[[#This Row],[Codigo Area Liquidacion]],TBLAREA[PLANTA],TBLAREA[PROG])</f>
        <v>13</v>
      </c>
      <c r="E86" t="str">
        <f>TMODELO[[#This Row],[Numero Documento]]&amp;TMODELO[[#This Row],[CTA]]</f>
        <v>040001166912.1.1.1.01</v>
      </c>
      <c r="F86" s="25" t="s">
        <v>2299</v>
      </c>
      <c r="G86" t="s">
        <v>1238</v>
      </c>
      <c r="H86" t="s">
        <v>8</v>
      </c>
      <c r="I86" t="s">
        <v>1954</v>
      </c>
      <c r="J86" t="s">
        <v>1677</v>
      </c>
    </row>
    <row r="87" spans="1:10">
      <c r="A87" t="s">
        <v>11</v>
      </c>
      <c r="B87" t="s">
        <v>3155</v>
      </c>
      <c r="C87" t="str">
        <f>_xlfn.XLOOKUP(TMODELO[[#This Row],[Tipo Empleado]],TBLTIPO[Tipo Empleado],TBLTIPO[cta])</f>
        <v>2.1.1.1.01</v>
      </c>
      <c r="D87" t="str">
        <f>_xlfn.XLOOKUP(TMODELO[[#This Row],[Codigo Area Liquidacion]],TBLAREA[PLANTA],TBLAREA[PROG])</f>
        <v>11</v>
      </c>
      <c r="E87" t="str">
        <f>TMODELO[[#This Row],[Numero Documento]]&amp;TMODELO[[#This Row],[CTA]]</f>
        <v>031005299282.1.1.1.01</v>
      </c>
      <c r="F87" s="25" t="s">
        <v>2565</v>
      </c>
      <c r="G87" t="s">
        <v>19</v>
      </c>
      <c r="H87" t="s">
        <v>20</v>
      </c>
      <c r="I87" t="s">
        <v>18</v>
      </c>
      <c r="J87" t="s">
        <v>1729</v>
      </c>
    </row>
    <row r="88" spans="1:10">
      <c r="A88" t="s">
        <v>11</v>
      </c>
      <c r="B88" t="s">
        <v>3139</v>
      </c>
      <c r="C88" t="str">
        <f>_xlfn.XLOOKUP(TMODELO[[#This Row],[Tipo Empleado]],TBLTIPO[Tipo Empleado],TBLTIPO[cta])</f>
        <v>2.1.1.1.01</v>
      </c>
      <c r="D88" t="str">
        <f>_xlfn.XLOOKUP(TMODELO[[#This Row],[Codigo Area Liquidacion]],TBLAREA[PLANTA],TBLAREA[PROG])</f>
        <v>01</v>
      </c>
      <c r="E88" t="str">
        <f>TMODELO[[#This Row],[Numero Documento]]&amp;TMODELO[[#This Row],[CTA]]</f>
        <v>001158192942.1.1.1.01</v>
      </c>
      <c r="F88" s="25" t="s">
        <v>2031</v>
      </c>
      <c r="G88" t="s">
        <v>3165</v>
      </c>
      <c r="H88" t="s">
        <v>8</v>
      </c>
      <c r="I88" t="s">
        <v>1116</v>
      </c>
      <c r="J88" t="s">
        <v>1679</v>
      </c>
    </row>
    <row r="89" spans="1:10">
      <c r="A89" t="s">
        <v>11</v>
      </c>
      <c r="B89" t="s">
        <v>3139</v>
      </c>
      <c r="C89" t="str">
        <f>_xlfn.XLOOKUP(TMODELO[[#This Row],[Tipo Empleado]],TBLTIPO[Tipo Empleado],TBLTIPO[cta])</f>
        <v>2.1.1.1.01</v>
      </c>
      <c r="D89" t="str">
        <f>_xlfn.XLOOKUP(TMODELO[[#This Row],[Codigo Area Liquidacion]],TBLAREA[PLANTA],TBLAREA[PROG])</f>
        <v>01</v>
      </c>
      <c r="E89" t="str">
        <f>TMODELO[[#This Row],[Numero Documento]]&amp;TMODELO[[#This Row],[CTA]]</f>
        <v>001040001612.1.1.1.01</v>
      </c>
      <c r="F89" s="25" t="s">
        <v>2032</v>
      </c>
      <c r="G89" t="s">
        <v>768</v>
      </c>
      <c r="H89" t="s">
        <v>401</v>
      </c>
      <c r="I89" t="s">
        <v>1116</v>
      </c>
      <c r="J89" t="s">
        <v>1679</v>
      </c>
    </row>
    <row r="90" spans="1:10">
      <c r="A90" t="s">
        <v>11</v>
      </c>
      <c r="B90" t="s">
        <v>3139</v>
      </c>
      <c r="C90" t="str">
        <f>_xlfn.XLOOKUP(TMODELO[[#This Row],[Tipo Empleado]],TBLTIPO[Tipo Empleado],TBLTIPO[cta])</f>
        <v>2.1.1.1.01</v>
      </c>
      <c r="D90" t="str">
        <f>_xlfn.XLOOKUP(TMODELO[[#This Row],[Codigo Area Liquidacion]],TBLAREA[PLANTA],TBLAREA[PROG])</f>
        <v>01</v>
      </c>
      <c r="E90" t="str">
        <f>TMODELO[[#This Row],[Numero Documento]]&amp;TMODELO[[#This Row],[CTA]]</f>
        <v>037002433422.1.1.1.01</v>
      </c>
      <c r="F90" s="25" t="s">
        <v>2033</v>
      </c>
      <c r="G90" t="s">
        <v>769</v>
      </c>
      <c r="H90" t="s">
        <v>69</v>
      </c>
      <c r="I90" t="s">
        <v>1955</v>
      </c>
      <c r="J90" t="s">
        <v>1669</v>
      </c>
    </row>
    <row r="91" spans="1:10">
      <c r="A91" t="s">
        <v>3039</v>
      </c>
      <c r="B91" t="s">
        <v>3139</v>
      </c>
      <c r="C91" t="str">
        <f>_xlfn.XLOOKUP(TMODELO[[#This Row],[Tipo Empleado]],TBLTIPO[Tipo Empleado],TBLTIPO[cta])</f>
        <v>2.1.1.2.08</v>
      </c>
      <c r="D91" t="str">
        <f>_xlfn.XLOOKUP(TMODELO[[#This Row],[Codigo Area Liquidacion]],TBLAREA[PLANTA],TBLAREA[PROG])</f>
        <v>01</v>
      </c>
      <c r="E91" t="str">
        <f>TMODELO[[#This Row],[Numero Documento]]&amp;TMODELO[[#This Row],[CTA]]</f>
        <v>402201195862.1.1.2.08</v>
      </c>
      <c r="F91" s="25" t="s">
        <v>2764</v>
      </c>
      <c r="G91" t="s">
        <v>1865</v>
      </c>
      <c r="H91" t="s">
        <v>1866</v>
      </c>
      <c r="I91" t="s">
        <v>342</v>
      </c>
      <c r="J91" t="s">
        <v>1670</v>
      </c>
    </row>
    <row r="92" spans="1:10">
      <c r="A92" t="s">
        <v>11</v>
      </c>
      <c r="B92" t="s">
        <v>3139</v>
      </c>
      <c r="C92" t="str">
        <f>_xlfn.XLOOKUP(TMODELO[[#This Row],[Tipo Empleado]],TBLTIPO[Tipo Empleado],TBLTIPO[cta])</f>
        <v>2.1.1.1.01</v>
      </c>
      <c r="D92" t="str">
        <f>_xlfn.XLOOKUP(TMODELO[[#This Row],[Codigo Area Liquidacion]],TBLAREA[PLANTA],TBLAREA[PROG])</f>
        <v>01</v>
      </c>
      <c r="E92" t="str">
        <f>TMODELO[[#This Row],[Numero Documento]]&amp;TMODELO[[#This Row],[CTA]]</f>
        <v>225002605122.1.1.1.01</v>
      </c>
      <c r="F92" s="25" t="s">
        <v>2034</v>
      </c>
      <c r="G92" t="s">
        <v>1273</v>
      </c>
      <c r="H92" t="s">
        <v>474</v>
      </c>
      <c r="I92" t="s">
        <v>695</v>
      </c>
      <c r="J92" t="s">
        <v>1720</v>
      </c>
    </row>
    <row r="93" spans="1:10">
      <c r="A93" t="s">
        <v>11</v>
      </c>
      <c r="B93" t="s">
        <v>3185</v>
      </c>
      <c r="C93" t="str">
        <f>_xlfn.XLOOKUP(TMODELO[[#This Row],[Tipo Empleado]],TBLTIPO[Tipo Empleado],TBLTIPO[cta])</f>
        <v>2.1.1.1.01</v>
      </c>
      <c r="D93" t="str">
        <f>_xlfn.XLOOKUP(TMODELO[[#This Row],[Codigo Area Liquidacion]],TBLAREA[PLANTA],TBLAREA[PROG])</f>
        <v>13</v>
      </c>
      <c r="E93" t="str">
        <f>TMODELO[[#This Row],[Numero Documento]]&amp;TMODELO[[#This Row],[CTA]]</f>
        <v>008001846322.1.1.1.01</v>
      </c>
      <c r="F93" s="25" t="s">
        <v>1398</v>
      </c>
      <c r="G93" t="s">
        <v>366</v>
      </c>
      <c r="H93" t="s">
        <v>8</v>
      </c>
      <c r="I93" t="s">
        <v>342</v>
      </c>
      <c r="J93" t="s">
        <v>1670</v>
      </c>
    </row>
    <row r="94" spans="1:10">
      <c r="A94" t="s">
        <v>3039</v>
      </c>
      <c r="B94" t="s">
        <v>3139</v>
      </c>
      <c r="C94" t="str">
        <f>_xlfn.XLOOKUP(TMODELO[[#This Row],[Tipo Empleado]],TBLTIPO[Tipo Empleado],TBLTIPO[cta])</f>
        <v>2.1.1.2.08</v>
      </c>
      <c r="D94" t="str">
        <f>_xlfn.XLOOKUP(TMODELO[[#This Row],[Codigo Area Liquidacion]],TBLAREA[PLANTA],TBLAREA[PROG])</f>
        <v>01</v>
      </c>
      <c r="E94" t="str">
        <f>TMODELO[[#This Row],[Numero Documento]]&amp;TMODELO[[#This Row],[CTA]]</f>
        <v>402224930622.1.1.2.08</v>
      </c>
      <c r="F94" s="25" t="s">
        <v>2765</v>
      </c>
      <c r="G94" t="s">
        <v>1867</v>
      </c>
      <c r="H94" t="s">
        <v>290</v>
      </c>
      <c r="I94" t="s">
        <v>288</v>
      </c>
      <c r="J94" t="s">
        <v>1668</v>
      </c>
    </row>
    <row r="95" spans="1:10">
      <c r="A95" t="s">
        <v>3039</v>
      </c>
      <c r="B95" t="s">
        <v>3139</v>
      </c>
      <c r="C95" t="str">
        <f>_xlfn.XLOOKUP(TMODELO[[#This Row],[Tipo Empleado]],TBLTIPO[Tipo Empleado],TBLTIPO[cta])</f>
        <v>2.1.1.2.08</v>
      </c>
      <c r="D95" t="str">
        <f>_xlfn.XLOOKUP(TMODELO[[#This Row],[Codigo Area Liquidacion]],TBLAREA[PLANTA],TBLAREA[PROG])</f>
        <v>01</v>
      </c>
      <c r="E95" t="str">
        <f>TMODELO[[#This Row],[Numero Documento]]&amp;TMODELO[[#This Row],[CTA]]</f>
        <v>012004336862.1.1.2.08</v>
      </c>
      <c r="F95" s="25" t="s">
        <v>2766</v>
      </c>
      <c r="G95" t="s">
        <v>1182</v>
      </c>
      <c r="H95" t="s">
        <v>3143</v>
      </c>
      <c r="I95" t="s">
        <v>342</v>
      </c>
      <c r="J95" t="s">
        <v>1670</v>
      </c>
    </row>
    <row r="96" spans="1:10">
      <c r="A96" t="s">
        <v>11</v>
      </c>
      <c r="B96" t="s">
        <v>3155</v>
      </c>
      <c r="C96" t="str">
        <f>_xlfn.XLOOKUP(TMODELO[[#This Row],[Tipo Empleado]],TBLTIPO[Tipo Empleado],TBLTIPO[cta])</f>
        <v>2.1.1.1.01</v>
      </c>
      <c r="D96" t="str">
        <f>_xlfn.XLOOKUP(TMODELO[[#This Row],[Codigo Area Liquidacion]],TBLAREA[PLANTA],TBLAREA[PROG])</f>
        <v>11</v>
      </c>
      <c r="E96" t="str">
        <f>TMODELO[[#This Row],[Numero Documento]]&amp;TMODELO[[#This Row],[CTA]]</f>
        <v>001177337902.1.1.1.01</v>
      </c>
      <c r="F96" s="25" t="s">
        <v>2566</v>
      </c>
      <c r="G96" t="s">
        <v>1194</v>
      </c>
      <c r="H96" t="s">
        <v>42</v>
      </c>
      <c r="I96" t="s">
        <v>73</v>
      </c>
      <c r="J96" t="s">
        <v>1684</v>
      </c>
    </row>
    <row r="97" spans="1:10">
      <c r="A97" t="s">
        <v>11</v>
      </c>
      <c r="B97" t="s">
        <v>3185</v>
      </c>
      <c r="C97" t="str">
        <f>_xlfn.XLOOKUP(TMODELO[[#This Row],[Tipo Empleado]],TBLTIPO[Tipo Empleado],TBLTIPO[cta])</f>
        <v>2.1.1.1.01</v>
      </c>
      <c r="D97" t="str">
        <f>_xlfn.XLOOKUP(TMODELO[[#This Row],[Codigo Area Liquidacion]],TBLAREA[PLANTA],TBLAREA[PROG])</f>
        <v>13</v>
      </c>
      <c r="E97" t="str">
        <f>TMODELO[[#This Row],[Numero Documento]]&amp;TMODELO[[#This Row],[CTA]]</f>
        <v>001025370732.1.1.1.01</v>
      </c>
      <c r="F97" s="25" t="s">
        <v>1399</v>
      </c>
      <c r="G97" t="s">
        <v>616</v>
      </c>
      <c r="H97" t="s">
        <v>27</v>
      </c>
      <c r="I97" t="s">
        <v>1954</v>
      </c>
      <c r="J97" t="s">
        <v>1677</v>
      </c>
    </row>
    <row r="98" spans="1:10">
      <c r="A98" t="s">
        <v>3039</v>
      </c>
      <c r="B98" t="s">
        <v>3139</v>
      </c>
      <c r="C98" t="str">
        <f>_xlfn.XLOOKUP(TMODELO[[#This Row],[Tipo Empleado]],TBLTIPO[Tipo Empleado],TBLTIPO[cta])</f>
        <v>2.1.1.2.08</v>
      </c>
      <c r="D98" t="str">
        <f>_xlfn.XLOOKUP(TMODELO[[#This Row],[Codigo Area Liquidacion]],TBLAREA[PLANTA],TBLAREA[PROG])</f>
        <v>01</v>
      </c>
      <c r="E98" t="str">
        <f>TMODELO[[#This Row],[Numero Documento]]&amp;TMODELO[[#This Row],[CTA]]</f>
        <v>001021032152.1.1.2.08</v>
      </c>
      <c r="F98" s="25" t="s">
        <v>2767</v>
      </c>
      <c r="G98" t="s">
        <v>1868</v>
      </c>
      <c r="H98" t="s">
        <v>297</v>
      </c>
      <c r="I98" t="s">
        <v>332</v>
      </c>
      <c r="J98" t="s">
        <v>1722</v>
      </c>
    </row>
    <row r="99" spans="1:10">
      <c r="A99" t="s">
        <v>11</v>
      </c>
      <c r="B99" t="s">
        <v>3185</v>
      </c>
      <c r="C99" t="str">
        <f>_xlfn.XLOOKUP(TMODELO[[#This Row],[Tipo Empleado]],TBLTIPO[Tipo Empleado],TBLTIPO[cta])</f>
        <v>2.1.1.1.01</v>
      </c>
      <c r="D99" t="str">
        <f>_xlfn.XLOOKUP(TMODELO[[#This Row],[Codigo Area Liquidacion]],TBLAREA[PLANTA],TBLAREA[PROG])</f>
        <v>13</v>
      </c>
      <c r="E99" t="str">
        <f>TMODELO[[#This Row],[Numero Documento]]&amp;TMODELO[[#This Row],[CTA]]</f>
        <v>037010558282.1.1.1.01</v>
      </c>
      <c r="F99" s="25" t="s">
        <v>2300</v>
      </c>
      <c r="G99" t="s">
        <v>1995</v>
      </c>
      <c r="H99" t="s">
        <v>381</v>
      </c>
      <c r="I99" t="s">
        <v>342</v>
      </c>
      <c r="J99" t="s">
        <v>1670</v>
      </c>
    </row>
    <row r="100" spans="1:10">
      <c r="A100" t="s">
        <v>3039</v>
      </c>
      <c r="B100" t="s">
        <v>3139</v>
      </c>
      <c r="C100" t="str">
        <f>_xlfn.XLOOKUP(TMODELO[[#This Row],[Tipo Empleado]],TBLTIPO[Tipo Empleado],TBLTIPO[cta])</f>
        <v>2.1.1.2.08</v>
      </c>
      <c r="D100" t="str">
        <f>_xlfn.XLOOKUP(TMODELO[[#This Row],[Codigo Area Liquidacion]],TBLAREA[PLANTA],TBLAREA[PROG])</f>
        <v>01</v>
      </c>
      <c r="E100" t="str">
        <f>TMODELO[[#This Row],[Numero Documento]]&amp;TMODELO[[#This Row],[CTA]]</f>
        <v>049003409792.1.1.2.08</v>
      </c>
      <c r="F100" s="25" t="s">
        <v>2768</v>
      </c>
      <c r="G100" t="s">
        <v>1181</v>
      </c>
      <c r="H100" t="s">
        <v>1173</v>
      </c>
      <c r="I100" t="s">
        <v>1115</v>
      </c>
      <c r="J100" t="s">
        <v>1697</v>
      </c>
    </row>
    <row r="101" spans="1:10">
      <c r="A101" t="s">
        <v>3048</v>
      </c>
      <c r="B101" t="s">
        <v>3139</v>
      </c>
      <c r="C101" t="str">
        <f>_xlfn.XLOOKUP(TMODELO[[#This Row],[Tipo Empleado]],TBLTIPO[Tipo Empleado],TBLTIPO[cta])</f>
        <v>2.1.2.2.05</v>
      </c>
      <c r="D101" t="str">
        <f>_xlfn.XLOOKUP(TMODELO[[#This Row],[Codigo Area Liquidacion]],TBLAREA[PLANTA],TBLAREA[PROG])</f>
        <v>01</v>
      </c>
      <c r="E101" t="str">
        <f>TMODELO[[#This Row],[Numero Documento]]&amp;TMODELO[[#This Row],[CTA]]</f>
        <v>001193791052.1.2.2.05</v>
      </c>
      <c r="F101" s="25" t="s">
        <v>2922</v>
      </c>
      <c r="G101" t="s">
        <v>1765</v>
      </c>
      <c r="H101" t="s">
        <v>1060</v>
      </c>
      <c r="I101" t="s">
        <v>1116</v>
      </c>
      <c r="J101" t="s">
        <v>1679</v>
      </c>
    </row>
    <row r="102" spans="1:10">
      <c r="A102" t="s">
        <v>3039</v>
      </c>
      <c r="B102" t="s">
        <v>3139</v>
      </c>
      <c r="C102" t="str">
        <f>_xlfn.XLOOKUP(TMODELO[[#This Row],[Tipo Empleado]],TBLTIPO[Tipo Empleado],TBLTIPO[cta])</f>
        <v>2.1.1.2.08</v>
      </c>
      <c r="D102" t="str">
        <f>_xlfn.XLOOKUP(TMODELO[[#This Row],[Codigo Area Liquidacion]],TBLAREA[PLANTA],TBLAREA[PROG])</f>
        <v>01</v>
      </c>
      <c r="E102" t="str">
        <f>TMODELO[[#This Row],[Numero Documento]]&amp;TMODELO[[#This Row],[CTA]]</f>
        <v>225005077302.1.1.2.08</v>
      </c>
      <c r="F102" s="25" t="s">
        <v>2769</v>
      </c>
      <c r="G102" t="s">
        <v>1810</v>
      </c>
      <c r="H102" t="s">
        <v>290</v>
      </c>
      <c r="I102" t="s">
        <v>288</v>
      </c>
      <c r="J102" t="s">
        <v>1668</v>
      </c>
    </row>
    <row r="103" spans="1:10">
      <c r="A103" t="s">
        <v>11</v>
      </c>
      <c r="B103" t="s">
        <v>3139</v>
      </c>
      <c r="C103" t="str">
        <f>_xlfn.XLOOKUP(TMODELO[[#This Row],[Tipo Empleado]],TBLTIPO[Tipo Empleado],TBLTIPO[cta])</f>
        <v>2.1.1.1.01</v>
      </c>
      <c r="D103" t="str">
        <f>_xlfn.XLOOKUP(TMODELO[[#This Row],[Codigo Area Liquidacion]],TBLAREA[PLANTA],TBLAREA[PROG])</f>
        <v>01</v>
      </c>
      <c r="E103" t="str">
        <f>TMODELO[[#This Row],[Numero Documento]]&amp;TMODELO[[#This Row],[CTA]]</f>
        <v>001041124872.1.1.1.01</v>
      </c>
      <c r="F103" s="25" t="s">
        <v>1842</v>
      </c>
      <c r="G103" t="s">
        <v>1841</v>
      </c>
      <c r="H103" t="s">
        <v>3166</v>
      </c>
      <c r="I103" t="s">
        <v>208</v>
      </c>
      <c r="J103" t="s">
        <v>3145</v>
      </c>
    </row>
    <row r="104" spans="1:10">
      <c r="A104" t="s">
        <v>11</v>
      </c>
      <c r="B104" t="s">
        <v>3185</v>
      </c>
      <c r="C104" t="str">
        <f>_xlfn.XLOOKUP(TMODELO[[#This Row],[Tipo Empleado]],TBLTIPO[Tipo Empleado],TBLTIPO[cta])</f>
        <v>2.1.1.1.01</v>
      </c>
      <c r="D104" t="str">
        <f>_xlfn.XLOOKUP(TMODELO[[#This Row],[Codigo Area Liquidacion]],TBLAREA[PLANTA],TBLAREA[PROG])</f>
        <v>13</v>
      </c>
      <c r="E104" t="str">
        <f>TMODELO[[#This Row],[Numero Documento]]&amp;TMODELO[[#This Row],[CTA]]</f>
        <v>104001550982.1.1.1.01</v>
      </c>
      <c r="F104" s="25" t="s">
        <v>1400</v>
      </c>
      <c r="G104" t="s">
        <v>367</v>
      </c>
      <c r="H104" t="s">
        <v>128</v>
      </c>
      <c r="I104" t="s">
        <v>342</v>
      </c>
      <c r="J104" t="s">
        <v>1670</v>
      </c>
    </row>
    <row r="105" spans="1:10">
      <c r="A105" t="s">
        <v>11</v>
      </c>
      <c r="B105" t="s">
        <v>3185</v>
      </c>
      <c r="C105" t="str">
        <f>_xlfn.XLOOKUP(TMODELO[[#This Row],[Tipo Empleado]],TBLTIPO[Tipo Empleado],TBLTIPO[cta])</f>
        <v>2.1.1.1.01</v>
      </c>
      <c r="D105" t="str">
        <f>_xlfn.XLOOKUP(TMODELO[[#This Row],[Codigo Area Liquidacion]],TBLAREA[PLANTA],TBLAREA[PROG])</f>
        <v>13</v>
      </c>
      <c r="E105" t="str">
        <f>TMODELO[[#This Row],[Numero Documento]]&amp;TMODELO[[#This Row],[CTA]]</f>
        <v>001051473422.1.1.1.01</v>
      </c>
      <c r="F105" s="25" t="s">
        <v>2301</v>
      </c>
      <c r="G105" t="s">
        <v>1093</v>
      </c>
      <c r="H105" t="s">
        <v>1094</v>
      </c>
      <c r="I105" t="s">
        <v>342</v>
      </c>
      <c r="J105" t="s">
        <v>1670</v>
      </c>
    </row>
    <row r="106" spans="1:10">
      <c r="A106" t="s">
        <v>3039</v>
      </c>
      <c r="B106" t="s">
        <v>3139</v>
      </c>
      <c r="C106" t="str">
        <f>_xlfn.XLOOKUP(TMODELO[[#This Row],[Tipo Empleado]],TBLTIPO[Tipo Empleado],TBLTIPO[cta])</f>
        <v>2.1.1.2.08</v>
      </c>
      <c r="D106" t="str">
        <f>_xlfn.XLOOKUP(TMODELO[[#This Row],[Codigo Area Liquidacion]],TBLAREA[PLANTA],TBLAREA[PROG])</f>
        <v>01</v>
      </c>
      <c r="E106" t="str">
        <f>TMODELO[[#This Row],[Numero Documento]]&amp;TMODELO[[#This Row],[CTA]]</f>
        <v>001010455812.1.1.2.08</v>
      </c>
      <c r="F106" s="25" t="s">
        <v>2770</v>
      </c>
      <c r="G106" t="s">
        <v>1620</v>
      </c>
      <c r="H106" t="s">
        <v>1587</v>
      </c>
      <c r="I106" t="s">
        <v>1953</v>
      </c>
      <c r="J106" t="s">
        <v>1683</v>
      </c>
    </row>
    <row r="107" spans="1:10">
      <c r="A107" t="s">
        <v>3048</v>
      </c>
      <c r="B107" t="s">
        <v>3139</v>
      </c>
      <c r="C107" t="str">
        <f>_xlfn.XLOOKUP(TMODELO[[#This Row],[Tipo Empleado]],TBLTIPO[Tipo Empleado],TBLTIPO[cta])</f>
        <v>2.1.2.2.05</v>
      </c>
      <c r="D107" t="str">
        <f>_xlfn.XLOOKUP(TMODELO[[#This Row],[Codigo Area Liquidacion]],TBLAREA[PLANTA],TBLAREA[PROG])</f>
        <v>01</v>
      </c>
      <c r="E107" t="str">
        <f>TMODELO[[#This Row],[Numero Documento]]&amp;TMODELO[[#This Row],[CTA]]</f>
        <v>001117230372.1.2.2.05</v>
      </c>
      <c r="F107" s="25" t="s">
        <v>3333</v>
      </c>
      <c r="G107" t="s">
        <v>3299</v>
      </c>
      <c r="H107" t="s">
        <v>1060</v>
      </c>
      <c r="I107" t="s">
        <v>1116</v>
      </c>
      <c r="J107" t="s">
        <v>1679</v>
      </c>
    </row>
    <row r="108" spans="1:10">
      <c r="A108" t="s">
        <v>11</v>
      </c>
      <c r="B108" t="s">
        <v>3139</v>
      </c>
      <c r="C108" t="str">
        <f>_xlfn.XLOOKUP(TMODELO[[#This Row],[Tipo Empleado]],TBLTIPO[Tipo Empleado],TBLTIPO[cta])</f>
        <v>2.1.1.1.01</v>
      </c>
      <c r="D108" t="str">
        <f>_xlfn.XLOOKUP(TMODELO[[#This Row],[Codigo Area Liquidacion]],TBLAREA[PLANTA],TBLAREA[PROG])</f>
        <v>01</v>
      </c>
      <c r="E108" t="str">
        <f>TMODELO[[#This Row],[Numero Documento]]&amp;TMODELO[[#This Row],[CTA]]</f>
        <v>001091123182.1.1.1.01</v>
      </c>
      <c r="F108" s="25" t="s">
        <v>1310</v>
      </c>
      <c r="G108" t="s">
        <v>717</v>
      </c>
      <c r="H108" t="s">
        <v>718</v>
      </c>
      <c r="I108" t="s">
        <v>716</v>
      </c>
      <c r="J108" t="s">
        <v>1671</v>
      </c>
    </row>
    <row r="109" spans="1:10">
      <c r="A109" t="s">
        <v>11</v>
      </c>
      <c r="B109" t="s">
        <v>3139</v>
      </c>
      <c r="C109" t="str">
        <f>_xlfn.XLOOKUP(TMODELO[[#This Row],[Tipo Empleado]],TBLTIPO[Tipo Empleado],TBLTIPO[cta])</f>
        <v>2.1.1.1.01</v>
      </c>
      <c r="D109" t="str">
        <f>_xlfn.XLOOKUP(TMODELO[[#This Row],[Codigo Area Liquidacion]],TBLAREA[PLANTA],TBLAREA[PROG])</f>
        <v>01</v>
      </c>
      <c r="E109" t="str">
        <f>TMODELO[[#This Row],[Numero Documento]]&amp;TMODELO[[#This Row],[CTA]]</f>
        <v>017000738672.1.1.1.01</v>
      </c>
      <c r="F109" s="25" t="s">
        <v>1311</v>
      </c>
      <c r="G109" t="s">
        <v>675</v>
      </c>
      <c r="H109" t="s">
        <v>3067</v>
      </c>
      <c r="I109" t="s">
        <v>674</v>
      </c>
      <c r="J109" t="s">
        <v>1689</v>
      </c>
    </row>
    <row r="110" spans="1:10">
      <c r="A110" t="s">
        <v>11</v>
      </c>
      <c r="B110" t="s">
        <v>3139</v>
      </c>
      <c r="C110" t="str">
        <f>_xlfn.XLOOKUP(TMODELO[[#This Row],[Tipo Empleado]],TBLTIPO[Tipo Empleado],TBLTIPO[cta])</f>
        <v>2.1.1.1.01</v>
      </c>
      <c r="D110" t="str">
        <f>_xlfn.XLOOKUP(TMODELO[[#This Row],[Codigo Area Liquidacion]],TBLAREA[PLANTA],TBLAREA[PROG])</f>
        <v>01</v>
      </c>
      <c r="E110" t="str">
        <f>TMODELO[[#This Row],[Numero Documento]]&amp;TMODELO[[#This Row],[CTA]]</f>
        <v>001030624442.1.1.1.01</v>
      </c>
      <c r="F110" s="25" t="s">
        <v>1312</v>
      </c>
      <c r="G110" t="s">
        <v>195</v>
      </c>
      <c r="H110" t="s">
        <v>196</v>
      </c>
      <c r="I110" t="s">
        <v>193</v>
      </c>
      <c r="J110" t="s">
        <v>1712</v>
      </c>
    </row>
    <row r="111" spans="1:10">
      <c r="A111" t="s">
        <v>3039</v>
      </c>
      <c r="B111" t="s">
        <v>3139</v>
      </c>
      <c r="C111" t="str">
        <f>_xlfn.XLOOKUP(TMODELO[[#This Row],[Tipo Empleado]],TBLTIPO[Tipo Empleado],TBLTIPO[cta])</f>
        <v>2.1.1.2.08</v>
      </c>
      <c r="D111" t="str">
        <f>_xlfn.XLOOKUP(TMODELO[[#This Row],[Codigo Area Liquidacion]],TBLAREA[PLANTA],TBLAREA[PROG])</f>
        <v>01</v>
      </c>
      <c r="E111" t="str">
        <f>TMODELO[[#This Row],[Numero Documento]]&amp;TMODELO[[#This Row],[CTA]]</f>
        <v>060002106222.1.1.2.08</v>
      </c>
      <c r="F111" s="25" t="s">
        <v>2771</v>
      </c>
      <c r="G111" t="s">
        <v>1582</v>
      </c>
      <c r="H111" t="s">
        <v>516</v>
      </c>
      <c r="I111" t="s">
        <v>342</v>
      </c>
      <c r="J111" t="s">
        <v>1670</v>
      </c>
    </row>
    <row r="112" spans="1:10">
      <c r="A112" t="s">
        <v>11</v>
      </c>
      <c r="B112" t="s">
        <v>3155</v>
      </c>
      <c r="C112" t="str">
        <f>_xlfn.XLOOKUP(TMODELO[[#This Row],[Tipo Empleado]],TBLTIPO[Tipo Empleado],TBLTIPO[cta])</f>
        <v>2.1.1.1.01</v>
      </c>
      <c r="D112" t="str">
        <f>_xlfn.XLOOKUP(TMODELO[[#This Row],[Codigo Area Liquidacion]],TBLAREA[PLANTA],TBLAREA[PROG])</f>
        <v>11</v>
      </c>
      <c r="E112" t="str">
        <f>TMODELO[[#This Row],[Numero Documento]]&amp;TMODELO[[#This Row],[CTA]]</f>
        <v>031015527392.1.1.1.01</v>
      </c>
      <c r="F112" s="25" t="s">
        <v>2567</v>
      </c>
      <c r="G112" t="s">
        <v>21</v>
      </c>
      <c r="H112" t="s">
        <v>22</v>
      </c>
      <c r="I112" t="s">
        <v>18</v>
      </c>
      <c r="J112" t="s">
        <v>1729</v>
      </c>
    </row>
    <row r="113" spans="1:10">
      <c r="A113" t="s">
        <v>3049</v>
      </c>
      <c r="B113" t="s">
        <v>3139</v>
      </c>
      <c r="C113" t="str">
        <f>_xlfn.XLOOKUP(TMODELO[[#This Row],[Tipo Empleado]],TBLTIPO[Tipo Empleado],TBLTIPO[cta])</f>
        <v>2.1.1.3.01</v>
      </c>
      <c r="D113" t="str">
        <f>_xlfn.XLOOKUP(TMODELO[[#This Row],[Codigo Area Liquidacion]],TBLAREA[PLANTA],TBLAREA[PROG])</f>
        <v>01</v>
      </c>
      <c r="E113" t="str">
        <f>TMODELO[[#This Row],[Numero Documento]]&amp;TMODELO[[#This Row],[CTA]]</f>
        <v>013000649692.1.1.3.01</v>
      </c>
      <c r="F113" s="25" t="s">
        <v>2899</v>
      </c>
      <c r="G113" t="s">
        <v>1009</v>
      </c>
      <c r="H113" t="s">
        <v>444</v>
      </c>
      <c r="I113" t="s">
        <v>1116</v>
      </c>
      <c r="J113" t="s">
        <v>1679</v>
      </c>
    </row>
    <row r="114" spans="1:10">
      <c r="A114" t="s">
        <v>11</v>
      </c>
      <c r="B114" t="s">
        <v>3155</v>
      </c>
      <c r="C114" t="str">
        <f>_xlfn.XLOOKUP(TMODELO[[#This Row],[Tipo Empleado]],TBLTIPO[Tipo Empleado],TBLTIPO[cta])</f>
        <v>2.1.1.1.01</v>
      </c>
      <c r="D114" t="str">
        <f>_xlfn.XLOOKUP(TMODELO[[#This Row],[Codigo Area Liquidacion]],TBLAREA[PLANTA],TBLAREA[PROG])</f>
        <v>11</v>
      </c>
      <c r="E114" t="str">
        <f>TMODELO[[#This Row],[Numero Documento]]&amp;TMODELO[[#This Row],[CTA]]</f>
        <v>001106189312.1.1.1.01</v>
      </c>
      <c r="F114" s="25" t="s">
        <v>1571</v>
      </c>
      <c r="G114" t="s">
        <v>109</v>
      </c>
      <c r="H114" t="s">
        <v>110</v>
      </c>
      <c r="I114" t="s">
        <v>106</v>
      </c>
      <c r="J114" t="s">
        <v>1690</v>
      </c>
    </row>
    <row r="115" spans="1:10">
      <c r="A115" t="s">
        <v>11</v>
      </c>
      <c r="B115" t="s">
        <v>3155</v>
      </c>
      <c r="C115" t="str">
        <f>_xlfn.XLOOKUP(TMODELO[[#This Row],[Tipo Empleado]],TBLTIPO[Tipo Empleado],TBLTIPO[cta])</f>
        <v>2.1.1.1.01</v>
      </c>
      <c r="D115" t="str">
        <f>_xlfn.XLOOKUP(TMODELO[[#This Row],[Codigo Area Liquidacion]],TBLAREA[PLANTA],TBLAREA[PROG])</f>
        <v>11</v>
      </c>
      <c r="E115" t="str">
        <f>TMODELO[[#This Row],[Numero Documento]]&amp;TMODELO[[#This Row],[CTA]]</f>
        <v>031025101402.1.1.1.01</v>
      </c>
      <c r="F115" s="25" t="s">
        <v>1515</v>
      </c>
      <c r="G115" t="s">
        <v>732</v>
      </c>
      <c r="H115" t="s">
        <v>8</v>
      </c>
      <c r="I115" t="s">
        <v>728</v>
      </c>
      <c r="J115" t="s">
        <v>1674</v>
      </c>
    </row>
    <row r="116" spans="1:10">
      <c r="A116" t="s">
        <v>11</v>
      </c>
      <c r="B116" t="s">
        <v>3185</v>
      </c>
      <c r="C116" t="str">
        <f>_xlfn.XLOOKUP(TMODELO[[#This Row],[Tipo Empleado]],TBLTIPO[Tipo Empleado],TBLTIPO[cta])</f>
        <v>2.1.1.1.01</v>
      </c>
      <c r="D116" t="str">
        <f>_xlfn.XLOOKUP(TMODELO[[#This Row],[Codigo Area Liquidacion]],TBLAREA[PLANTA],TBLAREA[PROG])</f>
        <v>13</v>
      </c>
      <c r="E116" t="str">
        <f>TMODELO[[#This Row],[Numero Documento]]&amp;TMODELO[[#This Row],[CTA]]</f>
        <v>001026133792.1.1.1.01</v>
      </c>
      <c r="F116" s="25" t="s">
        <v>2302</v>
      </c>
      <c r="G116" t="s">
        <v>617</v>
      </c>
      <c r="H116" t="s">
        <v>259</v>
      </c>
      <c r="I116" t="s">
        <v>1954</v>
      </c>
      <c r="J116" t="s">
        <v>1677</v>
      </c>
    </row>
    <row r="117" spans="1:10">
      <c r="A117" t="s">
        <v>11</v>
      </c>
      <c r="B117" t="s">
        <v>3155</v>
      </c>
      <c r="C117" t="str">
        <f>_xlfn.XLOOKUP(TMODELO[[#This Row],[Tipo Empleado]],TBLTIPO[Tipo Empleado],TBLTIPO[cta])</f>
        <v>2.1.1.1.01</v>
      </c>
      <c r="D117" t="str">
        <f>_xlfn.XLOOKUP(TMODELO[[#This Row],[Codigo Area Liquidacion]],TBLAREA[PLANTA],TBLAREA[PROG])</f>
        <v>11</v>
      </c>
      <c r="E117" t="str">
        <f>TMODELO[[#This Row],[Numero Documento]]&amp;TMODELO[[#This Row],[CTA]]</f>
        <v>013000704382.1.1.1.01</v>
      </c>
      <c r="F117" s="25" t="s">
        <v>2568</v>
      </c>
      <c r="G117" t="s">
        <v>331</v>
      </c>
      <c r="H117" t="s">
        <v>333</v>
      </c>
      <c r="I117" t="s">
        <v>332</v>
      </c>
      <c r="J117" t="s">
        <v>1722</v>
      </c>
    </row>
    <row r="118" spans="1:10">
      <c r="A118" t="s">
        <v>11</v>
      </c>
      <c r="B118" t="s">
        <v>3139</v>
      </c>
      <c r="C118" t="str">
        <f>_xlfn.XLOOKUP(TMODELO[[#This Row],[Tipo Empleado]],TBLTIPO[Tipo Empleado],TBLTIPO[cta])</f>
        <v>2.1.1.1.01</v>
      </c>
      <c r="D118" t="str">
        <f>_xlfn.XLOOKUP(TMODELO[[#This Row],[Codigo Area Liquidacion]],TBLAREA[PLANTA],TBLAREA[PROG])</f>
        <v>01</v>
      </c>
      <c r="E118" t="str">
        <f>TMODELO[[#This Row],[Numero Documento]]&amp;TMODELO[[#This Row],[CTA]]</f>
        <v>402212375692.1.1.1.01</v>
      </c>
      <c r="F118" s="25" t="s">
        <v>2035</v>
      </c>
      <c r="G118" t="s">
        <v>1141</v>
      </c>
      <c r="H118" t="s">
        <v>389</v>
      </c>
      <c r="I118" t="s">
        <v>255</v>
      </c>
      <c r="J118" t="s">
        <v>1695</v>
      </c>
    </row>
    <row r="119" spans="1:10">
      <c r="A119" t="s">
        <v>11</v>
      </c>
      <c r="B119" t="s">
        <v>3139</v>
      </c>
      <c r="C119" t="str">
        <f>_xlfn.XLOOKUP(TMODELO[[#This Row],[Tipo Empleado]],TBLTIPO[Tipo Empleado],TBLTIPO[cta])</f>
        <v>2.1.1.1.01</v>
      </c>
      <c r="D119" t="str">
        <f>_xlfn.XLOOKUP(TMODELO[[#This Row],[Codigo Area Liquidacion]],TBLAREA[PLANTA],TBLAREA[PROG])</f>
        <v>01</v>
      </c>
      <c r="E119" t="str">
        <f>TMODELO[[#This Row],[Numero Documento]]&amp;TMODELO[[#This Row],[CTA]]</f>
        <v>001089644462.1.1.1.01</v>
      </c>
      <c r="F119" s="25" t="s">
        <v>2036</v>
      </c>
      <c r="G119" t="s">
        <v>234</v>
      </c>
      <c r="H119" t="s">
        <v>8</v>
      </c>
      <c r="I119" t="s">
        <v>235</v>
      </c>
      <c r="J119" t="s">
        <v>1713</v>
      </c>
    </row>
    <row r="120" spans="1:10">
      <c r="A120" t="s">
        <v>3039</v>
      </c>
      <c r="B120" t="s">
        <v>3139</v>
      </c>
      <c r="C120" t="str">
        <f>_xlfn.XLOOKUP(TMODELO[[#This Row],[Tipo Empleado]],TBLTIPO[Tipo Empleado],TBLTIPO[cta])</f>
        <v>2.1.1.2.08</v>
      </c>
      <c r="D120" t="str">
        <f>_xlfn.XLOOKUP(TMODELO[[#This Row],[Codigo Area Liquidacion]],TBLAREA[PLANTA],TBLAREA[PROG])</f>
        <v>01</v>
      </c>
      <c r="E120" t="str">
        <f>TMODELO[[#This Row],[Numero Documento]]&amp;TMODELO[[#This Row],[CTA]]</f>
        <v>223001043812.1.1.2.08</v>
      </c>
      <c r="F120" s="25" t="s">
        <v>2772</v>
      </c>
      <c r="G120" t="s">
        <v>1621</v>
      </c>
      <c r="H120" t="s">
        <v>1587</v>
      </c>
      <c r="I120" t="s">
        <v>1953</v>
      </c>
      <c r="J120" t="s">
        <v>1683</v>
      </c>
    </row>
    <row r="121" spans="1:10">
      <c r="A121" t="s">
        <v>11</v>
      </c>
      <c r="B121" t="s">
        <v>3155</v>
      </c>
      <c r="C121" t="str">
        <f>_xlfn.XLOOKUP(TMODELO[[#This Row],[Tipo Empleado]],TBLTIPO[Tipo Empleado],TBLTIPO[cta])</f>
        <v>2.1.1.1.01</v>
      </c>
      <c r="D121" t="str">
        <f>_xlfn.XLOOKUP(TMODELO[[#This Row],[Codigo Area Liquidacion]],TBLAREA[PLANTA],TBLAREA[PROG])</f>
        <v>11</v>
      </c>
      <c r="E121" t="str">
        <f>TMODELO[[#This Row],[Numero Documento]]&amp;TMODELO[[#This Row],[CTA]]</f>
        <v>001179165102.1.1.1.01</v>
      </c>
      <c r="F121" s="25" t="s">
        <v>2569</v>
      </c>
      <c r="G121" t="s">
        <v>1853</v>
      </c>
      <c r="H121" t="s">
        <v>140</v>
      </c>
      <c r="I121" t="s">
        <v>1953</v>
      </c>
      <c r="J121" t="s">
        <v>1683</v>
      </c>
    </row>
    <row r="122" spans="1:10">
      <c r="A122" t="s">
        <v>11</v>
      </c>
      <c r="B122" t="s">
        <v>3155</v>
      </c>
      <c r="C122" t="str">
        <f>_xlfn.XLOOKUP(TMODELO[[#This Row],[Tipo Empleado]],TBLTIPO[Tipo Empleado],TBLTIPO[cta])</f>
        <v>2.1.1.1.01</v>
      </c>
      <c r="D122" t="str">
        <f>_xlfn.XLOOKUP(TMODELO[[#This Row],[Codigo Area Liquidacion]],TBLAREA[PLANTA],TBLAREA[PROG])</f>
        <v>11</v>
      </c>
      <c r="E122" t="str">
        <f>TMODELO[[#This Row],[Numero Documento]]&amp;TMODELO[[#This Row],[CTA]]</f>
        <v>402398178732.1.1.1.01</v>
      </c>
      <c r="F122" s="25" t="s">
        <v>2570</v>
      </c>
      <c r="G122" t="s">
        <v>1979</v>
      </c>
      <c r="H122" t="s">
        <v>8</v>
      </c>
      <c r="I122" t="s">
        <v>73</v>
      </c>
      <c r="J122" t="s">
        <v>1684</v>
      </c>
    </row>
    <row r="123" spans="1:10">
      <c r="A123" t="s">
        <v>11</v>
      </c>
      <c r="B123" t="s">
        <v>3139</v>
      </c>
      <c r="C123" t="str">
        <f>_xlfn.XLOOKUP(TMODELO[[#This Row],[Tipo Empleado]],TBLTIPO[Tipo Empleado],TBLTIPO[cta])</f>
        <v>2.1.1.1.01</v>
      </c>
      <c r="D123" t="str">
        <f>_xlfn.XLOOKUP(TMODELO[[#This Row],[Codigo Area Liquidacion]],TBLAREA[PLANTA],TBLAREA[PROG])</f>
        <v>01</v>
      </c>
      <c r="E123" t="str">
        <f>TMODELO[[#This Row],[Numero Documento]]&amp;TMODELO[[#This Row],[CTA]]</f>
        <v>013001248212.1.1.1.01</v>
      </c>
      <c r="F123" s="25" t="s">
        <v>1313</v>
      </c>
      <c r="G123" t="s">
        <v>770</v>
      </c>
      <c r="H123" t="s">
        <v>8</v>
      </c>
      <c r="I123" t="s">
        <v>1116</v>
      </c>
      <c r="J123" t="s">
        <v>1679</v>
      </c>
    </row>
    <row r="124" spans="1:10">
      <c r="A124" t="s">
        <v>11</v>
      </c>
      <c r="B124" t="s">
        <v>3139</v>
      </c>
      <c r="C124" t="str">
        <f>_xlfn.XLOOKUP(TMODELO[[#This Row],[Tipo Empleado]],TBLTIPO[Tipo Empleado],TBLTIPO[cta])</f>
        <v>2.1.1.1.01</v>
      </c>
      <c r="D124" t="str">
        <f>_xlfn.XLOOKUP(TMODELO[[#This Row],[Codigo Area Liquidacion]],TBLAREA[PLANTA],TBLAREA[PROG])</f>
        <v>01</v>
      </c>
      <c r="E124" t="str">
        <f>TMODELO[[#This Row],[Numero Documento]]&amp;TMODELO[[#This Row],[CTA]]</f>
        <v>031009762692.1.1.1.01</v>
      </c>
      <c r="F124" s="25" t="s">
        <v>2037</v>
      </c>
      <c r="G124" t="s">
        <v>1117</v>
      </c>
      <c r="H124" t="s">
        <v>196</v>
      </c>
      <c r="I124" t="s">
        <v>1960</v>
      </c>
      <c r="J124" t="s">
        <v>1676</v>
      </c>
    </row>
    <row r="125" spans="1:10">
      <c r="A125" t="s">
        <v>11</v>
      </c>
      <c r="B125" t="s">
        <v>3185</v>
      </c>
      <c r="C125" t="str">
        <f>_xlfn.XLOOKUP(TMODELO[[#This Row],[Tipo Empleado]],TBLTIPO[Tipo Empleado],TBLTIPO[cta])</f>
        <v>2.1.1.1.01</v>
      </c>
      <c r="D125" t="str">
        <f>_xlfn.XLOOKUP(TMODELO[[#This Row],[Codigo Area Liquidacion]],TBLAREA[PLANTA],TBLAREA[PROG])</f>
        <v>13</v>
      </c>
      <c r="E125" t="str">
        <f>TMODELO[[#This Row],[Numero Documento]]&amp;TMODELO[[#This Row],[CTA]]</f>
        <v>402007397422.1.1.1.01</v>
      </c>
      <c r="F125" s="25" t="s">
        <v>2303</v>
      </c>
      <c r="G125" t="s">
        <v>1813</v>
      </c>
      <c r="H125" t="s">
        <v>381</v>
      </c>
      <c r="I125" t="s">
        <v>342</v>
      </c>
      <c r="J125" t="s">
        <v>1670</v>
      </c>
    </row>
    <row r="126" spans="1:10">
      <c r="A126" t="s">
        <v>3048</v>
      </c>
      <c r="B126" t="s">
        <v>3139</v>
      </c>
      <c r="C126" t="str">
        <f>_xlfn.XLOOKUP(TMODELO[[#This Row],[Tipo Empleado]],TBLTIPO[Tipo Empleado],TBLTIPO[cta])</f>
        <v>2.1.2.2.05</v>
      </c>
      <c r="D126" t="str">
        <f>_xlfn.XLOOKUP(TMODELO[[#This Row],[Codigo Area Liquidacion]],TBLAREA[PLANTA],TBLAREA[PROG])</f>
        <v>01</v>
      </c>
      <c r="E126" t="str">
        <f>TMODELO[[#This Row],[Numero Documento]]&amp;TMODELO[[#This Row],[CTA]]</f>
        <v>225006088842.1.2.2.05</v>
      </c>
      <c r="F126" s="25" t="s">
        <v>3342</v>
      </c>
      <c r="G126" t="s">
        <v>3308</v>
      </c>
      <c r="H126" t="s">
        <v>1060</v>
      </c>
      <c r="I126" t="s">
        <v>1116</v>
      </c>
      <c r="J126" t="s">
        <v>1679</v>
      </c>
    </row>
    <row r="127" spans="1:10">
      <c r="A127" t="s">
        <v>11</v>
      </c>
      <c r="B127" t="s">
        <v>3185</v>
      </c>
      <c r="C127" t="str">
        <f>_xlfn.XLOOKUP(TMODELO[[#This Row],[Tipo Empleado]],TBLTIPO[Tipo Empleado],TBLTIPO[cta])</f>
        <v>2.1.1.1.01</v>
      </c>
      <c r="D127" t="str">
        <f>_xlfn.XLOOKUP(TMODELO[[#This Row],[Codigo Area Liquidacion]],TBLAREA[PLANTA],TBLAREA[PROG])</f>
        <v>13</v>
      </c>
      <c r="E127" t="str">
        <f>TMODELO[[#This Row],[Numero Documento]]&amp;TMODELO[[#This Row],[CTA]]</f>
        <v>001048539812.1.1.1.01</v>
      </c>
      <c r="F127" s="25" t="s">
        <v>1314</v>
      </c>
      <c r="G127" t="s">
        <v>317</v>
      </c>
      <c r="H127" t="s">
        <v>108</v>
      </c>
      <c r="I127" t="s">
        <v>1954</v>
      </c>
      <c r="J127" t="s">
        <v>1677</v>
      </c>
    </row>
    <row r="128" spans="1:10">
      <c r="A128" t="s">
        <v>3048</v>
      </c>
      <c r="B128" t="s">
        <v>3139</v>
      </c>
      <c r="C128" t="str">
        <f>_xlfn.XLOOKUP(TMODELO[[#This Row],[Tipo Empleado]],TBLTIPO[Tipo Empleado],TBLTIPO[cta])</f>
        <v>2.1.2.2.05</v>
      </c>
      <c r="D128" t="str">
        <f>_xlfn.XLOOKUP(TMODELO[[#This Row],[Codigo Area Liquidacion]],TBLAREA[PLANTA],TBLAREA[PROG])</f>
        <v>01</v>
      </c>
      <c r="E128" t="str">
        <f>TMODELO[[#This Row],[Numero Documento]]&amp;TMODELO[[#This Row],[CTA]]</f>
        <v>026013699252.1.2.2.05</v>
      </c>
      <c r="F128" s="25" t="s">
        <v>3338</v>
      </c>
      <c r="G128" t="s">
        <v>3304</v>
      </c>
      <c r="H128" t="s">
        <v>1060</v>
      </c>
      <c r="I128" t="s">
        <v>1116</v>
      </c>
      <c r="J128" t="s">
        <v>1679</v>
      </c>
    </row>
    <row r="129" spans="1:10">
      <c r="A129" t="s">
        <v>3039</v>
      </c>
      <c r="B129" t="s">
        <v>3139</v>
      </c>
      <c r="C129" t="str">
        <f>_xlfn.XLOOKUP(TMODELO[[#This Row],[Tipo Empleado]],TBLTIPO[Tipo Empleado],TBLTIPO[cta])</f>
        <v>2.1.1.2.08</v>
      </c>
      <c r="D129" t="str">
        <f>_xlfn.XLOOKUP(TMODELO[[#This Row],[Codigo Area Liquidacion]],TBLAREA[PLANTA],TBLAREA[PROG])</f>
        <v>01</v>
      </c>
      <c r="E129" t="str">
        <f>TMODELO[[#This Row],[Numero Documento]]&amp;TMODELO[[#This Row],[CTA]]</f>
        <v>402230694812.1.1.2.08</v>
      </c>
      <c r="F129" s="25" t="s">
        <v>2773</v>
      </c>
      <c r="G129" t="s">
        <v>1180</v>
      </c>
      <c r="H129" t="s">
        <v>259</v>
      </c>
      <c r="I129" t="s">
        <v>1957</v>
      </c>
      <c r="J129" t="s">
        <v>1685</v>
      </c>
    </row>
    <row r="130" spans="1:10">
      <c r="A130" t="s">
        <v>11</v>
      </c>
      <c r="B130" t="s">
        <v>3155</v>
      </c>
      <c r="C130" t="str">
        <f>_xlfn.XLOOKUP(TMODELO[[#This Row],[Tipo Empleado]],TBLTIPO[Tipo Empleado],TBLTIPO[cta])</f>
        <v>2.1.1.1.01</v>
      </c>
      <c r="D130" t="str">
        <f>_xlfn.XLOOKUP(TMODELO[[#This Row],[Codigo Area Liquidacion]],TBLAREA[PLANTA],TBLAREA[PROG])</f>
        <v>11</v>
      </c>
      <c r="E130" t="str">
        <f>TMODELO[[#This Row],[Numero Documento]]&amp;TMODELO[[#This Row],[CTA]]</f>
        <v>031010764572.1.1.1.01</v>
      </c>
      <c r="F130" s="25" t="s">
        <v>2571</v>
      </c>
      <c r="G130" t="s">
        <v>733</v>
      </c>
      <c r="H130" t="s">
        <v>474</v>
      </c>
      <c r="I130" t="s">
        <v>728</v>
      </c>
      <c r="J130" t="s">
        <v>1674</v>
      </c>
    </row>
    <row r="131" spans="1:10">
      <c r="A131" t="s">
        <v>3039</v>
      </c>
      <c r="B131" t="s">
        <v>3139</v>
      </c>
      <c r="C131" t="str">
        <f>_xlfn.XLOOKUP(TMODELO[[#This Row],[Tipo Empleado]],TBLTIPO[Tipo Empleado],TBLTIPO[cta])</f>
        <v>2.1.1.2.08</v>
      </c>
      <c r="D131" t="str">
        <f>_xlfn.XLOOKUP(TMODELO[[#This Row],[Codigo Area Liquidacion]],TBLAREA[PLANTA],TBLAREA[PROG])</f>
        <v>01</v>
      </c>
      <c r="E131" t="str">
        <f>TMODELO[[#This Row],[Numero Documento]]&amp;TMODELO[[#This Row],[CTA]]</f>
        <v>001038946222.1.1.2.08</v>
      </c>
      <c r="F131" s="25" t="s">
        <v>2774</v>
      </c>
      <c r="G131" t="s">
        <v>1622</v>
      </c>
      <c r="H131" t="s">
        <v>1587</v>
      </c>
      <c r="I131" t="s">
        <v>1953</v>
      </c>
      <c r="J131" t="s">
        <v>1683</v>
      </c>
    </row>
    <row r="132" spans="1:10">
      <c r="A132" t="s">
        <v>11</v>
      </c>
      <c r="B132" t="s">
        <v>3185</v>
      </c>
      <c r="C132" t="str">
        <f>_xlfn.XLOOKUP(TMODELO[[#This Row],[Tipo Empleado]],TBLTIPO[Tipo Empleado],TBLTIPO[cta])</f>
        <v>2.1.1.1.01</v>
      </c>
      <c r="D132" t="str">
        <f>_xlfn.XLOOKUP(TMODELO[[#This Row],[Codigo Area Liquidacion]],TBLAREA[PLANTA],TBLAREA[PROG])</f>
        <v>13</v>
      </c>
      <c r="E132" t="str">
        <f>TMODELO[[#This Row],[Numero Documento]]&amp;TMODELO[[#This Row],[CTA]]</f>
        <v>044000951802.1.1.1.01</v>
      </c>
      <c r="F132" s="25" t="s">
        <v>2304</v>
      </c>
      <c r="G132" t="s">
        <v>368</v>
      </c>
      <c r="H132" t="s">
        <v>128</v>
      </c>
      <c r="I132" t="s">
        <v>342</v>
      </c>
      <c r="J132" t="s">
        <v>1670</v>
      </c>
    </row>
    <row r="133" spans="1:10">
      <c r="A133" t="s">
        <v>11</v>
      </c>
      <c r="B133" t="s">
        <v>3139</v>
      </c>
      <c r="C133" t="str">
        <f>_xlfn.XLOOKUP(TMODELO[[#This Row],[Tipo Empleado]],TBLTIPO[Tipo Empleado],TBLTIPO[cta])</f>
        <v>2.1.1.1.01</v>
      </c>
      <c r="D133" t="str">
        <f>_xlfn.XLOOKUP(TMODELO[[#This Row],[Codigo Area Liquidacion]],TBLAREA[PLANTA],TBLAREA[PROG])</f>
        <v>01</v>
      </c>
      <c r="E133" t="str">
        <f>TMODELO[[#This Row],[Numero Documento]]&amp;TMODELO[[#This Row],[CTA]]</f>
        <v>001085598322.1.1.1.01</v>
      </c>
      <c r="F133" s="25" t="s">
        <v>2038</v>
      </c>
      <c r="G133" t="s">
        <v>197</v>
      </c>
      <c r="H133" t="s">
        <v>198</v>
      </c>
      <c r="I133" t="s">
        <v>193</v>
      </c>
      <c r="J133" t="s">
        <v>1712</v>
      </c>
    </row>
    <row r="134" spans="1:10">
      <c r="A134" t="s">
        <v>3048</v>
      </c>
      <c r="B134" t="s">
        <v>3139</v>
      </c>
      <c r="C134" t="str">
        <f>_xlfn.XLOOKUP(TMODELO[[#This Row],[Tipo Empleado]],TBLTIPO[Tipo Empleado],TBLTIPO[cta])</f>
        <v>2.1.2.2.05</v>
      </c>
      <c r="D134" t="str">
        <f>_xlfn.XLOOKUP(TMODELO[[#This Row],[Codigo Area Liquidacion]],TBLAREA[PLANTA],TBLAREA[PROG])</f>
        <v>01</v>
      </c>
      <c r="E134" t="str">
        <f>TMODELO[[#This Row],[Numero Documento]]&amp;TMODELO[[#This Row],[CTA]]</f>
        <v>011004286122.1.2.2.05</v>
      </c>
      <c r="F134" s="25" t="s">
        <v>2923</v>
      </c>
      <c r="G134" t="s">
        <v>1774</v>
      </c>
      <c r="H134" t="s">
        <v>1060</v>
      </c>
      <c r="I134" t="s">
        <v>1116</v>
      </c>
      <c r="J134" t="s">
        <v>1679</v>
      </c>
    </row>
    <row r="135" spans="1:10">
      <c r="A135" t="s">
        <v>11</v>
      </c>
      <c r="B135" t="s">
        <v>3139</v>
      </c>
      <c r="C135" t="str">
        <f>_xlfn.XLOOKUP(TMODELO[[#This Row],[Tipo Empleado]],TBLTIPO[Tipo Empleado],TBLTIPO[cta])</f>
        <v>2.1.1.1.01</v>
      </c>
      <c r="D135" t="str">
        <f>_xlfn.XLOOKUP(TMODELO[[#This Row],[Codigo Area Liquidacion]],TBLAREA[PLANTA],TBLAREA[PROG])</f>
        <v>01</v>
      </c>
      <c r="E135" t="str">
        <f>TMODELO[[#This Row],[Numero Documento]]&amp;TMODELO[[#This Row],[CTA]]</f>
        <v>001056431342.1.1.1.01</v>
      </c>
      <c r="F135" s="25" t="s">
        <v>2039</v>
      </c>
      <c r="G135" t="s">
        <v>771</v>
      </c>
      <c r="H135" t="s">
        <v>772</v>
      </c>
      <c r="I135" t="s">
        <v>1116</v>
      </c>
      <c r="J135" t="s">
        <v>1679</v>
      </c>
    </row>
    <row r="136" spans="1:10">
      <c r="A136" t="s">
        <v>11</v>
      </c>
      <c r="B136" t="s">
        <v>3185</v>
      </c>
      <c r="C136" t="str">
        <f>_xlfn.XLOOKUP(TMODELO[[#This Row],[Tipo Empleado]],TBLTIPO[Tipo Empleado],TBLTIPO[cta])</f>
        <v>2.1.1.1.01</v>
      </c>
      <c r="D136" t="str">
        <f>_xlfn.XLOOKUP(TMODELO[[#This Row],[Codigo Area Liquidacion]],TBLAREA[PLANTA],TBLAREA[PROG])</f>
        <v>13</v>
      </c>
      <c r="E136" t="str">
        <f>TMODELO[[#This Row],[Numero Documento]]&amp;TMODELO[[#This Row],[CTA]]</f>
        <v>402338146522.1.1.1.01</v>
      </c>
      <c r="F136" s="25" t="s">
        <v>2305</v>
      </c>
      <c r="G136" t="s">
        <v>1835</v>
      </c>
      <c r="H136" t="s">
        <v>104</v>
      </c>
      <c r="I136" t="s">
        <v>342</v>
      </c>
      <c r="J136" t="s">
        <v>1670</v>
      </c>
    </row>
    <row r="137" spans="1:10">
      <c r="A137" t="s">
        <v>3048</v>
      </c>
      <c r="B137" t="s">
        <v>3139</v>
      </c>
      <c r="C137" t="str">
        <f>_xlfn.XLOOKUP(TMODELO[[#This Row],[Tipo Empleado]],TBLTIPO[Tipo Empleado],TBLTIPO[cta])</f>
        <v>2.1.2.2.05</v>
      </c>
      <c r="D137" t="str">
        <f>_xlfn.XLOOKUP(TMODELO[[#This Row],[Codigo Area Liquidacion]],TBLAREA[PLANTA],TBLAREA[PROG])</f>
        <v>01</v>
      </c>
      <c r="E137" t="str">
        <f>TMODELO[[#This Row],[Numero Documento]]&amp;TMODELO[[#This Row],[CTA]]</f>
        <v>402280946172.1.2.2.05</v>
      </c>
      <c r="F137" s="25" t="s">
        <v>2924</v>
      </c>
      <c r="G137" t="s">
        <v>1832</v>
      </c>
      <c r="H137" t="s">
        <v>1060</v>
      </c>
      <c r="I137" t="s">
        <v>1116</v>
      </c>
      <c r="J137" t="s">
        <v>1679</v>
      </c>
    </row>
    <row r="138" spans="1:10">
      <c r="A138" t="s">
        <v>3039</v>
      </c>
      <c r="B138" t="s">
        <v>3139</v>
      </c>
      <c r="C138" t="str">
        <f>_xlfn.XLOOKUP(TMODELO[[#This Row],[Tipo Empleado]],TBLTIPO[Tipo Empleado],TBLTIPO[cta])</f>
        <v>2.1.1.2.08</v>
      </c>
      <c r="D138" t="str">
        <f>_xlfn.XLOOKUP(TMODELO[[#This Row],[Codigo Area Liquidacion]],TBLAREA[PLANTA],TBLAREA[PROG])</f>
        <v>01</v>
      </c>
      <c r="E138" t="str">
        <f>TMODELO[[#This Row],[Numero Documento]]&amp;TMODELO[[#This Row],[CTA]]</f>
        <v>402274474022.1.1.2.08</v>
      </c>
      <c r="F138" s="25" t="s">
        <v>3323</v>
      </c>
      <c r="G138" t="s">
        <v>3288</v>
      </c>
      <c r="H138" t="s">
        <v>1737</v>
      </c>
      <c r="I138" t="s">
        <v>728</v>
      </c>
      <c r="J138" t="s">
        <v>1674</v>
      </c>
    </row>
    <row r="139" spans="1:10">
      <c r="A139" t="s">
        <v>3048</v>
      </c>
      <c r="B139" t="s">
        <v>3139</v>
      </c>
      <c r="C139" t="str">
        <f>_xlfn.XLOOKUP(TMODELO[[#This Row],[Tipo Empleado]],TBLTIPO[Tipo Empleado],TBLTIPO[cta])</f>
        <v>2.1.2.2.05</v>
      </c>
      <c r="D139" t="str">
        <f>_xlfn.XLOOKUP(TMODELO[[#This Row],[Codigo Area Liquidacion]],TBLAREA[PLANTA],TBLAREA[PROG])</f>
        <v>01</v>
      </c>
      <c r="E139" t="str">
        <f>TMODELO[[#This Row],[Numero Documento]]&amp;TMODELO[[#This Row],[CTA]]</f>
        <v>016001636022.1.2.2.05</v>
      </c>
      <c r="F139" s="25" t="s">
        <v>3120</v>
      </c>
      <c r="G139" t="s">
        <v>3119</v>
      </c>
      <c r="H139" t="s">
        <v>1060</v>
      </c>
      <c r="I139" t="s">
        <v>1116</v>
      </c>
      <c r="J139" t="s">
        <v>1679</v>
      </c>
    </row>
    <row r="140" spans="1:10">
      <c r="A140" t="s">
        <v>11</v>
      </c>
      <c r="B140" t="s">
        <v>3155</v>
      </c>
      <c r="C140" t="str">
        <f>_xlfn.XLOOKUP(TMODELO[[#This Row],[Tipo Empleado]],TBLTIPO[Tipo Empleado],TBLTIPO[cta])</f>
        <v>2.1.1.1.01</v>
      </c>
      <c r="D140" t="str">
        <f>_xlfn.XLOOKUP(TMODELO[[#This Row],[Codigo Area Liquidacion]],TBLAREA[PLANTA],TBLAREA[PROG])</f>
        <v>11</v>
      </c>
      <c r="E140" t="str">
        <f>TMODELO[[#This Row],[Numero Documento]]&amp;TMODELO[[#This Row],[CTA]]</f>
        <v>031009655932.1.1.1.01</v>
      </c>
      <c r="F140" s="25" t="s">
        <v>1516</v>
      </c>
      <c r="G140" t="s">
        <v>734</v>
      </c>
      <c r="H140" t="s">
        <v>735</v>
      </c>
      <c r="I140" t="s">
        <v>728</v>
      </c>
      <c r="J140" t="s">
        <v>1674</v>
      </c>
    </row>
    <row r="141" spans="1:10">
      <c r="A141" t="s">
        <v>11</v>
      </c>
      <c r="B141" t="s">
        <v>3185</v>
      </c>
      <c r="C141" t="str">
        <f>_xlfn.XLOOKUP(TMODELO[[#This Row],[Tipo Empleado]],TBLTIPO[Tipo Empleado],TBLTIPO[cta])</f>
        <v>2.1.1.1.01</v>
      </c>
      <c r="D141" t="str">
        <f>_xlfn.XLOOKUP(TMODELO[[#This Row],[Codigo Area Liquidacion]],TBLAREA[PLANTA],TBLAREA[PROG])</f>
        <v>13</v>
      </c>
      <c r="E141" t="str">
        <f>TMODELO[[#This Row],[Numero Documento]]&amp;TMODELO[[#This Row],[CTA]]</f>
        <v>001090609702.1.1.1.01</v>
      </c>
      <c r="F141" s="25" t="s">
        <v>1401</v>
      </c>
      <c r="G141" t="s">
        <v>369</v>
      </c>
      <c r="H141" t="s">
        <v>8</v>
      </c>
      <c r="I141" t="s">
        <v>342</v>
      </c>
      <c r="J141" t="s">
        <v>1670</v>
      </c>
    </row>
    <row r="142" spans="1:10">
      <c r="A142" t="s">
        <v>11</v>
      </c>
      <c r="B142" t="s">
        <v>3185</v>
      </c>
      <c r="C142" t="str">
        <f>_xlfn.XLOOKUP(TMODELO[[#This Row],[Tipo Empleado]],TBLTIPO[Tipo Empleado],TBLTIPO[cta])</f>
        <v>2.1.1.1.01</v>
      </c>
      <c r="D142" t="str">
        <f>_xlfn.XLOOKUP(TMODELO[[#This Row],[Codigo Area Liquidacion]],TBLAREA[PLANTA],TBLAREA[PROG])</f>
        <v>13</v>
      </c>
      <c r="E142" t="str">
        <f>TMODELO[[#This Row],[Numero Documento]]&amp;TMODELO[[#This Row],[CTA]]</f>
        <v>047001999222.1.1.1.01</v>
      </c>
      <c r="F142" s="25" t="s">
        <v>1402</v>
      </c>
      <c r="G142" t="s">
        <v>370</v>
      </c>
      <c r="H142" t="s">
        <v>371</v>
      </c>
      <c r="I142" t="s">
        <v>342</v>
      </c>
      <c r="J142" t="s">
        <v>1670</v>
      </c>
    </row>
    <row r="143" spans="1:10">
      <c r="A143" t="s">
        <v>3048</v>
      </c>
      <c r="B143" t="s">
        <v>3139</v>
      </c>
      <c r="C143" t="str">
        <f>_xlfn.XLOOKUP(TMODELO[[#This Row],[Tipo Empleado]],TBLTIPO[Tipo Empleado],TBLTIPO[cta])</f>
        <v>2.1.2.2.05</v>
      </c>
      <c r="D143" t="str">
        <f>_xlfn.XLOOKUP(TMODELO[[#This Row],[Codigo Area Liquidacion]],TBLAREA[PLANTA],TBLAREA[PROG])</f>
        <v>01</v>
      </c>
      <c r="E143" t="str">
        <f>TMODELO[[#This Row],[Numero Documento]]&amp;TMODELO[[#This Row],[CTA]]</f>
        <v>005004670142.1.2.2.05</v>
      </c>
      <c r="F143" s="25" t="s">
        <v>2925</v>
      </c>
      <c r="G143" t="s">
        <v>1767</v>
      </c>
      <c r="H143" t="s">
        <v>1060</v>
      </c>
      <c r="I143" t="s">
        <v>1116</v>
      </c>
      <c r="J143" t="s">
        <v>1679</v>
      </c>
    </row>
    <row r="144" spans="1:10">
      <c r="A144" t="s">
        <v>11</v>
      </c>
      <c r="B144" t="s">
        <v>3155</v>
      </c>
      <c r="C144" t="str">
        <f>_xlfn.XLOOKUP(TMODELO[[#This Row],[Tipo Empleado]],TBLTIPO[Tipo Empleado],TBLTIPO[cta])</f>
        <v>2.1.1.1.01</v>
      </c>
      <c r="D144" t="str">
        <f>_xlfn.XLOOKUP(TMODELO[[#This Row],[Codigo Area Liquidacion]],TBLAREA[PLANTA],TBLAREA[PROG])</f>
        <v>11</v>
      </c>
      <c r="E144" t="str">
        <f>TMODELO[[#This Row],[Numero Documento]]&amp;TMODELO[[#This Row],[CTA]]</f>
        <v>011000139352.1.1.1.01</v>
      </c>
      <c r="F144" s="25" t="s">
        <v>1517</v>
      </c>
      <c r="G144" t="s">
        <v>321</v>
      </c>
      <c r="H144" t="s">
        <v>3158</v>
      </c>
      <c r="I144" t="s">
        <v>1953</v>
      </c>
      <c r="J144" t="s">
        <v>1683</v>
      </c>
    </row>
    <row r="145" spans="1:10">
      <c r="A145" t="s">
        <v>11</v>
      </c>
      <c r="B145" t="s">
        <v>3185</v>
      </c>
      <c r="C145" t="str">
        <f>_xlfn.XLOOKUP(TMODELO[[#This Row],[Tipo Empleado]],TBLTIPO[Tipo Empleado],TBLTIPO[cta])</f>
        <v>2.1.1.1.01</v>
      </c>
      <c r="D145" t="str">
        <f>_xlfn.XLOOKUP(TMODELO[[#This Row],[Codigo Area Liquidacion]],TBLAREA[PLANTA],TBLAREA[PROG])</f>
        <v>13</v>
      </c>
      <c r="E145" t="str">
        <f>TMODELO[[#This Row],[Numero Documento]]&amp;TMODELO[[#This Row],[CTA]]</f>
        <v>011004042582.1.1.1.01</v>
      </c>
      <c r="F145" s="25" t="s">
        <v>2306</v>
      </c>
      <c r="G145" t="s">
        <v>1773</v>
      </c>
      <c r="H145" t="s">
        <v>104</v>
      </c>
      <c r="I145" t="s">
        <v>342</v>
      </c>
      <c r="J145" t="s">
        <v>1670</v>
      </c>
    </row>
    <row r="146" spans="1:10">
      <c r="A146" t="s">
        <v>11</v>
      </c>
      <c r="B146" t="s">
        <v>3185</v>
      </c>
      <c r="C146" t="str">
        <f>_xlfn.XLOOKUP(TMODELO[[#This Row],[Tipo Empleado]],TBLTIPO[Tipo Empleado],TBLTIPO[cta])</f>
        <v>2.1.1.1.01</v>
      </c>
      <c r="D146" t="str">
        <f>_xlfn.XLOOKUP(TMODELO[[#This Row],[Codigo Area Liquidacion]],TBLAREA[PLANTA],TBLAREA[PROG])</f>
        <v>13</v>
      </c>
      <c r="E146" t="str">
        <f>TMODELO[[#This Row],[Numero Documento]]&amp;TMODELO[[#This Row],[CTA]]</f>
        <v>040000149792.1.1.1.01</v>
      </c>
      <c r="F146" s="25" t="s">
        <v>2307</v>
      </c>
      <c r="G146" t="s">
        <v>1239</v>
      </c>
      <c r="H146" t="s">
        <v>128</v>
      </c>
      <c r="I146" t="s">
        <v>1954</v>
      </c>
      <c r="J146" t="s">
        <v>1677</v>
      </c>
    </row>
    <row r="147" spans="1:10">
      <c r="A147" t="s">
        <v>11</v>
      </c>
      <c r="B147" t="s">
        <v>3155</v>
      </c>
      <c r="C147" t="str">
        <f>_xlfn.XLOOKUP(TMODELO[[#This Row],[Tipo Empleado]],TBLTIPO[Tipo Empleado],TBLTIPO[cta])</f>
        <v>2.1.1.1.01</v>
      </c>
      <c r="D147" t="str">
        <f>_xlfn.XLOOKUP(TMODELO[[#This Row],[Codigo Area Liquidacion]],TBLAREA[PLANTA],TBLAREA[PROG])</f>
        <v>11</v>
      </c>
      <c r="E147" t="str">
        <f>TMODELO[[#This Row],[Numero Documento]]&amp;TMODELO[[#This Row],[CTA]]</f>
        <v>031004819062.1.1.1.01</v>
      </c>
      <c r="F147" s="25" t="s">
        <v>2572</v>
      </c>
      <c r="G147" t="s">
        <v>736</v>
      </c>
      <c r="H147" t="s">
        <v>724</v>
      </c>
      <c r="I147" t="s">
        <v>728</v>
      </c>
      <c r="J147" t="s">
        <v>1674</v>
      </c>
    </row>
    <row r="148" spans="1:10">
      <c r="A148" t="s">
        <v>11</v>
      </c>
      <c r="B148" t="s">
        <v>3155</v>
      </c>
      <c r="C148" t="str">
        <f>_xlfn.XLOOKUP(TMODELO[[#This Row],[Tipo Empleado]],TBLTIPO[Tipo Empleado],TBLTIPO[cta])</f>
        <v>2.1.1.1.01</v>
      </c>
      <c r="D148" t="str">
        <f>_xlfn.XLOOKUP(TMODELO[[#This Row],[Codigo Area Liquidacion]],TBLAREA[PLANTA],TBLAREA[PROG])</f>
        <v>11</v>
      </c>
      <c r="E148" t="str">
        <f>TMODELO[[#This Row],[Numero Documento]]&amp;TMODELO[[#This Row],[CTA]]</f>
        <v>001054954852.1.1.1.01</v>
      </c>
      <c r="F148" s="25" t="s">
        <v>2573</v>
      </c>
      <c r="G148" t="s">
        <v>334</v>
      </c>
      <c r="H148" t="s">
        <v>335</v>
      </c>
      <c r="I148" t="s">
        <v>332</v>
      </c>
      <c r="J148" t="s">
        <v>1722</v>
      </c>
    </row>
    <row r="149" spans="1:10">
      <c r="A149" t="s">
        <v>3048</v>
      </c>
      <c r="B149" t="s">
        <v>3139</v>
      </c>
      <c r="C149" t="str">
        <f>_xlfn.XLOOKUP(TMODELO[[#This Row],[Tipo Empleado]],TBLTIPO[Tipo Empleado],TBLTIPO[cta])</f>
        <v>2.1.2.2.05</v>
      </c>
      <c r="D149" t="str">
        <f>_xlfn.XLOOKUP(TMODELO[[#This Row],[Codigo Area Liquidacion]],TBLAREA[PLANTA],TBLAREA[PROG])</f>
        <v>01</v>
      </c>
      <c r="E149" t="str">
        <f>TMODELO[[#This Row],[Numero Documento]]&amp;TMODELO[[#This Row],[CTA]]</f>
        <v>402209160562.1.2.2.05</v>
      </c>
      <c r="F149" s="25" t="s">
        <v>2926</v>
      </c>
      <c r="G149" t="s">
        <v>1891</v>
      </c>
      <c r="H149" t="s">
        <v>1060</v>
      </c>
      <c r="I149" t="s">
        <v>1116</v>
      </c>
      <c r="J149" t="s">
        <v>1679</v>
      </c>
    </row>
    <row r="150" spans="1:10">
      <c r="A150" t="s">
        <v>11</v>
      </c>
      <c r="B150" t="s">
        <v>3185</v>
      </c>
      <c r="C150" t="str">
        <f>_xlfn.XLOOKUP(TMODELO[[#This Row],[Tipo Empleado]],TBLTIPO[Tipo Empleado],TBLTIPO[cta])</f>
        <v>2.1.1.1.01</v>
      </c>
      <c r="D150" t="str">
        <f>_xlfn.XLOOKUP(TMODELO[[#This Row],[Codigo Area Liquidacion]],TBLAREA[PLANTA],TBLAREA[PROG])</f>
        <v>13</v>
      </c>
      <c r="E150" t="str">
        <f>TMODELO[[#This Row],[Numero Documento]]&amp;TMODELO[[#This Row],[CTA]]</f>
        <v>001029796632.1.1.1.01</v>
      </c>
      <c r="F150" s="25" t="s">
        <v>2308</v>
      </c>
      <c r="G150" t="s">
        <v>372</v>
      </c>
      <c r="H150" t="s">
        <v>8</v>
      </c>
      <c r="I150" t="s">
        <v>342</v>
      </c>
      <c r="J150" t="s">
        <v>1670</v>
      </c>
    </row>
    <row r="151" spans="1:10">
      <c r="A151" t="s">
        <v>11</v>
      </c>
      <c r="B151" t="s">
        <v>3139</v>
      </c>
      <c r="C151" t="str">
        <f>_xlfn.XLOOKUP(TMODELO[[#This Row],[Tipo Empleado]],TBLTIPO[Tipo Empleado],TBLTIPO[cta])</f>
        <v>2.1.1.1.01</v>
      </c>
      <c r="D151" t="str">
        <f>_xlfn.XLOOKUP(TMODELO[[#This Row],[Codigo Area Liquidacion]],TBLAREA[PLANTA],TBLAREA[PROG])</f>
        <v>01</v>
      </c>
      <c r="E151" t="str">
        <f>TMODELO[[#This Row],[Numero Documento]]&amp;TMODELO[[#This Row],[CTA]]</f>
        <v>068005533382.1.1.1.01</v>
      </c>
      <c r="F151" s="25" t="s">
        <v>3061</v>
      </c>
      <c r="G151" t="s">
        <v>3075</v>
      </c>
      <c r="H151" t="s">
        <v>724</v>
      </c>
      <c r="I151" t="s">
        <v>1116</v>
      </c>
      <c r="J151" t="s">
        <v>1679</v>
      </c>
    </row>
    <row r="152" spans="1:10">
      <c r="A152" t="s">
        <v>11</v>
      </c>
      <c r="B152" t="s">
        <v>3185</v>
      </c>
      <c r="C152" t="str">
        <f>_xlfn.XLOOKUP(TMODELO[[#This Row],[Tipo Empleado]],TBLTIPO[Tipo Empleado],TBLTIPO[cta])</f>
        <v>2.1.1.1.01</v>
      </c>
      <c r="D152" t="str">
        <f>_xlfn.XLOOKUP(TMODELO[[#This Row],[Codigo Area Liquidacion]],TBLAREA[PLANTA],TBLAREA[PROG])</f>
        <v>13</v>
      </c>
      <c r="E152" t="str">
        <f>TMODELO[[#This Row],[Numero Documento]]&amp;TMODELO[[#This Row],[CTA]]</f>
        <v>402006561362.1.1.1.01</v>
      </c>
      <c r="F152" s="25" t="s">
        <v>2309</v>
      </c>
      <c r="G152" t="s">
        <v>1034</v>
      </c>
      <c r="H152" t="s">
        <v>210</v>
      </c>
      <c r="I152" t="s">
        <v>342</v>
      </c>
      <c r="J152" t="s">
        <v>1670</v>
      </c>
    </row>
    <row r="153" spans="1:10">
      <c r="A153" t="s">
        <v>11</v>
      </c>
      <c r="B153" t="s">
        <v>3139</v>
      </c>
      <c r="C153" t="str">
        <f>_xlfn.XLOOKUP(TMODELO[[#This Row],[Tipo Empleado]],TBLTIPO[Tipo Empleado],TBLTIPO[cta])</f>
        <v>2.1.1.1.01</v>
      </c>
      <c r="D153" t="str">
        <f>_xlfn.XLOOKUP(TMODELO[[#This Row],[Codigo Area Liquidacion]],TBLAREA[PLANTA],TBLAREA[PROG])</f>
        <v>01</v>
      </c>
      <c r="E153" t="str">
        <f>TMODELO[[#This Row],[Numero Documento]]&amp;TMODELO[[#This Row],[CTA]]</f>
        <v>001017200192.1.1.1.01</v>
      </c>
      <c r="F153" s="25" t="s">
        <v>2040</v>
      </c>
      <c r="G153" t="s">
        <v>965</v>
      </c>
      <c r="H153" t="s">
        <v>59</v>
      </c>
      <c r="I153" t="s">
        <v>960</v>
      </c>
      <c r="J153" t="s">
        <v>1710</v>
      </c>
    </row>
    <row r="154" spans="1:10">
      <c r="A154" t="s">
        <v>3039</v>
      </c>
      <c r="B154" t="s">
        <v>3139</v>
      </c>
      <c r="C154" t="str">
        <f>_xlfn.XLOOKUP(TMODELO[[#This Row],[Tipo Empleado]],TBLTIPO[Tipo Empleado],TBLTIPO[cta])</f>
        <v>2.1.1.2.08</v>
      </c>
      <c r="D154" t="str">
        <f>_xlfn.XLOOKUP(TMODELO[[#This Row],[Codigo Area Liquidacion]],TBLAREA[PLANTA],TBLAREA[PROG])</f>
        <v>01</v>
      </c>
      <c r="E154" t="str">
        <f>TMODELO[[#This Row],[Numero Documento]]&amp;TMODELO[[#This Row],[CTA]]</f>
        <v>045001570392.1.1.2.08</v>
      </c>
      <c r="F154" s="25" t="s">
        <v>2775</v>
      </c>
      <c r="G154" t="s">
        <v>1908</v>
      </c>
      <c r="H154" t="s">
        <v>1173</v>
      </c>
      <c r="I154" t="s">
        <v>1115</v>
      </c>
      <c r="J154" t="s">
        <v>1697</v>
      </c>
    </row>
    <row r="155" spans="1:10">
      <c r="A155" t="s">
        <v>11</v>
      </c>
      <c r="B155" t="s">
        <v>3185</v>
      </c>
      <c r="C155" t="str">
        <f>_xlfn.XLOOKUP(TMODELO[[#This Row],[Tipo Empleado]],TBLTIPO[Tipo Empleado],TBLTIPO[cta])</f>
        <v>2.1.1.1.01</v>
      </c>
      <c r="D155" t="str">
        <f>_xlfn.XLOOKUP(TMODELO[[#This Row],[Codigo Area Liquidacion]],TBLAREA[PLANTA],TBLAREA[PROG])</f>
        <v>13</v>
      </c>
      <c r="E155" t="str">
        <f>TMODELO[[#This Row],[Numero Documento]]&amp;TMODELO[[#This Row],[CTA]]</f>
        <v>402202596222.1.1.1.01</v>
      </c>
      <c r="F155" s="25" t="s">
        <v>2310</v>
      </c>
      <c r="G155" t="s">
        <v>773</v>
      </c>
      <c r="H155" t="s">
        <v>8</v>
      </c>
      <c r="I155" t="s">
        <v>342</v>
      </c>
      <c r="J155" t="s">
        <v>1670</v>
      </c>
    </row>
    <row r="156" spans="1:10">
      <c r="A156" t="s">
        <v>11</v>
      </c>
      <c r="B156" t="s">
        <v>3185</v>
      </c>
      <c r="C156" t="str">
        <f>_xlfn.XLOOKUP(TMODELO[[#This Row],[Tipo Empleado]],TBLTIPO[Tipo Empleado],TBLTIPO[cta])</f>
        <v>2.1.1.1.01</v>
      </c>
      <c r="D156" t="str">
        <f>_xlfn.XLOOKUP(TMODELO[[#This Row],[Codigo Area Liquidacion]],TBLAREA[PLANTA],TBLAREA[PROG])</f>
        <v>13</v>
      </c>
      <c r="E156" t="str">
        <f>TMODELO[[#This Row],[Numero Documento]]&amp;TMODELO[[#This Row],[CTA]]</f>
        <v>402007230272.1.1.1.01</v>
      </c>
      <c r="F156" s="25" t="s">
        <v>2311</v>
      </c>
      <c r="G156" t="s">
        <v>1209</v>
      </c>
      <c r="H156" t="s">
        <v>210</v>
      </c>
      <c r="I156" t="s">
        <v>342</v>
      </c>
      <c r="J156" t="s">
        <v>1670</v>
      </c>
    </row>
    <row r="157" spans="1:10">
      <c r="A157" t="s">
        <v>11</v>
      </c>
      <c r="B157" t="s">
        <v>3155</v>
      </c>
      <c r="C157" t="str">
        <f>_xlfn.XLOOKUP(TMODELO[[#This Row],[Tipo Empleado]],TBLTIPO[Tipo Empleado],TBLTIPO[cta])</f>
        <v>2.1.1.1.01</v>
      </c>
      <c r="D157" t="str">
        <f>_xlfn.XLOOKUP(TMODELO[[#This Row],[Codigo Area Liquidacion]],TBLAREA[PLANTA],TBLAREA[PROG])</f>
        <v>11</v>
      </c>
      <c r="E157" t="str">
        <f>TMODELO[[#This Row],[Numero Documento]]&amp;TMODELO[[#This Row],[CTA]]</f>
        <v>001124004782.1.1.1.01</v>
      </c>
      <c r="F157" s="25" t="s">
        <v>2574</v>
      </c>
      <c r="G157" t="s">
        <v>1193</v>
      </c>
      <c r="H157" t="s">
        <v>133</v>
      </c>
      <c r="I157" t="s">
        <v>830</v>
      </c>
      <c r="J157" t="s">
        <v>1672</v>
      </c>
    </row>
    <row r="158" spans="1:10">
      <c r="A158" t="s">
        <v>11</v>
      </c>
      <c r="B158" t="s">
        <v>3139</v>
      </c>
      <c r="C158" t="str">
        <f>_xlfn.XLOOKUP(TMODELO[[#This Row],[Tipo Empleado]],TBLTIPO[Tipo Empleado],TBLTIPO[cta])</f>
        <v>2.1.1.1.01</v>
      </c>
      <c r="D158" t="str">
        <f>_xlfn.XLOOKUP(TMODELO[[#This Row],[Codigo Area Liquidacion]],TBLAREA[PLANTA],TBLAREA[PROG])</f>
        <v>01</v>
      </c>
      <c r="E158" t="str">
        <f>TMODELO[[#This Row],[Numero Documento]]&amp;TMODELO[[#This Row],[CTA]]</f>
        <v>081000085752.1.1.1.01</v>
      </c>
      <c r="F158" s="25" t="s">
        <v>2041</v>
      </c>
      <c r="G158" t="s">
        <v>700</v>
      </c>
      <c r="H158" t="s">
        <v>8</v>
      </c>
      <c r="I158" t="s">
        <v>699</v>
      </c>
      <c r="J158" t="s">
        <v>1708</v>
      </c>
    </row>
    <row r="159" spans="1:10">
      <c r="A159" t="s">
        <v>11</v>
      </c>
      <c r="B159" t="s">
        <v>3139</v>
      </c>
      <c r="C159" t="str">
        <f>_xlfn.XLOOKUP(TMODELO[[#This Row],[Tipo Empleado]],TBLTIPO[Tipo Empleado],TBLTIPO[cta])</f>
        <v>2.1.1.1.01</v>
      </c>
      <c r="D159" t="str">
        <f>_xlfn.XLOOKUP(TMODELO[[#This Row],[Codigo Area Liquidacion]],TBLAREA[PLANTA],TBLAREA[PROG])</f>
        <v>01</v>
      </c>
      <c r="E159" t="str">
        <f>TMODELO[[#This Row],[Numero Documento]]&amp;TMODELO[[#This Row],[CTA]]</f>
        <v>001153445822.1.1.1.01</v>
      </c>
      <c r="F159" s="25" t="s">
        <v>2042</v>
      </c>
      <c r="G159" t="s">
        <v>774</v>
      </c>
      <c r="H159" t="s">
        <v>100</v>
      </c>
      <c r="I159" t="s">
        <v>1116</v>
      </c>
      <c r="J159" t="s">
        <v>1679</v>
      </c>
    </row>
    <row r="160" spans="1:10">
      <c r="A160" t="s">
        <v>11</v>
      </c>
      <c r="B160" t="s">
        <v>3155</v>
      </c>
      <c r="C160" t="str">
        <f>_xlfn.XLOOKUP(TMODELO[[#This Row],[Tipo Empleado]],TBLTIPO[Tipo Empleado],TBLTIPO[cta])</f>
        <v>2.1.1.1.01</v>
      </c>
      <c r="D160" t="str">
        <f>_xlfn.XLOOKUP(TMODELO[[#This Row],[Codigo Area Liquidacion]],TBLAREA[PLANTA],TBLAREA[PROG])</f>
        <v>11</v>
      </c>
      <c r="E160" t="str">
        <f>TMODELO[[#This Row],[Numero Documento]]&amp;TMODELO[[#This Row],[CTA]]</f>
        <v>001001101702.1.1.1.01</v>
      </c>
      <c r="F160" s="25" t="s">
        <v>2575</v>
      </c>
      <c r="G160" t="s">
        <v>1028</v>
      </c>
      <c r="H160" t="s">
        <v>110</v>
      </c>
      <c r="I160" t="s">
        <v>73</v>
      </c>
      <c r="J160" t="s">
        <v>1684</v>
      </c>
    </row>
    <row r="161" spans="1:10">
      <c r="A161" t="s">
        <v>11</v>
      </c>
      <c r="B161" t="s">
        <v>3139</v>
      </c>
      <c r="C161" t="str">
        <f>_xlfn.XLOOKUP(TMODELO[[#This Row],[Tipo Empleado]],TBLTIPO[Tipo Empleado],TBLTIPO[cta])</f>
        <v>2.1.1.1.01</v>
      </c>
      <c r="D161" t="str">
        <f>_xlfn.XLOOKUP(TMODELO[[#This Row],[Codigo Area Liquidacion]],TBLAREA[PLANTA],TBLAREA[PROG])</f>
        <v>01</v>
      </c>
      <c r="E161" t="str">
        <f>TMODELO[[#This Row],[Numero Documento]]&amp;TMODELO[[#This Row],[CTA]]</f>
        <v>001136397282.1.1.1.01</v>
      </c>
      <c r="F161" s="25" t="s">
        <v>3248</v>
      </c>
      <c r="G161" t="s">
        <v>3231</v>
      </c>
      <c r="H161" t="s">
        <v>8</v>
      </c>
      <c r="I161" t="s">
        <v>266</v>
      </c>
      <c r="J161" t="s">
        <v>1687</v>
      </c>
    </row>
    <row r="162" spans="1:10">
      <c r="A162" t="s">
        <v>11</v>
      </c>
      <c r="B162" t="s">
        <v>3139</v>
      </c>
      <c r="C162" t="str">
        <f>_xlfn.XLOOKUP(TMODELO[[#This Row],[Tipo Empleado]],TBLTIPO[Tipo Empleado],TBLTIPO[cta])</f>
        <v>2.1.1.1.01</v>
      </c>
      <c r="D162" t="str">
        <f>_xlfn.XLOOKUP(TMODELO[[#This Row],[Codigo Area Liquidacion]],TBLAREA[PLANTA],TBLAREA[PROG])</f>
        <v>01</v>
      </c>
      <c r="E162" t="str">
        <f>TMODELO[[#This Row],[Numero Documento]]&amp;TMODELO[[#This Row],[CTA]]</f>
        <v>048004764442.1.1.1.01</v>
      </c>
      <c r="F162" s="25" t="s">
        <v>2043</v>
      </c>
      <c r="G162" t="s">
        <v>1118</v>
      </c>
      <c r="H162" t="s">
        <v>196</v>
      </c>
      <c r="I162" t="s">
        <v>1115</v>
      </c>
      <c r="J162" t="s">
        <v>1697</v>
      </c>
    </row>
    <row r="163" spans="1:10">
      <c r="A163" t="s">
        <v>3039</v>
      </c>
      <c r="B163" t="s">
        <v>3139</v>
      </c>
      <c r="C163" t="str">
        <f>_xlfn.XLOOKUP(TMODELO[[#This Row],[Tipo Empleado]],TBLTIPO[Tipo Empleado],TBLTIPO[cta])</f>
        <v>2.1.1.2.08</v>
      </c>
      <c r="D163" t="str">
        <f>_xlfn.XLOOKUP(TMODELO[[#This Row],[Codigo Area Liquidacion]],TBLAREA[PLANTA],TBLAREA[PROG])</f>
        <v>01</v>
      </c>
      <c r="E163" t="str">
        <f>TMODELO[[#This Row],[Numero Documento]]&amp;TMODELO[[#This Row],[CTA]]</f>
        <v>402220470412.1.1.2.08</v>
      </c>
      <c r="F163" s="25" t="s">
        <v>2776</v>
      </c>
      <c r="G163" t="s">
        <v>1975</v>
      </c>
      <c r="H163" t="s">
        <v>1946</v>
      </c>
      <c r="I163" t="s">
        <v>106</v>
      </c>
      <c r="J163" t="s">
        <v>1690</v>
      </c>
    </row>
    <row r="164" spans="1:10">
      <c r="A164" t="s">
        <v>11</v>
      </c>
      <c r="B164" t="s">
        <v>3139</v>
      </c>
      <c r="C164" t="str">
        <f>_xlfn.XLOOKUP(TMODELO[[#This Row],[Tipo Empleado]],TBLTIPO[Tipo Empleado],TBLTIPO[cta])</f>
        <v>2.1.1.1.01</v>
      </c>
      <c r="D164" t="str">
        <f>_xlfn.XLOOKUP(TMODELO[[#This Row],[Codigo Area Liquidacion]],TBLAREA[PLANTA],TBLAREA[PROG])</f>
        <v>01</v>
      </c>
      <c r="E164" t="str">
        <f>TMODELO[[#This Row],[Numero Documento]]&amp;TMODELO[[#This Row],[CTA]]</f>
        <v>402283410832.1.1.1.01</v>
      </c>
      <c r="F164" s="25" t="s">
        <v>2044</v>
      </c>
      <c r="G164" t="s">
        <v>1600</v>
      </c>
      <c r="H164" t="s">
        <v>1601</v>
      </c>
      <c r="I164" t="s">
        <v>1116</v>
      </c>
      <c r="J164" t="s">
        <v>1679</v>
      </c>
    </row>
    <row r="165" spans="1:10">
      <c r="A165" t="s">
        <v>3048</v>
      </c>
      <c r="B165" t="s">
        <v>3139</v>
      </c>
      <c r="C165" t="str">
        <f>_xlfn.XLOOKUP(TMODELO[[#This Row],[Tipo Empleado]],TBLTIPO[Tipo Empleado],TBLTIPO[cta])</f>
        <v>2.1.2.2.05</v>
      </c>
      <c r="D165" t="str">
        <f>_xlfn.XLOOKUP(TMODELO[[#This Row],[Codigo Area Liquidacion]],TBLAREA[PLANTA],TBLAREA[PROG])</f>
        <v>01</v>
      </c>
      <c r="E165" t="str">
        <f>TMODELO[[#This Row],[Numero Documento]]&amp;TMODELO[[#This Row],[CTA]]</f>
        <v>001114726502.1.2.2.05</v>
      </c>
      <c r="F165" s="25" t="s">
        <v>3253</v>
      </c>
      <c r="G165" t="s">
        <v>3238</v>
      </c>
      <c r="H165" t="s">
        <v>1060</v>
      </c>
      <c r="I165" t="s">
        <v>1116</v>
      </c>
      <c r="J165" t="s">
        <v>1679</v>
      </c>
    </row>
    <row r="166" spans="1:10">
      <c r="A166" t="s">
        <v>11</v>
      </c>
      <c r="B166" t="s">
        <v>3185</v>
      </c>
      <c r="C166" t="str">
        <f>_xlfn.XLOOKUP(TMODELO[[#This Row],[Tipo Empleado]],TBLTIPO[Tipo Empleado],TBLTIPO[cta])</f>
        <v>2.1.1.1.01</v>
      </c>
      <c r="D166" t="str">
        <f>_xlfn.XLOOKUP(TMODELO[[#This Row],[Codigo Area Liquidacion]],TBLAREA[PLANTA],TBLAREA[PROG])</f>
        <v>13</v>
      </c>
      <c r="E166" t="str">
        <f>TMODELO[[#This Row],[Numero Documento]]&amp;TMODELO[[#This Row],[CTA]]</f>
        <v>001003031892.1.1.1.01</v>
      </c>
      <c r="F166" s="25" t="s">
        <v>2312</v>
      </c>
      <c r="G166" t="s">
        <v>373</v>
      </c>
      <c r="H166" t="s">
        <v>27</v>
      </c>
      <c r="I166" t="s">
        <v>342</v>
      </c>
      <c r="J166" t="s">
        <v>1670</v>
      </c>
    </row>
    <row r="167" spans="1:10">
      <c r="A167" t="s">
        <v>3049</v>
      </c>
      <c r="B167" t="s">
        <v>3139</v>
      </c>
      <c r="C167" t="str">
        <f>_xlfn.XLOOKUP(TMODELO[[#This Row],[Tipo Empleado]],TBLTIPO[Tipo Empleado],TBLTIPO[cta])</f>
        <v>2.1.1.3.01</v>
      </c>
      <c r="D167" t="str">
        <f>_xlfn.XLOOKUP(TMODELO[[#This Row],[Codigo Area Liquidacion]],TBLAREA[PLANTA],TBLAREA[PROG])</f>
        <v>01</v>
      </c>
      <c r="E167" t="str">
        <f>TMODELO[[#This Row],[Numero Documento]]&amp;TMODELO[[#This Row],[CTA]]</f>
        <v>001035498122.1.1.3.01</v>
      </c>
      <c r="F167" s="25" t="s">
        <v>2900</v>
      </c>
      <c r="G167" t="s">
        <v>1006</v>
      </c>
      <c r="H167" t="s">
        <v>507</v>
      </c>
      <c r="I167" t="s">
        <v>309</v>
      </c>
      <c r="J167" t="s">
        <v>1688</v>
      </c>
    </row>
    <row r="168" spans="1:10">
      <c r="A168" t="s">
        <v>11</v>
      </c>
      <c r="B168" t="s">
        <v>3139</v>
      </c>
      <c r="C168" t="str">
        <f>_xlfn.XLOOKUP(TMODELO[[#This Row],[Tipo Empleado]],TBLTIPO[Tipo Empleado],TBLTIPO[cta])</f>
        <v>2.1.1.1.01</v>
      </c>
      <c r="D168" t="str">
        <f>_xlfn.XLOOKUP(TMODELO[[#This Row],[Codigo Area Liquidacion]],TBLAREA[PLANTA],TBLAREA[PROG])</f>
        <v>01</v>
      </c>
      <c r="E168" t="str">
        <f>TMODELO[[#This Row],[Numero Documento]]&amp;TMODELO[[#This Row],[CTA]]</f>
        <v>001007247152.1.1.1.01</v>
      </c>
      <c r="F168" s="25" t="s">
        <v>2045</v>
      </c>
      <c r="G168" t="s">
        <v>216</v>
      </c>
      <c r="H168" t="s">
        <v>15</v>
      </c>
      <c r="I168" t="s">
        <v>1962</v>
      </c>
      <c r="J168" t="s">
        <v>1686</v>
      </c>
    </row>
    <row r="169" spans="1:10">
      <c r="A169" t="s">
        <v>11</v>
      </c>
      <c r="B169" t="s">
        <v>3185</v>
      </c>
      <c r="C169" t="str">
        <f>_xlfn.XLOOKUP(TMODELO[[#This Row],[Tipo Empleado]],TBLTIPO[Tipo Empleado],TBLTIPO[cta])</f>
        <v>2.1.1.1.01</v>
      </c>
      <c r="D169" t="str">
        <f>_xlfn.XLOOKUP(TMODELO[[#This Row],[Codigo Area Liquidacion]],TBLAREA[PLANTA],TBLAREA[PROG])</f>
        <v>13</v>
      </c>
      <c r="E169" t="str">
        <f>TMODELO[[#This Row],[Numero Documento]]&amp;TMODELO[[#This Row],[CTA]]</f>
        <v>001150474662.1.1.1.01</v>
      </c>
      <c r="F169" s="25" t="s">
        <v>2313</v>
      </c>
      <c r="G169" t="s">
        <v>3186</v>
      </c>
      <c r="H169" t="s">
        <v>210</v>
      </c>
      <c r="I169" t="s">
        <v>1954</v>
      </c>
      <c r="J169" t="s">
        <v>1677</v>
      </c>
    </row>
    <row r="170" spans="1:10">
      <c r="A170" t="s">
        <v>11</v>
      </c>
      <c r="B170" t="s">
        <v>3155</v>
      </c>
      <c r="C170" t="str">
        <f>_xlfn.XLOOKUP(TMODELO[[#This Row],[Tipo Empleado]],TBLTIPO[Tipo Empleado],TBLTIPO[cta])</f>
        <v>2.1.1.1.01</v>
      </c>
      <c r="D170" t="str">
        <f>_xlfn.XLOOKUP(TMODELO[[#This Row],[Codigo Area Liquidacion]],TBLAREA[PLANTA],TBLAREA[PROG])</f>
        <v>11</v>
      </c>
      <c r="E170" t="str">
        <f>TMODELO[[#This Row],[Numero Documento]]&amp;TMODELO[[#This Row],[CTA]]</f>
        <v>001082455982.1.1.1.01</v>
      </c>
      <c r="F170" s="25" t="s">
        <v>2576</v>
      </c>
      <c r="G170" t="s">
        <v>1267</v>
      </c>
      <c r="H170" t="s">
        <v>389</v>
      </c>
      <c r="I170" t="s">
        <v>1953</v>
      </c>
      <c r="J170" t="s">
        <v>1683</v>
      </c>
    </row>
    <row r="171" spans="1:10">
      <c r="A171" t="s">
        <v>11</v>
      </c>
      <c r="B171" t="s">
        <v>3185</v>
      </c>
      <c r="C171" t="str">
        <f>_xlfn.XLOOKUP(TMODELO[[#This Row],[Tipo Empleado]],TBLTIPO[Tipo Empleado],TBLTIPO[cta])</f>
        <v>2.1.1.1.01</v>
      </c>
      <c r="D171" t="str">
        <f>_xlfn.XLOOKUP(TMODELO[[#This Row],[Codigo Area Liquidacion]],TBLAREA[PLANTA],TBLAREA[PROG])</f>
        <v>13</v>
      </c>
      <c r="E171" t="str">
        <f>TMODELO[[#This Row],[Numero Documento]]&amp;TMODELO[[#This Row],[CTA]]</f>
        <v>025000170132.1.1.1.01</v>
      </c>
      <c r="F171" s="25" t="s">
        <v>1403</v>
      </c>
      <c r="G171" t="s">
        <v>374</v>
      </c>
      <c r="H171" t="s">
        <v>1738</v>
      </c>
      <c r="I171" t="s">
        <v>342</v>
      </c>
      <c r="J171" t="s">
        <v>1670</v>
      </c>
    </row>
    <row r="172" spans="1:10">
      <c r="A172" t="s">
        <v>3039</v>
      </c>
      <c r="B172" t="s">
        <v>3139</v>
      </c>
      <c r="C172" t="str">
        <f>_xlfn.XLOOKUP(TMODELO[[#This Row],[Tipo Empleado]],TBLTIPO[Tipo Empleado],TBLTIPO[cta])</f>
        <v>2.1.1.2.08</v>
      </c>
      <c r="D172" t="str">
        <f>_xlfn.XLOOKUP(TMODELO[[#This Row],[Codigo Area Liquidacion]],TBLAREA[PLANTA],TBLAREA[PROG])</f>
        <v>01</v>
      </c>
      <c r="E172" t="str">
        <f>TMODELO[[#This Row],[Numero Documento]]&amp;TMODELO[[#This Row],[CTA]]</f>
        <v>001019588092.1.1.2.08</v>
      </c>
      <c r="F172" s="25" t="s">
        <v>2777</v>
      </c>
      <c r="G172" t="s">
        <v>1623</v>
      </c>
      <c r="H172" t="s">
        <v>1587</v>
      </c>
      <c r="I172" t="s">
        <v>1953</v>
      </c>
      <c r="J172" t="s">
        <v>1683</v>
      </c>
    </row>
    <row r="173" spans="1:10">
      <c r="A173" t="s">
        <v>11</v>
      </c>
      <c r="B173" t="s">
        <v>3155</v>
      </c>
      <c r="C173" t="str">
        <f>_xlfn.XLOOKUP(TMODELO[[#This Row],[Tipo Empleado]],TBLTIPO[Tipo Empleado],TBLTIPO[cta])</f>
        <v>2.1.1.1.01</v>
      </c>
      <c r="D173" t="str">
        <f>_xlfn.XLOOKUP(TMODELO[[#This Row],[Codigo Area Liquidacion]],TBLAREA[PLANTA],TBLAREA[PROG])</f>
        <v>11</v>
      </c>
      <c r="E173" t="str">
        <f>TMODELO[[#This Row],[Numero Documento]]&amp;TMODELO[[#This Row],[CTA]]</f>
        <v>052000681372.1.1.1.01</v>
      </c>
      <c r="F173" s="25" t="s">
        <v>1519</v>
      </c>
      <c r="G173" t="s">
        <v>837</v>
      </c>
      <c r="H173" t="s">
        <v>838</v>
      </c>
      <c r="I173" t="s">
        <v>830</v>
      </c>
      <c r="J173" t="s">
        <v>1672</v>
      </c>
    </row>
    <row r="174" spans="1:10">
      <c r="A174" t="s">
        <v>3039</v>
      </c>
      <c r="B174" t="s">
        <v>3139</v>
      </c>
      <c r="C174" t="str">
        <f>_xlfn.XLOOKUP(TMODELO[[#This Row],[Tipo Empleado]],TBLTIPO[Tipo Empleado],TBLTIPO[cta])</f>
        <v>2.1.1.2.08</v>
      </c>
      <c r="D174" t="str">
        <f>_xlfn.XLOOKUP(TMODELO[[#This Row],[Codigo Area Liquidacion]],TBLAREA[PLANTA],TBLAREA[PROG])</f>
        <v>01</v>
      </c>
      <c r="E174" t="str">
        <f>TMODELO[[#This Row],[Numero Documento]]&amp;TMODELO[[#This Row],[CTA]]</f>
        <v>068003948572.1.1.2.08</v>
      </c>
      <c r="F174" s="25" t="s">
        <v>2778</v>
      </c>
      <c r="G174" t="s">
        <v>1624</v>
      </c>
      <c r="H174" t="s">
        <v>102</v>
      </c>
      <c r="I174" t="s">
        <v>1955</v>
      </c>
      <c r="J174" t="s">
        <v>1669</v>
      </c>
    </row>
    <row r="175" spans="1:10">
      <c r="A175" t="s">
        <v>11</v>
      </c>
      <c r="B175" t="s">
        <v>3139</v>
      </c>
      <c r="C175" t="str">
        <f>_xlfn.XLOOKUP(TMODELO[[#This Row],[Tipo Empleado]],TBLTIPO[Tipo Empleado],TBLTIPO[cta])</f>
        <v>2.1.1.1.01</v>
      </c>
      <c r="D175" t="str">
        <f>_xlfn.XLOOKUP(TMODELO[[#This Row],[Codigo Area Liquidacion]],TBLAREA[PLANTA],TBLAREA[PROG])</f>
        <v>01</v>
      </c>
      <c r="E175" t="str">
        <f>TMODELO[[#This Row],[Numero Documento]]&amp;TMODELO[[#This Row],[CTA]]</f>
        <v>136001691332.1.1.1.01</v>
      </c>
      <c r="F175" s="25" t="s">
        <v>2046</v>
      </c>
      <c r="G175" t="s">
        <v>1602</v>
      </c>
      <c r="H175" t="s">
        <v>8</v>
      </c>
      <c r="I175" t="s">
        <v>266</v>
      </c>
      <c r="J175" t="s">
        <v>1687</v>
      </c>
    </row>
    <row r="176" spans="1:10">
      <c r="A176" t="s">
        <v>11</v>
      </c>
      <c r="B176" t="s">
        <v>3185</v>
      </c>
      <c r="C176" t="str">
        <f>_xlfn.XLOOKUP(TMODELO[[#This Row],[Tipo Empleado]],TBLTIPO[Tipo Empleado],TBLTIPO[cta])</f>
        <v>2.1.1.1.01</v>
      </c>
      <c r="D176" t="str">
        <f>_xlfn.XLOOKUP(TMODELO[[#This Row],[Codigo Area Liquidacion]],TBLAREA[PLANTA],TBLAREA[PROG])</f>
        <v>13</v>
      </c>
      <c r="E176" t="str">
        <f>TMODELO[[#This Row],[Numero Documento]]&amp;TMODELO[[#This Row],[CTA]]</f>
        <v>085000270272.1.1.1.01</v>
      </c>
      <c r="F176" s="25" t="s">
        <v>2314</v>
      </c>
      <c r="G176" t="s">
        <v>376</v>
      </c>
      <c r="H176" t="s">
        <v>8</v>
      </c>
      <c r="I176" t="s">
        <v>342</v>
      </c>
      <c r="J176" t="s">
        <v>1670</v>
      </c>
    </row>
    <row r="177" spans="1:10">
      <c r="A177" t="s">
        <v>3048</v>
      </c>
      <c r="B177" t="s">
        <v>3139</v>
      </c>
      <c r="C177" t="str">
        <f>_xlfn.XLOOKUP(TMODELO[[#This Row],[Tipo Empleado]],TBLTIPO[Tipo Empleado],TBLTIPO[cta])</f>
        <v>2.1.2.2.05</v>
      </c>
      <c r="D177" t="str">
        <f>_xlfn.XLOOKUP(TMODELO[[#This Row],[Codigo Area Liquidacion]],TBLAREA[PLANTA],TBLAREA[PROG])</f>
        <v>01</v>
      </c>
      <c r="E177" t="str">
        <f>TMODELO[[#This Row],[Numero Documento]]&amp;TMODELO[[#This Row],[CTA]]</f>
        <v>223001388192.1.2.2.05</v>
      </c>
      <c r="F177" s="25" t="s">
        <v>3341</v>
      </c>
      <c r="G177" t="s">
        <v>3307</v>
      </c>
      <c r="H177" t="s">
        <v>1060</v>
      </c>
      <c r="I177" t="s">
        <v>1116</v>
      </c>
      <c r="J177" t="s">
        <v>1679</v>
      </c>
    </row>
    <row r="178" spans="1:10">
      <c r="A178" t="s">
        <v>11</v>
      </c>
      <c r="B178" t="s">
        <v>3155</v>
      </c>
      <c r="C178" t="str">
        <f>_xlfn.XLOOKUP(TMODELO[[#This Row],[Tipo Empleado]],TBLTIPO[Tipo Empleado],TBLTIPO[cta])</f>
        <v>2.1.1.1.01</v>
      </c>
      <c r="D178" t="str">
        <f>_xlfn.XLOOKUP(TMODELO[[#This Row],[Codigo Area Liquidacion]],TBLAREA[PLANTA],TBLAREA[PROG])</f>
        <v>11</v>
      </c>
      <c r="E178" t="str">
        <f>TMODELO[[#This Row],[Numero Documento]]&amp;TMODELO[[#This Row],[CTA]]</f>
        <v>031049220042.1.1.1.01</v>
      </c>
      <c r="F178" s="25" t="s">
        <v>2577</v>
      </c>
      <c r="G178" t="s">
        <v>1854</v>
      </c>
      <c r="H178" t="s">
        <v>8</v>
      </c>
      <c r="I178" t="s">
        <v>728</v>
      </c>
      <c r="J178" t="s">
        <v>1674</v>
      </c>
    </row>
    <row r="179" spans="1:10">
      <c r="A179" t="s">
        <v>11</v>
      </c>
      <c r="B179" t="s">
        <v>3155</v>
      </c>
      <c r="C179" t="str">
        <f>_xlfn.XLOOKUP(TMODELO[[#This Row],[Tipo Empleado]],TBLTIPO[Tipo Empleado],TBLTIPO[cta])</f>
        <v>2.1.1.1.01</v>
      </c>
      <c r="D179" t="str">
        <f>_xlfn.XLOOKUP(TMODELO[[#This Row],[Codigo Area Liquidacion]],TBLAREA[PLANTA],TBLAREA[PROG])</f>
        <v>11</v>
      </c>
      <c r="E179" t="str">
        <f>TMODELO[[#This Row],[Numero Documento]]&amp;TMODELO[[#This Row],[CTA]]</f>
        <v>031052579962.1.1.1.01</v>
      </c>
      <c r="F179" s="25" t="s">
        <v>3326</v>
      </c>
      <c r="G179" t="s">
        <v>3292</v>
      </c>
      <c r="H179" t="s">
        <v>10</v>
      </c>
      <c r="I179" t="s">
        <v>18</v>
      </c>
      <c r="J179" t="s">
        <v>1729</v>
      </c>
    </row>
    <row r="180" spans="1:10">
      <c r="A180" t="s">
        <v>11</v>
      </c>
      <c r="B180" t="s">
        <v>3185</v>
      </c>
      <c r="C180" t="str">
        <f>_xlfn.XLOOKUP(TMODELO[[#This Row],[Tipo Empleado]],TBLTIPO[Tipo Empleado],TBLTIPO[cta])</f>
        <v>2.1.1.1.01</v>
      </c>
      <c r="D180" t="str">
        <f>_xlfn.XLOOKUP(TMODELO[[#This Row],[Codigo Area Liquidacion]],TBLAREA[PLANTA],TBLAREA[PROG])</f>
        <v>13</v>
      </c>
      <c r="E180" t="str">
        <f>TMODELO[[#This Row],[Numero Documento]]&amp;TMODELO[[#This Row],[CTA]]</f>
        <v>001158053762.1.1.1.01</v>
      </c>
      <c r="F180" s="25" t="s">
        <v>1405</v>
      </c>
      <c r="G180" t="s">
        <v>810</v>
      </c>
      <c r="H180" t="s">
        <v>8</v>
      </c>
      <c r="I180" t="s">
        <v>811</v>
      </c>
      <c r="J180" t="s">
        <v>1705</v>
      </c>
    </row>
    <row r="181" spans="1:10">
      <c r="A181" t="s">
        <v>3048</v>
      </c>
      <c r="B181" t="s">
        <v>3139</v>
      </c>
      <c r="C181" t="str">
        <f>_xlfn.XLOOKUP(TMODELO[[#This Row],[Tipo Empleado]],TBLTIPO[Tipo Empleado],TBLTIPO[cta])</f>
        <v>2.1.2.2.05</v>
      </c>
      <c r="D181" t="str">
        <f>_xlfn.XLOOKUP(TMODELO[[#This Row],[Codigo Area Liquidacion]],TBLAREA[PLANTA],TBLAREA[PROG])</f>
        <v>01</v>
      </c>
      <c r="E181" t="str">
        <f>TMODELO[[#This Row],[Numero Documento]]&amp;TMODELO[[#This Row],[CTA]]</f>
        <v>402284081062.1.2.2.05</v>
      </c>
      <c r="F181" s="25" t="s">
        <v>2927</v>
      </c>
      <c r="G181" t="s">
        <v>1833</v>
      </c>
      <c r="H181" t="s">
        <v>1060</v>
      </c>
      <c r="I181" t="s">
        <v>1116</v>
      </c>
      <c r="J181" t="s">
        <v>1679</v>
      </c>
    </row>
    <row r="182" spans="1:10">
      <c r="A182" t="s">
        <v>11</v>
      </c>
      <c r="B182" t="s">
        <v>3185</v>
      </c>
      <c r="C182" t="str">
        <f>_xlfn.XLOOKUP(TMODELO[[#This Row],[Tipo Empleado]],TBLTIPO[Tipo Empleado],TBLTIPO[cta])</f>
        <v>2.1.1.1.01</v>
      </c>
      <c r="D182" t="str">
        <f>_xlfn.XLOOKUP(TMODELO[[#This Row],[Codigo Area Liquidacion]],TBLAREA[PLANTA],TBLAREA[PROG])</f>
        <v>13</v>
      </c>
      <c r="E182" t="str">
        <f>TMODELO[[#This Row],[Numero Documento]]&amp;TMODELO[[#This Row],[CTA]]</f>
        <v>001055229652.1.1.1.01</v>
      </c>
      <c r="F182" s="25" t="s">
        <v>1406</v>
      </c>
      <c r="G182" t="s">
        <v>3187</v>
      </c>
      <c r="H182" t="s">
        <v>813</v>
      </c>
      <c r="I182" t="s">
        <v>811</v>
      </c>
      <c r="J182" t="s">
        <v>1705</v>
      </c>
    </row>
    <row r="183" spans="1:10">
      <c r="A183" t="s">
        <v>3039</v>
      </c>
      <c r="B183" t="s">
        <v>3139</v>
      </c>
      <c r="C183" t="str">
        <f>_xlfn.XLOOKUP(TMODELO[[#This Row],[Tipo Empleado]],TBLTIPO[Tipo Empleado],TBLTIPO[cta])</f>
        <v>2.1.1.2.08</v>
      </c>
      <c r="D183" t="str">
        <f>_xlfn.XLOOKUP(TMODELO[[#This Row],[Codigo Area Liquidacion]],TBLAREA[PLANTA],TBLAREA[PROG])</f>
        <v>01</v>
      </c>
      <c r="E183" t="str">
        <f>TMODELO[[#This Row],[Numero Documento]]&amp;TMODELO[[#This Row],[CTA]]</f>
        <v>031051114902.1.1.2.08</v>
      </c>
      <c r="F183" s="25" t="s">
        <v>4795</v>
      </c>
      <c r="G183" t="s">
        <v>4794</v>
      </c>
      <c r="H183" t="s">
        <v>3228</v>
      </c>
      <c r="I183" t="s">
        <v>18</v>
      </c>
      <c r="J183" t="s">
        <v>1729</v>
      </c>
    </row>
    <row r="184" spans="1:10">
      <c r="A184" t="s">
        <v>3039</v>
      </c>
      <c r="B184" t="s">
        <v>3139</v>
      </c>
      <c r="C184" t="str">
        <f>_xlfn.XLOOKUP(TMODELO[[#This Row],[Tipo Empleado]],TBLTIPO[Tipo Empleado],TBLTIPO[cta])</f>
        <v>2.1.1.2.08</v>
      </c>
      <c r="D184" t="str">
        <f>_xlfn.XLOOKUP(TMODELO[[#This Row],[Codigo Area Liquidacion]],TBLAREA[PLANTA],TBLAREA[PROG])</f>
        <v>01</v>
      </c>
      <c r="E184" t="str">
        <f>TMODELO[[#This Row],[Numero Documento]]&amp;TMODELO[[#This Row],[CTA]]</f>
        <v>071000446972.1.1.2.08</v>
      </c>
      <c r="F184" s="25" t="s">
        <v>2779</v>
      </c>
      <c r="G184" t="s">
        <v>1179</v>
      </c>
      <c r="H184" t="s">
        <v>1172</v>
      </c>
      <c r="I184" t="s">
        <v>1171</v>
      </c>
      <c r="J184" t="s">
        <v>1701</v>
      </c>
    </row>
    <row r="185" spans="1:10">
      <c r="A185" t="s">
        <v>11</v>
      </c>
      <c r="B185" t="s">
        <v>3185</v>
      </c>
      <c r="C185" t="str">
        <f>_xlfn.XLOOKUP(TMODELO[[#This Row],[Tipo Empleado]],TBLTIPO[Tipo Empleado],TBLTIPO[cta])</f>
        <v>2.1.1.1.01</v>
      </c>
      <c r="D185" t="str">
        <f>_xlfn.XLOOKUP(TMODELO[[#This Row],[Codigo Area Liquidacion]],TBLAREA[PLANTA],TBLAREA[PROG])</f>
        <v>13</v>
      </c>
      <c r="E185" t="str">
        <f>TMODELO[[#This Row],[Numero Documento]]&amp;TMODELO[[#This Row],[CTA]]</f>
        <v>001156225652.1.1.1.01</v>
      </c>
      <c r="F185" s="25" t="s">
        <v>2315</v>
      </c>
      <c r="G185" t="s">
        <v>1147</v>
      </c>
      <c r="H185" t="s">
        <v>363</v>
      </c>
      <c r="I185" t="s">
        <v>342</v>
      </c>
      <c r="J185" t="s">
        <v>1670</v>
      </c>
    </row>
    <row r="186" spans="1:10">
      <c r="A186" t="s">
        <v>11</v>
      </c>
      <c r="B186" t="s">
        <v>3155</v>
      </c>
      <c r="C186" t="str">
        <f>_xlfn.XLOOKUP(TMODELO[[#This Row],[Tipo Empleado]],TBLTIPO[Tipo Empleado],TBLTIPO[cta])</f>
        <v>2.1.1.1.01</v>
      </c>
      <c r="D186" t="str">
        <f>_xlfn.XLOOKUP(TMODELO[[#This Row],[Codigo Area Liquidacion]],TBLAREA[PLANTA],TBLAREA[PROG])</f>
        <v>11</v>
      </c>
      <c r="E186" t="str">
        <f>TMODELO[[#This Row],[Numero Documento]]&amp;TMODELO[[#This Row],[CTA]]</f>
        <v>001018316832.1.1.1.01</v>
      </c>
      <c r="F186" s="25" t="s">
        <v>1520</v>
      </c>
      <c r="G186" t="s">
        <v>134</v>
      </c>
      <c r="H186" t="s">
        <v>8</v>
      </c>
      <c r="I186" t="s">
        <v>300</v>
      </c>
      <c r="J186" t="s">
        <v>1704</v>
      </c>
    </row>
    <row r="187" spans="1:10">
      <c r="A187" t="s">
        <v>3048</v>
      </c>
      <c r="B187" t="s">
        <v>3139</v>
      </c>
      <c r="C187" t="str">
        <f>_xlfn.XLOOKUP(TMODELO[[#This Row],[Tipo Empleado]],TBLTIPO[Tipo Empleado],TBLTIPO[cta])</f>
        <v>2.1.2.2.05</v>
      </c>
      <c r="D187" t="str">
        <f>_xlfn.XLOOKUP(TMODELO[[#This Row],[Codigo Area Liquidacion]],TBLAREA[PLANTA],TBLAREA[PROG])</f>
        <v>01</v>
      </c>
      <c r="E187" t="str">
        <f>TMODELO[[#This Row],[Numero Documento]]&amp;TMODELO[[#This Row],[CTA]]</f>
        <v>402266325332.1.2.2.05</v>
      </c>
      <c r="F187" s="25" t="s">
        <v>2928</v>
      </c>
      <c r="G187" t="s">
        <v>1828</v>
      </c>
      <c r="H187" t="s">
        <v>1060</v>
      </c>
      <c r="I187" t="s">
        <v>1116</v>
      </c>
      <c r="J187" t="s">
        <v>1679</v>
      </c>
    </row>
    <row r="188" spans="1:10">
      <c r="A188" t="s">
        <v>11</v>
      </c>
      <c r="B188" t="s">
        <v>3139</v>
      </c>
      <c r="C188" t="str">
        <f>_xlfn.XLOOKUP(TMODELO[[#This Row],[Tipo Empleado]],TBLTIPO[Tipo Empleado],TBLTIPO[cta])</f>
        <v>2.1.1.1.01</v>
      </c>
      <c r="D188" t="str">
        <f>_xlfn.XLOOKUP(TMODELO[[#This Row],[Codigo Area Liquidacion]],TBLAREA[PLANTA],TBLAREA[PROG])</f>
        <v>01</v>
      </c>
      <c r="E188" t="str">
        <f>TMODELO[[#This Row],[Numero Documento]]&amp;TMODELO[[#This Row],[CTA]]</f>
        <v>001166937302.1.1.1.01</v>
      </c>
      <c r="F188" s="25" t="s">
        <v>1315</v>
      </c>
      <c r="G188" t="s">
        <v>595</v>
      </c>
      <c r="H188" t="s">
        <v>108</v>
      </c>
      <c r="I188" t="s">
        <v>596</v>
      </c>
      <c r="J188" t="s">
        <v>1698</v>
      </c>
    </row>
    <row r="189" spans="1:10">
      <c r="A189" t="s">
        <v>11</v>
      </c>
      <c r="B189" t="s">
        <v>3185</v>
      </c>
      <c r="C189" t="str">
        <f>_xlfn.XLOOKUP(TMODELO[[#This Row],[Tipo Empleado]],TBLTIPO[Tipo Empleado],TBLTIPO[cta])</f>
        <v>2.1.1.1.01</v>
      </c>
      <c r="D189" t="str">
        <f>_xlfn.XLOOKUP(TMODELO[[#This Row],[Codigo Area Liquidacion]],TBLAREA[PLANTA],TBLAREA[PROG])</f>
        <v>13</v>
      </c>
      <c r="E189" t="str">
        <f>TMODELO[[#This Row],[Numero Documento]]&amp;TMODELO[[#This Row],[CTA]]</f>
        <v>001163411082.1.1.1.01</v>
      </c>
      <c r="F189" s="25" t="s">
        <v>2316</v>
      </c>
      <c r="G189" t="s">
        <v>3188</v>
      </c>
      <c r="H189" t="s">
        <v>133</v>
      </c>
      <c r="I189" t="s">
        <v>342</v>
      </c>
      <c r="J189" t="s">
        <v>1670</v>
      </c>
    </row>
    <row r="190" spans="1:10">
      <c r="A190" t="s">
        <v>11</v>
      </c>
      <c r="B190" t="s">
        <v>3139</v>
      </c>
      <c r="C190" t="str">
        <f>_xlfn.XLOOKUP(TMODELO[[#This Row],[Tipo Empleado]],TBLTIPO[Tipo Empleado],TBLTIPO[cta])</f>
        <v>2.1.1.1.01</v>
      </c>
      <c r="D190" t="str">
        <f>_xlfn.XLOOKUP(TMODELO[[#This Row],[Codigo Area Liquidacion]],TBLAREA[PLANTA],TBLAREA[PROG])</f>
        <v>01</v>
      </c>
      <c r="E190" t="str">
        <f>TMODELO[[#This Row],[Numero Documento]]&amp;TMODELO[[#This Row],[CTA]]</f>
        <v>402286244212.1.1.1.01</v>
      </c>
      <c r="F190" s="25" t="s">
        <v>2047</v>
      </c>
      <c r="G190" t="s">
        <v>1230</v>
      </c>
      <c r="H190" t="s">
        <v>128</v>
      </c>
      <c r="I190" t="s">
        <v>1116</v>
      </c>
      <c r="J190" t="s">
        <v>1679</v>
      </c>
    </row>
    <row r="191" spans="1:10">
      <c r="A191" t="s">
        <v>11</v>
      </c>
      <c r="B191" t="s">
        <v>3185</v>
      </c>
      <c r="C191" t="str">
        <f>_xlfn.XLOOKUP(TMODELO[[#This Row],[Tipo Empleado]],TBLTIPO[Tipo Empleado],TBLTIPO[cta])</f>
        <v>2.1.1.1.01</v>
      </c>
      <c r="D191" t="str">
        <f>_xlfn.XLOOKUP(TMODELO[[#This Row],[Codigo Area Liquidacion]],TBLAREA[PLANTA],TBLAREA[PROG])</f>
        <v>13</v>
      </c>
      <c r="E191" t="str">
        <f>TMODELO[[#This Row],[Numero Documento]]&amp;TMODELO[[#This Row],[CTA]]</f>
        <v>001128159982.1.1.1.01</v>
      </c>
      <c r="F191" s="25" t="s">
        <v>2317</v>
      </c>
      <c r="G191" t="s">
        <v>377</v>
      </c>
      <c r="H191" t="s">
        <v>346</v>
      </c>
      <c r="I191" t="s">
        <v>342</v>
      </c>
      <c r="J191" t="s">
        <v>1670</v>
      </c>
    </row>
    <row r="192" spans="1:10">
      <c r="A192" t="s">
        <v>11</v>
      </c>
      <c r="B192" t="s">
        <v>3185</v>
      </c>
      <c r="C192" t="str">
        <f>_xlfn.XLOOKUP(TMODELO[[#This Row],[Tipo Empleado]],TBLTIPO[Tipo Empleado],TBLTIPO[cta])</f>
        <v>2.1.1.1.01</v>
      </c>
      <c r="D192" t="str">
        <f>_xlfn.XLOOKUP(TMODELO[[#This Row],[Codigo Area Liquidacion]],TBLAREA[PLANTA],TBLAREA[PROG])</f>
        <v>13</v>
      </c>
      <c r="E192" t="str">
        <f>TMODELO[[#This Row],[Numero Documento]]&amp;TMODELO[[#This Row],[CTA]]</f>
        <v>001000291312.1.1.1.01</v>
      </c>
      <c r="F192" s="25" t="s">
        <v>2318</v>
      </c>
      <c r="G192" t="s">
        <v>1095</v>
      </c>
      <c r="H192" t="s">
        <v>385</v>
      </c>
      <c r="I192" t="s">
        <v>342</v>
      </c>
      <c r="J192" t="s">
        <v>1670</v>
      </c>
    </row>
    <row r="193" spans="1:10">
      <c r="A193" t="s">
        <v>11</v>
      </c>
      <c r="B193" t="s">
        <v>3139</v>
      </c>
      <c r="C193" t="str">
        <f>_xlfn.XLOOKUP(TMODELO[[#This Row],[Tipo Empleado]],TBLTIPO[Tipo Empleado],TBLTIPO[cta])</f>
        <v>2.1.1.1.01</v>
      </c>
      <c r="D193" t="str">
        <f>_xlfn.XLOOKUP(TMODELO[[#This Row],[Codigo Area Liquidacion]],TBLAREA[PLANTA],TBLAREA[PROG])</f>
        <v>01</v>
      </c>
      <c r="E193" t="str">
        <f>TMODELO[[#This Row],[Numero Documento]]&amp;TMODELO[[#This Row],[CTA]]</f>
        <v>093002632752.1.1.1.01</v>
      </c>
      <c r="F193" s="25" t="s">
        <v>2048</v>
      </c>
      <c r="G193" t="s">
        <v>912</v>
      </c>
      <c r="H193" t="s">
        <v>100</v>
      </c>
      <c r="I193" t="s">
        <v>1955</v>
      </c>
      <c r="J193" t="s">
        <v>1669</v>
      </c>
    </row>
    <row r="194" spans="1:10">
      <c r="A194" t="s">
        <v>11</v>
      </c>
      <c r="B194" t="s">
        <v>3139</v>
      </c>
      <c r="C194" t="str">
        <f>_xlfn.XLOOKUP(TMODELO[[#This Row],[Tipo Empleado]],TBLTIPO[Tipo Empleado],TBLTIPO[cta])</f>
        <v>2.1.1.1.01</v>
      </c>
      <c r="D194" t="str">
        <f>_xlfn.XLOOKUP(TMODELO[[#This Row],[Codigo Area Liquidacion]],TBLAREA[PLANTA],TBLAREA[PROG])</f>
        <v>01</v>
      </c>
      <c r="E194" t="str">
        <f>TMODELO[[#This Row],[Numero Documento]]&amp;TMODELO[[#This Row],[CTA]]</f>
        <v>001159486632.1.1.1.01</v>
      </c>
      <c r="F194" s="25" t="s">
        <v>2049</v>
      </c>
      <c r="G194" t="s">
        <v>3167</v>
      </c>
      <c r="H194" t="s">
        <v>775</v>
      </c>
      <c r="I194" t="s">
        <v>1116</v>
      </c>
      <c r="J194" t="s">
        <v>1679</v>
      </c>
    </row>
    <row r="195" spans="1:10">
      <c r="A195" t="s">
        <v>11</v>
      </c>
      <c r="B195" t="s">
        <v>3139</v>
      </c>
      <c r="C195" t="str">
        <f>_xlfn.XLOOKUP(TMODELO[[#This Row],[Tipo Empleado]],TBLTIPO[Tipo Empleado],TBLTIPO[cta])</f>
        <v>2.1.1.1.01</v>
      </c>
      <c r="D195" t="str">
        <f>_xlfn.XLOOKUP(TMODELO[[#This Row],[Codigo Area Liquidacion]],TBLAREA[PLANTA],TBLAREA[PROG])</f>
        <v>01</v>
      </c>
      <c r="E195" t="str">
        <f>TMODELO[[#This Row],[Numero Documento]]&amp;TMODELO[[#This Row],[CTA]]</f>
        <v>033000838092.1.1.1.01</v>
      </c>
      <c r="F195" s="25" t="s">
        <v>2050</v>
      </c>
      <c r="G195" t="s">
        <v>913</v>
      </c>
      <c r="H195" t="s">
        <v>111</v>
      </c>
      <c r="I195" t="s">
        <v>1955</v>
      </c>
      <c r="J195" t="s">
        <v>1669</v>
      </c>
    </row>
    <row r="196" spans="1:10">
      <c r="A196" t="s">
        <v>3048</v>
      </c>
      <c r="B196" t="s">
        <v>3139</v>
      </c>
      <c r="C196" t="str">
        <f>_xlfn.XLOOKUP(TMODELO[[#This Row],[Tipo Empleado]],TBLTIPO[Tipo Empleado],TBLTIPO[cta])</f>
        <v>2.1.2.2.05</v>
      </c>
      <c r="D196" t="str">
        <f>_xlfn.XLOOKUP(TMODELO[[#This Row],[Codigo Area Liquidacion]],TBLAREA[PLANTA],TBLAREA[PROG])</f>
        <v>01</v>
      </c>
      <c r="E196" t="str">
        <f>TMODELO[[#This Row],[Numero Documento]]&amp;TMODELO[[#This Row],[CTA]]</f>
        <v>016001539002.1.2.2.05</v>
      </c>
      <c r="F196" s="25" t="s">
        <v>2929</v>
      </c>
      <c r="G196" t="s">
        <v>1061</v>
      </c>
      <c r="H196" t="s">
        <v>1060</v>
      </c>
      <c r="I196" t="s">
        <v>1116</v>
      </c>
      <c r="J196" t="s">
        <v>1679</v>
      </c>
    </row>
    <row r="197" spans="1:10">
      <c r="A197" t="s">
        <v>3048</v>
      </c>
      <c r="B197" t="s">
        <v>3139</v>
      </c>
      <c r="C197" t="str">
        <f>_xlfn.XLOOKUP(TMODELO[[#This Row],[Tipo Empleado]],TBLTIPO[Tipo Empleado],TBLTIPO[cta])</f>
        <v>2.1.2.2.05</v>
      </c>
      <c r="D197" t="str">
        <f>_xlfn.XLOOKUP(TMODELO[[#This Row],[Codigo Area Liquidacion]],TBLAREA[PLANTA],TBLAREA[PROG])</f>
        <v>01</v>
      </c>
      <c r="E197" t="str">
        <f>TMODELO[[#This Row],[Numero Documento]]&amp;TMODELO[[#This Row],[CTA]]</f>
        <v>016001721572.1.2.2.05</v>
      </c>
      <c r="F197" s="25" t="s">
        <v>2930</v>
      </c>
      <c r="G197" t="s">
        <v>1777</v>
      </c>
      <c r="H197" t="s">
        <v>1060</v>
      </c>
      <c r="I197" t="s">
        <v>1116</v>
      </c>
      <c r="J197" t="s">
        <v>1679</v>
      </c>
    </row>
    <row r="198" spans="1:10">
      <c r="A198" t="s">
        <v>11</v>
      </c>
      <c r="B198" t="s">
        <v>3185</v>
      </c>
      <c r="C198" t="str">
        <f>_xlfn.XLOOKUP(TMODELO[[#This Row],[Tipo Empleado]],TBLTIPO[Tipo Empleado],TBLTIPO[cta])</f>
        <v>2.1.1.1.01</v>
      </c>
      <c r="D198" t="str">
        <f>_xlfn.XLOOKUP(TMODELO[[#This Row],[Codigo Area Liquidacion]],TBLAREA[PLANTA],TBLAREA[PROG])</f>
        <v>13</v>
      </c>
      <c r="E198" t="str">
        <f>TMODELO[[#This Row],[Numero Documento]]&amp;TMODELO[[#This Row],[CTA]]</f>
        <v>001168174952.1.1.1.01</v>
      </c>
      <c r="F198" s="25" t="s">
        <v>1407</v>
      </c>
      <c r="G198" t="s">
        <v>618</v>
      </c>
      <c r="H198" t="s">
        <v>619</v>
      </c>
      <c r="I198" t="s">
        <v>1954</v>
      </c>
      <c r="J198" t="s">
        <v>1677</v>
      </c>
    </row>
    <row r="199" spans="1:10">
      <c r="A199" t="s">
        <v>3048</v>
      </c>
      <c r="B199" t="s">
        <v>3139</v>
      </c>
      <c r="C199" t="str">
        <f>_xlfn.XLOOKUP(TMODELO[[#This Row],[Tipo Empleado]],TBLTIPO[Tipo Empleado],TBLTIPO[cta])</f>
        <v>2.1.2.2.05</v>
      </c>
      <c r="D199" t="str">
        <f>_xlfn.XLOOKUP(TMODELO[[#This Row],[Codigo Area Liquidacion]],TBLAREA[PLANTA],TBLAREA[PROG])</f>
        <v>01</v>
      </c>
      <c r="E199" t="str">
        <f>TMODELO[[#This Row],[Numero Documento]]&amp;TMODELO[[#This Row],[CTA]]</f>
        <v>001049969212.1.2.2.05</v>
      </c>
      <c r="F199" s="25" t="s">
        <v>2931</v>
      </c>
      <c r="G199" t="s">
        <v>1254</v>
      </c>
      <c r="H199" t="s">
        <v>1060</v>
      </c>
      <c r="I199" t="s">
        <v>1116</v>
      </c>
      <c r="J199" t="s">
        <v>1679</v>
      </c>
    </row>
    <row r="200" spans="1:10">
      <c r="A200" t="s">
        <v>11</v>
      </c>
      <c r="B200" t="s">
        <v>3139</v>
      </c>
      <c r="C200" t="str">
        <f>_xlfn.XLOOKUP(TMODELO[[#This Row],[Tipo Empleado]],TBLTIPO[Tipo Empleado],TBLTIPO[cta])</f>
        <v>2.1.1.1.01</v>
      </c>
      <c r="D200" t="str">
        <f>_xlfn.XLOOKUP(TMODELO[[#This Row],[Codigo Area Liquidacion]],TBLAREA[PLANTA],TBLAREA[PROG])</f>
        <v>01</v>
      </c>
      <c r="E200" t="str">
        <f>TMODELO[[#This Row],[Numero Documento]]&amp;TMODELO[[#This Row],[CTA]]</f>
        <v>001010759762.1.1.1.01</v>
      </c>
      <c r="F200" s="25" t="s">
        <v>2051</v>
      </c>
      <c r="G200" t="s">
        <v>719</v>
      </c>
      <c r="H200" t="s">
        <v>3290</v>
      </c>
      <c r="I200" t="s">
        <v>699</v>
      </c>
      <c r="J200" t="s">
        <v>1708</v>
      </c>
    </row>
    <row r="201" spans="1:10">
      <c r="A201" t="s">
        <v>11</v>
      </c>
      <c r="B201" t="s">
        <v>3155</v>
      </c>
      <c r="C201" t="str">
        <f>_xlfn.XLOOKUP(TMODELO[[#This Row],[Tipo Empleado]],TBLTIPO[Tipo Empleado],TBLTIPO[cta])</f>
        <v>2.1.1.1.01</v>
      </c>
      <c r="D201" t="str">
        <f>_xlfn.XLOOKUP(TMODELO[[#This Row],[Codigo Area Liquidacion]],TBLAREA[PLANTA],TBLAREA[PROG])</f>
        <v>11</v>
      </c>
      <c r="E201" t="str">
        <f>TMODELO[[#This Row],[Numero Documento]]&amp;TMODELO[[#This Row],[CTA]]</f>
        <v>001101538892.1.1.1.01</v>
      </c>
      <c r="F201" s="25" t="s">
        <v>3104</v>
      </c>
      <c r="G201" t="s">
        <v>3103</v>
      </c>
      <c r="H201" t="s">
        <v>385</v>
      </c>
      <c r="I201" t="s">
        <v>830</v>
      </c>
      <c r="J201" t="s">
        <v>1672</v>
      </c>
    </row>
    <row r="202" spans="1:10">
      <c r="A202" t="s">
        <v>11</v>
      </c>
      <c r="B202" t="s">
        <v>3155</v>
      </c>
      <c r="C202" t="str">
        <f>_xlfn.XLOOKUP(TMODELO[[#This Row],[Tipo Empleado]],TBLTIPO[Tipo Empleado],TBLTIPO[cta])</f>
        <v>2.1.1.1.01</v>
      </c>
      <c r="D202" t="str">
        <f>_xlfn.XLOOKUP(TMODELO[[#This Row],[Codigo Area Liquidacion]],TBLAREA[PLANTA],TBLAREA[PROG])</f>
        <v>11</v>
      </c>
      <c r="E202" t="str">
        <f>TMODELO[[#This Row],[Numero Documento]]&amp;TMODELO[[#This Row],[CTA]]</f>
        <v>001023927922.1.1.1.01</v>
      </c>
      <c r="F202" s="25" t="s">
        <v>2578</v>
      </c>
      <c r="G202" t="s">
        <v>1287</v>
      </c>
      <c r="H202" t="s">
        <v>140</v>
      </c>
      <c r="I202" t="s">
        <v>1953</v>
      </c>
      <c r="J202" t="s">
        <v>1683</v>
      </c>
    </row>
    <row r="203" spans="1:10">
      <c r="A203" t="s">
        <v>11</v>
      </c>
      <c r="B203" t="s">
        <v>3185</v>
      </c>
      <c r="C203" t="str">
        <f>_xlfn.XLOOKUP(TMODELO[[#This Row],[Tipo Empleado]],TBLTIPO[Tipo Empleado],TBLTIPO[cta])</f>
        <v>2.1.1.1.01</v>
      </c>
      <c r="D203" t="str">
        <f>_xlfn.XLOOKUP(TMODELO[[#This Row],[Codigo Area Liquidacion]],TBLAREA[PLANTA],TBLAREA[PROG])</f>
        <v>13</v>
      </c>
      <c r="E203" t="str">
        <f>TMODELO[[#This Row],[Numero Documento]]&amp;TMODELO[[#This Row],[CTA]]</f>
        <v>040001430182.1.1.1.01</v>
      </c>
      <c r="F203" s="25" t="s">
        <v>2319</v>
      </c>
      <c r="G203" t="s">
        <v>1240</v>
      </c>
      <c r="H203" t="s">
        <v>27</v>
      </c>
      <c r="I203" t="s">
        <v>1954</v>
      </c>
      <c r="J203" t="s">
        <v>1677</v>
      </c>
    </row>
    <row r="204" spans="1:10">
      <c r="A204" t="s">
        <v>11</v>
      </c>
      <c r="B204" t="s">
        <v>3155</v>
      </c>
      <c r="C204" t="str">
        <f>_xlfn.XLOOKUP(TMODELO[[#This Row],[Tipo Empleado]],TBLTIPO[Tipo Empleado],TBLTIPO[cta])</f>
        <v>2.1.1.1.01</v>
      </c>
      <c r="D204" t="str">
        <f>_xlfn.XLOOKUP(TMODELO[[#This Row],[Codigo Area Liquidacion]],TBLAREA[PLANTA],TBLAREA[PROG])</f>
        <v>11</v>
      </c>
      <c r="E204" t="str">
        <f>TMODELO[[#This Row],[Numero Documento]]&amp;TMODELO[[#This Row],[CTA]]</f>
        <v>056009941972.1.1.1.01</v>
      </c>
      <c r="F204" s="25" t="s">
        <v>1522</v>
      </c>
      <c r="G204" t="s">
        <v>840</v>
      </c>
      <c r="H204" t="s">
        <v>22</v>
      </c>
      <c r="I204" t="s">
        <v>830</v>
      </c>
      <c r="J204" t="s">
        <v>1672</v>
      </c>
    </row>
    <row r="205" spans="1:10">
      <c r="A205" t="s">
        <v>3048</v>
      </c>
      <c r="B205" t="s">
        <v>3139</v>
      </c>
      <c r="C205" t="str">
        <f>_xlfn.XLOOKUP(TMODELO[[#This Row],[Tipo Empleado]],TBLTIPO[Tipo Empleado],TBLTIPO[cta])</f>
        <v>2.1.2.2.05</v>
      </c>
      <c r="D205" t="str">
        <f>_xlfn.XLOOKUP(TMODELO[[#This Row],[Codigo Area Liquidacion]],TBLAREA[PLANTA],TBLAREA[PROG])</f>
        <v>01</v>
      </c>
      <c r="E205" t="str">
        <f>TMODELO[[#This Row],[Numero Documento]]&amp;TMODELO[[#This Row],[CTA]]</f>
        <v>225001467292.1.2.2.05</v>
      </c>
      <c r="F205" s="25" t="s">
        <v>2932</v>
      </c>
      <c r="G205" t="s">
        <v>1809</v>
      </c>
      <c r="H205" t="s">
        <v>1060</v>
      </c>
      <c r="I205" t="s">
        <v>1116</v>
      </c>
      <c r="J205" t="s">
        <v>1679</v>
      </c>
    </row>
    <row r="206" spans="1:10">
      <c r="A206" t="s">
        <v>11</v>
      </c>
      <c r="B206" t="s">
        <v>3139</v>
      </c>
      <c r="C206" t="str">
        <f>_xlfn.XLOOKUP(TMODELO[[#This Row],[Tipo Empleado]],TBLTIPO[Tipo Empleado],TBLTIPO[cta])</f>
        <v>2.1.1.1.01</v>
      </c>
      <c r="D206" t="str">
        <f>_xlfn.XLOOKUP(TMODELO[[#This Row],[Codigo Area Liquidacion]],TBLAREA[PLANTA],TBLAREA[PROG])</f>
        <v>01</v>
      </c>
      <c r="E206" t="str">
        <f>TMODELO[[#This Row],[Numero Documento]]&amp;TMODELO[[#This Row],[CTA]]</f>
        <v>001143600272.1.1.1.01</v>
      </c>
      <c r="F206" s="25" t="s">
        <v>2052</v>
      </c>
      <c r="G206" t="s">
        <v>1603</v>
      </c>
      <c r="H206" t="s">
        <v>27</v>
      </c>
      <c r="I206" t="s">
        <v>266</v>
      </c>
      <c r="J206" t="s">
        <v>1687</v>
      </c>
    </row>
    <row r="207" spans="1:10">
      <c r="A207" t="s">
        <v>11</v>
      </c>
      <c r="B207" t="s">
        <v>3139</v>
      </c>
      <c r="C207" t="str">
        <f>_xlfn.XLOOKUP(TMODELO[[#This Row],[Tipo Empleado]],TBLTIPO[Tipo Empleado],TBLTIPO[cta])</f>
        <v>2.1.1.1.01</v>
      </c>
      <c r="D207" t="str">
        <f>_xlfn.XLOOKUP(TMODELO[[#This Row],[Codigo Area Liquidacion]],TBLAREA[PLANTA],TBLAREA[PROG])</f>
        <v>01</v>
      </c>
      <c r="E207" t="str">
        <f>TMODELO[[#This Row],[Numero Documento]]&amp;TMODELO[[#This Row],[CTA]]</f>
        <v>001031062582.1.1.1.01</v>
      </c>
      <c r="F207" s="25" t="s">
        <v>2053</v>
      </c>
      <c r="G207" t="s">
        <v>720</v>
      </c>
      <c r="H207" t="s">
        <v>133</v>
      </c>
      <c r="I207" t="s">
        <v>716</v>
      </c>
      <c r="J207" t="s">
        <v>1671</v>
      </c>
    </row>
    <row r="208" spans="1:10">
      <c r="A208" t="s">
        <v>3048</v>
      </c>
      <c r="B208" t="s">
        <v>3139</v>
      </c>
      <c r="C208" t="str">
        <f>_xlfn.XLOOKUP(TMODELO[[#This Row],[Tipo Empleado]],TBLTIPO[Tipo Empleado],TBLTIPO[cta])</f>
        <v>2.1.2.2.05</v>
      </c>
      <c r="D208" t="str">
        <f>_xlfn.XLOOKUP(TMODELO[[#This Row],[Codigo Area Liquidacion]],TBLAREA[PLANTA],TBLAREA[PROG])</f>
        <v>01</v>
      </c>
      <c r="E208" t="str">
        <f>TMODELO[[#This Row],[Numero Documento]]&amp;TMODELO[[#This Row],[CTA]]</f>
        <v>001085966022.1.2.2.05</v>
      </c>
      <c r="F208" s="25" t="s">
        <v>2933</v>
      </c>
      <c r="G208" t="s">
        <v>3215</v>
      </c>
      <c r="H208" t="s">
        <v>1060</v>
      </c>
      <c r="I208" t="s">
        <v>1116</v>
      </c>
      <c r="J208" t="s">
        <v>1679</v>
      </c>
    </row>
    <row r="209" spans="1:10">
      <c r="A209" t="s">
        <v>11</v>
      </c>
      <c r="B209" t="s">
        <v>3185</v>
      </c>
      <c r="C209" t="str">
        <f>_xlfn.XLOOKUP(TMODELO[[#This Row],[Tipo Empleado]],TBLTIPO[Tipo Empleado],TBLTIPO[cta])</f>
        <v>2.1.1.1.01</v>
      </c>
      <c r="D209" t="str">
        <f>_xlfn.XLOOKUP(TMODELO[[#This Row],[Codigo Area Liquidacion]],TBLAREA[PLANTA],TBLAREA[PROG])</f>
        <v>13</v>
      </c>
      <c r="E209" t="str">
        <f>TMODELO[[#This Row],[Numero Documento]]&amp;TMODELO[[#This Row],[CTA]]</f>
        <v>001001708362.1.1.1.01</v>
      </c>
      <c r="F209" s="25" t="s">
        <v>1409</v>
      </c>
      <c r="G209" t="s">
        <v>620</v>
      </c>
      <c r="H209" t="s">
        <v>621</v>
      </c>
      <c r="I209" t="s">
        <v>1954</v>
      </c>
      <c r="J209" t="s">
        <v>1677</v>
      </c>
    </row>
    <row r="210" spans="1:10">
      <c r="A210" t="s">
        <v>11</v>
      </c>
      <c r="B210" t="s">
        <v>3185</v>
      </c>
      <c r="C210" t="str">
        <f>_xlfn.XLOOKUP(TMODELO[[#This Row],[Tipo Empleado]],TBLTIPO[Tipo Empleado],TBLTIPO[cta])</f>
        <v>2.1.1.1.01</v>
      </c>
      <c r="D210" t="str">
        <f>_xlfn.XLOOKUP(TMODELO[[#This Row],[Codigo Area Liquidacion]],TBLAREA[PLANTA],TBLAREA[PROG])</f>
        <v>13</v>
      </c>
      <c r="E210" t="str">
        <f>TMODELO[[#This Row],[Numero Documento]]&amp;TMODELO[[#This Row],[CTA]]</f>
        <v>001023726872.1.1.1.01</v>
      </c>
      <c r="F210" s="25" t="s">
        <v>2320</v>
      </c>
      <c r="G210" t="s">
        <v>379</v>
      </c>
      <c r="H210" t="s">
        <v>8</v>
      </c>
      <c r="I210" t="s">
        <v>342</v>
      </c>
      <c r="J210" t="s">
        <v>1670</v>
      </c>
    </row>
    <row r="211" spans="1:10">
      <c r="A211" t="s">
        <v>11</v>
      </c>
      <c r="B211" t="s">
        <v>3155</v>
      </c>
      <c r="C211" t="str">
        <f>_xlfn.XLOOKUP(TMODELO[[#This Row],[Tipo Empleado]],TBLTIPO[Tipo Empleado],TBLTIPO[cta])</f>
        <v>2.1.1.1.01</v>
      </c>
      <c r="D211" t="str">
        <f>_xlfn.XLOOKUP(TMODELO[[#This Row],[Codigo Area Liquidacion]],TBLAREA[PLANTA],TBLAREA[PROG])</f>
        <v>11</v>
      </c>
      <c r="E211" t="str">
        <f>TMODELO[[#This Row],[Numero Documento]]&amp;TMODELO[[#This Row],[CTA]]</f>
        <v>001022551302.1.1.1.01</v>
      </c>
      <c r="F211" s="25" t="s">
        <v>2579</v>
      </c>
      <c r="G211" t="s">
        <v>841</v>
      </c>
      <c r="H211" t="s">
        <v>790</v>
      </c>
      <c r="I211" t="s">
        <v>830</v>
      </c>
      <c r="J211" t="s">
        <v>1672</v>
      </c>
    </row>
    <row r="212" spans="1:10">
      <c r="A212" t="s">
        <v>11</v>
      </c>
      <c r="B212" t="s">
        <v>3185</v>
      </c>
      <c r="C212" t="str">
        <f>_xlfn.XLOOKUP(TMODELO[[#This Row],[Tipo Empleado]],TBLTIPO[Tipo Empleado],TBLTIPO[cta])</f>
        <v>2.1.1.1.01</v>
      </c>
      <c r="D212" t="str">
        <f>_xlfn.XLOOKUP(TMODELO[[#This Row],[Codigo Area Liquidacion]],TBLAREA[PLANTA],TBLAREA[PROG])</f>
        <v>13</v>
      </c>
      <c r="E212" t="str">
        <f>TMODELO[[#This Row],[Numero Documento]]&amp;TMODELO[[#This Row],[CTA]]</f>
        <v>032003609352.1.1.1.01</v>
      </c>
      <c r="F212" s="25" t="s">
        <v>2321</v>
      </c>
      <c r="G212" t="s">
        <v>380</v>
      </c>
      <c r="H212" t="s">
        <v>381</v>
      </c>
      <c r="I212" t="s">
        <v>342</v>
      </c>
      <c r="J212" t="s">
        <v>1670</v>
      </c>
    </row>
    <row r="213" spans="1:10">
      <c r="A213" t="s">
        <v>11</v>
      </c>
      <c r="B213" t="s">
        <v>3185</v>
      </c>
      <c r="C213" t="str">
        <f>_xlfn.XLOOKUP(TMODELO[[#This Row],[Tipo Empleado]],TBLTIPO[Tipo Empleado],TBLTIPO[cta])</f>
        <v>2.1.1.1.01</v>
      </c>
      <c r="D213" t="str">
        <f>_xlfn.XLOOKUP(TMODELO[[#This Row],[Codigo Area Liquidacion]],TBLAREA[PLANTA],TBLAREA[PROG])</f>
        <v>13</v>
      </c>
      <c r="E213" t="str">
        <f>TMODELO[[#This Row],[Numero Documento]]&amp;TMODELO[[#This Row],[CTA]]</f>
        <v>001078648032.1.1.1.01</v>
      </c>
      <c r="F213" s="25" t="s">
        <v>1410</v>
      </c>
      <c r="G213" t="s">
        <v>382</v>
      </c>
      <c r="H213" t="s">
        <v>210</v>
      </c>
      <c r="I213" t="s">
        <v>342</v>
      </c>
      <c r="J213" t="s">
        <v>1670</v>
      </c>
    </row>
    <row r="214" spans="1:10">
      <c r="A214" t="s">
        <v>11</v>
      </c>
      <c r="B214" t="s">
        <v>3185</v>
      </c>
      <c r="C214" t="str">
        <f>_xlfn.XLOOKUP(TMODELO[[#This Row],[Tipo Empleado]],TBLTIPO[Tipo Empleado],TBLTIPO[cta])</f>
        <v>2.1.1.1.01</v>
      </c>
      <c r="D214" t="str">
        <f>_xlfn.XLOOKUP(TMODELO[[#This Row],[Codigo Area Liquidacion]],TBLAREA[PLANTA],TBLAREA[PROG])</f>
        <v>13</v>
      </c>
      <c r="E214" t="str">
        <f>TMODELO[[#This Row],[Numero Documento]]&amp;TMODELO[[#This Row],[CTA]]</f>
        <v>059001630302.1.1.1.01</v>
      </c>
      <c r="F214" s="25" t="s">
        <v>2322</v>
      </c>
      <c r="G214" t="s">
        <v>1035</v>
      </c>
      <c r="H214" t="s">
        <v>210</v>
      </c>
      <c r="I214" t="s">
        <v>342</v>
      </c>
      <c r="J214" t="s">
        <v>1670</v>
      </c>
    </row>
    <row r="215" spans="1:10">
      <c r="A215" t="s">
        <v>11</v>
      </c>
      <c r="B215" t="s">
        <v>3185</v>
      </c>
      <c r="C215" t="str">
        <f>_xlfn.XLOOKUP(TMODELO[[#This Row],[Tipo Empleado]],TBLTIPO[Tipo Empleado],TBLTIPO[cta])</f>
        <v>2.1.1.1.01</v>
      </c>
      <c r="D215" t="str">
        <f>_xlfn.XLOOKUP(TMODELO[[#This Row],[Codigo Area Liquidacion]],TBLAREA[PLANTA],TBLAREA[PROG])</f>
        <v>13</v>
      </c>
      <c r="E215" t="str">
        <f>TMODELO[[#This Row],[Numero Documento]]&amp;TMODELO[[#This Row],[CTA]]</f>
        <v>001073369272.1.1.1.01</v>
      </c>
      <c r="F215" s="25" t="s">
        <v>1411</v>
      </c>
      <c r="G215" t="s">
        <v>3189</v>
      </c>
      <c r="H215" t="s">
        <v>10</v>
      </c>
      <c r="I215" t="s">
        <v>811</v>
      </c>
      <c r="J215" t="s">
        <v>1705</v>
      </c>
    </row>
    <row r="216" spans="1:10">
      <c r="A216" t="s">
        <v>11</v>
      </c>
      <c r="B216" t="s">
        <v>3155</v>
      </c>
      <c r="C216" t="str">
        <f>_xlfn.XLOOKUP(TMODELO[[#This Row],[Tipo Empleado]],TBLTIPO[Tipo Empleado],TBLTIPO[cta])</f>
        <v>2.1.1.1.01</v>
      </c>
      <c r="D216" t="str">
        <f>_xlfn.XLOOKUP(TMODELO[[#This Row],[Codigo Area Liquidacion]],TBLAREA[PLANTA],TBLAREA[PROG])</f>
        <v>11</v>
      </c>
      <c r="E216" t="str">
        <f>TMODELO[[#This Row],[Numero Documento]]&amp;TMODELO[[#This Row],[CTA]]</f>
        <v>001140700552.1.1.1.01</v>
      </c>
      <c r="F216" s="25" t="s">
        <v>2580</v>
      </c>
      <c r="G216" t="s">
        <v>1923</v>
      </c>
      <c r="H216" t="s">
        <v>3290</v>
      </c>
      <c r="I216" t="s">
        <v>830</v>
      </c>
      <c r="J216" t="s">
        <v>1672</v>
      </c>
    </row>
    <row r="217" spans="1:10">
      <c r="A217" t="s">
        <v>11</v>
      </c>
      <c r="B217" t="s">
        <v>3139</v>
      </c>
      <c r="C217" t="str">
        <f>_xlfn.XLOOKUP(TMODELO[[#This Row],[Tipo Empleado]],TBLTIPO[Tipo Empleado],TBLTIPO[cta])</f>
        <v>2.1.1.1.01</v>
      </c>
      <c r="D217" t="str">
        <f>_xlfn.XLOOKUP(TMODELO[[#This Row],[Codigo Area Liquidacion]],TBLAREA[PLANTA],TBLAREA[PROG])</f>
        <v>01</v>
      </c>
      <c r="E217" t="str">
        <f>TMODELO[[#This Row],[Numero Documento]]&amp;TMODELO[[#This Row],[CTA]]</f>
        <v>001068565452.1.1.1.01</v>
      </c>
      <c r="F217" s="25" t="s">
        <v>2054</v>
      </c>
      <c r="G217" t="s">
        <v>701</v>
      </c>
      <c r="H217" t="s">
        <v>8</v>
      </c>
      <c r="I217" t="s">
        <v>699</v>
      </c>
      <c r="J217" t="s">
        <v>1708</v>
      </c>
    </row>
    <row r="218" spans="1:10">
      <c r="A218" t="s">
        <v>11</v>
      </c>
      <c r="B218" t="s">
        <v>3185</v>
      </c>
      <c r="C218" t="str">
        <f>_xlfn.XLOOKUP(TMODELO[[#This Row],[Tipo Empleado]],TBLTIPO[Tipo Empleado],TBLTIPO[cta])</f>
        <v>2.1.1.1.01</v>
      </c>
      <c r="D218" t="str">
        <f>_xlfn.XLOOKUP(TMODELO[[#This Row],[Codigo Area Liquidacion]],TBLAREA[PLANTA],TBLAREA[PROG])</f>
        <v>13</v>
      </c>
      <c r="E218" t="str">
        <f>TMODELO[[#This Row],[Numero Documento]]&amp;TMODELO[[#This Row],[CTA]]</f>
        <v>001098629792.1.1.1.01</v>
      </c>
      <c r="F218" s="25" t="s">
        <v>1412</v>
      </c>
      <c r="G218" t="s">
        <v>622</v>
      </c>
      <c r="H218" t="s">
        <v>623</v>
      </c>
      <c r="I218" t="s">
        <v>1954</v>
      </c>
      <c r="J218" t="s">
        <v>1677</v>
      </c>
    </row>
    <row r="219" spans="1:10">
      <c r="A219" t="s">
        <v>11</v>
      </c>
      <c r="B219" t="s">
        <v>3139</v>
      </c>
      <c r="C219" t="str">
        <f>_xlfn.XLOOKUP(TMODELO[[#This Row],[Tipo Empleado]],TBLTIPO[Tipo Empleado],TBLTIPO[cta])</f>
        <v>2.1.1.1.01</v>
      </c>
      <c r="D219" t="str">
        <f>_xlfn.XLOOKUP(TMODELO[[#This Row],[Codigo Area Liquidacion]],TBLAREA[PLANTA],TBLAREA[PROG])</f>
        <v>01</v>
      </c>
      <c r="E219" t="str">
        <f>TMODELO[[#This Row],[Numero Documento]]&amp;TMODELO[[#This Row],[CTA]]</f>
        <v>001025871442.1.1.1.01</v>
      </c>
      <c r="F219" s="25" t="s">
        <v>1316</v>
      </c>
      <c r="G219" t="s">
        <v>311</v>
      </c>
      <c r="H219" t="s">
        <v>10</v>
      </c>
      <c r="I219" t="s">
        <v>309</v>
      </c>
      <c r="J219" t="s">
        <v>1688</v>
      </c>
    </row>
    <row r="220" spans="1:10">
      <c r="A220" t="s">
        <v>11</v>
      </c>
      <c r="B220" t="s">
        <v>3155</v>
      </c>
      <c r="C220" t="str">
        <f>_xlfn.XLOOKUP(TMODELO[[#This Row],[Tipo Empleado]],TBLTIPO[Tipo Empleado],TBLTIPO[cta])</f>
        <v>2.1.1.1.01</v>
      </c>
      <c r="D220" t="str">
        <f>_xlfn.XLOOKUP(TMODELO[[#This Row],[Codigo Area Liquidacion]],TBLAREA[PLANTA],TBLAREA[PROG])</f>
        <v>11</v>
      </c>
      <c r="E220" t="str">
        <f>TMODELO[[#This Row],[Numero Documento]]&amp;TMODELO[[#This Row],[CTA]]</f>
        <v>001025270902.1.1.1.01</v>
      </c>
      <c r="F220" s="25" t="s">
        <v>2581</v>
      </c>
      <c r="G220" t="s">
        <v>1160</v>
      </c>
      <c r="H220" t="s">
        <v>60</v>
      </c>
      <c r="I220" t="s">
        <v>73</v>
      </c>
      <c r="J220" t="s">
        <v>1684</v>
      </c>
    </row>
    <row r="221" spans="1:10">
      <c r="A221" t="s">
        <v>11</v>
      </c>
      <c r="B221" t="s">
        <v>3185</v>
      </c>
      <c r="C221" t="str">
        <f>_xlfn.XLOOKUP(TMODELO[[#This Row],[Tipo Empleado]],TBLTIPO[Tipo Empleado],TBLTIPO[cta])</f>
        <v>2.1.1.1.01</v>
      </c>
      <c r="D221" t="str">
        <f>_xlfn.XLOOKUP(TMODELO[[#This Row],[Codigo Area Liquidacion]],TBLAREA[PLANTA],TBLAREA[PROG])</f>
        <v>13</v>
      </c>
      <c r="E221" t="str">
        <f>TMODELO[[#This Row],[Numero Documento]]&amp;TMODELO[[#This Row],[CTA]]</f>
        <v>402297688622.1.1.1.01</v>
      </c>
      <c r="F221" s="25" t="s">
        <v>2323</v>
      </c>
      <c r="G221" t="s">
        <v>1834</v>
      </c>
      <c r="H221" t="s">
        <v>55</v>
      </c>
      <c r="I221" t="s">
        <v>342</v>
      </c>
      <c r="J221" t="s">
        <v>1670</v>
      </c>
    </row>
    <row r="222" spans="1:10">
      <c r="A222" t="s">
        <v>3048</v>
      </c>
      <c r="B222" t="s">
        <v>3139</v>
      </c>
      <c r="C222" t="str">
        <f>_xlfn.XLOOKUP(TMODELO[[#This Row],[Tipo Empleado]],TBLTIPO[Tipo Empleado],TBLTIPO[cta])</f>
        <v>2.1.2.2.05</v>
      </c>
      <c r="D222" t="str">
        <f>_xlfn.XLOOKUP(TMODELO[[#This Row],[Codigo Area Liquidacion]],TBLAREA[PLANTA],TBLAREA[PROG])</f>
        <v>01</v>
      </c>
      <c r="E222" t="str">
        <f>TMODELO[[#This Row],[Numero Documento]]&amp;TMODELO[[#This Row],[CTA]]</f>
        <v>140000311962.1.2.2.05</v>
      </c>
      <c r="F222" s="25" t="s">
        <v>3122</v>
      </c>
      <c r="G222" t="s">
        <v>3121</v>
      </c>
      <c r="H222" t="s">
        <v>1060</v>
      </c>
      <c r="I222" t="s">
        <v>1116</v>
      </c>
      <c r="J222" t="s">
        <v>1679</v>
      </c>
    </row>
    <row r="223" spans="1:10">
      <c r="A223" t="s">
        <v>3039</v>
      </c>
      <c r="B223" t="s">
        <v>3139</v>
      </c>
      <c r="C223" t="str">
        <f>_xlfn.XLOOKUP(TMODELO[[#This Row],[Tipo Empleado]],TBLTIPO[Tipo Empleado],TBLTIPO[cta])</f>
        <v>2.1.1.2.08</v>
      </c>
      <c r="D223" t="str">
        <f>_xlfn.XLOOKUP(TMODELO[[#This Row],[Codigo Area Liquidacion]],TBLAREA[PLANTA],TBLAREA[PROG])</f>
        <v>01</v>
      </c>
      <c r="E223" t="str">
        <f>TMODELO[[#This Row],[Numero Documento]]&amp;TMODELO[[#This Row],[CTA]]</f>
        <v>037007006632.1.1.2.08</v>
      </c>
      <c r="F223" s="25" t="s">
        <v>2780</v>
      </c>
      <c r="G223" t="s">
        <v>1869</v>
      </c>
      <c r="H223" t="s">
        <v>196</v>
      </c>
      <c r="I223" t="s">
        <v>674</v>
      </c>
      <c r="J223" t="s">
        <v>1689</v>
      </c>
    </row>
    <row r="224" spans="1:10">
      <c r="A224" t="s">
        <v>11</v>
      </c>
      <c r="B224" t="s">
        <v>3139</v>
      </c>
      <c r="C224" t="str">
        <f>_xlfn.XLOOKUP(TMODELO[[#This Row],[Tipo Empleado]],TBLTIPO[Tipo Empleado],TBLTIPO[cta])</f>
        <v>2.1.1.1.01</v>
      </c>
      <c r="D224" t="str">
        <f>_xlfn.XLOOKUP(TMODELO[[#This Row],[Codigo Area Liquidacion]],TBLAREA[PLANTA],TBLAREA[PROG])</f>
        <v>01</v>
      </c>
      <c r="E224" t="str">
        <f>TMODELO[[#This Row],[Numero Documento]]&amp;TMODELO[[#This Row],[CTA]]</f>
        <v>001174486622.1.1.1.01</v>
      </c>
      <c r="F224" s="25" t="s">
        <v>4766</v>
      </c>
      <c r="G224" t="s">
        <v>4765</v>
      </c>
      <c r="H224" t="s">
        <v>1654</v>
      </c>
      <c r="I224" t="s">
        <v>1116</v>
      </c>
      <c r="J224" t="s">
        <v>1679</v>
      </c>
    </row>
    <row r="225" spans="1:10">
      <c r="A225" t="s">
        <v>11</v>
      </c>
      <c r="B225" t="s">
        <v>3155</v>
      </c>
      <c r="C225" t="str">
        <f>_xlfn.XLOOKUP(TMODELO[[#This Row],[Tipo Empleado]],TBLTIPO[Tipo Empleado],TBLTIPO[cta])</f>
        <v>2.1.1.1.01</v>
      </c>
      <c r="D225" t="str">
        <f>_xlfn.XLOOKUP(TMODELO[[#This Row],[Codigo Area Liquidacion]],TBLAREA[PLANTA],TBLAREA[PROG])</f>
        <v>11</v>
      </c>
      <c r="E225" t="str">
        <f>TMODELO[[#This Row],[Numero Documento]]&amp;TMODELO[[#This Row],[CTA]]</f>
        <v>026003681342.1.1.1.01</v>
      </c>
      <c r="F225" s="25" t="s">
        <v>2582</v>
      </c>
      <c r="G225" t="s">
        <v>148</v>
      </c>
      <c r="H225" t="s">
        <v>149</v>
      </c>
      <c r="I225" t="s">
        <v>1953</v>
      </c>
      <c r="J225" t="s">
        <v>1683</v>
      </c>
    </row>
    <row r="226" spans="1:10">
      <c r="A226" t="s">
        <v>11</v>
      </c>
      <c r="B226" t="s">
        <v>3185</v>
      </c>
      <c r="C226" t="str">
        <f>_xlfn.XLOOKUP(TMODELO[[#This Row],[Tipo Empleado]],TBLTIPO[Tipo Empleado],TBLTIPO[cta])</f>
        <v>2.1.1.1.01</v>
      </c>
      <c r="D226" t="str">
        <f>_xlfn.XLOOKUP(TMODELO[[#This Row],[Codigo Area Liquidacion]],TBLAREA[PLANTA],TBLAREA[PROG])</f>
        <v>13</v>
      </c>
      <c r="E226" t="str">
        <f>TMODELO[[#This Row],[Numero Documento]]&amp;TMODELO[[#This Row],[CTA]]</f>
        <v>049004393832.1.1.1.01</v>
      </c>
      <c r="F226" s="25" t="s">
        <v>2324</v>
      </c>
      <c r="G226" t="s">
        <v>383</v>
      </c>
      <c r="H226" t="s">
        <v>128</v>
      </c>
      <c r="I226" t="s">
        <v>342</v>
      </c>
      <c r="J226" t="s">
        <v>1670</v>
      </c>
    </row>
    <row r="227" spans="1:10">
      <c r="A227" t="s">
        <v>11</v>
      </c>
      <c r="B227" t="s">
        <v>3155</v>
      </c>
      <c r="C227" t="str">
        <f>_xlfn.XLOOKUP(TMODELO[[#This Row],[Tipo Empleado]],TBLTIPO[Tipo Empleado],TBLTIPO[cta])</f>
        <v>2.1.1.1.01</v>
      </c>
      <c r="D227" t="str">
        <f>_xlfn.XLOOKUP(TMODELO[[#This Row],[Codigo Area Liquidacion]],TBLAREA[PLANTA],TBLAREA[PROG])</f>
        <v>11</v>
      </c>
      <c r="E227" t="str">
        <f>TMODELO[[#This Row],[Numero Documento]]&amp;TMODELO[[#This Row],[CTA]]</f>
        <v>054001258362.1.1.1.01</v>
      </c>
      <c r="F227" s="25" t="s">
        <v>2583</v>
      </c>
      <c r="G227" t="s">
        <v>150</v>
      </c>
      <c r="H227" t="s">
        <v>8</v>
      </c>
      <c r="I227" t="s">
        <v>1953</v>
      </c>
      <c r="J227" t="s">
        <v>1683</v>
      </c>
    </row>
    <row r="228" spans="1:10">
      <c r="A228" t="s">
        <v>11</v>
      </c>
      <c r="B228" t="s">
        <v>3155</v>
      </c>
      <c r="C228" t="str">
        <f>_xlfn.XLOOKUP(TMODELO[[#This Row],[Tipo Empleado]],TBLTIPO[Tipo Empleado],TBLTIPO[cta])</f>
        <v>2.1.1.1.01</v>
      </c>
      <c r="D228" t="str">
        <f>_xlfn.XLOOKUP(TMODELO[[#This Row],[Codigo Area Liquidacion]],TBLAREA[PLANTA],TBLAREA[PROG])</f>
        <v>11</v>
      </c>
      <c r="E228" t="str">
        <f>TMODELO[[#This Row],[Numero Documento]]&amp;TMODELO[[#This Row],[CTA]]</f>
        <v>001087969962.1.1.1.01</v>
      </c>
      <c r="F228" s="25" t="s">
        <v>2584</v>
      </c>
      <c r="G228" t="s">
        <v>1192</v>
      </c>
      <c r="H228" t="s">
        <v>32</v>
      </c>
      <c r="I228" t="s">
        <v>830</v>
      </c>
      <c r="J228" t="s">
        <v>1672</v>
      </c>
    </row>
    <row r="229" spans="1:10">
      <c r="A229" t="s">
        <v>11</v>
      </c>
      <c r="B229" t="s">
        <v>3139</v>
      </c>
      <c r="C229" t="str">
        <f>_xlfn.XLOOKUP(TMODELO[[#This Row],[Tipo Empleado]],TBLTIPO[Tipo Empleado],TBLTIPO[cta])</f>
        <v>2.1.1.1.01</v>
      </c>
      <c r="D229" t="str">
        <f>_xlfn.XLOOKUP(TMODELO[[#This Row],[Codigo Area Liquidacion]],TBLAREA[PLANTA],TBLAREA[PROG])</f>
        <v>01</v>
      </c>
      <c r="E229" t="str">
        <f>TMODELO[[#This Row],[Numero Documento]]&amp;TMODELO[[#This Row],[CTA]]</f>
        <v>001001031182.1.1.1.01</v>
      </c>
      <c r="F229" s="25" t="s">
        <v>2055</v>
      </c>
      <c r="G229" t="s">
        <v>1032</v>
      </c>
      <c r="H229" t="s">
        <v>294</v>
      </c>
      <c r="I229" t="s">
        <v>288</v>
      </c>
      <c r="J229" t="s">
        <v>1668</v>
      </c>
    </row>
    <row r="230" spans="1:10">
      <c r="A230" t="s">
        <v>11</v>
      </c>
      <c r="B230" t="s">
        <v>3185</v>
      </c>
      <c r="C230" t="str">
        <f>_xlfn.XLOOKUP(TMODELO[[#This Row],[Tipo Empleado]],TBLTIPO[Tipo Empleado],TBLTIPO[cta])</f>
        <v>2.1.1.1.01</v>
      </c>
      <c r="D230" t="str">
        <f>_xlfn.XLOOKUP(TMODELO[[#This Row],[Codigo Area Liquidacion]],TBLAREA[PLANTA],TBLAREA[PROG])</f>
        <v>13</v>
      </c>
      <c r="E230" t="str">
        <f>TMODELO[[#This Row],[Numero Documento]]&amp;TMODELO[[#This Row],[CTA]]</f>
        <v>001017099702.1.1.1.01</v>
      </c>
      <c r="F230" s="25" t="s">
        <v>2325</v>
      </c>
      <c r="G230" t="s">
        <v>1208</v>
      </c>
      <c r="H230" t="s">
        <v>67</v>
      </c>
      <c r="I230" t="s">
        <v>342</v>
      </c>
      <c r="J230" t="s">
        <v>1670</v>
      </c>
    </row>
    <row r="231" spans="1:10">
      <c r="A231" t="s">
        <v>11</v>
      </c>
      <c r="B231" t="s">
        <v>3155</v>
      </c>
      <c r="C231" t="str">
        <f>_xlfn.XLOOKUP(TMODELO[[#This Row],[Tipo Empleado]],TBLTIPO[Tipo Empleado],TBLTIPO[cta])</f>
        <v>2.1.1.1.01</v>
      </c>
      <c r="D231" t="str">
        <f>_xlfn.XLOOKUP(TMODELO[[#This Row],[Codigo Area Liquidacion]],TBLAREA[PLANTA],TBLAREA[PROG])</f>
        <v>11</v>
      </c>
      <c r="E231" t="str">
        <f>TMODELO[[#This Row],[Numero Documento]]&amp;TMODELO[[#This Row],[CTA]]</f>
        <v>001143542852.1.1.1.01</v>
      </c>
      <c r="F231" s="25" t="s">
        <v>2585</v>
      </c>
      <c r="G231" t="s">
        <v>74</v>
      </c>
      <c r="H231" t="s">
        <v>22</v>
      </c>
      <c r="I231" t="s">
        <v>73</v>
      </c>
      <c r="J231" t="s">
        <v>1684</v>
      </c>
    </row>
    <row r="232" spans="1:10">
      <c r="A232" t="s">
        <v>11</v>
      </c>
      <c r="B232" t="s">
        <v>3155</v>
      </c>
      <c r="C232" t="str">
        <f>_xlfn.XLOOKUP(TMODELO[[#This Row],[Tipo Empleado]],TBLTIPO[Tipo Empleado],TBLTIPO[cta])</f>
        <v>2.1.1.1.01</v>
      </c>
      <c r="D232" t="str">
        <f>_xlfn.XLOOKUP(TMODELO[[#This Row],[Codigo Area Liquidacion]],TBLAREA[PLANTA],TBLAREA[PROG])</f>
        <v>11</v>
      </c>
      <c r="E232" t="str">
        <f>TMODELO[[#This Row],[Numero Documento]]&amp;TMODELO[[#This Row],[CTA]]</f>
        <v>001113758462.1.1.1.01</v>
      </c>
      <c r="F232" s="25" t="s">
        <v>1572</v>
      </c>
      <c r="G232" t="s">
        <v>112</v>
      </c>
      <c r="H232" t="s">
        <v>113</v>
      </c>
      <c r="I232" t="s">
        <v>106</v>
      </c>
      <c r="J232" t="s">
        <v>1690</v>
      </c>
    </row>
    <row r="233" spans="1:10">
      <c r="A233" t="s">
        <v>11</v>
      </c>
      <c r="B233" t="s">
        <v>3139</v>
      </c>
      <c r="C233" t="str">
        <f>_xlfn.XLOOKUP(TMODELO[[#This Row],[Tipo Empleado]],TBLTIPO[Tipo Empleado],TBLTIPO[cta])</f>
        <v>2.1.1.1.01</v>
      </c>
      <c r="D233" t="str">
        <f>_xlfn.XLOOKUP(TMODELO[[#This Row],[Codigo Area Liquidacion]],TBLAREA[PLANTA],TBLAREA[PROG])</f>
        <v>01</v>
      </c>
      <c r="E233" t="str">
        <f>TMODELO[[#This Row],[Numero Documento]]&amp;TMODELO[[#This Row],[CTA]]</f>
        <v>402294531012.1.1.1.01</v>
      </c>
      <c r="F233" s="25" t="s">
        <v>2056</v>
      </c>
      <c r="G233" t="s">
        <v>1256</v>
      </c>
      <c r="H233" t="s">
        <v>8</v>
      </c>
      <c r="I233" t="s">
        <v>699</v>
      </c>
      <c r="J233" t="s">
        <v>1708</v>
      </c>
    </row>
    <row r="234" spans="1:10">
      <c r="A234" t="s">
        <v>3039</v>
      </c>
      <c r="B234" t="s">
        <v>3139</v>
      </c>
      <c r="C234" t="str">
        <f>_xlfn.XLOOKUP(TMODELO[[#This Row],[Tipo Empleado]],TBLTIPO[Tipo Empleado],TBLTIPO[cta])</f>
        <v>2.1.1.2.08</v>
      </c>
      <c r="D234" t="str">
        <f>_xlfn.XLOOKUP(TMODELO[[#This Row],[Codigo Area Liquidacion]],TBLAREA[PLANTA],TBLAREA[PROG])</f>
        <v>01</v>
      </c>
      <c r="E234" t="str">
        <f>TMODELO[[#This Row],[Numero Documento]]&amp;TMODELO[[#This Row],[CTA]]</f>
        <v>001189135992.1.1.2.08</v>
      </c>
      <c r="F234" s="25" t="s">
        <v>4798</v>
      </c>
      <c r="G234" t="s">
        <v>6217</v>
      </c>
      <c r="H234" t="s">
        <v>261</v>
      </c>
      <c r="I234" t="s">
        <v>716</v>
      </c>
      <c r="J234" t="s">
        <v>1671</v>
      </c>
    </row>
    <row r="235" spans="1:10">
      <c r="A235" t="s">
        <v>11</v>
      </c>
      <c r="B235" t="s">
        <v>3185</v>
      </c>
      <c r="C235" t="str">
        <f>_xlfn.XLOOKUP(TMODELO[[#This Row],[Tipo Empleado]],TBLTIPO[Tipo Empleado],TBLTIPO[cta])</f>
        <v>2.1.1.1.01</v>
      </c>
      <c r="D235" t="str">
        <f>_xlfn.XLOOKUP(TMODELO[[#This Row],[Codigo Area Liquidacion]],TBLAREA[PLANTA],TBLAREA[PROG])</f>
        <v>13</v>
      </c>
      <c r="E235" t="str">
        <f>TMODELO[[#This Row],[Numero Documento]]&amp;TMODELO[[#This Row],[CTA]]</f>
        <v>001006097592.1.1.1.01</v>
      </c>
      <c r="F235" s="25" t="s">
        <v>2326</v>
      </c>
      <c r="G235" t="s">
        <v>384</v>
      </c>
      <c r="H235" t="s">
        <v>775</v>
      </c>
      <c r="I235" t="s">
        <v>342</v>
      </c>
      <c r="J235" t="s">
        <v>1670</v>
      </c>
    </row>
    <row r="236" spans="1:10">
      <c r="A236" t="s">
        <v>11</v>
      </c>
      <c r="B236" t="s">
        <v>3139</v>
      </c>
      <c r="C236" t="str">
        <f>_xlfn.XLOOKUP(TMODELO[[#This Row],[Tipo Empleado]],TBLTIPO[Tipo Empleado],TBLTIPO[cta])</f>
        <v>2.1.1.1.01</v>
      </c>
      <c r="D236" t="str">
        <f>_xlfn.XLOOKUP(TMODELO[[#This Row],[Codigo Area Liquidacion]],TBLAREA[PLANTA],TBLAREA[PROG])</f>
        <v>01</v>
      </c>
      <c r="E236" t="str">
        <f>TMODELO[[#This Row],[Numero Documento]]&amp;TMODELO[[#This Row],[CTA]]</f>
        <v>402429386332.1.1.1.01</v>
      </c>
      <c r="F236" s="25" t="s">
        <v>2057</v>
      </c>
      <c r="G236" t="s">
        <v>1838</v>
      </c>
      <c r="H236" t="s">
        <v>292</v>
      </c>
      <c r="I236" t="s">
        <v>288</v>
      </c>
      <c r="J236" t="s">
        <v>1668</v>
      </c>
    </row>
    <row r="237" spans="1:10">
      <c r="A237" t="s">
        <v>11</v>
      </c>
      <c r="B237" t="s">
        <v>3155</v>
      </c>
      <c r="C237" t="str">
        <f>_xlfn.XLOOKUP(TMODELO[[#This Row],[Tipo Empleado]],TBLTIPO[Tipo Empleado],TBLTIPO[cta])</f>
        <v>2.1.1.1.01</v>
      </c>
      <c r="D237" t="str">
        <f>_xlfn.XLOOKUP(TMODELO[[#This Row],[Codigo Area Liquidacion]],TBLAREA[PLANTA],TBLAREA[PROG])</f>
        <v>11</v>
      </c>
      <c r="E237" t="str">
        <f>TMODELO[[#This Row],[Numero Documento]]&amp;TMODELO[[#This Row],[CTA]]</f>
        <v>031041836492.1.1.1.01</v>
      </c>
      <c r="F237" s="25" t="s">
        <v>2586</v>
      </c>
      <c r="G237" t="s">
        <v>23</v>
      </c>
      <c r="H237" t="s">
        <v>24</v>
      </c>
      <c r="I237" t="s">
        <v>18</v>
      </c>
      <c r="J237" t="s">
        <v>1729</v>
      </c>
    </row>
    <row r="238" spans="1:10">
      <c r="A238" t="s">
        <v>11</v>
      </c>
      <c r="B238" t="s">
        <v>3185</v>
      </c>
      <c r="C238" t="str">
        <f>_xlfn.XLOOKUP(TMODELO[[#This Row],[Tipo Empleado]],TBLTIPO[Tipo Empleado],TBLTIPO[cta])</f>
        <v>2.1.1.1.01</v>
      </c>
      <c r="D238" t="str">
        <f>_xlfn.XLOOKUP(TMODELO[[#This Row],[Codigo Area Liquidacion]],TBLAREA[PLANTA],TBLAREA[PROG])</f>
        <v>13</v>
      </c>
      <c r="E238" t="str">
        <f>TMODELO[[#This Row],[Numero Documento]]&amp;TMODELO[[#This Row],[CTA]]</f>
        <v>001180686672.1.1.1.01</v>
      </c>
      <c r="F238" s="25" t="s">
        <v>2327</v>
      </c>
      <c r="G238" t="s">
        <v>386</v>
      </c>
      <c r="H238" t="s">
        <v>210</v>
      </c>
      <c r="I238" t="s">
        <v>342</v>
      </c>
      <c r="J238" t="s">
        <v>1670</v>
      </c>
    </row>
    <row r="239" spans="1:10">
      <c r="A239" t="s">
        <v>3039</v>
      </c>
      <c r="B239" t="s">
        <v>3139</v>
      </c>
      <c r="C239" t="str">
        <f>_xlfn.XLOOKUP(TMODELO[[#This Row],[Tipo Empleado]],TBLTIPO[Tipo Empleado],TBLTIPO[cta])</f>
        <v>2.1.1.2.08</v>
      </c>
      <c r="D239" t="str">
        <f>_xlfn.XLOOKUP(TMODELO[[#This Row],[Codigo Area Liquidacion]],TBLAREA[PLANTA],TBLAREA[PROG])</f>
        <v>01</v>
      </c>
      <c r="E239" t="str">
        <f>TMODELO[[#This Row],[Numero Documento]]&amp;TMODELO[[#This Row],[CTA]]</f>
        <v>402210543862.1.1.2.08</v>
      </c>
      <c r="F239" s="25" t="s">
        <v>2782</v>
      </c>
      <c r="G239" t="s">
        <v>2781</v>
      </c>
      <c r="H239" t="s">
        <v>1617</v>
      </c>
      <c r="I239" t="s">
        <v>319</v>
      </c>
      <c r="J239" t="s">
        <v>1694</v>
      </c>
    </row>
    <row r="240" spans="1:10">
      <c r="A240" t="s">
        <v>3039</v>
      </c>
      <c r="B240" t="s">
        <v>3139</v>
      </c>
      <c r="C240" t="str">
        <f>_xlfn.XLOOKUP(TMODELO[[#This Row],[Tipo Empleado]],TBLTIPO[Tipo Empleado],TBLTIPO[cta])</f>
        <v>2.1.1.2.08</v>
      </c>
      <c r="D240" t="str">
        <f>_xlfn.XLOOKUP(TMODELO[[#This Row],[Codigo Area Liquidacion]],TBLAREA[PLANTA],TBLAREA[PROG])</f>
        <v>01</v>
      </c>
      <c r="E240" t="str">
        <f>TMODELO[[#This Row],[Numero Documento]]&amp;TMODELO[[#This Row],[CTA]]</f>
        <v>001183215382.1.1.2.08</v>
      </c>
      <c r="F240" s="25" t="s">
        <v>2783</v>
      </c>
      <c r="G240" t="s">
        <v>1762</v>
      </c>
      <c r="H240" t="s">
        <v>3140</v>
      </c>
      <c r="I240" t="s">
        <v>231</v>
      </c>
      <c r="J240" t="s">
        <v>1675</v>
      </c>
    </row>
    <row r="241" spans="1:10">
      <c r="A241" t="s">
        <v>3049</v>
      </c>
      <c r="B241" t="s">
        <v>3139</v>
      </c>
      <c r="C241" t="str">
        <f>_xlfn.XLOOKUP(TMODELO[[#This Row],[Tipo Empleado]],TBLTIPO[Tipo Empleado],TBLTIPO[cta])</f>
        <v>2.1.1.3.01</v>
      </c>
      <c r="D241" t="str">
        <f>_xlfn.XLOOKUP(TMODELO[[#This Row],[Codigo Area Liquidacion]],TBLAREA[PLANTA],TBLAREA[PROG])</f>
        <v>01</v>
      </c>
      <c r="E241" t="str">
        <f>TMODELO[[#This Row],[Numero Documento]]&amp;TMODELO[[#This Row],[CTA]]</f>
        <v>001006345912.1.1.3.01</v>
      </c>
      <c r="F241" s="25" t="s">
        <v>2901</v>
      </c>
      <c r="G241" t="s">
        <v>1010</v>
      </c>
      <c r="H241" t="s">
        <v>1011</v>
      </c>
      <c r="I241" t="s">
        <v>1116</v>
      </c>
      <c r="J241" t="s">
        <v>1679</v>
      </c>
    </row>
    <row r="242" spans="1:10">
      <c r="A242" t="s">
        <v>11</v>
      </c>
      <c r="B242" t="s">
        <v>3155</v>
      </c>
      <c r="C242" t="str">
        <f>_xlfn.XLOOKUP(TMODELO[[#This Row],[Tipo Empleado]],TBLTIPO[Tipo Empleado],TBLTIPO[cta])</f>
        <v>2.1.1.1.01</v>
      </c>
      <c r="D242" t="str">
        <f>_xlfn.XLOOKUP(TMODELO[[#This Row],[Codigo Area Liquidacion]],TBLAREA[PLANTA],TBLAREA[PROG])</f>
        <v>11</v>
      </c>
      <c r="E242" t="str">
        <f>TMODELO[[#This Row],[Numero Documento]]&amp;TMODELO[[#This Row],[CTA]]</f>
        <v>001145295892.1.1.1.01</v>
      </c>
      <c r="F242" s="25" t="s">
        <v>2587</v>
      </c>
      <c r="G242" t="s">
        <v>336</v>
      </c>
      <c r="H242" t="s">
        <v>297</v>
      </c>
      <c r="I242" t="s">
        <v>332</v>
      </c>
      <c r="J242" t="s">
        <v>1722</v>
      </c>
    </row>
    <row r="243" spans="1:10">
      <c r="A243" t="s">
        <v>3039</v>
      </c>
      <c r="B243" t="s">
        <v>3139</v>
      </c>
      <c r="C243" t="str">
        <f>_xlfn.XLOOKUP(TMODELO[[#This Row],[Tipo Empleado]],TBLTIPO[Tipo Empleado],TBLTIPO[cta])</f>
        <v>2.1.1.2.08</v>
      </c>
      <c r="D243" t="str">
        <f>_xlfn.XLOOKUP(TMODELO[[#This Row],[Codigo Area Liquidacion]],TBLAREA[PLANTA],TBLAREA[PROG])</f>
        <v>01</v>
      </c>
      <c r="E243" t="str">
        <f>TMODELO[[#This Row],[Numero Documento]]&amp;TMODELO[[#This Row],[CTA]]</f>
        <v>224003102272.1.1.2.08</v>
      </c>
      <c r="F243" s="25" t="s">
        <v>1317</v>
      </c>
      <c r="G243" t="s">
        <v>777</v>
      </c>
      <c r="H243" t="s">
        <v>10</v>
      </c>
      <c r="I243" t="s">
        <v>1960</v>
      </c>
      <c r="J243" t="s">
        <v>1676</v>
      </c>
    </row>
    <row r="244" spans="1:10">
      <c r="A244" t="s">
        <v>11</v>
      </c>
      <c r="B244" t="s">
        <v>3139</v>
      </c>
      <c r="C244" t="str">
        <f>_xlfn.XLOOKUP(TMODELO[[#This Row],[Tipo Empleado]],TBLTIPO[Tipo Empleado],TBLTIPO[cta])</f>
        <v>2.1.1.1.01</v>
      </c>
      <c r="D244" t="str">
        <f>_xlfn.XLOOKUP(TMODELO[[#This Row],[Codigo Area Liquidacion]],TBLAREA[PLANTA],TBLAREA[PROG])</f>
        <v>01</v>
      </c>
      <c r="E244" t="str">
        <f>TMODELO[[#This Row],[Numero Documento]]&amp;TMODELO[[#This Row],[CTA]]</f>
        <v>224003102272.1.1.1.01</v>
      </c>
      <c r="F244" s="25" t="s">
        <v>1317</v>
      </c>
      <c r="G244" t="s">
        <v>777</v>
      </c>
      <c r="H244" t="s">
        <v>10</v>
      </c>
      <c r="I244" t="s">
        <v>1960</v>
      </c>
      <c r="J244" t="s">
        <v>1676</v>
      </c>
    </row>
    <row r="245" spans="1:10">
      <c r="A245" t="s">
        <v>11</v>
      </c>
      <c r="B245" t="s">
        <v>3185</v>
      </c>
      <c r="C245" t="str">
        <f>_xlfn.XLOOKUP(TMODELO[[#This Row],[Tipo Empleado]],TBLTIPO[Tipo Empleado],TBLTIPO[cta])</f>
        <v>2.1.1.1.01</v>
      </c>
      <c r="D245" t="str">
        <f>_xlfn.XLOOKUP(TMODELO[[#This Row],[Codigo Area Liquidacion]],TBLAREA[PLANTA],TBLAREA[PROG])</f>
        <v>13</v>
      </c>
      <c r="E245" t="str">
        <f>TMODELO[[#This Row],[Numero Documento]]&amp;TMODELO[[#This Row],[CTA]]</f>
        <v>402213246562.1.1.1.01</v>
      </c>
      <c r="F245" s="25" t="s">
        <v>4769</v>
      </c>
      <c r="G245" t="s">
        <v>4768</v>
      </c>
      <c r="H245" t="s">
        <v>381</v>
      </c>
      <c r="I245" t="s">
        <v>342</v>
      </c>
      <c r="J245" t="s">
        <v>1670</v>
      </c>
    </row>
    <row r="246" spans="1:10">
      <c r="A246" t="s">
        <v>3048</v>
      </c>
      <c r="B246" t="s">
        <v>3139</v>
      </c>
      <c r="C246" t="str">
        <f>_xlfn.XLOOKUP(TMODELO[[#This Row],[Tipo Empleado]],TBLTIPO[Tipo Empleado],TBLTIPO[cta])</f>
        <v>2.1.2.2.05</v>
      </c>
      <c r="D246" t="str">
        <f>_xlfn.XLOOKUP(TMODELO[[#This Row],[Codigo Area Liquidacion]],TBLAREA[PLANTA],TBLAREA[PROG])</f>
        <v>01</v>
      </c>
      <c r="E246" t="str">
        <f>TMODELO[[#This Row],[Numero Documento]]&amp;TMODELO[[#This Row],[CTA]]</f>
        <v>001165890782.1.2.2.05</v>
      </c>
      <c r="F246" s="25" t="s">
        <v>2934</v>
      </c>
      <c r="G246" t="s">
        <v>1938</v>
      </c>
      <c r="H246" t="s">
        <v>1060</v>
      </c>
      <c r="I246" t="s">
        <v>1116</v>
      </c>
      <c r="J246" t="s">
        <v>1679</v>
      </c>
    </row>
    <row r="247" spans="1:10">
      <c r="A247" t="s">
        <v>3039</v>
      </c>
      <c r="B247" t="s">
        <v>3139</v>
      </c>
      <c r="C247" t="str">
        <f>_xlfn.XLOOKUP(TMODELO[[#This Row],[Tipo Empleado]],TBLTIPO[Tipo Empleado],TBLTIPO[cta])</f>
        <v>2.1.1.2.08</v>
      </c>
      <c r="D247" t="str">
        <f>_xlfn.XLOOKUP(TMODELO[[#This Row],[Codigo Area Liquidacion]],TBLAREA[PLANTA],TBLAREA[PROG])</f>
        <v>01</v>
      </c>
      <c r="E247" t="str">
        <f>TMODELO[[#This Row],[Numero Documento]]&amp;TMODELO[[#This Row],[CTA]]</f>
        <v>001018449182.1.1.2.08</v>
      </c>
      <c r="F247" s="25" t="s">
        <v>2784</v>
      </c>
      <c r="G247" t="s">
        <v>1583</v>
      </c>
      <c r="H247" t="s">
        <v>110</v>
      </c>
      <c r="I247" t="s">
        <v>73</v>
      </c>
      <c r="J247" t="s">
        <v>1684</v>
      </c>
    </row>
    <row r="248" spans="1:10">
      <c r="A248" t="s">
        <v>11</v>
      </c>
      <c r="B248" t="s">
        <v>3155</v>
      </c>
      <c r="C248" t="str">
        <f>_xlfn.XLOOKUP(TMODELO[[#This Row],[Tipo Empleado]],TBLTIPO[Tipo Empleado],TBLTIPO[cta])</f>
        <v>2.1.1.1.01</v>
      </c>
      <c r="D248" t="str">
        <f>_xlfn.XLOOKUP(TMODELO[[#This Row],[Codigo Area Liquidacion]],TBLAREA[PLANTA],TBLAREA[PROG])</f>
        <v>11</v>
      </c>
      <c r="E248" t="str">
        <f>TMODELO[[#This Row],[Numero Documento]]&amp;TMODELO[[#This Row],[CTA]]</f>
        <v>001024907782.1.1.1.01</v>
      </c>
      <c r="F248" s="25" t="s">
        <v>2588</v>
      </c>
      <c r="G248" t="s">
        <v>842</v>
      </c>
      <c r="H248" t="s">
        <v>474</v>
      </c>
      <c r="I248" t="s">
        <v>830</v>
      </c>
      <c r="J248" t="s">
        <v>1672</v>
      </c>
    </row>
    <row r="249" spans="1:10">
      <c r="A249" t="s">
        <v>11</v>
      </c>
      <c r="B249" t="s">
        <v>3185</v>
      </c>
      <c r="C249" t="str">
        <f>_xlfn.XLOOKUP(TMODELO[[#This Row],[Tipo Empleado]],TBLTIPO[Tipo Empleado],TBLTIPO[cta])</f>
        <v>2.1.1.1.01</v>
      </c>
      <c r="D249" t="str">
        <f>_xlfn.XLOOKUP(TMODELO[[#This Row],[Codigo Area Liquidacion]],TBLAREA[PLANTA],TBLAREA[PROG])</f>
        <v>13</v>
      </c>
      <c r="E249" t="str">
        <f>TMODELO[[#This Row],[Numero Documento]]&amp;TMODELO[[#This Row],[CTA]]</f>
        <v>002001554712.1.1.1.01</v>
      </c>
      <c r="F249" s="25" t="s">
        <v>2328</v>
      </c>
      <c r="G249" t="s">
        <v>387</v>
      </c>
      <c r="H249" t="s">
        <v>388</v>
      </c>
      <c r="I249" t="s">
        <v>342</v>
      </c>
      <c r="J249" t="s">
        <v>1670</v>
      </c>
    </row>
    <row r="250" spans="1:10">
      <c r="A250" t="s">
        <v>11</v>
      </c>
      <c r="B250" t="s">
        <v>3139</v>
      </c>
      <c r="C250" t="str">
        <f>_xlfn.XLOOKUP(TMODELO[[#This Row],[Tipo Empleado]],TBLTIPO[Tipo Empleado],TBLTIPO[cta])</f>
        <v>2.1.1.1.01</v>
      </c>
      <c r="D250" t="str">
        <f>_xlfn.XLOOKUP(TMODELO[[#This Row],[Codigo Area Liquidacion]],TBLAREA[PLANTA],TBLAREA[PROG])</f>
        <v>01</v>
      </c>
      <c r="E250" t="str">
        <f>TMODELO[[#This Row],[Numero Documento]]&amp;TMODELO[[#This Row],[CTA]]</f>
        <v>001057227972.1.1.1.01</v>
      </c>
      <c r="F250" s="25" t="s">
        <v>2058</v>
      </c>
      <c r="G250" t="s">
        <v>1257</v>
      </c>
      <c r="H250" t="s">
        <v>128</v>
      </c>
      <c r="I250" t="s">
        <v>1116</v>
      </c>
      <c r="J250" t="s">
        <v>1679</v>
      </c>
    </row>
    <row r="251" spans="1:10">
      <c r="A251" t="s">
        <v>3049</v>
      </c>
      <c r="B251" t="s">
        <v>3139</v>
      </c>
      <c r="C251" t="str">
        <f>_xlfn.XLOOKUP(TMODELO[[#This Row],[Tipo Empleado]],TBLTIPO[Tipo Empleado],TBLTIPO[cta])</f>
        <v>2.1.1.3.01</v>
      </c>
      <c r="D251" t="str">
        <f>_xlfn.XLOOKUP(TMODELO[[#This Row],[Codigo Area Liquidacion]],TBLAREA[PLANTA],TBLAREA[PROG])</f>
        <v>01</v>
      </c>
      <c r="E251" t="str">
        <f>TMODELO[[#This Row],[Numero Documento]]&amp;TMODELO[[#This Row],[CTA]]</f>
        <v>001055247552.1.1.3.01</v>
      </c>
      <c r="F251" s="25" t="s">
        <v>2902</v>
      </c>
      <c r="G251" t="s">
        <v>1012</v>
      </c>
      <c r="H251" t="s">
        <v>117</v>
      </c>
      <c r="I251" t="s">
        <v>1116</v>
      </c>
      <c r="J251" t="s">
        <v>1679</v>
      </c>
    </row>
    <row r="252" spans="1:10">
      <c r="A252" t="s">
        <v>11</v>
      </c>
      <c r="B252" t="s">
        <v>3139</v>
      </c>
      <c r="C252" t="str">
        <f>_xlfn.XLOOKUP(TMODELO[[#This Row],[Tipo Empleado]],TBLTIPO[Tipo Empleado],TBLTIPO[cta])</f>
        <v>2.1.1.1.01</v>
      </c>
      <c r="D252" t="str">
        <f>_xlfn.XLOOKUP(TMODELO[[#This Row],[Codigo Area Liquidacion]],TBLAREA[PLANTA],TBLAREA[PROG])</f>
        <v>01</v>
      </c>
      <c r="E252" t="str">
        <f>TMODELO[[#This Row],[Numero Documento]]&amp;TMODELO[[#This Row],[CTA]]</f>
        <v>001154156892.1.1.1.01</v>
      </c>
      <c r="F252" s="25" t="s">
        <v>2059</v>
      </c>
      <c r="G252" t="s">
        <v>1281</v>
      </c>
      <c r="H252" t="s">
        <v>8</v>
      </c>
      <c r="I252" t="s">
        <v>699</v>
      </c>
      <c r="J252" t="s">
        <v>1708</v>
      </c>
    </row>
    <row r="253" spans="1:10">
      <c r="A253" t="s">
        <v>11</v>
      </c>
      <c r="B253" t="s">
        <v>3139</v>
      </c>
      <c r="C253" t="str">
        <f>_xlfn.XLOOKUP(TMODELO[[#This Row],[Tipo Empleado]],TBLTIPO[Tipo Empleado],TBLTIPO[cta])</f>
        <v>2.1.1.1.01</v>
      </c>
      <c r="D253" t="str">
        <f>_xlfn.XLOOKUP(TMODELO[[#This Row],[Codigo Area Liquidacion]],TBLAREA[PLANTA],TBLAREA[PROG])</f>
        <v>01</v>
      </c>
      <c r="E253" t="str">
        <f>TMODELO[[#This Row],[Numero Documento]]&amp;TMODELO[[#This Row],[CTA]]</f>
        <v>034006359462.1.1.1.01</v>
      </c>
      <c r="F253" s="25" t="s">
        <v>2060</v>
      </c>
      <c r="G253" t="s">
        <v>1224</v>
      </c>
      <c r="H253" t="s">
        <v>292</v>
      </c>
      <c r="I253" t="s">
        <v>288</v>
      </c>
      <c r="J253" t="s">
        <v>1668</v>
      </c>
    </row>
    <row r="254" spans="1:10">
      <c r="A254" t="s">
        <v>11</v>
      </c>
      <c r="B254" t="s">
        <v>3185</v>
      </c>
      <c r="C254" t="str">
        <f>_xlfn.XLOOKUP(TMODELO[[#This Row],[Tipo Empleado]],TBLTIPO[Tipo Empleado],TBLTIPO[cta])</f>
        <v>2.1.1.1.01</v>
      </c>
      <c r="D254" t="str">
        <f>_xlfn.XLOOKUP(TMODELO[[#This Row],[Codigo Area Liquidacion]],TBLAREA[PLANTA],TBLAREA[PROG])</f>
        <v>13</v>
      </c>
      <c r="E254" t="str">
        <f>TMODELO[[#This Row],[Numero Documento]]&amp;TMODELO[[#This Row],[CTA]]</f>
        <v>402189970922.1.1.1.01</v>
      </c>
      <c r="F254" s="25" t="s">
        <v>2329</v>
      </c>
      <c r="G254" t="s">
        <v>1148</v>
      </c>
      <c r="H254" t="s">
        <v>171</v>
      </c>
      <c r="I254" t="s">
        <v>342</v>
      </c>
      <c r="J254" t="s">
        <v>1670</v>
      </c>
    </row>
    <row r="255" spans="1:10">
      <c r="A255" t="s">
        <v>3039</v>
      </c>
      <c r="B255" t="s">
        <v>3139</v>
      </c>
      <c r="C255" t="str">
        <f>_xlfn.XLOOKUP(TMODELO[[#This Row],[Tipo Empleado]],TBLTIPO[Tipo Empleado],TBLTIPO[cta])</f>
        <v>2.1.1.2.08</v>
      </c>
      <c r="D255" t="str">
        <f>_xlfn.XLOOKUP(TMODELO[[#This Row],[Codigo Area Liquidacion]],TBLAREA[PLANTA],TBLAREA[PROG])</f>
        <v>01</v>
      </c>
      <c r="E255" t="str">
        <f>TMODELO[[#This Row],[Numero Documento]]&amp;TMODELO[[#This Row],[CTA]]</f>
        <v>001134828142.1.1.2.08</v>
      </c>
      <c r="F255" s="25" t="s">
        <v>3317</v>
      </c>
      <c r="G255" t="s">
        <v>3278</v>
      </c>
      <c r="H255" t="s">
        <v>3279</v>
      </c>
      <c r="I255" t="s">
        <v>960</v>
      </c>
      <c r="J255" t="s">
        <v>1710</v>
      </c>
    </row>
    <row r="256" spans="1:10">
      <c r="A256" t="s">
        <v>11</v>
      </c>
      <c r="B256" t="s">
        <v>3139</v>
      </c>
      <c r="C256" t="str">
        <f>_xlfn.XLOOKUP(TMODELO[[#This Row],[Tipo Empleado]],TBLTIPO[Tipo Empleado],TBLTIPO[cta])</f>
        <v>2.1.1.1.01</v>
      </c>
      <c r="D256" t="str">
        <f>_xlfn.XLOOKUP(TMODELO[[#This Row],[Codigo Area Liquidacion]],TBLAREA[PLANTA],TBLAREA[PROG])</f>
        <v>01</v>
      </c>
      <c r="E256" t="str">
        <f>TMODELO[[#This Row],[Numero Documento]]&amp;TMODELO[[#This Row],[CTA]]</f>
        <v>001005752992.1.1.1.01</v>
      </c>
      <c r="F256" s="25" t="s">
        <v>2061</v>
      </c>
      <c r="G256" t="s">
        <v>1268</v>
      </c>
      <c r="H256" t="s">
        <v>104</v>
      </c>
      <c r="I256" t="s">
        <v>1116</v>
      </c>
      <c r="J256" t="s">
        <v>1679</v>
      </c>
    </row>
    <row r="257" spans="1:10">
      <c r="A257" t="s">
        <v>3048</v>
      </c>
      <c r="B257" t="s">
        <v>3139</v>
      </c>
      <c r="C257" t="str">
        <f>_xlfn.XLOOKUP(TMODELO[[#This Row],[Tipo Empleado]],TBLTIPO[Tipo Empleado],TBLTIPO[cta])</f>
        <v>2.1.2.2.05</v>
      </c>
      <c r="D257" t="str">
        <f>_xlfn.XLOOKUP(TMODELO[[#This Row],[Codigo Area Liquidacion]],TBLAREA[PLANTA],TBLAREA[PROG])</f>
        <v>01</v>
      </c>
      <c r="E257" t="str">
        <f>TMODELO[[#This Row],[Numero Documento]]&amp;TMODELO[[#This Row],[CTA]]</f>
        <v>402247608982.1.2.2.05</v>
      </c>
      <c r="F257" s="25" t="s">
        <v>3258</v>
      </c>
      <c r="G257" t="s">
        <v>3243</v>
      </c>
      <c r="H257" t="s">
        <v>1060</v>
      </c>
      <c r="I257" t="s">
        <v>1116</v>
      </c>
      <c r="J257" t="s">
        <v>1679</v>
      </c>
    </row>
    <row r="258" spans="1:10">
      <c r="A258" t="s">
        <v>3048</v>
      </c>
      <c r="B258" t="s">
        <v>3139</v>
      </c>
      <c r="C258" t="str">
        <f>_xlfn.XLOOKUP(TMODELO[[#This Row],[Tipo Empleado]],TBLTIPO[Tipo Empleado],TBLTIPO[cta])</f>
        <v>2.1.2.2.05</v>
      </c>
      <c r="D258" t="str">
        <f>_xlfn.XLOOKUP(TMODELO[[#This Row],[Codigo Area Liquidacion]],TBLAREA[PLANTA],TBLAREA[PROG])</f>
        <v>01</v>
      </c>
      <c r="E258" t="str">
        <f>TMODELO[[#This Row],[Numero Documento]]&amp;TMODELO[[#This Row],[CTA]]</f>
        <v>001122678852.1.2.2.05</v>
      </c>
      <c r="F258" s="25" t="s">
        <v>2935</v>
      </c>
      <c r="G258" t="s">
        <v>1754</v>
      </c>
      <c r="H258" t="s">
        <v>1060</v>
      </c>
      <c r="I258" t="s">
        <v>1116</v>
      </c>
      <c r="J258" t="s">
        <v>1679</v>
      </c>
    </row>
    <row r="259" spans="1:10">
      <c r="A259" t="s">
        <v>11</v>
      </c>
      <c r="B259" t="s">
        <v>3155</v>
      </c>
      <c r="C259" t="str">
        <f>_xlfn.XLOOKUP(TMODELO[[#This Row],[Tipo Empleado]],TBLTIPO[Tipo Empleado],TBLTIPO[cta])</f>
        <v>2.1.1.1.01</v>
      </c>
      <c r="D259" t="str">
        <f>_xlfn.XLOOKUP(TMODELO[[#This Row],[Codigo Area Liquidacion]],TBLAREA[PLANTA],TBLAREA[PROG])</f>
        <v>11</v>
      </c>
      <c r="E259" t="str">
        <f>TMODELO[[#This Row],[Numero Documento]]&amp;TMODELO[[#This Row],[CTA]]</f>
        <v>031000357442.1.1.1.01</v>
      </c>
      <c r="F259" s="25" t="s">
        <v>2589</v>
      </c>
      <c r="G259" t="s">
        <v>737</v>
      </c>
      <c r="H259" t="s">
        <v>30</v>
      </c>
      <c r="I259" t="s">
        <v>728</v>
      </c>
      <c r="J259" t="s">
        <v>1674</v>
      </c>
    </row>
    <row r="260" spans="1:10">
      <c r="A260" t="s">
        <v>11</v>
      </c>
      <c r="B260" t="s">
        <v>3139</v>
      </c>
      <c r="C260" t="str">
        <f>_xlfn.XLOOKUP(TMODELO[[#This Row],[Tipo Empleado]],TBLTIPO[Tipo Empleado],TBLTIPO[cta])</f>
        <v>2.1.1.1.01</v>
      </c>
      <c r="D260" t="str">
        <f>_xlfn.XLOOKUP(TMODELO[[#This Row],[Codigo Area Liquidacion]],TBLAREA[PLANTA],TBLAREA[PROG])</f>
        <v>01</v>
      </c>
      <c r="E260" t="str">
        <f>TMODELO[[#This Row],[Numero Documento]]&amp;TMODELO[[#This Row],[CTA]]</f>
        <v>096002606172.1.1.1.01</v>
      </c>
      <c r="F260" s="25" t="s">
        <v>2062</v>
      </c>
      <c r="G260" t="s">
        <v>289</v>
      </c>
      <c r="H260" t="s">
        <v>290</v>
      </c>
      <c r="I260" t="s">
        <v>288</v>
      </c>
      <c r="J260" t="s">
        <v>1668</v>
      </c>
    </row>
    <row r="261" spans="1:10">
      <c r="A261" t="s">
        <v>11</v>
      </c>
      <c r="B261" t="s">
        <v>3185</v>
      </c>
      <c r="C261" t="str">
        <f>_xlfn.XLOOKUP(TMODELO[[#This Row],[Tipo Empleado]],TBLTIPO[Tipo Empleado],TBLTIPO[cta])</f>
        <v>2.1.1.1.01</v>
      </c>
      <c r="D261" t="str">
        <f>_xlfn.XLOOKUP(TMODELO[[#This Row],[Codigo Area Liquidacion]],TBLAREA[PLANTA],TBLAREA[PROG])</f>
        <v>13</v>
      </c>
      <c r="E261" t="str">
        <f>TMODELO[[#This Row],[Numero Documento]]&amp;TMODELO[[#This Row],[CTA]]</f>
        <v>402208347882.1.1.1.01</v>
      </c>
      <c r="F261" s="25" t="s">
        <v>2330</v>
      </c>
      <c r="G261" t="s">
        <v>1818</v>
      </c>
      <c r="H261" t="s">
        <v>381</v>
      </c>
      <c r="I261" t="s">
        <v>342</v>
      </c>
      <c r="J261" t="s">
        <v>1670</v>
      </c>
    </row>
    <row r="262" spans="1:10">
      <c r="A262" t="s">
        <v>3039</v>
      </c>
      <c r="B262" t="s">
        <v>3139</v>
      </c>
      <c r="C262" t="str">
        <f>_xlfn.XLOOKUP(TMODELO[[#This Row],[Tipo Empleado]],TBLTIPO[Tipo Empleado],TBLTIPO[cta])</f>
        <v>2.1.1.2.08</v>
      </c>
      <c r="D262" t="str">
        <f>_xlfn.XLOOKUP(TMODELO[[#This Row],[Codigo Area Liquidacion]],TBLAREA[PLANTA],TBLAREA[PROG])</f>
        <v>01</v>
      </c>
      <c r="E262" t="str">
        <f>TMODELO[[#This Row],[Numero Documento]]&amp;TMODELO[[#This Row],[CTA]]</f>
        <v>402209992762.1.1.2.08</v>
      </c>
      <c r="F262" s="25" t="s">
        <v>2785</v>
      </c>
      <c r="G262" t="s">
        <v>1293</v>
      </c>
      <c r="H262" t="s">
        <v>100</v>
      </c>
      <c r="I262" t="s">
        <v>288</v>
      </c>
      <c r="J262" t="s">
        <v>1668</v>
      </c>
    </row>
    <row r="263" spans="1:10">
      <c r="A263" t="s">
        <v>11</v>
      </c>
      <c r="B263" t="s">
        <v>3155</v>
      </c>
      <c r="C263" t="str">
        <f>_xlfn.XLOOKUP(TMODELO[[#This Row],[Tipo Empleado]],TBLTIPO[Tipo Empleado],TBLTIPO[cta])</f>
        <v>2.1.1.1.01</v>
      </c>
      <c r="D263" t="str">
        <f>_xlfn.XLOOKUP(TMODELO[[#This Row],[Codigo Area Liquidacion]],TBLAREA[PLANTA],TBLAREA[PROG])</f>
        <v>11</v>
      </c>
      <c r="E263" t="str">
        <f>TMODELO[[#This Row],[Numero Documento]]&amp;TMODELO[[#This Row],[CTA]]</f>
        <v>001024023102.1.1.1.01</v>
      </c>
      <c r="F263" s="25" t="s">
        <v>1573</v>
      </c>
      <c r="G263" t="s">
        <v>114</v>
      </c>
      <c r="H263" t="s">
        <v>115</v>
      </c>
      <c r="I263" t="s">
        <v>106</v>
      </c>
      <c r="J263" t="s">
        <v>1690</v>
      </c>
    </row>
    <row r="264" spans="1:10">
      <c r="A264" t="s">
        <v>3039</v>
      </c>
      <c r="B264" t="s">
        <v>3139</v>
      </c>
      <c r="C264" t="str">
        <f>_xlfn.XLOOKUP(TMODELO[[#This Row],[Tipo Empleado]],TBLTIPO[Tipo Empleado],TBLTIPO[cta])</f>
        <v>2.1.1.2.08</v>
      </c>
      <c r="D264" t="str">
        <f>_xlfn.XLOOKUP(TMODELO[[#This Row],[Codigo Area Liquidacion]],TBLAREA[PLANTA],TBLAREA[PROG])</f>
        <v>01</v>
      </c>
      <c r="E264" t="str">
        <f>TMODELO[[#This Row],[Numero Documento]]&amp;TMODELO[[#This Row],[CTA]]</f>
        <v>031034858542.1.1.2.08</v>
      </c>
      <c r="F264" s="25" t="s">
        <v>2786</v>
      </c>
      <c r="G264" t="s">
        <v>1625</v>
      </c>
      <c r="H264" t="s">
        <v>1617</v>
      </c>
      <c r="I264" t="s">
        <v>728</v>
      </c>
      <c r="J264" t="s">
        <v>1674</v>
      </c>
    </row>
    <row r="265" spans="1:10">
      <c r="A265" t="s">
        <v>11</v>
      </c>
      <c r="B265" t="s">
        <v>3155</v>
      </c>
      <c r="C265" t="str">
        <f>_xlfn.XLOOKUP(TMODELO[[#This Row],[Tipo Empleado]],TBLTIPO[Tipo Empleado],TBLTIPO[cta])</f>
        <v>2.1.1.1.01</v>
      </c>
      <c r="D265" t="str">
        <f>_xlfn.XLOOKUP(TMODELO[[#This Row],[Codigo Area Liquidacion]],TBLAREA[PLANTA],TBLAREA[PROG])</f>
        <v>11</v>
      </c>
      <c r="E265" t="str">
        <f>TMODELO[[#This Row],[Numero Documento]]&amp;TMODELO[[#This Row],[CTA]]</f>
        <v>402266515742.1.1.1.01</v>
      </c>
      <c r="F265" s="25" t="s">
        <v>3246</v>
      </c>
      <c r="G265" t="s">
        <v>3229</v>
      </c>
      <c r="H265" t="s">
        <v>104</v>
      </c>
      <c r="I265" t="s">
        <v>830</v>
      </c>
      <c r="J265" t="s">
        <v>1672</v>
      </c>
    </row>
    <row r="266" spans="1:10">
      <c r="A266" t="s">
        <v>11</v>
      </c>
      <c r="B266" t="s">
        <v>3139</v>
      </c>
      <c r="C266" t="str">
        <f>_xlfn.XLOOKUP(TMODELO[[#This Row],[Tipo Empleado]],TBLTIPO[Tipo Empleado],TBLTIPO[cta])</f>
        <v>2.1.1.1.01</v>
      </c>
      <c r="D266" t="str">
        <f>_xlfn.XLOOKUP(TMODELO[[#This Row],[Codigo Area Liquidacion]],TBLAREA[PLANTA],TBLAREA[PROG])</f>
        <v>01</v>
      </c>
      <c r="E266" t="str">
        <f>TMODELO[[#This Row],[Numero Documento]]&amp;TMODELO[[#This Row],[CTA]]</f>
        <v>093001231722.1.1.1.01</v>
      </c>
      <c r="F266" s="25" t="s">
        <v>2063</v>
      </c>
      <c r="G266" t="s">
        <v>914</v>
      </c>
      <c r="H266" t="s">
        <v>75</v>
      </c>
      <c r="I266" t="s">
        <v>1955</v>
      </c>
      <c r="J266" t="s">
        <v>1669</v>
      </c>
    </row>
    <row r="267" spans="1:10">
      <c r="A267" t="s">
        <v>3039</v>
      </c>
      <c r="B267" t="s">
        <v>3139</v>
      </c>
      <c r="C267" t="str">
        <f>_xlfn.XLOOKUP(TMODELO[[#This Row],[Tipo Empleado]],TBLTIPO[Tipo Empleado],TBLTIPO[cta])</f>
        <v>2.1.1.2.08</v>
      </c>
      <c r="D267" t="str">
        <f>_xlfn.XLOOKUP(TMODELO[[#This Row],[Codigo Area Liquidacion]],TBLAREA[PLANTA],TBLAREA[PROG])</f>
        <v>01</v>
      </c>
      <c r="E267" t="str">
        <f>TMODELO[[#This Row],[Numero Documento]]&amp;TMODELO[[#This Row],[CTA]]</f>
        <v>047010815172.1.1.2.08</v>
      </c>
      <c r="F267" s="25" t="s">
        <v>2787</v>
      </c>
      <c r="G267" t="s">
        <v>1029</v>
      </c>
      <c r="H267" t="s">
        <v>3140</v>
      </c>
      <c r="I267" t="s">
        <v>231</v>
      </c>
      <c r="J267" t="s">
        <v>1675</v>
      </c>
    </row>
    <row r="268" spans="1:10">
      <c r="A268" t="s">
        <v>11</v>
      </c>
      <c r="B268" t="s">
        <v>3185</v>
      </c>
      <c r="C268" t="str">
        <f>_xlfn.XLOOKUP(TMODELO[[#This Row],[Tipo Empleado]],TBLTIPO[Tipo Empleado],TBLTIPO[cta])</f>
        <v>2.1.1.1.01</v>
      </c>
      <c r="D268" t="str">
        <f>_xlfn.XLOOKUP(TMODELO[[#This Row],[Codigo Area Liquidacion]],TBLAREA[PLANTA],TBLAREA[PROG])</f>
        <v>13</v>
      </c>
      <c r="E268" t="str">
        <f>TMODELO[[#This Row],[Numero Documento]]&amp;TMODELO[[#This Row],[CTA]]</f>
        <v>001083427912.1.1.1.01</v>
      </c>
      <c r="F268" s="25" t="s">
        <v>2331</v>
      </c>
      <c r="G268" t="s">
        <v>390</v>
      </c>
      <c r="H268" t="s">
        <v>27</v>
      </c>
      <c r="I268" t="s">
        <v>342</v>
      </c>
      <c r="J268" t="s">
        <v>1670</v>
      </c>
    </row>
    <row r="269" spans="1:10">
      <c r="A269" t="s">
        <v>11</v>
      </c>
      <c r="B269" t="s">
        <v>3185</v>
      </c>
      <c r="C269" t="str">
        <f>_xlfn.XLOOKUP(TMODELO[[#This Row],[Tipo Empleado]],TBLTIPO[Tipo Empleado],TBLTIPO[cta])</f>
        <v>2.1.1.1.01</v>
      </c>
      <c r="D269" t="str">
        <f>_xlfn.XLOOKUP(TMODELO[[#This Row],[Codigo Area Liquidacion]],TBLAREA[PLANTA],TBLAREA[PROG])</f>
        <v>13</v>
      </c>
      <c r="E269" t="str">
        <f>TMODELO[[#This Row],[Numero Documento]]&amp;TMODELO[[#This Row],[CTA]]</f>
        <v>001054718092.1.1.1.01</v>
      </c>
      <c r="F269" s="25" t="s">
        <v>1413</v>
      </c>
      <c r="G269" t="s">
        <v>391</v>
      </c>
      <c r="H269" t="s">
        <v>128</v>
      </c>
      <c r="I269" t="s">
        <v>342</v>
      </c>
      <c r="J269" t="s">
        <v>1670</v>
      </c>
    </row>
    <row r="270" spans="1:10">
      <c r="A270" t="s">
        <v>11</v>
      </c>
      <c r="B270" t="s">
        <v>3139</v>
      </c>
      <c r="C270" t="str">
        <f>_xlfn.XLOOKUP(TMODELO[[#This Row],[Tipo Empleado]],TBLTIPO[Tipo Empleado],TBLTIPO[cta])</f>
        <v>2.1.1.1.01</v>
      </c>
      <c r="D270" t="str">
        <f>_xlfn.XLOOKUP(TMODELO[[#This Row],[Codigo Area Liquidacion]],TBLAREA[PLANTA],TBLAREA[PROG])</f>
        <v>01</v>
      </c>
      <c r="E270" t="str">
        <f>TMODELO[[#This Row],[Numero Documento]]&amp;TMODELO[[#This Row],[CTA]]</f>
        <v>012000627662.1.1.1.01</v>
      </c>
      <c r="F270" s="25" t="s">
        <v>1318</v>
      </c>
      <c r="G270" t="s">
        <v>291</v>
      </c>
      <c r="H270" t="s">
        <v>292</v>
      </c>
      <c r="I270" t="s">
        <v>288</v>
      </c>
      <c r="J270" t="s">
        <v>1668</v>
      </c>
    </row>
    <row r="271" spans="1:10">
      <c r="A271" t="s">
        <v>11</v>
      </c>
      <c r="B271" t="s">
        <v>3185</v>
      </c>
      <c r="C271" t="str">
        <f>_xlfn.XLOOKUP(TMODELO[[#This Row],[Tipo Empleado]],TBLTIPO[Tipo Empleado],TBLTIPO[cta])</f>
        <v>2.1.1.1.01</v>
      </c>
      <c r="D271" t="str">
        <f>_xlfn.XLOOKUP(TMODELO[[#This Row],[Codigo Area Liquidacion]],TBLAREA[PLANTA],TBLAREA[PROG])</f>
        <v>13</v>
      </c>
      <c r="E271" t="str">
        <f>TMODELO[[#This Row],[Numero Documento]]&amp;TMODELO[[#This Row],[CTA]]</f>
        <v>001007103672.1.1.1.01</v>
      </c>
      <c r="F271" s="25" t="s">
        <v>2332</v>
      </c>
      <c r="G271" t="s">
        <v>392</v>
      </c>
      <c r="H271" t="s">
        <v>393</v>
      </c>
      <c r="I271" t="s">
        <v>342</v>
      </c>
      <c r="J271" t="s">
        <v>1670</v>
      </c>
    </row>
    <row r="272" spans="1:10">
      <c r="A272" t="s">
        <v>11</v>
      </c>
      <c r="B272" t="s">
        <v>3139</v>
      </c>
      <c r="C272" t="str">
        <f>_xlfn.XLOOKUP(TMODELO[[#This Row],[Tipo Empleado]],TBLTIPO[Tipo Empleado],TBLTIPO[cta])</f>
        <v>2.1.1.1.01</v>
      </c>
      <c r="D272" t="str">
        <f>_xlfn.XLOOKUP(TMODELO[[#This Row],[Codigo Area Liquidacion]],TBLAREA[PLANTA],TBLAREA[PROG])</f>
        <v>01</v>
      </c>
      <c r="E272" t="str">
        <f>TMODELO[[#This Row],[Numero Documento]]&amp;TMODELO[[#This Row],[CTA]]</f>
        <v>225007864332.1.1.1.01</v>
      </c>
      <c r="F272" s="25" t="s">
        <v>2064</v>
      </c>
      <c r="G272" t="s">
        <v>1932</v>
      </c>
      <c r="H272" t="s">
        <v>389</v>
      </c>
      <c r="I272" t="s">
        <v>1957</v>
      </c>
      <c r="J272" t="s">
        <v>1685</v>
      </c>
    </row>
    <row r="273" spans="1:10">
      <c r="A273" t="s">
        <v>11</v>
      </c>
      <c r="B273" t="s">
        <v>3139</v>
      </c>
      <c r="C273" t="str">
        <f>_xlfn.XLOOKUP(TMODELO[[#This Row],[Tipo Empleado]],TBLTIPO[Tipo Empleado],TBLTIPO[cta])</f>
        <v>2.1.1.1.01</v>
      </c>
      <c r="D273" t="str">
        <f>_xlfn.XLOOKUP(TMODELO[[#This Row],[Codigo Area Liquidacion]],TBLAREA[PLANTA],TBLAREA[PROG])</f>
        <v>01</v>
      </c>
      <c r="E273" t="str">
        <f>TMODELO[[#This Row],[Numero Documento]]&amp;TMODELO[[#This Row],[CTA]]</f>
        <v>001000491882.1.1.1.01</v>
      </c>
      <c r="F273" s="25" t="s">
        <v>2065</v>
      </c>
      <c r="G273" t="s">
        <v>1223</v>
      </c>
      <c r="H273" t="s">
        <v>15</v>
      </c>
      <c r="I273" t="s">
        <v>1958</v>
      </c>
      <c r="J273" t="s">
        <v>1699</v>
      </c>
    </row>
    <row r="274" spans="1:10">
      <c r="A274" t="s">
        <v>3039</v>
      </c>
      <c r="B274" t="s">
        <v>3139</v>
      </c>
      <c r="C274" t="str">
        <f>_xlfn.XLOOKUP(TMODELO[[#This Row],[Tipo Empleado]],TBLTIPO[Tipo Empleado],TBLTIPO[cta])</f>
        <v>2.1.1.2.08</v>
      </c>
      <c r="D274" t="str">
        <f>_xlfn.XLOOKUP(TMODELO[[#This Row],[Codigo Area Liquidacion]],TBLAREA[PLANTA],TBLAREA[PROG])</f>
        <v>01</v>
      </c>
      <c r="E274" t="str">
        <f>TMODELO[[#This Row],[Numero Documento]]&amp;TMODELO[[#This Row],[CTA]]</f>
        <v>041001815872.1.1.2.08</v>
      </c>
      <c r="F274" s="25" t="s">
        <v>4801</v>
      </c>
      <c r="G274" t="s">
        <v>4800</v>
      </c>
      <c r="H274" t="s">
        <v>1763</v>
      </c>
      <c r="I274" t="s">
        <v>2892</v>
      </c>
      <c r="J274" t="s">
        <v>3153</v>
      </c>
    </row>
    <row r="275" spans="1:10">
      <c r="A275" t="s">
        <v>11</v>
      </c>
      <c r="B275" t="s">
        <v>3155</v>
      </c>
      <c r="C275" t="str">
        <f>_xlfn.XLOOKUP(TMODELO[[#This Row],[Tipo Empleado]],TBLTIPO[Tipo Empleado],TBLTIPO[cta])</f>
        <v>2.1.1.1.01</v>
      </c>
      <c r="D275" t="str">
        <f>_xlfn.XLOOKUP(TMODELO[[#This Row],[Codigo Area Liquidacion]],TBLAREA[PLANTA],TBLAREA[PROG])</f>
        <v>11</v>
      </c>
      <c r="E275" t="str">
        <f>TMODELO[[#This Row],[Numero Documento]]&amp;TMODELO[[#This Row],[CTA]]</f>
        <v>017001214012.1.1.1.01</v>
      </c>
      <c r="F275" s="25" t="s">
        <v>2590</v>
      </c>
      <c r="G275" t="s">
        <v>843</v>
      </c>
      <c r="H275" t="s">
        <v>8</v>
      </c>
      <c r="I275" t="s">
        <v>830</v>
      </c>
      <c r="J275" t="s">
        <v>1672</v>
      </c>
    </row>
    <row r="276" spans="1:10">
      <c r="A276" t="s">
        <v>11</v>
      </c>
      <c r="B276" t="s">
        <v>3185</v>
      </c>
      <c r="C276" t="str">
        <f>_xlfn.XLOOKUP(TMODELO[[#This Row],[Tipo Empleado]],TBLTIPO[Tipo Empleado],TBLTIPO[cta])</f>
        <v>2.1.1.1.01</v>
      </c>
      <c r="D276" t="str">
        <f>_xlfn.XLOOKUP(TMODELO[[#This Row],[Codigo Area Liquidacion]],TBLAREA[PLANTA],TBLAREA[PROG])</f>
        <v>13</v>
      </c>
      <c r="E276" t="str">
        <f>TMODELO[[#This Row],[Numero Documento]]&amp;TMODELO[[#This Row],[CTA]]</f>
        <v>013002557242.1.1.1.01</v>
      </c>
      <c r="F276" s="25" t="s">
        <v>2333</v>
      </c>
      <c r="G276" t="s">
        <v>1776</v>
      </c>
      <c r="H276" t="s">
        <v>27</v>
      </c>
      <c r="I276" t="s">
        <v>1954</v>
      </c>
      <c r="J276" t="s">
        <v>1677</v>
      </c>
    </row>
    <row r="277" spans="1:10">
      <c r="A277" t="s">
        <v>11</v>
      </c>
      <c r="B277" t="s">
        <v>3155</v>
      </c>
      <c r="C277" t="str">
        <f>_xlfn.XLOOKUP(TMODELO[[#This Row],[Tipo Empleado]],TBLTIPO[Tipo Empleado],TBLTIPO[cta])</f>
        <v>2.1.1.1.01</v>
      </c>
      <c r="D277" t="str">
        <f>_xlfn.XLOOKUP(TMODELO[[#This Row],[Codigo Area Liquidacion]],TBLAREA[PLANTA],TBLAREA[PROG])</f>
        <v>11</v>
      </c>
      <c r="E277" t="str">
        <f>TMODELO[[#This Row],[Numero Documento]]&amp;TMODELO[[#This Row],[CTA]]</f>
        <v>031032489222.1.1.1.01</v>
      </c>
      <c r="F277" s="25" t="s">
        <v>2591</v>
      </c>
      <c r="G277" t="s">
        <v>1276</v>
      </c>
      <c r="H277" t="s">
        <v>1277</v>
      </c>
      <c r="I277" t="s">
        <v>18</v>
      </c>
      <c r="J277" t="s">
        <v>1729</v>
      </c>
    </row>
    <row r="278" spans="1:10">
      <c r="A278" t="s">
        <v>11</v>
      </c>
      <c r="B278" t="s">
        <v>3155</v>
      </c>
      <c r="C278" t="str">
        <f>_xlfn.XLOOKUP(TMODELO[[#This Row],[Tipo Empleado]],TBLTIPO[Tipo Empleado],TBLTIPO[cta])</f>
        <v>2.1.1.1.01</v>
      </c>
      <c r="D278" t="str">
        <f>_xlfn.XLOOKUP(TMODELO[[#This Row],[Codigo Area Liquidacion]],TBLAREA[PLANTA],TBLAREA[PROG])</f>
        <v>11</v>
      </c>
      <c r="E278" t="str">
        <f>TMODELO[[#This Row],[Numero Documento]]&amp;TMODELO[[#This Row],[CTA]]</f>
        <v>001008959372.1.1.1.01</v>
      </c>
      <c r="F278" s="25" t="s">
        <v>2592</v>
      </c>
      <c r="G278" t="s">
        <v>1191</v>
      </c>
      <c r="H278" t="s">
        <v>123</v>
      </c>
      <c r="I278" t="s">
        <v>830</v>
      </c>
      <c r="J278" t="s">
        <v>1672</v>
      </c>
    </row>
    <row r="279" spans="1:10">
      <c r="A279" t="s">
        <v>11</v>
      </c>
      <c r="B279" t="s">
        <v>3155</v>
      </c>
      <c r="C279" t="str">
        <f>_xlfn.XLOOKUP(TMODELO[[#This Row],[Tipo Empleado]],TBLTIPO[Tipo Empleado],TBLTIPO[cta])</f>
        <v>2.1.1.1.01</v>
      </c>
      <c r="D279" t="str">
        <f>_xlfn.XLOOKUP(TMODELO[[#This Row],[Codigo Area Liquidacion]],TBLAREA[PLANTA],TBLAREA[PROG])</f>
        <v>11</v>
      </c>
      <c r="E279" t="str">
        <f>TMODELO[[#This Row],[Numero Documento]]&amp;TMODELO[[#This Row],[CTA]]</f>
        <v>001026465022.1.1.1.01</v>
      </c>
      <c r="F279" s="25" t="s">
        <v>2593</v>
      </c>
      <c r="G279" t="s">
        <v>844</v>
      </c>
      <c r="H279" t="s">
        <v>42</v>
      </c>
      <c r="I279" t="s">
        <v>830</v>
      </c>
      <c r="J279" t="s">
        <v>1672</v>
      </c>
    </row>
    <row r="280" spans="1:10">
      <c r="A280" t="s">
        <v>11</v>
      </c>
      <c r="B280" t="s">
        <v>3185</v>
      </c>
      <c r="C280" t="str">
        <f>_xlfn.XLOOKUP(TMODELO[[#This Row],[Tipo Empleado]],TBLTIPO[Tipo Empleado],TBLTIPO[cta])</f>
        <v>2.1.1.1.01</v>
      </c>
      <c r="D280" t="str">
        <f>_xlfn.XLOOKUP(TMODELO[[#This Row],[Codigo Area Liquidacion]],TBLAREA[PLANTA],TBLAREA[PROG])</f>
        <v>13</v>
      </c>
      <c r="E280" t="str">
        <f>TMODELO[[#This Row],[Numero Documento]]&amp;TMODELO[[#This Row],[CTA]]</f>
        <v>402123176932.1.1.1.01</v>
      </c>
      <c r="F280" s="25" t="s">
        <v>3062</v>
      </c>
      <c r="G280" t="s">
        <v>3076</v>
      </c>
      <c r="H280" t="s">
        <v>55</v>
      </c>
      <c r="I280" t="s">
        <v>342</v>
      </c>
      <c r="J280" t="s">
        <v>1670</v>
      </c>
    </row>
    <row r="281" spans="1:10">
      <c r="A281" t="s">
        <v>11</v>
      </c>
      <c r="B281" t="s">
        <v>3185</v>
      </c>
      <c r="C281" t="str">
        <f>_xlfn.XLOOKUP(TMODELO[[#This Row],[Tipo Empleado]],TBLTIPO[Tipo Empleado],TBLTIPO[cta])</f>
        <v>2.1.1.1.01</v>
      </c>
      <c r="D281" t="str">
        <f>_xlfn.XLOOKUP(TMODELO[[#This Row],[Codigo Area Liquidacion]],TBLAREA[PLANTA],TBLAREA[PROG])</f>
        <v>13</v>
      </c>
      <c r="E281" t="str">
        <f>TMODELO[[#This Row],[Numero Documento]]&amp;TMODELO[[#This Row],[CTA]]</f>
        <v>001152411502.1.1.1.01</v>
      </c>
      <c r="F281" s="25" t="s">
        <v>1414</v>
      </c>
      <c r="G281" t="s">
        <v>624</v>
      </c>
      <c r="H281" t="s">
        <v>474</v>
      </c>
      <c r="I281" t="s">
        <v>1954</v>
      </c>
      <c r="J281" t="s">
        <v>1677</v>
      </c>
    </row>
    <row r="282" spans="1:10">
      <c r="A282" t="s">
        <v>11</v>
      </c>
      <c r="B282" t="s">
        <v>3139</v>
      </c>
      <c r="C282" t="str">
        <f>_xlfn.XLOOKUP(TMODELO[[#This Row],[Tipo Empleado]],TBLTIPO[Tipo Empleado],TBLTIPO[cta])</f>
        <v>2.1.1.1.01</v>
      </c>
      <c r="D282" t="str">
        <f>_xlfn.XLOOKUP(TMODELO[[#This Row],[Codigo Area Liquidacion]],TBLAREA[PLANTA],TBLAREA[PROG])</f>
        <v>01</v>
      </c>
      <c r="E282" t="str">
        <f>TMODELO[[#This Row],[Numero Documento]]&amp;TMODELO[[#This Row],[CTA]]</f>
        <v>001160248292.1.1.1.01</v>
      </c>
      <c r="F282" s="25" t="s">
        <v>1319</v>
      </c>
      <c r="G282" t="s">
        <v>152</v>
      </c>
      <c r="H282" t="s">
        <v>10</v>
      </c>
      <c r="I282" t="s">
        <v>319</v>
      </c>
      <c r="J282" t="s">
        <v>1694</v>
      </c>
    </row>
    <row r="283" spans="1:10">
      <c r="A283" t="s">
        <v>11</v>
      </c>
      <c r="B283" t="s">
        <v>3185</v>
      </c>
      <c r="C283" t="str">
        <f>_xlfn.XLOOKUP(TMODELO[[#This Row],[Tipo Empleado]],TBLTIPO[Tipo Empleado],TBLTIPO[cta])</f>
        <v>2.1.1.1.01</v>
      </c>
      <c r="D283" t="str">
        <f>_xlfn.XLOOKUP(TMODELO[[#This Row],[Codigo Area Liquidacion]],TBLAREA[PLANTA],TBLAREA[PROG])</f>
        <v>13</v>
      </c>
      <c r="E283" t="str">
        <f>TMODELO[[#This Row],[Numero Documento]]&amp;TMODELO[[#This Row],[CTA]]</f>
        <v>402223771662.1.1.1.01</v>
      </c>
      <c r="F283" s="25" t="s">
        <v>2334</v>
      </c>
      <c r="G283" t="s">
        <v>1149</v>
      </c>
      <c r="H283" t="s">
        <v>363</v>
      </c>
      <c r="I283" t="s">
        <v>342</v>
      </c>
      <c r="J283" t="s">
        <v>1670</v>
      </c>
    </row>
    <row r="284" spans="1:10">
      <c r="A284" t="s">
        <v>3039</v>
      </c>
      <c r="B284" t="s">
        <v>3139</v>
      </c>
      <c r="C284" t="str">
        <f>_xlfn.XLOOKUP(TMODELO[[#This Row],[Tipo Empleado]],TBLTIPO[Tipo Empleado],TBLTIPO[cta])</f>
        <v>2.1.1.2.08</v>
      </c>
      <c r="D284" t="str">
        <f>_xlfn.XLOOKUP(TMODELO[[#This Row],[Codigo Area Liquidacion]],TBLAREA[PLANTA],TBLAREA[PROG])</f>
        <v>01</v>
      </c>
      <c r="E284" t="str">
        <f>TMODELO[[#This Row],[Numero Documento]]&amp;TMODELO[[#This Row],[CTA]]</f>
        <v>031035870222.1.1.2.08</v>
      </c>
      <c r="F284" s="25" t="s">
        <v>2788</v>
      </c>
      <c r="G284" t="s">
        <v>1056</v>
      </c>
      <c r="H284" t="s">
        <v>3144</v>
      </c>
      <c r="I284" t="s">
        <v>728</v>
      </c>
      <c r="J284" t="s">
        <v>1674</v>
      </c>
    </row>
    <row r="285" spans="1:10">
      <c r="A285" t="s">
        <v>11</v>
      </c>
      <c r="B285" t="s">
        <v>3155</v>
      </c>
      <c r="C285" t="str">
        <f>_xlfn.XLOOKUP(TMODELO[[#This Row],[Tipo Empleado]],TBLTIPO[Tipo Empleado],TBLTIPO[cta])</f>
        <v>2.1.1.1.01</v>
      </c>
      <c r="D285" t="str">
        <f>_xlfn.XLOOKUP(TMODELO[[#This Row],[Codigo Area Liquidacion]],TBLAREA[PLANTA],TBLAREA[PROG])</f>
        <v>11</v>
      </c>
      <c r="E285" t="str">
        <f>TMODELO[[#This Row],[Numero Documento]]&amp;TMODELO[[#This Row],[CTA]]</f>
        <v>010007143432.1.1.1.01</v>
      </c>
      <c r="F285" s="25" t="s">
        <v>1320</v>
      </c>
      <c r="G285" t="s">
        <v>260</v>
      </c>
      <c r="H285" t="s">
        <v>261</v>
      </c>
      <c r="I285" t="s">
        <v>73</v>
      </c>
      <c r="J285" t="s">
        <v>1684</v>
      </c>
    </row>
    <row r="286" spans="1:10">
      <c r="A286" t="s">
        <v>11</v>
      </c>
      <c r="B286" t="s">
        <v>3139</v>
      </c>
      <c r="C286" t="str">
        <f>_xlfn.XLOOKUP(TMODELO[[#This Row],[Tipo Empleado]],TBLTIPO[Tipo Empleado],TBLTIPO[cta])</f>
        <v>2.1.1.1.01</v>
      </c>
      <c r="D286" t="str">
        <f>_xlfn.XLOOKUP(TMODELO[[#This Row],[Codigo Area Liquidacion]],TBLAREA[PLANTA],TBLAREA[PROG])</f>
        <v>01</v>
      </c>
      <c r="E286" t="str">
        <f>TMODELO[[#This Row],[Numero Documento]]&amp;TMODELO[[#This Row],[CTA]]</f>
        <v>008002725932.1.1.1.01</v>
      </c>
      <c r="F286" s="25" t="s">
        <v>2066</v>
      </c>
      <c r="G286" t="s">
        <v>915</v>
      </c>
      <c r="H286" t="s">
        <v>916</v>
      </c>
      <c r="I286" t="s">
        <v>1955</v>
      </c>
      <c r="J286" t="s">
        <v>1669</v>
      </c>
    </row>
    <row r="287" spans="1:10">
      <c r="A287" t="s">
        <v>3048</v>
      </c>
      <c r="B287" t="s">
        <v>3139</v>
      </c>
      <c r="C287" t="str">
        <f>_xlfn.XLOOKUP(TMODELO[[#This Row],[Tipo Empleado]],TBLTIPO[Tipo Empleado],TBLTIPO[cta])</f>
        <v>2.1.2.2.05</v>
      </c>
      <c r="D287" t="str">
        <f>_xlfn.XLOOKUP(TMODELO[[#This Row],[Codigo Area Liquidacion]],TBLAREA[PLANTA],TBLAREA[PROG])</f>
        <v>01</v>
      </c>
      <c r="E287" t="str">
        <f>TMODELO[[#This Row],[Numero Documento]]&amp;TMODELO[[#This Row],[CTA]]</f>
        <v>001178246642.1.2.2.05</v>
      </c>
      <c r="F287" s="25" t="s">
        <v>2936</v>
      </c>
      <c r="G287" t="s">
        <v>1760</v>
      </c>
      <c r="H287" t="s">
        <v>1060</v>
      </c>
      <c r="I287" t="s">
        <v>1116</v>
      </c>
      <c r="J287" t="s">
        <v>1679</v>
      </c>
    </row>
    <row r="288" spans="1:10">
      <c r="A288" t="s">
        <v>11</v>
      </c>
      <c r="B288" t="s">
        <v>3139</v>
      </c>
      <c r="C288" t="str">
        <f>_xlfn.XLOOKUP(TMODELO[[#This Row],[Tipo Empleado]],TBLTIPO[Tipo Empleado],TBLTIPO[cta])</f>
        <v>2.1.1.1.01</v>
      </c>
      <c r="D288" t="str">
        <f>_xlfn.XLOOKUP(TMODELO[[#This Row],[Codigo Area Liquidacion]],TBLAREA[PLANTA],TBLAREA[PROG])</f>
        <v>01</v>
      </c>
      <c r="E288" t="str">
        <f>TMODELO[[#This Row],[Numero Documento]]&amp;TMODELO[[#This Row],[CTA]]</f>
        <v>225007058962.1.1.1.01</v>
      </c>
      <c r="F288" s="25" t="s">
        <v>2067</v>
      </c>
      <c r="G288" t="s">
        <v>1991</v>
      </c>
      <c r="H288" t="s">
        <v>32</v>
      </c>
      <c r="I288" t="s">
        <v>1956</v>
      </c>
      <c r="J288" t="s">
        <v>1700</v>
      </c>
    </row>
    <row r="289" spans="1:10">
      <c r="A289" t="s">
        <v>11</v>
      </c>
      <c r="B289" t="s">
        <v>3185</v>
      </c>
      <c r="C289" t="str">
        <f>_xlfn.XLOOKUP(TMODELO[[#This Row],[Tipo Empleado]],TBLTIPO[Tipo Empleado],TBLTIPO[cta])</f>
        <v>2.1.1.1.01</v>
      </c>
      <c r="D289" t="str">
        <f>_xlfn.XLOOKUP(TMODELO[[#This Row],[Codigo Area Liquidacion]],TBLAREA[PLANTA],TBLAREA[PROG])</f>
        <v>13</v>
      </c>
      <c r="E289" t="str">
        <f>TMODELO[[#This Row],[Numero Documento]]&amp;TMODELO[[#This Row],[CTA]]</f>
        <v>001080767462.1.1.1.01</v>
      </c>
      <c r="F289" s="25" t="s">
        <v>1415</v>
      </c>
      <c r="G289" t="s">
        <v>3190</v>
      </c>
      <c r="H289" t="s">
        <v>396</v>
      </c>
      <c r="I289" t="s">
        <v>342</v>
      </c>
      <c r="J289" t="s">
        <v>1670</v>
      </c>
    </row>
    <row r="290" spans="1:10">
      <c r="A290" t="s">
        <v>11</v>
      </c>
      <c r="B290" t="s">
        <v>3155</v>
      </c>
      <c r="C290" t="str">
        <f>_xlfn.XLOOKUP(TMODELO[[#This Row],[Tipo Empleado]],TBLTIPO[Tipo Empleado],TBLTIPO[cta])</f>
        <v>2.1.1.1.01</v>
      </c>
      <c r="D290" t="str">
        <f>_xlfn.XLOOKUP(TMODELO[[#This Row],[Codigo Area Liquidacion]],TBLAREA[PLANTA],TBLAREA[PROG])</f>
        <v>11</v>
      </c>
      <c r="E290" t="str">
        <f>TMODELO[[#This Row],[Numero Documento]]&amp;TMODELO[[#This Row],[CTA]]</f>
        <v>031034103082.1.1.1.01</v>
      </c>
      <c r="F290" s="25" t="s">
        <v>2594</v>
      </c>
      <c r="G290" t="s">
        <v>1288</v>
      </c>
      <c r="H290" t="s">
        <v>474</v>
      </c>
      <c r="I290" t="s">
        <v>728</v>
      </c>
      <c r="J290" t="s">
        <v>1674</v>
      </c>
    </row>
    <row r="291" spans="1:10">
      <c r="A291" t="s">
        <v>3048</v>
      </c>
      <c r="B291" t="s">
        <v>3139</v>
      </c>
      <c r="C291" t="str">
        <f>_xlfn.XLOOKUP(TMODELO[[#This Row],[Tipo Empleado]],TBLTIPO[Tipo Empleado],TBLTIPO[cta])</f>
        <v>2.1.2.2.05</v>
      </c>
      <c r="D291" t="str">
        <f>_xlfn.XLOOKUP(TMODELO[[#This Row],[Codigo Area Liquidacion]],TBLAREA[PLANTA],TBLAREA[PROG])</f>
        <v>01</v>
      </c>
      <c r="E291" t="str">
        <f>TMODELO[[#This Row],[Numero Documento]]&amp;TMODELO[[#This Row],[CTA]]</f>
        <v>402230256732.1.2.2.05</v>
      </c>
      <c r="F291" s="25" t="s">
        <v>2937</v>
      </c>
      <c r="G291" t="s">
        <v>1823</v>
      </c>
      <c r="H291" t="s">
        <v>1060</v>
      </c>
      <c r="I291" t="s">
        <v>1116</v>
      </c>
      <c r="J291" t="s">
        <v>1679</v>
      </c>
    </row>
    <row r="292" spans="1:10">
      <c r="A292" t="s">
        <v>11</v>
      </c>
      <c r="B292" t="s">
        <v>3155</v>
      </c>
      <c r="C292" t="str">
        <f>_xlfn.XLOOKUP(TMODELO[[#This Row],[Tipo Empleado]],TBLTIPO[Tipo Empleado],TBLTIPO[cta])</f>
        <v>2.1.1.1.01</v>
      </c>
      <c r="D292" t="str">
        <f>_xlfn.XLOOKUP(TMODELO[[#This Row],[Codigo Area Liquidacion]],TBLAREA[PLANTA],TBLAREA[PROG])</f>
        <v>11</v>
      </c>
      <c r="E292" t="str">
        <f>TMODELO[[#This Row],[Numero Documento]]&amp;TMODELO[[#This Row],[CTA]]</f>
        <v>001005829802.1.1.1.01</v>
      </c>
      <c r="F292" s="25" t="s">
        <v>1523</v>
      </c>
      <c r="G292" t="s">
        <v>845</v>
      </c>
      <c r="H292" t="s">
        <v>159</v>
      </c>
      <c r="I292" t="s">
        <v>830</v>
      </c>
      <c r="J292" t="s">
        <v>1672</v>
      </c>
    </row>
    <row r="293" spans="1:10">
      <c r="A293" t="s">
        <v>3039</v>
      </c>
      <c r="B293" t="s">
        <v>3139</v>
      </c>
      <c r="C293" t="str">
        <f>_xlfn.XLOOKUP(TMODELO[[#This Row],[Tipo Empleado]],TBLTIPO[Tipo Empleado],TBLTIPO[cta])</f>
        <v>2.1.1.2.08</v>
      </c>
      <c r="D293" t="str">
        <f>_xlfn.XLOOKUP(TMODELO[[#This Row],[Codigo Area Liquidacion]],TBLAREA[PLANTA],TBLAREA[PROG])</f>
        <v>01</v>
      </c>
      <c r="E293" t="str">
        <f>TMODELO[[#This Row],[Numero Documento]]&amp;TMODELO[[#This Row],[CTA]]</f>
        <v>002016359192.1.1.2.08</v>
      </c>
      <c r="F293" s="25" t="s">
        <v>2789</v>
      </c>
      <c r="G293" t="s">
        <v>1871</v>
      </c>
      <c r="H293" t="s">
        <v>100</v>
      </c>
      <c r="I293" t="s">
        <v>288</v>
      </c>
      <c r="J293" t="s">
        <v>1668</v>
      </c>
    </row>
    <row r="294" spans="1:10">
      <c r="A294" t="s">
        <v>3039</v>
      </c>
      <c r="B294" t="s">
        <v>3139</v>
      </c>
      <c r="C294" t="str">
        <f>_xlfn.XLOOKUP(TMODELO[[#This Row],[Tipo Empleado]],TBLTIPO[Tipo Empleado],TBLTIPO[cta])</f>
        <v>2.1.1.2.08</v>
      </c>
      <c r="D294" t="str">
        <f>_xlfn.XLOOKUP(TMODELO[[#This Row],[Codigo Area Liquidacion]],TBLAREA[PLANTA],TBLAREA[PROG])</f>
        <v>01</v>
      </c>
      <c r="E294" t="str">
        <f>TMODELO[[#This Row],[Numero Documento]]&amp;TMODELO[[#This Row],[CTA]]</f>
        <v>402260802532.1.1.2.08</v>
      </c>
      <c r="F294" s="25" t="s">
        <v>2790</v>
      </c>
      <c r="G294" t="s">
        <v>2002</v>
      </c>
      <c r="H294" t="s">
        <v>130</v>
      </c>
      <c r="I294" t="s">
        <v>1290</v>
      </c>
      <c r="J294" t="s">
        <v>1727</v>
      </c>
    </row>
    <row r="295" spans="1:10">
      <c r="A295" t="s">
        <v>3039</v>
      </c>
      <c r="B295" t="s">
        <v>3139</v>
      </c>
      <c r="C295" t="str">
        <f>_xlfn.XLOOKUP(TMODELO[[#This Row],[Tipo Empleado]],TBLTIPO[Tipo Empleado],TBLTIPO[cta])</f>
        <v>2.1.1.2.08</v>
      </c>
      <c r="D295" t="str">
        <f>_xlfn.XLOOKUP(TMODELO[[#This Row],[Codigo Area Liquidacion]],TBLAREA[PLANTA],TBLAREA[PROG])</f>
        <v>01</v>
      </c>
      <c r="E295" t="str">
        <f>TMODELO[[#This Row],[Numero Documento]]&amp;TMODELO[[#This Row],[CTA]]</f>
        <v>224003378732.1.1.2.08</v>
      </c>
      <c r="F295" s="25" t="s">
        <v>2791</v>
      </c>
      <c r="G295" t="s">
        <v>1626</v>
      </c>
      <c r="H295" t="s">
        <v>3144</v>
      </c>
      <c r="I295" t="s">
        <v>208</v>
      </c>
      <c r="J295" t="s">
        <v>3042</v>
      </c>
    </row>
    <row r="296" spans="1:10">
      <c r="A296" t="s">
        <v>11</v>
      </c>
      <c r="B296" t="s">
        <v>3139</v>
      </c>
      <c r="C296" t="str">
        <f>_xlfn.XLOOKUP(TMODELO[[#This Row],[Tipo Empleado]],TBLTIPO[Tipo Empleado],TBLTIPO[cta])</f>
        <v>2.1.1.1.01</v>
      </c>
      <c r="D296" t="str">
        <f>_xlfn.XLOOKUP(TMODELO[[#This Row],[Codigo Area Liquidacion]],TBLAREA[PLANTA],TBLAREA[PROG])</f>
        <v>01</v>
      </c>
      <c r="E296" t="str">
        <f>TMODELO[[#This Row],[Numero Documento]]&amp;TMODELO[[#This Row],[CTA]]</f>
        <v>402111659372.1.1.1.01</v>
      </c>
      <c r="F296" s="25" t="s">
        <v>2068</v>
      </c>
      <c r="G296" t="s">
        <v>1222</v>
      </c>
      <c r="H296" t="s">
        <v>10</v>
      </c>
      <c r="I296" t="s">
        <v>266</v>
      </c>
      <c r="J296" t="s">
        <v>1687</v>
      </c>
    </row>
    <row r="297" spans="1:10">
      <c r="A297" t="s">
        <v>11</v>
      </c>
      <c r="B297" t="s">
        <v>3139</v>
      </c>
      <c r="C297" t="str">
        <f>_xlfn.XLOOKUP(TMODELO[[#This Row],[Tipo Empleado]],TBLTIPO[Tipo Empleado],TBLTIPO[cta])</f>
        <v>2.1.1.1.01</v>
      </c>
      <c r="D297" t="str">
        <f>_xlfn.XLOOKUP(TMODELO[[#This Row],[Codigo Area Liquidacion]],TBLAREA[PLANTA],TBLAREA[PROG])</f>
        <v>01</v>
      </c>
      <c r="E297" t="str">
        <f>TMODELO[[#This Row],[Numero Documento]]&amp;TMODELO[[#This Row],[CTA]]</f>
        <v>001039100302.1.1.1.01</v>
      </c>
      <c r="F297" s="25" t="s">
        <v>2069</v>
      </c>
      <c r="G297" t="s">
        <v>293</v>
      </c>
      <c r="H297" t="s">
        <v>294</v>
      </c>
      <c r="I297" t="s">
        <v>288</v>
      </c>
      <c r="J297" t="s">
        <v>1668</v>
      </c>
    </row>
    <row r="298" spans="1:10">
      <c r="A298" t="s">
        <v>11</v>
      </c>
      <c r="B298" t="s">
        <v>3185</v>
      </c>
      <c r="C298" t="str">
        <f>_xlfn.XLOOKUP(TMODELO[[#This Row],[Tipo Empleado]],TBLTIPO[Tipo Empleado],TBLTIPO[cta])</f>
        <v>2.1.1.1.01</v>
      </c>
      <c r="D298" t="str">
        <f>_xlfn.XLOOKUP(TMODELO[[#This Row],[Codigo Area Liquidacion]],TBLAREA[PLANTA],TBLAREA[PROG])</f>
        <v>13</v>
      </c>
      <c r="E298" t="str">
        <f>TMODELO[[#This Row],[Numero Documento]]&amp;TMODELO[[#This Row],[CTA]]</f>
        <v>001148823272.1.1.1.01</v>
      </c>
      <c r="F298" s="25" t="s">
        <v>2335</v>
      </c>
      <c r="G298" t="s">
        <v>397</v>
      </c>
      <c r="H298" t="s">
        <v>398</v>
      </c>
      <c r="I298" t="s">
        <v>342</v>
      </c>
      <c r="J298" t="s">
        <v>1670</v>
      </c>
    </row>
    <row r="299" spans="1:10">
      <c r="A299" t="s">
        <v>11</v>
      </c>
      <c r="B299" t="s">
        <v>3139</v>
      </c>
      <c r="C299" t="str">
        <f>_xlfn.XLOOKUP(TMODELO[[#This Row],[Tipo Empleado]],TBLTIPO[Tipo Empleado],TBLTIPO[cta])</f>
        <v>2.1.1.1.01</v>
      </c>
      <c r="D299" t="str">
        <f>_xlfn.XLOOKUP(TMODELO[[#This Row],[Codigo Area Liquidacion]],TBLAREA[PLANTA],TBLAREA[PROG])</f>
        <v>01</v>
      </c>
      <c r="E299" t="str">
        <f>TMODELO[[#This Row],[Numero Documento]]&amp;TMODELO[[#This Row],[CTA]]</f>
        <v>001012922902.1.1.1.01</v>
      </c>
      <c r="F299" s="25" t="s">
        <v>1321</v>
      </c>
      <c r="G299" t="s">
        <v>3168</v>
      </c>
      <c r="H299" t="s">
        <v>3169</v>
      </c>
      <c r="I299" t="s">
        <v>960</v>
      </c>
      <c r="J299" t="s">
        <v>1710</v>
      </c>
    </row>
    <row r="300" spans="1:10">
      <c r="A300" t="s">
        <v>11</v>
      </c>
      <c r="B300" t="s">
        <v>3139</v>
      </c>
      <c r="C300" t="str">
        <f>_xlfn.XLOOKUP(TMODELO[[#This Row],[Tipo Empleado]],TBLTIPO[Tipo Empleado],TBLTIPO[cta])</f>
        <v>2.1.1.1.01</v>
      </c>
      <c r="D300" t="str">
        <f>_xlfn.XLOOKUP(TMODELO[[#This Row],[Codigo Area Liquidacion]],TBLAREA[PLANTA],TBLAREA[PROG])</f>
        <v>01</v>
      </c>
      <c r="E300" t="str">
        <f>TMODELO[[#This Row],[Numero Documento]]&amp;TMODELO[[#This Row],[CTA]]</f>
        <v>010003861422.1.1.1.01</v>
      </c>
      <c r="F300" s="25" t="s">
        <v>1322</v>
      </c>
      <c r="G300" t="s">
        <v>217</v>
      </c>
      <c r="H300" t="s">
        <v>218</v>
      </c>
      <c r="I300" t="s">
        <v>1962</v>
      </c>
      <c r="J300" t="s">
        <v>1686</v>
      </c>
    </row>
    <row r="301" spans="1:10">
      <c r="A301" t="s">
        <v>3039</v>
      </c>
      <c r="B301" t="s">
        <v>3139</v>
      </c>
      <c r="C301" t="str">
        <f>_xlfn.XLOOKUP(TMODELO[[#This Row],[Tipo Empleado]],TBLTIPO[Tipo Empleado],TBLTIPO[cta])</f>
        <v>2.1.1.2.08</v>
      </c>
      <c r="D301" t="str">
        <f>_xlfn.XLOOKUP(TMODELO[[#This Row],[Codigo Area Liquidacion]],TBLAREA[PLANTA],TBLAREA[PROG])</f>
        <v>01</v>
      </c>
      <c r="E301" t="str">
        <f>TMODELO[[#This Row],[Numero Documento]]&amp;TMODELO[[#This Row],[CTA]]</f>
        <v>001009010812.1.1.2.08</v>
      </c>
      <c r="F301" s="25" t="s">
        <v>2792</v>
      </c>
      <c r="G301" t="s">
        <v>1897</v>
      </c>
      <c r="H301" t="s">
        <v>1945</v>
      </c>
      <c r="I301" t="s">
        <v>342</v>
      </c>
      <c r="J301" t="s">
        <v>1670</v>
      </c>
    </row>
    <row r="302" spans="1:10">
      <c r="A302" t="s">
        <v>3048</v>
      </c>
      <c r="B302" t="s">
        <v>3139</v>
      </c>
      <c r="C302" t="str">
        <f>_xlfn.XLOOKUP(TMODELO[[#This Row],[Tipo Empleado]],TBLTIPO[Tipo Empleado],TBLTIPO[cta])</f>
        <v>2.1.2.2.05</v>
      </c>
      <c r="D302" t="str">
        <f>_xlfn.XLOOKUP(TMODELO[[#This Row],[Codigo Area Liquidacion]],TBLAREA[PLANTA],TBLAREA[PROG])</f>
        <v>01</v>
      </c>
      <c r="E302" t="str">
        <f>TMODELO[[#This Row],[Numero Documento]]&amp;TMODELO[[#This Row],[CTA]]</f>
        <v>016001794182.1.2.2.05</v>
      </c>
      <c r="F302" s="25" t="s">
        <v>2938</v>
      </c>
      <c r="G302" t="s">
        <v>1062</v>
      </c>
      <c r="H302" t="s">
        <v>1060</v>
      </c>
      <c r="I302" t="s">
        <v>342</v>
      </c>
      <c r="J302" t="s">
        <v>1670</v>
      </c>
    </row>
    <row r="303" spans="1:10">
      <c r="A303" t="s">
        <v>11</v>
      </c>
      <c r="B303" t="s">
        <v>3139</v>
      </c>
      <c r="C303" t="str">
        <f>_xlfn.XLOOKUP(TMODELO[[#This Row],[Tipo Empleado]],TBLTIPO[Tipo Empleado],TBLTIPO[cta])</f>
        <v>2.1.1.1.01</v>
      </c>
      <c r="D303" t="str">
        <f>_xlfn.XLOOKUP(TMODELO[[#This Row],[Codigo Area Liquidacion]],TBLAREA[PLANTA],TBLAREA[PROG])</f>
        <v>01</v>
      </c>
      <c r="E303" t="str">
        <f>TMODELO[[#This Row],[Numero Documento]]&amp;TMODELO[[#This Row],[CTA]]</f>
        <v>001042680732.1.1.1.01</v>
      </c>
      <c r="F303" s="25" t="s">
        <v>2070</v>
      </c>
      <c r="G303" t="s">
        <v>199</v>
      </c>
      <c r="H303" t="s">
        <v>90</v>
      </c>
      <c r="I303" t="s">
        <v>193</v>
      </c>
      <c r="J303" t="s">
        <v>1712</v>
      </c>
    </row>
    <row r="304" spans="1:10">
      <c r="A304" t="s">
        <v>11</v>
      </c>
      <c r="B304" t="s">
        <v>3185</v>
      </c>
      <c r="C304" t="str">
        <f>_xlfn.XLOOKUP(TMODELO[[#This Row],[Tipo Empleado]],TBLTIPO[Tipo Empleado],TBLTIPO[cta])</f>
        <v>2.1.1.1.01</v>
      </c>
      <c r="D304" t="str">
        <f>_xlfn.XLOOKUP(TMODELO[[#This Row],[Codigo Area Liquidacion]],TBLAREA[PLANTA],TBLAREA[PROG])</f>
        <v>13</v>
      </c>
      <c r="E304" t="str">
        <f>TMODELO[[#This Row],[Numero Documento]]&amp;TMODELO[[#This Row],[CTA]]</f>
        <v>001078666592.1.1.1.01</v>
      </c>
      <c r="F304" s="25" t="s">
        <v>1416</v>
      </c>
      <c r="G304" t="s">
        <v>778</v>
      </c>
      <c r="H304" t="s">
        <v>142</v>
      </c>
      <c r="I304" t="s">
        <v>342</v>
      </c>
      <c r="J304" t="s">
        <v>1670</v>
      </c>
    </row>
    <row r="305" spans="1:10">
      <c r="A305" t="s">
        <v>3048</v>
      </c>
      <c r="B305" t="s">
        <v>3139</v>
      </c>
      <c r="C305" t="str">
        <f>_xlfn.XLOOKUP(TMODELO[[#This Row],[Tipo Empleado]],TBLTIPO[Tipo Empleado],TBLTIPO[cta])</f>
        <v>2.1.2.2.05</v>
      </c>
      <c r="D305" t="str">
        <f>_xlfn.XLOOKUP(TMODELO[[#This Row],[Codigo Area Liquidacion]],TBLAREA[PLANTA],TBLAREA[PROG])</f>
        <v>01</v>
      </c>
      <c r="E305" t="str">
        <f>TMODELO[[#This Row],[Numero Documento]]&amp;TMODELO[[#This Row],[CTA]]</f>
        <v>228000050702.1.2.2.05</v>
      </c>
      <c r="F305" s="25" t="s">
        <v>2939</v>
      </c>
      <c r="G305" t="s">
        <v>1650</v>
      </c>
      <c r="H305" t="s">
        <v>1060</v>
      </c>
      <c r="I305" t="s">
        <v>1116</v>
      </c>
      <c r="J305" t="s">
        <v>1679</v>
      </c>
    </row>
    <row r="306" spans="1:10">
      <c r="A306" t="s">
        <v>11</v>
      </c>
      <c r="B306" t="s">
        <v>3185</v>
      </c>
      <c r="C306" t="str">
        <f>_xlfn.XLOOKUP(TMODELO[[#This Row],[Tipo Empleado]],TBLTIPO[Tipo Empleado],TBLTIPO[cta])</f>
        <v>2.1.1.1.01</v>
      </c>
      <c r="D306" t="str">
        <f>_xlfn.XLOOKUP(TMODELO[[#This Row],[Codigo Area Liquidacion]],TBLAREA[PLANTA],TBLAREA[PROG])</f>
        <v>13</v>
      </c>
      <c r="E306" t="str">
        <f>TMODELO[[#This Row],[Numero Documento]]&amp;TMODELO[[#This Row],[CTA]]</f>
        <v>001180970962.1.1.1.01</v>
      </c>
      <c r="F306" s="25" t="s">
        <v>1417</v>
      </c>
      <c r="G306" t="s">
        <v>399</v>
      </c>
      <c r="H306" t="s">
        <v>27</v>
      </c>
      <c r="I306" t="s">
        <v>342</v>
      </c>
      <c r="J306" t="s">
        <v>1670</v>
      </c>
    </row>
    <row r="307" spans="1:10">
      <c r="A307" t="s">
        <v>11</v>
      </c>
      <c r="B307" t="s">
        <v>3155</v>
      </c>
      <c r="C307" t="str">
        <f>_xlfn.XLOOKUP(TMODELO[[#This Row],[Tipo Empleado]],TBLTIPO[Tipo Empleado],TBLTIPO[cta])</f>
        <v>2.1.1.1.01</v>
      </c>
      <c r="D307" t="str">
        <f>_xlfn.XLOOKUP(TMODELO[[#This Row],[Codigo Area Liquidacion]],TBLAREA[PLANTA],TBLAREA[PROG])</f>
        <v>11</v>
      </c>
      <c r="E307" t="str">
        <f>TMODELO[[#This Row],[Numero Documento]]&amp;TMODELO[[#This Row],[CTA]]</f>
        <v>001096065252.1.1.1.01</v>
      </c>
      <c r="F307" s="25" t="s">
        <v>1524</v>
      </c>
      <c r="G307" t="s">
        <v>846</v>
      </c>
      <c r="H307" t="s">
        <v>8</v>
      </c>
      <c r="I307" t="s">
        <v>830</v>
      </c>
      <c r="J307" t="s">
        <v>1672</v>
      </c>
    </row>
    <row r="308" spans="1:10">
      <c r="A308" t="s">
        <v>11</v>
      </c>
      <c r="B308" t="s">
        <v>3139</v>
      </c>
      <c r="C308" t="str">
        <f>_xlfn.XLOOKUP(TMODELO[[#This Row],[Tipo Empleado]],TBLTIPO[Tipo Empleado],TBLTIPO[cta])</f>
        <v>2.1.1.1.01</v>
      </c>
      <c r="D308" t="str">
        <f>_xlfn.XLOOKUP(TMODELO[[#This Row],[Codigo Area Liquidacion]],TBLAREA[PLANTA],TBLAREA[PROG])</f>
        <v>01</v>
      </c>
      <c r="E308" t="str">
        <f>TMODELO[[#This Row],[Numero Documento]]&amp;TMODELO[[#This Row],[CTA]]</f>
        <v>001046926292.1.1.1.01</v>
      </c>
      <c r="F308" s="25" t="s">
        <v>2071</v>
      </c>
      <c r="G308" t="s">
        <v>676</v>
      </c>
      <c r="H308" t="s">
        <v>677</v>
      </c>
      <c r="I308" t="s">
        <v>193</v>
      </c>
      <c r="J308" t="s">
        <v>1712</v>
      </c>
    </row>
    <row r="309" spans="1:10">
      <c r="A309" t="s">
        <v>11</v>
      </c>
      <c r="B309" t="s">
        <v>3185</v>
      </c>
      <c r="C309" t="str">
        <f>_xlfn.XLOOKUP(TMODELO[[#This Row],[Tipo Empleado]],TBLTIPO[Tipo Empleado],TBLTIPO[cta])</f>
        <v>2.1.1.1.01</v>
      </c>
      <c r="D309" t="str">
        <f>_xlfn.XLOOKUP(TMODELO[[#This Row],[Codigo Area Liquidacion]],TBLAREA[PLANTA],TBLAREA[PROG])</f>
        <v>13</v>
      </c>
      <c r="E309" t="str">
        <f>TMODELO[[#This Row],[Numero Documento]]&amp;TMODELO[[#This Row],[CTA]]</f>
        <v>001002358112.1.1.1.01</v>
      </c>
      <c r="F309" s="25" t="s">
        <v>1418</v>
      </c>
      <c r="G309" t="s">
        <v>400</v>
      </c>
      <c r="H309" t="s">
        <v>401</v>
      </c>
      <c r="I309" t="s">
        <v>342</v>
      </c>
      <c r="J309" t="s">
        <v>1670</v>
      </c>
    </row>
    <row r="310" spans="1:10">
      <c r="A310" t="s">
        <v>11</v>
      </c>
      <c r="B310" t="s">
        <v>3155</v>
      </c>
      <c r="C310" t="str">
        <f>_xlfn.XLOOKUP(TMODELO[[#This Row],[Tipo Empleado]],TBLTIPO[Tipo Empleado],TBLTIPO[cta])</f>
        <v>2.1.1.1.01</v>
      </c>
      <c r="D310" t="str">
        <f>_xlfn.XLOOKUP(TMODELO[[#This Row],[Codigo Area Liquidacion]],TBLAREA[PLANTA],TBLAREA[PROG])</f>
        <v>11</v>
      </c>
      <c r="E310" t="str">
        <f>TMODELO[[#This Row],[Numero Documento]]&amp;TMODELO[[#This Row],[CTA]]</f>
        <v>031019422862.1.1.1.01</v>
      </c>
      <c r="F310" s="25" t="s">
        <v>2595</v>
      </c>
      <c r="G310" t="s">
        <v>738</v>
      </c>
      <c r="H310" t="s">
        <v>128</v>
      </c>
      <c r="I310" t="s">
        <v>728</v>
      </c>
      <c r="J310" t="s">
        <v>1674</v>
      </c>
    </row>
    <row r="311" spans="1:10">
      <c r="A311" t="s">
        <v>11</v>
      </c>
      <c r="B311" t="s">
        <v>3139</v>
      </c>
      <c r="C311" t="str">
        <f>_xlfn.XLOOKUP(TMODELO[[#This Row],[Tipo Empleado]],TBLTIPO[Tipo Empleado],TBLTIPO[cta])</f>
        <v>2.1.1.1.01</v>
      </c>
      <c r="D311" t="str">
        <f>_xlfn.XLOOKUP(TMODELO[[#This Row],[Codigo Area Liquidacion]],TBLAREA[PLANTA],TBLAREA[PROG])</f>
        <v>01</v>
      </c>
      <c r="E311" t="str">
        <f>TMODELO[[#This Row],[Numero Documento]]&amp;TMODELO[[#This Row],[CTA]]</f>
        <v>023014096252.1.1.1.01</v>
      </c>
      <c r="F311" s="25" t="s">
        <v>2072</v>
      </c>
      <c r="G311" t="s">
        <v>1142</v>
      </c>
      <c r="H311" t="s">
        <v>389</v>
      </c>
      <c r="I311" t="s">
        <v>674</v>
      </c>
      <c r="J311" t="s">
        <v>1689</v>
      </c>
    </row>
    <row r="312" spans="1:10">
      <c r="A312" t="s">
        <v>11</v>
      </c>
      <c r="B312" t="s">
        <v>3155</v>
      </c>
      <c r="C312" t="str">
        <f>_xlfn.XLOOKUP(TMODELO[[#This Row],[Tipo Empleado]],TBLTIPO[Tipo Empleado],TBLTIPO[cta])</f>
        <v>2.1.1.1.01</v>
      </c>
      <c r="D312" t="str">
        <f>_xlfn.XLOOKUP(TMODELO[[#This Row],[Codigo Area Liquidacion]],TBLAREA[PLANTA],TBLAREA[PROG])</f>
        <v>11</v>
      </c>
      <c r="E312" t="str">
        <f>TMODELO[[#This Row],[Numero Documento]]&amp;TMODELO[[#This Row],[CTA]]</f>
        <v>031015236562.1.1.1.01</v>
      </c>
      <c r="F312" s="25" t="s">
        <v>2596</v>
      </c>
      <c r="G312" t="s">
        <v>25</v>
      </c>
      <c r="H312" t="s">
        <v>8</v>
      </c>
      <c r="I312" t="s">
        <v>18</v>
      </c>
      <c r="J312" t="s">
        <v>1729</v>
      </c>
    </row>
    <row r="313" spans="1:10">
      <c r="A313" t="s">
        <v>11</v>
      </c>
      <c r="B313" t="s">
        <v>3139</v>
      </c>
      <c r="C313" t="str">
        <f>_xlfn.XLOOKUP(TMODELO[[#This Row],[Tipo Empleado]],TBLTIPO[Tipo Empleado],TBLTIPO[cta])</f>
        <v>2.1.1.1.01</v>
      </c>
      <c r="D313" t="str">
        <f>_xlfn.XLOOKUP(TMODELO[[#This Row],[Codigo Area Liquidacion]],TBLAREA[PLANTA],TBLAREA[PROG])</f>
        <v>01</v>
      </c>
      <c r="E313" t="str">
        <f>TMODELO[[#This Row],[Numero Documento]]&amp;TMODELO[[#This Row],[CTA]]</f>
        <v>001128242142.1.1.1.01</v>
      </c>
      <c r="F313" s="25" t="s">
        <v>2073</v>
      </c>
      <c r="G313" t="s">
        <v>1068</v>
      </c>
      <c r="H313" t="s">
        <v>1069</v>
      </c>
      <c r="I313" t="s">
        <v>255</v>
      </c>
      <c r="J313" t="s">
        <v>1695</v>
      </c>
    </row>
    <row r="314" spans="1:10">
      <c r="A314" t="s">
        <v>11</v>
      </c>
      <c r="B314" t="s">
        <v>3139</v>
      </c>
      <c r="C314" t="str">
        <f>_xlfn.XLOOKUP(TMODELO[[#This Row],[Tipo Empleado]],TBLTIPO[Tipo Empleado],TBLTIPO[cta])</f>
        <v>2.1.1.1.01</v>
      </c>
      <c r="D314" t="str">
        <f>_xlfn.XLOOKUP(TMODELO[[#This Row],[Codigo Area Liquidacion]],TBLAREA[PLANTA],TBLAREA[PROG])</f>
        <v>01</v>
      </c>
      <c r="E314" t="str">
        <f>TMODELO[[#This Row],[Numero Documento]]&amp;TMODELO[[#This Row],[CTA]]</f>
        <v>001053717022.1.1.1.01</v>
      </c>
      <c r="F314" s="25" t="s">
        <v>2074</v>
      </c>
      <c r="G314" t="s">
        <v>1258</v>
      </c>
      <c r="H314" t="s">
        <v>128</v>
      </c>
      <c r="I314" t="s">
        <v>1116</v>
      </c>
      <c r="J314" t="s">
        <v>1679</v>
      </c>
    </row>
    <row r="315" spans="1:10">
      <c r="A315" t="s">
        <v>11</v>
      </c>
      <c r="B315" t="s">
        <v>3139</v>
      </c>
      <c r="C315" t="str">
        <f>_xlfn.XLOOKUP(TMODELO[[#This Row],[Tipo Empleado]],TBLTIPO[Tipo Empleado],TBLTIPO[cta])</f>
        <v>2.1.1.1.01</v>
      </c>
      <c r="D315" t="str">
        <f>_xlfn.XLOOKUP(TMODELO[[#This Row],[Codigo Area Liquidacion]],TBLAREA[PLANTA],TBLAREA[PROG])</f>
        <v>01</v>
      </c>
      <c r="E315" t="str">
        <f>TMODELO[[#This Row],[Numero Documento]]&amp;TMODELO[[#This Row],[CTA]]</f>
        <v>001095040842.1.1.1.01</v>
      </c>
      <c r="F315" s="25" t="s">
        <v>2075</v>
      </c>
      <c r="G315" t="s">
        <v>1119</v>
      </c>
      <c r="H315" t="s">
        <v>196</v>
      </c>
      <c r="I315" t="s">
        <v>309</v>
      </c>
      <c r="J315" t="s">
        <v>1688</v>
      </c>
    </row>
    <row r="316" spans="1:10">
      <c r="A316" t="s">
        <v>11</v>
      </c>
      <c r="B316" t="s">
        <v>3185</v>
      </c>
      <c r="C316" t="str">
        <f>_xlfn.XLOOKUP(TMODELO[[#This Row],[Tipo Empleado]],TBLTIPO[Tipo Empleado],TBLTIPO[cta])</f>
        <v>2.1.1.1.01</v>
      </c>
      <c r="D316" t="str">
        <f>_xlfn.XLOOKUP(TMODELO[[#This Row],[Codigo Area Liquidacion]],TBLAREA[PLANTA],TBLAREA[PROG])</f>
        <v>13</v>
      </c>
      <c r="E316" t="str">
        <f>TMODELO[[#This Row],[Numero Documento]]&amp;TMODELO[[#This Row],[CTA]]</f>
        <v>001000627852.1.1.1.01</v>
      </c>
      <c r="F316" s="25" t="s">
        <v>2336</v>
      </c>
      <c r="G316" t="s">
        <v>402</v>
      </c>
      <c r="H316" t="s">
        <v>210</v>
      </c>
      <c r="I316" t="s">
        <v>342</v>
      </c>
      <c r="J316" t="s">
        <v>1670</v>
      </c>
    </row>
    <row r="317" spans="1:10">
      <c r="A317" t="s">
        <v>11</v>
      </c>
      <c r="B317" t="s">
        <v>3139</v>
      </c>
      <c r="C317" t="str">
        <f>_xlfn.XLOOKUP(TMODELO[[#This Row],[Tipo Empleado]],TBLTIPO[Tipo Empleado],TBLTIPO[cta])</f>
        <v>2.1.1.1.01</v>
      </c>
      <c r="D317" t="str">
        <f>_xlfn.XLOOKUP(TMODELO[[#This Row],[Codigo Area Liquidacion]],TBLAREA[PLANTA],TBLAREA[PROG])</f>
        <v>01</v>
      </c>
      <c r="E317" t="str">
        <f>TMODELO[[#This Row],[Numero Documento]]&amp;TMODELO[[#This Row],[CTA]]</f>
        <v>001011789292.1.1.1.01</v>
      </c>
      <c r="F317" s="25" t="s">
        <v>2076</v>
      </c>
      <c r="G317" t="s">
        <v>1001</v>
      </c>
      <c r="H317" t="s">
        <v>32</v>
      </c>
      <c r="I317" t="s">
        <v>1955</v>
      </c>
      <c r="J317" t="s">
        <v>1669</v>
      </c>
    </row>
    <row r="318" spans="1:10">
      <c r="A318" t="s">
        <v>11</v>
      </c>
      <c r="B318" t="s">
        <v>3155</v>
      </c>
      <c r="C318" t="str">
        <f>_xlfn.XLOOKUP(TMODELO[[#This Row],[Tipo Empleado]],TBLTIPO[Tipo Empleado],TBLTIPO[cta])</f>
        <v>2.1.1.1.01</v>
      </c>
      <c r="D318" t="str">
        <f>_xlfn.XLOOKUP(TMODELO[[#This Row],[Codigo Area Liquidacion]],TBLAREA[PLANTA],TBLAREA[PROG])</f>
        <v>11</v>
      </c>
      <c r="E318" t="str">
        <f>TMODELO[[#This Row],[Numero Documento]]&amp;TMODELO[[#This Row],[CTA]]</f>
        <v>001035930342.1.1.1.01</v>
      </c>
      <c r="F318" s="25" t="s">
        <v>1574</v>
      </c>
      <c r="G318" t="s">
        <v>116</v>
      </c>
      <c r="H318" t="s">
        <v>117</v>
      </c>
      <c r="I318" t="s">
        <v>106</v>
      </c>
      <c r="J318" t="s">
        <v>1690</v>
      </c>
    </row>
    <row r="319" spans="1:10">
      <c r="A319" t="s">
        <v>3048</v>
      </c>
      <c r="B319" t="s">
        <v>3139</v>
      </c>
      <c r="C319" t="str">
        <f>_xlfn.XLOOKUP(TMODELO[[#This Row],[Tipo Empleado]],TBLTIPO[Tipo Empleado],TBLTIPO[cta])</f>
        <v>2.1.2.2.05</v>
      </c>
      <c r="D319" t="str">
        <f>_xlfn.XLOOKUP(TMODELO[[#This Row],[Codigo Area Liquidacion]],TBLAREA[PLANTA],TBLAREA[PROG])</f>
        <v>01</v>
      </c>
      <c r="E319" t="str">
        <f>TMODELO[[#This Row],[Numero Documento]]&amp;TMODELO[[#This Row],[CTA]]</f>
        <v>001188962652.1.2.2.05</v>
      </c>
      <c r="F319" s="25" t="s">
        <v>2940</v>
      </c>
      <c r="G319" t="s">
        <v>3216</v>
      </c>
      <c r="H319" t="s">
        <v>1060</v>
      </c>
      <c r="I319" t="s">
        <v>1116</v>
      </c>
      <c r="J319" t="s">
        <v>1679</v>
      </c>
    </row>
    <row r="320" spans="1:10">
      <c r="A320" t="s">
        <v>11</v>
      </c>
      <c r="B320" t="s">
        <v>3139</v>
      </c>
      <c r="C320" t="str">
        <f>_xlfn.XLOOKUP(TMODELO[[#This Row],[Tipo Empleado]],TBLTIPO[Tipo Empleado],TBLTIPO[cta])</f>
        <v>2.1.1.1.01</v>
      </c>
      <c r="D320" t="str">
        <f>_xlfn.XLOOKUP(TMODELO[[#This Row],[Codigo Area Liquidacion]],TBLAREA[PLANTA],TBLAREA[PROG])</f>
        <v>01</v>
      </c>
      <c r="E320" t="str">
        <f>TMODELO[[#This Row],[Numero Documento]]&amp;TMODELO[[#This Row],[CTA]]</f>
        <v>001008394482.1.1.1.01</v>
      </c>
      <c r="F320" s="25" t="s">
        <v>2077</v>
      </c>
      <c r="G320" t="s">
        <v>966</v>
      </c>
      <c r="H320" t="s">
        <v>967</v>
      </c>
      <c r="I320" t="s">
        <v>960</v>
      </c>
      <c r="J320" t="s">
        <v>1710</v>
      </c>
    </row>
    <row r="321" spans="1:10">
      <c r="A321" t="s">
        <v>3039</v>
      </c>
      <c r="B321" t="s">
        <v>3139</v>
      </c>
      <c r="C321" t="str">
        <f>_xlfn.XLOOKUP(TMODELO[[#This Row],[Tipo Empleado]],TBLTIPO[Tipo Empleado],TBLTIPO[cta])</f>
        <v>2.1.1.2.08</v>
      </c>
      <c r="D321" t="str">
        <f>_xlfn.XLOOKUP(TMODELO[[#This Row],[Codigo Area Liquidacion]],TBLAREA[PLANTA],TBLAREA[PROG])</f>
        <v>01</v>
      </c>
      <c r="E321" t="str">
        <f>TMODELO[[#This Row],[Numero Documento]]&amp;TMODELO[[#This Row],[CTA]]</f>
        <v>225001211932.1.1.2.08</v>
      </c>
      <c r="F321" s="25" t="s">
        <v>2793</v>
      </c>
      <c r="G321" t="s">
        <v>1031</v>
      </c>
      <c r="H321" t="s">
        <v>239</v>
      </c>
      <c r="I321" t="s">
        <v>1961</v>
      </c>
      <c r="J321" t="s">
        <v>1673</v>
      </c>
    </row>
    <row r="322" spans="1:10">
      <c r="A322" t="s">
        <v>11</v>
      </c>
      <c r="B322" t="s">
        <v>3155</v>
      </c>
      <c r="C322" t="str">
        <f>_xlfn.XLOOKUP(TMODELO[[#This Row],[Tipo Empleado]],TBLTIPO[Tipo Empleado],TBLTIPO[cta])</f>
        <v>2.1.1.1.01</v>
      </c>
      <c r="D322" t="str">
        <f>_xlfn.XLOOKUP(TMODELO[[#This Row],[Codigo Area Liquidacion]],TBLAREA[PLANTA],TBLAREA[PROG])</f>
        <v>11</v>
      </c>
      <c r="E322" t="str">
        <f>TMODELO[[#This Row],[Numero Documento]]&amp;TMODELO[[#This Row],[CTA]]</f>
        <v>001128597982.1.1.1.01</v>
      </c>
      <c r="F322" s="25" t="s">
        <v>1525</v>
      </c>
      <c r="G322" t="s">
        <v>154</v>
      </c>
      <c r="H322" t="s">
        <v>155</v>
      </c>
      <c r="I322" t="s">
        <v>1953</v>
      </c>
      <c r="J322" t="s">
        <v>1683</v>
      </c>
    </row>
    <row r="323" spans="1:10">
      <c r="A323" t="s">
        <v>11</v>
      </c>
      <c r="B323" t="s">
        <v>3185</v>
      </c>
      <c r="C323" t="str">
        <f>_xlfn.XLOOKUP(TMODELO[[#This Row],[Tipo Empleado]],TBLTIPO[Tipo Empleado],TBLTIPO[cta])</f>
        <v>2.1.1.1.01</v>
      </c>
      <c r="D323" t="str">
        <f>_xlfn.XLOOKUP(TMODELO[[#This Row],[Codigo Area Liquidacion]],TBLAREA[PLANTA],TBLAREA[PROG])</f>
        <v>13</v>
      </c>
      <c r="E323" t="str">
        <f>TMODELO[[#This Row],[Numero Documento]]&amp;TMODELO[[#This Row],[CTA]]</f>
        <v>001000361512.1.1.1.01</v>
      </c>
      <c r="F323" s="25" t="s">
        <v>2337</v>
      </c>
      <c r="G323" t="s">
        <v>403</v>
      </c>
      <c r="H323" t="s">
        <v>393</v>
      </c>
      <c r="I323" t="s">
        <v>342</v>
      </c>
      <c r="J323" t="s">
        <v>1670</v>
      </c>
    </row>
    <row r="324" spans="1:10">
      <c r="A324" t="s">
        <v>11</v>
      </c>
      <c r="B324" t="s">
        <v>3185</v>
      </c>
      <c r="C324" t="str">
        <f>_xlfn.XLOOKUP(TMODELO[[#This Row],[Tipo Empleado]],TBLTIPO[Tipo Empleado],TBLTIPO[cta])</f>
        <v>2.1.1.1.01</v>
      </c>
      <c r="D324" t="str">
        <f>_xlfn.XLOOKUP(TMODELO[[#This Row],[Codigo Area Liquidacion]],TBLAREA[PLANTA],TBLAREA[PROG])</f>
        <v>13</v>
      </c>
      <c r="E324" t="str">
        <f>TMODELO[[#This Row],[Numero Documento]]&amp;TMODELO[[#This Row],[CTA]]</f>
        <v>055003858682.1.1.1.01</v>
      </c>
      <c r="F324" s="25" t="s">
        <v>2338</v>
      </c>
      <c r="G324" t="s">
        <v>404</v>
      </c>
      <c r="H324" t="s">
        <v>55</v>
      </c>
      <c r="I324" t="s">
        <v>342</v>
      </c>
      <c r="J324" t="s">
        <v>1670</v>
      </c>
    </row>
    <row r="325" spans="1:10">
      <c r="A325" t="s">
        <v>3048</v>
      </c>
      <c r="B325" t="s">
        <v>3139</v>
      </c>
      <c r="C325" t="str">
        <f>_xlfn.XLOOKUP(TMODELO[[#This Row],[Tipo Empleado]],TBLTIPO[Tipo Empleado],TBLTIPO[cta])</f>
        <v>2.1.2.2.05</v>
      </c>
      <c r="D325" t="str">
        <f>_xlfn.XLOOKUP(TMODELO[[#This Row],[Codigo Area Liquidacion]],TBLAREA[PLANTA],TBLAREA[PROG])</f>
        <v>01</v>
      </c>
      <c r="E325" t="str">
        <f>TMODELO[[#This Row],[Numero Documento]]&amp;TMODELO[[#This Row],[CTA]]</f>
        <v>052000867822.1.2.2.05</v>
      </c>
      <c r="F325" s="25" t="s">
        <v>2941</v>
      </c>
      <c r="G325" t="s">
        <v>1792</v>
      </c>
      <c r="H325" t="s">
        <v>1060</v>
      </c>
      <c r="I325" t="s">
        <v>1116</v>
      </c>
      <c r="J325" t="s">
        <v>1679</v>
      </c>
    </row>
    <row r="326" spans="1:10">
      <c r="A326" t="s">
        <v>3048</v>
      </c>
      <c r="B326" t="s">
        <v>3139</v>
      </c>
      <c r="C326" t="str">
        <f>_xlfn.XLOOKUP(TMODELO[[#This Row],[Tipo Empleado]],TBLTIPO[Tipo Empleado],TBLTIPO[cta])</f>
        <v>2.1.2.2.05</v>
      </c>
      <c r="D326" t="str">
        <f>_xlfn.XLOOKUP(TMODELO[[#This Row],[Codigo Area Liquidacion]],TBLAREA[PLANTA],TBLAREA[PROG])</f>
        <v>01</v>
      </c>
      <c r="E326" t="str">
        <f>TMODELO[[#This Row],[Numero Documento]]&amp;TMODELO[[#This Row],[CTA]]</f>
        <v>402211439732.1.2.2.05</v>
      </c>
      <c r="F326" s="25" t="s">
        <v>3124</v>
      </c>
      <c r="G326" t="s">
        <v>3123</v>
      </c>
      <c r="H326" t="s">
        <v>1060</v>
      </c>
      <c r="I326" t="s">
        <v>1116</v>
      </c>
      <c r="J326" t="s">
        <v>1679</v>
      </c>
    </row>
    <row r="327" spans="1:10">
      <c r="A327" t="s">
        <v>11</v>
      </c>
      <c r="B327" t="s">
        <v>3139</v>
      </c>
      <c r="C327" t="str">
        <f>_xlfn.XLOOKUP(TMODELO[[#This Row],[Tipo Empleado]],TBLTIPO[Tipo Empleado],TBLTIPO[cta])</f>
        <v>2.1.1.1.01</v>
      </c>
      <c r="D327" t="str">
        <f>_xlfn.XLOOKUP(TMODELO[[#This Row],[Codigo Area Liquidacion]],TBLAREA[PLANTA],TBLAREA[PROG])</f>
        <v>01</v>
      </c>
      <c r="E327" t="str">
        <f>TMODELO[[#This Row],[Numero Documento]]&amp;TMODELO[[#This Row],[CTA]]</f>
        <v>001003162312.1.1.1.01</v>
      </c>
      <c r="F327" s="25" t="s">
        <v>1323</v>
      </c>
      <c r="G327" t="s">
        <v>295</v>
      </c>
      <c r="H327" t="s">
        <v>292</v>
      </c>
      <c r="I327" t="s">
        <v>288</v>
      </c>
      <c r="J327" t="s">
        <v>1668</v>
      </c>
    </row>
    <row r="328" spans="1:10">
      <c r="A328" t="s">
        <v>11</v>
      </c>
      <c r="B328" t="s">
        <v>3185</v>
      </c>
      <c r="C328" t="str">
        <f>_xlfn.XLOOKUP(TMODELO[[#This Row],[Tipo Empleado]],TBLTIPO[Tipo Empleado],TBLTIPO[cta])</f>
        <v>2.1.1.1.01</v>
      </c>
      <c r="D328" t="str">
        <f>_xlfn.XLOOKUP(TMODELO[[#This Row],[Codigo Area Liquidacion]],TBLAREA[PLANTA],TBLAREA[PROG])</f>
        <v>13</v>
      </c>
      <c r="E328" t="str">
        <f>TMODELO[[#This Row],[Numero Documento]]&amp;TMODELO[[#This Row],[CTA]]</f>
        <v>001173873652.1.1.1.01</v>
      </c>
      <c r="F328" s="25" t="s">
        <v>2339</v>
      </c>
      <c r="G328" t="s">
        <v>405</v>
      </c>
      <c r="H328" t="s">
        <v>346</v>
      </c>
      <c r="I328" t="s">
        <v>342</v>
      </c>
      <c r="J328" t="s">
        <v>1670</v>
      </c>
    </row>
    <row r="329" spans="1:10">
      <c r="A329" t="s">
        <v>11</v>
      </c>
      <c r="B329" t="s">
        <v>3185</v>
      </c>
      <c r="C329" t="str">
        <f>_xlfn.XLOOKUP(TMODELO[[#This Row],[Tipo Empleado]],TBLTIPO[Tipo Empleado],TBLTIPO[cta])</f>
        <v>2.1.1.1.01</v>
      </c>
      <c r="D329" t="str">
        <f>_xlfn.XLOOKUP(TMODELO[[#This Row],[Codigo Area Liquidacion]],TBLAREA[PLANTA],TBLAREA[PROG])</f>
        <v>13</v>
      </c>
      <c r="E329" t="str">
        <f>TMODELO[[#This Row],[Numero Documento]]&amp;TMODELO[[#This Row],[CTA]]</f>
        <v>104001236332.1.1.1.01</v>
      </c>
      <c r="F329" s="25" t="s">
        <v>2340</v>
      </c>
      <c r="G329" t="s">
        <v>406</v>
      </c>
      <c r="H329" t="s">
        <v>407</v>
      </c>
      <c r="I329" t="s">
        <v>342</v>
      </c>
      <c r="J329" t="s">
        <v>1670</v>
      </c>
    </row>
    <row r="330" spans="1:10">
      <c r="A330" t="s">
        <v>3039</v>
      </c>
      <c r="B330" t="s">
        <v>3139</v>
      </c>
      <c r="C330" t="str">
        <f>_xlfn.XLOOKUP(TMODELO[[#This Row],[Tipo Empleado]],TBLTIPO[Tipo Empleado],TBLTIPO[cta])</f>
        <v>2.1.1.2.08</v>
      </c>
      <c r="D330" t="str">
        <f>_xlfn.XLOOKUP(TMODELO[[#This Row],[Codigo Area Liquidacion]],TBLAREA[PLANTA],TBLAREA[PROG])</f>
        <v>01</v>
      </c>
      <c r="E330" t="str">
        <f>TMODELO[[#This Row],[Numero Documento]]&amp;TMODELO[[#This Row],[CTA]]</f>
        <v>225001507622.1.1.2.08</v>
      </c>
      <c r="F330" s="25" t="s">
        <v>2794</v>
      </c>
      <c r="G330" t="s">
        <v>1914</v>
      </c>
      <c r="H330" t="s">
        <v>100</v>
      </c>
      <c r="I330" t="s">
        <v>342</v>
      </c>
      <c r="J330" t="s">
        <v>1670</v>
      </c>
    </row>
    <row r="331" spans="1:10">
      <c r="A331" t="s">
        <v>11</v>
      </c>
      <c r="B331" t="s">
        <v>3155</v>
      </c>
      <c r="C331" t="str">
        <f>_xlfn.XLOOKUP(TMODELO[[#This Row],[Tipo Empleado]],TBLTIPO[Tipo Empleado],TBLTIPO[cta])</f>
        <v>2.1.1.1.01</v>
      </c>
      <c r="D331" t="str">
        <f>_xlfn.XLOOKUP(TMODELO[[#This Row],[Codigo Area Liquidacion]],TBLAREA[PLANTA],TBLAREA[PROG])</f>
        <v>11</v>
      </c>
      <c r="E331" t="str">
        <f>TMODELO[[#This Row],[Numero Documento]]&amp;TMODELO[[#This Row],[CTA]]</f>
        <v>402125887722.1.1.1.01</v>
      </c>
      <c r="F331" s="25" t="s">
        <v>2597</v>
      </c>
      <c r="G331" t="s">
        <v>1872</v>
      </c>
      <c r="H331" t="s">
        <v>760</v>
      </c>
      <c r="I331" t="s">
        <v>830</v>
      </c>
      <c r="J331" t="s">
        <v>1672</v>
      </c>
    </row>
    <row r="332" spans="1:10">
      <c r="A332" t="s">
        <v>11</v>
      </c>
      <c r="B332" t="s">
        <v>3155</v>
      </c>
      <c r="C332" t="str">
        <f>_xlfn.XLOOKUP(TMODELO[[#This Row],[Tipo Empleado]],TBLTIPO[Tipo Empleado],TBLTIPO[cta])</f>
        <v>2.1.1.1.01</v>
      </c>
      <c r="D332" t="str">
        <f>_xlfn.XLOOKUP(TMODELO[[#This Row],[Codigo Area Liquidacion]],TBLAREA[PLANTA],TBLAREA[PROG])</f>
        <v>11</v>
      </c>
      <c r="E332" t="str">
        <f>TMODELO[[#This Row],[Numero Documento]]&amp;TMODELO[[#This Row],[CTA]]</f>
        <v>031030627862.1.1.1.01</v>
      </c>
      <c r="F332" s="25" t="s">
        <v>2598</v>
      </c>
      <c r="G332" t="s">
        <v>26</v>
      </c>
      <c r="H332" t="s">
        <v>27</v>
      </c>
      <c r="I332" t="s">
        <v>18</v>
      </c>
      <c r="J332" t="s">
        <v>1729</v>
      </c>
    </row>
    <row r="333" spans="1:10">
      <c r="A333" t="s">
        <v>11</v>
      </c>
      <c r="B333" t="s">
        <v>3185</v>
      </c>
      <c r="C333" t="str">
        <f>_xlfn.XLOOKUP(TMODELO[[#This Row],[Tipo Empleado]],TBLTIPO[Tipo Empleado],TBLTIPO[cta])</f>
        <v>2.1.1.1.01</v>
      </c>
      <c r="D333" t="str">
        <f>_xlfn.XLOOKUP(TMODELO[[#This Row],[Codigo Area Liquidacion]],TBLAREA[PLANTA],TBLAREA[PROG])</f>
        <v>13</v>
      </c>
      <c r="E333" t="str">
        <f>TMODELO[[#This Row],[Numero Documento]]&amp;TMODELO[[#This Row],[CTA]]</f>
        <v>402216267792.1.1.1.01</v>
      </c>
      <c r="F333" s="25" t="s">
        <v>2341</v>
      </c>
      <c r="G333" t="s">
        <v>408</v>
      </c>
      <c r="H333" t="s">
        <v>210</v>
      </c>
      <c r="I333" t="s">
        <v>342</v>
      </c>
      <c r="J333" t="s">
        <v>1670</v>
      </c>
    </row>
    <row r="334" spans="1:10">
      <c r="A334" t="s">
        <v>11</v>
      </c>
      <c r="B334" t="s">
        <v>3155</v>
      </c>
      <c r="C334" t="str">
        <f>_xlfn.XLOOKUP(TMODELO[[#This Row],[Tipo Empleado]],TBLTIPO[Tipo Empleado],TBLTIPO[cta])</f>
        <v>2.1.1.1.01</v>
      </c>
      <c r="D334" t="str">
        <f>_xlfn.XLOOKUP(TMODELO[[#This Row],[Codigo Area Liquidacion]],TBLAREA[PLANTA],TBLAREA[PROG])</f>
        <v>11</v>
      </c>
      <c r="E334" t="str">
        <f>TMODELO[[#This Row],[Numero Documento]]&amp;TMODELO[[#This Row],[CTA]]</f>
        <v>001137421182.1.1.1.01</v>
      </c>
      <c r="F334" s="25" t="s">
        <v>1526</v>
      </c>
      <c r="G334" t="s">
        <v>157</v>
      </c>
      <c r="H334" t="s">
        <v>153</v>
      </c>
      <c r="I334" t="s">
        <v>1953</v>
      </c>
      <c r="J334" t="s">
        <v>1683</v>
      </c>
    </row>
    <row r="335" spans="1:10">
      <c r="A335" t="s">
        <v>11</v>
      </c>
      <c r="B335" t="s">
        <v>3185</v>
      </c>
      <c r="C335" t="str">
        <f>_xlfn.XLOOKUP(TMODELO[[#This Row],[Tipo Empleado]],TBLTIPO[Tipo Empleado],TBLTIPO[cta])</f>
        <v>2.1.1.1.01</v>
      </c>
      <c r="D335" t="str">
        <f>_xlfn.XLOOKUP(TMODELO[[#This Row],[Codigo Area Liquidacion]],TBLAREA[PLANTA],TBLAREA[PROG])</f>
        <v>13</v>
      </c>
      <c r="E335" t="str">
        <f>TMODELO[[#This Row],[Numero Documento]]&amp;TMODELO[[#This Row],[CTA]]</f>
        <v>040000179232.1.1.1.01</v>
      </c>
      <c r="F335" s="25" t="s">
        <v>2342</v>
      </c>
      <c r="G335" t="s">
        <v>1241</v>
      </c>
      <c r="H335" t="s">
        <v>434</v>
      </c>
      <c r="I335" t="s">
        <v>1954</v>
      </c>
      <c r="J335" t="s">
        <v>1677</v>
      </c>
    </row>
    <row r="336" spans="1:10">
      <c r="A336" t="s">
        <v>11</v>
      </c>
      <c r="B336" t="s">
        <v>3139</v>
      </c>
      <c r="C336" t="str">
        <f>_xlfn.XLOOKUP(TMODELO[[#This Row],[Tipo Empleado]],TBLTIPO[Tipo Empleado],TBLTIPO[cta])</f>
        <v>2.1.1.1.01</v>
      </c>
      <c r="D336" t="str">
        <f>_xlfn.XLOOKUP(TMODELO[[#This Row],[Codigo Area Liquidacion]],TBLAREA[PLANTA],TBLAREA[PROG])</f>
        <v>01</v>
      </c>
      <c r="E336" t="str">
        <f>TMODELO[[#This Row],[Numero Documento]]&amp;TMODELO[[#This Row],[CTA]]</f>
        <v>001035289072.1.1.1.01</v>
      </c>
      <c r="F336" s="25" t="s">
        <v>1324</v>
      </c>
      <c r="G336" t="s">
        <v>702</v>
      </c>
      <c r="H336" t="s">
        <v>8</v>
      </c>
      <c r="I336" t="s">
        <v>699</v>
      </c>
      <c r="J336" t="s">
        <v>1708</v>
      </c>
    </row>
    <row r="337" spans="1:10">
      <c r="A337" t="s">
        <v>11</v>
      </c>
      <c r="B337" t="s">
        <v>3139</v>
      </c>
      <c r="C337" t="str">
        <f>_xlfn.XLOOKUP(TMODELO[[#This Row],[Tipo Empleado]],TBLTIPO[Tipo Empleado],TBLTIPO[cta])</f>
        <v>2.1.1.1.01</v>
      </c>
      <c r="D337" t="str">
        <f>_xlfn.XLOOKUP(TMODELO[[#This Row],[Codigo Area Liquidacion]],TBLAREA[PLANTA],TBLAREA[PROG])</f>
        <v>01</v>
      </c>
      <c r="E337" t="str">
        <f>TMODELO[[#This Row],[Numero Documento]]&amp;TMODELO[[#This Row],[CTA]]</f>
        <v>001024445022.1.1.1.01</v>
      </c>
      <c r="F337" s="25" t="s">
        <v>2078</v>
      </c>
      <c r="G337" t="s">
        <v>917</v>
      </c>
      <c r="H337" t="s">
        <v>111</v>
      </c>
      <c r="I337" t="s">
        <v>1955</v>
      </c>
      <c r="J337" t="s">
        <v>1669</v>
      </c>
    </row>
    <row r="338" spans="1:10">
      <c r="A338" t="s">
        <v>3039</v>
      </c>
      <c r="B338" t="s">
        <v>3139</v>
      </c>
      <c r="C338" t="str">
        <f>_xlfn.XLOOKUP(TMODELO[[#This Row],[Tipo Empleado]],TBLTIPO[Tipo Empleado],TBLTIPO[cta])</f>
        <v>2.1.1.2.08</v>
      </c>
      <c r="D338" t="str">
        <f>_xlfn.XLOOKUP(TMODELO[[#This Row],[Codigo Area Liquidacion]],TBLAREA[PLANTA],TBLAREA[PROG])</f>
        <v>01</v>
      </c>
      <c r="E338" t="str">
        <f>TMODELO[[#This Row],[Numero Documento]]&amp;TMODELO[[#This Row],[CTA]]</f>
        <v>402122377502.1.1.2.08</v>
      </c>
      <c r="F338" s="25" t="s">
        <v>2079</v>
      </c>
      <c r="G338" t="s">
        <v>1607</v>
      </c>
      <c r="H338" t="s">
        <v>389</v>
      </c>
      <c r="I338" t="s">
        <v>1958</v>
      </c>
      <c r="J338" t="s">
        <v>1699</v>
      </c>
    </row>
    <row r="339" spans="1:10">
      <c r="A339" t="s">
        <v>11</v>
      </c>
      <c r="B339" t="s">
        <v>3139</v>
      </c>
      <c r="C339" t="str">
        <f>_xlfn.XLOOKUP(TMODELO[[#This Row],[Tipo Empleado]],TBLTIPO[Tipo Empleado],TBLTIPO[cta])</f>
        <v>2.1.1.1.01</v>
      </c>
      <c r="D339" t="str">
        <f>_xlfn.XLOOKUP(TMODELO[[#This Row],[Codigo Area Liquidacion]],TBLAREA[PLANTA],TBLAREA[PROG])</f>
        <v>01</v>
      </c>
      <c r="E339" t="str">
        <f>TMODELO[[#This Row],[Numero Documento]]&amp;TMODELO[[#This Row],[CTA]]</f>
        <v>402122377502.1.1.1.01</v>
      </c>
      <c r="F339" s="25" t="s">
        <v>2079</v>
      </c>
      <c r="G339" t="s">
        <v>1607</v>
      </c>
      <c r="H339" t="s">
        <v>389</v>
      </c>
      <c r="I339" t="s">
        <v>1958</v>
      </c>
      <c r="J339" t="s">
        <v>1699</v>
      </c>
    </row>
    <row r="340" spans="1:10">
      <c r="A340" t="s">
        <v>11</v>
      </c>
      <c r="B340" t="s">
        <v>3155</v>
      </c>
      <c r="C340" t="str">
        <f>_xlfn.XLOOKUP(TMODELO[[#This Row],[Tipo Empleado]],TBLTIPO[Tipo Empleado],TBLTIPO[cta])</f>
        <v>2.1.1.1.01</v>
      </c>
      <c r="D340" t="str">
        <f>_xlfn.XLOOKUP(TMODELO[[#This Row],[Codigo Area Liquidacion]],TBLAREA[PLANTA],TBLAREA[PROG])</f>
        <v>11</v>
      </c>
      <c r="E340" t="str">
        <f>TMODELO[[#This Row],[Numero Documento]]&amp;TMODELO[[#This Row],[CTA]]</f>
        <v>012011944512.1.1.1.01</v>
      </c>
      <c r="F340" s="25" t="s">
        <v>2599</v>
      </c>
      <c r="G340" t="s">
        <v>1615</v>
      </c>
      <c r="H340" t="s">
        <v>10</v>
      </c>
      <c r="I340" t="s">
        <v>1290</v>
      </c>
      <c r="J340" t="s">
        <v>1727</v>
      </c>
    </row>
    <row r="341" spans="1:10">
      <c r="A341" t="s">
        <v>11</v>
      </c>
      <c r="B341" t="s">
        <v>3185</v>
      </c>
      <c r="C341" t="str">
        <f>_xlfn.XLOOKUP(TMODELO[[#This Row],[Tipo Empleado]],TBLTIPO[Tipo Empleado],TBLTIPO[cta])</f>
        <v>2.1.1.1.01</v>
      </c>
      <c r="D341" t="str">
        <f>_xlfn.XLOOKUP(TMODELO[[#This Row],[Codigo Area Liquidacion]],TBLAREA[PLANTA],TBLAREA[PROG])</f>
        <v>13</v>
      </c>
      <c r="E341" t="str">
        <f>TMODELO[[#This Row],[Numero Documento]]&amp;TMODELO[[#This Row],[CTA]]</f>
        <v>001026281462.1.1.1.01</v>
      </c>
      <c r="F341" s="25" t="s">
        <v>1420</v>
      </c>
      <c r="G341" t="s">
        <v>409</v>
      </c>
      <c r="H341" t="s">
        <v>42</v>
      </c>
      <c r="I341" t="s">
        <v>342</v>
      </c>
      <c r="J341" t="s">
        <v>1670</v>
      </c>
    </row>
    <row r="342" spans="1:10">
      <c r="A342" t="s">
        <v>11</v>
      </c>
      <c r="B342" t="s">
        <v>3155</v>
      </c>
      <c r="C342" t="str">
        <f>_xlfn.XLOOKUP(TMODELO[[#This Row],[Tipo Empleado]],TBLTIPO[Tipo Empleado],TBLTIPO[cta])</f>
        <v>2.1.1.1.01</v>
      </c>
      <c r="D342" t="str">
        <f>_xlfn.XLOOKUP(TMODELO[[#This Row],[Codigo Area Liquidacion]],TBLAREA[PLANTA],TBLAREA[PROG])</f>
        <v>11</v>
      </c>
      <c r="E342" t="str">
        <f>TMODELO[[#This Row],[Numero Documento]]&amp;TMODELO[[#This Row],[CTA]]</f>
        <v>001127487932.1.1.1.01</v>
      </c>
      <c r="F342" s="25" t="s">
        <v>2744</v>
      </c>
      <c r="G342" t="s">
        <v>410</v>
      </c>
      <c r="H342" t="s">
        <v>8</v>
      </c>
      <c r="I342" t="s">
        <v>106</v>
      </c>
      <c r="J342" t="s">
        <v>1690</v>
      </c>
    </row>
    <row r="343" spans="1:10">
      <c r="A343" t="s">
        <v>3039</v>
      </c>
      <c r="B343" t="s">
        <v>3139</v>
      </c>
      <c r="C343" t="str">
        <f>_xlfn.XLOOKUP(TMODELO[[#This Row],[Tipo Empleado]],TBLTIPO[Tipo Empleado],TBLTIPO[cta])</f>
        <v>2.1.1.2.08</v>
      </c>
      <c r="D343" t="str">
        <f>_xlfn.XLOOKUP(TMODELO[[#This Row],[Codigo Area Liquidacion]],TBLAREA[PLANTA],TBLAREA[PROG])</f>
        <v>01</v>
      </c>
      <c r="E343" t="str">
        <f>TMODELO[[#This Row],[Numero Documento]]&amp;TMODELO[[#This Row],[CTA]]</f>
        <v>001184360882.1.1.2.08</v>
      </c>
      <c r="F343" s="25" t="s">
        <v>4804</v>
      </c>
      <c r="G343" t="s">
        <v>4803</v>
      </c>
      <c r="H343" t="s">
        <v>130</v>
      </c>
      <c r="I343" t="s">
        <v>695</v>
      </c>
      <c r="J343" t="s">
        <v>1720</v>
      </c>
    </row>
    <row r="344" spans="1:10">
      <c r="A344" t="s">
        <v>3039</v>
      </c>
      <c r="B344" t="s">
        <v>3139</v>
      </c>
      <c r="C344" t="str">
        <f>_xlfn.XLOOKUP(TMODELO[[#This Row],[Tipo Empleado]],TBLTIPO[Tipo Empleado],TBLTIPO[cta])</f>
        <v>2.1.1.2.08</v>
      </c>
      <c r="D344" t="str">
        <f>_xlfn.XLOOKUP(TMODELO[[#This Row],[Codigo Area Liquidacion]],TBLAREA[PLANTA],TBLAREA[PROG])</f>
        <v>01</v>
      </c>
      <c r="E344" t="str">
        <f>TMODELO[[#This Row],[Numero Documento]]&amp;TMODELO[[#This Row],[CTA]]</f>
        <v>223007740432.1.1.2.08</v>
      </c>
      <c r="F344" s="25" t="s">
        <v>2795</v>
      </c>
      <c r="G344" t="s">
        <v>1584</v>
      </c>
      <c r="H344" t="s">
        <v>59</v>
      </c>
      <c r="I344" t="s">
        <v>342</v>
      </c>
      <c r="J344" t="s">
        <v>1670</v>
      </c>
    </row>
    <row r="345" spans="1:10">
      <c r="A345" t="s">
        <v>11</v>
      </c>
      <c r="B345" t="s">
        <v>3185</v>
      </c>
      <c r="C345" t="str">
        <f>_xlfn.XLOOKUP(TMODELO[[#This Row],[Tipo Empleado]],TBLTIPO[Tipo Empleado],TBLTIPO[cta])</f>
        <v>2.1.1.1.01</v>
      </c>
      <c r="D345" t="str">
        <f>_xlfn.XLOOKUP(TMODELO[[#This Row],[Codigo Area Liquidacion]],TBLAREA[PLANTA],TBLAREA[PROG])</f>
        <v>13</v>
      </c>
      <c r="E345" t="str">
        <f>TMODELO[[#This Row],[Numero Documento]]&amp;TMODELO[[#This Row],[CTA]]</f>
        <v>031009924642.1.1.1.01</v>
      </c>
      <c r="F345" s="25" t="s">
        <v>2343</v>
      </c>
      <c r="G345" t="s">
        <v>411</v>
      </c>
      <c r="H345" t="s">
        <v>128</v>
      </c>
      <c r="I345" t="s">
        <v>342</v>
      </c>
      <c r="J345" t="s">
        <v>1670</v>
      </c>
    </row>
    <row r="346" spans="1:10">
      <c r="A346" t="s">
        <v>11</v>
      </c>
      <c r="B346" t="s">
        <v>3155</v>
      </c>
      <c r="C346" t="str">
        <f>_xlfn.XLOOKUP(TMODELO[[#This Row],[Tipo Empleado]],TBLTIPO[Tipo Empleado],TBLTIPO[cta])</f>
        <v>2.1.1.1.01</v>
      </c>
      <c r="D346" t="str">
        <f>_xlfn.XLOOKUP(TMODELO[[#This Row],[Codigo Area Liquidacion]],TBLAREA[PLANTA],TBLAREA[PROG])</f>
        <v>11</v>
      </c>
      <c r="E346" t="str">
        <f>TMODELO[[#This Row],[Numero Documento]]&amp;TMODELO[[#This Row],[CTA]]</f>
        <v>001193175272.1.1.1.01</v>
      </c>
      <c r="F346" s="25" t="s">
        <v>2600</v>
      </c>
      <c r="G346" t="s">
        <v>1764</v>
      </c>
      <c r="H346" t="s">
        <v>292</v>
      </c>
      <c r="I346" t="s">
        <v>332</v>
      </c>
      <c r="J346" t="s">
        <v>1722</v>
      </c>
    </row>
    <row r="347" spans="1:10">
      <c r="A347" t="s">
        <v>3039</v>
      </c>
      <c r="B347" t="s">
        <v>3139</v>
      </c>
      <c r="C347" t="str">
        <f>_xlfn.XLOOKUP(TMODELO[[#This Row],[Tipo Empleado]],TBLTIPO[Tipo Empleado],TBLTIPO[cta])</f>
        <v>2.1.1.2.08</v>
      </c>
      <c r="D347" t="str">
        <f>_xlfn.XLOOKUP(TMODELO[[#This Row],[Codigo Area Liquidacion]],TBLAREA[PLANTA],TBLAREA[PROG])</f>
        <v>01</v>
      </c>
      <c r="E347" t="str">
        <f>TMODELO[[#This Row],[Numero Documento]]&amp;TMODELO[[#This Row],[CTA]]</f>
        <v>041001568782.1.1.2.08</v>
      </c>
      <c r="F347" s="25" t="s">
        <v>2796</v>
      </c>
      <c r="G347" t="s">
        <v>3041</v>
      </c>
      <c r="H347" t="s">
        <v>130</v>
      </c>
      <c r="I347" t="s">
        <v>266</v>
      </c>
      <c r="J347" t="s">
        <v>1687</v>
      </c>
    </row>
    <row r="348" spans="1:10">
      <c r="A348" t="s">
        <v>11</v>
      </c>
      <c r="B348" t="s">
        <v>3185</v>
      </c>
      <c r="C348" t="str">
        <f>_xlfn.XLOOKUP(TMODELO[[#This Row],[Tipo Empleado]],TBLTIPO[Tipo Empleado],TBLTIPO[cta])</f>
        <v>2.1.1.1.01</v>
      </c>
      <c r="D348" t="str">
        <f>_xlfn.XLOOKUP(TMODELO[[#This Row],[Codigo Area Liquidacion]],TBLAREA[PLANTA],TBLAREA[PROG])</f>
        <v>13</v>
      </c>
      <c r="E348" t="str">
        <f>TMODELO[[#This Row],[Numero Documento]]&amp;TMODELO[[#This Row],[CTA]]</f>
        <v>223000337052.1.1.1.01</v>
      </c>
      <c r="F348" s="25" t="s">
        <v>2542</v>
      </c>
      <c r="G348" t="s">
        <v>1800</v>
      </c>
      <c r="H348" t="s">
        <v>8</v>
      </c>
      <c r="I348" t="s">
        <v>1961</v>
      </c>
      <c r="J348" t="s">
        <v>1673</v>
      </c>
    </row>
    <row r="349" spans="1:10">
      <c r="A349" t="s">
        <v>11</v>
      </c>
      <c r="B349" t="s">
        <v>3185</v>
      </c>
      <c r="C349" t="str">
        <f>_xlfn.XLOOKUP(TMODELO[[#This Row],[Tipo Empleado]],TBLTIPO[Tipo Empleado],TBLTIPO[cta])</f>
        <v>2.1.1.1.01</v>
      </c>
      <c r="D349" t="str">
        <f>_xlfn.XLOOKUP(TMODELO[[#This Row],[Codigo Area Liquidacion]],TBLAREA[PLANTA],TBLAREA[PROG])</f>
        <v>13</v>
      </c>
      <c r="E349" t="str">
        <f>TMODELO[[#This Row],[Numero Documento]]&amp;TMODELO[[#This Row],[CTA]]</f>
        <v>001150246142.1.1.1.01</v>
      </c>
      <c r="F349" s="25" t="s">
        <v>2344</v>
      </c>
      <c r="G349" t="s">
        <v>1036</v>
      </c>
      <c r="H349" t="s">
        <v>210</v>
      </c>
      <c r="I349" t="s">
        <v>342</v>
      </c>
      <c r="J349" t="s">
        <v>1670</v>
      </c>
    </row>
    <row r="350" spans="1:10">
      <c r="A350" t="s">
        <v>11</v>
      </c>
      <c r="B350" t="s">
        <v>3185</v>
      </c>
      <c r="C350" t="str">
        <f>_xlfn.XLOOKUP(TMODELO[[#This Row],[Tipo Empleado]],TBLTIPO[Tipo Empleado],TBLTIPO[cta])</f>
        <v>2.1.1.1.01</v>
      </c>
      <c r="D350" t="str">
        <f>_xlfn.XLOOKUP(TMODELO[[#This Row],[Codigo Area Liquidacion]],TBLAREA[PLANTA],TBLAREA[PROG])</f>
        <v>13</v>
      </c>
      <c r="E350" t="str">
        <f>TMODELO[[#This Row],[Numero Documento]]&amp;TMODELO[[#This Row],[CTA]]</f>
        <v>001091979132.1.1.1.01</v>
      </c>
      <c r="F350" s="25" t="s">
        <v>2345</v>
      </c>
      <c r="G350" t="s">
        <v>412</v>
      </c>
      <c r="H350" t="s">
        <v>8</v>
      </c>
      <c r="I350" t="s">
        <v>342</v>
      </c>
      <c r="J350" t="s">
        <v>1670</v>
      </c>
    </row>
    <row r="351" spans="1:10">
      <c r="A351" t="s">
        <v>11</v>
      </c>
      <c r="B351" t="s">
        <v>3185</v>
      </c>
      <c r="C351" t="str">
        <f>_xlfn.XLOOKUP(TMODELO[[#This Row],[Tipo Empleado]],TBLTIPO[Tipo Empleado],TBLTIPO[cta])</f>
        <v>2.1.1.1.01</v>
      </c>
      <c r="D351" t="str">
        <f>_xlfn.XLOOKUP(TMODELO[[#This Row],[Codigo Area Liquidacion]],TBLAREA[PLANTA],TBLAREA[PROG])</f>
        <v>13</v>
      </c>
      <c r="E351" t="str">
        <f>TMODELO[[#This Row],[Numero Documento]]&amp;TMODELO[[#This Row],[CTA]]</f>
        <v>402205324652.1.1.1.01</v>
      </c>
      <c r="F351" s="25" t="s">
        <v>2346</v>
      </c>
      <c r="G351" t="s">
        <v>1934</v>
      </c>
      <c r="H351" t="s">
        <v>292</v>
      </c>
      <c r="I351" t="s">
        <v>342</v>
      </c>
      <c r="J351" t="s">
        <v>1670</v>
      </c>
    </row>
    <row r="352" spans="1:10">
      <c r="A352" t="s">
        <v>11</v>
      </c>
      <c r="B352" t="s">
        <v>3185</v>
      </c>
      <c r="C352" t="str">
        <f>_xlfn.XLOOKUP(TMODELO[[#This Row],[Tipo Empleado]],TBLTIPO[Tipo Empleado],TBLTIPO[cta])</f>
        <v>2.1.1.1.01</v>
      </c>
      <c r="D352" t="str">
        <f>_xlfn.XLOOKUP(TMODELO[[#This Row],[Codigo Area Liquidacion]],TBLAREA[PLANTA],TBLAREA[PROG])</f>
        <v>13</v>
      </c>
      <c r="E352" t="str">
        <f>TMODELO[[#This Row],[Numero Documento]]&amp;TMODELO[[#This Row],[CTA]]</f>
        <v>225000998782.1.1.1.01</v>
      </c>
      <c r="F352" s="25" t="s">
        <v>2347</v>
      </c>
      <c r="G352" t="s">
        <v>1286</v>
      </c>
      <c r="H352" t="s">
        <v>389</v>
      </c>
      <c r="I352" t="s">
        <v>342</v>
      </c>
      <c r="J352" t="s">
        <v>1670</v>
      </c>
    </row>
    <row r="353" spans="1:10">
      <c r="A353" t="s">
        <v>3048</v>
      </c>
      <c r="B353" t="s">
        <v>3139</v>
      </c>
      <c r="C353" t="str">
        <f>_xlfn.XLOOKUP(TMODELO[[#This Row],[Tipo Empleado]],TBLTIPO[Tipo Empleado],TBLTIPO[cta])</f>
        <v>2.1.2.2.05</v>
      </c>
      <c r="D353" t="str">
        <f>_xlfn.XLOOKUP(TMODELO[[#This Row],[Codigo Area Liquidacion]],TBLAREA[PLANTA],TBLAREA[PROG])</f>
        <v>01</v>
      </c>
      <c r="E353" t="str">
        <f>TMODELO[[#This Row],[Numero Documento]]&amp;TMODELO[[#This Row],[CTA]]</f>
        <v>011003490812.1.2.2.05</v>
      </c>
      <c r="F353" s="25" t="s">
        <v>2942</v>
      </c>
      <c r="G353" t="s">
        <v>1651</v>
      </c>
      <c r="H353" t="s">
        <v>1060</v>
      </c>
      <c r="I353" t="s">
        <v>1116</v>
      </c>
      <c r="J353" t="s">
        <v>1679</v>
      </c>
    </row>
    <row r="354" spans="1:10">
      <c r="A354" t="s">
        <v>11</v>
      </c>
      <c r="B354" t="s">
        <v>3155</v>
      </c>
      <c r="C354" t="str">
        <f>_xlfn.XLOOKUP(TMODELO[[#This Row],[Tipo Empleado]],TBLTIPO[Tipo Empleado],TBLTIPO[cta])</f>
        <v>2.1.1.1.01</v>
      </c>
      <c r="D354" t="str">
        <f>_xlfn.XLOOKUP(TMODELO[[#This Row],[Codigo Area Liquidacion]],TBLAREA[PLANTA],TBLAREA[PROG])</f>
        <v>11</v>
      </c>
      <c r="E354" t="str">
        <f>TMODELO[[#This Row],[Numero Documento]]&amp;TMODELO[[#This Row],[CTA]]</f>
        <v>031012250542.1.1.1.01</v>
      </c>
      <c r="F354" s="25" t="s">
        <v>4788</v>
      </c>
      <c r="G354" t="s">
        <v>4787</v>
      </c>
      <c r="H354" t="s">
        <v>8</v>
      </c>
      <c r="I354" t="s">
        <v>728</v>
      </c>
      <c r="J354" t="s">
        <v>1674</v>
      </c>
    </row>
    <row r="355" spans="1:10">
      <c r="A355" t="s">
        <v>11</v>
      </c>
      <c r="B355" t="s">
        <v>3155</v>
      </c>
      <c r="C355" t="str">
        <f>_xlfn.XLOOKUP(TMODELO[[#This Row],[Tipo Empleado]],TBLTIPO[Tipo Empleado],TBLTIPO[cta])</f>
        <v>2.1.1.1.01</v>
      </c>
      <c r="D355" t="str">
        <f>_xlfn.XLOOKUP(TMODELO[[#This Row],[Codigo Area Liquidacion]],TBLAREA[PLANTA],TBLAREA[PROG])</f>
        <v>11</v>
      </c>
      <c r="E355" t="str">
        <f>TMODELO[[#This Row],[Numero Documento]]&amp;TMODELO[[#This Row],[CTA]]</f>
        <v>059001538332.1.1.1.01</v>
      </c>
      <c r="F355" s="25" t="s">
        <v>2601</v>
      </c>
      <c r="G355" t="s">
        <v>1252</v>
      </c>
      <c r="H355" t="s">
        <v>27</v>
      </c>
      <c r="I355" t="s">
        <v>830</v>
      </c>
      <c r="J355" t="s">
        <v>1672</v>
      </c>
    </row>
    <row r="356" spans="1:10">
      <c r="A356" t="s">
        <v>11</v>
      </c>
      <c r="B356" t="s">
        <v>3185</v>
      </c>
      <c r="C356" t="str">
        <f>_xlfn.XLOOKUP(TMODELO[[#This Row],[Tipo Empleado]],TBLTIPO[Tipo Empleado],TBLTIPO[cta])</f>
        <v>2.1.1.1.01</v>
      </c>
      <c r="D356" t="str">
        <f>_xlfn.XLOOKUP(TMODELO[[#This Row],[Codigo Area Liquidacion]],TBLAREA[PLANTA],TBLAREA[PROG])</f>
        <v>13</v>
      </c>
      <c r="E356" t="str">
        <f>TMODELO[[#This Row],[Numero Documento]]&amp;TMODELO[[#This Row],[CTA]]</f>
        <v>001055921092.1.1.1.01</v>
      </c>
      <c r="F356" s="25" t="s">
        <v>1421</v>
      </c>
      <c r="G356" t="s">
        <v>3191</v>
      </c>
      <c r="H356" t="s">
        <v>346</v>
      </c>
      <c r="I356" t="s">
        <v>342</v>
      </c>
      <c r="J356" t="s">
        <v>1670</v>
      </c>
    </row>
    <row r="357" spans="1:10">
      <c r="A357" t="s">
        <v>11</v>
      </c>
      <c r="B357" t="s">
        <v>3155</v>
      </c>
      <c r="C357" t="str">
        <f>_xlfn.XLOOKUP(TMODELO[[#This Row],[Tipo Empleado]],TBLTIPO[Tipo Empleado],TBLTIPO[cta])</f>
        <v>2.1.1.1.01</v>
      </c>
      <c r="D357" t="str">
        <f>_xlfn.XLOOKUP(TMODELO[[#This Row],[Codigo Area Liquidacion]],TBLAREA[PLANTA],TBLAREA[PROG])</f>
        <v>11</v>
      </c>
      <c r="E357" t="str">
        <f>TMODELO[[#This Row],[Numero Documento]]&amp;TMODELO[[#This Row],[CTA]]</f>
        <v>225003436232.1.1.1.01</v>
      </c>
      <c r="F357" s="25" t="s">
        <v>2602</v>
      </c>
      <c r="G357" t="s">
        <v>847</v>
      </c>
      <c r="H357" t="s">
        <v>117</v>
      </c>
      <c r="I357" t="s">
        <v>830</v>
      </c>
      <c r="J357" t="s">
        <v>1672</v>
      </c>
    </row>
    <row r="358" spans="1:10">
      <c r="A358" t="s">
        <v>11</v>
      </c>
      <c r="B358" t="s">
        <v>3185</v>
      </c>
      <c r="C358" t="str">
        <f>_xlfn.XLOOKUP(TMODELO[[#This Row],[Tipo Empleado]],TBLTIPO[Tipo Empleado],TBLTIPO[cta])</f>
        <v>2.1.1.1.01</v>
      </c>
      <c r="D358" t="str">
        <f>_xlfn.XLOOKUP(TMODELO[[#This Row],[Codigo Area Liquidacion]],TBLAREA[PLANTA],TBLAREA[PROG])</f>
        <v>13</v>
      </c>
      <c r="E358" t="str">
        <f>TMODELO[[#This Row],[Numero Documento]]&amp;TMODELO[[#This Row],[CTA]]</f>
        <v>402210683942.1.1.1.01</v>
      </c>
      <c r="F358" s="25" t="s">
        <v>2348</v>
      </c>
      <c r="G358" t="s">
        <v>1820</v>
      </c>
      <c r="H358" t="s">
        <v>389</v>
      </c>
      <c r="I358" t="s">
        <v>1954</v>
      </c>
      <c r="J358" t="s">
        <v>1677</v>
      </c>
    </row>
    <row r="359" spans="1:10">
      <c r="A359" t="s">
        <v>11</v>
      </c>
      <c r="B359" t="s">
        <v>3155</v>
      </c>
      <c r="C359" t="str">
        <f>_xlfn.XLOOKUP(TMODELO[[#This Row],[Tipo Empleado]],TBLTIPO[Tipo Empleado],TBLTIPO[cta])</f>
        <v>2.1.1.1.01</v>
      </c>
      <c r="D359" t="str">
        <f>_xlfn.XLOOKUP(TMODELO[[#This Row],[Codigo Area Liquidacion]],TBLAREA[PLANTA],TBLAREA[PROG])</f>
        <v>11</v>
      </c>
      <c r="E359" t="str">
        <f>TMODELO[[#This Row],[Numero Documento]]&amp;TMODELO[[#This Row],[CTA]]</f>
        <v>068001383462.1.1.1.01</v>
      </c>
      <c r="F359" s="25" t="s">
        <v>2603</v>
      </c>
      <c r="G359" t="s">
        <v>848</v>
      </c>
      <c r="H359" t="s">
        <v>8</v>
      </c>
      <c r="I359" t="s">
        <v>830</v>
      </c>
      <c r="J359" t="s">
        <v>1672</v>
      </c>
    </row>
    <row r="360" spans="1:10">
      <c r="A360" t="s">
        <v>11</v>
      </c>
      <c r="B360" t="s">
        <v>3185</v>
      </c>
      <c r="C360" t="str">
        <f>_xlfn.XLOOKUP(TMODELO[[#This Row],[Tipo Empleado]],TBLTIPO[Tipo Empleado],TBLTIPO[cta])</f>
        <v>2.1.1.1.01</v>
      </c>
      <c r="D360" t="str">
        <f>_xlfn.XLOOKUP(TMODELO[[#This Row],[Codigo Area Liquidacion]],TBLAREA[PLANTA],TBLAREA[PROG])</f>
        <v>13</v>
      </c>
      <c r="E360" t="str">
        <f>TMODELO[[#This Row],[Numero Documento]]&amp;TMODELO[[#This Row],[CTA]]</f>
        <v>001140102912.1.1.1.01</v>
      </c>
      <c r="F360" s="25" t="s">
        <v>1422</v>
      </c>
      <c r="G360" t="s">
        <v>3192</v>
      </c>
      <c r="H360" t="s">
        <v>8</v>
      </c>
      <c r="I360" t="s">
        <v>342</v>
      </c>
      <c r="J360" t="s">
        <v>1670</v>
      </c>
    </row>
    <row r="361" spans="1:10">
      <c r="A361" t="s">
        <v>11</v>
      </c>
      <c r="B361" t="s">
        <v>3185</v>
      </c>
      <c r="C361" t="str">
        <f>_xlfn.XLOOKUP(TMODELO[[#This Row],[Tipo Empleado]],TBLTIPO[Tipo Empleado],TBLTIPO[cta])</f>
        <v>2.1.1.1.01</v>
      </c>
      <c r="D361" t="str">
        <f>_xlfn.XLOOKUP(TMODELO[[#This Row],[Codigo Area Liquidacion]],TBLAREA[PLANTA],TBLAREA[PROG])</f>
        <v>13</v>
      </c>
      <c r="E361" t="str">
        <f>TMODELO[[#This Row],[Numero Documento]]&amp;TMODELO[[#This Row],[CTA]]</f>
        <v>005000205162.1.1.1.01</v>
      </c>
      <c r="F361" s="25" t="s">
        <v>2349</v>
      </c>
      <c r="G361" t="s">
        <v>415</v>
      </c>
      <c r="H361" t="s">
        <v>416</v>
      </c>
      <c r="I361" t="s">
        <v>342</v>
      </c>
      <c r="J361" t="s">
        <v>1670</v>
      </c>
    </row>
    <row r="362" spans="1:10">
      <c r="A362" t="s">
        <v>11</v>
      </c>
      <c r="B362" t="s">
        <v>3185</v>
      </c>
      <c r="C362" t="str">
        <f>_xlfn.XLOOKUP(TMODELO[[#This Row],[Tipo Empleado]],TBLTIPO[Tipo Empleado],TBLTIPO[cta])</f>
        <v>2.1.1.1.01</v>
      </c>
      <c r="D362" t="str">
        <f>_xlfn.XLOOKUP(TMODELO[[#This Row],[Codigo Area Liquidacion]],TBLAREA[PLANTA],TBLAREA[PROG])</f>
        <v>13</v>
      </c>
      <c r="E362" t="str">
        <f>TMODELO[[#This Row],[Numero Documento]]&amp;TMODELO[[#This Row],[CTA]]</f>
        <v>022000322622.1.1.1.01</v>
      </c>
      <c r="F362" s="25" t="s">
        <v>2350</v>
      </c>
      <c r="G362" t="s">
        <v>417</v>
      </c>
      <c r="H362" t="s">
        <v>418</v>
      </c>
      <c r="I362" t="s">
        <v>342</v>
      </c>
      <c r="J362" t="s">
        <v>1670</v>
      </c>
    </row>
    <row r="363" spans="1:10">
      <c r="A363" t="s">
        <v>11</v>
      </c>
      <c r="B363" t="s">
        <v>3139</v>
      </c>
      <c r="C363" t="str">
        <f>_xlfn.XLOOKUP(TMODELO[[#This Row],[Tipo Empleado]],TBLTIPO[Tipo Empleado],TBLTIPO[cta])</f>
        <v>2.1.1.1.01</v>
      </c>
      <c r="D363" t="str">
        <f>_xlfn.XLOOKUP(TMODELO[[#This Row],[Codigo Area Liquidacion]],TBLAREA[PLANTA],TBLAREA[PROG])</f>
        <v>01</v>
      </c>
      <c r="E363" t="str">
        <f>TMODELO[[#This Row],[Numero Documento]]&amp;TMODELO[[#This Row],[CTA]]</f>
        <v>012009893802.1.1.1.01</v>
      </c>
      <c r="F363" s="25" t="s">
        <v>2081</v>
      </c>
      <c r="G363" t="s">
        <v>2080</v>
      </c>
      <c r="H363" t="s">
        <v>120</v>
      </c>
      <c r="I363" t="s">
        <v>695</v>
      </c>
      <c r="J363" t="s">
        <v>1720</v>
      </c>
    </row>
    <row r="364" spans="1:10">
      <c r="A364" t="s">
        <v>3039</v>
      </c>
      <c r="B364" t="s">
        <v>3139</v>
      </c>
      <c r="C364" t="str">
        <f>_xlfn.XLOOKUP(TMODELO[[#This Row],[Tipo Empleado]],TBLTIPO[Tipo Empleado],TBLTIPO[cta])</f>
        <v>2.1.1.2.08</v>
      </c>
      <c r="D364" t="str">
        <f>_xlfn.XLOOKUP(TMODELO[[#This Row],[Codigo Area Liquidacion]],TBLAREA[PLANTA],TBLAREA[PROG])</f>
        <v>01</v>
      </c>
      <c r="E364" t="str">
        <f>TMODELO[[#This Row],[Numero Documento]]&amp;TMODELO[[#This Row],[CTA]]</f>
        <v>001176222412.1.1.2.08</v>
      </c>
      <c r="F364" s="25" t="s">
        <v>2797</v>
      </c>
      <c r="G364" t="s">
        <v>1899</v>
      </c>
      <c r="H364" t="s">
        <v>239</v>
      </c>
      <c r="I364" t="s">
        <v>342</v>
      </c>
      <c r="J364" t="s">
        <v>1670</v>
      </c>
    </row>
    <row r="365" spans="1:10">
      <c r="A365" t="s">
        <v>11</v>
      </c>
      <c r="B365" t="s">
        <v>3155</v>
      </c>
      <c r="C365" t="str">
        <f>_xlfn.XLOOKUP(TMODELO[[#This Row],[Tipo Empleado]],TBLTIPO[Tipo Empleado],TBLTIPO[cta])</f>
        <v>2.1.1.1.01</v>
      </c>
      <c r="D365" t="str">
        <f>_xlfn.XLOOKUP(TMODELO[[#This Row],[Codigo Area Liquidacion]],TBLAREA[PLANTA],TBLAREA[PROG])</f>
        <v>11</v>
      </c>
      <c r="E365" t="str">
        <f>TMODELO[[#This Row],[Numero Documento]]&amp;TMODELO[[#This Row],[CTA]]</f>
        <v>402089235122.1.1.1.01</v>
      </c>
      <c r="F365" s="25" t="s">
        <v>2604</v>
      </c>
      <c r="G365" t="s">
        <v>1161</v>
      </c>
      <c r="H365" t="s">
        <v>42</v>
      </c>
      <c r="I365" t="s">
        <v>18</v>
      </c>
      <c r="J365" t="s">
        <v>1729</v>
      </c>
    </row>
    <row r="366" spans="1:10">
      <c r="A366" t="s">
        <v>11</v>
      </c>
      <c r="B366" t="s">
        <v>3155</v>
      </c>
      <c r="C366" t="str">
        <f>_xlfn.XLOOKUP(TMODELO[[#This Row],[Tipo Empleado]],TBLTIPO[Tipo Empleado],TBLTIPO[cta])</f>
        <v>2.1.1.1.01</v>
      </c>
      <c r="D366" t="str">
        <f>_xlfn.XLOOKUP(TMODELO[[#This Row],[Codigo Area Liquidacion]],TBLAREA[PLANTA],TBLAREA[PROG])</f>
        <v>11</v>
      </c>
      <c r="E366" t="str">
        <f>TMODELO[[#This Row],[Numero Documento]]&amp;TMODELO[[#This Row],[CTA]]</f>
        <v>046002475322.1.1.1.01</v>
      </c>
      <c r="F366" s="25" t="s">
        <v>2605</v>
      </c>
      <c r="G366" t="s">
        <v>28</v>
      </c>
      <c r="H366" t="s">
        <v>8</v>
      </c>
      <c r="I366" t="s">
        <v>18</v>
      </c>
      <c r="J366" t="s">
        <v>1729</v>
      </c>
    </row>
    <row r="367" spans="1:10">
      <c r="A367" t="s">
        <v>11</v>
      </c>
      <c r="B367" t="s">
        <v>3185</v>
      </c>
      <c r="C367" t="str">
        <f>_xlfn.XLOOKUP(TMODELO[[#This Row],[Tipo Empleado]],TBLTIPO[Tipo Empleado],TBLTIPO[cta])</f>
        <v>2.1.1.1.01</v>
      </c>
      <c r="D367" t="str">
        <f>_xlfn.XLOOKUP(TMODELO[[#This Row],[Codigo Area Liquidacion]],TBLAREA[PLANTA],TBLAREA[PROG])</f>
        <v>13</v>
      </c>
      <c r="E367" t="str">
        <f>TMODELO[[#This Row],[Numero Documento]]&amp;TMODELO[[#This Row],[CTA]]</f>
        <v>001144025712.1.1.1.01</v>
      </c>
      <c r="F367" s="25" t="s">
        <v>2082</v>
      </c>
      <c r="G367" t="s">
        <v>1608</v>
      </c>
      <c r="H367" t="s">
        <v>8</v>
      </c>
      <c r="I367" t="s">
        <v>342</v>
      </c>
      <c r="J367" t="s">
        <v>1670</v>
      </c>
    </row>
    <row r="368" spans="1:10">
      <c r="A368" t="s">
        <v>11</v>
      </c>
      <c r="B368" t="s">
        <v>3139</v>
      </c>
      <c r="C368" t="str">
        <f>_xlfn.XLOOKUP(TMODELO[[#This Row],[Tipo Empleado]],TBLTIPO[Tipo Empleado],TBLTIPO[cta])</f>
        <v>2.1.1.1.01</v>
      </c>
      <c r="D368" t="str">
        <f>_xlfn.XLOOKUP(TMODELO[[#This Row],[Codigo Area Liquidacion]],TBLAREA[PLANTA],TBLAREA[PROG])</f>
        <v>01</v>
      </c>
      <c r="E368" t="str">
        <f>TMODELO[[#This Row],[Numero Documento]]&amp;TMODELO[[#This Row],[CTA]]</f>
        <v>027002564372.1.1.1.01</v>
      </c>
      <c r="F368" s="25" t="s">
        <v>2083</v>
      </c>
      <c r="G368" t="s">
        <v>1143</v>
      </c>
      <c r="H368" t="s">
        <v>1163</v>
      </c>
      <c r="I368" t="s">
        <v>674</v>
      </c>
      <c r="J368" t="s">
        <v>1689</v>
      </c>
    </row>
    <row r="369" spans="1:10">
      <c r="A369" t="s">
        <v>11</v>
      </c>
      <c r="B369" t="s">
        <v>3139</v>
      </c>
      <c r="C369" t="str">
        <f>_xlfn.XLOOKUP(TMODELO[[#This Row],[Tipo Empleado]],TBLTIPO[Tipo Empleado],TBLTIPO[cta])</f>
        <v>2.1.1.1.01</v>
      </c>
      <c r="D369" t="str">
        <f>_xlfn.XLOOKUP(TMODELO[[#This Row],[Codigo Area Liquidacion]],TBLAREA[PLANTA],TBLAREA[PROG])</f>
        <v>01</v>
      </c>
      <c r="E369" t="str">
        <f>TMODELO[[#This Row],[Numero Documento]]&amp;TMODELO[[#This Row],[CTA]]</f>
        <v>225005288352.1.1.1.01</v>
      </c>
      <c r="F369" s="25" t="s">
        <v>2084</v>
      </c>
      <c r="G369" t="s">
        <v>1070</v>
      </c>
      <c r="H369" t="s">
        <v>128</v>
      </c>
      <c r="I369" t="s">
        <v>1116</v>
      </c>
      <c r="J369" t="s">
        <v>1679</v>
      </c>
    </row>
    <row r="370" spans="1:10">
      <c r="A370" t="s">
        <v>3048</v>
      </c>
      <c r="B370" t="s">
        <v>3139</v>
      </c>
      <c r="C370" t="str">
        <f>_xlfn.XLOOKUP(TMODELO[[#This Row],[Tipo Empleado]],TBLTIPO[Tipo Empleado],TBLTIPO[cta])</f>
        <v>2.1.2.2.05</v>
      </c>
      <c r="D370" t="str">
        <f>_xlfn.XLOOKUP(TMODELO[[#This Row],[Codigo Area Liquidacion]],TBLAREA[PLANTA],TBLAREA[PROG])</f>
        <v>01</v>
      </c>
      <c r="E370" t="str">
        <f>TMODELO[[#This Row],[Numero Documento]]&amp;TMODELO[[#This Row],[CTA]]</f>
        <v>093007843612.1.2.2.05</v>
      </c>
      <c r="F370" s="25" t="s">
        <v>2943</v>
      </c>
      <c r="G370" t="s">
        <v>2010</v>
      </c>
      <c r="H370" t="s">
        <v>1060</v>
      </c>
      <c r="I370" t="s">
        <v>1116</v>
      </c>
      <c r="J370" t="s">
        <v>1679</v>
      </c>
    </row>
    <row r="371" spans="1:10">
      <c r="A371" t="s">
        <v>11</v>
      </c>
      <c r="B371" t="s">
        <v>3155</v>
      </c>
      <c r="C371" t="str">
        <f>_xlfn.XLOOKUP(TMODELO[[#This Row],[Tipo Empleado]],TBLTIPO[Tipo Empleado],TBLTIPO[cta])</f>
        <v>2.1.1.1.01</v>
      </c>
      <c r="D371" t="str">
        <f>_xlfn.XLOOKUP(TMODELO[[#This Row],[Codigo Area Liquidacion]],TBLAREA[PLANTA],TBLAREA[PROG])</f>
        <v>11</v>
      </c>
      <c r="E371" t="str">
        <f>TMODELO[[#This Row],[Numero Documento]]&amp;TMODELO[[#This Row],[CTA]]</f>
        <v>001030196002.1.1.1.01</v>
      </c>
      <c r="F371" s="25" t="s">
        <v>1527</v>
      </c>
      <c r="G371" t="s">
        <v>849</v>
      </c>
      <c r="H371" t="s">
        <v>850</v>
      </c>
      <c r="I371" t="s">
        <v>830</v>
      </c>
      <c r="J371" t="s">
        <v>1672</v>
      </c>
    </row>
    <row r="372" spans="1:10">
      <c r="A372" t="s">
        <v>11</v>
      </c>
      <c r="B372" t="s">
        <v>3185</v>
      </c>
      <c r="C372" t="str">
        <f>_xlfn.XLOOKUP(TMODELO[[#This Row],[Tipo Empleado]],TBLTIPO[Tipo Empleado],TBLTIPO[cta])</f>
        <v>2.1.1.1.01</v>
      </c>
      <c r="D372" t="str">
        <f>_xlfn.XLOOKUP(TMODELO[[#This Row],[Codigo Area Liquidacion]],TBLAREA[PLANTA],TBLAREA[PROG])</f>
        <v>13</v>
      </c>
      <c r="E372" t="str">
        <f>TMODELO[[#This Row],[Numero Documento]]&amp;TMODELO[[#This Row],[CTA]]</f>
        <v>054001433912.1.1.1.01</v>
      </c>
      <c r="F372" s="25" t="s">
        <v>2351</v>
      </c>
      <c r="G372" t="s">
        <v>1611</v>
      </c>
      <c r="H372" t="s">
        <v>27</v>
      </c>
      <c r="I372" t="s">
        <v>342</v>
      </c>
      <c r="J372" t="s">
        <v>1670</v>
      </c>
    </row>
    <row r="373" spans="1:10">
      <c r="A373" t="s">
        <v>11</v>
      </c>
      <c r="B373" t="s">
        <v>3139</v>
      </c>
      <c r="C373" t="str">
        <f>_xlfn.XLOOKUP(TMODELO[[#This Row],[Tipo Empleado]],TBLTIPO[Tipo Empleado],TBLTIPO[cta])</f>
        <v>2.1.1.1.01</v>
      </c>
      <c r="D373" t="str">
        <f>_xlfn.XLOOKUP(TMODELO[[#This Row],[Codigo Area Liquidacion]],TBLAREA[PLANTA],TBLAREA[PROG])</f>
        <v>01</v>
      </c>
      <c r="E373" t="str">
        <f>TMODELO[[#This Row],[Numero Documento]]&amp;TMODELO[[#This Row],[CTA]]</f>
        <v>223006870542.1.1.1.01</v>
      </c>
      <c r="F373" s="25" t="s">
        <v>1423</v>
      </c>
      <c r="G373" t="s">
        <v>419</v>
      </c>
      <c r="H373" t="s">
        <v>346</v>
      </c>
      <c r="I373" t="s">
        <v>316</v>
      </c>
      <c r="J373" t="s">
        <v>1678</v>
      </c>
    </row>
    <row r="374" spans="1:10">
      <c r="A374" t="s">
        <v>11</v>
      </c>
      <c r="B374" t="s">
        <v>3139</v>
      </c>
      <c r="C374" t="str">
        <f>_xlfn.XLOOKUP(TMODELO[[#This Row],[Tipo Empleado]],TBLTIPO[Tipo Empleado],TBLTIPO[cta])</f>
        <v>2.1.1.1.01</v>
      </c>
      <c r="D374" t="str">
        <f>_xlfn.XLOOKUP(TMODELO[[#This Row],[Codigo Area Liquidacion]],TBLAREA[PLANTA],TBLAREA[PROG])</f>
        <v>01</v>
      </c>
      <c r="E374" t="str">
        <f>TMODELO[[#This Row],[Numero Documento]]&amp;TMODELO[[#This Row],[CTA]]</f>
        <v>402091769872.1.1.1.01</v>
      </c>
      <c r="F374" s="25" t="s">
        <v>3329</v>
      </c>
      <c r="G374" t="s">
        <v>3295</v>
      </c>
      <c r="H374" t="s">
        <v>218</v>
      </c>
      <c r="I374" t="s">
        <v>282</v>
      </c>
      <c r="J374" t="s">
        <v>1721</v>
      </c>
    </row>
    <row r="375" spans="1:10">
      <c r="A375" t="s">
        <v>11</v>
      </c>
      <c r="B375" t="s">
        <v>3155</v>
      </c>
      <c r="C375" t="str">
        <f>_xlfn.XLOOKUP(TMODELO[[#This Row],[Tipo Empleado]],TBLTIPO[Tipo Empleado],TBLTIPO[cta])</f>
        <v>2.1.1.1.01</v>
      </c>
      <c r="D375" t="str">
        <f>_xlfn.XLOOKUP(TMODELO[[#This Row],[Codigo Area Liquidacion]],TBLAREA[PLANTA],TBLAREA[PROG])</f>
        <v>11</v>
      </c>
      <c r="E375" t="str">
        <f>TMODELO[[#This Row],[Numero Documento]]&amp;TMODELO[[#This Row],[CTA]]</f>
        <v>010007776622.1.1.1.01</v>
      </c>
      <c r="F375" s="25" t="s">
        <v>2606</v>
      </c>
      <c r="G375" t="s">
        <v>1278</v>
      </c>
      <c r="H375" t="s">
        <v>697</v>
      </c>
      <c r="I375" t="s">
        <v>830</v>
      </c>
      <c r="J375" t="s">
        <v>1672</v>
      </c>
    </row>
    <row r="376" spans="1:10">
      <c r="A376" t="s">
        <v>11</v>
      </c>
      <c r="B376" t="s">
        <v>3185</v>
      </c>
      <c r="C376" t="str">
        <f>_xlfn.XLOOKUP(TMODELO[[#This Row],[Tipo Empleado]],TBLTIPO[Tipo Empleado],TBLTIPO[cta])</f>
        <v>2.1.1.1.01</v>
      </c>
      <c r="D376" t="str">
        <f>_xlfn.XLOOKUP(TMODELO[[#This Row],[Codigo Area Liquidacion]],TBLAREA[PLANTA],TBLAREA[PROG])</f>
        <v>13</v>
      </c>
      <c r="E376" t="str">
        <f>TMODELO[[#This Row],[Numero Documento]]&amp;TMODELO[[#This Row],[CTA]]</f>
        <v>001191282702.1.1.1.01</v>
      </c>
      <c r="F376" s="25" t="s">
        <v>2352</v>
      </c>
      <c r="G376" t="s">
        <v>420</v>
      </c>
      <c r="H376" t="s">
        <v>210</v>
      </c>
      <c r="I376" t="s">
        <v>342</v>
      </c>
      <c r="J376" t="s">
        <v>1670</v>
      </c>
    </row>
    <row r="377" spans="1:10">
      <c r="A377" t="s">
        <v>11</v>
      </c>
      <c r="B377" t="s">
        <v>3155</v>
      </c>
      <c r="C377" t="str">
        <f>_xlfn.XLOOKUP(TMODELO[[#This Row],[Tipo Empleado]],TBLTIPO[Tipo Empleado],TBLTIPO[cta])</f>
        <v>2.1.1.1.01</v>
      </c>
      <c r="D377" t="str">
        <f>_xlfn.XLOOKUP(TMODELO[[#This Row],[Codigo Area Liquidacion]],TBLAREA[PLANTA],TBLAREA[PROG])</f>
        <v>11</v>
      </c>
      <c r="E377" t="str">
        <f>TMODELO[[#This Row],[Numero Documento]]&amp;TMODELO[[#This Row],[CTA]]</f>
        <v>001095935582.1.1.1.01</v>
      </c>
      <c r="F377" s="25" t="s">
        <v>2607</v>
      </c>
      <c r="G377" t="s">
        <v>851</v>
      </c>
      <c r="H377" t="s">
        <v>22</v>
      </c>
      <c r="I377" t="s">
        <v>830</v>
      </c>
      <c r="J377" t="s">
        <v>1672</v>
      </c>
    </row>
    <row r="378" spans="1:10">
      <c r="A378" t="s">
        <v>11</v>
      </c>
      <c r="B378" t="s">
        <v>3185</v>
      </c>
      <c r="C378" t="str">
        <f>_xlfn.XLOOKUP(TMODELO[[#This Row],[Tipo Empleado]],TBLTIPO[Tipo Empleado],TBLTIPO[cta])</f>
        <v>2.1.1.1.01</v>
      </c>
      <c r="D378" t="str">
        <f>_xlfn.XLOOKUP(TMODELO[[#This Row],[Codigo Area Liquidacion]],TBLAREA[PLANTA],TBLAREA[PROG])</f>
        <v>13</v>
      </c>
      <c r="E378" t="str">
        <f>TMODELO[[#This Row],[Numero Documento]]&amp;TMODELO[[#This Row],[CTA]]</f>
        <v>040001425982.1.1.1.01</v>
      </c>
      <c r="F378" s="25" t="s">
        <v>2353</v>
      </c>
      <c r="G378" t="s">
        <v>1242</v>
      </c>
      <c r="H378" t="s">
        <v>27</v>
      </c>
      <c r="I378" t="s">
        <v>1954</v>
      </c>
      <c r="J378" t="s">
        <v>1677</v>
      </c>
    </row>
    <row r="379" spans="1:10">
      <c r="A379" t="s">
        <v>11</v>
      </c>
      <c r="B379" t="s">
        <v>3185</v>
      </c>
      <c r="C379" t="str">
        <f>_xlfn.XLOOKUP(TMODELO[[#This Row],[Tipo Empleado]],TBLTIPO[Tipo Empleado],TBLTIPO[cta])</f>
        <v>2.1.1.1.01</v>
      </c>
      <c r="D379" t="str">
        <f>_xlfn.XLOOKUP(TMODELO[[#This Row],[Codigo Area Liquidacion]],TBLAREA[PLANTA],TBLAREA[PROG])</f>
        <v>13</v>
      </c>
      <c r="E379" t="str">
        <f>TMODELO[[#This Row],[Numero Documento]]&amp;TMODELO[[#This Row],[CTA]]</f>
        <v>402207804292.1.1.1.01</v>
      </c>
      <c r="F379" s="25" t="s">
        <v>2354</v>
      </c>
      <c r="G379" t="s">
        <v>1053</v>
      </c>
      <c r="H379" t="s">
        <v>389</v>
      </c>
      <c r="I379" t="s">
        <v>1954</v>
      </c>
      <c r="J379" t="s">
        <v>1677</v>
      </c>
    </row>
    <row r="380" spans="1:10">
      <c r="A380" t="s">
        <v>11</v>
      </c>
      <c r="B380" t="s">
        <v>3139</v>
      </c>
      <c r="C380" t="str">
        <f>_xlfn.XLOOKUP(TMODELO[[#This Row],[Tipo Empleado]],TBLTIPO[Tipo Empleado],TBLTIPO[cta])</f>
        <v>2.1.1.1.01</v>
      </c>
      <c r="D380" t="str">
        <f>_xlfn.XLOOKUP(TMODELO[[#This Row],[Codigo Area Liquidacion]],TBLAREA[PLANTA],TBLAREA[PROG])</f>
        <v>01</v>
      </c>
      <c r="E380" t="str">
        <f>TMODELO[[#This Row],[Numero Documento]]&amp;TMODELO[[#This Row],[CTA]]</f>
        <v>001030221252.1.1.1.01</v>
      </c>
      <c r="F380" s="25" t="s">
        <v>1325</v>
      </c>
      <c r="G380" t="s">
        <v>296</v>
      </c>
      <c r="H380" t="s">
        <v>290</v>
      </c>
      <c r="I380" t="s">
        <v>288</v>
      </c>
      <c r="J380" t="s">
        <v>1668</v>
      </c>
    </row>
    <row r="381" spans="1:10">
      <c r="A381" t="s">
        <v>11</v>
      </c>
      <c r="B381" t="s">
        <v>3155</v>
      </c>
      <c r="C381" t="str">
        <f>_xlfn.XLOOKUP(TMODELO[[#This Row],[Tipo Empleado]],TBLTIPO[Tipo Empleado],TBLTIPO[cta])</f>
        <v>2.1.1.1.01</v>
      </c>
      <c r="D381" t="str">
        <f>_xlfn.XLOOKUP(TMODELO[[#This Row],[Codigo Area Liquidacion]],TBLAREA[PLANTA],TBLAREA[PROG])</f>
        <v>11</v>
      </c>
      <c r="E381" t="str">
        <f>TMODELO[[#This Row],[Numero Documento]]&amp;TMODELO[[#This Row],[CTA]]</f>
        <v>001140069762.1.1.1.01</v>
      </c>
      <c r="F381" s="25" t="s">
        <v>2608</v>
      </c>
      <c r="G381" t="s">
        <v>852</v>
      </c>
      <c r="H381" t="s">
        <v>22</v>
      </c>
      <c r="I381" t="s">
        <v>830</v>
      </c>
      <c r="J381" t="s">
        <v>1672</v>
      </c>
    </row>
    <row r="382" spans="1:10">
      <c r="A382" t="s">
        <v>3039</v>
      </c>
      <c r="B382" t="s">
        <v>3139</v>
      </c>
      <c r="C382" t="str">
        <f>_xlfn.XLOOKUP(TMODELO[[#This Row],[Tipo Empleado]],TBLTIPO[Tipo Empleado],TBLTIPO[cta])</f>
        <v>2.1.1.2.08</v>
      </c>
      <c r="D382" t="str">
        <f>_xlfn.XLOOKUP(TMODELO[[#This Row],[Codigo Area Liquidacion]],TBLAREA[PLANTA],TBLAREA[PROG])</f>
        <v>01</v>
      </c>
      <c r="E382" t="str">
        <f>TMODELO[[#This Row],[Numero Documento]]&amp;TMODELO[[#This Row],[CTA]]</f>
        <v>034004877102.1.1.2.08</v>
      </c>
      <c r="F382" s="25" t="s">
        <v>2798</v>
      </c>
      <c r="G382" t="s">
        <v>1873</v>
      </c>
      <c r="H382" t="s">
        <v>1737</v>
      </c>
      <c r="I382" t="s">
        <v>18</v>
      </c>
      <c r="J382" t="s">
        <v>1729</v>
      </c>
    </row>
    <row r="383" spans="1:10">
      <c r="A383" t="s">
        <v>3039</v>
      </c>
      <c r="B383" t="s">
        <v>3139</v>
      </c>
      <c r="C383" t="str">
        <f>_xlfn.XLOOKUP(TMODELO[[#This Row],[Tipo Empleado]],TBLTIPO[Tipo Empleado],TBLTIPO[cta])</f>
        <v>2.1.1.2.08</v>
      </c>
      <c r="D383" t="str">
        <f>_xlfn.XLOOKUP(TMODELO[[#This Row],[Codigo Area Liquidacion]],TBLAREA[PLANTA],TBLAREA[PROG])</f>
        <v>01</v>
      </c>
      <c r="E383" t="str">
        <f>TMODELO[[#This Row],[Numero Documento]]&amp;TMODELO[[#This Row],[CTA]]</f>
        <v>001181039362.1.1.2.08</v>
      </c>
      <c r="F383" s="25" t="s">
        <v>2799</v>
      </c>
      <c r="G383" t="s">
        <v>1901</v>
      </c>
      <c r="H383" t="s">
        <v>1738</v>
      </c>
      <c r="I383" t="s">
        <v>596</v>
      </c>
      <c r="J383" t="s">
        <v>1698</v>
      </c>
    </row>
    <row r="384" spans="1:10">
      <c r="A384" t="s">
        <v>11</v>
      </c>
      <c r="B384" t="s">
        <v>3139</v>
      </c>
      <c r="C384" t="str">
        <f>_xlfn.XLOOKUP(TMODELO[[#This Row],[Tipo Empleado]],TBLTIPO[Tipo Empleado],TBLTIPO[cta])</f>
        <v>2.1.1.1.01</v>
      </c>
      <c r="D384" t="str">
        <f>_xlfn.XLOOKUP(TMODELO[[#This Row],[Codigo Area Liquidacion]],TBLAREA[PLANTA],TBLAREA[PROG])</f>
        <v>01</v>
      </c>
      <c r="E384" t="str">
        <f>TMODELO[[#This Row],[Numero Documento]]&amp;TMODELO[[#This Row],[CTA]]</f>
        <v>018000817522.1.1.1.01</v>
      </c>
      <c r="F384" s="25" t="s">
        <v>2085</v>
      </c>
      <c r="G384" t="s">
        <v>1992</v>
      </c>
      <c r="H384" t="s">
        <v>8</v>
      </c>
      <c r="I384" t="s">
        <v>1955</v>
      </c>
      <c r="J384" t="s">
        <v>1669</v>
      </c>
    </row>
    <row r="385" spans="1:10">
      <c r="A385" t="s">
        <v>11</v>
      </c>
      <c r="B385" t="s">
        <v>3155</v>
      </c>
      <c r="C385" t="str">
        <f>_xlfn.XLOOKUP(TMODELO[[#This Row],[Tipo Empleado]],TBLTIPO[Tipo Empleado],TBLTIPO[cta])</f>
        <v>2.1.1.1.01</v>
      </c>
      <c r="D385" t="str">
        <f>_xlfn.XLOOKUP(TMODELO[[#This Row],[Codigo Area Liquidacion]],TBLAREA[PLANTA],TBLAREA[PROG])</f>
        <v>11</v>
      </c>
      <c r="E385" t="str">
        <f>TMODELO[[#This Row],[Numero Documento]]&amp;TMODELO[[#This Row],[CTA]]</f>
        <v>108000918362.1.1.1.01</v>
      </c>
      <c r="F385" s="25" t="s">
        <v>2609</v>
      </c>
      <c r="G385" t="s">
        <v>853</v>
      </c>
      <c r="H385" t="s">
        <v>8</v>
      </c>
      <c r="I385" t="s">
        <v>830</v>
      </c>
      <c r="J385" t="s">
        <v>1672</v>
      </c>
    </row>
    <row r="386" spans="1:10">
      <c r="A386" t="s">
        <v>11</v>
      </c>
      <c r="B386" t="s">
        <v>3139</v>
      </c>
      <c r="C386" t="str">
        <f>_xlfn.XLOOKUP(TMODELO[[#This Row],[Tipo Empleado]],TBLTIPO[Tipo Empleado],TBLTIPO[cta])</f>
        <v>2.1.1.1.01</v>
      </c>
      <c r="D386" t="str">
        <f>_xlfn.XLOOKUP(TMODELO[[#This Row],[Codigo Area Liquidacion]],TBLAREA[PLANTA],TBLAREA[PROG])</f>
        <v>01</v>
      </c>
      <c r="E386" t="str">
        <f>TMODELO[[#This Row],[Numero Documento]]&amp;TMODELO[[#This Row],[CTA]]</f>
        <v>034003885792.1.1.1.01</v>
      </c>
      <c r="F386" s="25" t="s">
        <v>3249</v>
      </c>
      <c r="G386" t="s">
        <v>3232</v>
      </c>
      <c r="H386" t="s">
        <v>130</v>
      </c>
      <c r="I386" t="s">
        <v>807</v>
      </c>
      <c r="J386" t="s">
        <v>1703</v>
      </c>
    </row>
    <row r="387" spans="1:10">
      <c r="A387" t="s">
        <v>11</v>
      </c>
      <c r="B387" t="s">
        <v>3185</v>
      </c>
      <c r="C387" t="str">
        <f>_xlfn.XLOOKUP(TMODELO[[#This Row],[Tipo Empleado]],TBLTIPO[Tipo Empleado],TBLTIPO[cta])</f>
        <v>2.1.1.1.01</v>
      </c>
      <c r="D387" t="str">
        <f>_xlfn.XLOOKUP(TMODELO[[#This Row],[Codigo Area Liquidacion]],TBLAREA[PLANTA],TBLAREA[PROG])</f>
        <v>13</v>
      </c>
      <c r="E387" t="str">
        <f>TMODELO[[#This Row],[Numero Documento]]&amp;TMODELO[[#This Row],[CTA]]</f>
        <v>001046902192.1.1.1.01</v>
      </c>
      <c r="F387" s="25" t="s">
        <v>2355</v>
      </c>
      <c r="G387" t="s">
        <v>421</v>
      </c>
      <c r="H387" t="s">
        <v>82</v>
      </c>
      <c r="I387" t="s">
        <v>342</v>
      </c>
      <c r="J387" t="s">
        <v>1670</v>
      </c>
    </row>
    <row r="388" spans="1:10">
      <c r="A388" t="s">
        <v>11</v>
      </c>
      <c r="B388" t="s">
        <v>3185</v>
      </c>
      <c r="C388" t="str">
        <f>_xlfn.XLOOKUP(TMODELO[[#This Row],[Tipo Empleado]],TBLTIPO[Tipo Empleado],TBLTIPO[cta])</f>
        <v>2.1.1.1.01</v>
      </c>
      <c r="D388" t="str">
        <f>_xlfn.XLOOKUP(TMODELO[[#This Row],[Codigo Area Liquidacion]],TBLAREA[PLANTA],TBLAREA[PROG])</f>
        <v>13</v>
      </c>
      <c r="E388" t="str">
        <f>TMODELO[[#This Row],[Numero Documento]]&amp;TMODELO[[#This Row],[CTA]]</f>
        <v>001123364252.1.1.1.01</v>
      </c>
      <c r="F388" s="25" t="s">
        <v>1424</v>
      </c>
      <c r="G388" t="s">
        <v>626</v>
      </c>
      <c r="H388" t="s">
        <v>491</v>
      </c>
      <c r="I388" t="s">
        <v>1954</v>
      </c>
      <c r="J388" t="s">
        <v>1677</v>
      </c>
    </row>
    <row r="389" spans="1:10">
      <c r="A389" t="s">
        <v>3048</v>
      </c>
      <c r="B389" t="s">
        <v>3139</v>
      </c>
      <c r="C389" t="str">
        <f>_xlfn.XLOOKUP(TMODELO[[#This Row],[Tipo Empleado]],TBLTIPO[Tipo Empleado],TBLTIPO[cta])</f>
        <v>2.1.2.2.05</v>
      </c>
      <c r="D389" t="str">
        <f>_xlfn.XLOOKUP(TMODELO[[#This Row],[Codigo Area Liquidacion]],TBLAREA[PLANTA],TBLAREA[PROG])</f>
        <v>01</v>
      </c>
      <c r="E389" t="str">
        <f>TMODELO[[#This Row],[Numero Documento]]&amp;TMODELO[[#This Row],[CTA]]</f>
        <v>018007795872.1.2.2.05</v>
      </c>
      <c r="F389" s="25" t="s">
        <v>3337</v>
      </c>
      <c r="G389" t="s">
        <v>3303</v>
      </c>
      <c r="H389" t="s">
        <v>1060</v>
      </c>
      <c r="I389" t="s">
        <v>1116</v>
      </c>
      <c r="J389" t="s">
        <v>1679</v>
      </c>
    </row>
    <row r="390" spans="1:10">
      <c r="A390" t="s">
        <v>11</v>
      </c>
      <c r="B390" t="s">
        <v>3155</v>
      </c>
      <c r="C390" t="str">
        <f>_xlfn.XLOOKUP(TMODELO[[#This Row],[Tipo Empleado]],TBLTIPO[Tipo Empleado],TBLTIPO[cta])</f>
        <v>2.1.1.1.01</v>
      </c>
      <c r="D390" t="str">
        <f>_xlfn.XLOOKUP(TMODELO[[#This Row],[Codigo Area Liquidacion]],TBLAREA[PLANTA],TBLAREA[PROG])</f>
        <v>11</v>
      </c>
      <c r="E390" t="str">
        <f>TMODELO[[#This Row],[Numero Documento]]&amp;TMODELO[[#This Row],[CTA]]</f>
        <v>031018813102.1.1.1.01</v>
      </c>
      <c r="F390" s="25" t="s">
        <v>2610</v>
      </c>
      <c r="G390" t="s">
        <v>1190</v>
      </c>
      <c r="H390" t="s">
        <v>30</v>
      </c>
      <c r="I390" t="s">
        <v>73</v>
      </c>
      <c r="J390" t="s">
        <v>1684</v>
      </c>
    </row>
    <row r="391" spans="1:10">
      <c r="A391" t="s">
        <v>3048</v>
      </c>
      <c r="B391" t="s">
        <v>3139</v>
      </c>
      <c r="C391" t="str">
        <f>_xlfn.XLOOKUP(TMODELO[[#This Row],[Tipo Empleado]],TBLTIPO[Tipo Empleado],TBLTIPO[cta])</f>
        <v>2.1.2.2.05</v>
      </c>
      <c r="D391" t="str">
        <f>_xlfn.XLOOKUP(TMODELO[[#This Row],[Codigo Area Liquidacion]],TBLAREA[PLANTA],TBLAREA[PROG])</f>
        <v>01</v>
      </c>
      <c r="E391" t="str">
        <f>TMODELO[[#This Row],[Numero Documento]]&amp;TMODELO[[#This Row],[CTA]]</f>
        <v>022002825032.1.2.2.05</v>
      </c>
      <c r="F391" s="25" t="s">
        <v>2944</v>
      </c>
      <c r="G391" t="s">
        <v>1940</v>
      </c>
      <c r="H391" t="s">
        <v>1060</v>
      </c>
      <c r="I391" t="s">
        <v>1116</v>
      </c>
      <c r="J391" t="s">
        <v>1679</v>
      </c>
    </row>
    <row r="392" spans="1:10">
      <c r="A392" t="s">
        <v>11</v>
      </c>
      <c r="B392" t="s">
        <v>3185</v>
      </c>
      <c r="C392" t="str">
        <f>_xlfn.XLOOKUP(TMODELO[[#This Row],[Tipo Empleado]],TBLTIPO[Tipo Empleado],TBLTIPO[cta])</f>
        <v>2.1.1.1.01</v>
      </c>
      <c r="D392" t="str">
        <f>_xlfn.XLOOKUP(TMODELO[[#This Row],[Codigo Area Liquidacion]],TBLAREA[PLANTA],TBLAREA[PROG])</f>
        <v>13</v>
      </c>
      <c r="E392" t="str">
        <f>TMODELO[[#This Row],[Numero Documento]]&amp;TMODELO[[#This Row],[CTA]]</f>
        <v>001000165592.1.1.1.01</v>
      </c>
      <c r="F392" s="25" t="s">
        <v>2356</v>
      </c>
      <c r="G392" t="s">
        <v>3193</v>
      </c>
      <c r="H392" t="s">
        <v>815</v>
      </c>
      <c r="I392" t="s">
        <v>811</v>
      </c>
      <c r="J392" t="s">
        <v>1705</v>
      </c>
    </row>
    <row r="393" spans="1:10">
      <c r="A393" t="s">
        <v>11</v>
      </c>
      <c r="B393" t="s">
        <v>3139</v>
      </c>
      <c r="C393" t="str">
        <f>_xlfn.XLOOKUP(TMODELO[[#This Row],[Tipo Empleado]],TBLTIPO[Tipo Empleado],TBLTIPO[cta])</f>
        <v>2.1.1.1.01</v>
      </c>
      <c r="D393" t="str">
        <f>_xlfn.XLOOKUP(TMODELO[[#This Row],[Codigo Area Liquidacion]],TBLAREA[PLANTA],TBLAREA[PROG])</f>
        <v>01</v>
      </c>
      <c r="E393" t="str">
        <f>TMODELO[[#This Row],[Numero Documento]]&amp;TMODELO[[#This Row],[CTA]]</f>
        <v>001046412612.1.1.1.01</v>
      </c>
      <c r="F393" s="25" t="s">
        <v>1326</v>
      </c>
      <c r="G393" t="s">
        <v>189</v>
      </c>
      <c r="H393" t="s">
        <v>1947</v>
      </c>
      <c r="I393" t="s">
        <v>190</v>
      </c>
      <c r="J393" t="s">
        <v>1719</v>
      </c>
    </row>
    <row r="394" spans="1:10">
      <c r="A394" t="s">
        <v>3048</v>
      </c>
      <c r="B394" t="s">
        <v>3139</v>
      </c>
      <c r="C394" t="str">
        <f>_xlfn.XLOOKUP(TMODELO[[#This Row],[Tipo Empleado]],TBLTIPO[Tipo Empleado],TBLTIPO[cta])</f>
        <v>2.1.2.2.05</v>
      </c>
      <c r="D394" t="str">
        <f>_xlfn.XLOOKUP(TMODELO[[#This Row],[Codigo Area Liquidacion]],TBLAREA[PLANTA],TBLAREA[PROG])</f>
        <v>01</v>
      </c>
      <c r="E394" t="str">
        <f>TMODELO[[#This Row],[Numero Documento]]&amp;TMODELO[[#This Row],[CTA]]</f>
        <v>078001423202.1.2.2.05</v>
      </c>
      <c r="F394" s="25" t="s">
        <v>2945</v>
      </c>
      <c r="G394" t="s">
        <v>1794</v>
      </c>
      <c r="H394" t="s">
        <v>1060</v>
      </c>
      <c r="I394" t="s">
        <v>1116</v>
      </c>
      <c r="J394" t="s">
        <v>1679</v>
      </c>
    </row>
    <row r="395" spans="1:10">
      <c r="A395" t="s">
        <v>11</v>
      </c>
      <c r="B395" t="s">
        <v>3185</v>
      </c>
      <c r="C395" t="str">
        <f>_xlfn.XLOOKUP(TMODELO[[#This Row],[Tipo Empleado]],TBLTIPO[Tipo Empleado],TBLTIPO[cta])</f>
        <v>2.1.1.1.01</v>
      </c>
      <c r="D395" t="str">
        <f>_xlfn.XLOOKUP(TMODELO[[#This Row],[Codigo Area Liquidacion]],TBLAREA[PLANTA],TBLAREA[PROG])</f>
        <v>13</v>
      </c>
      <c r="E395" t="str">
        <f>TMODELO[[#This Row],[Numero Documento]]&amp;TMODELO[[#This Row],[CTA]]</f>
        <v>225007009392.1.1.1.01</v>
      </c>
      <c r="F395" s="25" t="s">
        <v>2357</v>
      </c>
      <c r="G395" t="s">
        <v>422</v>
      </c>
      <c r="H395" t="s">
        <v>8</v>
      </c>
      <c r="I395" t="s">
        <v>342</v>
      </c>
      <c r="J395" t="s">
        <v>1670</v>
      </c>
    </row>
    <row r="396" spans="1:10">
      <c r="A396" t="s">
        <v>11</v>
      </c>
      <c r="B396" t="s">
        <v>3185</v>
      </c>
      <c r="C396" t="str">
        <f>_xlfn.XLOOKUP(TMODELO[[#This Row],[Tipo Empleado]],TBLTIPO[Tipo Empleado],TBLTIPO[cta])</f>
        <v>2.1.1.1.01</v>
      </c>
      <c r="D396" t="str">
        <f>_xlfn.XLOOKUP(TMODELO[[#This Row],[Codigo Area Liquidacion]],TBLAREA[PLANTA],TBLAREA[PROG])</f>
        <v>13</v>
      </c>
      <c r="E396" t="str">
        <f>TMODELO[[#This Row],[Numero Documento]]&amp;TMODELO[[#This Row],[CTA]]</f>
        <v>001005184142.1.1.1.01</v>
      </c>
      <c r="F396" s="25" t="s">
        <v>2358</v>
      </c>
      <c r="G396" t="s">
        <v>3194</v>
      </c>
      <c r="H396" t="s">
        <v>59</v>
      </c>
      <c r="I396" t="s">
        <v>342</v>
      </c>
      <c r="J396" t="s">
        <v>1670</v>
      </c>
    </row>
    <row r="397" spans="1:10">
      <c r="A397" t="s">
        <v>11</v>
      </c>
      <c r="B397" t="s">
        <v>3139</v>
      </c>
      <c r="C397" t="str">
        <f>_xlfn.XLOOKUP(TMODELO[[#This Row],[Tipo Empleado]],TBLTIPO[Tipo Empleado],TBLTIPO[cta])</f>
        <v>2.1.1.1.01</v>
      </c>
      <c r="D397" t="str">
        <f>_xlfn.XLOOKUP(TMODELO[[#This Row],[Codigo Area Liquidacion]],TBLAREA[PLANTA],TBLAREA[PROG])</f>
        <v>01</v>
      </c>
      <c r="E397" t="str">
        <f>TMODELO[[#This Row],[Numero Documento]]&amp;TMODELO[[#This Row],[CTA]]</f>
        <v>081000534152.1.1.1.01</v>
      </c>
      <c r="F397" s="25" t="s">
        <v>2086</v>
      </c>
      <c r="G397" t="s">
        <v>918</v>
      </c>
      <c r="H397" t="s">
        <v>111</v>
      </c>
      <c r="I397" t="s">
        <v>1955</v>
      </c>
      <c r="J397" t="s">
        <v>1669</v>
      </c>
    </row>
    <row r="398" spans="1:10">
      <c r="A398" t="s">
        <v>11</v>
      </c>
      <c r="B398" t="s">
        <v>3185</v>
      </c>
      <c r="C398" t="str">
        <f>_xlfn.XLOOKUP(TMODELO[[#This Row],[Tipo Empleado]],TBLTIPO[Tipo Empleado],TBLTIPO[cta])</f>
        <v>2.1.1.1.01</v>
      </c>
      <c r="D398" t="str">
        <f>_xlfn.XLOOKUP(TMODELO[[#This Row],[Codigo Area Liquidacion]],TBLAREA[PLANTA],TBLAREA[PROG])</f>
        <v>13</v>
      </c>
      <c r="E398" t="str">
        <f>TMODELO[[#This Row],[Numero Documento]]&amp;TMODELO[[#This Row],[CTA]]</f>
        <v>026000668292.1.1.1.01</v>
      </c>
      <c r="F398" s="25" t="s">
        <v>2543</v>
      </c>
      <c r="G398" t="s">
        <v>244</v>
      </c>
      <c r="H398" t="s">
        <v>242</v>
      </c>
      <c r="I398" t="s">
        <v>1961</v>
      </c>
      <c r="J398" t="s">
        <v>1673</v>
      </c>
    </row>
    <row r="399" spans="1:10">
      <c r="A399" t="s">
        <v>11</v>
      </c>
      <c r="B399" t="s">
        <v>3155</v>
      </c>
      <c r="C399" t="str">
        <f>_xlfn.XLOOKUP(TMODELO[[#This Row],[Tipo Empleado]],TBLTIPO[Tipo Empleado],TBLTIPO[cta])</f>
        <v>2.1.1.1.01</v>
      </c>
      <c r="D399" t="str">
        <f>_xlfn.XLOOKUP(TMODELO[[#This Row],[Codigo Area Liquidacion]],TBLAREA[PLANTA],TBLAREA[PROG])</f>
        <v>11</v>
      </c>
      <c r="E399" t="str">
        <f>TMODELO[[#This Row],[Numero Documento]]&amp;TMODELO[[#This Row],[CTA]]</f>
        <v>001020396902.1.1.1.01</v>
      </c>
      <c r="F399" s="25" t="s">
        <v>2745</v>
      </c>
      <c r="G399" t="s">
        <v>118</v>
      </c>
      <c r="H399" t="s">
        <v>119</v>
      </c>
      <c r="I399" t="s">
        <v>106</v>
      </c>
      <c r="J399" t="s">
        <v>1690</v>
      </c>
    </row>
    <row r="400" spans="1:10">
      <c r="A400" t="s">
        <v>3039</v>
      </c>
      <c r="B400" t="s">
        <v>3139</v>
      </c>
      <c r="C400" t="str">
        <f>_xlfn.XLOOKUP(TMODELO[[#This Row],[Tipo Empleado]],TBLTIPO[Tipo Empleado],TBLTIPO[cta])</f>
        <v>2.1.1.2.08</v>
      </c>
      <c r="D400" t="str">
        <f>_xlfn.XLOOKUP(TMODELO[[#This Row],[Codigo Area Liquidacion]],TBLAREA[PLANTA],TBLAREA[PROG])</f>
        <v>01</v>
      </c>
      <c r="E400" t="str">
        <f>TMODELO[[#This Row],[Numero Documento]]&amp;TMODELO[[#This Row],[CTA]]</f>
        <v>001001264082.1.1.2.08</v>
      </c>
      <c r="F400" s="25" t="s">
        <v>2800</v>
      </c>
      <c r="G400" t="s">
        <v>1627</v>
      </c>
      <c r="H400" t="s">
        <v>100</v>
      </c>
      <c r="I400" t="s">
        <v>811</v>
      </c>
      <c r="J400" t="s">
        <v>1705</v>
      </c>
    </row>
    <row r="401" spans="1:10">
      <c r="A401" t="s">
        <v>11</v>
      </c>
      <c r="B401" t="s">
        <v>3139</v>
      </c>
      <c r="C401" t="str">
        <f>_xlfn.XLOOKUP(TMODELO[[#This Row],[Tipo Empleado]],TBLTIPO[Tipo Empleado],TBLTIPO[cta])</f>
        <v>2.1.1.1.01</v>
      </c>
      <c r="D401" t="str">
        <f>_xlfn.XLOOKUP(TMODELO[[#This Row],[Codigo Area Liquidacion]],TBLAREA[PLANTA],TBLAREA[PROG])</f>
        <v>01</v>
      </c>
      <c r="E401" t="str">
        <f>TMODELO[[#This Row],[Numero Documento]]&amp;TMODELO[[#This Row],[CTA]]</f>
        <v>011002138812.1.1.1.01</v>
      </c>
      <c r="F401" s="25" t="s">
        <v>2087</v>
      </c>
      <c r="G401" t="s">
        <v>779</v>
      </c>
      <c r="H401" t="s">
        <v>780</v>
      </c>
      <c r="I401" t="s">
        <v>1116</v>
      </c>
      <c r="J401" t="s">
        <v>1679</v>
      </c>
    </row>
    <row r="402" spans="1:10">
      <c r="A402" t="s">
        <v>11</v>
      </c>
      <c r="B402" t="s">
        <v>3139</v>
      </c>
      <c r="C402" t="str">
        <f>_xlfn.XLOOKUP(TMODELO[[#This Row],[Tipo Empleado]],TBLTIPO[Tipo Empleado],TBLTIPO[cta])</f>
        <v>2.1.1.1.01</v>
      </c>
      <c r="D402" t="str">
        <f>_xlfn.XLOOKUP(TMODELO[[#This Row],[Codigo Area Liquidacion]],TBLAREA[PLANTA],TBLAREA[PROG])</f>
        <v>01</v>
      </c>
      <c r="E402" t="str">
        <f>TMODELO[[#This Row],[Numero Documento]]&amp;TMODELO[[#This Row],[CTA]]</f>
        <v>001118332162.1.1.1.01</v>
      </c>
      <c r="F402" s="25" t="s">
        <v>3059</v>
      </c>
      <c r="G402" t="s">
        <v>3073</v>
      </c>
      <c r="H402" t="s">
        <v>724</v>
      </c>
      <c r="I402" t="s">
        <v>1956</v>
      </c>
      <c r="J402" t="s">
        <v>1700</v>
      </c>
    </row>
    <row r="403" spans="1:10">
      <c r="A403" t="s">
        <v>11</v>
      </c>
      <c r="B403" t="s">
        <v>3185</v>
      </c>
      <c r="C403" t="str">
        <f>_xlfn.XLOOKUP(TMODELO[[#This Row],[Tipo Empleado]],TBLTIPO[Tipo Empleado],TBLTIPO[cta])</f>
        <v>2.1.1.1.01</v>
      </c>
      <c r="D403" t="str">
        <f>_xlfn.XLOOKUP(TMODELO[[#This Row],[Codigo Area Liquidacion]],TBLAREA[PLANTA],TBLAREA[PROG])</f>
        <v>13</v>
      </c>
      <c r="E403" t="str">
        <f>TMODELO[[#This Row],[Numero Documento]]&amp;TMODELO[[#This Row],[CTA]]</f>
        <v>037001679882.1.1.1.01</v>
      </c>
      <c r="F403" s="25" t="s">
        <v>2359</v>
      </c>
      <c r="G403" t="s">
        <v>1262</v>
      </c>
      <c r="H403" t="s">
        <v>434</v>
      </c>
      <c r="I403" t="s">
        <v>342</v>
      </c>
      <c r="J403" t="s">
        <v>1670</v>
      </c>
    </row>
    <row r="404" spans="1:10">
      <c r="A404" t="s">
        <v>11</v>
      </c>
      <c r="B404" t="s">
        <v>3139</v>
      </c>
      <c r="C404" t="str">
        <f>_xlfn.XLOOKUP(TMODELO[[#This Row],[Tipo Empleado]],TBLTIPO[Tipo Empleado],TBLTIPO[cta])</f>
        <v>2.1.1.1.01</v>
      </c>
      <c r="D404" t="str">
        <f>_xlfn.XLOOKUP(TMODELO[[#This Row],[Codigo Area Liquidacion]],TBLAREA[PLANTA],TBLAREA[PROG])</f>
        <v>01</v>
      </c>
      <c r="E404" t="str">
        <f>TMODELO[[#This Row],[Numero Documento]]&amp;TMODELO[[#This Row],[CTA]]</f>
        <v>001167761542.1.1.1.01</v>
      </c>
      <c r="F404" s="25" t="s">
        <v>2088</v>
      </c>
      <c r="G404" t="s">
        <v>219</v>
      </c>
      <c r="H404" t="s">
        <v>42</v>
      </c>
      <c r="I404" t="s">
        <v>1962</v>
      </c>
      <c r="J404" t="s">
        <v>1686</v>
      </c>
    </row>
    <row r="405" spans="1:10">
      <c r="A405" t="s">
        <v>3048</v>
      </c>
      <c r="B405" t="s">
        <v>3139</v>
      </c>
      <c r="C405" t="str">
        <f>_xlfn.XLOOKUP(TMODELO[[#This Row],[Tipo Empleado]],TBLTIPO[Tipo Empleado],TBLTIPO[cta])</f>
        <v>2.1.2.2.05</v>
      </c>
      <c r="D405" t="str">
        <f>_xlfn.XLOOKUP(TMODELO[[#This Row],[Codigo Area Liquidacion]],TBLAREA[PLANTA],TBLAREA[PROG])</f>
        <v>01</v>
      </c>
      <c r="E405" t="str">
        <f>TMODELO[[#This Row],[Numero Documento]]&amp;TMODELO[[#This Row],[CTA]]</f>
        <v>001117990372.1.2.2.05</v>
      </c>
      <c r="F405" s="25" t="s">
        <v>2946</v>
      </c>
      <c r="G405" t="s">
        <v>1753</v>
      </c>
      <c r="H405" t="s">
        <v>1060</v>
      </c>
      <c r="I405" t="s">
        <v>1116</v>
      </c>
      <c r="J405" t="s">
        <v>1679</v>
      </c>
    </row>
    <row r="406" spans="1:10">
      <c r="A406" t="s">
        <v>11</v>
      </c>
      <c r="B406" t="s">
        <v>3185</v>
      </c>
      <c r="C406" t="str">
        <f>_xlfn.XLOOKUP(TMODELO[[#This Row],[Tipo Empleado]],TBLTIPO[Tipo Empleado],TBLTIPO[cta])</f>
        <v>2.1.1.1.01</v>
      </c>
      <c r="D406" t="str">
        <f>_xlfn.XLOOKUP(TMODELO[[#This Row],[Codigo Area Liquidacion]],TBLAREA[PLANTA],TBLAREA[PROG])</f>
        <v>13</v>
      </c>
      <c r="E406" t="str">
        <f>TMODELO[[#This Row],[Numero Documento]]&amp;TMODELO[[#This Row],[CTA]]</f>
        <v>023004376192.1.1.1.01</v>
      </c>
      <c r="F406" s="25" t="s">
        <v>2360</v>
      </c>
      <c r="G406" t="s">
        <v>424</v>
      </c>
      <c r="H406" t="s">
        <v>86</v>
      </c>
      <c r="I406" t="s">
        <v>342</v>
      </c>
      <c r="J406" t="s">
        <v>1670</v>
      </c>
    </row>
    <row r="407" spans="1:10">
      <c r="A407" t="s">
        <v>11</v>
      </c>
      <c r="B407" t="s">
        <v>3155</v>
      </c>
      <c r="C407" t="str">
        <f>_xlfn.XLOOKUP(TMODELO[[#This Row],[Tipo Empleado]],TBLTIPO[Tipo Empleado],TBLTIPO[cta])</f>
        <v>2.1.1.1.01</v>
      </c>
      <c r="D407" t="str">
        <f>_xlfn.XLOOKUP(TMODELO[[#This Row],[Codigo Area Liquidacion]],TBLAREA[PLANTA],TBLAREA[PROG])</f>
        <v>11</v>
      </c>
      <c r="E407" t="str">
        <f>TMODELO[[#This Row],[Numero Documento]]&amp;TMODELO[[#This Row],[CTA]]</f>
        <v>001169815312.1.1.1.01</v>
      </c>
      <c r="F407" s="25" t="s">
        <v>2611</v>
      </c>
      <c r="G407" t="s">
        <v>267</v>
      </c>
      <c r="H407" t="s">
        <v>268</v>
      </c>
      <c r="I407" t="s">
        <v>589</v>
      </c>
      <c r="J407" t="s">
        <v>1715</v>
      </c>
    </row>
    <row r="408" spans="1:10">
      <c r="A408" t="s">
        <v>11</v>
      </c>
      <c r="B408" t="s">
        <v>3155</v>
      </c>
      <c r="C408" t="str">
        <f>_xlfn.XLOOKUP(TMODELO[[#This Row],[Tipo Empleado]],TBLTIPO[Tipo Empleado],TBLTIPO[cta])</f>
        <v>2.1.1.1.01</v>
      </c>
      <c r="D408" t="str">
        <f>_xlfn.XLOOKUP(TMODELO[[#This Row],[Codigo Area Liquidacion]],TBLAREA[PLANTA],TBLAREA[PROG])</f>
        <v>11</v>
      </c>
      <c r="E408" t="str">
        <f>TMODELO[[#This Row],[Numero Documento]]&amp;TMODELO[[#This Row],[CTA]]</f>
        <v>225001538242.1.1.1.01</v>
      </c>
      <c r="F408" s="25" t="s">
        <v>2612</v>
      </c>
      <c r="G408" t="s">
        <v>76</v>
      </c>
      <c r="H408" t="s">
        <v>77</v>
      </c>
      <c r="I408" t="s">
        <v>73</v>
      </c>
      <c r="J408" t="s">
        <v>1684</v>
      </c>
    </row>
    <row r="409" spans="1:10">
      <c r="A409" t="s">
        <v>11</v>
      </c>
      <c r="B409" t="s">
        <v>3155</v>
      </c>
      <c r="C409" t="str">
        <f>_xlfn.XLOOKUP(TMODELO[[#This Row],[Tipo Empleado]],TBLTIPO[Tipo Empleado],TBLTIPO[cta])</f>
        <v>2.1.1.1.01</v>
      </c>
      <c r="D409" t="str">
        <f>_xlfn.XLOOKUP(TMODELO[[#This Row],[Codigo Area Liquidacion]],TBLAREA[PLANTA],TBLAREA[PROG])</f>
        <v>11</v>
      </c>
      <c r="E409" t="str">
        <f>TMODELO[[#This Row],[Numero Documento]]&amp;TMODELO[[#This Row],[CTA]]</f>
        <v>031007899512.1.1.1.01</v>
      </c>
      <c r="F409" s="25" t="s">
        <v>2613</v>
      </c>
      <c r="G409" t="s">
        <v>29</v>
      </c>
      <c r="H409" t="s">
        <v>30</v>
      </c>
      <c r="I409" t="s">
        <v>18</v>
      </c>
      <c r="J409" t="s">
        <v>1729</v>
      </c>
    </row>
    <row r="410" spans="1:10">
      <c r="A410" t="s">
        <v>11</v>
      </c>
      <c r="B410" t="s">
        <v>3155</v>
      </c>
      <c r="C410" t="str">
        <f>_xlfn.XLOOKUP(TMODELO[[#This Row],[Tipo Empleado]],TBLTIPO[Tipo Empleado],TBLTIPO[cta])</f>
        <v>2.1.1.1.01</v>
      </c>
      <c r="D410" t="str">
        <f>_xlfn.XLOOKUP(TMODELO[[#This Row],[Codigo Area Liquidacion]],TBLAREA[PLANTA],TBLAREA[PROG])</f>
        <v>11</v>
      </c>
      <c r="E410" t="str">
        <f>TMODELO[[#This Row],[Numero Documento]]&amp;TMODELO[[#This Row],[CTA]]</f>
        <v>071002557152.1.1.1.01</v>
      </c>
      <c r="F410" s="25" t="s">
        <v>2614</v>
      </c>
      <c r="G410" t="s">
        <v>158</v>
      </c>
      <c r="H410" t="s">
        <v>32</v>
      </c>
      <c r="I410" t="s">
        <v>1953</v>
      </c>
      <c r="J410" t="s">
        <v>1683</v>
      </c>
    </row>
    <row r="411" spans="1:10">
      <c r="A411" t="s">
        <v>11</v>
      </c>
      <c r="B411" t="s">
        <v>3155</v>
      </c>
      <c r="C411" t="str">
        <f>_xlfn.XLOOKUP(TMODELO[[#This Row],[Tipo Empleado]],TBLTIPO[Tipo Empleado],TBLTIPO[cta])</f>
        <v>2.1.1.1.01</v>
      </c>
      <c r="D411" t="str">
        <f>_xlfn.XLOOKUP(TMODELO[[#This Row],[Codigo Area Liquidacion]],TBLAREA[PLANTA],TBLAREA[PROG])</f>
        <v>11</v>
      </c>
      <c r="E411" t="str">
        <f>TMODELO[[#This Row],[Numero Documento]]&amp;TMODELO[[#This Row],[CTA]]</f>
        <v>090001265662.1.1.1.01</v>
      </c>
      <c r="F411" s="25" t="s">
        <v>1528</v>
      </c>
      <c r="G411" t="s">
        <v>854</v>
      </c>
      <c r="H411" t="s">
        <v>30</v>
      </c>
      <c r="I411" t="s">
        <v>830</v>
      </c>
      <c r="J411" t="s">
        <v>1672</v>
      </c>
    </row>
    <row r="412" spans="1:10">
      <c r="A412" t="s">
        <v>11</v>
      </c>
      <c r="B412" t="s">
        <v>3139</v>
      </c>
      <c r="C412" t="str">
        <f>_xlfn.XLOOKUP(TMODELO[[#This Row],[Tipo Empleado]],TBLTIPO[Tipo Empleado],TBLTIPO[cta])</f>
        <v>2.1.1.1.01</v>
      </c>
      <c r="D412" t="str">
        <f>_xlfn.XLOOKUP(TMODELO[[#This Row],[Codigo Area Liquidacion]],TBLAREA[PLANTA],TBLAREA[PROG])</f>
        <v>01</v>
      </c>
      <c r="E412" t="str">
        <f>TMODELO[[#This Row],[Numero Documento]]&amp;TMODELO[[#This Row],[CTA]]</f>
        <v>225003208112.1.1.1.01</v>
      </c>
      <c r="F412" s="25" t="s">
        <v>2089</v>
      </c>
      <c r="G412" t="s">
        <v>998</v>
      </c>
      <c r="H412" t="s">
        <v>928</v>
      </c>
      <c r="I412" t="s">
        <v>1958</v>
      </c>
      <c r="J412" t="s">
        <v>1699</v>
      </c>
    </row>
    <row r="413" spans="1:10">
      <c r="A413" t="s">
        <v>3039</v>
      </c>
      <c r="B413" t="s">
        <v>3139</v>
      </c>
      <c r="C413" t="str">
        <f>_xlfn.XLOOKUP(TMODELO[[#This Row],[Tipo Empleado]],TBLTIPO[Tipo Empleado],TBLTIPO[cta])</f>
        <v>2.1.1.2.08</v>
      </c>
      <c r="D413" t="str">
        <f>_xlfn.XLOOKUP(TMODELO[[#This Row],[Codigo Area Liquidacion]],TBLAREA[PLANTA],TBLAREA[PROG])</f>
        <v>01</v>
      </c>
      <c r="E413" t="str">
        <f>TMODELO[[#This Row],[Numero Documento]]&amp;TMODELO[[#This Row],[CTA]]</f>
        <v>001187947592.1.1.2.08</v>
      </c>
      <c r="F413" s="25" t="s">
        <v>2801</v>
      </c>
      <c r="G413" t="s">
        <v>1294</v>
      </c>
      <c r="H413" t="s">
        <v>259</v>
      </c>
      <c r="I413" t="s">
        <v>231</v>
      </c>
      <c r="J413" t="s">
        <v>1675</v>
      </c>
    </row>
    <row r="414" spans="1:10">
      <c r="A414" t="s">
        <v>11</v>
      </c>
      <c r="B414" t="s">
        <v>3185</v>
      </c>
      <c r="C414" t="str">
        <f>_xlfn.XLOOKUP(TMODELO[[#This Row],[Tipo Empleado]],TBLTIPO[Tipo Empleado],TBLTIPO[cta])</f>
        <v>2.1.1.1.01</v>
      </c>
      <c r="D414" t="str">
        <f>_xlfn.XLOOKUP(TMODELO[[#This Row],[Codigo Area Liquidacion]],TBLAREA[PLANTA],TBLAREA[PROG])</f>
        <v>13</v>
      </c>
      <c r="E414" t="str">
        <f>TMODELO[[#This Row],[Numero Documento]]&amp;TMODELO[[#This Row],[CTA]]</f>
        <v>040001390242.1.1.1.01</v>
      </c>
      <c r="F414" s="25" t="s">
        <v>2361</v>
      </c>
      <c r="G414" t="s">
        <v>1243</v>
      </c>
      <c r="H414" t="s">
        <v>67</v>
      </c>
      <c r="I414" t="s">
        <v>1954</v>
      </c>
      <c r="J414" t="s">
        <v>1677</v>
      </c>
    </row>
    <row r="415" spans="1:10">
      <c r="A415" t="s">
        <v>11</v>
      </c>
      <c r="B415" t="s">
        <v>3155</v>
      </c>
      <c r="C415" t="str">
        <f>_xlfn.XLOOKUP(TMODELO[[#This Row],[Tipo Empleado]],TBLTIPO[Tipo Empleado],TBLTIPO[cta])</f>
        <v>2.1.1.1.01</v>
      </c>
      <c r="D415" t="str">
        <f>_xlfn.XLOOKUP(TMODELO[[#This Row],[Codigo Area Liquidacion]],TBLAREA[PLANTA],TBLAREA[PROG])</f>
        <v>11</v>
      </c>
      <c r="E415" t="str">
        <f>TMODELO[[#This Row],[Numero Documento]]&amp;TMODELO[[#This Row],[CTA]]</f>
        <v>001033944412.1.1.1.01</v>
      </c>
      <c r="F415" s="25" t="s">
        <v>1529</v>
      </c>
      <c r="G415" t="s">
        <v>78</v>
      </c>
      <c r="H415" t="s">
        <v>79</v>
      </c>
      <c r="I415" t="s">
        <v>73</v>
      </c>
      <c r="J415" t="s">
        <v>1684</v>
      </c>
    </row>
    <row r="416" spans="1:10">
      <c r="A416" t="s">
        <v>11</v>
      </c>
      <c r="B416" t="s">
        <v>3155</v>
      </c>
      <c r="C416" t="str">
        <f>_xlfn.XLOOKUP(TMODELO[[#This Row],[Tipo Empleado]],TBLTIPO[Tipo Empleado],TBLTIPO[cta])</f>
        <v>2.1.1.1.01</v>
      </c>
      <c r="D416" t="str">
        <f>_xlfn.XLOOKUP(TMODELO[[#This Row],[Codigo Area Liquidacion]],TBLAREA[PLANTA],TBLAREA[PROG])</f>
        <v>11</v>
      </c>
      <c r="E416" t="str">
        <f>TMODELO[[#This Row],[Numero Documento]]&amp;TMODELO[[#This Row],[CTA]]</f>
        <v>001038278872.1.1.1.01</v>
      </c>
      <c r="F416" s="25" t="s">
        <v>1530</v>
      </c>
      <c r="G416" t="s">
        <v>855</v>
      </c>
      <c r="H416" t="s">
        <v>856</v>
      </c>
      <c r="I416" t="s">
        <v>830</v>
      </c>
      <c r="J416" t="s">
        <v>1672</v>
      </c>
    </row>
    <row r="417" spans="1:10">
      <c r="A417" t="s">
        <v>11</v>
      </c>
      <c r="B417" t="s">
        <v>3185</v>
      </c>
      <c r="C417" t="str">
        <f>_xlfn.XLOOKUP(TMODELO[[#This Row],[Tipo Empleado]],TBLTIPO[Tipo Empleado],TBLTIPO[cta])</f>
        <v>2.1.1.1.01</v>
      </c>
      <c r="D417" t="str">
        <f>_xlfn.XLOOKUP(TMODELO[[#This Row],[Codigo Area Liquidacion]],TBLAREA[PLANTA],TBLAREA[PROG])</f>
        <v>13</v>
      </c>
      <c r="E417" t="str">
        <f>TMODELO[[#This Row],[Numero Documento]]&amp;TMODELO[[#This Row],[CTA]]</f>
        <v>001099976502.1.1.1.01</v>
      </c>
      <c r="F417" s="25" t="s">
        <v>1425</v>
      </c>
      <c r="G417" t="s">
        <v>425</v>
      </c>
      <c r="H417" t="s">
        <v>27</v>
      </c>
      <c r="I417" t="s">
        <v>342</v>
      </c>
      <c r="J417" t="s">
        <v>1670</v>
      </c>
    </row>
    <row r="418" spans="1:10">
      <c r="A418" t="s">
        <v>11</v>
      </c>
      <c r="B418" t="s">
        <v>3155</v>
      </c>
      <c r="C418" t="str">
        <f>_xlfn.XLOOKUP(TMODELO[[#This Row],[Tipo Empleado]],TBLTIPO[Tipo Empleado],TBLTIPO[cta])</f>
        <v>2.1.1.1.01</v>
      </c>
      <c r="D418" t="str">
        <f>_xlfn.XLOOKUP(TMODELO[[#This Row],[Codigo Area Liquidacion]],TBLAREA[PLANTA],TBLAREA[PROG])</f>
        <v>11</v>
      </c>
      <c r="E418" t="str">
        <f>TMODELO[[#This Row],[Numero Documento]]&amp;TMODELO[[#This Row],[CTA]]</f>
        <v>001093773332.1.1.1.01</v>
      </c>
      <c r="F418" s="25" t="s">
        <v>2615</v>
      </c>
      <c r="G418" t="s">
        <v>857</v>
      </c>
      <c r="H418" t="s">
        <v>60</v>
      </c>
      <c r="I418" t="s">
        <v>830</v>
      </c>
      <c r="J418" t="s">
        <v>1672</v>
      </c>
    </row>
    <row r="419" spans="1:10">
      <c r="A419" t="s">
        <v>11</v>
      </c>
      <c r="B419" t="s">
        <v>3185</v>
      </c>
      <c r="C419" t="str">
        <f>_xlfn.XLOOKUP(TMODELO[[#This Row],[Tipo Empleado]],TBLTIPO[Tipo Empleado],TBLTIPO[cta])</f>
        <v>2.1.1.1.01</v>
      </c>
      <c r="D419" t="str">
        <f>_xlfn.XLOOKUP(TMODELO[[#This Row],[Codigo Area Liquidacion]],TBLAREA[PLANTA],TBLAREA[PROG])</f>
        <v>13</v>
      </c>
      <c r="E419" t="str">
        <f>TMODELO[[#This Row],[Numero Documento]]&amp;TMODELO[[#This Row],[CTA]]</f>
        <v>010004848892.1.1.1.01</v>
      </c>
      <c r="F419" s="25" t="s">
        <v>2362</v>
      </c>
      <c r="G419" t="s">
        <v>426</v>
      </c>
      <c r="H419" t="s">
        <v>8</v>
      </c>
      <c r="I419" t="s">
        <v>342</v>
      </c>
      <c r="J419" t="s">
        <v>1670</v>
      </c>
    </row>
    <row r="420" spans="1:10">
      <c r="A420" t="s">
        <v>11</v>
      </c>
      <c r="B420" t="s">
        <v>3139</v>
      </c>
      <c r="C420" t="str">
        <f>_xlfn.XLOOKUP(TMODELO[[#This Row],[Tipo Empleado]],TBLTIPO[Tipo Empleado],TBLTIPO[cta])</f>
        <v>2.1.1.1.01</v>
      </c>
      <c r="D420" t="str">
        <f>_xlfn.XLOOKUP(TMODELO[[#This Row],[Codigo Area Liquidacion]],TBLAREA[PLANTA],TBLAREA[PROG])</f>
        <v>01</v>
      </c>
      <c r="E420" t="str">
        <f>TMODELO[[#This Row],[Numero Documento]]&amp;TMODELO[[#This Row],[CTA]]</f>
        <v>001006265892.1.1.1.01</v>
      </c>
      <c r="F420" s="25" t="s">
        <v>2090</v>
      </c>
      <c r="G420" t="s">
        <v>3170</v>
      </c>
      <c r="H420" t="s">
        <v>303</v>
      </c>
      <c r="I420" t="s">
        <v>1116</v>
      </c>
      <c r="J420" t="s">
        <v>1679</v>
      </c>
    </row>
    <row r="421" spans="1:10">
      <c r="A421" t="s">
        <v>11</v>
      </c>
      <c r="B421" t="s">
        <v>3155</v>
      </c>
      <c r="C421" t="str">
        <f>_xlfn.XLOOKUP(TMODELO[[#This Row],[Tipo Empleado]],TBLTIPO[Tipo Empleado],TBLTIPO[cta])</f>
        <v>2.1.1.1.01</v>
      </c>
      <c r="D421" t="str">
        <f>_xlfn.XLOOKUP(TMODELO[[#This Row],[Codigo Area Liquidacion]],TBLAREA[PLANTA],TBLAREA[PROG])</f>
        <v>11</v>
      </c>
      <c r="E421" t="str">
        <f>TMODELO[[#This Row],[Numero Documento]]&amp;TMODELO[[#This Row],[CTA]]</f>
        <v>016000634892.1.1.1.01</v>
      </c>
      <c r="F421" s="25" t="s">
        <v>2616</v>
      </c>
      <c r="G421" t="s">
        <v>6</v>
      </c>
      <c r="H421" t="s">
        <v>8</v>
      </c>
      <c r="I421" t="s">
        <v>7</v>
      </c>
      <c r="J421" t="s">
        <v>1728</v>
      </c>
    </row>
    <row r="422" spans="1:10">
      <c r="A422" t="s">
        <v>11</v>
      </c>
      <c r="B422" t="s">
        <v>3155</v>
      </c>
      <c r="C422" t="str">
        <f>_xlfn.XLOOKUP(TMODELO[[#This Row],[Tipo Empleado]],TBLTIPO[Tipo Empleado],TBLTIPO[cta])</f>
        <v>2.1.1.1.01</v>
      </c>
      <c r="D422" t="str">
        <f>_xlfn.XLOOKUP(TMODELO[[#This Row],[Codigo Area Liquidacion]],TBLAREA[PLANTA],TBLAREA[PROG])</f>
        <v>11</v>
      </c>
      <c r="E422" t="str">
        <f>TMODELO[[#This Row],[Numero Documento]]&amp;TMODELO[[#This Row],[CTA]]</f>
        <v>001053068642.1.1.1.01</v>
      </c>
      <c r="F422" s="25" t="s">
        <v>2617</v>
      </c>
      <c r="G422" t="s">
        <v>301</v>
      </c>
      <c r="H422" t="s">
        <v>10</v>
      </c>
      <c r="I422" t="s">
        <v>589</v>
      </c>
      <c r="J422" t="s">
        <v>1715</v>
      </c>
    </row>
    <row r="423" spans="1:10">
      <c r="A423" t="s">
        <v>3049</v>
      </c>
      <c r="B423" t="s">
        <v>3139</v>
      </c>
      <c r="C423" t="str">
        <f>_xlfn.XLOOKUP(TMODELO[[#This Row],[Tipo Empleado]],TBLTIPO[Tipo Empleado],TBLTIPO[cta])</f>
        <v>2.1.1.3.01</v>
      </c>
      <c r="D423" t="str">
        <f>_xlfn.XLOOKUP(TMODELO[[#This Row],[Codigo Area Liquidacion]],TBLAREA[PLANTA],TBLAREA[PROG])</f>
        <v>01</v>
      </c>
      <c r="E423" t="str">
        <f>TMODELO[[#This Row],[Numero Documento]]&amp;TMODELO[[#This Row],[CTA]]</f>
        <v>047001631342.1.1.3.01</v>
      </c>
      <c r="F423" s="25" t="s">
        <v>2903</v>
      </c>
      <c r="G423" t="s">
        <v>1013</v>
      </c>
      <c r="H423" t="s">
        <v>1014</v>
      </c>
      <c r="I423" t="s">
        <v>1116</v>
      </c>
      <c r="J423" t="s">
        <v>1679</v>
      </c>
    </row>
    <row r="424" spans="1:10">
      <c r="A424" t="s">
        <v>11</v>
      </c>
      <c r="B424" t="s">
        <v>3139</v>
      </c>
      <c r="C424" t="str">
        <f>_xlfn.XLOOKUP(TMODELO[[#This Row],[Tipo Empleado]],TBLTIPO[Tipo Empleado],TBLTIPO[cta])</f>
        <v>2.1.1.1.01</v>
      </c>
      <c r="D424" t="str">
        <f>_xlfn.XLOOKUP(TMODELO[[#This Row],[Codigo Area Liquidacion]],TBLAREA[PLANTA],TBLAREA[PROG])</f>
        <v>01</v>
      </c>
      <c r="E424" t="str">
        <f>TMODELO[[#This Row],[Numero Documento]]&amp;TMODELO[[#This Row],[CTA]]</f>
        <v>010006148992.1.1.1.01</v>
      </c>
      <c r="F424" s="25" t="s">
        <v>2091</v>
      </c>
      <c r="G424" t="s">
        <v>1120</v>
      </c>
      <c r="H424" t="s">
        <v>133</v>
      </c>
      <c r="I424" t="s">
        <v>1958</v>
      </c>
      <c r="J424" t="s">
        <v>1699</v>
      </c>
    </row>
    <row r="425" spans="1:10">
      <c r="A425" t="s">
        <v>3039</v>
      </c>
      <c r="B425" t="s">
        <v>3139</v>
      </c>
      <c r="C425" t="str">
        <f>_xlfn.XLOOKUP(TMODELO[[#This Row],[Tipo Empleado]],TBLTIPO[Tipo Empleado],TBLTIPO[cta])</f>
        <v>2.1.1.2.08</v>
      </c>
      <c r="D425" t="str">
        <f>_xlfn.XLOOKUP(TMODELO[[#This Row],[Codigo Area Liquidacion]],TBLAREA[PLANTA],TBLAREA[PROG])</f>
        <v>01</v>
      </c>
      <c r="E425" t="str">
        <f>TMODELO[[#This Row],[Numero Documento]]&amp;TMODELO[[#This Row],[CTA]]</f>
        <v>001097741252.1.1.2.08</v>
      </c>
      <c r="F425" s="25" t="s">
        <v>3245</v>
      </c>
      <c r="G425" t="s">
        <v>3227</v>
      </c>
      <c r="H425" t="s">
        <v>59</v>
      </c>
      <c r="I425" t="s">
        <v>339</v>
      </c>
      <c r="J425" t="s">
        <v>1680</v>
      </c>
    </row>
    <row r="426" spans="1:10">
      <c r="A426" t="s">
        <v>3039</v>
      </c>
      <c r="B426" t="s">
        <v>3139</v>
      </c>
      <c r="C426" t="str">
        <f>_xlfn.XLOOKUP(TMODELO[[#This Row],[Tipo Empleado]],TBLTIPO[Tipo Empleado],TBLTIPO[cta])</f>
        <v>2.1.1.2.08</v>
      </c>
      <c r="D426" t="str">
        <f>_xlfn.XLOOKUP(TMODELO[[#This Row],[Codigo Area Liquidacion]],TBLAREA[PLANTA],TBLAREA[PROG])</f>
        <v>01</v>
      </c>
      <c r="E426" t="str">
        <f>TMODELO[[#This Row],[Numero Documento]]&amp;TMODELO[[#This Row],[CTA]]</f>
        <v>402240981662.1.1.2.08</v>
      </c>
      <c r="F426" s="25" t="s">
        <v>3108</v>
      </c>
      <c r="G426" t="s">
        <v>3107</v>
      </c>
      <c r="H426" t="s">
        <v>196</v>
      </c>
      <c r="I426" t="s">
        <v>728</v>
      </c>
      <c r="J426" t="s">
        <v>1674</v>
      </c>
    </row>
    <row r="427" spans="1:10">
      <c r="A427" t="s">
        <v>11</v>
      </c>
      <c r="B427" t="s">
        <v>3139</v>
      </c>
      <c r="C427" t="str">
        <f>_xlfn.XLOOKUP(TMODELO[[#This Row],[Tipo Empleado]],TBLTIPO[Tipo Empleado],TBLTIPO[cta])</f>
        <v>2.1.1.1.01</v>
      </c>
      <c r="D427" t="str">
        <f>_xlfn.XLOOKUP(TMODELO[[#This Row],[Codigo Area Liquidacion]],TBLAREA[PLANTA],TBLAREA[PROG])</f>
        <v>01</v>
      </c>
      <c r="E427" t="str">
        <f>TMODELO[[#This Row],[Numero Documento]]&amp;TMODELO[[#This Row],[CTA]]</f>
        <v>001020301522.1.1.1.01</v>
      </c>
      <c r="F427" s="25" t="s">
        <v>2092</v>
      </c>
      <c r="G427" t="s">
        <v>1843</v>
      </c>
      <c r="H427" t="s">
        <v>1654</v>
      </c>
      <c r="I427" t="s">
        <v>255</v>
      </c>
      <c r="J427" t="s">
        <v>1695</v>
      </c>
    </row>
    <row r="428" spans="1:10">
      <c r="A428" t="s">
        <v>11</v>
      </c>
      <c r="B428" t="s">
        <v>3185</v>
      </c>
      <c r="C428" t="str">
        <f>_xlfn.XLOOKUP(TMODELO[[#This Row],[Tipo Empleado]],TBLTIPO[Tipo Empleado],TBLTIPO[cta])</f>
        <v>2.1.1.1.01</v>
      </c>
      <c r="D428" t="str">
        <f>_xlfn.XLOOKUP(TMODELO[[#This Row],[Codigo Area Liquidacion]],TBLAREA[PLANTA],TBLAREA[PROG])</f>
        <v>13</v>
      </c>
      <c r="E428" t="str">
        <f>TMODELO[[#This Row],[Numero Documento]]&amp;TMODELO[[#This Row],[CTA]]</f>
        <v>001076389912.1.1.1.01</v>
      </c>
      <c r="F428" s="25" t="s">
        <v>1426</v>
      </c>
      <c r="G428" t="s">
        <v>427</v>
      </c>
      <c r="H428" t="s">
        <v>428</v>
      </c>
      <c r="I428" t="s">
        <v>1961</v>
      </c>
      <c r="J428" t="s">
        <v>1673</v>
      </c>
    </row>
    <row r="429" spans="1:10">
      <c r="A429" t="s">
        <v>11</v>
      </c>
      <c r="B429" t="s">
        <v>3185</v>
      </c>
      <c r="C429" t="str">
        <f>_xlfn.XLOOKUP(TMODELO[[#This Row],[Tipo Empleado]],TBLTIPO[Tipo Empleado],TBLTIPO[cta])</f>
        <v>2.1.1.1.01</v>
      </c>
      <c r="D429" t="str">
        <f>_xlfn.XLOOKUP(TMODELO[[#This Row],[Codigo Area Liquidacion]],TBLAREA[PLANTA],TBLAREA[PROG])</f>
        <v>13</v>
      </c>
      <c r="E429" t="str">
        <f>TMODELO[[#This Row],[Numero Documento]]&amp;TMODELO[[#This Row],[CTA]]</f>
        <v>001109750592.1.1.1.01</v>
      </c>
      <c r="F429" s="25" t="s">
        <v>2544</v>
      </c>
      <c r="G429" t="s">
        <v>600</v>
      </c>
      <c r="H429" t="s">
        <v>601</v>
      </c>
      <c r="I429" t="s">
        <v>1952</v>
      </c>
      <c r="J429" t="s">
        <v>1682</v>
      </c>
    </row>
    <row r="430" spans="1:10">
      <c r="A430" t="s">
        <v>11</v>
      </c>
      <c r="B430" t="s">
        <v>3155</v>
      </c>
      <c r="C430" t="str">
        <f>_xlfn.XLOOKUP(TMODELO[[#This Row],[Tipo Empleado]],TBLTIPO[Tipo Empleado],TBLTIPO[cta])</f>
        <v>2.1.1.1.01</v>
      </c>
      <c r="D430" t="str">
        <f>_xlfn.XLOOKUP(TMODELO[[#This Row],[Codigo Area Liquidacion]],TBLAREA[PLANTA],TBLAREA[PROG])</f>
        <v>11</v>
      </c>
      <c r="E430" t="str">
        <f>TMODELO[[#This Row],[Numero Documento]]&amp;TMODELO[[#This Row],[CTA]]</f>
        <v>001111775642.1.1.1.01</v>
      </c>
      <c r="F430" s="25" t="s">
        <v>2618</v>
      </c>
      <c r="G430" t="s">
        <v>858</v>
      </c>
      <c r="H430" t="s">
        <v>60</v>
      </c>
      <c r="I430" t="s">
        <v>830</v>
      </c>
      <c r="J430" t="s">
        <v>1672</v>
      </c>
    </row>
    <row r="431" spans="1:10">
      <c r="A431" t="s">
        <v>11</v>
      </c>
      <c r="B431" t="s">
        <v>3139</v>
      </c>
      <c r="C431" t="str">
        <f>_xlfn.XLOOKUP(TMODELO[[#This Row],[Tipo Empleado]],TBLTIPO[Tipo Empleado],TBLTIPO[cta])</f>
        <v>2.1.1.1.01</v>
      </c>
      <c r="D431" t="str">
        <f>_xlfn.XLOOKUP(TMODELO[[#This Row],[Codigo Area Liquidacion]],TBLAREA[PLANTA],TBLAREA[PROG])</f>
        <v>01</v>
      </c>
      <c r="E431" t="str">
        <f>TMODELO[[#This Row],[Numero Documento]]&amp;TMODELO[[#This Row],[CTA]]</f>
        <v>002004409802.1.1.1.01</v>
      </c>
      <c r="F431" s="25" t="s">
        <v>1327</v>
      </c>
      <c r="G431" t="s">
        <v>968</v>
      </c>
      <c r="H431" t="s">
        <v>3171</v>
      </c>
      <c r="I431" t="s">
        <v>960</v>
      </c>
      <c r="J431" t="s">
        <v>1710</v>
      </c>
    </row>
    <row r="432" spans="1:10">
      <c r="A432" t="s">
        <v>3048</v>
      </c>
      <c r="B432" t="s">
        <v>3139</v>
      </c>
      <c r="C432" t="str">
        <f>_xlfn.XLOOKUP(TMODELO[[#This Row],[Tipo Empleado]],TBLTIPO[Tipo Empleado],TBLTIPO[cta])</f>
        <v>2.1.2.2.05</v>
      </c>
      <c r="D432" t="str">
        <f>_xlfn.XLOOKUP(TMODELO[[#This Row],[Codigo Area Liquidacion]],TBLAREA[PLANTA],TBLAREA[PROG])</f>
        <v>01</v>
      </c>
      <c r="E432" t="str">
        <f>TMODELO[[#This Row],[Numero Documento]]&amp;TMODELO[[#This Row],[CTA]]</f>
        <v>001103955302.1.2.2.05</v>
      </c>
      <c r="F432" s="25" t="s">
        <v>2947</v>
      </c>
      <c r="G432" t="s">
        <v>1110</v>
      </c>
      <c r="H432" t="s">
        <v>1060</v>
      </c>
      <c r="I432" t="s">
        <v>1116</v>
      </c>
      <c r="J432" t="s">
        <v>1679</v>
      </c>
    </row>
    <row r="433" spans="1:10">
      <c r="A433" t="s">
        <v>3048</v>
      </c>
      <c r="B433" t="s">
        <v>3139</v>
      </c>
      <c r="C433" t="str">
        <f>_xlfn.XLOOKUP(TMODELO[[#This Row],[Tipo Empleado]],TBLTIPO[Tipo Empleado],TBLTIPO[cta])</f>
        <v>2.1.2.2.05</v>
      </c>
      <c r="D433" t="str">
        <f>_xlfn.XLOOKUP(TMODELO[[#This Row],[Codigo Area Liquidacion]],TBLAREA[PLANTA],TBLAREA[PROG])</f>
        <v>01</v>
      </c>
      <c r="E433" t="str">
        <f>TMODELO[[#This Row],[Numero Documento]]&amp;TMODELO[[#This Row],[CTA]]</f>
        <v>402267871052.1.2.2.05</v>
      </c>
      <c r="F433" s="25" t="s">
        <v>2948</v>
      </c>
      <c r="G433" t="s">
        <v>1829</v>
      </c>
      <c r="H433" t="s">
        <v>1060</v>
      </c>
      <c r="I433" t="s">
        <v>1116</v>
      </c>
      <c r="J433" t="s">
        <v>1679</v>
      </c>
    </row>
    <row r="434" spans="1:10">
      <c r="A434" t="s">
        <v>11</v>
      </c>
      <c r="B434" t="s">
        <v>3155</v>
      </c>
      <c r="C434" t="str">
        <f>_xlfn.XLOOKUP(TMODELO[[#This Row],[Tipo Empleado]],TBLTIPO[Tipo Empleado],TBLTIPO[cta])</f>
        <v>2.1.1.1.01</v>
      </c>
      <c r="D434" t="str">
        <f>_xlfn.XLOOKUP(TMODELO[[#This Row],[Codigo Area Liquidacion]],TBLAREA[PLANTA],TBLAREA[PROG])</f>
        <v>11</v>
      </c>
      <c r="E434" t="str">
        <f>TMODELO[[#This Row],[Numero Documento]]&amp;TMODELO[[#This Row],[CTA]]</f>
        <v>001090677692.1.1.1.01</v>
      </c>
      <c r="F434" s="25" t="s">
        <v>2619</v>
      </c>
      <c r="G434" t="s">
        <v>80</v>
      </c>
      <c r="H434" t="s">
        <v>8</v>
      </c>
      <c r="I434" t="s">
        <v>73</v>
      </c>
      <c r="J434" t="s">
        <v>1684</v>
      </c>
    </row>
    <row r="435" spans="1:10">
      <c r="A435" t="s">
        <v>11</v>
      </c>
      <c r="B435" t="s">
        <v>3139</v>
      </c>
      <c r="C435" t="str">
        <f>_xlfn.XLOOKUP(TMODELO[[#This Row],[Tipo Empleado]],TBLTIPO[Tipo Empleado],TBLTIPO[cta])</f>
        <v>2.1.1.1.01</v>
      </c>
      <c r="D435" t="str">
        <f>_xlfn.XLOOKUP(TMODELO[[#This Row],[Codigo Area Liquidacion]],TBLAREA[PLANTA],TBLAREA[PROG])</f>
        <v>01</v>
      </c>
      <c r="E435" t="str">
        <f>TMODELO[[#This Row],[Numero Documento]]&amp;TMODELO[[#This Row],[CTA]]</f>
        <v>001082682692.1.1.1.01</v>
      </c>
      <c r="F435" s="25" t="s">
        <v>1328</v>
      </c>
      <c r="G435" t="s">
        <v>969</v>
      </c>
      <c r="H435" t="s">
        <v>303</v>
      </c>
      <c r="I435" t="s">
        <v>1116</v>
      </c>
      <c r="J435" t="s">
        <v>1679</v>
      </c>
    </row>
    <row r="436" spans="1:10">
      <c r="A436" t="s">
        <v>11</v>
      </c>
      <c r="B436" t="s">
        <v>3155</v>
      </c>
      <c r="C436" t="str">
        <f>_xlfn.XLOOKUP(TMODELO[[#This Row],[Tipo Empleado]],TBLTIPO[Tipo Empleado],TBLTIPO[cta])</f>
        <v>2.1.1.1.01</v>
      </c>
      <c r="D436" t="str">
        <f>_xlfn.XLOOKUP(TMODELO[[#This Row],[Codigo Area Liquidacion]],TBLAREA[PLANTA],TBLAREA[PROG])</f>
        <v>11</v>
      </c>
      <c r="E436" t="str">
        <f>TMODELO[[#This Row],[Numero Documento]]&amp;TMODELO[[#This Row],[CTA]]</f>
        <v>031043291192.1.1.1.01</v>
      </c>
      <c r="F436" s="25" t="s">
        <v>2620</v>
      </c>
      <c r="G436" t="s">
        <v>739</v>
      </c>
      <c r="H436" t="s">
        <v>30</v>
      </c>
      <c r="I436" t="s">
        <v>728</v>
      </c>
      <c r="J436" t="s">
        <v>1674</v>
      </c>
    </row>
    <row r="437" spans="1:10">
      <c r="A437" t="s">
        <v>11</v>
      </c>
      <c r="B437" t="s">
        <v>3139</v>
      </c>
      <c r="C437" t="str">
        <f>_xlfn.XLOOKUP(TMODELO[[#This Row],[Tipo Empleado]],TBLTIPO[Tipo Empleado],TBLTIPO[cta])</f>
        <v>2.1.1.1.01</v>
      </c>
      <c r="D437" t="str">
        <f>_xlfn.XLOOKUP(TMODELO[[#This Row],[Codigo Area Liquidacion]],TBLAREA[PLANTA],TBLAREA[PROG])</f>
        <v>01</v>
      </c>
      <c r="E437" t="str">
        <f>TMODELO[[#This Row],[Numero Documento]]&amp;TMODELO[[#This Row],[CTA]]</f>
        <v>001028934762.1.1.1.01</v>
      </c>
      <c r="F437" s="25" t="s">
        <v>2093</v>
      </c>
      <c r="G437" t="s">
        <v>1739</v>
      </c>
      <c r="H437" t="s">
        <v>100</v>
      </c>
      <c r="I437" t="s">
        <v>288</v>
      </c>
      <c r="J437" t="s">
        <v>1668</v>
      </c>
    </row>
    <row r="438" spans="1:10">
      <c r="A438" t="s">
        <v>11</v>
      </c>
      <c r="B438" t="s">
        <v>3139</v>
      </c>
      <c r="C438" t="str">
        <f>_xlfn.XLOOKUP(TMODELO[[#This Row],[Tipo Empleado]],TBLTIPO[Tipo Empleado],TBLTIPO[cta])</f>
        <v>2.1.1.1.01</v>
      </c>
      <c r="D438" t="str">
        <f>_xlfn.XLOOKUP(TMODELO[[#This Row],[Codigo Area Liquidacion]],TBLAREA[PLANTA],TBLAREA[PROG])</f>
        <v>01</v>
      </c>
      <c r="E438" t="str">
        <f>TMODELO[[#This Row],[Numero Documento]]&amp;TMODELO[[#This Row],[CTA]]</f>
        <v>001090451382.1.1.1.01</v>
      </c>
      <c r="F438" s="25" t="s">
        <v>2094</v>
      </c>
      <c r="G438" t="s">
        <v>200</v>
      </c>
      <c r="H438" t="s">
        <v>90</v>
      </c>
      <c r="I438" t="s">
        <v>193</v>
      </c>
      <c r="J438" t="s">
        <v>1712</v>
      </c>
    </row>
    <row r="439" spans="1:10">
      <c r="A439" t="s">
        <v>3048</v>
      </c>
      <c r="B439" t="s">
        <v>3139</v>
      </c>
      <c r="C439" t="str">
        <f>_xlfn.XLOOKUP(TMODELO[[#This Row],[Tipo Empleado]],TBLTIPO[Tipo Empleado],TBLTIPO[cta])</f>
        <v>2.1.2.2.05</v>
      </c>
      <c r="D439" t="str">
        <f>_xlfn.XLOOKUP(TMODELO[[#This Row],[Codigo Area Liquidacion]],TBLAREA[PLANTA],TBLAREA[PROG])</f>
        <v>01</v>
      </c>
      <c r="E439" t="str">
        <f>TMODELO[[#This Row],[Numero Documento]]&amp;TMODELO[[#This Row],[CTA]]</f>
        <v>001117926442.1.2.2.05</v>
      </c>
      <c r="F439" s="25" t="s">
        <v>2949</v>
      </c>
      <c r="G439" t="s">
        <v>1752</v>
      </c>
      <c r="H439" t="s">
        <v>1060</v>
      </c>
      <c r="I439" t="s">
        <v>1116</v>
      </c>
      <c r="J439" t="s">
        <v>1679</v>
      </c>
    </row>
    <row r="440" spans="1:10">
      <c r="A440" t="s">
        <v>3048</v>
      </c>
      <c r="B440" t="s">
        <v>3139</v>
      </c>
      <c r="C440" t="str">
        <f>_xlfn.XLOOKUP(TMODELO[[#This Row],[Tipo Empleado]],TBLTIPO[Tipo Empleado],TBLTIPO[cta])</f>
        <v>2.1.2.2.05</v>
      </c>
      <c r="D440" t="str">
        <f>_xlfn.XLOOKUP(TMODELO[[#This Row],[Codigo Area Liquidacion]],TBLAREA[PLANTA],TBLAREA[PROG])</f>
        <v>01</v>
      </c>
      <c r="E440" t="str">
        <f>TMODELO[[#This Row],[Numero Documento]]&amp;TMODELO[[#This Row],[CTA]]</f>
        <v>083000480582.1.2.2.05</v>
      </c>
      <c r="F440" s="25" t="s">
        <v>2950</v>
      </c>
      <c r="G440" t="s">
        <v>1892</v>
      </c>
      <c r="H440" t="s">
        <v>1060</v>
      </c>
      <c r="I440" t="s">
        <v>1116</v>
      </c>
      <c r="J440" t="s">
        <v>1679</v>
      </c>
    </row>
    <row r="441" spans="1:10">
      <c r="A441" t="s">
        <v>11</v>
      </c>
      <c r="B441" t="s">
        <v>3185</v>
      </c>
      <c r="C441" t="str">
        <f>_xlfn.XLOOKUP(TMODELO[[#This Row],[Tipo Empleado]],TBLTIPO[Tipo Empleado],TBLTIPO[cta])</f>
        <v>2.1.1.1.01</v>
      </c>
      <c r="D441" t="str">
        <f>_xlfn.XLOOKUP(TMODELO[[#This Row],[Codigo Area Liquidacion]],TBLAREA[PLANTA],TBLAREA[PROG])</f>
        <v>13</v>
      </c>
      <c r="E441" t="str">
        <f>TMODELO[[#This Row],[Numero Documento]]&amp;TMODELO[[#This Row],[CTA]]</f>
        <v>002004555172.1.1.1.01</v>
      </c>
      <c r="F441" s="25" t="s">
        <v>2363</v>
      </c>
      <c r="G441" t="s">
        <v>627</v>
      </c>
      <c r="H441" t="s">
        <v>27</v>
      </c>
      <c r="I441" t="s">
        <v>1954</v>
      </c>
      <c r="J441" t="s">
        <v>1677</v>
      </c>
    </row>
    <row r="442" spans="1:10">
      <c r="A442" t="s">
        <v>11</v>
      </c>
      <c r="B442" t="s">
        <v>3185</v>
      </c>
      <c r="C442" t="str">
        <f>_xlfn.XLOOKUP(TMODELO[[#This Row],[Tipo Empleado]],TBLTIPO[Tipo Empleado],TBLTIPO[cta])</f>
        <v>2.1.1.1.01</v>
      </c>
      <c r="D442" t="str">
        <f>_xlfn.XLOOKUP(TMODELO[[#This Row],[Codigo Area Liquidacion]],TBLAREA[PLANTA],TBLAREA[PROG])</f>
        <v>13</v>
      </c>
      <c r="E442" t="str">
        <f>TMODELO[[#This Row],[Numero Documento]]&amp;TMODELO[[#This Row],[CTA]]</f>
        <v>001068060782.1.1.1.01</v>
      </c>
      <c r="F442" s="25" t="s">
        <v>2545</v>
      </c>
      <c r="G442" t="s">
        <v>602</v>
      </c>
      <c r="H442" t="s">
        <v>603</v>
      </c>
      <c r="I442" t="s">
        <v>1952</v>
      </c>
      <c r="J442" t="s">
        <v>1682</v>
      </c>
    </row>
    <row r="443" spans="1:10">
      <c r="A443" t="s">
        <v>11</v>
      </c>
      <c r="B443" t="s">
        <v>3139</v>
      </c>
      <c r="C443" t="str">
        <f>_xlfn.XLOOKUP(TMODELO[[#This Row],[Tipo Empleado]],TBLTIPO[Tipo Empleado],TBLTIPO[cta])</f>
        <v>2.1.1.1.01</v>
      </c>
      <c r="D443" t="str">
        <f>_xlfn.XLOOKUP(TMODELO[[#This Row],[Codigo Area Liquidacion]],TBLAREA[PLANTA],TBLAREA[PROG])</f>
        <v>01</v>
      </c>
      <c r="E443" t="str">
        <f>TMODELO[[#This Row],[Numero Documento]]&amp;TMODELO[[#This Row],[CTA]]</f>
        <v>001101143292.1.1.1.01</v>
      </c>
      <c r="F443" s="25" t="s">
        <v>2095</v>
      </c>
      <c r="G443" t="s">
        <v>1746</v>
      </c>
      <c r="H443" t="s">
        <v>724</v>
      </c>
      <c r="I443" t="s">
        <v>1116</v>
      </c>
      <c r="J443" t="s">
        <v>1679</v>
      </c>
    </row>
    <row r="444" spans="1:10">
      <c r="A444" t="s">
        <v>11</v>
      </c>
      <c r="B444" t="s">
        <v>3139</v>
      </c>
      <c r="C444" t="str">
        <f>_xlfn.XLOOKUP(TMODELO[[#This Row],[Tipo Empleado]],TBLTIPO[Tipo Empleado],TBLTIPO[cta])</f>
        <v>2.1.1.1.01</v>
      </c>
      <c r="D444" t="str">
        <f>_xlfn.XLOOKUP(TMODELO[[#This Row],[Codigo Area Liquidacion]],TBLAREA[PLANTA],TBLAREA[PROG])</f>
        <v>01</v>
      </c>
      <c r="E444" t="str">
        <f>TMODELO[[#This Row],[Numero Documento]]&amp;TMODELO[[#This Row],[CTA]]</f>
        <v>047005451402.1.1.1.01</v>
      </c>
      <c r="F444" s="25" t="s">
        <v>2096</v>
      </c>
      <c r="G444" t="s">
        <v>678</v>
      </c>
      <c r="H444" t="s">
        <v>679</v>
      </c>
      <c r="I444" t="s">
        <v>674</v>
      </c>
      <c r="J444" t="s">
        <v>1689</v>
      </c>
    </row>
    <row r="445" spans="1:10">
      <c r="A445" t="s">
        <v>3048</v>
      </c>
      <c r="B445" t="s">
        <v>3139</v>
      </c>
      <c r="C445" t="str">
        <f>_xlfn.XLOOKUP(TMODELO[[#This Row],[Tipo Empleado]],TBLTIPO[Tipo Empleado],TBLTIPO[cta])</f>
        <v>2.1.2.2.05</v>
      </c>
      <c r="D445" t="str">
        <f>_xlfn.XLOOKUP(TMODELO[[#This Row],[Codigo Area Liquidacion]],TBLAREA[PLANTA],TBLAREA[PROG])</f>
        <v>01</v>
      </c>
      <c r="E445" t="str">
        <f>TMODELO[[#This Row],[Numero Documento]]&amp;TMODELO[[#This Row],[CTA]]</f>
        <v>001179078812.1.2.2.05</v>
      </c>
      <c r="F445" s="25" t="s">
        <v>3063</v>
      </c>
      <c r="G445" t="s">
        <v>3217</v>
      </c>
      <c r="H445" t="s">
        <v>1060</v>
      </c>
      <c r="I445" t="s">
        <v>1116</v>
      </c>
      <c r="J445" t="s">
        <v>1679</v>
      </c>
    </row>
    <row r="446" spans="1:10">
      <c r="A446" t="s">
        <v>11</v>
      </c>
      <c r="B446" t="s">
        <v>3185</v>
      </c>
      <c r="C446" t="str">
        <f>_xlfn.XLOOKUP(TMODELO[[#This Row],[Tipo Empleado]],TBLTIPO[Tipo Empleado],TBLTIPO[cta])</f>
        <v>2.1.1.1.01</v>
      </c>
      <c r="D446" t="str">
        <f>_xlfn.XLOOKUP(TMODELO[[#This Row],[Codigo Area Liquidacion]],TBLAREA[PLANTA],TBLAREA[PROG])</f>
        <v>13</v>
      </c>
      <c r="E446" t="str">
        <f>TMODELO[[#This Row],[Numero Documento]]&amp;TMODELO[[#This Row],[CTA]]</f>
        <v>402399969902.1.1.1.01</v>
      </c>
      <c r="F446" s="25" t="s">
        <v>2364</v>
      </c>
      <c r="G446" t="s">
        <v>1207</v>
      </c>
      <c r="H446" t="s">
        <v>381</v>
      </c>
      <c r="I446" t="s">
        <v>342</v>
      </c>
      <c r="J446" t="s">
        <v>1670</v>
      </c>
    </row>
    <row r="447" spans="1:10">
      <c r="A447" t="s">
        <v>11</v>
      </c>
      <c r="B447" t="s">
        <v>3139</v>
      </c>
      <c r="C447" t="str">
        <f>_xlfn.XLOOKUP(TMODELO[[#This Row],[Tipo Empleado]],TBLTIPO[Tipo Empleado],TBLTIPO[cta])</f>
        <v>2.1.1.1.01</v>
      </c>
      <c r="D447" t="str">
        <f>_xlfn.XLOOKUP(TMODELO[[#This Row],[Codigo Area Liquidacion]],TBLAREA[PLANTA],TBLAREA[PROG])</f>
        <v>01</v>
      </c>
      <c r="E447" t="str">
        <f>TMODELO[[#This Row],[Numero Documento]]&amp;TMODELO[[#This Row],[CTA]]</f>
        <v>001131798082.1.1.1.01</v>
      </c>
      <c r="F447" s="25" t="s">
        <v>2097</v>
      </c>
      <c r="G447" t="s">
        <v>1054</v>
      </c>
      <c r="H447" t="s">
        <v>724</v>
      </c>
      <c r="I447" t="s">
        <v>716</v>
      </c>
      <c r="J447" t="s">
        <v>1671</v>
      </c>
    </row>
    <row r="448" spans="1:10">
      <c r="A448" t="s">
        <v>3048</v>
      </c>
      <c r="B448" t="s">
        <v>3139</v>
      </c>
      <c r="C448" t="str">
        <f>_xlfn.XLOOKUP(TMODELO[[#This Row],[Tipo Empleado]],TBLTIPO[Tipo Empleado],TBLTIPO[cta])</f>
        <v>2.1.2.2.05</v>
      </c>
      <c r="D448" t="str">
        <f>_xlfn.XLOOKUP(TMODELO[[#This Row],[Codigo Area Liquidacion]],TBLAREA[PLANTA],TBLAREA[PROG])</f>
        <v>01</v>
      </c>
      <c r="E448" t="str">
        <f>TMODELO[[#This Row],[Numero Documento]]&amp;TMODELO[[#This Row],[CTA]]</f>
        <v>068000451602.1.2.2.05</v>
      </c>
      <c r="F448" s="25" t="s">
        <v>3066</v>
      </c>
      <c r="G448" t="s">
        <v>3079</v>
      </c>
      <c r="H448" t="s">
        <v>1060</v>
      </c>
      <c r="I448" t="s">
        <v>1116</v>
      </c>
      <c r="J448" t="s">
        <v>1679</v>
      </c>
    </row>
    <row r="449" spans="1:10">
      <c r="A449" t="s">
        <v>11</v>
      </c>
      <c r="B449" t="s">
        <v>3185</v>
      </c>
      <c r="C449" t="str">
        <f>_xlfn.XLOOKUP(TMODELO[[#This Row],[Tipo Empleado]],TBLTIPO[Tipo Empleado],TBLTIPO[cta])</f>
        <v>2.1.1.1.01</v>
      </c>
      <c r="D449" t="str">
        <f>_xlfn.XLOOKUP(TMODELO[[#This Row],[Codigo Area Liquidacion]],TBLAREA[PLANTA],TBLAREA[PROG])</f>
        <v>13</v>
      </c>
      <c r="E449" t="str">
        <f>TMODELO[[#This Row],[Numero Documento]]&amp;TMODELO[[#This Row],[CTA]]</f>
        <v>001023957872.1.1.1.01</v>
      </c>
      <c r="F449" s="25" t="s">
        <v>1428</v>
      </c>
      <c r="G449" t="s">
        <v>628</v>
      </c>
      <c r="H449" t="s">
        <v>455</v>
      </c>
      <c r="I449" t="s">
        <v>1954</v>
      </c>
      <c r="J449" t="s">
        <v>1677</v>
      </c>
    </row>
    <row r="450" spans="1:10">
      <c r="A450" t="s">
        <v>3049</v>
      </c>
      <c r="B450" t="s">
        <v>3139</v>
      </c>
      <c r="C450" t="str">
        <f>_xlfn.XLOOKUP(TMODELO[[#This Row],[Tipo Empleado]],TBLTIPO[Tipo Empleado],TBLTIPO[cta])</f>
        <v>2.1.1.3.01</v>
      </c>
      <c r="D450" t="str">
        <f>_xlfn.XLOOKUP(TMODELO[[#This Row],[Codigo Area Liquidacion]],TBLAREA[PLANTA],TBLAREA[PROG])</f>
        <v>01</v>
      </c>
      <c r="E450" t="str">
        <f>TMODELO[[#This Row],[Numero Documento]]&amp;TMODELO[[#This Row],[CTA]]</f>
        <v>001048302602.1.1.3.01</v>
      </c>
      <c r="F450" s="25" t="s">
        <v>2904</v>
      </c>
      <c r="G450" t="s">
        <v>1015</v>
      </c>
      <c r="H450" t="s">
        <v>697</v>
      </c>
      <c r="I450" t="s">
        <v>1116</v>
      </c>
      <c r="J450" t="s">
        <v>1679</v>
      </c>
    </row>
    <row r="451" spans="1:10">
      <c r="A451" t="s">
        <v>11</v>
      </c>
      <c r="B451" t="s">
        <v>3139</v>
      </c>
      <c r="C451" t="str">
        <f>_xlfn.XLOOKUP(TMODELO[[#This Row],[Tipo Empleado]],TBLTIPO[Tipo Empleado],TBLTIPO[cta])</f>
        <v>2.1.1.1.01</v>
      </c>
      <c r="D451" t="str">
        <f>_xlfn.XLOOKUP(TMODELO[[#This Row],[Codigo Area Liquidacion]],TBLAREA[PLANTA],TBLAREA[PROG])</f>
        <v>01</v>
      </c>
      <c r="E451" t="str">
        <f>TMODELO[[#This Row],[Numero Documento]]&amp;TMODELO[[#This Row],[CTA]]</f>
        <v>001036490002.1.1.1.01</v>
      </c>
      <c r="F451" s="25" t="s">
        <v>2098</v>
      </c>
      <c r="G451" t="s">
        <v>781</v>
      </c>
      <c r="H451" t="s">
        <v>42</v>
      </c>
      <c r="I451" t="s">
        <v>1116</v>
      </c>
      <c r="J451" t="s">
        <v>1679</v>
      </c>
    </row>
    <row r="452" spans="1:10">
      <c r="A452" t="s">
        <v>11</v>
      </c>
      <c r="B452" t="s">
        <v>3139</v>
      </c>
      <c r="C452" t="str">
        <f>_xlfn.XLOOKUP(TMODELO[[#This Row],[Tipo Empleado]],TBLTIPO[Tipo Empleado],TBLTIPO[cta])</f>
        <v>2.1.1.1.01</v>
      </c>
      <c r="D452" t="str">
        <f>_xlfn.XLOOKUP(TMODELO[[#This Row],[Codigo Area Liquidacion]],TBLAREA[PLANTA],TBLAREA[PROG])</f>
        <v>01</v>
      </c>
      <c r="E452" t="str">
        <f>TMODELO[[#This Row],[Numero Documento]]&amp;TMODELO[[#This Row],[CTA]]</f>
        <v>001187606772.1.1.1.01</v>
      </c>
      <c r="F452" s="25" t="s">
        <v>2099</v>
      </c>
      <c r="G452" t="s">
        <v>970</v>
      </c>
      <c r="H452" t="s">
        <v>455</v>
      </c>
      <c r="I452" t="s">
        <v>960</v>
      </c>
      <c r="J452" t="s">
        <v>1710</v>
      </c>
    </row>
    <row r="453" spans="1:10">
      <c r="A453" t="s">
        <v>3048</v>
      </c>
      <c r="B453" t="s">
        <v>3139</v>
      </c>
      <c r="C453" t="str">
        <f>_xlfn.XLOOKUP(TMODELO[[#This Row],[Tipo Empleado]],TBLTIPO[Tipo Empleado],TBLTIPO[cta])</f>
        <v>2.1.2.2.05</v>
      </c>
      <c r="D453" t="str">
        <f>_xlfn.XLOOKUP(TMODELO[[#This Row],[Codigo Area Liquidacion]],TBLAREA[PLANTA],TBLAREA[PROG])</f>
        <v>01</v>
      </c>
      <c r="E453" t="str">
        <f>TMODELO[[#This Row],[Numero Documento]]&amp;TMODELO[[#This Row],[CTA]]</f>
        <v>047012086562.1.2.2.05</v>
      </c>
      <c r="F453" s="25" t="s">
        <v>2951</v>
      </c>
      <c r="G453" t="s">
        <v>1789</v>
      </c>
      <c r="H453" t="s">
        <v>1060</v>
      </c>
      <c r="I453" t="s">
        <v>1116</v>
      </c>
      <c r="J453" t="s">
        <v>1679</v>
      </c>
    </row>
    <row r="454" spans="1:10">
      <c r="A454" t="s">
        <v>11</v>
      </c>
      <c r="B454" t="s">
        <v>3139</v>
      </c>
      <c r="C454" t="str">
        <f>_xlfn.XLOOKUP(TMODELO[[#This Row],[Tipo Empleado]],TBLTIPO[Tipo Empleado],TBLTIPO[cta])</f>
        <v>2.1.1.1.01</v>
      </c>
      <c r="D454" t="str">
        <f>_xlfn.XLOOKUP(TMODELO[[#This Row],[Codigo Area Liquidacion]],TBLAREA[PLANTA],TBLAREA[PROG])</f>
        <v>01</v>
      </c>
      <c r="E454" t="str">
        <f>TMODELO[[#This Row],[Numero Documento]]&amp;TMODELO[[#This Row],[CTA]]</f>
        <v>402486761872.1.1.1.01</v>
      </c>
      <c r="F454" s="25" t="s">
        <v>2100</v>
      </c>
      <c r="G454" t="s">
        <v>1259</v>
      </c>
      <c r="H454" t="s">
        <v>128</v>
      </c>
      <c r="I454" t="s">
        <v>1116</v>
      </c>
      <c r="J454" t="s">
        <v>1679</v>
      </c>
    </row>
    <row r="455" spans="1:10">
      <c r="A455" t="s">
        <v>11</v>
      </c>
      <c r="B455" t="s">
        <v>3185</v>
      </c>
      <c r="C455" t="str">
        <f>_xlfn.XLOOKUP(TMODELO[[#This Row],[Tipo Empleado]],TBLTIPO[Tipo Empleado],TBLTIPO[cta])</f>
        <v>2.1.1.1.01</v>
      </c>
      <c r="D455" t="str">
        <f>_xlfn.XLOOKUP(TMODELO[[#This Row],[Codigo Area Liquidacion]],TBLAREA[PLANTA],TBLAREA[PROG])</f>
        <v>13</v>
      </c>
      <c r="E455" t="str">
        <f>TMODELO[[#This Row],[Numero Documento]]&amp;TMODELO[[#This Row],[CTA]]</f>
        <v>001094158442.1.1.1.01</v>
      </c>
      <c r="F455" s="25" t="s">
        <v>1429</v>
      </c>
      <c r="G455" t="s">
        <v>629</v>
      </c>
      <c r="H455" t="s">
        <v>42</v>
      </c>
      <c r="I455" t="s">
        <v>1954</v>
      </c>
      <c r="J455" t="s">
        <v>1677</v>
      </c>
    </row>
    <row r="456" spans="1:10">
      <c r="A456" t="s">
        <v>11</v>
      </c>
      <c r="B456" t="s">
        <v>3139</v>
      </c>
      <c r="C456" t="str">
        <f>_xlfn.XLOOKUP(TMODELO[[#This Row],[Tipo Empleado]],TBLTIPO[Tipo Empleado],TBLTIPO[cta])</f>
        <v>2.1.1.1.01</v>
      </c>
      <c r="D456" t="str">
        <f>_xlfn.XLOOKUP(TMODELO[[#This Row],[Codigo Area Liquidacion]],TBLAREA[PLANTA],TBLAREA[PROG])</f>
        <v>01</v>
      </c>
      <c r="E456" t="str">
        <f>TMODELO[[#This Row],[Numero Documento]]&amp;TMODELO[[#This Row],[CTA]]</f>
        <v>011003208432.1.1.1.01</v>
      </c>
      <c r="F456" s="25" t="s">
        <v>2101</v>
      </c>
      <c r="G456" t="s">
        <v>696</v>
      </c>
      <c r="H456" t="s">
        <v>697</v>
      </c>
      <c r="I456" t="s">
        <v>695</v>
      </c>
      <c r="J456" t="s">
        <v>1720</v>
      </c>
    </row>
    <row r="457" spans="1:10">
      <c r="A457" t="s">
        <v>11</v>
      </c>
      <c r="B457" t="s">
        <v>3185</v>
      </c>
      <c r="C457" t="str">
        <f>_xlfn.XLOOKUP(TMODELO[[#This Row],[Tipo Empleado]],TBLTIPO[Tipo Empleado],TBLTIPO[cta])</f>
        <v>2.1.1.1.01</v>
      </c>
      <c r="D457" t="str">
        <f>_xlfn.XLOOKUP(TMODELO[[#This Row],[Codigo Area Liquidacion]],TBLAREA[PLANTA],TBLAREA[PROG])</f>
        <v>13</v>
      </c>
      <c r="E457" t="str">
        <f>TMODELO[[#This Row],[Numero Documento]]&amp;TMODELO[[#This Row],[CTA]]</f>
        <v>001112046572.1.1.1.01</v>
      </c>
      <c r="F457" s="25" t="s">
        <v>2365</v>
      </c>
      <c r="G457" t="s">
        <v>1150</v>
      </c>
      <c r="H457" t="s">
        <v>8</v>
      </c>
      <c r="I457" t="s">
        <v>342</v>
      </c>
      <c r="J457" t="s">
        <v>1670</v>
      </c>
    </row>
    <row r="458" spans="1:10">
      <c r="A458" t="s">
        <v>11</v>
      </c>
      <c r="B458" t="s">
        <v>3185</v>
      </c>
      <c r="C458" t="str">
        <f>_xlfn.XLOOKUP(TMODELO[[#This Row],[Tipo Empleado]],TBLTIPO[Tipo Empleado],TBLTIPO[cta])</f>
        <v>2.1.1.1.01</v>
      </c>
      <c r="D458" t="str">
        <f>_xlfn.XLOOKUP(TMODELO[[#This Row],[Codigo Area Liquidacion]],TBLAREA[PLANTA],TBLAREA[PROG])</f>
        <v>13</v>
      </c>
      <c r="E458" t="str">
        <f>TMODELO[[#This Row],[Numero Documento]]&amp;TMODELO[[#This Row],[CTA]]</f>
        <v>001040430052.1.1.1.01</v>
      </c>
      <c r="F458" s="25" t="s">
        <v>2366</v>
      </c>
      <c r="G458" t="s">
        <v>630</v>
      </c>
      <c r="H458" t="s">
        <v>95</v>
      </c>
      <c r="I458" t="s">
        <v>1954</v>
      </c>
      <c r="J458" t="s">
        <v>1677</v>
      </c>
    </row>
    <row r="459" spans="1:10">
      <c r="A459" t="s">
        <v>11</v>
      </c>
      <c r="B459" t="s">
        <v>3139</v>
      </c>
      <c r="C459" t="str">
        <f>_xlfn.XLOOKUP(TMODELO[[#This Row],[Tipo Empleado]],TBLTIPO[Tipo Empleado],TBLTIPO[cta])</f>
        <v>2.1.1.1.01</v>
      </c>
      <c r="D459" t="str">
        <f>_xlfn.XLOOKUP(TMODELO[[#This Row],[Codigo Area Liquidacion]],TBLAREA[PLANTA],TBLAREA[PROG])</f>
        <v>01</v>
      </c>
      <c r="E459" t="str">
        <f>TMODELO[[#This Row],[Numero Documento]]&amp;TMODELO[[#This Row],[CTA]]</f>
        <v>047018875412.1.1.1.01</v>
      </c>
      <c r="F459" s="25" t="s">
        <v>2102</v>
      </c>
      <c r="G459" t="s">
        <v>1221</v>
      </c>
      <c r="H459" t="s">
        <v>1220</v>
      </c>
      <c r="I459" t="s">
        <v>288</v>
      </c>
      <c r="J459" t="s">
        <v>1668</v>
      </c>
    </row>
    <row r="460" spans="1:10">
      <c r="A460" t="s">
        <v>11</v>
      </c>
      <c r="B460" t="s">
        <v>3155</v>
      </c>
      <c r="C460" t="str">
        <f>_xlfn.XLOOKUP(TMODELO[[#This Row],[Tipo Empleado]],TBLTIPO[Tipo Empleado],TBLTIPO[cta])</f>
        <v>2.1.1.1.01</v>
      </c>
      <c r="D460" t="str">
        <f>_xlfn.XLOOKUP(TMODELO[[#This Row],[Codigo Area Liquidacion]],TBLAREA[PLANTA],TBLAREA[PROG])</f>
        <v>11</v>
      </c>
      <c r="E460" t="str">
        <f>TMODELO[[#This Row],[Numero Documento]]&amp;TMODELO[[#This Row],[CTA]]</f>
        <v>095000681852.1.1.1.01</v>
      </c>
      <c r="F460" s="25" t="s">
        <v>2621</v>
      </c>
      <c r="G460" t="s">
        <v>740</v>
      </c>
      <c r="H460" t="s">
        <v>8</v>
      </c>
      <c r="I460" t="s">
        <v>728</v>
      </c>
      <c r="J460" t="s">
        <v>1674</v>
      </c>
    </row>
    <row r="461" spans="1:10">
      <c r="A461" t="s">
        <v>11</v>
      </c>
      <c r="B461" t="s">
        <v>3155</v>
      </c>
      <c r="C461" t="str">
        <f>_xlfn.XLOOKUP(TMODELO[[#This Row],[Tipo Empleado]],TBLTIPO[Tipo Empleado],TBLTIPO[cta])</f>
        <v>2.1.1.1.01</v>
      </c>
      <c r="D461" t="str">
        <f>_xlfn.XLOOKUP(TMODELO[[#This Row],[Codigo Area Liquidacion]],TBLAREA[PLANTA],TBLAREA[PROG])</f>
        <v>11</v>
      </c>
      <c r="E461" t="str">
        <f>TMODELO[[#This Row],[Numero Documento]]&amp;TMODELO[[#This Row],[CTA]]</f>
        <v>402255913182.1.1.1.01</v>
      </c>
      <c r="F461" s="25" t="s">
        <v>3106</v>
      </c>
      <c r="G461" t="s">
        <v>3105</v>
      </c>
      <c r="H461" t="s">
        <v>10</v>
      </c>
      <c r="I461" t="s">
        <v>300</v>
      </c>
      <c r="J461" t="s">
        <v>1704</v>
      </c>
    </row>
    <row r="462" spans="1:10">
      <c r="A462" t="s">
        <v>3039</v>
      </c>
      <c r="B462" t="s">
        <v>3139</v>
      </c>
      <c r="C462" t="str">
        <f>_xlfn.XLOOKUP(TMODELO[[#This Row],[Tipo Empleado]],TBLTIPO[Tipo Empleado],TBLTIPO[cta])</f>
        <v>2.1.1.2.08</v>
      </c>
      <c r="D462" t="str">
        <f>_xlfn.XLOOKUP(TMODELO[[#This Row],[Codigo Area Liquidacion]],TBLAREA[PLANTA],TBLAREA[PROG])</f>
        <v>01</v>
      </c>
      <c r="E462" t="str">
        <f>TMODELO[[#This Row],[Numero Documento]]&amp;TMODELO[[#This Row],[CTA]]</f>
        <v>001193777112.1.1.2.08</v>
      </c>
      <c r="F462" s="25" t="s">
        <v>2802</v>
      </c>
      <c r="G462" t="s">
        <v>1628</v>
      </c>
      <c r="H462" t="s">
        <v>1587</v>
      </c>
      <c r="I462" t="s">
        <v>1953</v>
      </c>
      <c r="J462" t="s">
        <v>1683</v>
      </c>
    </row>
    <row r="463" spans="1:10">
      <c r="A463" t="s">
        <v>11</v>
      </c>
      <c r="B463" t="s">
        <v>3185</v>
      </c>
      <c r="C463" t="str">
        <f>_xlfn.XLOOKUP(TMODELO[[#This Row],[Tipo Empleado]],TBLTIPO[Tipo Empleado],TBLTIPO[cta])</f>
        <v>2.1.1.1.01</v>
      </c>
      <c r="D463" t="str">
        <f>_xlfn.XLOOKUP(TMODELO[[#This Row],[Codigo Area Liquidacion]],TBLAREA[PLANTA],TBLAREA[PROG])</f>
        <v>13</v>
      </c>
      <c r="E463" t="str">
        <f>TMODELO[[#This Row],[Numero Documento]]&amp;TMODELO[[#This Row],[CTA]]</f>
        <v>402148353612.1.1.1.01</v>
      </c>
      <c r="F463" s="25" t="s">
        <v>2367</v>
      </c>
      <c r="G463" t="s">
        <v>1933</v>
      </c>
      <c r="H463" t="s">
        <v>381</v>
      </c>
      <c r="I463" t="s">
        <v>342</v>
      </c>
      <c r="J463" t="s">
        <v>1670</v>
      </c>
    </row>
    <row r="464" spans="1:10">
      <c r="A464" t="s">
        <v>11</v>
      </c>
      <c r="B464" t="s">
        <v>3185</v>
      </c>
      <c r="C464" t="str">
        <f>_xlfn.XLOOKUP(TMODELO[[#This Row],[Tipo Empleado]],TBLTIPO[Tipo Empleado],TBLTIPO[cta])</f>
        <v>2.1.1.1.01</v>
      </c>
      <c r="D464" t="str">
        <f>_xlfn.XLOOKUP(TMODELO[[#This Row],[Codigo Area Liquidacion]],TBLAREA[PLANTA],TBLAREA[PROG])</f>
        <v>13</v>
      </c>
      <c r="E464" t="str">
        <f>TMODELO[[#This Row],[Numero Documento]]&amp;TMODELO[[#This Row],[CTA]]</f>
        <v>223006255912.1.1.1.01</v>
      </c>
      <c r="F464" s="25" t="s">
        <v>2368</v>
      </c>
      <c r="G464" t="s">
        <v>431</v>
      </c>
      <c r="H464" t="s">
        <v>432</v>
      </c>
      <c r="I464" t="s">
        <v>342</v>
      </c>
      <c r="J464" t="s">
        <v>1670</v>
      </c>
    </row>
    <row r="465" spans="1:10">
      <c r="A465" t="s">
        <v>11</v>
      </c>
      <c r="B465" t="s">
        <v>3185</v>
      </c>
      <c r="C465" t="str">
        <f>_xlfn.XLOOKUP(TMODELO[[#This Row],[Tipo Empleado]],TBLTIPO[Tipo Empleado],TBLTIPO[cta])</f>
        <v>2.1.1.1.01</v>
      </c>
      <c r="D465" t="str">
        <f>_xlfn.XLOOKUP(TMODELO[[#This Row],[Codigo Area Liquidacion]],TBLAREA[PLANTA],TBLAREA[PROG])</f>
        <v>13</v>
      </c>
      <c r="E465" t="str">
        <f>TMODELO[[#This Row],[Numero Documento]]&amp;TMODELO[[#This Row],[CTA]]</f>
        <v>001115086362.1.1.1.01</v>
      </c>
      <c r="F465" s="25" t="s">
        <v>2369</v>
      </c>
      <c r="G465" t="s">
        <v>631</v>
      </c>
      <c r="H465" t="s">
        <v>474</v>
      </c>
      <c r="I465" t="s">
        <v>1954</v>
      </c>
      <c r="J465" t="s">
        <v>1677</v>
      </c>
    </row>
    <row r="466" spans="1:10">
      <c r="A466" t="s">
        <v>3048</v>
      </c>
      <c r="B466" t="s">
        <v>3139</v>
      </c>
      <c r="C466" t="str">
        <f>_xlfn.XLOOKUP(TMODELO[[#This Row],[Tipo Empleado]],TBLTIPO[Tipo Empleado],TBLTIPO[cta])</f>
        <v>2.1.2.2.05</v>
      </c>
      <c r="D466" t="str">
        <f>_xlfn.XLOOKUP(TMODELO[[#This Row],[Codigo Area Liquidacion]],TBLAREA[PLANTA],TBLAREA[PROG])</f>
        <v>01</v>
      </c>
      <c r="E466" t="str">
        <f>TMODELO[[#This Row],[Numero Documento]]&amp;TMODELO[[#This Row],[CTA]]</f>
        <v>223012542922.1.2.2.05</v>
      </c>
      <c r="F466" s="25" t="s">
        <v>3126</v>
      </c>
      <c r="G466" t="s">
        <v>3125</v>
      </c>
      <c r="H466" t="s">
        <v>1060</v>
      </c>
      <c r="I466" t="s">
        <v>1116</v>
      </c>
      <c r="J466" t="s">
        <v>1679</v>
      </c>
    </row>
    <row r="467" spans="1:10">
      <c r="A467" t="s">
        <v>11</v>
      </c>
      <c r="B467" t="s">
        <v>3155</v>
      </c>
      <c r="C467" t="str">
        <f>_xlfn.XLOOKUP(TMODELO[[#This Row],[Tipo Empleado]],TBLTIPO[Tipo Empleado],TBLTIPO[cta])</f>
        <v>2.1.1.1.01</v>
      </c>
      <c r="D467" t="str">
        <f>_xlfn.XLOOKUP(TMODELO[[#This Row],[Codigo Area Liquidacion]],TBLAREA[PLANTA],TBLAREA[PROG])</f>
        <v>11</v>
      </c>
      <c r="E467" t="str">
        <f>TMODELO[[#This Row],[Numero Documento]]&amp;TMODELO[[#This Row],[CTA]]</f>
        <v>001144549522.1.1.1.01</v>
      </c>
      <c r="F467" s="25" t="s">
        <v>2622</v>
      </c>
      <c r="G467" t="s">
        <v>81</v>
      </c>
      <c r="H467" t="s">
        <v>82</v>
      </c>
      <c r="I467" t="s">
        <v>73</v>
      </c>
      <c r="J467" t="s">
        <v>1684</v>
      </c>
    </row>
    <row r="468" spans="1:10">
      <c r="A468" t="s">
        <v>11</v>
      </c>
      <c r="B468" t="s">
        <v>3185</v>
      </c>
      <c r="C468" t="str">
        <f>_xlfn.XLOOKUP(TMODELO[[#This Row],[Tipo Empleado]],TBLTIPO[Tipo Empleado],TBLTIPO[cta])</f>
        <v>2.1.1.1.01</v>
      </c>
      <c r="D468" t="str">
        <f>_xlfn.XLOOKUP(TMODELO[[#This Row],[Codigo Area Liquidacion]],TBLAREA[PLANTA],TBLAREA[PROG])</f>
        <v>13</v>
      </c>
      <c r="E468" t="str">
        <f>TMODELO[[#This Row],[Numero Documento]]&amp;TMODELO[[#This Row],[CTA]]</f>
        <v>001141756312.1.1.1.01</v>
      </c>
      <c r="F468" s="25" t="s">
        <v>1329</v>
      </c>
      <c r="G468" t="s">
        <v>230</v>
      </c>
      <c r="H468" t="s">
        <v>232</v>
      </c>
      <c r="I468" t="s">
        <v>1954</v>
      </c>
      <c r="J468" t="s">
        <v>1677</v>
      </c>
    </row>
    <row r="469" spans="1:10">
      <c r="A469" t="s">
        <v>11</v>
      </c>
      <c r="B469" t="s">
        <v>3139</v>
      </c>
      <c r="C469" t="str">
        <f>_xlfn.XLOOKUP(TMODELO[[#This Row],[Tipo Empleado]],TBLTIPO[Tipo Empleado],TBLTIPO[cta])</f>
        <v>2.1.1.1.01</v>
      </c>
      <c r="D469" t="str">
        <f>_xlfn.XLOOKUP(TMODELO[[#This Row],[Codigo Area Liquidacion]],TBLAREA[PLANTA],TBLAREA[PROG])</f>
        <v>01</v>
      </c>
      <c r="E469" t="str">
        <f>TMODELO[[#This Row],[Numero Documento]]&amp;TMODELO[[#This Row],[CTA]]</f>
        <v>001040980252.1.1.1.01</v>
      </c>
      <c r="F469" s="25" t="s">
        <v>2103</v>
      </c>
      <c r="G469" t="s">
        <v>782</v>
      </c>
      <c r="H469" t="s">
        <v>8</v>
      </c>
      <c r="I469" t="s">
        <v>1116</v>
      </c>
      <c r="J469" t="s">
        <v>1679</v>
      </c>
    </row>
    <row r="470" spans="1:10">
      <c r="A470" t="s">
        <v>11</v>
      </c>
      <c r="B470" t="s">
        <v>3185</v>
      </c>
      <c r="C470" t="str">
        <f>_xlfn.XLOOKUP(TMODELO[[#This Row],[Tipo Empleado]],TBLTIPO[Tipo Empleado],TBLTIPO[cta])</f>
        <v>2.1.1.1.01</v>
      </c>
      <c r="D470" t="str">
        <f>_xlfn.XLOOKUP(TMODELO[[#This Row],[Codigo Area Liquidacion]],TBLAREA[PLANTA],TBLAREA[PROG])</f>
        <v>13</v>
      </c>
      <c r="E470" t="str">
        <f>TMODELO[[#This Row],[Numero Documento]]&amp;TMODELO[[#This Row],[CTA]]</f>
        <v>031038977932.1.1.1.01</v>
      </c>
      <c r="F470" s="25" t="s">
        <v>2370</v>
      </c>
      <c r="G470" t="s">
        <v>433</v>
      </c>
      <c r="H470" t="s">
        <v>434</v>
      </c>
      <c r="I470" t="s">
        <v>342</v>
      </c>
      <c r="J470" t="s">
        <v>1670</v>
      </c>
    </row>
    <row r="471" spans="1:10">
      <c r="A471" t="s">
        <v>11</v>
      </c>
      <c r="B471" t="s">
        <v>3139</v>
      </c>
      <c r="C471" t="str">
        <f>_xlfn.XLOOKUP(TMODELO[[#This Row],[Tipo Empleado]],TBLTIPO[Tipo Empleado],TBLTIPO[cta])</f>
        <v>2.1.1.1.01</v>
      </c>
      <c r="D471" t="str">
        <f>_xlfn.XLOOKUP(TMODELO[[#This Row],[Codigo Area Liquidacion]],TBLAREA[PLANTA],TBLAREA[PROG])</f>
        <v>01</v>
      </c>
      <c r="E471" t="str">
        <f>TMODELO[[#This Row],[Numero Documento]]&amp;TMODELO[[#This Row],[CTA]]</f>
        <v>001128584362.1.1.1.01</v>
      </c>
      <c r="F471" s="25" t="s">
        <v>2104</v>
      </c>
      <c r="G471" t="s">
        <v>262</v>
      </c>
      <c r="H471" t="s">
        <v>259</v>
      </c>
      <c r="I471" t="s">
        <v>1964</v>
      </c>
      <c r="J471" t="s">
        <v>1718</v>
      </c>
    </row>
    <row r="472" spans="1:10">
      <c r="A472" t="s">
        <v>11</v>
      </c>
      <c r="B472" t="s">
        <v>3139</v>
      </c>
      <c r="C472" t="str">
        <f>_xlfn.XLOOKUP(TMODELO[[#This Row],[Tipo Empleado]],TBLTIPO[Tipo Empleado],TBLTIPO[cta])</f>
        <v>2.1.1.1.01</v>
      </c>
      <c r="D472" t="str">
        <f>_xlfn.XLOOKUP(TMODELO[[#This Row],[Codigo Area Liquidacion]],TBLAREA[PLANTA],TBLAREA[PROG])</f>
        <v>01</v>
      </c>
      <c r="E472" t="str">
        <f>TMODELO[[#This Row],[Numero Documento]]&amp;TMODELO[[#This Row],[CTA]]</f>
        <v>001118887232.1.1.1.01</v>
      </c>
      <c r="F472" s="25" t="s">
        <v>1330</v>
      </c>
      <c r="G472" t="s">
        <v>220</v>
      </c>
      <c r="H472" t="s">
        <v>15</v>
      </c>
      <c r="I472" t="s">
        <v>208</v>
      </c>
      <c r="J472" t="s">
        <v>3145</v>
      </c>
    </row>
    <row r="473" spans="1:10">
      <c r="A473" t="s">
        <v>11</v>
      </c>
      <c r="B473" t="s">
        <v>3185</v>
      </c>
      <c r="C473" t="str">
        <f>_xlfn.XLOOKUP(TMODELO[[#This Row],[Tipo Empleado]],TBLTIPO[Tipo Empleado],TBLTIPO[cta])</f>
        <v>2.1.1.1.01</v>
      </c>
      <c r="D473" t="str">
        <f>_xlfn.XLOOKUP(TMODELO[[#This Row],[Codigo Area Liquidacion]],TBLAREA[PLANTA],TBLAREA[PROG])</f>
        <v>13</v>
      </c>
      <c r="E473" t="str">
        <f>TMODELO[[#This Row],[Numero Documento]]&amp;TMODELO[[#This Row],[CTA]]</f>
        <v>001077213752.1.1.1.01</v>
      </c>
      <c r="F473" s="25" t="s">
        <v>2371</v>
      </c>
      <c r="G473" t="s">
        <v>252</v>
      </c>
      <c r="H473" t="s">
        <v>130</v>
      </c>
      <c r="I473" t="s">
        <v>1965</v>
      </c>
      <c r="J473" t="s">
        <v>1723</v>
      </c>
    </row>
    <row r="474" spans="1:10">
      <c r="A474" t="s">
        <v>11</v>
      </c>
      <c r="B474" t="s">
        <v>3139</v>
      </c>
      <c r="C474" t="str">
        <f>_xlfn.XLOOKUP(TMODELO[[#This Row],[Tipo Empleado]],TBLTIPO[Tipo Empleado],TBLTIPO[cta])</f>
        <v>2.1.1.1.01</v>
      </c>
      <c r="D474" t="str">
        <f>_xlfn.XLOOKUP(TMODELO[[#This Row],[Codigo Area Liquidacion]],TBLAREA[PLANTA],TBLAREA[PROG])</f>
        <v>01</v>
      </c>
      <c r="E474" t="str">
        <f>TMODELO[[#This Row],[Numero Documento]]&amp;TMODELO[[#This Row],[CTA]]</f>
        <v>001002157142.1.1.1.01</v>
      </c>
      <c r="F474" s="25" t="s">
        <v>2105</v>
      </c>
      <c r="G474" t="s">
        <v>1071</v>
      </c>
      <c r="H474" t="s">
        <v>133</v>
      </c>
      <c r="I474" t="s">
        <v>716</v>
      </c>
      <c r="J474" t="s">
        <v>1671</v>
      </c>
    </row>
    <row r="475" spans="1:10">
      <c r="A475" t="s">
        <v>11</v>
      </c>
      <c r="B475" t="s">
        <v>3139</v>
      </c>
      <c r="C475" t="str">
        <f>_xlfn.XLOOKUP(TMODELO[[#This Row],[Tipo Empleado]],TBLTIPO[Tipo Empleado],TBLTIPO[cta])</f>
        <v>2.1.1.1.01</v>
      </c>
      <c r="D475" t="str">
        <f>_xlfn.XLOOKUP(TMODELO[[#This Row],[Codigo Area Liquidacion]],TBLAREA[PLANTA],TBLAREA[PROG])</f>
        <v>01</v>
      </c>
      <c r="E475" t="str">
        <f>TMODELO[[#This Row],[Numero Documento]]&amp;TMODELO[[#This Row],[CTA]]</f>
        <v>034001958262.1.1.1.01</v>
      </c>
      <c r="F475" s="25" t="s">
        <v>2106</v>
      </c>
      <c r="G475" t="s">
        <v>919</v>
      </c>
      <c r="H475" t="s">
        <v>75</v>
      </c>
      <c r="I475" t="s">
        <v>1955</v>
      </c>
      <c r="J475" t="s">
        <v>1669</v>
      </c>
    </row>
    <row r="476" spans="1:10">
      <c r="A476" t="s">
        <v>11</v>
      </c>
      <c r="B476" t="s">
        <v>3155</v>
      </c>
      <c r="C476" t="str">
        <f>_xlfn.XLOOKUP(TMODELO[[#This Row],[Tipo Empleado]],TBLTIPO[Tipo Empleado],TBLTIPO[cta])</f>
        <v>2.1.1.1.01</v>
      </c>
      <c r="D476" t="str">
        <f>_xlfn.XLOOKUP(TMODELO[[#This Row],[Codigo Area Liquidacion]],TBLAREA[PLANTA],TBLAREA[PROG])</f>
        <v>11</v>
      </c>
      <c r="E476" t="str">
        <f>TMODELO[[#This Row],[Numero Documento]]&amp;TMODELO[[#This Row],[CTA]]</f>
        <v>031001965382.1.1.1.01</v>
      </c>
      <c r="F476" s="25" t="s">
        <v>2623</v>
      </c>
      <c r="G476" t="s">
        <v>741</v>
      </c>
      <c r="H476" t="s">
        <v>742</v>
      </c>
      <c r="I476" t="s">
        <v>728</v>
      </c>
      <c r="J476" t="s">
        <v>1674</v>
      </c>
    </row>
    <row r="477" spans="1:10">
      <c r="A477" t="s">
        <v>11</v>
      </c>
      <c r="B477" t="s">
        <v>3185</v>
      </c>
      <c r="C477" t="str">
        <f>_xlfn.XLOOKUP(TMODELO[[#This Row],[Tipo Empleado]],TBLTIPO[Tipo Empleado],TBLTIPO[cta])</f>
        <v>2.1.1.1.01</v>
      </c>
      <c r="D477" t="str">
        <f>_xlfn.XLOOKUP(TMODELO[[#This Row],[Codigo Area Liquidacion]],TBLAREA[PLANTA],TBLAREA[PROG])</f>
        <v>13</v>
      </c>
      <c r="E477" t="str">
        <f>TMODELO[[#This Row],[Numero Documento]]&amp;TMODELO[[#This Row],[CTA]]</f>
        <v>040000915222.1.1.1.01</v>
      </c>
      <c r="F477" s="25" t="s">
        <v>2372</v>
      </c>
      <c r="G477" t="s">
        <v>1612</v>
      </c>
      <c r="H477" t="s">
        <v>27</v>
      </c>
      <c r="I477" t="s">
        <v>1954</v>
      </c>
      <c r="J477" t="s">
        <v>1677</v>
      </c>
    </row>
    <row r="478" spans="1:10">
      <c r="A478" t="s">
        <v>3048</v>
      </c>
      <c r="B478" t="s">
        <v>3139</v>
      </c>
      <c r="C478" t="str">
        <f>_xlfn.XLOOKUP(TMODELO[[#This Row],[Tipo Empleado]],TBLTIPO[Tipo Empleado],TBLTIPO[cta])</f>
        <v>2.1.2.2.05</v>
      </c>
      <c r="D478" t="str">
        <f>_xlfn.XLOOKUP(TMODELO[[#This Row],[Codigo Area Liquidacion]],TBLAREA[PLANTA],TBLAREA[PROG])</f>
        <v>01</v>
      </c>
      <c r="E478" t="str">
        <f>TMODELO[[#This Row],[Numero Documento]]&amp;TMODELO[[#This Row],[CTA]]</f>
        <v>402141347402.1.2.2.05</v>
      </c>
      <c r="F478" s="25" t="s">
        <v>2952</v>
      </c>
      <c r="G478" t="s">
        <v>1816</v>
      </c>
      <c r="H478" t="s">
        <v>1060</v>
      </c>
      <c r="I478" t="s">
        <v>1116</v>
      </c>
      <c r="J478" t="s">
        <v>1679</v>
      </c>
    </row>
    <row r="479" spans="1:10">
      <c r="A479" t="s">
        <v>11</v>
      </c>
      <c r="B479" t="s">
        <v>3155</v>
      </c>
      <c r="C479" t="str">
        <f>_xlfn.XLOOKUP(TMODELO[[#This Row],[Tipo Empleado]],TBLTIPO[Tipo Empleado],TBLTIPO[cta])</f>
        <v>2.1.1.1.01</v>
      </c>
      <c r="D479" t="str">
        <f>_xlfn.XLOOKUP(TMODELO[[#This Row],[Codigo Area Liquidacion]],TBLAREA[PLANTA],TBLAREA[PROG])</f>
        <v>11</v>
      </c>
      <c r="E479" t="str">
        <f>TMODELO[[#This Row],[Numero Documento]]&amp;TMODELO[[#This Row],[CTA]]</f>
        <v>001005608792.1.1.1.01</v>
      </c>
      <c r="F479" s="25" t="s">
        <v>2624</v>
      </c>
      <c r="G479" t="s">
        <v>1269</v>
      </c>
      <c r="H479" t="s">
        <v>1270</v>
      </c>
      <c r="I479" t="s">
        <v>1953</v>
      </c>
      <c r="J479" t="s">
        <v>1683</v>
      </c>
    </row>
    <row r="480" spans="1:10">
      <c r="A480" t="s">
        <v>11</v>
      </c>
      <c r="B480" t="s">
        <v>3185</v>
      </c>
      <c r="C480" t="str">
        <f>_xlfn.XLOOKUP(TMODELO[[#This Row],[Tipo Empleado]],TBLTIPO[Tipo Empleado],TBLTIPO[cta])</f>
        <v>2.1.1.1.01</v>
      </c>
      <c r="D480" t="str">
        <f>_xlfn.XLOOKUP(TMODELO[[#This Row],[Codigo Area Liquidacion]],TBLAREA[PLANTA],TBLAREA[PROG])</f>
        <v>13</v>
      </c>
      <c r="E480" t="str">
        <f>TMODELO[[#This Row],[Numero Documento]]&amp;TMODELO[[#This Row],[CTA]]</f>
        <v>001116456362.1.1.1.01</v>
      </c>
      <c r="F480" s="25" t="s">
        <v>1430</v>
      </c>
      <c r="G480" t="s">
        <v>435</v>
      </c>
      <c r="H480" t="s">
        <v>133</v>
      </c>
      <c r="I480" t="s">
        <v>342</v>
      </c>
      <c r="J480" t="s">
        <v>1670</v>
      </c>
    </row>
    <row r="481" spans="1:10">
      <c r="A481" t="s">
        <v>11</v>
      </c>
      <c r="B481" t="s">
        <v>3155</v>
      </c>
      <c r="C481" t="str">
        <f>_xlfn.XLOOKUP(TMODELO[[#This Row],[Tipo Empleado]],TBLTIPO[Tipo Empleado],TBLTIPO[cta])</f>
        <v>2.1.1.1.01</v>
      </c>
      <c r="D481" t="str">
        <f>_xlfn.XLOOKUP(TMODELO[[#This Row],[Codigo Area Liquidacion]],TBLAREA[PLANTA],TBLAREA[PROG])</f>
        <v>11</v>
      </c>
      <c r="E481" t="str">
        <f>TMODELO[[#This Row],[Numero Documento]]&amp;TMODELO[[#This Row],[CTA]]</f>
        <v>031027928702.1.1.1.01</v>
      </c>
      <c r="F481" s="25" t="s">
        <v>2625</v>
      </c>
      <c r="G481" t="s">
        <v>743</v>
      </c>
      <c r="H481" t="s">
        <v>8</v>
      </c>
      <c r="I481" t="s">
        <v>728</v>
      </c>
      <c r="J481" t="s">
        <v>1674</v>
      </c>
    </row>
    <row r="482" spans="1:10">
      <c r="A482" t="s">
        <v>11</v>
      </c>
      <c r="B482" t="s">
        <v>3155</v>
      </c>
      <c r="C482" t="str">
        <f>_xlfn.XLOOKUP(TMODELO[[#This Row],[Tipo Empleado]],TBLTIPO[Tipo Empleado],TBLTIPO[cta])</f>
        <v>2.1.1.1.01</v>
      </c>
      <c r="D482" t="str">
        <f>_xlfn.XLOOKUP(TMODELO[[#This Row],[Codigo Area Liquidacion]],TBLAREA[PLANTA],TBLAREA[PROG])</f>
        <v>11</v>
      </c>
      <c r="E482" t="str">
        <f>TMODELO[[#This Row],[Numero Documento]]&amp;TMODELO[[#This Row],[CTA]]</f>
        <v>031002966272.1.1.1.01</v>
      </c>
      <c r="F482" s="25" t="s">
        <v>2626</v>
      </c>
      <c r="G482" t="s">
        <v>160</v>
      </c>
      <c r="H482" t="s">
        <v>151</v>
      </c>
      <c r="I482" t="s">
        <v>1953</v>
      </c>
      <c r="J482" t="s">
        <v>1683</v>
      </c>
    </row>
    <row r="483" spans="1:10">
      <c r="A483" t="s">
        <v>3039</v>
      </c>
      <c r="B483" t="s">
        <v>3139</v>
      </c>
      <c r="C483" t="str">
        <f>_xlfn.XLOOKUP(TMODELO[[#This Row],[Tipo Empleado]],TBLTIPO[Tipo Empleado],TBLTIPO[cta])</f>
        <v>2.1.1.2.08</v>
      </c>
      <c r="D483" t="str">
        <f>_xlfn.XLOOKUP(TMODELO[[#This Row],[Codigo Area Liquidacion]],TBLAREA[PLANTA],TBLAREA[PROG])</f>
        <v>01</v>
      </c>
      <c r="E483" t="str">
        <f>TMODELO[[#This Row],[Numero Documento]]&amp;TMODELO[[#This Row],[CTA]]</f>
        <v>001131390592.1.1.2.08</v>
      </c>
      <c r="F483" s="25" t="s">
        <v>2803</v>
      </c>
      <c r="G483" t="s">
        <v>1652</v>
      </c>
      <c r="H483" t="s">
        <v>59</v>
      </c>
      <c r="I483" t="s">
        <v>319</v>
      </c>
      <c r="J483" t="s">
        <v>1694</v>
      </c>
    </row>
    <row r="484" spans="1:10">
      <c r="A484" t="s">
        <v>11</v>
      </c>
      <c r="B484" t="s">
        <v>3155</v>
      </c>
      <c r="C484" t="str">
        <f>_xlfn.XLOOKUP(TMODELO[[#This Row],[Tipo Empleado]],TBLTIPO[Tipo Empleado],TBLTIPO[cta])</f>
        <v>2.1.1.1.01</v>
      </c>
      <c r="D484" t="str">
        <f>_xlfn.XLOOKUP(TMODELO[[#This Row],[Codigo Area Liquidacion]],TBLAREA[PLANTA],TBLAREA[PROG])</f>
        <v>11</v>
      </c>
      <c r="E484" t="str">
        <f>TMODELO[[#This Row],[Numero Documento]]&amp;TMODELO[[#This Row],[CTA]]</f>
        <v>001091635352.1.1.1.01</v>
      </c>
      <c r="F484" s="25" t="s">
        <v>2627</v>
      </c>
      <c r="G484" t="s">
        <v>591</v>
      </c>
      <c r="H484" t="s">
        <v>592</v>
      </c>
      <c r="I484" t="s">
        <v>589</v>
      </c>
      <c r="J484" t="s">
        <v>1715</v>
      </c>
    </row>
    <row r="485" spans="1:10">
      <c r="A485" t="s">
        <v>11</v>
      </c>
      <c r="B485" t="s">
        <v>3139</v>
      </c>
      <c r="C485" t="str">
        <f>_xlfn.XLOOKUP(TMODELO[[#This Row],[Tipo Empleado]],TBLTIPO[Tipo Empleado],TBLTIPO[cta])</f>
        <v>2.1.1.1.01</v>
      </c>
      <c r="D485" t="str">
        <f>_xlfn.XLOOKUP(TMODELO[[#This Row],[Codigo Area Liquidacion]],TBLAREA[PLANTA],TBLAREA[PROG])</f>
        <v>01</v>
      </c>
      <c r="E485" t="str">
        <f>TMODELO[[#This Row],[Numero Documento]]&amp;TMODELO[[#This Row],[CTA]]</f>
        <v>001168710472.1.1.1.01</v>
      </c>
      <c r="F485" s="25" t="s">
        <v>2107</v>
      </c>
      <c r="G485" t="s">
        <v>920</v>
      </c>
      <c r="H485" t="s">
        <v>82</v>
      </c>
      <c r="I485" t="s">
        <v>1955</v>
      </c>
      <c r="J485" t="s">
        <v>1669</v>
      </c>
    </row>
    <row r="486" spans="1:10">
      <c r="A486" t="s">
        <v>11</v>
      </c>
      <c r="B486" t="s">
        <v>3139</v>
      </c>
      <c r="C486" t="str">
        <f>_xlfn.XLOOKUP(TMODELO[[#This Row],[Tipo Empleado]],TBLTIPO[Tipo Empleado],TBLTIPO[cta])</f>
        <v>2.1.1.1.01</v>
      </c>
      <c r="D486" t="str">
        <f>_xlfn.XLOOKUP(TMODELO[[#This Row],[Codigo Area Liquidacion]],TBLAREA[PLANTA],TBLAREA[PROG])</f>
        <v>01</v>
      </c>
      <c r="E486" t="str">
        <f>TMODELO[[#This Row],[Numero Documento]]&amp;TMODELO[[#This Row],[CTA]]</f>
        <v>001004974602.1.1.1.01</v>
      </c>
      <c r="F486" s="25" t="s">
        <v>2108</v>
      </c>
      <c r="G486" t="s">
        <v>971</v>
      </c>
      <c r="H486" t="s">
        <v>17</v>
      </c>
      <c r="I486" t="s">
        <v>960</v>
      </c>
      <c r="J486" t="s">
        <v>1710</v>
      </c>
    </row>
    <row r="487" spans="1:10">
      <c r="A487" t="s">
        <v>3039</v>
      </c>
      <c r="B487" t="s">
        <v>3139</v>
      </c>
      <c r="C487" t="str">
        <f>_xlfn.XLOOKUP(TMODELO[[#This Row],[Tipo Empleado]],TBLTIPO[Tipo Empleado],TBLTIPO[cta])</f>
        <v>2.1.1.2.08</v>
      </c>
      <c r="D487" t="str">
        <f>_xlfn.XLOOKUP(TMODELO[[#This Row],[Codigo Area Liquidacion]],TBLAREA[PLANTA],TBLAREA[PROG])</f>
        <v>01</v>
      </c>
      <c r="E487" t="str">
        <f>TMODELO[[#This Row],[Numero Documento]]&amp;TMODELO[[#This Row],[CTA]]</f>
        <v>001156477942.1.1.2.08</v>
      </c>
      <c r="F487" s="25" t="s">
        <v>2804</v>
      </c>
      <c r="G487" t="s">
        <v>1874</v>
      </c>
      <c r="H487" t="s">
        <v>196</v>
      </c>
      <c r="I487" t="s">
        <v>1956</v>
      </c>
      <c r="J487" t="s">
        <v>1700</v>
      </c>
    </row>
    <row r="488" spans="1:10">
      <c r="A488" t="s">
        <v>11</v>
      </c>
      <c r="B488" t="s">
        <v>3155</v>
      </c>
      <c r="C488" t="str">
        <f>_xlfn.XLOOKUP(TMODELO[[#This Row],[Tipo Empleado]],TBLTIPO[Tipo Empleado],TBLTIPO[cta])</f>
        <v>2.1.1.1.01</v>
      </c>
      <c r="D488" t="str">
        <f>_xlfn.XLOOKUP(TMODELO[[#This Row],[Codigo Area Liquidacion]],TBLAREA[PLANTA],TBLAREA[PROG])</f>
        <v>11</v>
      </c>
      <c r="E488" t="str">
        <f>TMODELO[[#This Row],[Numero Documento]]&amp;TMODELO[[#This Row],[CTA]]</f>
        <v>001089581092.1.1.1.01</v>
      </c>
      <c r="F488" s="25" t="s">
        <v>1575</v>
      </c>
      <c r="G488" t="s">
        <v>121</v>
      </c>
      <c r="H488" t="s">
        <v>10</v>
      </c>
      <c r="I488" t="s">
        <v>106</v>
      </c>
      <c r="J488" t="s">
        <v>1690</v>
      </c>
    </row>
    <row r="489" spans="1:10">
      <c r="A489" t="s">
        <v>11</v>
      </c>
      <c r="B489" t="s">
        <v>3185</v>
      </c>
      <c r="C489" t="str">
        <f>_xlfn.XLOOKUP(TMODELO[[#This Row],[Tipo Empleado]],TBLTIPO[Tipo Empleado],TBLTIPO[cta])</f>
        <v>2.1.1.1.01</v>
      </c>
      <c r="D489" t="str">
        <f>_xlfn.XLOOKUP(TMODELO[[#This Row],[Codigo Area Liquidacion]],TBLAREA[PLANTA],TBLAREA[PROG])</f>
        <v>13</v>
      </c>
      <c r="E489" t="str">
        <f>TMODELO[[#This Row],[Numero Documento]]&amp;TMODELO[[#This Row],[CTA]]</f>
        <v>402321843392.1.1.1.01</v>
      </c>
      <c r="F489" s="25" t="s">
        <v>2373</v>
      </c>
      <c r="G489" t="s">
        <v>1151</v>
      </c>
      <c r="H489" t="s">
        <v>210</v>
      </c>
      <c r="I489" t="s">
        <v>342</v>
      </c>
      <c r="J489" t="s">
        <v>1670</v>
      </c>
    </row>
    <row r="490" spans="1:10">
      <c r="A490" t="s">
        <v>11</v>
      </c>
      <c r="B490" t="s">
        <v>3155</v>
      </c>
      <c r="C490" t="str">
        <f>_xlfn.XLOOKUP(TMODELO[[#This Row],[Tipo Empleado]],TBLTIPO[Tipo Empleado],TBLTIPO[cta])</f>
        <v>2.1.1.1.01</v>
      </c>
      <c r="D490" t="str">
        <f>_xlfn.XLOOKUP(TMODELO[[#This Row],[Codigo Area Liquidacion]],TBLAREA[PLANTA],TBLAREA[PROG])</f>
        <v>11</v>
      </c>
      <c r="E490" t="str">
        <f>TMODELO[[#This Row],[Numero Documento]]&amp;TMODELO[[#This Row],[CTA]]</f>
        <v>031040565632.1.1.1.01</v>
      </c>
      <c r="F490" s="25" t="s">
        <v>1531</v>
      </c>
      <c r="G490" t="s">
        <v>744</v>
      </c>
      <c r="H490" t="s">
        <v>142</v>
      </c>
      <c r="I490" t="s">
        <v>728</v>
      </c>
      <c r="J490" t="s">
        <v>1674</v>
      </c>
    </row>
    <row r="491" spans="1:10">
      <c r="A491" t="s">
        <v>11</v>
      </c>
      <c r="B491" t="s">
        <v>3185</v>
      </c>
      <c r="C491" t="str">
        <f>_xlfn.XLOOKUP(TMODELO[[#This Row],[Tipo Empleado]],TBLTIPO[Tipo Empleado],TBLTIPO[cta])</f>
        <v>2.1.1.1.01</v>
      </c>
      <c r="D491" t="str">
        <f>_xlfn.XLOOKUP(TMODELO[[#This Row],[Codigo Area Liquidacion]],TBLAREA[PLANTA],TBLAREA[PROG])</f>
        <v>13</v>
      </c>
      <c r="E491" t="str">
        <f>TMODELO[[#This Row],[Numero Documento]]&amp;TMODELO[[#This Row],[CTA]]</f>
        <v>018002463632.1.1.1.01</v>
      </c>
      <c r="F491" s="25" t="s">
        <v>1507</v>
      </c>
      <c r="G491" t="s">
        <v>246</v>
      </c>
      <c r="H491" t="s">
        <v>1197</v>
      </c>
      <c r="I491" t="s">
        <v>1961</v>
      </c>
      <c r="J491" t="s">
        <v>1673</v>
      </c>
    </row>
    <row r="492" spans="1:10">
      <c r="A492" t="s">
        <v>11</v>
      </c>
      <c r="B492" t="s">
        <v>3155</v>
      </c>
      <c r="C492" t="str">
        <f>_xlfn.XLOOKUP(TMODELO[[#This Row],[Tipo Empleado]],TBLTIPO[Tipo Empleado],TBLTIPO[cta])</f>
        <v>2.1.1.1.01</v>
      </c>
      <c r="D492" t="str">
        <f>_xlfn.XLOOKUP(TMODELO[[#This Row],[Codigo Area Liquidacion]],TBLAREA[PLANTA],TBLAREA[PROG])</f>
        <v>11</v>
      </c>
      <c r="E492" t="str">
        <f>TMODELO[[#This Row],[Numero Documento]]&amp;TMODELO[[#This Row],[CTA]]</f>
        <v>001000788312.1.1.1.01</v>
      </c>
      <c r="F492" s="25" t="s">
        <v>2628</v>
      </c>
      <c r="G492" t="s">
        <v>859</v>
      </c>
      <c r="H492" t="s">
        <v>55</v>
      </c>
      <c r="I492" t="s">
        <v>830</v>
      </c>
      <c r="J492" t="s">
        <v>1672</v>
      </c>
    </row>
    <row r="493" spans="1:10">
      <c r="A493" t="s">
        <v>11</v>
      </c>
      <c r="B493" t="s">
        <v>3139</v>
      </c>
      <c r="C493" t="str">
        <f>_xlfn.XLOOKUP(TMODELO[[#This Row],[Tipo Empleado]],TBLTIPO[Tipo Empleado],TBLTIPO[cta])</f>
        <v>2.1.1.1.01</v>
      </c>
      <c r="D493" t="str">
        <f>_xlfn.XLOOKUP(TMODELO[[#This Row],[Codigo Area Liquidacion]],TBLAREA[PLANTA],TBLAREA[PROG])</f>
        <v>01</v>
      </c>
      <c r="E493" t="str">
        <f>TMODELO[[#This Row],[Numero Documento]]&amp;TMODELO[[#This Row],[CTA]]</f>
        <v>093006770292.1.1.1.01</v>
      </c>
      <c r="F493" s="25" t="s">
        <v>2109</v>
      </c>
      <c r="G493" t="s">
        <v>921</v>
      </c>
      <c r="H493" t="s">
        <v>75</v>
      </c>
      <c r="I493" t="s">
        <v>1955</v>
      </c>
      <c r="J493" t="s">
        <v>1669</v>
      </c>
    </row>
    <row r="494" spans="1:10">
      <c r="A494" t="s">
        <v>11</v>
      </c>
      <c r="B494" t="s">
        <v>3139</v>
      </c>
      <c r="C494" t="str">
        <f>_xlfn.XLOOKUP(TMODELO[[#This Row],[Tipo Empleado]],TBLTIPO[Tipo Empleado],TBLTIPO[cta])</f>
        <v>2.1.1.1.01</v>
      </c>
      <c r="D494" t="str">
        <f>_xlfn.XLOOKUP(TMODELO[[#This Row],[Codigo Area Liquidacion]],TBLAREA[PLANTA],TBLAREA[PROG])</f>
        <v>01</v>
      </c>
      <c r="E494" t="str">
        <f>TMODELO[[#This Row],[Numero Documento]]&amp;TMODELO[[#This Row],[CTA]]</f>
        <v>001004333742.1.1.1.01</v>
      </c>
      <c r="F494" s="25" t="s">
        <v>2110</v>
      </c>
      <c r="G494" t="s">
        <v>323</v>
      </c>
      <c r="H494" t="s">
        <v>59</v>
      </c>
      <c r="I494" t="s">
        <v>319</v>
      </c>
      <c r="J494" t="s">
        <v>1694</v>
      </c>
    </row>
    <row r="495" spans="1:10">
      <c r="A495" t="s">
        <v>11</v>
      </c>
      <c r="B495" t="s">
        <v>3155</v>
      </c>
      <c r="C495" t="str">
        <f>_xlfn.XLOOKUP(TMODELO[[#This Row],[Tipo Empleado]],TBLTIPO[Tipo Empleado],TBLTIPO[cta])</f>
        <v>2.1.1.1.01</v>
      </c>
      <c r="D495" t="str">
        <f>_xlfn.XLOOKUP(TMODELO[[#This Row],[Codigo Area Liquidacion]],TBLAREA[PLANTA],TBLAREA[PROG])</f>
        <v>11</v>
      </c>
      <c r="E495" t="str">
        <f>TMODELO[[#This Row],[Numero Documento]]&amp;TMODELO[[#This Row],[CTA]]</f>
        <v>031024385402.1.1.1.01</v>
      </c>
      <c r="F495" s="25" t="s">
        <v>2629</v>
      </c>
      <c r="G495" t="s">
        <v>31</v>
      </c>
      <c r="H495" t="s">
        <v>32</v>
      </c>
      <c r="I495" t="s">
        <v>18</v>
      </c>
      <c r="J495" t="s">
        <v>1729</v>
      </c>
    </row>
    <row r="496" spans="1:10">
      <c r="A496" t="s">
        <v>3048</v>
      </c>
      <c r="B496" t="s">
        <v>3139</v>
      </c>
      <c r="C496" t="str">
        <f>_xlfn.XLOOKUP(TMODELO[[#This Row],[Tipo Empleado]],TBLTIPO[Tipo Empleado],TBLTIPO[cta])</f>
        <v>2.1.2.2.05</v>
      </c>
      <c r="D496" t="str">
        <f>_xlfn.XLOOKUP(TMODELO[[#This Row],[Codigo Area Liquidacion]],TBLAREA[PLANTA],TBLAREA[PROG])</f>
        <v>01</v>
      </c>
      <c r="E496" t="str">
        <f>TMODELO[[#This Row],[Numero Documento]]&amp;TMODELO[[#This Row],[CTA]]</f>
        <v>402379980892.1.2.2.05</v>
      </c>
      <c r="F496" s="25" t="s">
        <v>2953</v>
      </c>
      <c r="G496" t="s">
        <v>1836</v>
      </c>
      <c r="H496" t="s">
        <v>1060</v>
      </c>
      <c r="I496" t="s">
        <v>1116</v>
      </c>
      <c r="J496" t="s">
        <v>1679</v>
      </c>
    </row>
    <row r="497" spans="1:10">
      <c r="A497" t="s">
        <v>11</v>
      </c>
      <c r="B497" t="s">
        <v>3185</v>
      </c>
      <c r="C497" t="str">
        <f>_xlfn.XLOOKUP(TMODELO[[#This Row],[Tipo Empleado]],TBLTIPO[Tipo Empleado],TBLTIPO[cta])</f>
        <v>2.1.1.1.01</v>
      </c>
      <c r="D497" t="str">
        <f>_xlfn.XLOOKUP(TMODELO[[#This Row],[Codigo Area Liquidacion]],TBLAREA[PLANTA],TBLAREA[PROG])</f>
        <v>13</v>
      </c>
      <c r="E497" t="str">
        <f>TMODELO[[#This Row],[Numero Documento]]&amp;TMODELO[[#This Row],[CTA]]</f>
        <v>001189234812.1.1.1.01</v>
      </c>
      <c r="F497" s="25" t="s">
        <v>2374</v>
      </c>
      <c r="G497" t="s">
        <v>632</v>
      </c>
      <c r="H497" t="s">
        <v>95</v>
      </c>
      <c r="I497" t="s">
        <v>1954</v>
      </c>
      <c r="J497" t="s">
        <v>1677</v>
      </c>
    </row>
    <row r="498" spans="1:10">
      <c r="A498" t="s">
        <v>11</v>
      </c>
      <c r="B498" t="s">
        <v>3155</v>
      </c>
      <c r="C498" t="str">
        <f>_xlfn.XLOOKUP(TMODELO[[#This Row],[Tipo Empleado]],TBLTIPO[Tipo Empleado],TBLTIPO[cta])</f>
        <v>2.1.1.1.01</v>
      </c>
      <c r="D498" t="str">
        <f>_xlfn.XLOOKUP(TMODELO[[#This Row],[Codigo Area Liquidacion]],TBLAREA[PLANTA],TBLAREA[PROG])</f>
        <v>11</v>
      </c>
      <c r="E498" t="str">
        <f>TMODELO[[#This Row],[Numero Documento]]&amp;TMODELO[[#This Row],[CTA]]</f>
        <v>001129400282.1.1.1.01</v>
      </c>
      <c r="F498" s="25" t="s">
        <v>2630</v>
      </c>
      <c r="G498" t="s">
        <v>860</v>
      </c>
      <c r="H498" t="s">
        <v>8</v>
      </c>
      <c r="I498" t="s">
        <v>830</v>
      </c>
      <c r="J498" t="s">
        <v>1672</v>
      </c>
    </row>
    <row r="499" spans="1:10">
      <c r="A499" t="s">
        <v>11</v>
      </c>
      <c r="B499" t="s">
        <v>3139</v>
      </c>
      <c r="C499" t="str">
        <f>_xlfn.XLOOKUP(TMODELO[[#This Row],[Tipo Empleado]],TBLTIPO[Tipo Empleado],TBLTIPO[cta])</f>
        <v>2.1.1.1.01</v>
      </c>
      <c r="D499" t="str">
        <f>_xlfn.XLOOKUP(TMODELO[[#This Row],[Codigo Area Liquidacion]],TBLAREA[PLANTA],TBLAREA[PROG])</f>
        <v>01</v>
      </c>
      <c r="E499" t="str">
        <f>TMODELO[[#This Row],[Numero Documento]]&amp;TMODELO[[#This Row],[CTA]]</f>
        <v>228000117892.1.1.1.01</v>
      </c>
      <c r="F499" s="25" t="s">
        <v>2111</v>
      </c>
      <c r="G499" t="s">
        <v>1072</v>
      </c>
      <c r="H499" t="s">
        <v>259</v>
      </c>
      <c r="I499" t="s">
        <v>316</v>
      </c>
      <c r="J499" t="s">
        <v>1678</v>
      </c>
    </row>
    <row r="500" spans="1:10">
      <c r="A500" t="s">
        <v>11</v>
      </c>
      <c r="B500" t="s">
        <v>3139</v>
      </c>
      <c r="C500" t="str">
        <f>_xlfn.XLOOKUP(TMODELO[[#This Row],[Tipo Empleado]],TBLTIPO[Tipo Empleado],TBLTIPO[cta])</f>
        <v>2.1.1.1.01</v>
      </c>
      <c r="D500" t="str">
        <f>_xlfn.XLOOKUP(TMODELO[[#This Row],[Codigo Area Liquidacion]],TBLAREA[PLANTA],TBLAREA[PROG])</f>
        <v>01</v>
      </c>
      <c r="E500" t="str">
        <f>TMODELO[[#This Row],[Numero Documento]]&amp;TMODELO[[#This Row],[CTA]]</f>
        <v>001082414152.1.1.1.01</v>
      </c>
      <c r="F500" s="25" t="s">
        <v>2112</v>
      </c>
      <c r="G500" t="s">
        <v>922</v>
      </c>
      <c r="H500" t="s">
        <v>577</v>
      </c>
      <c r="I500" t="s">
        <v>1955</v>
      </c>
      <c r="J500" t="s">
        <v>1669</v>
      </c>
    </row>
    <row r="501" spans="1:10">
      <c r="A501" t="s">
        <v>11</v>
      </c>
      <c r="B501" t="s">
        <v>3139</v>
      </c>
      <c r="C501" t="str">
        <f>_xlfn.XLOOKUP(TMODELO[[#This Row],[Tipo Empleado]],TBLTIPO[Tipo Empleado],TBLTIPO[cta])</f>
        <v>2.1.1.1.01</v>
      </c>
      <c r="D501" t="str">
        <f>_xlfn.XLOOKUP(TMODELO[[#This Row],[Codigo Area Liquidacion]],TBLAREA[PLANTA],TBLAREA[PROG])</f>
        <v>01</v>
      </c>
      <c r="E501" t="str">
        <f>TMODELO[[#This Row],[Numero Documento]]&amp;TMODELO[[#This Row],[CTA]]</f>
        <v>001113250072.1.1.1.01</v>
      </c>
      <c r="F501" s="25" t="s">
        <v>2113</v>
      </c>
      <c r="G501" t="s">
        <v>1073</v>
      </c>
      <c r="H501" t="s">
        <v>59</v>
      </c>
      <c r="I501" t="s">
        <v>309</v>
      </c>
      <c r="J501" t="s">
        <v>1688</v>
      </c>
    </row>
    <row r="502" spans="1:10">
      <c r="A502" t="s">
        <v>11</v>
      </c>
      <c r="B502" t="s">
        <v>3139</v>
      </c>
      <c r="C502" t="str">
        <f>_xlfn.XLOOKUP(TMODELO[[#This Row],[Tipo Empleado]],TBLTIPO[Tipo Empleado],TBLTIPO[cta])</f>
        <v>2.1.1.1.01</v>
      </c>
      <c r="D502" t="str">
        <f>_xlfn.XLOOKUP(TMODELO[[#This Row],[Codigo Area Liquidacion]],TBLAREA[PLANTA],TBLAREA[PROG])</f>
        <v>01</v>
      </c>
      <c r="E502" t="str">
        <f>TMODELO[[#This Row],[Numero Documento]]&amp;TMODELO[[#This Row],[CTA]]</f>
        <v>047000053352.1.1.1.01</v>
      </c>
      <c r="F502" s="25" t="s">
        <v>2114</v>
      </c>
      <c r="G502" t="s">
        <v>1121</v>
      </c>
      <c r="H502" t="s">
        <v>196</v>
      </c>
      <c r="I502" t="s">
        <v>1115</v>
      </c>
      <c r="J502" t="s">
        <v>1697</v>
      </c>
    </row>
    <row r="503" spans="1:10">
      <c r="A503" t="s">
        <v>11</v>
      </c>
      <c r="B503" t="s">
        <v>3155</v>
      </c>
      <c r="C503" t="str">
        <f>_xlfn.XLOOKUP(TMODELO[[#This Row],[Tipo Empleado]],TBLTIPO[Tipo Empleado],TBLTIPO[cta])</f>
        <v>2.1.1.1.01</v>
      </c>
      <c r="D503" t="str">
        <f>_xlfn.XLOOKUP(TMODELO[[#This Row],[Codigo Area Liquidacion]],TBLAREA[PLANTA],TBLAREA[PROG])</f>
        <v>11</v>
      </c>
      <c r="E503" t="str">
        <f>TMODELO[[#This Row],[Numero Documento]]&amp;TMODELO[[#This Row],[CTA]]</f>
        <v>001103187972.1.1.1.01</v>
      </c>
      <c r="F503" s="25" t="s">
        <v>2631</v>
      </c>
      <c r="G503" t="s">
        <v>161</v>
      </c>
      <c r="H503" t="s">
        <v>162</v>
      </c>
      <c r="I503" t="s">
        <v>1953</v>
      </c>
      <c r="J503" t="s">
        <v>1683</v>
      </c>
    </row>
    <row r="504" spans="1:10">
      <c r="A504" t="s">
        <v>3048</v>
      </c>
      <c r="B504" t="s">
        <v>3139</v>
      </c>
      <c r="C504" t="str">
        <f>_xlfn.XLOOKUP(TMODELO[[#This Row],[Tipo Empleado]],TBLTIPO[Tipo Empleado],TBLTIPO[cta])</f>
        <v>2.1.2.2.05</v>
      </c>
      <c r="D504" t="str">
        <f>_xlfn.XLOOKUP(TMODELO[[#This Row],[Codigo Area Liquidacion]],TBLAREA[PLANTA],TBLAREA[PROG])</f>
        <v>01</v>
      </c>
      <c r="E504" t="str">
        <f>TMODELO[[#This Row],[Numero Documento]]&amp;TMODELO[[#This Row],[CTA]]</f>
        <v>002015050212.1.2.2.05</v>
      </c>
      <c r="F504" s="25" t="s">
        <v>3335</v>
      </c>
      <c r="G504" t="s">
        <v>3301</v>
      </c>
      <c r="H504" t="s">
        <v>1060</v>
      </c>
      <c r="I504" t="s">
        <v>1116</v>
      </c>
      <c r="J504" t="s">
        <v>1679</v>
      </c>
    </row>
    <row r="505" spans="1:10">
      <c r="A505" t="s">
        <v>11</v>
      </c>
      <c r="B505" t="s">
        <v>3139</v>
      </c>
      <c r="C505" t="str">
        <f>_xlfn.XLOOKUP(TMODELO[[#This Row],[Tipo Empleado]],TBLTIPO[Tipo Empleado],TBLTIPO[cta])</f>
        <v>2.1.1.1.01</v>
      </c>
      <c r="D505" t="str">
        <f>_xlfn.XLOOKUP(TMODELO[[#This Row],[Codigo Area Liquidacion]],TBLAREA[PLANTA],TBLAREA[PROG])</f>
        <v>01</v>
      </c>
      <c r="E505" t="str">
        <f>TMODELO[[#This Row],[Numero Documento]]&amp;TMODELO[[#This Row],[CTA]]</f>
        <v>020000916582.1.1.1.01</v>
      </c>
      <c r="F505" s="25" t="s">
        <v>2115</v>
      </c>
      <c r="G505" t="s">
        <v>703</v>
      </c>
      <c r="H505" t="s">
        <v>8</v>
      </c>
      <c r="I505" t="s">
        <v>699</v>
      </c>
      <c r="J505" t="s">
        <v>1708</v>
      </c>
    </row>
    <row r="506" spans="1:10">
      <c r="A506" t="s">
        <v>11</v>
      </c>
      <c r="B506" t="s">
        <v>3185</v>
      </c>
      <c r="C506" t="str">
        <f>_xlfn.XLOOKUP(TMODELO[[#This Row],[Tipo Empleado]],TBLTIPO[Tipo Empleado],TBLTIPO[cta])</f>
        <v>2.1.1.1.01</v>
      </c>
      <c r="D506" t="str">
        <f>_xlfn.XLOOKUP(TMODELO[[#This Row],[Codigo Area Liquidacion]],TBLAREA[PLANTA],TBLAREA[PROG])</f>
        <v>13</v>
      </c>
      <c r="E506" t="str">
        <f>TMODELO[[#This Row],[Numero Documento]]&amp;TMODELO[[#This Row],[CTA]]</f>
        <v>031050790282.1.1.1.01</v>
      </c>
      <c r="F506" s="25" t="s">
        <v>1431</v>
      </c>
      <c r="G506" t="s">
        <v>436</v>
      </c>
      <c r="H506" t="s">
        <v>381</v>
      </c>
      <c r="I506" t="s">
        <v>342</v>
      </c>
      <c r="J506" t="s">
        <v>1670</v>
      </c>
    </row>
    <row r="507" spans="1:10">
      <c r="A507" t="s">
        <v>3039</v>
      </c>
      <c r="B507" t="s">
        <v>3139</v>
      </c>
      <c r="C507" t="str">
        <f>_xlfn.XLOOKUP(TMODELO[[#This Row],[Tipo Empleado]],TBLTIPO[Tipo Empleado],TBLTIPO[cta])</f>
        <v>2.1.1.2.08</v>
      </c>
      <c r="D507" t="str">
        <f>_xlfn.XLOOKUP(TMODELO[[#This Row],[Codigo Area Liquidacion]],TBLAREA[PLANTA],TBLAREA[PROG])</f>
        <v>01</v>
      </c>
      <c r="E507" t="str">
        <f>TMODELO[[#This Row],[Numero Documento]]&amp;TMODELO[[#This Row],[CTA]]</f>
        <v>001036440922.1.1.2.08</v>
      </c>
      <c r="F507" s="25" t="s">
        <v>2805</v>
      </c>
      <c r="G507" t="s">
        <v>1629</v>
      </c>
      <c r="H507" t="s">
        <v>196</v>
      </c>
      <c r="I507" t="s">
        <v>674</v>
      </c>
      <c r="J507" t="s">
        <v>1689</v>
      </c>
    </row>
    <row r="508" spans="1:10">
      <c r="A508" t="s">
        <v>11</v>
      </c>
      <c r="B508" t="s">
        <v>3155</v>
      </c>
      <c r="C508" t="str">
        <f>_xlfn.XLOOKUP(TMODELO[[#This Row],[Tipo Empleado]],TBLTIPO[Tipo Empleado],TBLTIPO[cta])</f>
        <v>2.1.1.1.01</v>
      </c>
      <c r="D508" t="str">
        <f>_xlfn.XLOOKUP(TMODELO[[#This Row],[Codigo Area Liquidacion]],TBLAREA[PLANTA],TBLAREA[PROG])</f>
        <v>11</v>
      </c>
      <c r="E508" t="str">
        <f>TMODELO[[#This Row],[Numero Documento]]&amp;TMODELO[[#This Row],[CTA]]</f>
        <v>031045211862.1.1.1.01</v>
      </c>
      <c r="F508" s="25" t="s">
        <v>2632</v>
      </c>
      <c r="G508" t="s">
        <v>1271</v>
      </c>
      <c r="H508" t="s">
        <v>30</v>
      </c>
      <c r="I508" t="s">
        <v>728</v>
      </c>
      <c r="J508" t="s">
        <v>1674</v>
      </c>
    </row>
    <row r="509" spans="1:10">
      <c r="A509" t="s">
        <v>3048</v>
      </c>
      <c r="B509" t="s">
        <v>3139</v>
      </c>
      <c r="C509" t="str">
        <f>_xlfn.XLOOKUP(TMODELO[[#This Row],[Tipo Empleado]],TBLTIPO[Tipo Empleado],TBLTIPO[cta])</f>
        <v>2.1.2.2.05</v>
      </c>
      <c r="D509" t="str">
        <f>_xlfn.XLOOKUP(TMODELO[[#This Row],[Codigo Area Liquidacion]],TBLAREA[PLANTA],TBLAREA[PROG])</f>
        <v>01</v>
      </c>
      <c r="E509" t="str">
        <f>TMODELO[[#This Row],[Numero Documento]]&amp;TMODELO[[#This Row],[CTA]]</f>
        <v>402218280782.1.2.2.05</v>
      </c>
      <c r="F509" s="25" t="s">
        <v>2954</v>
      </c>
      <c r="G509" t="s">
        <v>1111</v>
      </c>
      <c r="H509" t="s">
        <v>1060</v>
      </c>
      <c r="I509" t="s">
        <v>1116</v>
      </c>
      <c r="J509" t="s">
        <v>1679</v>
      </c>
    </row>
    <row r="510" spans="1:10">
      <c r="A510" t="s">
        <v>3048</v>
      </c>
      <c r="B510" t="s">
        <v>3139</v>
      </c>
      <c r="C510" t="str">
        <f>_xlfn.XLOOKUP(TMODELO[[#This Row],[Tipo Empleado]],TBLTIPO[Tipo Empleado],TBLTIPO[cta])</f>
        <v>2.1.2.2.05</v>
      </c>
      <c r="D510" t="str">
        <f>_xlfn.XLOOKUP(TMODELO[[#This Row],[Codigo Area Liquidacion]],TBLAREA[PLANTA],TBLAREA[PROG])</f>
        <v>01</v>
      </c>
      <c r="E510" t="str">
        <f>TMODELO[[#This Row],[Numero Documento]]&amp;TMODELO[[#This Row],[CTA]]</f>
        <v>016001503772.1.2.2.05</v>
      </c>
      <c r="F510" s="25" t="s">
        <v>3255</v>
      </c>
      <c r="G510" t="s">
        <v>3240</v>
      </c>
      <c r="H510" t="s">
        <v>1060</v>
      </c>
      <c r="I510" t="s">
        <v>1116</v>
      </c>
      <c r="J510" t="s">
        <v>1679</v>
      </c>
    </row>
    <row r="511" spans="1:10">
      <c r="A511" t="s">
        <v>3049</v>
      </c>
      <c r="B511" t="s">
        <v>3139</v>
      </c>
      <c r="C511" t="str">
        <f>_xlfn.XLOOKUP(TMODELO[[#This Row],[Tipo Empleado]],TBLTIPO[Tipo Empleado],TBLTIPO[cta])</f>
        <v>2.1.1.3.01</v>
      </c>
      <c r="D511" t="str">
        <f>_xlfn.XLOOKUP(TMODELO[[#This Row],[Codigo Area Liquidacion]],TBLAREA[PLANTA],TBLAREA[PROG])</f>
        <v>01</v>
      </c>
      <c r="E511" t="str">
        <f>TMODELO[[#This Row],[Numero Documento]]&amp;TMODELO[[#This Row],[CTA]]</f>
        <v>001056445042.1.1.3.01</v>
      </c>
      <c r="F511" s="25" t="s">
        <v>1588</v>
      </c>
      <c r="G511" t="s">
        <v>1016</v>
      </c>
      <c r="H511" t="s">
        <v>444</v>
      </c>
      <c r="I511" t="s">
        <v>1116</v>
      </c>
      <c r="J511" t="s">
        <v>1679</v>
      </c>
    </row>
    <row r="512" spans="1:10">
      <c r="A512" t="s">
        <v>11</v>
      </c>
      <c r="B512" t="s">
        <v>3155</v>
      </c>
      <c r="C512" t="str">
        <f>_xlfn.XLOOKUP(TMODELO[[#This Row],[Tipo Empleado]],TBLTIPO[Tipo Empleado],TBLTIPO[cta])</f>
        <v>2.1.1.1.01</v>
      </c>
      <c r="D512" t="str">
        <f>_xlfn.XLOOKUP(TMODELO[[#This Row],[Codigo Area Liquidacion]],TBLAREA[PLANTA],TBLAREA[PROG])</f>
        <v>11</v>
      </c>
      <c r="E512" t="str">
        <f>TMODELO[[#This Row],[Numero Documento]]&amp;TMODELO[[#This Row],[CTA]]</f>
        <v>001028088052.1.1.1.01</v>
      </c>
      <c r="F512" s="25" t="s">
        <v>1532</v>
      </c>
      <c r="G512" t="s">
        <v>861</v>
      </c>
      <c r="H512" t="s">
        <v>30</v>
      </c>
      <c r="I512" t="s">
        <v>830</v>
      </c>
      <c r="J512" t="s">
        <v>1672</v>
      </c>
    </row>
    <row r="513" spans="1:10">
      <c r="A513" t="s">
        <v>3049</v>
      </c>
      <c r="B513" t="s">
        <v>3139</v>
      </c>
      <c r="C513" t="str">
        <f>_xlfn.XLOOKUP(TMODELO[[#This Row],[Tipo Empleado]],TBLTIPO[Tipo Empleado],TBLTIPO[cta])</f>
        <v>2.1.1.3.01</v>
      </c>
      <c r="D513" t="str">
        <f>_xlfn.XLOOKUP(TMODELO[[#This Row],[Codigo Area Liquidacion]],TBLAREA[PLANTA],TBLAREA[PROG])</f>
        <v>01</v>
      </c>
      <c r="E513" t="str">
        <f>TMODELO[[#This Row],[Numero Documento]]&amp;TMODELO[[#This Row],[CTA]]</f>
        <v>001086892822.1.1.3.01</v>
      </c>
      <c r="F513" s="25" t="s">
        <v>2905</v>
      </c>
      <c r="G513" t="s">
        <v>1017</v>
      </c>
      <c r="H513" t="s">
        <v>1018</v>
      </c>
      <c r="I513" t="s">
        <v>1116</v>
      </c>
      <c r="J513" t="s">
        <v>1679</v>
      </c>
    </row>
    <row r="514" spans="1:10">
      <c r="A514" t="s">
        <v>11</v>
      </c>
      <c r="B514" t="s">
        <v>3185</v>
      </c>
      <c r="C514" t="str">
        <f>_xlfn.XLOOKUP(TMODELO[[#This Row],[Tipo Empleado]],TBLTIPO[Tipo Empleado],TBLTIPO[cta])</f>
        <v>2.1.1.1.01</v>
      </c>
      <c r="D514" t="str">
        <f>_xlfn.XLOOKUP(TMODELO[[#This Row],[Codigo Area Liquidacion]],TBLAREA[PLANTA],TBLAREA[PROG])</f>
        <v>13</v>
      </c>
      <c r="E514" t="str">
        <f>TMODELO[[#This Row],[Numero Documento]]&amp;TMODELO[[#This Row],[CTA]]</f>
        <v>402370733212.1.1.1.01</v>
      </c>
      <c r="F514" s="25" t="s">
        <v>3093</v>
      </c>
      <c r="G514" t="s">
        <v>3092</v>
      </c>
      <c r="H514" t="s">
        <v>8</v>
      </c>
      <c r="I514" t="s">
        <v>342</v>
      </c>
      <c r="J514" t="s">
        <v>1670</v>
      </c>
    </row>
    <row r="515" spans="1:10">
      <c r="A515" t="s">
        <v>11</v>
      </c>
      <c r="B515" t="s">
        <v>3139</v>
      </c>
      <c r="C515" t="str">
        <f>_xlfn.XLOOKUP(TMODELO[[#This Row],[Tipo Empleado]],TBLTIPO[Tipo Empleado],TBLTIPO[cta])</f>
        <v>2.1.1.1.01</v>
      </c>
      <c r="D515" t="str">
        <f>_xlfn.XLOOKUP(TMODELO[[#This Row],[Codigo Area Liquidacion]],TBLAREA[PLANTA],TBLAREA[PROG])</f>
        <v>01</v>
      </c>
      <c r="E515" t="str">
        <f>TMODELO[[#This Row],[Numero Documento]]&amp;TMODELO[[#This Row],[CTA]]</f>
        <v>001098686872.1.1.1.01</v>
      </c>
      <c r="F515" s="25" t="s">
        <v>2116</v>
      </c>
      <c r="G515" t="s">
        <v>923</v>
      </c>
      <c r="H515" t="s">
        <v>310</v>
      </c>
      <c r="I515" t="s">
        <v>1955</v>
      </c>
      <c r="J515" t="s">
        <v>1669</v>
      </c>
    </row>
    <row r="516" spans="1:10">
      <c r="A516" t="s">
        <v>11</v>
      </c>
      <c r="B516" t="s">
        <v>3155</v>
      </c>
      <c r="C516" t="str">
        <f>_xlfn.XLOOKUP(TMODELO[[#This Row],[Tipo Empleado]],TBLTIPO[Tipo Empleado],TBLTIPO[cta])</f>
        <v>2.1.1.1.01</v>
      </c>
      <c r="D516" t="str">
        <f>_xlfn.XLOOKUP(TMODELO[[#This Row],[Codigo Area Liquidacion]],TBLAREA[PLANTA],TBLAREA[PROG])</f>
        <v>11</v>
      </c>
      <c r="E516" t="str">
        <f>TMODELO[[#This Row],[Numero Documento]]&amp;TMODELO[[#This Row],[CTA]]</f>
        <v>031045879062.1.1.1.01</v>
      </c>
      <c r="F516" s="25" t="s">
        <v>2633</v>
      </c>
      <c r="G516" t="s">
        <v>33</v>
      </c>
      <c r="H516" t="s">
        <v>34</v>
      </c>
      <c r="I516" t="s">
        <v>18</v>
      </c>
      <c r="J516" t="s">
        <v>1729</v>
      </c>
    </row>
    <row r="517" spans="1:10">
      <c r="A517" t="s">
        <v>3039</v>
      </c>
      <c r="B517" t="s">
        <v>3139</v>
      </c>
      <c r="C517" t="str">
        <f>_xlfn.XLOOKUP(TMODELO[[#This Row],[Tipo Empleado]],TBLTIPO[Tipo Empleado],TBLTIPO[cta])</f>
        <v>2.1.1.2.08</v>
      </c>
      <c r="D517" t="str">
        <f>_xlfn.XLOOKUP(TMODELO[[#This Row],[Codigo Area Liquidacion]],TBLAREA[PLANTA],TBLAREA[PROG])</f>
        <v>01</v>
      </c>
      <c r="E517" t="str">
        <f>TMODELO[[#This Row],[Numero Documento]]&amp;TMODELO[[#This Row],[CTA]]</f>
        <v>026008099052.1.1.2.08</v>
      </c>
      <c r="F517" s="25" t="s">
        <v>2806</v>
      </c>
      <c r="G517" t="s">
        <v>1037</v>
      </c>
      <c r="H517" t="s">
        <v>100</v>
      </c>
      <c r="I517" t="s">
        <v>342</v>
      </c>
      <c r="J517" t="s">
        <v>1670</v>
      </c>
    </row>
    <row r="518" spans="1:10">
      <c r="A518" t="s">
        <v>3048</v>
      </c>
      <c r="B518" t="s">
        <v>3139</v>
      </c>
      <c r="C518" t="str">
        <f>_xlfn.XLOOKUP(TMODELO[[#This Row],[Tipo Empleado]],TBLTIPO[Tipo Empleado],TBLTIPO[cta])</f>
        <v>2.1.2.2.05</v>
      </c>
      <c r="D518" t="str">
        <f>_xlfn.XLOOKUP(TMODELO[[#This Row],[Codigo Area Liquidacion]],TBLAREA[PLANTA],TBLAREA[PROG])</f>
        <v>01</v>
      </c>
      <c r="E518" t="str">
        <f>TMODELO[[#This Row],[Numero Documento]]&amp;TMODELO[[#This Row],[CTA]]</f>
        <v>027002821932.1.2.2.05</v>
      </c>
      <c r="F518" s="25" t="s">
        <v>2955</v>
      </c>
      <c r="G518" t="s">
        <v>1063</v>
      </c>
      <c r="H518" t="s">
        <v>1060</v>
      </c>
      <c r="I518" t="s">
        <v>1116</v>
      </c>
      <c r="J518" t="s">
        <v>1679</v>
      </c>
    </row>
    <row r="519" spans="1:10">
      <c r="A519" t="s">
        <v>11</v>
      </c>
      <c r="B519" t="s">
        <v>3139</v>
      </c>
      <c r="C519" t="str">
        <f>_xlfn.XLOOKUP(TMODELO[[#This Row],[Tipo Empleado]],TBLTIPO[Tipo Empleado],TBLTIPO[cta])</f>
        <v>2.1.1.1.01</v>
      </c>
      <c r="D519" t="str">
        <f>_xlfn.XLOOKUP(TMODELO[[#This Row],[Codigo Area Liquidacion]],TBLAREA[PLANTA],TBLAREA[PROG])</f>
        <v>01</v>
      </c>
      <c r="E519" t="str">
        <f>TMODELO[[#This Row],[Numero Documento]]&amp;TMODELO[[#This Row],[CTA]]</f>
        <v>001006728562.1.1.1.01</v>
      </c>
      <c r="F519" s="25" t="s">
        <v>2117</v>
      </c>
      <c r="G519" t="s">
        <v>1844</v>
      </c>
      <c r="H519" t="s">
        <v>775</v>
      </c>
      <c r="I519" t="s">
        <v>1116</v>
      </c>
      <c r="J519" t="s">
        <v>1679</v>
      </c>
    </row>
    <row r="520" spans="1:10">
      <c r="A520" t="s">
        <v>11</v>
      </c>
      <c r="B520" t="s">
        <v>3185</v>
      </c>
      <c r="C520" t="str">
        <f>_xlfn.XLOOKUP(TMODELO[[#This Row],[Tipo Empleado]],TBLTIPO[Tipo Empleado],TBLTIPO[cta])</f>
        <v>2.1.1.1.01</v>
      </c>
      <c r="D520" t="str">
        <f>_xlfn.XLOOKUP(TMODELO[[#This Row],[Codigo Area Liquidacion]],TBLAREA[PLANTA],TBLAREA[PROG])</f>
        <v>13</v>
      </c>
      <c r="E520" t="str">
        <f>TMODELO[[#This Row],[Numero Documento]]&amp;TMODELO[[#This Row],[CTA]]</f>
        <v>001192267442.1.1.1.01</v>
      </c>
      <c r="F520" s="25" t="s">
        <v>2375</v>
      </c>
      <c r="G520" t="s">
        <v>1206</v>
      </c>
      <c r="H520" t="s">
        <v>210</v>
      </c>
      <c r="I520" t="s">
        <v>342</v>
      </c>
      <c r="J520" t="s">
        <v>1670</v>
      </c>
    </row>
    <row r="521" spans="1:10">
      <c r="A521" t="s">
        <v>11</v>
      </c>
      <c r="B521" t="s">
        <v>3139</v>
      </c>
      <c r="C521" t="str">
        <f>_xlfn.XLOOKUP(TMODELO[[#This Row],[Tipo Empleado]],TBLTIPO[Tipo Empleado],TBLTIPO[cta])</f>
        <v>2.1.1.1.01</v>
      </c>
      <c r="D521" t="str">
        <f>_xlfn.XLOOKUP(TMODELO[[#This Row],[Codigo Area Liquidacion]],TBLAREA[PLANTA],TBLAREA[PROG])</f>
        <v>01</v>
      </c>
      <c r="E521" t="str">
        <f>TMODELO[[#This Row],[Numero Documento]]&amp;TMODELO[[#This Row],[CTA]]</f>
        <v>001172292112.1.1.1.01</v>
      </c>
      <c r="F521" s="25" t="s">
        <v>2118</v>
      </c>
      <c r="G521" t="s">
        <v>680</v>
      </c>
      <c r="H521" t="s">
        <v>59</v>
      </c>
      <c r="I521" t="s">
        <v>674</v>
      </c>
      <c r="J521" t="s">
        <v>1689</v>
      </c>
    </row>
    <row r="522" spans="1:10">
      <c r="A522" t="s">
        <v>11</v>
      </c>
      <c r="B522" t="s">
        <v>3155</v>
      </c>
      <c r="C522" t="str">
        <f>_xlfn.XLOOKUP(TMODELO[[#This Row],[Tipo Empleado]],TBLTIPO[Tipo Empleado],TBLTIPO[cta])</f>
        <v>2.1.1.1.01</v>
      </c>
      <c r="D522" t="str">
        <f>_xlfn.XLOOKUP(TMODELO[[#This Row],[Codigo Area Liquidacion]],TBLAREA[PLANTA],TBLAREA[PROG])</f>
        <v>11</v>
      </c>
      <c r="E522" t="str">
        <f>TMODELO[[#This Row],[Numero Documento]]&amp;TMODELO[[#This Row],[CTA]]</f>
        <v>402213017532.1.1.1.01</v>
      </c>
      <c r="F522" s="25" t="s">
        <v>2634</v>
      </c>
      <c r="G522" t="s">
        <v>9</v>
      </c>
      <c r="H522" t="s">
        <v>10</v>
      </c>
      <c r="I522" t="s">
        <v>7</v>
      </c>
      <c r="J522" t="s">
        <v>1728</v>
      </c>
    </row>
    <row r="523" spans="1:10">
      <c r="A523" t="s">
        <v>11</v>
      </c>
      <c r="B523" t="s">
        <v>3185</v>
      </c>
      <c r="C523" t="str">
        <f>_xlfn.XLOOKUP(TMODELO[[#This Row],[Tipo Empleado]],TBLTIPO[Tipo Empleado],TBLTIPO[cta])</f>
        <v>2.1.1.1.01</v>
      </c>
      <c r="D523" t="str">
        <f>_xlfn.XLOOKUP(TMODELO[[#This Row],[Codigo Area Liquidacion]],TBLAREA[PLANTA],TBLAREA[PROG])</f>
        <v>13</v>
      </c>
      <c r="E523" t="str">
        <f>TMODELO[[#This Row],[Numero Documento]]&amp;TMODELO[[#This Row],[CTA]]</f>
        <v>001102236582.1.1.1.01</v>
      </c>
      <c r="F523" s="25" t="s">
        <v>2376</v>
      </c>
      <c r="G523" t="s">
        <v>437</v>
      </c>
      <c r="H523" t="s">
        <v>6223</v>
      </c>
      <c r="I523" t="s">
        <v>342</v>
      </c>
      <c r="J523" t="s">
        <v>1670</v>
      </c>
    </row>
    <row r="524" spans="1:10">
      <c r="A524" t="s">
        <v>11</v>
      </c>
      <c r="B524" t="s">
        <v>3155</v>
      </c>
      <c r="C524" t="str">
        <f>_xlfn.XLOOKUP(TMODELO[[#This Row],[Tipo Empleado]],TBLTIPO[Tipo Empleado],TBLTIPO[cta])</f>
        <v>2.1.1.1.01</v>
      </c>
      <c r="D524" t="str">
        <f>_xlfn.XLOOKUP(TMODELO[[#This Row],[Codigo Area Liquidacion]],TBLAREA[PLANTA],TBLAREA[PROG])</f>
        <v>11</v>
      </c>
      <c r="E524" t="str">
        <f>TMODELO[[#This Row],[Numero Documento]]&amp;TMODELO[[#This Row],[CTA]]</f>
        <v>001150294802.1.1.1.01</v>
      </c>
      <c r="F524" s="25" t="s">
        <v>4791</v>
      </c>
      <c r="G524" t="s">
        <v>4790</v>
      </c>
      <c r="H524" t="s">
        <v>389</v>
      </c>
      <c r="I524" t="s">
        <v>1953</v>
      </c>
      <c r="J524" t="s">
        <v>1683</v>
      </c>
    </row>
    <row r="525" spans="1:10">
      <c r="A525" t="s">
        <v>11</v>
      </c>
      <c r="B525" t="s">
        <v>3185</v>
      </c>
      <c r="C525" t="str">
        <f>_xlfn.XLOOKUP(TMODELO[[#This Row],[Tipo Empleado]],TBLTIPO[Tipo Empleado],TBLTIPO[cta])</f>
        <v>2.1.1.1.01</v>
      </c>
      <c r="D525" t="str">
        <f>_xlfn.XLOOKUP(TMODELO[[#This Row],[Codigo Area Liquidacion]],TBLAREA[PLANTA],TBLAREA[PROG])</f>
        <v>13</v>
      </c>
      <c r="E525" t="str">
        <f>TMODELO[[#This Row],[Numero Documento]]&amp;TMODELO[[#This Row],[CTA]]</f>
        <v>001045546052.1.1.1.01</v>
      </c>
      <c r="F525" s="25" t="s">
        <v>1433</v>
      </c>
      <c r="G525" t="s">
        <v>1432</v>
      </c>
      <c r="H525" t="s">
        <v>1434</v>
      </c>
      <c r="I525" t="s">
        <v>342</v>
      </c>
      <c r="J525" t="s">
        <v>1670</v>
      </c>
    </row>
    <row r="526" spans="1:10">
      <c r="A526" t="s">
        <v>3049</v>
      </c>
      <c r="B526" t="s">
        <v>3139</v>
      </c>
      <c r="C526" t="str">
        <f>_xlfn.XLOOKUP(TMODELO[[#This Row],[Tipo Empleado]],TBLTIPO[Tipo Empleado],TBLTIPO[cta])</f>
        <v>2.1.1.3.01</v>
      </c>
      <c r="D526" t="str">
        <f>_xlfn.XLOOKUP(TMODELO[[#This Row],[Codigo Area Liquidacion]],TBLAREA[PLANTA],TBLAREA[PROG])</f>
        <v>01</v>
      </c>
      <c r="E526" t="str">
        <f>TMODELO[[#This Row],[Numero Documento]]&amp;TMODELO[[#This Row],[CTA]]</f>
        <v>001061338122.1.1.3.01</v>
      </c>
      <c r="F526" s="25" t="s">
        <v>1435</v>
      </c>
      <c r="G526" t="s">
        <v>439</v>
      </c>
      <c r="H526" t="s">
        <v>8</v>
      </c>
      <c r="I526" t="s">
        <v>342</v>
      </c>
      <c r="J526" t="s">
        <v>1670</v>
      </c>
    </row>
    <row r="527" spans="1:10">
      <c r="A527" t="s">
        <v>3048</v>
      </c>
      <c r="B527" t="s">
        <v>3139</v>
      </c>
      <c r="C527" t="str">
        <f>_xlfn.XLOOKUP(TMODELO[[#This Row],[Tipo Empleado]],TBLTIPO[Tipo Empleado],TBLTIPO[cta])</f>
        <v>2.1.2.2.05</v>
      </c>
      <c r="D527" t="str">
        <f>_xlfn.XLOOKUP(TMODELO[[#This Row],[Codigo Area Liquidacion]],TBLAREA[PLANTA],TBLAREA[PROG])</f>
        <v>01</v>
      </c>
      <c r="E527" t="str">
        <f>TMODELO[[#This Row],[Numero Documento]]&amp;TMODELO[[#This Row],[CTA]]</f>
        <v>001116625812.1.2.2.05</v>
      </c>
      <c r="F527" s="25" t="s">
        <v>2956</v>
      </c>
      <c r="G527" t="s">
        <v>1749</v>
      </c>
      <c r="H527" t="s">
        <v>1060</v>
      </c>
      <c r="I527" t="s">
        <v>1116</v>
      </c>
      <c r="J527" t="s">
        <v>1679</v>
      </c>
    </row>
    <row r="528" spans="1:10">
      <c r="A528" t="s">
        <v>11</v>
      </c>
      <c r="B528" t="s">
        <v>3139</v>
      </c>
      <c r="C528" t="str">
        <f>_xlfn.XLOOKUP(TMODELO[[#This Row],[Tipo Empleado]],TBLTIPO[Tipo Empleado],TBLTIPO[cta])</f>
        <v>2.1.1.1.01</v>
      </c>
      <c r="D528" t="str">
        <f>_xlfn.XLOOKUP(TMODELO[[#This Row],[Codigo Area Liquidacion]],TBLAREA[PLANTA],TBLAREA[PROG])</f>
        <v>01</v>
      </c>
      <c r="E528" t="str">
        <f>TMODELO[[#This Row],[Numero Documento]]&amp;TMODELO[[#This Row],[CTA]]</f>
        <v>402201665382.1.1.1.01</v>
      </c>
      <c r="F528" s="25" t="s">
        <v>2119</v>
      </c>
      <c r="G528" t="s">
        <v>1845</v>
      </c>
      <c r="H528" t="s">
        <v>292</v>
      </c>
      <c r="I528" t="s">
        <v>288</v>
      </c>
      <c r="J528" t="s">
        <v>1668</v>
      </c>
    </row>
    <row r="529" spans="1:10">
      <c r="A529" t="s">
        <v>11</v>
      </c>
      <c r="B529" t="s">
        <v>3155</v>
      </c>
      <c r="C529" t="str">
        <f>_xlfn.XLOOKUP(TMODELO[[#This Row],[Tipo Empleado]],TBLTIPO[Tipo Empleado],TBLTIPO[cta])</f>
        <v>2.1.1.1.01</v>
      </c>
      <c r="D529" t="str">
        <f>_xlfn.XLOOKUP(TMODELO[[#This Row],[Codigo Area Liquidacion]],TBLAREA[PLANTA],TBLAREA[PROG])</f>
        <v>11</v>
      </c>
      <c r="E529" t="str">
        <f>TMODELO[[#This Row],[Numero Documento]]&amp;TMODELO[[#This Row],[CTA]]</f>
        <v>001181728162.1.1.1.01</v>
      </c>
      <c r="F529" s="25" t="s">
        <v>2635</v>
      </c>
      <c r="G529" t="s">
        <v>1102</v>
      </c>
      <c r="H529" t="s">
        <v>259</v>
      </c>
      <c r="I529" t="s">
        <v>332</v>
      </c>
      <c r="J529" t="s">
        <v>1722</v>
      </c>
    </row>
    <row r="530" spans="1:10">
      <c r="A530" t="s">
        <v>3039</v>
      </c>
      <c r="B530" t="s">
        <v>3139</v>
      </c>
      <c r="C530" t="str">
        <f>_xlfn.XLOOKUP(TMODELO[[#This Row],[Tipo Empleado]],TBLTIPO[Tipo Empleado],TBLTIPO[cta])</f>
        <v>2.1.1.2.08</v>
      </c>
      <c r="D530" t="str">
        <f>_xlfn.XLOOKUP(TMODELO[[#This Row],[Codigo Area Liquidacion]],TBLAREA[PLANTA],TBLAREA[PROG])</f>
        <v>01</v>
      </c>
      <c r="E530" t="str">
        <f>TMODELO[[#This Row],[Numero Documento]]&amp;TMODELO[[#This Row],[CTA]]</f>
        <v>402004022182.1.1.2.08</v>
      </c>
      <c r="F530" s="25" t="s">
        <v>2807</v>
      </c>
      <c r="G530" t="s">
        <v>3043</v>
      </c>
      <c r="H530" t="s">
        <v>100</v>
      </c>
      <c r="I530" t="s">
        <v>329</v>
      </c>
      <c r="J530" t="s">
        <v>1716</v>
      </c>
    </row>
    <row r="531" spans="1:10">
      <c r="A531" t="s">
        <v>3039</v>
      </c>
      <c r="B531" t="s">
        <v>3139</v>
      </c>
      <c r="C531" t="str">
        <f>_xlfn.XLOOKUP(TMODELO[[#This Row],[Tipo Empleado]],TBLTIPO[Tipo Empleado],TBLTIPO[cta])</f>
        <v>2.1.1.2.08</v>
      </c>
      <c r="D531" t="str">
        <f>_xlfn.XLOOKUP(TMODELO[[#This Row],[Codigo Area Liquidacion]],TBLAREA[PLANTA],TBLAREA[PROG])</f>
        <v>01</v>
      </c>
      <c r="E531" t="str">
        <f>TMODELO[[#This Row],[Numero Documento]]&amp;TMODELO[[#This Row],[CTA]]</f>
        <v>001091927242.1.1.2.08</v>
      </c>
      <c r="F531" s="25" t="s">
        <v>2808</v>
      </c>
      <c r="G531" t="s">
        <v>1745</v>
      </c>
      <c r="H531" t="s">
        <v>100</v>
      </c>
      <c r="I531" t="s">
        <v>255</v>
      </c>
      <c r="J531" t="s">
        <v>1695</v>
      </c>
    </row>
    <row r="532" spans="1:10">
      <c r="A532" t="s">
        <v>11</v>
      </c>
      <c r="B532" t="s">
        <v>3155</v>
      </c>
      <c r="C532" t="str">
        <f>_xlfn.XLOOKUP(TMODELO[[#This Row],[Tipo Empleado]],TBLTIPO[Tipo Empleado],TBLTIPO[cta])</f>
        <v>2.1.1.1.01</v>
      </c>
      <c r="D532" t="str">
        <f>_xlfn.XLOOKUP(TMODELO[[#This Row],[Codigo Area Liquidacion]],TBLAREA[PLANTA],TBLAREA[PROG])</f>
        <v>11</v>
      </c>
      <c r="E532" t="str">
        <f>TMODELO[[#This Row],[Numero Documento]]&amp;TMODELO[[#This Row],[CTA]]</f>
        <v>001168210002.1.1.1.01</v>
      </c>
      <c r="F532" s="25" t="s">
        <v>2636</v>
      </c>
      <c r="G532" t="s">
        <v>862</v>
      </c>
      <c r="H532" t="s">
        <v>8</v>
      </c>
      <c r="I532" t="s">
        <v>830</v>
      </c>
      <c r="J532" t="s">
        <v>1672</v>
      </c>
    </row>
    <row r="533" spans="1:10">
      <c r="A533" t="s">
        <v>11</v>
      </c>
      <c r="B533" t="s">
        <v>3185</v>
      </c>
      <c r="C533" t="str">
        <f>_xlfn.XLOOKUP(TMODELO[[#This Row],[Tipo Empleado]],TBLTIPO[Tipo Empleado],TBLTIPO[cta])</f>
        <v>2.1.1.1.01</v>
      </c>
      <c r="D533" t="str">
        <f>_xlfn.XLOOKUP(TMODELO[[#This Row],[Codigo Area Liquidacion]],TBLAREA[PLANTA],TBLAREA[PROG])</f>
        <v>13</v>
      </c>
      <c r="E533" t="str">
        <f>TMODELO[[#This Row],[Numero Documento]]&amp;TMODELO[[#This Row],[CTA]]</f>
        <v>001000798962.1.1.1.01</v>
      </c>
      <c r="F533" s="25" t="s">
        <v>2377</v>
      </c>
      <c r="G533" t="s">
        <v>924</v>
      </c>
      <c r="H533" t="s">
        <v>239</v>
      </c>
      <c r="I533" t="s">
        <v>342</v>
      </c>
      <c r="J533" t="s">
        <v>1670</v>
      </c>
    </row>
    <row r="534" spans="1:10">
      <c r="A534" t="s">
        <v>11</v>
      </c>
      <c r="B534" t="s">
        <v>3139</v>
      </c>
      <c r="C534" t="str">
        <f>_xlfn.XLOOKUP(TMODELO[[#This Row],[Tipo Empleado]],TBLTIPO[Tipo Empleado],TBLTIPO[cta])</f>
        <v>2.1.1.1.01</v>
      </c>
      <c r="D534" t="str">
        <f>_xlfn.XLOOKUP(TMODELO[[#This Row],[Codigo Area Liquidacion]],TBLAREA[PLANTA],TBLAREA[PROG])</f>
        <v>01</v>
      </c>
      <c r="E534" t="str">
        <f>TMODELO[[#This Row],[Numero Documento]]&amp;TMODELO[[#This Row],[CTA]]</f>
        <v>001031797352.1.1.1.01</v>
      </c>
      <c r="F534" s="25" t="s">
        <v>3057</v>
      </c>
      <c r="G534" t="s">
        <v>3071</v>
      </c>
      <c r="H534" t="s">
        <v>32</v>
      </c>
      <c r="I534" t="s">
        <v>960</v>
      </c>
      <c r="J534" t="s">
        <v>1710</v>
      </c>
    </row>
    <row r="535" spans="1:10">
      <c r="A535" t="s">
        <v>11</v>
      </c>
      <c r="B535" t="s">
        <v>3139</v>
      </c>
      <c r="C535" t="str">
        <f>_xlfn.XLOOKUP(TMODELO[[#This Row],[Tipo Empleado]],TBLTIPO[Tipo Empleado],TBLTIPO[cta])</f>
        <v>2.1.1.1.01</v>
      </c>
      <c r="D535" t="str">
        <f>_xlfn.XLOOKUP(TMODELO[[#This Row],[Codigo Area Liquidacion]],TBLAREA[PLANTA],TBLAREA[PROG])</f>
        <v>01</v>
      </c>
      <c r="E535" t="str">
        <f>TMODELO[[#This Row],[Numero Documento]]&amp;TMODELO[[#This Row],[CTA]]</f>
        <v>076001538402.1.1.1.01</v>
      </c>
      <c r="F535" s="25" t="s">
        <v>2120</v>
      </c>
      <c r="G535" t="s">
        <v>1928</v>
      </c>
      <c r="H535" t="s">
        <v>724</v>
      </c>
      <c r="I535" t="s">
        <v>716</v>
      </c>
      <c r="J535" t="s">
        <v>1671</v>
      </c>
    </row>
    <row r="536" spans="1:10">
      <c r="A536" t="s">
        <v>3039</v>
      </c>
      <c r="B536" t="s">
        <v>3139</v>
      </c>
      <c r="C536" t="str">
        <f>_xlfn.XLOOKUP(TMODELO[[#This Row],[Tipo Empleado]],TBLTIPO[Tipo Empleado],TBLTIPO[cta])</f>
        <v>2.1.1.2.08</v>
      </c>
      <c r="D536" t="str">
        <f>_xlfn.XLOOKUP(TMODELO[[#This Row],[Codigo Area Liquidacion]],TBLAREA[PLANTA],TBLAREA[PROG])</f>
        <v>01</v>
      </c>
      <c r="E536" t="str">
        <f>TMODELO[[#This Row],[Numero Documento]]&amp;TMODELO[[#This Row],[CTA]]</f>
        <v>001150333752.1.1.2.08</v>
      </c>
      <c r="F536" s="25" t="s">
        <v>4807</v>
      </c>
      <c r="G536" t="s">
        <v>4806</v>
      </c>
      <c r="H536" t="s">
        <v>3144</v>
      </c>
      <c r="I536" t="s">
        <v>208</v>
      </c>
      <c r="J536" t="s">
        <v>3145</v>
      </c>
    </row>
    <row r="537" spans="1:10">
      <c r="A537" t="s">
        <v>11</v>
      </c>
      <c r="B537" t="s">
        <v>3185</v>
      </c>
      <c r="C537" t="str">
        <f>_xlfn.XLOOKUP(TMODELO[[#This Row],[Tipo Empleado]],TBLTIPO[Tipo Empleado],TBLTIPO[cta])</f>
        <v>2.1.1.1.01</v>
      </c>
      <c r="D537" t="str">
        <f>_xlfn.XLOOKUP(TMODELO[[#This Row],[Codigo Area Liquidacion]],TBLAREA[PLANTA],TBLAREA[PROG])</f>
        <v>13</v>
      </c>
      <c r="E537" t="str">
        <f>TMODELO[[#This Row],[Numero Documento]]&amp;TMODELO[[#This Row],[CTA]]</f>
        <v>001114521812.1.1.1.01</v>
      </c>
      <c r="F537" s="25" t="s">
        <v>2378</v>
      </c>
      <c r="G537" t="s">
        <v>440</v>
      </c>
      <c r="H537" t="s">
        <v>441</v>
      </c>
      <c r="I537" t="s">
        <v>342</v>
      </c>
      <c r="J537" t="s">
        <v>1670</v>
      </c>
    </row>
    <row r="538" spans="1:10">
      <c r="A538" t="s">
        <v>3039</v>
      </c>
      <c r="B538" t="s">
        <v>3139</v>
      </c>
      <c r="C538" t="str">
        <f>_xlfn.XLOOKUP(TMODELO[[#This Row],[Tipo Empleado]],TBLTIPO[Tipo Empleado],TBLTIPO[cta])</f>
        <v>2.1.1.2.08</v>
      </c>
      <c r="D538" t="str">
        <f>_xlfn.XLOOKUP(TMODELO[[#This Row],[Codigo Area Liquidacion]],TBLAREA[PLANTA],TBLAREA[PROG])</f>
        <v>01</v>
      </c>
      <c r="E538" t="str">
        <f>TMODELO[[#This Row],[Numero Documento]]&amp;TMODELO[[#This Row],[CTA]]</f>
        <v>001006490522.1.1.2.08</v>
      </c>
      <c r="F538" s="25" t="s">
        <v>2809</v>
      </c>
      <c r="G538" t="s">
        <v>1896</v>
      </c>
      <c r="H538" t="s">
        <v>59</v>
      </c>
      <c r="I538" t="s">
        <v>342</v>
      </c>
      <c r="J538" t="s">
        <v>1670</v>
      </c>
    </row>
    <row r="539" spans="1:10">
      <c r="A539" t="s">
        <v>11</v>
      </c>
      <c r="B539" t="s">
        <v>3185</v>
      </c>
      <c r="C539" t="str">
        <f>_xlfn.XLOOKUP(TMODELO[[#This Row],[Tipo Empleado]],TBLTIPO[Tipo Empleado],TBLTIPO[cta])</f>
        <v>2.1.1.1.01</v>
      </c>
      <c r="D539" t="str">
        <f>_xlfn.XLOOKUP(TMODELO[[#This Row],[Codigo Area Liquidacion]],TBLAREA[PLANTA],TBLAREA[PROG])</f>
        <v>13</v>
      </c>
      <c r="E539" t="str">
        <f>TMODELO[[#This Row],[Numero Documento]]&amp;TMODELO[[#This Row],[CTA]]</f>
        <v>001001455982.1.1.1.01</v>
      </c>
      <c r="F539" s="25" t="s">
        <v>2379</v>
      </c>
      <c r="G539" t="s">
        <v>3195</v>
      </c>
      <c r="H539" t="s">
        <v>465</v>
      </c>
      <c r="I539" t="s">
        <v>342</v>
      </c>
      <c r="J539" t="s">
        <v>1670</v>
      </c>
    </row>
    <row r="540" spans="1:10">
      <c r="A540" t="s">
        <v>11</v>
      </c>
      <c r="B540" t="s">
        <v>3155</v>
      </c>
      <c r="C540" t="str">
        <f>_xlfn.XLOOKUP(TMODELO[[#This Row],[Tipo Empleado]],TBLTIPO[Tipo Empleado],TBLTIPO[cta])</f>
        <v>2.1.1.1.01</v>
      </c>
      <c r="D540" t="str">
        <f>_xlfn.XLOOKUP(TMODELO[[#This Row],[Codigo Area Liquidacion]],TBLAREA[PLANTA],TBLAREA[PROG])</f>
        <v>11</v>
      </c>
      <c r="E540" t="str">
        <f>TMODELO[[#This Row],[Numero Documento]]&amp;TMODELO[[#This Row],[CTA]]</f>
        <v>001057310872.1.1.1.01</v>
      </c>
      <c r="F540" s="25" t="s">
        <v>2637</v>
      </c>
      <c r="G540" t="s">
        <v>163</v>
      </c>
      <c r="H540" t="s">
        <v>149</v>
      </c>
      <c r="I540" t="s">
        <v>1953</v>
      </c>
      <c r="J540" t="s">
        <v>1683</v>
      </c>
    </row>
    <row r="541" spans="1:10">
      <c r="A541" t="s">
        <v>11</v>
      </c>
      <c r="B541" t="s">
        <v>3185</v>
      </c>
      <c r="C541" t="str">
        <f>_xlfn.XLOOKUP(TMODELO[[#This Row],[Tipo Empleado]],TBLTIPO[Tipo Empleado],TBLTIPO[cta])</f>
        <v>2.1.1.1.01</v>
      </c>
      <c r="D541" t="str">
        <f>_xlfn.XLOOKUP(TMODELO[[#This Row],[Codigo Area Liquidacion]],TBLAREA[PLANTA],TBLAREA[PROG])</f>
        <v>13</v>
      </c>
      <c r="E541" t="str">
        <f>TMODELO[[#This Row],[Numero Documento]]&amp;TMODELO[[#This Row],[CTA]]</f>
        <v>001095502772.1.1.1.01</v>
      </c>
      <c r="F541" s="25" t="s">
        <v>2121</v>
      </c>
      <c r="G541" t="s">
        <v>3172</v>
      </c>
      <c r="H541" t="s">
        <v>783</v>
      </c>
      <c r="I541" t="s">
        <v>342</v>
      </c>
      <c r="J541" t="s">
        <v>1670</v>
      </c>
    </row>
    <row r="542" spans="1:10">
      <c r="A542" t="s">
        <v>11</v>
      </c>
      <c r="B542" t="s">
        <v>3139</v>
      </c>
      <c r="C542" t="str">
        <f>_xlfn.XLOOKUP(TMODELO[[#This Row],[Tipo Empleado]],TBLTIPO[Tipo Empleado],TBLTIPO[cta])</f>
        <v>2.1.1.1.01</v>
      </c>
      <c r="D542" t="str">
        <f>_xlfn.XLOOKUP(TMODELO[[#This Row],[Codigo Area Liquidacion]],TBLAREA[PLANTA],TBLAREA[PROG])</f>
        <v>01</v>
      </c>
      <c r="E542" t="str">
        <f>TMODELO[[#This Row],[Numero Documento]]&amp;TMODELO[[#This Row],[CTA]]</f>
        <v>055003438912.1.1.1.01</v>
      </c>
      <c r="F542" s="25" t="s">
        <v>2122</v>
      </c>
      <c r="G542" t="s">
        <v>925</v>
      </c>
      <c r="H542" t="s">
        <v>111</v>
      </c>
      <c r="I542" t="s">
        <v>1955</v>
      </c>
      <c r="J542" t="s">
        <v>1669</v>
      </c>
    </row>
    <row r="543" spans="1:10">
      <c r="A543" t="s">
        <v>11</v>
      </c>
      <c r="B543" t="s">
        <v>3155</v>
      </c>
      <c r="C543" t="str">
        <f>_xlfn.XLOOKUP(TMODELO[[#This Row],[Tipo Empleado]],TBLTIPO[Tipo Empleado],TBLTIPO[cta])</f>
        <v>2.1.1.1.01</v>
      </c>
      <c r="D543" t="str">
        <f>_xlfn.XLOOKUP(TMODELO[[#This Row],[Codigo Area Liquidacion]],TBLAREA[PLANTA],TBLAREA[PROG])</f>
        <v>11</v>
      </c>
      <c r="E543" t="str">
        <f>TMODELO[[#This Row],[Numero Documento]]&amp;TMODELO[[#This Row],[CTA]]</f>
        <v>001000507072.1.1.1.01</v>
      </c>
      <c r="F543" s="25" t="s">
        <v>2638</v>
      </c>
      <c r="G543" t="s">
        <v>164</v>
      </c>
      <c r="H543" t="s">
        <v>165</v>
      </c>
      <c r="I543" t="s">
        <v>1953</v>
      </c>
      <c r="J543" t="s">
        <v>1683</v>
      </c>
    </row>
    <row r="544" spans="1:10">
      <c r="A544" t="s">
        <v>3049</v>
      </c>
      <c r="B544" t="s">
        <v>3139</v>
      </c>
      <c r="C544" t="str">
        <f>_xlfn.XLOOKUP(TMODELO[[#This Row],[Tipo Empleado]],TBLTIPO[Tipo Empleado],TBLTIPO[cta])</f>
        <v>2.1.1.3.01</v>
      </c>
      <c r="D544" t="str">
        <f>_xlfn.XLOOKUP(TMODELO[[#This Row],[Codigo Area Liquidacion]],TBLAREA[PLANTA],TBLAREA[PROG])</f>
        <v>01</v>
      </c>
      <c r="E544" t="str">
        <f>TMODELO[[#This Row],[Numero Documento]]&amp;TMODELO[[#This Row],[CTA]]</f>
        <v>082000989302.1.1.3.01</v>
      </c>
      <c r="F544" s="25" t="s">
        <v>1589</v>
      </c>
      <c r="G544" t="s">
        <v>1019</v>
      </c>
      <c r="H544" t="s">
        <v>8</v>
      </c>
      <c r="I544" t="s">
        <v>1116</v>
      </c>
      <c r="J544" t="s">
        <v>1679</v>
      </c>
    </row>
    <row r="545" spans="1:10">
      <c r="A545" t="s">
        <v>3048</v>
      </c>
      <c r="B545" t="s">
        <v>3139</v>
      </c>
      <c r="C545" t="str">
        <f>_xlfn.XLOOKUP(TMODELO[[#This Row],[Tipo Empleado]],TBLTIPO[Tipo Empleado],TBLTIPO[cta])</f>
        <v>2.1.2.2.05</v>
      </c>
      <c r="D545" t="str">
        <f>_xlfn.XLOOKUP(TMODELO[[#This Row],[Codigo Area Liquidacion]],TBLAREA[PLANTA],TBLAREA[PROG])</f>
        <v>01</v>
      </c>
      <c r="E545" t="str">
        <f>TMODELO[[#This Row],[Numero Documento]]&amp;TMODELO[[#This Row],[CTA]]</f>
        <v>016001165762.1.2.2.05</v>
      </c>
      <c r="F545" s="25" t="s">
        <v>3065</v>
      </c>
      <c r="G545" t="s">
        <v>3078</v>
      </c>
      <c r="H545" t="s">
        <v>1060</v>
      </c>
      <c r="I545" t="s">
        <v>1116</v>
      </c>
      <c r="J545" t="s">
        <v>1679</v>
      </c>
    </row>
    <row r="546" spans="1:10">
      <c r="A546" t="s">
        <v>11</v>
      </c>
      <c r="B546" t="s">
        <v>3185</v>
      </c>
      <c r="C546" t="str">
        <f>_xlfn.XLOOKUP(TMODELO[[#This Row],[Tipo Empleado]],TBLTIPO[Tipo Empleado],TBLTIPO[cta])</f>
        <v>2.1.1.1.01</v>
      </c>
      <c r="D546" t="str">
        <f>_xlfn.XLOOKUP(TMODELO[[#This Row],[Codigo Area Liquidacion]],TBLAREA[PLANTA],TBLAREA[PROG])</f>
        <v>13</v>
      </c>
      <c r="E546" t="str">
        <f>TMODELO[[#This Row],[Numero Documento]]&amp;TMODELO[[#This Row],[CTA]]</f>
        <v>001107894502.1.1.1.01</v>
      </c>
      <c r="F546" s="25" t="s">
        <v>3095</v>
      </c>
      <c r="G546" t="s">
        <v>3094</v>
      </c>
      <c r="H546" t="s">
        <v>251</v>
      </c>
      <c r="I546" t="s">
        <v>342</v>
      </c>
      <c r="J546" t="s">
        <v>1670</v>
      </c>
    </row>
    <row r="547" spans="1:10">
      <c r="A547" t="s">
        <v>11</v>
      </c>
      <c r="B547" t="s">
        <v>3155</v>
      </c>
      <c r="C547" t="str">
        <f>_xlfn.XLOOKUP(TMODELO[[#This Row],[Tipo Empleado]],TBLTIPO[Tipo Empleado],TBLTIPO[cta])</f>
        <v>2.1.1.1.01</v>
      </c>
      <c r="D547" t="str">
        <f>_xlfn.XLOOKUP(TMODELO[[#This Row],[Codigo Area Liquidacion]],TBLAREA[PLANTA],TBLAREA[PROG])</f>
        <v>11</v>
      </c>
      <c r="E547" t="str">
        <f>TMODELO[[#This Row],[Numero Documento]]&amp;TMODELO[[#This Row],[CTA]]</f>
        <v>052001013832.1.1.1.01</v>
      </c>
      <c r="F547" s="25" t="s">
        <v>1533</v>
      </c>
      <c r="G547" t="s">
        <v>166</v>
      </c>
      <c r="H547" t="s">
        <v>167</v>
      </c>
      <c r="I547" t="s">
        <v>1953</v>
      </c>
      <c r="J547" t="s">
        <v>1683</v>
      </c>
    </row>
    <row r="548" spans="1:10">
      <c r="A548" t="s">
        <v>3039</v>
      </c>
      <c r="B548" t="s">
        <v>3139</v>
      </c>
      <c r="C548" t="str">
        <f>_xlfn.XLOOKUP(TMODELO[[#This Row],[Tipo Empleado]],TBLTIPO[Tipo Empleado],TBLTIPO[cta])</f>
        <v>2.1.1.2.08</v>
      </c>
      <c r="D548" t="str">
        <f>_xlfn.XLOOKUP(TMODELO[[#This Row],[Codigo Area Liquidacion]],TBLAREA[PLANTA],TBLAREA[PROG])</f>
        <v>01</v>
      </c>
      <c r="E548" t="str">
        <f>TMODELO[[#This Row],[Numero Documento]]&amp;TMODELO[[#This Row],[CTA]]</f>
        <v>051002178592.1.1.2.08</v>
      </c>
      <c r="F548" s="25" t="s">
        <v>2810</v>
      </c>
      <c r="G548" t="s">
        <v>2003</v>
      </c>
      <c r="H548" t="s">
        <v>1744</v>
      </c>
      <c r="I548" t="s">
        <v>288</v>
      </c>
      <c r="J548" t="s">
        <v>1668</v>
      </c>
    </row>
    <row r="549" spans="1:10">
      <c r="A549" t="s">
        <v>11</v>
      </c>
      <c r="B549" t="s">
        <v>3139</v>
      </c>
      <c r="C549" t="str">
        <f>_xlfn.XLOOKUP(TMODELO[[#This Row],[Tipo Empleado]],TBLTIPO[Tipo Empleado],TBLTIPO[cta])</f>
        <v>2.1.1.1.01</v>
      </c>
      <c r="D549" t="str">
        <f>_xlfn.XLOOKUP(TMODELO[[#This Row],[Codigo Area Liquidacion]],TBLAREA[PLANTA],TBLAREA[PROG])</f>
        <v>01</v>
      </c>
      <c r="E549" t="str">
        <f>TMODELO[[#This Row],[Numero Documento]]&amp;TMODELO[[#This Row],[CTA]]</f>
        <v>041001954132.1.1.1.01</v>
      </c>
      <c r="F549" s="25" t="s">
        <v>3250</v>
      </c>
      <c r="G549" t="s">
        <v>3233</v>
      </c>
      <c r="H549" t="s">
        <v>30</v>
      </c>
      <c r="I549" t="s">
        <v>266</v>
      </c>
      <c r="J549" t="s">
        <v>1687</v>
      </c>
    </row>
    <row r="550" spans="1:10">
      <c r="A550" t="s">
        <v>11</v>
      </c>
      <c r="B550" t="s">
        <v>3185</v>
      </c>
      <c r="C550" t="str">
        <f>_xlfn.XLOOKUP(TMODELO[[#This Row],[Tipo Empleado]],TBLTIPO[Tipo Empleado],TBLTIPO[cta])</f>
        <v>2.1.1.1.01</v>
      </c>
      <c r="D550" t="str">
        <f>_xlfn.XLOOKUP(TMODELO[[#This Row],[Codigo Area Liquidacion]],TBLAREA[PLANTA],TBLAREA[PROG])</f>
        <v>13</v>
      </c>
      <c r="E550" t="str">
        <f>TMODELO[[#This Row],[Numero Documento]]&amp;TMODELO[[#This Row],[CTA]]</f>
        <v>001047190592.1.1.1.01</v>
      </c>
      <c r="F550" s="25" t="s">
        <v>2380</v>
      </c>
      <c r="G550" t="s">
        <v>443</v>
      </c>
      <c r="H550" t="s">
        <v>444</v>
      </c>
      <c r="I550" t="s">
        <v>342</v>
      </c>
      <c r="J550" t="s">
        <v>1670</v>
      </c>
    </row>
    <row r="551" spans="1:10">
      <c r="A551" t="s">
        <v>11</v>
      </c>
      <c r="B551" t="s">
        <v>3185</v>
      </c>
      <c r="C551" t="str">
        <f>_xlfn.XLOOKUP(TMODELO[[#This Row],[Tipo Empleado]],TBLTIPO[Tipo Empleado],TBLTIPO[cta])</f>
        <v>2.1.1.1.01</v>
      </c>
      <c r="D551" t="str">
        <f>_xlfn.XLOOKUP(TMODELO[[#This Row],[Codigo Area Liquidacion]],TBLAREA[PLANTA],TBLAREA[PROG])</f>
        <v>13</v>
      </c>
      <c r="E551" t="str">
        <f>TMODELO[[#This Row],[Numero Documento]]&amp;TMODELO[[#This Row],[CTA]]</f>
        <v>001055926612.1.1.1.01</v>
      </c>
      <c r="F551" s="25" t="s">
        <v>2381</v>
      </c>
      <c r="G551" t="s">
        <v>445</v>
      </c>
      <c r="H551" t="s">
        <v>8</v>
      </c>
      <c r="I551" t="s">
        <v>342</v>
      </c>
      <c r="J551" t="s">
        <v>1670</v>
      </c>
    </row>
    <row r="552" spans="1:10">
      <c r="A552" t="s">
        <v>11</v>
      </c>
      <c r="B552" t="s">
        <v>3155</v>
      </c>
      <c r="C552" t="str">
        <f>_xlfn.XLOOKUP(TMODELO[[#This Row],[Tipo Empleado]],TBLTIPO[Tipo Empleado],TBLTIPO[cta])</f>
        <v>2.1.1.1.01</v>
      </c>
      <c r="D552" t="str">
        <f>_xlfn.XLOOKUP(TMODELO[[#This Row],[Codigo Area Liquidacion]],TBLAREA[PLANTA],TBLAREA[PROG])</f>
        <v>11</v>
      </c>
      <c r="E552" t="str">
        <f>TMODELO[[#This Row],[Numero Documento]]&amp;TMODELO[[#This Row],[CTA]]</f>
        <v>001065380772.1.1.1.01</v>
      </c>
      <c r="F552" s="25" t="s">
        <v>2639</v>
      </c>
      <c r="G552" t="s">
        <v>863</v>
      </c>
      <c r="H552" t="s">
        <v>864</v>
      </c>
      <c r="I552" t="s">
        <v>830</v>
      </c>
      <c r="J552" t="s">
        <v>1672</v>
      </c>
    </row>
    <row r="553" spans="1:10">
      <c r="A553" t="s">
        <v>11</v>
      </c>
      <c r="B553" t="s">
        <v>3185</v>
      </c>
      <c r="C553" t="str">
        <f>_xlfn.XLOOKUP(TMODELO[[#This Row],[Tipo Empleado]],TBLTIPO[Tipo Empleado],TBLTIPO[cta])</f>
        <v>2.1.1.1.01</v>
      </c>
      <c r="D553" t="str">
        <f>_xlfn.XLOOKUP(TMODELO[[#This Row],[Codigo Area Liquidacion]],TBLAREA[PLANTA],TBLAREA[PROG])</f>
        <v>13</v>
      </c>
      <c r="E553" t="str">
        <f>TMODELO[[#This Row],[Numero Documento]]&amp;TMODELO[[#This Row],[CTA]]</f>
        <v>001191496802.1.1.1.01</v>
      </c>
      <c r="F553" s="25" t="s">
        <v>2382</v>
      </c>
      <c r="G553" t="s">
        <v>446</v>
      </c>
      <c r="H553" t="s">
        <v>210</v>
      </c>
      <c r="I553" t="s">
        <v>342</v>
      </c>
      <c r="J553" t="s">
        <v>1670</v>
      </c>
    </row>
    <row r="554" spans="1:10">
      <c r="A554" t="s">
        <v>3048</v>
      </c>
      <c r="B554" t="s">
        <v>3139</v>
      </c>
      <c r="C554" t="str">
        <f>_xlfn.XLOOKUP(TMODELO[[#This Row],[Tipo Empleado]],TBLTIPO[Tipo Empleado],TBLTIPO[cta])</f>
        <v>2.1.2.2.05</v>
      </c>
      <c r="D554" t="str">
        <f>_xlfn.XLOOKUP(TMODELO[[#This Row],[Codigo Area Liquidacion]],TBLAREA[PLANTA],TBLAREA[PROG])</f>
        <v>01</v>
      </c>
      <c r="E554" t="str">
        <f>TMODELO[[#This Row],[Numero Documento]]&amp;TMODELO[[#This Row],[CTA]]</f>
        <v>402214043912.1.2.2.05</v>
      </c>
      <c r="F554" s="25" t="s">
        <v>2957</v>
      </c>
      <c r="G554" t="s">
        <v>1821</v>
      </c>
      <c r="H554" t="s">
        <v>1060</v>
      </c>
      <c r="I554" t="s">
        <v>1116</v>
      </c>
      <c r="J554" t="s">
        <v>1679</v>
      </c>
    </row>
    <row r="555" spans="1:10">
      <c r="A555" t="s">
        <v>11</v>
      </c>
      <c r="B555" t="s">
        <v>3139</v>
      </c>
      <c r="C555" t="str">
        <f>_xlfn.XLOOKUP(TMODELO[[#This Row],[Tipo Empleado]],TBLTIPO[Tipo Empleado],TBLTIPO[cta])</f>
        <v>2.1.1.1.01</v>
      </c>
      <c r="D555" t="str">
        <f>_xlfn.XLOOKUP(TMODELO[[#This Row],[Codigo Area Liquidacion]],TBLAREA[PLANTA],TBLAREA[PROG])</f>
        <v>01</v>
      </c>
      <c r="E555" t="str">
        <f>TMODELO[[#This Row],[Numero Documento]]&amp;TMODELO[[#This Row],[CTA]]</f>
        <v>001185286862.1.1.1.01</v>
      </c>
      <c r="F555" s="25" t="s">
        <v>2123</v>
      </c>
      <c r="G555" t="s">
        <v>271</v>
      </c>
      <c r="H555" t="s">
        <v>232</v>
      </c>
      <c r="I555" t="s">
        <v>1950</v>
      </c>
      <c r="J555" t="s">
        <v>1725</v>
      </c>
    </row>
    <row r="556" spans="1:10">
      <c r="A556" t="s">
        <v>11</v>
      </c>
      <c r="B556" t="s">
        <v>3155</v>
      </c>
      <c r="C556" t="str">
        <f>_xlfn.XLOOKUP(TMODELO[[#This Row],[Tipo Empleado]],TBLTIPO[Tipo Empleado],TBLTIPO[cta])</f>
        <v>2.1.1.1.01</v>
      </c>
      <c r="D556" t="str">
        <f>_xlfn.XLOOKUP(TMODELO[[#This Row],[Codigo Area Liquidacion]],TBLAREA[PLANTA],TBLAREA[PROG])</f>
        <v>11</v>
      </c>
      <c r="E556" t="str">
        <f>TMODELO[[#This Row],[Numero Documento]]&amp;TMODELO[[#This Row],[CTA]]</f>
        <v>001137572312.1.1.1.01</v>
      </c>
      <c r="F556" s="25" t="s">
        <v>2640</v>
      </c>
      <c r="G556" t="s">
        <v>1162</v>
      </c>
      <c r="H556" t="s">
        <v>1164</v>
      </c>
      <c r="I556" t="s">
        <v>73</v>
      </c>
      <c r="J556" t="s">
        <v>1684</v>
      </c>
    </row>
    <row r="557" spans="1:10">
      <c r="A557" t="s">
        <v>3039</v>
      </c>
      <c r="B557" t="s">
        <v>3139</v>
      </c>
      <c r="C557" t="str">
        <f>_xlfn.XLOOKUP(TMODELO[[#This Row],[Tipo Empleado]],TBLTIPO[Tipo Empleado],TBLTIPO[cta])</f>
        <v>2.1.1.2.08</v>
      </c>
      <c r="D557" t="str">
        <f>_xlfn.XLOOKUP(TMODELO[[#This Row],[Codigo Area Liquidacion]],TBLAREA[PLANTA],TBLAREA[PROG])</f>
        <v>01</v>
      </c>
      <c r="E557" t="str">
        <f>TMODELO[[#This Row],[Numero Documento]]&amp;TMODELO[[#This Row],[CTA]]</f>
        <v>223009970082.1.1.2.08</v>
      </c>
      <c r="F557" s="25" t="s">
        <v>2811</v>
      </c>
      <c r="G557" t="s">
        <v>1913</v>
      </c>
      <c r="H557" t="s">
        <v>130</v>
      </c>
      <c r="I557" t="s">
        <v>190</v>
      </c>
      <c r="J557" t="s">
        <v>1719</v>
      </c>
    </row>
    <row r="558" spans="1:10">
      <c r="A558" t="s">
        <v>11</v>
      </c>
      <c r="B558" t="s">
        <v>3185</v>
      </c>
      <c r="C558" t="str">
        <f>_xlfn.XLOOKUP(TMODELO[[#This Row],[Tipo Empleado]],TBLTIPO[Tipo Empleado],TBLTIPO[cta])</f>
        <v>2.1.1.1.01</v>
      </c>
      <c r="D558" t="str">
        <f>_xlfn.XLOOKUP(TMODELO[[#This Row],[Codigo Area Liquidacion]],TBLAREA[PLANTA],TBLAREA[PROG])</f>
        <v>13</v>
      </c>
      <c r="E558" t="str">
        <f>TMODELO[[#This Row],[Numero Documento]]&amp;TMODELO[[#This Row],[CTA]]</f>
        <v>223011502842.1.1.1.01</v>
      </c>
      <c r="F558" s="25" t="s">
        <v>2383</v>
      </c>
      <c r="G558" t="s">
        <v>447</v>
      </c>
      <c r="H558" t="s">
        <v>8</v>
      </c>
      <c r="I558" t="s">
        <v>342</v>
      </c>
      <c r="J558" t="s">
        <v>1670</v>
      </c>
    </row>
    <row r="559" spans="1:10">
      <c r="A559" t="s">
        <v>11</v>
      </c>
      <c r="B559" t="s">
        <v>3155</v>
      </c>
      <c r="C559" t="str">
        <f>_xlfn.XLOOKUP(TMODELO[[#This Row],[Tipo Empleado]],TBLTIPO[Tipo Empleado],TBLTIPO[cta])</f>
        <v>2.1.1.1.01</v>
      </c>
      <c r="D559" t="str">
        <f>_xlfn.XLOOKUP(TMODELO[[#This Row],[Codigo Area Liquidacion]],TBLAREA[PLANTA],TBLAREA[PROG])</f>
        <v>11</v>
      </c>
      <c r="E559" t="str">
        <f>TMODELO[[#This Row],[Numero Documento]]&amp;TMODELO[[#This Row],[CTA]]</f>
        <v>402386447082.1.1.1.01</v>
      </c>
      <c r="F559" s="25" t="s">
        <v>2641</v>
      </c>
      <c r="G559" t="s">
        <v>1936</v>
      </c>
      <c r="H559" t="s">
        <v>27</v>
      </c>
      <c r="I559" t="s">
        <v>830</v>
      </c>
      <c r="J559" t="s">
        <v>1672</v>
      </c>
    </row>
    <row r="560" spans="1:10">
      <c r="A560" t="s">
        <v>11</v>
      </c>
      <c r="B560" t="s">
        <v>3185</v>
      </c>
      <c r="C560" t="str">
        <f>_xlfn.XLOOKUP(TMODELO[[#This Row],[Tipo Empleado]],TBLTIPO[Tipo Empleado],TBLTIPO[cta])</f>
        <v>2.1.1.1.01</v>
      </c>
      <c r="D560" t="str">
        <f>_xlfn.XLOOKUP(TMODELO[[#This Row],[Codigo Area Liquidacion]],TBLAREA[PLANTA],TBLAREA[PROG])</f>
        <v>13</v>
      </c>
      <c r="E560" t="str">
        <f>TMODELO[[#This Row],[Numero Documento]]&amp;TMODELO[[#This Row],[CTA]]</f>
        <v>402230596562.1.1.1.01</v>
      </c>
      <c r="F560" s="25" t="s">
        <v>2384</v>
      </c>
      <c r="G560" t="s">
        <v>1128</v>
      </c>
      <c r="H560" t="s">
        <v>210</v>
      </c>
      <c r="I560" t="s">
        <v>342</v>
      </c>
      <c r="J560" t="s">
        <v>1670</v>
      </c>
    </row>
    <row r="561" spans="1:10">
      <c r="A561" t="s">
        <v>3048</v>
      </c>
      <c r="B561" t="s">
        <v>3139</v>
      </c>
      <c r="C561" t="str">
        <f>_xlfn.XLOOKUP(TMODELO[[#This Row],[Tipo Empleado]],TBLTIPO[Tipo Empleado],TBLTIPO[cta])</f>
        <v>2.1.2.2.05</v>
      </c>
      <c r="D561" t="str">
        <f>_xlfn.XLOOKUP(TMODELO[[#This Row],[Codigo Area Liquidacion]],TBLAREA[PLANTA],TBLAREA[PROG])</f>
        <v>01</v>
      </c>
      <c r="E561" t="str">
        <f>TMODELO[[#This Row],[Numero Documento]]&amp;TMODELO[[#This Row],[CTA]]</f>
        <v>001170271022.1.2.2.05</v>
      </c>
      <c r="F561" s="25" t="s">
        <v>2958</v>
      </c>
      <c r="G561" t="s">
        <v>3218</v>
      </c>
      <c r="H561" t="s">
        <v>1060</v>
      </c>
      <c r="I561" t="s">
        <v>1116</v>
      </c>
      <c r="J561" t="s">
        <v>1679</v>
      </c>
    </row>
    <row r="562" spans="1:10">
      <c r="A562" t="s">
        <v>3048</v>
      </c>
      <c r="B562" t="s">
        <v>3139</v>
      </c>
      <c r="C562" t="str">
        <f>_xlfn.XLOOKUP(TMODELO[[#This Row],[Tipo Empleado]],TBLTIPO[Tipo Empleado],TBLTIPO[cta])</f>
        <v>2.1.2.2.05</v>
      </c>
      <c r="D562" t="str">
        <f>_xlfn.XLOOKUP(TMODELO[[#This Row],[Codigo Area Liquidacion]],TBLAREA[PLANTA],TBLAREA[PROG])</f>
        <v>01</v>
      </c>
      <c r="E562" t="str">
        <f>TMODELO[[#This Row],[Numero Documento]]&amp;TMODELO[[#This Row],[CTA]]</f>
        <v>402272835672.1.2.2.05</v>
      </c>
      <c r="F562" s="25" t="s">
        <v>2959</v>
      </c>
      <c r="G562" t="s">
        <v>1656</v>
      </c>
      <c r="H562" t="s">
        <v>1060</v>
      </c>
      <c r="I562" t="s">
        <v>1116</v>
      </c>
      <c r="J562" t="s">
        <v>1679</v>
      </c>
    </row>
    <row r="563" spans="1:10">
      <c r="A563" t="s">
        <v>11</v>
      </c>
      <c r="B563" t="s">
        <v>3185</v>
      </c>
      <c r="C563" t="str">
        <f>_xlfn.XLOOKUP(TMODELO[[#This Row],[Tipo Empleado]],TBLTIPO[Tipo Empleado],TBLTIPO[cta])</f>
        <v>2.1.1.1.01</v>
      </c>
      <c r="D563" t="str">
        <f>_xlfn.XLOOKUP(TMODELO[[#This Row],[Codigo Area Liquidacion]],TBLAREA[PLANTA],TBLAREA[PROG])</f>
        <v>13</v>
      </c>
      <c r="E563" t="str">
        <f>TMODELO[[#This Row],[Numero Documento]]&amp;TMODELO[[#This Row],[CTA]]</f>
        <v>001190455242.1.1.1.01</v>
      </c>
      <c r="F563" s="25" t="s">
        <v>2385</v>
      </c>
      <c r="G563" t="s">
        <v>448</v>
      </c>
      <c r="H563" t="s">
        <v>346</v>
      </c>
      <c r="I563" t="s">
        <v>342</v>
      </c>
      <c r="J563" t="s">
        <v>1670</v>
      </c>
    </row>
    <row r="564" spans="1:10">
      <c r="A564" t="s">
        <v>11</v>
      </c>
      <c r="B564" t="s">
        <v>3185</v>
      </c>
      <c r="C564" t="str">
        <f>_xlfn.XLOOKUP(TMODELO[[#This Row],[Tipo Empleado]],TBLTIPO[Tipo Empleado],TBLTIPO[cta])</f>
        <v>2.1.1.1.01</v>
      </c>
      <c r="D564" t="str">
        <f>_xlfn.XLOOKUP(TMODELO[[#This Row],[Codigo Area Liquidacion]],TBLAREA[PLANTA],TBLAREA[PROG])</f>
        <v>13</v>
      </c>
      <c r="E564" t="str">
        <f>TMODELO[[#This Row],[Numero Documento]]&amp;TMODELO[[#This Row],[CTA]]</f>
        <v>402191169162.1.1.1.01</v>
      </c>
      <c r="F564" s="25" t="s">
        <v>2386</v>
      </c>
      <c r="G564" t="s">
        <v>1205</v>
      </c>
      <c r="H564" t="s">
        <v>210</v>
      </c>
      <c r="I564" t="s">
        <v>342</v>
      </c>
      <c r="J564" t="s">
        <v>1670</v>
      </c>
    </row>
    <row r="565" spans="1:10">
      <c r="A565" t="s">
        <v>11</v>
      </c>
      <c r="B565" t="s">
        <v>3155</v>
      </c>
      <c r="C565" t="str">
        <f>_xlfn.XLOOKUP(TMODELO[[#This Row],[Tipo Empleado]],TBLTIPO[Tipo Empleado],TBLTIPO[cta])</f>
        <v>2.1.1.1.01</v>
      </c>
      <c r="D565" t="str">
        <f>_xlfn.XLOOKUP(TMODELO[[#This Row],[Codigo Area Liquidacion]],TBLAREA[PLANTA],TBLAREA[PROG])</f>
        <v>11</v>
      </c>
      <c r="E565" t="str">
        <f>TMODELO[[#This Row],[Numero Documento]]&amp;TMODELO[[#This Row],[CTA]]</f>
        <v>001090616632.1.1.1.01</v>
      </c>
      <c r="F565" s="25" t="s">
        <v>2642</v>
      </c>
      <c r="G565" t="s">
        <v>3159</v>
      </c>
      <c r="H565" t="s">
        <v>10</v>
      </c>
      <c r="I565" t="s">
        <v>830</v>
      </c>
      <c r="J565" t="s">
        <v>1672</v>
      </c>
    </row>
    <row r="566" spans="1:10">
      <c r="A566" t="s">
        <v>3048</v>
      </c>
      <c r="B566" t="s">
        <v>3139</v>
      </c>
      <c r="C566" t="str">
        <f>_xlfn.XLOOKUP(TMODELO[[#This Row],[Tipo Empleado]],TBLTIPO[Tipo Empleado],TBLTIPO[cta])</f>
        <v>2.1.2.2.05</v>
      </c>
      <c r="D566" t="str">
        <f>_xlfn.XLOOKUP(TMODELO[[#This Row],[Codigo Area Liquidacion]],TBLAREA[PLANTA],TBLAREA[PROG])</f>
        <v>01</v>
      </c>
      <c r="E566" t="str">
        <f>TMODELO[[#This Row],[Numero Documento]]&amp;TMODELO[[#This Row],[CTA]]</f>
        <v>227000311762.1.2.2.05</v>
      </c>
      <c r="F566" s="25" t="s">
        <v>2960</v>
      </c>
      <c r="G566" t="s">
        <v>1811</v>
      </c>
      <c r="H566" t="s">
        <v>1060</v>
      </c>
      <c r="I566" t="s">
        <v>1116</v>
      </c>
      <c r="J566" t="s">
        <v>1679</v>
      </c>
    </row>
    <row r="567" spans="1:10">
      <c r="A567" t="s">
        <v>11</v>
      </c>
      <c r="B567" t="s">
        <v>3139</v>
      </c>
      <c r="C567" t="str">
        <f>_xlfn.XLOOKUP(TMODELO[[#This Row],[Tipo Empleado]],TBLTIPO[Tipo Empleado],TBLTIPO[cta])</f>
        <v>2.1.1.1.01</v>
      </c>
      <c r="D567" t="str">
        <f>_xlfn.XLOOKUP(TMODELO[[#This Row],[Codigo Area Liquidacion]],TBLAREA[PLANTA],TBLAREA[PROG])</f>
        <v>01</v>
      </c>
      <c r="E567" t="str">
        <f>TMODELO[[#This Row],[Numero Documento]]&amp;TMODELO[[#This Row],[CTA]]</f>
        <v>060000905112.1.1.1.01</v>
      </c>
      <c r="F567" s="25" t="s">
        <v>1331</v>
      </c>
      <c r="G567" t="s">
        <v>184</v>
      </c>
      <c r="H567" t="s">
        <v>186</v>
      </c>
      <c r="I567" t="s">
        <v>1957</v>
      </c>
      <c r="J567" t="s">
        <v>1685</v>
      </c>
    </row>
    <row r="568" spans="1:10">
      <c r="A568" t="s">
        <v>3039</v>
      </c>
      <c r="B568" t="s">
        <v>3139</v>
      </c>
      <c r="C568" t="str">
        <f>_xlfn.XLOOKUP(TMODELO[[#This Row],[Tipo Empleado]],TBLTIPO[Tipo Empleado],TBLTIPO[cta])</f>
        <v>2.1.1.2.08</v>
      </c>
      <c r="D568" t="str">
        <f>_xlfn.XLOOKUP(TMODELO[[#This Row],[Codigo Area Liquidacion]],TBLAREA[PLANTA],TBLAREA[PROG])</f>
        <v>01</v>
      </c>
      <c r="E568" t="str">
        <f>TMODELO[[#This Row],[Numero Documento]]&amp;TMODELO[[#This Row],[CTA]]</f>
        <v>002014425892.1.1.2.08</v>
      </c>
      <c r="F568" s="25" t="s">
        <v>2812</v>
      </c>
      <c r="G568" t="s">
        <v>1904</v>
      </c>
      <c r="H568" t="s">
        <v>100</v>
      </c>
      <c r="I568" t="s">
        <v>1954</v>
      </c>
      <c r="J568" t="s">
        <v>1677</v>
      </c>
    </row>
    <row r="569" spans="1:10">
      <c r="A569" t="s">
        <v>3039</v>
      </c>
      <c r="B569" t="s">
        <v>3139</v>
      </c>
      <c r="C569" t="str">
        <f>_xlfn.XLOOKUP(TMODELO[[#This Row],[Tipo Empleado]],TBLTIPO[Tipo Empleado],TBLTIPO[cta])</f>
        <v>2.1.1.2.08</v>
      </c>
      <c r="D569" t="str">
        <f>_xlfn.XLOOKUP(TMODELO[[#This Row],[Codigo Area Liquidacion]],TBLAREA[PLANTA],TBLAREA[PROG])</f>
        <v>01</v>
      </c>
      <c r="E569" t="str">
        <f>TMODELO[[#This Row],[Numero Documento]]&amp;TMODELO[[#This Row],[CTA]]</f>
        <v>001007189722.1.1.2.08</v>
      </c>
      <c r="F569" s="25" t="s">
        <v>2813</v>
      </c>
      <c r="G569" t="s">
        <v>1295</v>
      </c>
      <c r="H569" t="s">
        <v>100</v>
      </c>
      <c r="I569" t="s">
        <v>1116</v>
      </c>
      <c r="J569" t="s">
        <v>1679</v>
      </c>
    </row>
    <row r="570" spans="1:10">
      <c r="A570" t="s">
        <v>11</v>
      </c>
      <c r="B570" t="s">
        <v>3185</v>
      </c>
      <c r="C570" t="str">
        <f>_xlfn.XLOOKUP(TMODELO[[#This Row],[Tipo Empleado]],TBLTIPO[Tipo Empleado],TBLTIPO[cta])</f>
        <v>2.1.1.1.01</v>
      </c>
      <c r="D570" t="str">
        <f>_xlfn.XLOOKUP(TMODELO[[#This Row],[Codigo Area Liquidacion]],TBLAREA[PLANTA],TBLAREA[PROG])</f>
        <v>13</v>
      </c>
      <c r="E570" t="str">
        <f>TMODELO[[#This Row],[Numero Documento]]&amp;TMODELO[[#This Row],[CTA]]</f>
        <v>001001234622.1.1.1.01</v>
      </c>
      <c r="F570" s="25" t="s">
        <v>1437</v>
      </c>
      <c r="G570" t="s">
        <v>3196</v>
      </c>
      <c r="H570" t="s">
        <v>27</v>
      </c>
      <c r="I570" t="s">
        <v>1954</v>
      </c>
      <c r="J570" t="s">
        <v>1677</v>
      </c>
    </row>
    <row r="571" spans="1:10">
      <c r="A571" t="s">
        <v>11</v>
      </c>
      <c r="B571" t="s">
        <v>3185</v>
      </c>
      <c r="C571" t="str">
        <f>_xlfn.XLOOKUP(TMODELO[[#This Row],[Tipo Empleado]],TBLTIPO[Tipo Empleado],TBLTIPO[cta])</f>
        <v>2.1.1.1.01</v>
      </c>
      <c r="D571" t="str">
        <f>_xlfn.XLOOKUP(TMODELO[[#This Row],[Codigo Area Liquidacion]],TBLAREA[PLANTA],TBLAREA[PROG])</f>
        <v>13</v>
      </c>
      <c r="E571" t="str">
        <f>TMODELO[[#This Row],[Numero Documento]]&amp;TMODELO[[#This Row],[CTA]]</f>
        <v>001179510792.1.1.1.01</v>
      </c>
      <c r="F571" s="25" t="s">
        <v>2387</v>
      </c>
      <c r="G571" t="s">
        <v>635</v>
      </c>
      <c r="H571" t="s">
        <v>27</v>
      </c>
      <c r="I571" t="s">
        <v>1954</v>
      </c>
      <c r="J571" t="s">
        <v>1677</v>
      </c>
    </row>
    <row r="572" spans="1:10">
      <c r="A572" t="s">
        <v>11</v>
      </c>
      <c r="B572" t="s">
        <v>3139</v>
      </c>
      <c r="C572" t="str">
        <f>_xlfn.XLOOKUP(TMODELO[[#This Row],[Tipo Empleado]],TBLTIPO[Tipo Empleado],TBLTIPO[cta])</f>
        <v>2.1.1.1.01</v>
      </c>
      <c r="D572" t="str">
        <f>_xlfn.XLOOKUP(TMODELO[[#This Row],[Codigo Area Liquidacion]],TBLAREA[PLANTA],TBLAREA[PROG])</f>
        <v>01</v>
      </c>
      <c r="E572" t="str">
        <f>TMODELO[[#This Row],[Numero Documento]]&amp;TMODELO[[#This Row],[CTA]]</f>
        <v>001185289672.1.1.1.01</v>
      </c>
      <c r="F572" s="25" t="s">
        <v>2124</v>
      </c>
      <c r="G572" t="s">
        <v>1074</v>
      </c>
      <c r="H572" t="s">
        <v>1075</v>
      </c>
      <c r="I572" t="s">
        <v>1957</v>
      </c>
      <c r="J572" t="s">
        <v>1685</v>
      </c>
    </row>
    <row r="573" spans="1:10">
      <c r="A573" t="s">
        <v>11</v>
      </c>
      <c r="B573" t="s">
        <v>3139</v>
      </c>
      <c r="C573" t="str">
        <f>_xlfn.XLOOKUP(TMODELO[[#This Row],[Tipo Empleado]],TBLTIPO[Tipo Empleado],TBLTIPO[cta])</f>
        <v>2.1.1.1.01</v>
      </c>
      <c r="D573" t="str">
        <f>_xlfn.XLOOKUP(TMODELO[[#This Row],[Codigo Area Liquidacion]],TBLAREA[PLANTA],TBLAREA[PROG])</f>
        <v>01</v>
      </c>
      <c r="E573" t="str">
        <f>TMODELO[[#This Row],[Numero Documento]]&amp;TMODELO[[#This Row],[CTA]]</f>
        <v>001089569882.1.1.1.01</v>
      </c>
      <c r="F573" s="25" t="s">
        <v>1332</v>
      </c>
      <c r="G573" t="s">
        <v>283</v>
      </c>
      <c r="H573" t="s">
        <v>284</v>
      </c>
      <c r="I573" t="s">
        <v>282</v>
      </c>
      <c r="J573" t="s">
        <v>1721</v>
      </c>
    </row>
    <row r="574" spans="1:10">
      <c r="A574" t="s">
        <v>11</v>
      </c>
      <c r="B574" t="s">
        <v>3139</v>
      </c>
      <c r="C574" t="str">
        <f>_xlfn.XLOOKUP(TMODELO[[#This Row],[Tipo Empleado]],TBLTIPO[Tipo Empleado],TBLTIPO[cta])</f>
        <v>2.1.1.1.01</v>
      </c>
      <c r="D574" t="str">
        <f>_xlfn.XLOOKUP(TMODELO[[#This Row],[Codigo Area Liquidacion]],TBLAREA[PLANTA],TBLAREA[PROG])</f>
        <v>01</v>
      </c>
      <c r="E574" t="str">
        <f>TMODELO[[#This Row],[Numero Documento]]&amp;TMODELO[[#This Row],[CTA]]</f>
        <v>001188716802.1.1.1.01</v>
      </c>
      <c r="F574" s="25" t="s">
        <v>2125</v>
      </c>
      <c r="G574" t="s">
        <v>704</v>
      </c>
      <c r="H574" t="s">
        <v>128</v>
      </c>
      <c r="I574" t="s">
        <v>699</v>
      </c>
      <c r="J574" t="s">
        <v>1708</v>
      </c>
    </row>
    <row r="575" spans="1:10">
      <c r="A575" t="s">
        <v>11</v>
      </c>
      <c r="B575" t="s">
        <v>3185</v>
      </c>
      <c r="C575" t="str">
        <f>_xlfn.XLOOKUP(TMODELO[[#This Row],[Tipo Empleado]],TBLTIPO[Tipo Empleado],TBLTIPO[cta])</f>
        <v>2.1.1.1.01</v>
      </c>
      <c r="D575" t="str">
        <f>_xlfn.XLOOKUP(TMODELO[[#This Row],[Codigo Area Liquidacion]],TBLAREA[PLANTA],TBLAREA[PROG])</f>
        <v>13</v>
      </c>
      <c r="E575" t="str">
        <f>TMODELO[[#This Row],[Numero Documento]]&amp;TMODELO[[#This Row],[CTA]]</f>
        <v>001083909562.1.1.1.01</v>
      </c>
      <c r="F575" s="25" t="s">
        <v>1438</v>
      </c>
      <c r="G575" t="s">
        <v>449</v>
      </c>
      <c r="H575" t="s">
        <v>8</v>
      </c>
      <c r="I575" t="s">
        <v>342</v>
      </c>
      <c r="J575" t="s">
        <v>1670</v>
      </c>
    </row>
    <row r="576" spans="1:10">
      <c r="A576" t="s">
        <v>11</v>
      </c>
      <c r="B576" t="s">
        <v>3139</v>
      </c>
      <c r="C576" t="str">
        <f>_xlfn.XLOOKUP(TMODELO[[#This Row],[Tipo Empleado]],TBLTIPO[Tipo Empleado],TBLTIPO[cta])</f>
        <v>2.1.1.1.01</v>
      </c>
      <c r="D576" t="str">
        <f>_xlfn.XLOOKUP(TMODELO[[#This Row],[Codigo Area Liquidacion]],TBLAREA[PLANTA],TBLAREA[PROG])</f>
        <v>01</v>
      </c>
      <c r="E576" t="str">
        <f>TMODELO[[#This Row],[Numero Documento]]&amp;TMODELO[[#This Row],[CTA]]</f>
        <v>402153761182.1.1.1.01</v>
      </c>
      <c r="F576" s="25" t="s">
        <v>2126</v>
      </c>
      <c r="G576" t="s">
        <v>1846</v>
      </c>
      <c r="H576" t="s">
        <v>294</v>
      </c>
      <c r="I576" t="s">
        <v>288</v>
      </c>
      <c r="J576" t="s">
        <v>1668</v>
      </c>
    </row>
    <row r="577" spans="1:10">
      <c r="A577" t="s">
        <v>11</v>
      </c>
      <c r="B577" t="s">
        <v>3139</v>
      </c>
      <c r="C577" t="str">
        <f>_xlfn.XLOOKUP(TMODELO[[#This Row],[Tipo Empleado]],TBLTIPO[Tipo Empleado],TBLTIPO[cta])</f>
        <v>2.1.1.1.01</v>
      </c>
      <c r="D577" t="str">
        <f>_xlfn.XLOOKUP(TMODELO[[#This Row],[Codigo Area Liquidacion]],TBLAREA[PLANTA],TBLAREA[PROG])</f>
        <v>01</v>
      </c>
      <c r="E577" t="str">
        <f>TMODELO[[#This Row],[Numero Documento]]&amp;TMODELO[[#This Row],[CTA]]</f>
        <v>001126917612.1.1.1.01</v>
      </c>
      <c r="F577" s="25" t="s">
        <v>2127</v>
      </c>
      <c r="G577" t="s">
        <v>1847</v>
      </c>
      <c r="H577" t="s">
        <v>389</v>
      </c>
      <c r="I577" t="s">
        <v>1116</v>
      </c>
      <c r="J577" t="s">
        <v>1679</v>
      </c>
    </row>
    <row r="578" spans="1:10">
      <c r="A578" t="s">
        <v>11</v>
      </c>
      <c r="B578" t="s">
        <v>3139</v>
      </c>
      <c r="C578" t="str">
        <f>_xlfn.XLOOKUP(TMODELO[[#This Row],[Tipo Empleado]],TBLTIPO[Tipo Empleado],TBLTIPO[cta])</f>
        <v>2.1.1.1.01</v>
      </c>
      <c r="D578" t="str">
        <f>_xlfn.XLOOKUP(TMODELO[[#This Row],[Codigo Area Liquidacion]],TBLAREA[PLANTA],TBLAREA[PROG])</f>
        <v>01</v>
      </c>
      <c r="E578" t="str">
        <f>TMODELO[[#This Row],[Numero Documento]]&amp;TMODELO[[#This Row],[CTA]]</f>
        <v>016001883512.1.1.1.01</v>
      </c>
      <c r="F578" s="25" t="s">
        <v>2128</v>
      </c>
      <c r="G578" t="s">
        <v>1231</v>
      </c>
      <c r="H578" t="s">
        <v>128</v>
      </c>
      <c r="I578" t="s">
        <v>1116</v>
      </c>
      <c r="J578" t="s">
        <v>1679</v>
      </c>
    </row>
    <row r="579" spans="1:10">
      <c r="A579" t="s">
        <v>3048</v>
      </c>
      <c r="B579" t="s">
        <v>3139</v>
      </c>
      <c r="C579" t="str">
        <f>_xlfn.XLOOKUP(TMODELO[[#This Row],[Tipo Empleado]],TBLTIPO[Tipo Empleado],TBLTIPO[cta])</f>
        <v>2.1.2.2.05</v>
      </c>
      <c r="D579" t="str">
        <f>_xlfn.XLOOKUP(TMODELO[[#This Row],[Codigo Area Liquidacion]],TBLAREA[PLANTA],TBLAREA[PROG])</f>
        <v>01</v>
      </c>
      <c r="E579" t="str">
        <f>TMODELO[[#This Row],[Numero Documento]]&amp;TMODELO[[#This Row],[CTA]]</f>
        <v>402235749932.1.2.2.05</v>
      </c>
      <c r="F579" s="25" t="s">
        <v>2961</v>
      </c>
      <c r="G579" t="s">
        <v>1825</v>
      </c>
      <c r="H579" t="s">
        <v>1060</v>
      </c>
      <c r="I579" t="s">
        <v>1116</v>
      </c>
      <c r="J579" t="s">
        <v>1679</v>
      </c>
    </row>
    <row r="580" spans="1:10">
      <c r="A580" t="s">
        <v>3039</v>
      </c>
      <c r="B580" t="s">
        <v>3139</v>
      </c>
      <c r="C580" t="str">
        <f>_xlfn.XLOOKUP(TMODELO[[#This Row],[Tipo Empleado]],TBLTIPO[Tipo Empleado],TBLTIPO[cta])</f>
        <v>2.1.1.2.08</v>
      </c>
      <c r="D580" t="str">
        <f>_xlfn.XLOOKUP(TMODELO[[#This Row],[Codigo Area Liquidacion]],TBLAREA[PLANTA],TBLAREA[PROG])</f>
        <v>01</v>
      </c>
      <c r="E580" t="str">
        <f>TMODELO[[#This Row],[Numero Documento]]&amp;TMODELO[[#This Row],[CTA]]</f>
        <v>031047972732.1.1.2.08</v>
      </c>
      <c r="F580" s="25" t="s">
        <v>2814</v>
      </c>
      <c r="G580" t="s">
        <v>1630</v>
      </c>
      <c r="H580" t="s">
        <v>100</v>
      </c>
      <c r="I580" t="s">
        <v>1956</v>
      </c>
      <c r="J580" t="s">
        <v>1700</v>
      </c>
    </row>
    <row r="581" spans="1:10">
      <c r="A581" t="s">
        <v>11</v>
      </c>
      <c r="B581" t="s">
        <v>3155</v>
      </c>
      <c r="C581" t="str">
        <f>_xlfn.XLOOKUP(TMODELO[[#This Row],[Tipo Empleado]],TBLTIPO[Tipo Empleado],TBLTIPO[cta])</f>
        <v>2.1.1.1.01</v>
      </c>
      <c r="D581" t="str">
        <f>_xlfn.XLOOKUP(TMODELO[[#This Row],[Codigo Area Liquidacion]],TBLAREA[PLANTA],TBLAREA[PROG])</f>
        <v>11</v>
      </c>
      <c r="E581" t="str">
        <f>TMODELO[[#This Row],[Numero Documento]]&amp;TMODELO[[#This Row],[CTA]]</f>
        <v>001008969012.1.1.1.01</v>
      </c>
      <c r="F581" s="25" t="s">
        <v>2643</v>
      </c>
      <c r="G581" t="s">
        <v>1289</v>
      </c>
      <c r="H581" t="s">
        <v>59</v>
      </c>
      <c r="I581" t="s">
        <v>300</v>
      </c>
      <c r="J581" t="s">
        <v>1704</v>
      </c>
    </row>
    <row r="582" spans="1:10">
      <c r="A582" t="s">
        <v>3039</v>
      </c>
      <c r="B582" t="s">
        <v>3139</v>
      </c>
      <c r="C582" t="str">
        <f>_xlfn.XLOOKUP(TMODELO[[#This Row],[Tipo Empleado]],TBLTIPO[Tipo Empleado],TBLTIPO[cta])</f>
        <v>2.1.1.2.08</v>
      </c>
      <c r="D582" t="str">
        <f>_xlfn.XLOOKUP(TMODELO[[#This Row],[Codigo Area Liquidacion]],TBLAREA[PLANTA],TBLAREA[PROG])</f>
        <v>01</v>
      </c>
      <c r="E582" t="str">
        <f>TMODELO[[#This Row],[Numero Documento]]&amp;TMODELO[[#This Row],[CTA]]</f>
        <v>048000561542.1.1.2.08</v>
      </c>
      <c r="F582" s="25" t="s">
        <v>2815</v>
      </c>
      <c r="G582" t="s">
        <v>1178</v>
      </c>
      <c r="H582" t="s">
        <v>1173</v>
      </c>
      <c r="I582" t="s">
        <v>1115</v>
      </c>
      <c r="J582" t="s">
        <v>1697</v>
      </c>
    </row>
    <row r="583" spans="1:10">
      <c r="A583" t="s">
        <v>11</v>
      </c>
      <c r="B583" t="s">
        <v>3185</v>
      </c>
      <c r="C583" t="str">
        <f>_xlfn.XLOOKUP(TMODELO[[#This Row],[Tipo Empleado]],TBLTIPO[Tipo Empleado],TBLTIPO[cta])</f>
        <v>2.1.1.1.01</v>
      </c>
      <c r="D583" t="str">
        <f>_xlfn.XLOOKUP(TMODELO[[#This Row],[Codigo Area Liquidacion]],TBLAREA[PLANTA],TBLAREA[PROG])</f>
        <v>13</v>
      </c>
      <c r="E583" t="str">
        <f>TMODELO[[#This Row],[Numero Documento]]&amp;TMODELO[[#This Row],[CTA]]</f>
        <v>402090079762.1.1.1.01</v>
      </c>
      <c r="F583" s="25" t="s">
        <v>2388</v>
      </c>
      <c r="G583" t="s">
        <v>1038</v>
      </c>
      <c r="H583" t="s">
        <v>210</v>
      </c>
      <c r="I583" t="s">
        <v>342</v>
      </c>
      <c r="J583" t="s">
        <v>1670</v>
      </c>
    </row>
    <row r="584" spans="1:10">
      <c r="A584" t="s">
        <v>11</v>
      </c>
      <c r="B584" t="s">
        <v>3185</v>
      </c>
      <c r="C584" t="str">
        <f>_xlfn.XLOOKUP(TMODELO[[#This Row],[Tipo Empleado]],TBLTIPO[Tipo Empleado],TBLTIPO[cta])</f>
        <v>2.1.1.1.01</v>
      </c>
      <c r="D584" t="str">
        <f>_xlfn.XLOOKUP(TMODELO[[#This Row],[Codigo Area Liquidacion]],TBLAREA[PLANTA],TBLAREA[PROG])</f>
        <v>13</v>
      </c>
      <c r="E584" t="str">
        <f>TMODELO[[#This Row],[Numero Documento]]&amp;TMODELO[[#This Row],[CTA]]</f>
        <v>040001090432.1.1.1.01</v>
      </c>
      <c r="F584" s="25" t="s">
        <v>2389</v>
      </c>
      <c r="G584" t="s">
        <v>1244</v>
      </c>
      <c r="H584" t="s">
        <v>363</v>
      </c>
      <c r="I584" t="s">
        <v>1954</v>
      </c>
      <c r="J584" t="s">
        <v>1677</v>
      </c>
    </row>
    <row r="585" spans="1:10">
      <c r="A585" t="s">
        <v>11</v>
      </c>
      <c r="B585" t="s">
        <v>3185</v>
      </c>
      <c r="C585" t="str">
        <f>_xlfn.XLOOKUP(TMODELO[[#This Row],[Tipo Empleado]],TBLTIPO[Tipo Empleado],TBLTIPO[cta])</f>
        <v>2.1.1.1.01</v>
      </c>
      <c r="D585" t="str">
        <f>_xlfn.XLOOKUP(TMODELO[[#This Row],[Codigo Area Liquidacion]],TBLAREA[PLANTA],TBLAREA[PROG])</f>
        <v>13</v>
      </c>
      <c r="E585" t="str">
        <f>TMODELO[[#This Row],[Numero Documento]]&amp;TMODELO[[#This Row],[CTA]]</f>
        <v>001190885652.1.1.1.01</v>
      </c>
      <c r="F585" s="25" t="s">
        <v>2531</v>
      </c>
      <c r="G585" t="s">
        <v>3197</v>
      </c>
      <c r="H585" t="s">
        <v>210</v>
      </c>
      <c r="I585" t="s">
        <v>342</v>
      </c>
      <c r="J585" t="s">
        <v>1670</v>
      </c>
    </row>
    <row r="586" spans="1:10">
      <c r="A586" t="s">
        <v>3048</v>
      </c>
      <c r="B586" t="s">
        <v>3139</v>
      </c>
      <c r="C586" t="str">
        <f>_xlfn.XLOOKUP(TMODELO[[#This Row],[Tipo Empleado]],TBLTIPO[Tipo Empleado],TBLTIPO[cta])</f>
        <v>2.1.2.2.05</v>
      </c>
      <c r="D586" t="str">
        <f>_xlfn.XLOOKUP(TMODELO[[#This Row],[Codigo Area Liquidacion]],TBLAREA[PLANTA],TBLAREA[PROG])</f>
        <v>01</v>
      </c>
      <c r="E586" t="str">
        <f>TMODELO[[#This Row],[Numero Documento]]&amp;TMODELO[[#This Row],[CTA]]</f>
        <v>402264794972.1.2.2.05</v>
      </c>
      <c r="F586" s="25" t="s">
        <v>2962</v>
      </c>
      <c r="G586" t="s">
        <v>1064</v>
      </c>
      <c r="H586" t="s">
        <v>1060</v>
      </c>
      <c r="I586" t="s">
        <v>342</v>
      </c>
      <c r="J586" t="s">
        <v>1670</v>
      </c>
    </row>
    <row r="587" spans="1:10">
      <c r="A587" t="s">
        <v>11</v>
      </c>
      <c r="B587" t="s">
        <v>3139</v>
      </c>
      <c r="C587" t="str">
        <f>_xlfn.XLOOKUP(TMODELO[[#This Row],[Tipo Empleado]],TBLTIPO[Tipo Empleado],TBLTIPO[cta])</f>
        <v>2.1.1.1.01</v>
      </c>
      <c r="D587" t="str">
        <f>_xlfn.XLOOKUP(TMODELO[[#This Row],[Codigo Area Liquidacion]],TBLAREA[PLANTA],TBLAREA[PROG])</f>
        <v>01</v>
      </c>
      <c r="E587" t="str">
        <f>TMODELO[[#This Row],[Numero Documento]]&amp;TMODELO[[#This Row],[CTA]]</f>
        <v>001094096072.1.1.1.01</v>
      </c>
      <c r="F587" s="25" t="s">
        <v>2129</v>
      </c>
      <c r="G587" t="s">
        <v>1130</v>
      </c>
      <c r="H587" t="s">
        <v>32</v>
      </c>
      <c r="I587" t="s">
        <v>1955</v>
      </c>
      <c r="J587" t="s">
        <v>1669</v>
      </c>
    </row>
    <row r="588" spans="1:10">
      <c r="A588" t="s">
        <v>3048</v>
      </c>
      <c r="B588" t="s">
        <v>3139</v>
      </c>
      <c r="C588" t="str">
        <f>_xlfn.XLOOKUP(TMODELO[[#This Row],[Tipo Empleado]],TBLTIPO[Tipo Empleado],TBLTIPO[cta])</f>
        <v>2.1.2.2.05</v>
      </c>
      <c r="D588" t="str">
        <f>_xlfn.XLOOKUP(TMODELO[[#This Row],[Codigo Area Liquidacion]],TBLAREA[PLANTA],TBLAREA[PROG])</f>
        <v>01</v>
      </c>
      <c r="E588" t="str">
        <f>TMODELO[[#This Row],[Numero Documento]]&amp;TMODELO[[#This Row],[CTA]]</f>
        <v>008003296662.1.2.2.05</v>
      </c>
      <c r="F588" s="25" t="s">
        <v>2963</v>
      </c>
      <c r="G588" t="s">
        <v>1169</v>
      </c>
      <c r="H588" t="s">
        <v>1060</v>
      </c>
      <c r="I588" t="s">
        <v>1116</v>
      </c>
      <c r="J588" t="s">
        <v>1679</v>
      </c>
    </row>
    <row r="589" spans="1:10">
      <c r="A589" t="s">
        <v>3039</v>
      </c>
      <c r="B589" t="s">
        <v>3139</v>
      </c>
      <c r="C589" t="str">
        <f>_xlfn.XLOOKUP(TMODELO[[#This Row],[Tipo Empleado]],TBLTIPO[Tipo Empleado],TBLTIPO[cta])</f>
        <v>2.1.1.2.08</v>
      </c>
      <c r="D589" t="str">
        <f>_xlfn.XLOOKUP(TMODELO[[#This Row],[Codigo Area Liquidacion]],TBLAREA[PLANTA],TBLAREA[PROG])</f>
        <v>01</v>
      </c>
      <c r="E589" t="str">
        <f>TMODELO[[#This Row],[Numero Documento]]&amp;TMODELO[[#This Row],[CTA]]</f>
        <v>031032175472.1.1.2.08</v>
      </c>
      <c r="F589" s="25" t="s">
        <v>2816</v>
      </c>
      <c r="G589" t="s">
        <v>1875</v>
      </c>
      <c r="H589" t="s">
        <v>196</v>
      </c>
      <c r="I589" t="s">
        <v>674</v>
      </c>
      <c r="J589" t="s">
        <v>1689</v>
      </c>
    </row>
    <row r="590" spans="1:10">
      <c r="A590" t="s">
        <v>11</v>
      </c>
      <c r="B590" t="s">
        <v>3185</v>
      </c>
      <c r="C590" t="str">
        <f>_xlfn.XLOOKUP(TMODELO[[#This Row],[Tipo Empleado]],TBLTIPO[Tipo Empleado],TBLTIPO[cta])</f>
        <v>2.1.1.1.01</v>
      </c>
      <c r="D590" t="str">
        <f>_xlfn.XLOOKUP(TMODELO[[#This Row],[Codigo Area Liquidacion]],TBLAREA[PLANTA],TBLAREA[PROG])</f>
        <v>13</v>
      </c>
      <c r="E590" t="str">
        <f>TMODELO[[#This Row],[Numero Documento]]&amp;TMODELO[[#This Row],[CTA]]</f>
        <v>001189290092.1.1.1.01</v>
      </c>
      <c r="F590" s="25" t="s">
        <v>2390</v>
      </c>
      <c r="G590" t="s">
        <v>450</v>
      </c>
      <c r="H590" t="s">
        <v>210</v>
      </c>
      <c r="I590" t="s">
        <v>342</v>
      </c>
      <c r="J590" t="s">
        <v>1670</v>
      </c>
    </row>
    <row r="591" spans="1:10">
      <c r="A591" t="s">
        <v>11</v>
      </c>
      <c r="B591" t="s">
        <v>3185</v>
      </c>
      <c r="C591" t="str">
        <f>_xlfn.XLOOKUP(TMODELO[[#This Row],[Tipo Empleado]],TBLTIPO[Tipo Empleado],TBLTIPO[cta])</f>
        <v>2.1.1.1.01</v>
      </c>
      <c r="D591" t="str">
        <f>_xlfn.XLOOKUP(TMODELO[[#This Row],[Codigo Area Liquidacion]],TBLAREA[PLANTA],TBLAREA[PROG])</f>
        <v>13</v>
      </c>
      <c r="E591" t="str">
        <f>TMODELO[[#This Row],[Numero Documento]]&amp;TMODELO[[#This Row],[CTA]]</f>
        <v>001024658122.1.1.1.01</v>
      </c>
      <c r="F591" s="25" t="s">
        <v>2391</v>
      </c>
      <c r="G591" t="s">
        <v>451</v>
      </c>
      <c r="H591" t="s">
        <v>452</v>
      </c>
      <c r="I591" t="s">
        <v>342</v>
      </c>
      <c r="J591" t="s">
        <v>1670</v>
      </c>
    </row>
    <row r="592" spans="1:10">
      <c r="A592" t="s">
        <v>3048</v>
      </c>
      <c r="B592" t="s">
        <v>3139</v>
      </c>
      <c r="C592" t="str">
        <f>_xlfn.XLOOKUP(TMODELO[[#This Row],[Tipo Empleado]],TBLTIPO[Tipo Empleado],TBLTIPO[cta])</f>
        <v>2.1.2.2.05</v>
      </c>
      <c r="D592" t="str">
        <f>_xlfn.XLOOKUP(TMODELO[[#This Row],[Codigo Area Liquidacion]],TBLAREA[PLANTA],TBLAREA[PROG])</f>
        <v>01</v>
      </c>
      <c r="E592" t="str">
        <f>TMODELO[[#This Row],[Numero Documento]]&amp;TMODELO[[#This Row],[CTA]]</f>
        <v>402122973742.1.2.2.05</v>
      </c>
      <c r="F592" s="25" t="s">
        <v>3344</v>
      </c>
      <c r="G592" t="s">
        <v>3310</v>
      </c>
      <c r="H592" t="s">
        <v>1060</v>
      </c>
      <c r="I592" t="s">
        <v>1116</v>
      </c>
      <c r="J592" t="s">
        <v>1679</v>
      </c>
    </row>
    <row r="593" spans="1:10">
      <c r="A593" t="s">
        <v>11</v>
      </c>
      <c r="B593" t="s">
        <v>3155</v>
      </c>
      <c r="C593" t="str">
        <f>_xlfn.XLOOKUP(TMODELO[[#This Row],[Tipo Empleado]],TBLTIPO[Tipo Empleado],TBLTIPO[cta])</f>
        <v>2.1.1.1.01</v>
      </c>
      <c r="D593" t="str">
        <f>_xlfn.XLOOKUP(TMODELO[[#This Row],[Codigo Area Liquidacion]],TBLAREA[PLANTA],TBLAREA[PROG])</f>
        <v>11</v>
      </c>
      <c r="E593" t="str">
        <f>TMODELO[[#This Row],[Numero Documento]]&amp;TMODELO[[#This Row],[CTA]]</f>
        <v>402229089942.1.1.1.01</v>
      </c>
      <c r="F593" s="25" t="s">
        <v>2644</v>
      </c>
      <c r="G593" t="s">
        <v>1935</v>
      </c>
      <c r="H593" t="s">
        <v>22</v>
      </c>
      <c r="I593" t="s">
        <v>830</v>
      </c>
      <c r="J593" t="s">
        <v>1672</v>
      </c>
    </row>
    <row r="594" spans="1:10">
      <c r="A594" t="s">
        <v>11</v>
      </c>
      <c r="B594" t="s">
        <v>3185</v>
      </c>
      <c r="C594" t="str">
        <f>_xlfn.XLOOKUP(TMODELO[[#This Row],[Tipo Empleado]],TBLTIPO[Tipo Empleado],TBLTIPO[cta])</f>
        <v>2.1.1.1.01</v>
      </c>
      <c r="D594" t="str">
        <f>_xlfn.XLOOKUP(TMODELO[[#This Row],[Codigo Area Liquidacion]],TBLAREA[PLANTA],TBLAREA[PROG])</f>
        <v>13</v>
      </c>
      <c r="E594" t="str">
        <f>TMODELO[[#This Row],[Numero Documento]]&amp;TMODELO[[#This Row],[CTA]]</f>
        <v>031049975762.1.1.1.01</v>
      </c>
      <c r="F594" s="25" t="s">
        <v>2392</v>
      </c>
      <c r="G594" t="s">
        <v>453</v>
      </c>
      <c r="H594" t="s">
        <v>381</v>
      </c>
      <c r="I594" t="s">
        <v>342</v>
      </c>
      <c r="J594" t="s">
        <v>1670</v>
      </c>
    </row>
    <row r="595" spans="1:10">
      <c r="A595" t="s">
        <v>11</v>
      </c>
      <c r="B595" t="s">
        <v>3139</v>
      </c>
      <c r="C595" t="str">
        <f>_xlfn.XLOOKUP(TMODELO[[#This Row],[Tipo Empleado]],TBLTIPO[Tipo Empleado],TBLTIPO[cta])</f>
        <v>2.1.1.1.01</v>
      </c>
      <c r="D595" t="str">
        <f>_xlfn.XLOOKUP(TMODELO[[#This Row],[Codigo Area Liquidacion]],TBLAREA[PLANTA],TBLAREA[PROG])</f>
        <v>01</v>
      </c>
      <c r="E595" t="str">
        <f>TMODELO[[#This Row],[Numero Documento]]&amp;TMODELO[[#This Row],[CTA]]</f>
        <v>402206496402.1.1.1.01</v>
      </c>
      <c r="F595" s="25" t="s">
        <v>2130</v>
      </c>
      <c r="G595" t="s">
        <v>325</v>
      </c>
      <c r="H595" t="s">
        <v>259</v>
      </c>
      <c r="I595" t="s">
        <v>319</v>
      </c>
      <c r="J595" t="s">
        <v>1694</v>
      </c>
    </row>
    <row r="596" spans="1:10">
      <c r="A596" t="s">
        <v>3039</v>
      </c>
      <c r="B596" t="s">
        <v>3139</v>
      </c>
      <c r="C596" t="str">
        <f>_xlfn.XLOOKUP(TMODELO[[#This Row],[Tipo Empleado]],TBLTIPO[Tipo Empleado],TBLTIPO[cta])</f>
        <v>2.1.1.2.08</v>
      </c>
      <c r="D596" t="str">
        <f>_xlfn.XLOOKUP(TMODELO[[#This Row],[Codigo Area Liquidacion]],TBLAREA[PLANTA],TBLAREA[PROG])</f>
        <v>01</v>
      </c>
      <c r="E596" t="str">
        <f>TMODELO[[#This Row],[Numero Documento]]&amp;TMODELO[[#This Row],[CTA]]</f>
        <v>001010321832.1.1.2.08</v>
      </c>
      <c r="F596" s="25" t="s">
        <v>2817</v>
      </c>
      <c r="G596" t="s">
        <v>1631</v>
      </c>
      <c r="H596" t="s">
        <v>100</v>
      </c>
      <c r="I596" t="s">
        <v>1952</v>
      </c>
      <c r="J596" t="s">
        <v>1682</v>
      </c>
    </row>
    <row r="597" spans="1:10">
      <c r="A597" t="s">
        <v>11</v>
      </c>
      <c r="B597" t="s">
        <v>3155</v>
      </c>
      <c r="C597" t="str">
        <f>_xlfn.XLOOKUP(TMODELO[[#This Row],[Tipo Empleado]],TBLTIPO[Tipo Empleado],TBLTIPO[cta])</f>
        <v>2.1.1.1.01</v>
      </c>
      <c r="D597" t="str">
        <f>_xlfn.XLOOKUP(TMODELO[[#This Row],[Codigo Area Liquidacion]],TBLAREA[PLANTA],TBLAREA[PROG])</f>
        <v>11</v>
      </c>
      <c r="E597" t="str">
        <f>TMODELO[[#This Row],[Numero Documento]]&amp;TMODELO[[#This Row],[CTA]]</f>
        <v>031029320212.1.1.1.01</v>
      </c>
      <c r="F597" s="25" t="s">
        <v>2645</v>
      </c>
      <c r="G597" t="s">
        <v>35</v>
      </c>
      <c r="H597" t="s">
        <v>36</v>
      </c>
      <c r="I597" t="s">
        <v>18</v>
      </c>
      <c r="J597" t="s">
        <v>1729</v>
      </c>
    </row>
    <row r="598" spans="1:10">
      <c r="A598" t="s">
        <v>11</v>
      </c>
      <c r="B598" t="s">
        <v>3185</v>
      </c>
      <c r="C598" t="str">
        <f>_xlfn.XLOOKUP(TMODELO[[#This Row],[Tipo Empleado]],TBLTIPO[Tipo Empleado],TBLTIPO[cta])</f>
        <v>2.1.1.1.01</v>
      </c>
      <c r="D598" t="str">
        <f>_xlfn.XLOOKUP(TMODELO[[#This Row],[Codigo Area Liquidacion]],TBLAREA[PLANTA],TBLAREA[PROG])</f>
        <v>13</v>
      </c>
      <c r="E598" t="str">
        <f>TMODELO[[#This Row],[Numero Documento]]&amp;TMODELO[[#This Row],[CTA]]</f>
        <v>001056493052.1.1.1.01</v>
      </c>
      <c r="F598" s="25" t="s">
        <v>1439</v>
      </c>
      <c r="G598" t="s">
        <v>454</v>
      </c>
      <c r="H598" t="s">
        <v>455</v>
      </c>
      <c r="I598" t="s">
        <v>342</v>
      </c>
      <c r="J598" t="s">
        <v>1670</v>
      </c>
    </row>
    <row r="599" spans="1:10">
      <c r="A599" t="s">
        <v>11</v>
      </c>
      <c r="B599" t="s">
        <v>3155</v>
      </c>
      <c r="C599" t="str">
        <f>_xlfn.XLOOKUP(TMODELO[[#This Row],[Tipo Empleado]],TBLTIPO[Tipo Empleado],TBLTIPO[cta])</f>
        <v>2.1.1.1.01</v>
      </c>
      <c r="D599" t="str">
        <f>_xlfn.XLOOKUP(TMODELO[[#This Row],[Codigo Area Liquidacion]],TBLAREA[PLANTA],TBLAREA[PROG])</f>
        <v>11</v>
      </c>
      <c r="E599" t="str">
        <f>TMODELO[[#This Row],[Numero Documento]]&amp;TMODELO[[#This Row],[CTA]]</f>
        <v>031021658382.1.1.1.01</v>
      </c>
      <c r="F599" s="25" t="s">
        <v>1534</v>
      </c>
      <c r="G599" t="s">
        <v>37</v>
      </c>
      <c r="H599" t="s">
        <v>38</v>
      </c>
      <c r="I599" t="s">
        <v>18</v>
      </c>
      <c r="J599" t="s">
        <v>1729</v>
      </c>
    </row>
    <row r="600" spans="1:10">
      <c r="A600" t="s">
        <v>3039</v>
      </c>
      <c r="B600" t="s">
        <v>3139</v>
      </c>
      <c r="C600" t="str">
        <f>_xlfn.XLOOKUP(TMODELO[[#This Row],[Tipo Empleado]],TBLTIPO[Tipo Empleado],TBLTIPO[cta])</f>
        <v>2.1.1.2.08</v>
      </c>
      <c r="D600" t="str">
        <f>_xlfn.XLOOKUP(TMODELO[[#This Row],[Codigo Area Liquidacion]],TBLAREA[PLANTA],TBLAREA[PROG])</f>
        <v>01</v>
      </c>
      <c r="E600" t="str">
        <f>TMODELO[[#This Row],[Numero Documento]]&amp;TMODELO[[#This Row],[CTA]]</f>
        <v>031037878382.1.1.2.08</v>
      </c>
      <c r="F600" s="25" t="s">
        <v>2818</v>
      </c>
      <c r="G600" t="s">
        <v>1907</v>
      </c>
      <c r="H600" t="s">
        <v>100</v>
      </c>
      <c r="I600" t="s">
        <v>728</v>
      </c>
      <c r="J600" t="s">
        <v>1674</v>
      </c>
    </row>
    <row r="601" spans="1:10">
      <c r="A601" t="s">
        <v>3048</v>
      </c>
      <c r="B601" t="s">
        <v>3139</v>
      </c>
      <c r="C601" t="str">
        <f>_xlfn.XLOOKUP(TMODELO[[#This Row],[Tipo Empleado]],TBLTIPO[Tipo Empleado],TBLTIPO[cta])</f>
        <v>2.1.2.2.05</v>
      </c>
      <c r="D601" t="str">
        <f>_xlfn.XLOOKUP(TMODELO[[#This Row],[Codigo Area Liquidacion]],TBLAREA[PLANTA],TBLAREA[PROG])</f>
        <v>01</v>
      </c>
      <c r="E601" t="str">
        <f>TMODELO[[#This Row],[Numero Documento]]&amp;TMODELO[[#This Row],[CTA]]</f>
        <v>131000082452.1.2.2.05</v>
      </c>
      <c r="F601" s="25" t="s">
        <v>3256</v>
      </c>
      <c r="G601" t="s">
        <v>3241</v>
      </c>
      <c r="H601" t="s">
        <v>1060</v>
      </c>
      <c r="I601" t="s">
        <v>1116</v>
      </c>
      <c r="J601" t="s">
        <v>1679</v>
      </c>
    </row>
    <row r="602" spans="1:10">
      <c r="A602" t="s">
        <v>11</v>
      </c>
      <c r="B602" t="s">
        <v>3185</v>
      </c>
      <c r="C602" t="str">
        <f>_xlfn.XLOOKUP(TMODELO[[#This Row],[Tipo Empleado]],TBLTIPO[Tipo Empleado],TBLTIPO[cta])</f>
        <v>2.1.1.1.01</v>
      </c>
      <c r="D602" t="str">
        <f>_xlfn.XLOOKUP(TMODELO[[#This Row],[Codigo Area Liquidacion]],TBLAREA[PLANTA],TBLAREA[PROG])</f>
        <v>13</v>
      </c>
      <c r="E602" t="str">
        <f>TMODELO[[#This Row],[Numero Documento]]&amp;TMODELO[[#This Row],[CTA]]</f>
        <v>002012606272.1.1.1.01</v>
      </c>
      <c r="F602" s="25" t="s">
        <v>2393</v>
      </c>
      <c r="G602" t="s">
        <v>637</v>
      </c>
      <c r="H602" t="s">
        <v>27</v>
      </c>
      <c r="I602" t="s">
        <v>1954</v>
      </c>
      <c r="J602" t="s">
        <v>1677</v>
      </c>
    </row>
    <row r="603" spans="1:10">
      <c r="A603" t="s">
        <v>11</v>
      </c>
      <c r="B603" t="s">
        <v>3155</v>
      </c>
      <c r="C603" t="str">
        <f>_xlfn.XLOOKUP(TMODELO[[#This Row],[Tipo Empleado]],TBLTIPO[Tipo Empleado],TBLTIPO[cta])</f>
        <v>2.1.1.1.01</v>
      </c>
      <c r="D603" t="str">
        <f>_xlfn.XLOOKUP(TMODELO[[#This Row],[Codigo Area Liquidacion]],TBLAREA[PLANTA],TBLAREA[PROG])</f>
        <v>11</v>
      </c>
      <c r="E603" t="str">
        <f>TMODELO[[#This Row],[Numero Documento]]&amp;TMODELO[[#This Row],[CTA]]</f>
        <v>012009071432.1.1.1.01</v>
      </c>
      <c r="F603" s="25" t="s">
        <v>2646</v>
      </c>
      <c r="G603" t="s">
        <v>865</v>
      </c>
      <c r="H603" t="s">
        <v>866</v>
      </c>
      <c r="I603" t="s">
        <v>830</v>
      </c>
      <c r="J603" t="s">
        <v>1672</v>
      </c>
    </row>
    <row r="604" spans="1:10">
      <c r="A604" t="s">
        <v>11</v>
      </c>
      <c r="B604" t="s">
        <v>3155</v>
      </c>
      <c r="C604" t="str">
        <f>_xlfn.XLOOKUP(TMODELO[[#This Row],[Tipo Empleado]],TBLTIPO[Tipo Empleado],TBLTIPO[cta])</f>
        <v>2.1.1.1.01</v>
      </c>
      <c r="D604" t="str">
        <f>_xlfn.XLOOKUP(TMODELO[[#This Row],[Codigo Area Liquidacion]],TBLAREA[PLANTA],TBLAREA[PROG])</f>
        <v>11</v>
      </c>
      <c r="E604" t="str">
        <f>TMODELO[[#This Row],[Numero Documento]]&amp;TMODELO[[#This Row],[CTA]]</f>
        <v>001088198892.1.1.1.01</v>
      </c>
      <c r="F604" s="25" t="s">
        <v>2647</v>
      </c>
      <c r="G604" t="s">
        <v>168</v>
      </c>
      <c r="H604" t="s">
        <v>149</v>
      </c>
      <c r="I604" t="s">
        <v>1953</v>
      </c>
      <c r="J604" t="s">
        <v>1683</v>
      </c>
    </row>
    <row r="605" spans="1:10">
      <c r="A605" t="s">
        <v>3039</v>
      </c>
      <c r="B605" t="s">
        <v>3139</v>
      </c>
      <c r="C605" t="str">
        <f>_xlfn.XLOOKUP(TMODELO[[#This Row],[Tipo Empleado]],TBLTIPO[Tipo Empleado],TBLTIPO[cta])</f>
        <v>2.1.1.2.08</v>
      </c>
      <c r="D605" t="str">
        <f>_xlfn.XLOOKUP(TMODELO[[#This Row],[Codigo Area Liquidacion]],TBLAREA[PLANTA],TBLAREA[PROG])</f>
        <v>01</v>
      </c>
      <c r="E605" t="str">
        <f>TMODELO[[#This Row],[Numero Documento]]&amp;TMODELO[[#This Row],[CTA]]</f>
        <v>001026584652.1.1.2.08</v>
      </c>
      <c r="F605" s="25" t="s">
        <v>2819</v>
      </c>
      <c r="G605" t="s">
        <v>1296</v>
      </c>
      <c r="H605" t="s">
        <v>1297</v>
      </c>
      <c r="I605" t="s">
        <v>1953</v>
      </c>
      <c r="J605" t="s">
        <v>1683</v>
      </c>
    </row>
    <row r="606" spans="1:10">
      <c r="A606" t="s">
        <v>3048</v>
      </c>
      <c r="B606" t="s">
        <v>3139</v>
      </c>
      <c r="C606" t="str">
        <f>_xlfn.XLOOKUP(TMODELO[[#This Row],[Tipo Empleado]],TBLTIPO[Tipo Empleado],TBLTIPO[cta])</f>
        <v>2.1.2.2.05</v>
      </c>
      <c r="D606" t="str">
        <f>_xlfn.XLOOKUP(TMODELO[[#This Row],[Codigo Area Liquidacion]],TBLAREA[PLANTA],TBLAREA[PROG])</f>
        <v>01</v>
      </c>
      <c r="E606" t="str">
        <f>TMODELO[[#This Row],[Numero Documento]]&amp;TMODELO[[#This Row],[CTA]]</f>
        <v>020001226282.1.2.2.05</v>
      </c>
      <c r="F606" s="25" t="s">
        <v>2964</v>
      </c>
      <c r="G606" t="s">
        <v>1781</v>
      </c>
      <c r="H606" t="s">
        <v>1060</v>
      </c>
      <c r="I606" t="s">
        <v>1116</v>
      </c>
      <c r="J606" t="s">
        <v>1679</v>
      </c>
    </row>
    <row r="607" spans="1:10">
      <c r="A607" t="s">
        <v>3048</v>
      </c>
      <c r="B607" t="s">
        <v>3139</v>
      </c>
      <c r="C607" t="str">
        <f>_xlfn.XLOOKUP(TMODELO[[#This Row],[Tipo Empleado]],TBLTIPO[Tipo Empleado],TBLTIPO[cta])</f>
        <v>2.1.2.2.05</v>
      </c>
      <c r="D607" t="str">
        <f>_xlfn.XLOOKUP(TMODELO[[#This Row],[Codigo Area Liquidacion]],TBLAREA[PLANTA],TBLAREA[PROG])</f>
        <v>01</v>
      </c>
      <c r="E607" t="str">
        <f>TMODELO[[#This Row],[Numero Documento]]&amp;TMODELO[[#This Row],[CTA]]</f>
        <v>001114667772.1.2.2.05</v>
      </c>
      <c r="F607" s="25" t="s">
        <v>2965</v>
      </c>
      <c r="G607" t="s">
        <v>1646</v>
      </c>
      <c r="H607" t="s">
        <v>1060</v>
      </c>
      <c r="I607" t="s">
        <v>1116</v>
      </c>
      <c r="J607" t="s">
        <v>1679</v>
      </c>
    </row>
    <row r="608" spans="1:10">
      <c r="A608" t="s">
        <v>11</v>
      </c>
      <c r="B608" t="s">
        <v>3155</v>
      </c>
      <c r="C608" t="str">
        <f>_xlfn.XLOOKUP(TMODELO[[#This Row],[Tipo Empleado]],TBLTIPO[Tipo Empleado],TBLTIPO[cta])</f>
        <v>2.1.1.1.01</v>
      </c>
      <c r="D608" t="str">
        <f>_xlfn.XLOOKUP(TMODELO[[#This Row],[Codigo Area Liquidacion]],TBLAREA[PLANTA],TBLAREA[PROG])</f>
        <v>11</v>
      </c>
      <c r="E608" t="str">
        <f>TMODELO[[#This Row],[Numero Documento]]&amp;TMODELO[[#This Row],[CTA]]</f>
        <v>001048820302.1.1.1.01</v>
      </c>
      <c r="F608" s="25" t="s">
        <v>2648</v>
      </c>
      <c r="G608" t="s">
        <v>169</v>
      </c>
      <c r="H608" t="s">
        <v>133</v>
      </c>
      <c r="I608" t="s">
        <v>1953</v>
      </c>
      <c r="J608" t="s">
        <v>1683</v>
      </c>
    </row>
    <row r="609" spans="1:10">
      <c r="A609" t="s">
        <v>11</v>
      </c>
      <c r="B609" t="s">
        <v>3155</v>
      </c>
      <c r="C609" t="str">
        <f>_xlfn.XLOOKUP(TMODELO[[#This Row],[Tipo Empleado]],TBLTIPO[Tipo Empleado],TBLTIPO[cta])</f>
        <v>2.1.1.1.01</v>
      </c>
      <c r="D609" t="str">
        <f>_xlfn.XLOOKUP(TMODELO[[#This Row],[Codigo Area Liquidacion]],TBLAREA[PLANTA],TBLAREA[PROG])</f>
        <v>11</v>
      </c>
      <c r="E609" t="str">
        <f>TMODELO[[#This Row],[Numero Documento]]&amp;TMODELO[[#This Row],[CTA]]</f>
        <v>402345954252.1.1.1.01</v>
      </c>
      <c r="F609" s="25" t="s">
        <v>2746</v>
      </c>
      <c r="G609" t="s">
        <v>1859</v>
      </c>
      <c r="H609" t="s">
        <v>128</v>
      </c>
      <c r="I609" t="s">
        <v>106</v>
      </c>
      <c r="J609" t="s">
        <v>1690</v>
      </c>
    </row>
    <row r="610" spans="1:10">
      <c r="A610" t="s">
        <v>3048</v>
      </c>
      <c r="B610" t="s">
        <v>3139</v>
      </c>
      <c r="C610" t="str">
        <f>_xlfn.XLOOKUP(TMODELO[[#This Row],[Tipo Empleado]],TBLTIPO[Tipo Empleado],TBLTIPO[cta])</f>
        <v>2.1.2.2.05</v>
      </c>
      <c r="D610" t="str">
        <f>_xlfn.XLOOKUP(TMODELO[[#This Row],[Codigo Area Liquidacion]],TBLAREA[PLANTA],TBLAREA[PROG])</f>
        <v>01</v>
      </c>
      <c r="E610" t="str">
        <f>TMODELO[[#This Row],[Numero Documento]]&amp;TMODELO[[#This Row],[CTA]]</f>
        <v>402157332192.1.2.2.05</v>
      </c>
      <c r="F610" s="25" t="s">
        <v>4833</v>
      </c>
      <c r="G610" t="s">
        <v>4832</v>
      </c>
      <c r="H610" t="s">
        <v>1060</v>
      </c>
      <c r="I610" t="s">
        <v>1116</v>
      </c>
      <c r="J610" t="s">
        <v>1679</v>
      </c>
    </row>
    <row r="611" spans="1:10">
      <c r="A611" t="s">
        <v>3048</v>
      </c>
      <c r="B611" t="s">
        <v>3139</v>
      </c>
      <c r="C611" t="str">
        <f>_xlfn.XLOOKUP(TMODELO[[#This Row],[Tipo Empleado]],TBLTIPO[Tipo Empleado],TBLTIPO[cta])</f>
        <v>2.1.2.2.05</v>
      </c>
      <c r="D611" t="str">
        <f>_xlfn.XLOOKUP(TMODELO[[#This Row],[Codigo Area Liquidacion]],TBLAREA[PLANTA],TBLAREA[PROG])</f>
        <v>01</v>
      </c>
      <c r="E611" t="str">
        <f>TMODELO[[#This Row],[Numero Documento]]&amp;TMODELO[[#This Row],[CTA]]</f>
        <v>001125972242.1.2.2.05</v>
      </c>
      <c r="F611" s="25" t="s">
        <v>2966</v>
      </c>
      <c r="G611" t="s">
        <v>1756</v>
      </c>
      <c r="H611" t="s">
        <v>1060</v>
      </c>
      <c r="I611" t="s">
        <v>1116</v>
      </c>
      <c r="J611" t="s">
        <v>1679</v>
      </c>
    </row>
    <row r="612" spans="1:10">
      <c r="A612" t="s">
        <v>11</v>
      </c>
      <c r="B612" t="s">
        <v>3185</v>
      </c>
      <c r="C612" t="str">
        <f>_xlfn.XLOOKUP(TMODELO[[#This Row],[Tipo Empleado]],TBLTIPO[Tipo Empleado],TBLTIPO[cta])</f>
        <v>2.1.1.1.01</v>
      </c>
      <c r="D612" t="str">
        <f>_xlfn.XLOOKUP(TMODELO[[#This Row],[Codigo Area Liquidacion]],TBLAREA[PLANTA],TBLAREA[PROG])</f>
        <v>13</v>
      </c>
      <c r="E612" t="str">
        <f>TMODELO[[#This Row],[Numero Documento]]&amp;TMODELO[[#This Row],[CTA]]</f>
        <v>001163441022.1.1.1.01</v>
      </c>
      <c r="F612" s="25" t="s">
        <v>2394</v>
      </c>
      <c r="G612" t="s">
        <v>456</v>
      </c>
      <c r="H612" t="s">
        <v>75</v>
      </c>
      <c r="I612" t="s">
        <v>342</v>
      </c>
      <c r="J612" t="s">
        <v>1670</v>
      </c>
    </row>
    <row r="613" spans="1:10">
      <c r="A613" t="s">
        <v>11</v>
      </c>
      <c r="B613" t="s">
        <v>3139</v>
      </c>
      <c r="C613" t="str">
        <f>_xlfn.XLOOKUP(TMODELO[[#This Row],[Tipo Empleado]],TBLTIPO[Tipo Empleado],TBLTIPO[cta])</f>
        <v>2.1.1.1.01</v>
      </c>
      <c r="D613" t="str">
        <f>_xlfn.XLOOKUP(TMODELO[[#This Row],[Codigo Area Liquidacion]],TBLAREA[PLANTA],TBLAREA[PROG])</f>
        <v>01</v>
      </c>
      <c r="E613" t="str">
        <f>TMODELO[[#This Row],[Numero Documento]]&amp;TMODELO[[#This Row],[CTA]]</f>
        <v>001002500182.1.1.1.01</v>
      </c>
      <c r="F613" s="25" t="s">
        <v>2131</v>
      </c>
      <c r="G613" t="s">
        <v>1734</v>
      </c>
      <c r="H613" t="s">
        <v>30</v>
      </c>
      <c r="I613" t="s">
        <v>266</v>
      </c>
      <c r="J613" t="s">
        <v>1687</v>
      </c>
    </row>
    <row r="614" spans="1:10">
      <c r="A614" t="s">
        <v>11</v>
      </c>
      <c r="B614" t="s">
        <v>3139</v>
      </c>
      <c r="C614" t="str">
        <f>_xlfn.XLOOKUP(TMODELO[[#This Row],[Tipo Empleado]],TBLTIPO[Tipo Empleado],TBLTIPO[cta])</f>
        <v>2.1.1.1.01</v>
      </c>
      <c r="D614" t="str">
        <f>_xlfn.XLOOKUP(TMODELO[[#This Row],[Codigo Area Liquidacion]],TBLAREA[PLANTA],TBLAREA[PROG])</f>
        <v>01</v>
      </c>
      <c r="E614" t="str">
        <f>TMODELO[[#This Row],[Numero Documento]]&amp;TMODELO[[#This Row],[CTA]]</f>
        <v>054011459322.1.1.1.01</v>
      </c>
      <c r="F614" s="25" t="s">
        <v>2132</v>
      </c>
      <c r="G614" t="s">
        <v>1282</v>
      </c>
      <c r="H614" t="s">
        <v>389</v>
      </c>
      <c r="I614" t="s">
        <v>1960</v>
      </c>
      <c r="J614" t="s">
        <v>1676</v>
      </c>
    </row>
    <row r="615" spans="1:10">
      <c r="A615" t="s">
        <v>11</v>
      </c>
      <c r="B615" t="s">
        <v>3185</v>
      </c>
      <c r="C615" t="str">
        <f>_xlfn.XLOOKUP(TMODELO[[#This Row],[Tipo Empleado]],TBLTIPO[Tipo Empleado],TBLTIPO[cta])</f>
        <v>2.1.1.1.01</v>
      </c>
      <c r="D615" t="str">
        <f>_xlfn.XLOOKUP(TMODELO[[#This Row],[Codigo Area Liquidacion]],TBLAREA[PLANTA],TBLAREA[PROG])</f>
        <v>13</v>
      </c>
      <c r="E615" t="str">
        <f>TMODELO[[#This Row],[Numero Documento]]&amp;TMODELO[[#This Row],[CTA]]</f>
        <v>001090242812.1.1.1.01</v>
      </c>
      <c r="F615" s="25" t="s">
        <v>2395</v>
      </c>
      <c r="G615" t="s">
        <v>457</v>
      </c>
      <c r="H615" t="s">
        <v>3047</v>
      </c>
      <c r="I615" t="s">
        <v>342</v>
      </c>
      <c r="J615" t="s">
        <v>1670</v>
      </c>
    </row>
    <row r="616" spans="1:10">
      <c r="A616" t="s">
        <v>11</v>
      </c>
      <c r="B616" t="s">
        <v>3155</v>
      </c>
      <c r="C616" t="str">
        <f>_xlfn.XLOOKUP(TMODELO[[#This Row],[Tipo Empleado]],TBLTIPO[Tipo Empleado],TBLTIPO[cta])</f>
        <v>2.1.1.1.01</v>
      </c>
      <c r="D616" t="str">
        <f>_xlfn.XLOOKUP(TMODELO[[#This Row],[Codigo Area Liquidacion]],TBLAREA[PLANTA],TBLAREA[PROG])</f>
        <v>11</v>
      </c>
      <c r="E616" t="str">
        <f>TMODELO[[#This Row],[Numero Documento]]&amp;TMODELO[[#This Row],[CTA]]</f>
        <v>001028300492.1.1.1.01</v>
      </c>
      <c r="F616" s="25" t="s">
        <v>1576</v>
      </c>
      <c r="G616" t="s">
        <v>122</v>
      </c>
      <c r="H616" t="s">
        <v>110</v>
      </c>
      <c r="I616" t="s">
        <v>106</v>
      </c>
      <c r="J616" t="s">
        <v>1690</v>
      </c>
    </row>
    <row r="617" spans="1:10">
      <c r="A617" t="s">
        <v>3048</v>
      </c>
      <c r="B617" t="s">
        <v>3139</v>
      </c>
      <c r="C617" t="str">
        <f>_xlfn.XLOOKUP(TMODELO[[#This Row],[Tipo Empleado]],TBLTIPO[Tipo Empleado],TBLTIPO[cta])</f>
        <v>2.1.2.2.05</v>
      </c>
      <c r="D617" t="str">
        <f>_xlfn.XLOOKUP(TMODELO[[#This Row],[Codigo Area Liquidacion]],TBLAREA[PLANTA],TBLAREA[PROG])</f>
        <v>01</v>
      </c>
      <c r="E617" t="str">
        <f>TMODELO[[#This Row],[Numero Documento]]&amp;TMODELO[[#This Row],[CTA]]</f>
        <v>001180101722.1.2.2.05</v>
      </c>
      <c r="F617" s="25" t="s">
        <v>2967</v>
      </c>
      <c r="G617" t="s">
        <v>1761</v>
      </c>
      <c r="H617" t="s">
        <v>1060</v>
      </c>
      <c r="I617" t="s">
        <v>1116</v>
      </c>
      <c r="J617" t="s">
        <v>1679</v>
      </c>
    </row>
    <row r="618" spans="1:10">
      <c r="A618" t="s">
        <v>11</v>
      </c>
      <c r="B618" t="s">
        <v>3185</v>
      </c>
      <c r="C618" t="str">
        <f>_xlfn.XLOOKUP(TMODELO[[#This Row],[Tipo Empleado]],TBLTIPO[Tipo Empleado],TBLTIPO[cta])</f>
        <v>2.1.1.1.01</v>
      </c>
      <c r="D618" t="str">
        <f>_xlfn.XLOOKUP(TMODELO[[#This Row],[Codigo Area Liquidacion]],TBLAREA[PLANTA],TBLAREA[PROG])</f>
        <v>13</v>
      </c>
      <c r="E618" t="str">
        <f>TMODELO[[#This Row],[Numero Documento]]&amp;TMODELO[[#This Row],[CTA]]</f>
        <v>001109753982.1.1.1.01</v>
      </c>
      <c r="F618" s="25" t="s">
        <v>2396</v>
      </c>
      <c r="G618" t="s">
        <v>638</v>
      </c>
      <c r="H618" t="s">
        <v>133</v>
      </c>
      <c r="I618" t="s">
        <v>1954</v>
      </c>
      <c r="J618" t="s">
        <v>1677</v>
      </c>
    </row>
    <row r="619" spans="1:10">
      <c r="A619" t="s">
        <v>11</v>
      </c>
      <c r="B619" t="s">
        <v>3139</v>
      </c>
      <c r="C619" t="str">
        <f>_xlfn.XLOOKUP(TMODELO[[#This Row],[Tipo Empleado]],TBLTIPO[Tipo Empleado],TBLTIPO[cta])</f>
        <v>2.1.1.1.01</v>
      </c>
      <c r="D619" t="str">
        <f>_xlfn.XLOOKUP(TMODELO[[#This Row],[Codigo Area Liquidacion]],TBLAREA[PLANTA],TBLAREA[PROG])</f>
        <v>01</v>
      </c>
      <c r="E619" t="str">
        <f>TMODELO[[#This Row],[Numero Documento]]&amp;TMODELO[[#This Row],[CTA]]</f>
        <v>001141581402.1.1.1.01</v>
      </c>
      <c r="F619" s="25" t="s">
        <v>2133</v>
      </c>
      <c r="G619" t="s">
        <v>256</v>
      </c>
      <c r="H619" t="s">
        <v>82</v>
      </c>
      <c r="I619" t="s">
        <v>255</v>
      </c>
      <c r="J619" t="s">
        <v>1695</v>
      </c>
    </row>
    <row r="620" spans="1:10">
      <c r="A620" t="s">
        <v>11</v>
      </c>
      <c r="B620" t="s">
        <v>3139</v>
      </c>
      <c r="C620" t="str">
        <f>_xlfn.XLOOKUP(TMODELO[[#This Row],[Tipo Empleado]],TBLTIPO[Tipo Empleado],TBLTIPO[cta])</f>
        <v>2.1.1.1.01</v>
      </c>
      <c r="D620" t="str">
        <f>_xlfn.XLOOKUP(TMODELO[[#This Row],[Codigo Area Liquidacion]],TBLAREA[PLANTA],TBLAREA[PROG])</f>
        <v>01</v>
      </c>
      <c r="E620" t="str">
        <f>TMODELO[[#This Row],[Numero Documento]]&amp;TMODELO[[#This Row],[CTA]]</f>
        <v>001006218462.1.1.1.01</v>
      </c>
      <c r="F620" s="25" t="s">
        <v>2134</v>
      </c>
      <c r="G620" t="s">
        <v>226</v>
      </c>
      <c r="H620" t="s">
        <v>196</v>
      </c>
      <c r="I620" t="s">
        <v>1116</v>
      </c>
      <c r="J620" t="s">
        <v>1679</v>
      </c>
    </row>
    <row r="621" spans="1:10">
      <c r="A621" t="s">
        <v>11</v>
      </c>
      <c r="B621" t="s">
        <v>3185</v>
      </c>
      <c r="C621" t="str">
        <f>_xlfn.XLOOKUP(TMODELO[[#This Row],[Tipo Empleado]],TBLTIPO[Tipo Empleado],TBLTIPO[cta])</f>
        <v>2.1.1.1.01</v>
      </c>
      <c r="D621" t="str">
        <f>_xlfn.XLOOKUP(TMODELO[[#This Row],[Codigo Area Liquidacion]],TBLAREA[PLANTA],TBLAREA[PROG])</f>
        <v>13</v>
      </c>
      <c r="E621" t="str">
        <f>TMODELO[[#This Row],[Numero Documento]]&amp;TMODELO[[#This Row],[CTA]]</f>
        <v>001142226562.1.1.1.01</v>
      </c>
      <c r="F621" s="25" t="s">
        <v>2397</v>
      </c>
      <c r="G621" t="s">
        <v>1757</v>
      </c>
      <c r="H621" t="s">
        <v>27</v>
      </c>
      <c r="I621" t="s">
        <v>1954</v>
      </c>
      <c r="J621" t="s">
        <v>1677</v>
      </c>
    </row>
    <row r="622" spans="1:10">
      <c r="A622" t="s">
        <v>11</v>
      </c>
      <c r="B622" t="s">
        <v>3185</v>
      </c>
      <c r="C622" t="str">
        <f>_xlfn.XLOOKUP(TMODELO[[#This Row],[Tipo Empleado]],TBLTIPO[Tipo Empleado],TBLTIPO[cta])</f>
        <v>2.1.1.1.01</v>
      </c>
      <c r="D622" t="str">
        <f>_xlfn.XLOOKUP(TMODELO[[#This Row],[Codigo Area Liquidacion]],TBLAREA[PLANTA],TBLAREA[PROG])</f>
        <v>13</v>
      </c>
      <c r="E622" t="str">
        <f>TMODELO[[#This Row],[Numero Documento]]&amp;TMODELO[[#This Row],[CTA]]</f>
        <v>402312513372.1.1.1.01</v>
      </c>
      <c r="F622" s="25" t="s">
        <v>2398</v>
      </c>
      <c r="G622" t="s">
        <v>1039</v>
      </c>
      <c r="H622" t="s">
        <v>210</v>
      </c>
      <c r="I622" t="s">
        <v>342</v>
      </c>
      <c r="J622" t="s">
        <v>1670</v>
      </c>
    </row>
    <row r="623" spans="1:10">
      <c r="A623" t="s">
        <v>11</v>
      </c>
      <c r="B623" t="s">
        <v>3185</v>
      </c>
      <c r="C623" t="str">
        <f>_xlfn.XLOOKUP(TMODELO[[#This Row],[Tipo Empleado]],TBLTIPO[Tipo Empleado],TBLTIPO[cta])</f>
        <v>2.1.1.1.01</v>
      </c>
      <c r="D623" t="str">
        <f>_xlfn.XLOOKUP(TMODELO[[#This Row],[Codigo Area Liquidacion]],TBLAREA[PLANTA],TBLAREA[PROG])</f>
        <v>13</v>
      </c>
      <c r="E623" t="str">
        <f>TMODELO[[#This Row],[Numero Documento]]&amp;TMODELO[[#This Row],[CTA]]</f>
        <v>001090161622.1.1.1.01</v>
      </c>
      <c r="F623" s="25" t="s">
        <v>2399</v>
      </c>
      <c r="G623" t="s">
        <v>458</v>
      </c>
      <c r="H623" t="s">
        <v>348</v>
      </c>
      <c r="I623" t="s">
        <v>342</v>
      </c>
      <c r="J623" t="s">
        <v>1670</v>
      </c>
    </row>
    <row r="624" spans="1:10">
      <c r="A624" t="s">
        <v>11</v>
      </c>
      <c r="B624" t="s">
        <v>3155</v>
      </c>
      <c r="C624" t="str">
        <f>_xlfn.XLOOKUP(TMODELO[[#This Row],[Tipo Empleado]],TBLTIPO[Tipo Empleado],TBLTIPO[cta])</f>
        <v>2.1.1.1.01</v>
      </c>
      <c r="D624" t="str">
        <f>_xlfn.XLOOKUP(TMODELO[[#This Row],[Codigo Area Liquidacion]],TBLAREA[PLANTA],TBLAREA[PROG])</f>
        <v>11</v>
      </c>
      <c r="E624" t="str">
        <f>TMODELO[[#This Row],[Numero Documento]]&amp;TMODELO[[#This Row],[CTA]]</f>
        <v>031027510742.1.1.1.01</v>
      </c>
      <c r="F624" s="25" t="s">
        <v>2649</v>
      </c>
      <c r="G624" t="s">
        <v>745</v>
      </c>
      <c r="H624" t="s">
        <v>30</v>
      </c>
      <c r="I624" t="s">
        <v>728</v>
      </c>
      <c r="J624" t="s">
        <v>1674</v>
      </c>
    </row>
    <row r="625" spans="1:10">
      <c r="A625" t="s">
        <v>3048</v>
      </c>
      <c r="B625" t="s">
        <v>3139</v>
      </c>
      <c r="C625" t="str">
        <f>_xlfn.XLOOKUP(TMODELO[[#This Row],[Tipo Empleado]],TBLTIPO[Tipo Empleado],TBLTIPO[cta])</f>
        <v>2.1.2.2.05</v>
      </c>
      <c r="D625" t="str">
        <f>_xlfn.XLOOKUP(TMODELO[[#This Row],[Codigo Area Liquidacion]],TBLAREA[PLANTA],TBLAREA[PROG])</f>
        <v>01</v>
      </c>
      <c r="E625" t="str">
        <f>TMODELO[[#This Row],[Numero Documento]]&amp;TMODELO[[#This Row],[CTA]]</f>
        <v>402263840772.1.2.2.05</v>
      </c>
      <c r="F625" s="25" t="s">
        <v>2968</v>
      </c>
      <c r="G625" t="s">
        <v>1300</v>
      </c>
      <c r="H625" t="s">
        <v>1060</v>
      </c>
      <c r="I625" t="s">
        <v>1116</v>
      </c>
      <c r="J625" t="s">
        <v>1679</v>
      </c>
    </row>
    <row r="626" spans="1:10">
      <c r="A626" t="s">
        <v>11</v>
      </c>
      <c r="B626" t="s">
        <v>3139</v>
      </c>
      <c r="C626" t="str">
        <f>_xlfn.XLOOKUP(TMODELO[[#This Row],[Tipo Empleado]],TBLTIPO[Tipo Empleado],TBLTIPO[cta])</f>
        <v>2.1.1.1.01</v>
      </c>
      <c r="D626" t="str">
        <f>_xlfn.XLOOKUP(TMODELO[[#This Row],[Codigo Area Liquidacion]],TBLAREA[PLANTA],TBLAREA[PROG])</f>
        <v>01</v>
      </c>
      <c r="E626" t="str">
        <f>TMODELO[[#This Row],[Numero Documento]]&amp;TMODELO[[#This Row],[CTA]]</f>
        <v>402210505332.1.1.1.01</v>
      </c>
      <c r="F626" s="25" t="s">
        <v>2135</v>
      </c>
      <c r="G626" t="s">
        <v>926</v>
      </c>
      <c r="H626" t="s">
        <v>75</v>
      </c>
      <c r="I626" t="s">
        <v>1955</v>
      </c>
      <c r="J626" t="s">
        <v>1669</v>
      </c>
    </row>
    <row r="627" spans="1:10">
      <c r="A627" t="s">
        <v>11</v>
      </c>
      <c r="B627" t="s">
        <v>3185</v>
      </c>
      <c r="C627" t="str">
        <f>_xlfn.XLOOKUP(TMODELO[[#This Row],[Tipo Empleado]],TBLTIPO[Tipo Empleado],TBLTIPO[cta])</f>
        <v>2.1.1.1.01</v>
      </c>
      <c r="D627" t="str">
        <f>_xlfn.XLOOKUP(TMODELO[[#This Row],[Codigo Area Liquidacion]],TBLAREA[PLANTA],TBLAREA[PROG])</f>
        <v>13</v>
      </c>
      <c r="E627" t="str">
        <f>TMODELO[[#This Row],[Numero Documento]]&amp;TMODELO[[#This Row],[CTA]]</f>
        <v>001156580152.1.1.1.01</v>
      </c>
      <c r="F627" s="25" t="s">
        <v>2400</v>
      </c>
      <c r="G627" t="s">
        <v>459</v>
      </c>
      <c r="H627" t="s">
        <v>460</v>
      </c>
      <c r="I627" t="s">
        <v>342</v>
      </c>
      <c r="J627" t="s">
        <v>1670</v>
      </c>
    </row>
    <row r="628" spans="1:10">
      <c r="A628" t="s">
        <v>11</v>
      </c>
      <c r="B628" t="s">
        <v>3185</v>
      </c>
      <c r="C628" t="str">
        <f>_xlfn.XLOOKUP(TMODELO[[#This Row],[Tipo Empleado]],TBLTIPO[Tipo Empleado],TBLTIPO[cta])</f>
        <v>2.1.1.1.01</v>
      </c>
      <c r="D628" t="str">
        <f>_xlfn.XLOOKUP(TMODELO[[#This Row],[Codigo Area Liquidacion]],TBLAREA[PLANTA],TBLAREA[PROG])</f>
        <v>13</v>
      </c>
      <c r="E628" t="str">
        <f>TMODELO[[#This Row],[Numero Documento]]&amp;TMODELO[[#This Row],[CTA]]</f>
        <v>001079069762.1.1.1.01</v>
      </c>
      <c r="F628" s="25" t="s">
        <v>2401</v>
      </c>
      <c r="G628" t="s">
        <v>3198</v>
      </c>
      <c r="H628" t="s">
        <v>59</v>
      </c>
      <c r="I628" t="s">
        <v>342</v>
      </c>
      <c r="J628" t="s">
        <v>1670</v>
      </c>
    </row>
    <row r="629" spans="1:10">
      <c r="A629" t="s">
        <v>3048</v>
      </c>
      <c r="B629" t="s">
        <v>3139</v>
      </c>
      <c r="C629" t="str">
        <f>_xlfn.XLOOKUP(TMODELO[[#This Row],[Tipo Empleado]],TBLTIPO[Tipo Empleado],TBLTIPO[cta])</f>
        <v>2.1.2.2.05</v>
      </c>
      <c r="D629" t="str">
        <f>_xlfn.XLOOKUP(TMODELO[[#This Row],[Codigo Area Liquidacion]],TBLAREA[PLANTA],TBLAREA[PROG])</f>
        <v>01</v>
      </c>
      <c r="E629" t="str">
        <f>TMODELO[[#This Row],[Numero Documento]]&amp;TMODELO[[#This Row],[CTA]]</f>
        <v>402135365072.1.2.2.05</v>
      </c>
      <c r="F629" s="25" t="s">
        <v>2969</v>
      </c>
      <c r="G629" t="s">
        <v>1815</v>
      </c>
      <c r="H629" t="s">
        <v>1060</v>
      </c>
      <c r="I629" t="s">
        <v>1116</v>
      </c>
      <c r="J629" t="s">
        <v>1679</v>
      </c>
    </row>
    <row r="630" spans="1:10">
      <c r="A630" t="s">
        <v>11</v>
      </c>
      <c r="B630" t="s">
        <v>3139</v>
      </c>
      <c r="C630" t="str">
        <f>_xlfn.XLOOKUP(TMODELO[[#This Row],[Tipo Empleado]],TBLTIPO[Tipo Empleado],TBLTIPO[cta])</f>
        <v>2.1.1.1.01</v>
      </c>
      <c r="D630" t="str">
        <f>_xlfn.XLOOKUP(TMODELO[[#This Row],[Codigo Area Liquidacion]],TBLAREA[PLANTA],TBLAREA[PROG])</f>
        <v>01</v>
      </c>
      <c r="E630" t="str">
        <f>TMODELO[[#This Row],[Numero Documento]]&amp;TMODELO[[#This Row],[CTA]]</f>
        <v>001128260372.1.1.1.01</v>
      </c>
      <c r="F630" s="25" t="s">
        <v>2136</v>
      </c>
      <c r="G630" t="s">
        <v>221</v>
      </c>
      <c r="H630" t="s">
        <v>15</v>
      </c>
      <c r="I630" t="s">
        <v>1962</v>
      </c>
      <c r="J630" t="s">
        <v>1686</v>
      </c>
    </row>
    <row r="631" spans="1:10">
      <c r="A631" t="s">
        <v>11</v>
      </c>
      <c r="B631" t="s">
        <v>3185</v>
      </c>
      <c r="C631" t="str">
        <f>_xlfn.XLOOKUP(TMODELO[[#This Row],[Tipo Empleado]],TBLTIPO[Tipo Empleado],TBLTIPO[cta])</f>
        <v>2.1.1.1.01</v>
      </c>
      <c r="D631" t="str">
        <f>_xlfn.XLOOKUP(TMODELO[[#This Row],[Codigo Area Liquidacion]],TBLAREA[PLANTA],TBLAREA[PROG])</f>
        <v>13</v>
      </c>
      <c r="E631" t="str">
        <f>TMODELO[[#This Row],[Numero Documento]]&amp;TMODELO[[#This Row],[CTA]]</f>
        <v>031038908712.1.1.1.01</v>
      </c>
      <c r="F631" s="25" t="s">
        <v>2402</v>
      </c>
      <c r="G631" t="s">
        <v>461</v>
      </c>
      <c r="H631" t="s">
        <v>95</v>
      </c>
      <c r="I631" t="s">
        <v>342</v>
      </c>
      <c r="J631" t="s">
        <v>1670</v>
      </c>
    </row>
    <row r="632" spans="1:10">
      <c r="A632" t="s">
        <v>11</v>
      </c>
      <c r="B632" t="s">
        <v>3139</v>
      </c>
      <c r="C632" t="str">
        <f>_xlfn.XLOOKUP(TMODELO[[#This Row],[Tipo Empleado]],TBLTIPO[Tipo Empleado],TBLTIPO[cta])</f>
        <v>2.1.1.1.01</v>
      </c>
      <c r="D632" t="str">
        <f>_xlfn.XLOOKUP(TMODELO[[#This Row],[Codigo Area Liquidacion]],TBLAREA[PLANTA],TBLAREA[PROG])</f>
        <v>01</v>
      </c>
      <c r="E632" t="str">
        <f>TMODELO[[#This Row],[Numero Documento]]&amp;TMODELO[[#This Row],[CTA]]</f>
        <v>001136493702.1.1.1.01</v>
      </c>
      <c r="F632" s="25" t="s">
        <v>1334</v>
      </c>
      <c r="G632" t="s">
        <v>972</v>
      </c>
      <c r="H632" t="s">
        <v>973</v>
      </c>
      <c r="I632" t="s">
        <v>960</v>
      </c>
      <c r="J632" t="s">
        <v>1710</v>
      </c>
    </row>
    <row r="633" spans="1:10">
      <c r="A633" t="s">
        <v>11</v>
      </c>
      <c r="B633" t="s">
        <v>3185</v>
      </c>
      <c r="C633" t="str">
        <f>_xlfn.XLOOKUP(TMODELO[[#This Row],[Tipo Empleado]],TBLTIPO[Tipo Empleado],TBLTIPO[cta])</f>
        <v>2.1.1.1.01</v>
      </c>
      <c r="D633" t="str">
        <f>_xlfn.XLOOKUP(TMODELO[[#This Row],[Codigo Area Liquidacion]],TBLAREA[PLANTA],TBLAREA[PROG])</f>
        <v>13</v>
      </c>
      <c r="E633" t="str">
        <f>TMODELO[[#This Row],[Numero Documento]]&amp;TMODELO[[#This Row],[CTA]]</f>
        <v>047013395272.1.1.1.01</v>
      </c>
      <c r="F633" s="25" t="s">
        <v>2403</v>
      </c>
      <c r="G633" t="s">
        <v>1790</v>
      </c>
      <c r="H633" t="s">
        <v>27</v>
      </c>
      <c r="I633" t="s">
        <v>1954</v>
      </c>
      <c r="J633" t="s">
        <v>1677</v>
      </c>
    </row>
    <row r="634" spans="1:10">
      <c r="A634" t="s">
        <v>11</v>
      </c>
      <c r="B634" t="s">
        <v>3139</v>
      </c>
      <c r="C634" t="str">
        <f>_xlfn.XLOOKUP(TMODELO[[#This Row],[Tipo Empleado]],TBLTIPO[Tipo Empleado],TBLTIPO[cta])</f>
        <v>2.1.1.1.01</v>
      </c>
      <c r="D634" t="str">
        <f>_xlfn.XLOOKUP(TMODELO[[#This Row],[Codigo Area Liquidacion]],TBLAREA[PLANTA],TBLAREA[PROG])</f>
        <v>01</v>
      </c>
      <c r="E634" t="str">
        <f>TMODELO[[#This Row],[Numero Documento]]&amp;TMODELO[[#This Row],[CTA]]</f>
        <v>031054219562.1.1.1.01</v>
      </c>
      <c r="F634" s="25" t="s">
        <v>2137</v>
      </c>
      <c r="G634" t="s">
        <v>1232</v>
      </c>
      <c r="H634" t="s">
        <v>928</v>
      </c>
      <c r="I634" t="s">
        <v>1956</v>
      </c>
      <c r="J634" t="s">
        <v>1700</v>
      </c>
    </row>
    <row r="635" spans="1:10">
      <c r="A635" t="s">
        <v>11</v>
      </c>
      <c r="B635" t="s">
        <v>3139</v>
      </c>
      <c r="C635" t="str">
        <f>_xlfn.XLOOKUP(TMODELO[[#This Row],[Tipo Empleado]],TBLTIPO[Tipo Empleado],TBLTIPO[cta])</f>
        <v>2.1.1.1.01</v>
      </c>
      <c r="D635" t="str">
        <f>_xlfn.XLOOKUP(TMODELO[[#This Row],[Codigo Area Liquidacion]],TBLAREA[PLANTA],TBLAREA[PROG])</f>
        <v>01</v>
      </c>
      <c r="E635" t="str">
        <f>TMODELO[[#This Row],[Numero Documento]]&amp;TMODELO[[#This Row],[CTA]]</f>
        <v>001181002702.1.1.1.01</v>
      </c>
      <c r="F635" s="25" t="s">
        <v>2138</v>
      </c>
      <c r="G635" t="s">
        <v>1076</v>
      </c>
      <c r="H635" t="s">
        <v>59</v>
      </c>
      <c r="I635" t="s">
        <v>225</v>
      </c>
      <c r="J635" t="s">
        <v>1706</v>
      </c>
    </row>
    <row r="636" spans="1:10">
      <c r="A636" t="s">
        <v>11</v>
      </c>
      <c r="B636" t="s">
        <v>3185</v>
      </c>
      <c r="C636" t="str">
        <f>_xlfn.XLOOKUP(TMODELO[[#This Row],[Tipo Empleado]],TBLTIPO[Tipo Empleado],TBLTIPO[cta])</f>
        <v>2.1.1.1.01</v>
      </c>
      <c r="D636" t="str">
        <f>_xlfn.XLOOKUP(TMODELO[[#This Row],[Codigo Area Liquidacion]],TBLAREA[PLANTA],TBLAREA[PROG])</f>
        <v>13</v>
      </c>
      <c r="E636" t="str">
        <f>TMODELO[[#This Row],[Numero Documento]]&amp;TMODELO[[#This Row],[CTA]]</f>
        <v>013002122202.1.1.1.01</v>
      </c>
      <c r="F636" s="25" t="s">
        <v>2404</v>
      </c>
      <c r="G636" t="s">
        <v>1152</v>
      </c>
      <c r="H636" t="s">
        <v>67</v>
      </c>
      <c r="I636" t="s">
        <v>342</v>
      </c>
      <c r="J636" t="s">
        <v>1670</v>
      </c>
    </row>
    <row r="637" spans="1:10">
      <c r="A637" t="s">
        <v>11</v>
      </c>
      <c r="B637" t="s">
        <v>3185</v>
      </c>
      <c r="C637" t="str">
        <f>_xlfn.XLOOKUP(TMODELO[[#This Row],[Tipo Empleado]],TBLTIPO[Tipo Empleado],TBLTIPO[cta])</f>
        <v>2.1.1.1.01</v>
      </c>
      <c r="D637" t="str">
        <f>_xlfn.XLOOKUP(TMODELO[[#This Row],[Codigo Area Liquidacion]],TBLAREA[PLANTA],TBLAREA[PROG])</f>
        <v>13</v>
      </c>
      <c r="E637" t="str">
        <f>TMODELO[[#This Row],[Numero Documento]]&amp;TMODELO[[#This Row],[CTA]]</f>
        <v>001065692212.1.1.1.01</v>
      </c>
      <c r="F637" s="25" t="s">
        <v>1440</v>
      </c>
      <c r="G637" t="s">
        <v>462</v>
      </c>
      <c r="H637" t="s">
        <v>393</v>
      </c>
      <c r="I637" t="s">
        <v>342</v>
      </c>
      <c r="J637" t="s">
        <v>1670</v>
      </c>
    </row>
    <row r="638" spans="1:10">
      <c r="A638" t="s">
        <v>11</v>
      </c>
      <c r="B638" t="s">
        <v>3185</v>
      </c>
      <c r="C638" t="str">
        <f>_xlfn.XLOOKUP(TMODELO[[#This Row],[Tipo Empleado]],TBLTIPO[Tipo Empleado],TBLTIPO[cta])</f>
        <v>2.1.1.1.01</v>
      </c>
      <c r="D638" t="str">
        <f>_xlfn.XLOOKUP(TMODELO[[#This Row],[Codigo Area Liquidacion]],TBLAREA[PLANTA],TBLAREA[PROG])</f>
        <v>13</v>
      </c>
      <c r="E638" t="str">
        <f>TMODELO[[#This Row],[Numero Documento]]&amp;TMODELO[[#This Row],[CTA]]</f>
        <v>001194611682.1.1.1.01</v>
      </c>
      <c r="F638" s="25" t="s">
        <v>2405</v>
      </c>
      <c r="G638" t="s">
        <v>1766</v>
      </c>
      <c r="H638" t="s">
        <v>27</v>
      </c>
      <c r="I638" t="s">
        <v>1954</v>
      </c>
      <c r="J638" t="s">
        <v>1677</v>
      </c>
    </row>
    <row r="639" spans="1:10">
      <c r="A639" t="s">
        <v>3039</v>
      </c>
      <c r="B639" t="s">
        <v>3139</v>
      </c>
      <c r="C639" t="str">
        <f>_xlfn.XLOOKUP(TMODELO[[#This Row],[Tipo Empleado]],TBLTIPO[Tipo Empleado],TBLTIPO[cta])</f>
        <v>2.1.1.2.08</v>
      </c>
      <c r="D639" t="str">
        <f>_xlfn.XLOOKUP(TMODELO[[#This Row],[Codigo Area Liquidacion]],TBLAREA[PLANTA],TBLAREA[PROG])</f>
        <v>01</v>
      </c>
      <c r="E639" t="str">
        <f>TMODELO[[#This Row],[Numero Documento]]&amp;TMODELO[[#This Row],[CTA]]</f>
        <v>012000130742.1.1.2.08</v>
      </c>
      <c r="F639" s="25" t="s">
        <v>2820</v>
      </c>
      <c r="G639" t="s">
        <v>1634</v>
      </c>
      <c r="H639" t="s">
        <v>1635</v>
      </c>
      <c r="I639" t="s">
        <v>674</v>
      </c>
      <c r="J639" t="s">
        <v>1689</v>
      </c>
    </row>
    <row r="640" spans="1:10">
      <c r="A640" t="s">
        <v>11</v>
      </c>
      <c r="B640" t="s">
        <v>3185</v>
      </c>
      <c r="C640" t="str">
        <f>_xlfn.XLOOKUP(TMODELO[[#This Row],[Tipo Empleado]],TBLTIPO[Tipo Empleado],TBLTIPO[cta])</f>
        <v>2.1.1.1.01</v>
      </c>
      <c r="D640" t="str">
        <f>_xlfn.XLOOKUP(TMODELO[[#This Row],[Codigo Area Liquidacion]],TBLAREA[PLANTA],TBLAREA[PROG])</f>
        <v>13</v>
      </c>
      <c r="E640" t="str">
        <f>TMODELO[[#This Row],[Numero Documento]]&amp;TMODELO[[#This Row],[CTA]]</f>
        <v>001111515442.1.1.1.01</v>
      </c>
      <c r="F640" s="25" t="s">
        <v>2407</v>
      </c>
      <c r="G640" t="s">
        <v>2406</v>
      </c>
      <c r="H640" t="s">
        <v>133</v>
      </c>
      <c r="I640" t="s">
        <v>342</v>
      </c>
      <c r="J640" t="s">
        <v>1670</v>
      </c>
    </row>
    <row r="641" spans="1:10">
      <c r="A641" t="s">
        <v>11</v>
      </c>
      <c r="B641" t="s">
        <v>3185</v>
      </c>
      <c r="C641" t="str">
        <f>_xlfn.XLOOKUP(TMODELO[[#This Row],[Tipo Empleado]],TBLTIPO[Tipo Empleado],TBLTIPO[cta])</f>
        <v>2.1.1.1.01</v>
      </c>
      <c r="D641" t="str">
        <f>_xlfn.XLOOKUP(TMODELO[[#This Row],[Codigo Area Liquidacion]],TBLAREA[PLANTA],TBLAREA[PROG])</f>
        <v>13</v>
      </c>
      <c r="E641" t="str">
        <f>TMODELO[[#This Row],[Numero Documento]]&amp;TMODELO[[#This Row],[CTA]]</f>
        <v>049000728122.1.1.1.01</v>
      </c>
      <c r="F641" s="25" t="s">
        <v>2408</v>
      </c>
      <c r="G641" t="s">
        <v>312</v>
      </c>
      <c r="H641" t="s">
        <v>27</v>
      </c>
      <c r="I641" t="s">
        <v>1954</v>
      </c>
      <c r="J641" t="s">
        <v>1677</v>
      </c>
    </row>
    <row r="642" spans="1:10">
      <c r="A642" t="s">
        <v>11</v>
      </c>
      <c r="B642" t="s">
        <v>3155</v>
      </c>
      <c r="C642" t="str">
        <f>_xlfn.XLOOKUP(TMODELO[[#This Row],[Tipo Empleado]],TBLTIPO[Tipo Empleado],TBLTIPO[cta])</f>
        <v>2.1.1.1.01</v>
      </c>
      <c r="D642" t="str">
        <f>_xlfn.XLOOKUP(TMODELO[[#This Row],[Codigo Area Liquidacion]],TBLAREA[PLANTA],TBLAREA[PROG])</f>
        <v>11</v>
      </c>
      <c r="E642" t="str">
        <f>TMODELO[[#This Row],[Numero Documento]]&amp;TMODELO[[#This Row],[CTA]]</f>
        <v>001138841342.1.1.1.01</v>
      </c>
      <c r="F642" s="25" t="s">
        <v>2650</v>
      </c>
      <c r="G642" t="s">
        <v>3160</v>
      </c>
      <c r="H642" t="s">
        <v>27</v>
      </c>
      <c r="I642" t="s">
        <v>830</v>
      </c>
      <c r="J642" t="s">
        <v>1672</v>
      </c>
    </row>
    <row r="643" spans="1:10">
      <c r="A643" t="s">
        <v>11</v>
      </c>
      <c r="B643" t="s">
        <v>3155</v>
      </c>
      <c r="C643" t="str">
        <f>_xlfn.XLOOKUP(TMODELO[[#This Row],[Tipo Empleado]],TBLTIPO[Tipo Empleado],TBLTIPO[cta])</f>
        <v>2.1.1.1.01</v>
      </c>
      <c r="D643" t="str">
        <f>_xlfn.XLOOKUP(TMODELO[[#This Row],[Codigo Area Liquidacion]],TBLAREA[PLANTA],TBLAREA[PROG])</f>
        <v>11</v>
      </c>
      <c r="E643" t="str">
        <f>TMODELO[[#This Row],[Numero Documento]]&amp;TMODELO[[#This Row],[CTA]]</f>
        <v>001032600142.1.1.1.01</v>
      </c>
      <c r="F643" s="25" t="s">
        <v>2651</v>
      </c>
      <c r="G643" t="s">
        <v>83</v>
      </c>
      <c r="H643" t="s">
        <v>84</v>
      </c>
      <c r="I643" t="s">
        <v>73</v>
      </c>
      <c r="J643" t="s">
        <v>1684</v>
      </c>
    </row>
    <row r="644" spans="1:10">
      <c r="A644" t="s">
        <v>11</v>
      </c>
      <c r="B644" t="s">
        <v>3139</v>
      </c>
      <c r="C644" t="str">
        <f>_xlfn.XLOOKUP(TMODELO[[#This Row],[Tipo Empleado]],TBLTIPO[Tipo Empleado],TBLTIPO[cta])</f>
        <v>2.1.1.1.01</v>
      </c>
      <c r="D644" t="str">
        <f>_xlfn.XLOOKUP(TMODELO[[#This Row],[Codigo Area Liquidacion]],TBLAREA[PLANTA],TBLAREA[PROG])</f>
        <v>01</v>
      </c>
      <c r="E644" t="str">
        <f>TMODELO[[#This Row],[Numero Documento]]&amp;TMODELO[[#This Row],[CTA]]</f>
        <v>001057597572.1.1.1.01</v>
      </c>
      <c r="F644" s="25" t="s">
        <v>2139</v>
      </c>
      <c r="G644" t="s">
        <v>313</v>
      </c>
      <c r="H644" t="s">
        <v>196</v>
      </c>
      <c r="I644" t="s">
        <v>309</v>
      </c>
      <c r="J644" t="s">
        <v>1688</v>
      </c>
    </row>
    <row r="645" spans="1:10">
      <c r="A645" t="s">
        <v>3039</v>
      </c>
      <c r="B645" t="s">
        <v>3139</v>
      </c>
      <c r="C645" t="str">
        <f>_xlfn.XLOOKUP(TMODELO[[#This Row],[Tipo Empleado]],TBLTIPO[Tipo Empleado],TBLTIPO[cta])</f>
        <v>2.1.1.2.08</v>
      </c>
      <c r="D645" t="str">
        <f>_xlfn.XLOOKUP(TMODELO[[#This Row],[Codigo Area Liquidacion]],TBLAREA[PLANTA],TBLAREA[PROG])</f>
        <v>01</v>
      </c>
      <c r="E645" t="str">
        <f>TMODELO[[#This Row],[Numero Documento]]&amp;TMODELO[[#This Row],[CTA]]</f>
        <v>001001151122.1.1.2.08</v>
      </c>
      <c r="F645" s="25" t="s">
        <v>2821</v>
      </c>
      <c r="G645" t="s">
        <v>1877</v>
      </c>
      <c r="H645" t="s">
        <v>196</v>
      </c>
      <c r="I645" t="s">
        <v>674</v>
      </c>
      <c r="J645" t="s">
        <v>1689</v>
      </c>
    </row>
    <row r="646" spans="1:10">
      <c r="A646" t="s">
        <v>11</v>
      </c>
      <c r="B646" t="s">
        <v>3155</v>
      </c>
      <c r="C646" t="str">
        <f>_xlfn.XLOOKUP(TMODELO[[#This Row],[Tipo Empleado]],TBLTIPO[Tipo Empleado],TBLTIPO[cta])</f>
        <v>2.1.1.1.01</v>
      </c>
      <c r="D646" t="str">
        <f>_xlfn.XLOOKUP(TMODELO[[#This Row],[Codigo Area Liquidacion]],TBLAREA[PLANTA],TBLAREA[PROG])</f>
        <v>11</v>
      </c>
      <c r="E646" t="str">
        <f>TMODELO[[#This Row],[Numero Documento]]&amp;TMODELO[[#This Row],[CTA]]</f>
        <v>031031042812.1.1.1.01</v>
      </c>
      <c r="F646" s="25" t="s">
        <v>2652</v>
      </c>
      <c r="G646" t="s">
        <v>746</v>
      </c>
      <c r="H646" t="s">
        <v>128</v>
      </c>
      <c r="I646" t="s">
        <v>728</v>
      </c>
      <c r="J646" t="s">
        <v>1674</v>
      </c>
    </row>
    <row r="647" spans="1:10">
      <c r="A647" t="s">
        <v>11</v>
      </c>
      <c r="B647" t="s">
        <v>3139</v>
      </c>
      <c r="C647" t="str">
        <f>_xlfn.XLOOKUP(TMODELO[[#This Row],[Tipo Empleado]],TBLTIPO[Tipo Empleado],TBLTIPO[cta])</f>
        <v>2.1.1.1.01</v>
      </c>
      <c r="D647" t="str">
        <f>_xlfn.XLOOKUP(TMODELO[[#This Row],[Codigo Area Liquidacion]],TBLAREA[PLANTA],TBLAREA[PROG])</f>
        <v>01</v>
      </c>
      <c r="E647" t="str">
        <f>TMODELO[[#This Row],[Numero Documento]]&amp;TMODELO[[#This Row],[CTA]]</f>
        <v>001099739252.1.1.1.01</v>
      </c>
      <c r="F647" s="25" t="s">
        <v>2140</v>
      </c>
      <c r="G647" t="s">
        <v>1919</v>
      </c>
      <c r="H647" t="s">
        <v>133</v>
      </c>
      <c r="I647" t="s">
        <v>716</v>
      </c>
      <c r="J647" t="s">
        <v>1671</v>
      </c>
    </row>
    <row r="648" spans="1:10">
      <c r="A648" t="s">
        <v>11</v>
      </c>
      <c r="B648" t="s">
        <v>3155</v>
      </c>
      <c r="C648" t="str">
        <f>_xlfn.XLOOKUP(TMODELO[[#This Row],[Tipo Empleado]],TBLTIPO[Tipo Empleado],TBLTIPO[cta])</f>
        <v>2.1.1.1.01</v>
      </c>
      <c r="D648" t="str">
        <f>_xlfn.XLOOKUP(TMODELO[[#This Row],[Codigo Area Liquidacion]],TBLAREA[PLANTA],TBLAREA[PROG])</f>
        <v>11</v>
      </c>
      <c r="E648" t="str">
        <f>TMODELO[[#This Row],[Numero Documento]]&amp;TMODELO[[#This Row],[CTA]]</f>
        <v>031022431552.1.1.1.01</v>
      </c>
      <c r="F648" s="25" t="s">
        <v>2653</v>
      </c>
      <c r="G648" t="s">
        <v>40</v>
      </c>
      <c r="H648" t="s">
        <v>27</v>
      </c>
      <c r="I648" t="s">
        <v>18</v>
      </c>
      <c r="J648" t="s">
        <v>1729</v>
      </c>
    </row>
    <row r="649" spans="1:10">
      <c r="A649" t="s">
        <v>11</v>
      </c>
      <c r="B649" t="s">
        <v>3139</v>
      </c>
      <c r="C649" t="str">
        <f>_xlfn.XLOOKUP(TMODELO[[#This Row],[Tipo Empleado]],TBLTIPO[Tipo Empleado],TBLTIPO[cta])</f>
        <v>2.1.1.1.01</v>
      </c>
      <c r="D649" t="str">
        <f>_xlfn.XLOOKUP(TMODELO[[#This Row],[Codigo Area Liquidacion]],TBLAREA[PLANTA],TBLAREA[PROG])</f>
        <v>01</v>
      </c>
      <c r="E649" t="str">
        <f>TMODELO[[#This Row],[Numero Documento]]&amp;TMODELO[[#This Row],[CTA]]</f>
        <v>001097552802.1.1.1.01</v>
      </c>
      <c r="F649" s="25" t="s">
        <v>2141</v>
      </c>
      <c r="G649" t="s">
        <v>927</v>
      </c>
      <c r="H649" t="s">
        <v>928</v>
      </c>
      <c r="I649" t="s">
        <v>1955</v>
      </c>
      <c r="J649" t="s">
        <v>1669</v>
      </c>
    </row>
    <row r="650" spans="1:10">
      <c r="A650" t="s">
        <v>11</v>
      </c>
      <c r="B650" t="s">
        <v>3139</v>
      </c>
      <c r="C650" t="str">
        <f>_xlfn.XLOOKUP(TMODELO[[#This Row],[Tipo Empleado]],TBLTIPO[Tipo Empleado],TBLTIPO[cta])</f>
        <v>2.1.1.1.01</v>
      </c>
      <c r="D650" t="str">
        <f>_xlfn.XLOOKUP(TMODELO[[#This Row],[Codigo Area Liquidacion]],TBLAREA[PLANTA],TBLAREA[PROG])</f>
        <v>01</v>
      </c>
      <c r="E650" t="str">
        <f>TMODELO[[#This Row],[Numero Documento]]&amp;TMODELO[[#This Row],[CTA]]</f>
        <v>001109535692.1.1.1.01</v>
      </c>
      <c r="F650" s="25" t="s">
        <v>2142</v>
      </c>
      <c r="G650" t="s">
        <v>785</v>
      </c>
      <c r="H650" t="s">
        <v>15</v>
      </c>
      <c r="I650" t="s">
        <v>1116</v>
      </c>
      <c r="J650" t="s">
        <v>1679</v>
      </c>
    </row>
    <row r="651" spans="1:10">
      <c r="A651" t="s">
        <v>11</v>
      </c>
      <c r="B651" t="s">
        <v>3155</v>
      </c>
      <c r="C651" t="str">
        <f>_xlfn.XLOOKUP(TMODELO[[#This Row],[Tipo Empleado]],TBLTIPO[Tipo Empleado],TBLTIPO[cta])</f>
        <v>2.1.1.1.01</v>
      </c>
      <c r="D651" t="str">
        <f>_xlfn.XLOOKUP(TMODELO[[#This Row],[Codigo Area Liquidacion]],TBLAREA[PLANTA],TBLAREA[PROG])</f>
        <v>11</v>
      </c>
      <c r="E651" t="str">
        <f>TMODELO[[#This Row],[Numero Documento]]&amp;TMODELO[[#This Row],[CTA]]</f>
        <v>031008164402.1.1.1.01</v>
      </c>
      <c r="F651" s="25" t="s">
        <v>2654</v>
      </c>
      <c r="G651" t="s">
        <v>1855</v>
      </c>
      <c r="H651" t="s">
        <v>22</v>
      </c>
      <c r="I651" t="s">
        <v>18</v>
      </c>
      <c r="J651" t="s">
        <v>1729</v>
      </c>
    </row>
    <row r="652" spans="1:10">
      <c r="A652" t="s">
        <v>11</v>
      </c>
      <c r="B652" t="s">
        <v>3155</v>
      </c>
      <c r="C652" t="str">
        <f>_xlfn.XLOOKUP(TMODELO[[#This Row],[Tipo Empleado]],TBLTIPO[Tipo Empleado],TBLTIPO[cta])</f>
        <v>2.1.1.1.01</v>
      </c>
      <c r="D652" t="str">
        <f>_xlfn.XLOOKUP(TMODELO[[#This Row],[Codigo Area Liquidacion]],TBLAREA[PLANTA],TBLAREA[PROG])</f>
        <v>11</v>
      </c>
      <c r="E652" t="str">
        <f>TMODELO[[#This Row],[Numero Documento]]&amp;TMODELO[[#This Row],[CTA]]</f>
        <v>031021566212.1.1.1.01</v>
      </c>
      <c r="F652" s="25" t="s">
        <v>2655</v>
      </c>
      <c r="G652" t="s">
        <v>41</v>
      </c>
      <c r="H652" t="s">
        <v>24</v>
      </c>
      <c r="I652" t="s">
        <v>18</v>
      </c>
      <c r="J652" t="s">
        <v>1729</v>
      </c>
    </row>
    <row r="653" spans="1:10">
      <c r="A653" t="s">
        <v>11</v>
      </c>
      <c r="B653" t="s">
        <v>3185</v>
      </c>
      <c r="C653" t="str">
        <f>_xlfn.XLOOKUP(TMODELO[[#This Row],[Tipo Empleado]],TBLTIPO[Tipo Empleado],TBLTIPO[cta])</f>
        <v>2.1.1.1.01</v>
      </c>
      <c r="D653" t="str">
        <f>_xlfn.XLOOKUP(TMODELO[[#This Row],[Codigo Area Liquidacion]],TBLAREA[PLANTA],TBLAREA[PROG])</f>
        <v>13</v>
      </c>
      <c r="E653" t="str">
        <f>TMODELO[[#This Row],[Numero Documento]]&amp;TMODELO[[#This Row],[CTA]]</f>
        <v>001001322322.1.1.1.01</v>
      </c>
      <c r="F653" s="25" t="s">
        <v>1441</v>
      </c>
      <c r="G653" t="s">
        <v>639</v>
      </c>
      <c r="H653" t="s">
        <v>30</v>
      </c>
      <c r="I653" t="s">
        <v>1954</v>
      </c>
      <c r="J653" t="s">
        <v>1677</v>
      </c>
    </row>
    <row r="654" spans="1:10">
      <c r="A654" t="s">
        <v>11</v>
      </c>
      <c r="B654" t="s">
        <v>3185</v>
      </c>
      <c r="C654" t="str">
        <f>_xlfn.XLOOKUP(TMODELO[[#This Row],[Tipo Empleado]],TBLTIPO[Tipo Empleado],TBLTIPO[cta])</f>
        <v>2.1.1.1.01</v>
      </c>
      <c r="D654" t="str">
        <f>_xlfn.XLOOKUP(TMODELO[[#This Row],[Codigo Area Liquidacion]],TBLAREA[PLANTA],TBLAREA[PROG])</f>
        <v>13</v>
      </c>
      <c r="E654" t="str">
        <f>TMODELO[[#This Row],[Numero Documento]]&amp;TMODELO[[#This Row],[CTA]]</f>
        <v>031015988642.1.1.1.01</v>
      </c>
      <c r="F654" s="25" t="s">
        <v>2409</v>
      </c>
      <c r="G654" t="s">
        <v>463</v>
      </c>
      <c r="H654" t="s">
        <v>128</v>
      </c>
      <c r="I654" t="s">
        <v>342</v>
      </c>
      <c r="J654" t="s">
        <v>1670</v>
      </c>
    </row>
    <row r="655" spans="1:10">
      <c r="A655" t="s">
        <v>11</v>
      </c>
      <c r="B655" t="s">
        <v>3139</v>
      </c>
      <c r="C655" t="str">
        <f>_xlfn.XLOOKUP(TMODELO[[#This Row],[Tipo Empleado]],TBLTIPO[Tipo Empleado],TBLTIPO[cta])</f>
        <v>2.1.1.1.01</v>
      </c>
      <c r="D655" t="str">
        <f>_xlfn.XLOOKUP(TMODELO[[#This Row],[Codigo Area Liquidacion]],TBLAREA[PLANTA],TBLAREA[PROG])</f>
        <v>01</v>
      </c>
      <c r="E655" t="str">
        <f>TMODELO[[#This Row],[Numero Documento]]&amp;TMODELO[[#This Row],[CTA]]</f>
        <v>001147903222.1.1.1.01</v>
      </c>
      <c r="F655" s="25" t="s">
        <v>1335</v>
      </c>
      <c r="G655" t="s">
        <v>698</v>
      </c>
      <c r="H655" t="s">
        <v>423</v>
      </c>
      <c r="I655" t="s">
        <v>695</v>
      </c>
      <c r="J655" t="s">
        <v>1720</v>
      </c>
    </row>
    <row r="656" spans="1:10">
      <c r="A656" t="s">
        <v>3039</v>
      </c>
      <c r="B656" t="s">
        <v>3139</v>
      </c>
      <c r="C656" t="str">
        <f>_xlfn.XLOOKUP(TMODELO[[#This Row],[Tipo Empleado]],TBLTIPO[Tipo Empleado],TBLTIPO[cta])</f>
        <v>2.1.1.2.08</v>
      </c>
      <c r="D656" t="str">
        <f>_xlfn.XLOOKUP(TMODELO[[#This Row],[Codigo Area Liquidacion]],TBLAREA[PLANTA],TBLAREA[PROG])</f>
        <v>01</v>
      </c>
      <c r="E656" t="str">
        <f>TMODELO[[#This Row],[Numero Documento]]&amp;TMODELO[[#This Row],[CTA]]</f>
        <v>001185876902.1.1.2.08</v>
      </c>
      <c r="F656" s="25" t="s">
        <v>2822</v>
      </c>
      <c r="G656" t="s">
        <v>1903</v>
      </c>
      <c r="H656" t="s">
        <v>130</v>
      </c>
      <c r="I656" t="s">
        <v>695</v>
      </c>
      <c r="J656" t="s">
        <v>1720</v>
      </c>
    </row>
    <row r="657" spans="1:10">
      <c r="A657" t="s">
        <v>11</v>
      </c>
      <c r="B657" t="s">
        <v>3185</v>
      </c>
      <c r="C657" t="str">
        <f>_xlfn.XLOOKUP(TMODELO[[#This Row],[Tipo Empleado]],TBLTIPO[Tipo Empleado],TBLTIPO[cta])</f>
        <v>2.1.1.1.01</v>
      </c>
      <c r="D657" t="str">
        <f>_xlfn.XLOOKUP(TMODELO[[#This Row],[Codigo Area Liquidacion]],TBLAREA[PLANTA],TBLAREA[PROG])</f>
        <v>13</v>
      </c>
      <c r="E657" t="str">
        <f>TMODELO[[#This Row],[Numero Documento]]&amp;TMODELO[[#This Row],[CTA]]</f>
        <v>001056127582.1.1.1.01</v>
      </c>
      <c r="F657" s="25" t="s">
        <v>1442</v>
      </c>
      <c r="G657" t="s">
        <v>464</v>
      </c>
      <c r="H657" t="s">
        <v>128</v>
      </c>
      <c r="I657" t="s">
        <v>342</v>
      </c>
      <c r="J657" t="s">
        <v>1670</v>
      </c>
    </row>
    <row r="658" spans="1:10">
      <c r="A658" t="s">
        <v>11</v>
      </c>
      <c r="B658" t="s">
        <v>3155</v>
      </c>
      <c r="C658" t="str">
        <f>_xlfn.XLOOKUP(TMODELO[[#This Row],[Tipo Empleado]],TBLTIPO[Tipo Empleado],TBLTIPO[cta])</f>
        <v>2.1.1.1.01</v>
      </c>
      <c r="D658" t="str">
        <f>_xlfn.XLOOKUP(TMODELO[[#This Row],[Codigo Area Liquidacion]],TBLAREA[PLANTA],TBLAREA[PROG])</f>
        <v>11</v>
      </c>
      <c r="E658" t="str">
        <f>TMODELO[[#This Row],[Numero Documento]]&amp;TMODELO[[#This Row],[CTA]]</f>
        <v>031011476392.1.1.1.01</v>
      </c>
      <c r="F658" s="25" t="s">
        <v>2656</v>
      </c>
      <c r="G658" t="s">
        <v>3161</v>
      </c>
      <c r="H658" t="s">
        <v>43</v>
      </c>
      <c r="I658" t="s">
        <v>18</v>
      </c>
      <c r="J658" t="s">
        <v>1729</v>
      </c>
    </row>
    <row r="659" spans="1:10">
      <c r="A659" t="s">
        <v>11</v>
      </c>
      <c r="B659" t="s">
        <v>3155</v>
      </c>
      <c r="C659" t="str">
        <f>_xlfn.XLOOKUP(TMODELO[[#This Row],[Tipo Empleado]],TBLTIPO[Tipo Empleado],TBLTIPO[cta])</f>
        <v>2.1.1.1.01</v>
      </c>
      <c r="D659" t="str">
        <f>_xlfn.XLOOKUP(TMODELO[[#This Row],[Codigo Area Liquidacion]],TBLAREA[PLANTA],TBLAREA[PROG])</f>
        <v>11</v>
      </c>
      <c r="E659" t="str">
        <f>TMODELO[[#This Row],[Numero Documento]]&amp;TMODELO[[#This Row],[CTA]]</f>
        <v>031008131162.1.1.1.01</v>
      </c>
      <c r="F659" s="25" t="s">
        <v>2657</v>
      </c>
      <c r="G659" t="s">
        <v>44</v>
      </c>
      <c r="H659" t="s">
        <v>45</v>
      </c>
      <c r="I659" t="s">
        <v>18</v>
      </c>
      <c r="J659" t="s">
        <v>1729</v>
      </c>
    </row>
    <row r="660" spans="1:10">
      <c r="A660" t="s">
        <v>3049</v>
      </c>
      <c r="B660" t="s">
        <v>3139</v>
      </c>
      <c r="C660" t="str">
        <f>_xlfn.XLOOKUP(TMODELO[[#This Row],[Tipo Empleado]],TBLTIPO[Tipo Empleado],TBLTIPO[cta])</f>
        <v>2.1.1.3.01</v>
      </c>
      <c r="D660" t="str">
        <f>_xlfn.XLOOKUP(TMODELO[[#This Row],[Codigo Area Liquidacion]],TBLAREA[PLANTA],TBLAREA[PROG])</f>
        <v>01</v>
      </c>
      <c r="E660" t="str">
        <f>TMODELO[[#This Row],[Numero Documento]]&amp;TMODELO[[#This Row],[CTA]]</f>
        <v>001107437212.1.1.3.01</v>
      </c>
      <c r="F660" s="25" t="s">
        <v>2906</v>
      </c>
      <c r="G660" t="s">
        <v>1020</v>
      </c>
      <c r="H660" t="s">
        <v>1021</v>
      </c>
      <c r="I660" t="s">
        <v>1116</v>
      </c>
      <c r="J660" t="s">
        <v>1679</v>
      </c>
    </row>
    <row r="661" spans="1:10">
      <c r="A661" t="s">
        <v>11</v>
      </c>
      <c r="B661" t="s">
        <v>3185</v>
      </c>
      <c r="C661" t="str">
        <f>_xlfn.XLOOKUP(TMODELO[[#This Row],[Tipo Empleado]],TBLTIPO[Tipo Empleado],TBLTIPO[cta])</f>
        <v>2.1.1.1.01</v>
      </c>
      <c r="D661" t="str">
        <f>_xlfn.XLOOKUP(TMODELO[[#This Row],[Codigo Area Liquidacion]],TBLAREA[PLANTA],TBLAREA[PROG])</f>
        <v>13</v>
      </c>
      <c r="E661" t="str">
        <f>TMODELO[[#This Row],[Numero Documento]]&amp;TMODELO[[#This Row],[CTA]]</f>
        <v>001088875892.1.1.1.01</v>
      </c>
      <c r="F661" s="25" t="s">
        <v>1443</v>
      </c>
      <c r="G661" t="s">
        <v>201</v>
      </c>
      <c r="H661" t="s">
        <v>8</v>
      </c>
      <c r="I661" t="s">
        <v>342</v>
      </c>
      <c r="J661" t="s">
        <v>1670</v>
      </c>
    </row>
    <row r="662" spans="1:10">
      <c r="A662" t="s">
        <v>11</v>
      </c>
      <c r="B662" t="s">
        <v>3155</v>
      </c>
      <c r="C662" t="str">
        <f>_xlfn.XLOOKUP(TMODELO[[#This Row],[Tipo Empleado]],TBLTIPO[Tipo Empleado],TBLTIPO[cta])</f>
        <v>2.1.1.1.01</v>
      </c>
      <c r="D662" t="str">
        <f>_xlfn.XLOOKUP(TMODELO[[#This Row],[Codigo Area Liquidacion]],TBLAREA[PLANTA],TBLAREA[PROG])</f>
        <v>11</v>
      </c>
      <c r="E662" t="str">
        <f>TMODELO[[#This Row],[Numero Documento]]&amp;TMODELO[[#This Row],[CTA]]</f>
        <v>031006731062.1.1.1.01</v>
      </c>
      <c r="F662" s="25" t="s">
        <v>2658</v>
      </c>
      <c r="G662" t="s">
        <v>46</v>
      </c>
      <c r="H662" t="s">
        <v>47</v>
      </c>
      <c r="I662" t="s">
        <v>18</v>
      </c>
      <c r="J662" t="s">
        <v>1729</v>
      </c>
    </row>
    <row r="663" spans="1:10">
      <c r="A663" t="s">
        <v>11</v>
      </c>
      <c r="B663" t="s">
        <v>3185</v>
      </c>
      <c r="C663" t="str">
        <f>_xlfn.XLOOKUP(TMODELO[[#This Row],[Tipo Empleado]],TBLTIPO[Tipo Empleado],TBLTIPO[cta])</f>
        <v>2.1.1.1.01</v>
      </c>
      <c r="D663" t="str">
        <f>_xlfn.XLOOKUP(TMODELO[[#This Row],[Codigo Area Liquidacion]],TBLAREA[PLANTA],TBLAREA[PROG])</f>
        <v>13</v>
      </c>
      <c r="E663" t="str">
        <f>TMODELO[[#This Row],[Numero Documento]]&amp;TMODELO[[#This Row],[CTA]]</f>
        <v>001141493702.1.1.1.01</v>
      </c>
      <c r="F663" s="25" t="s">
        <v>2410</v>
      </c>
      <c r="G663" t="s">
        <v>466</v>
      </c>
      <c r="H663" t="s">
        <v>210</v>
      </c>
      <c r="I663" t="s">
        <v>342</v>
      </c>
      <c r="J663" t="s">
        <v>1670</v>
      </c>
    </row>
    <row r="664" spans="1:10">
      <c r="A664" t="s">
        <v>11</v>
      </c>
      <c r="B664" t="s">
        <v>3185</v>
      </c>
      <c r="C664" t="str">
        <f>_xlfn.XLOOKUP(TMODELO[[#This Row],[Tipo Empleado]],TBLTIPO[Tipo Empleado],TBLTIPO[cta])</f>
        <v>2.1.1.1.01</v>
      </c>
      <c r="D664" t="str">
        <f>_xlfn.XLOOKUP(TMODELO[[#This Row],[Codigo Area Liquidacion]],TBLAREA[PLANTA],TBLAREA[PROG])</f>
        <v>13</v>
      </c>
      <c r="E664" t="str">
        <f>TMODELO[[#This Row],[Numero Documento]]&amp;TMODELO[[#This Row],[CTA]]</f>
        <v>037004599482.1.1.1.01</v>
      </c>
      <c r="F664" s="25" t="s">
        <v>2411</v>
      </c>
      <c r="G664" t="s">
        <v>467</v>
      </c>
      <c r="H664" t="s">
        <v>210</v>
      </c>
      <c r="I664" t="s">
        <v>342</v>
      </c>
      <c r="J664" t="s">
        <v>1670</v>
      </c>
    </row>
    <row r="665" spans="1:10">
      <c r="A665" t="s">
        <v>11</v>
      </c>
      <c r="B665" t="s">
        <v>3139</v>
      </c>
      <c r="C665" t="str">
        <f>_xlfn.XLOOKUP(TMODELO[[#This Row],[Tipo Empleado]],TBLTIPO[Tipo Empleado],TBLTIPO[cta])</f>
        <v>2.1.1.1.01</v>
      </c>
      <c r="D665" t="str">
        <f>_xlfn.XLOOKUP(TMODELO[[#This Row],[Codigo Area Liquidacion]],TBLAREA[PLANTA],TBLAREA[PROG])</f>
        <v>01</v>
      </c>
      <c r="E665" t="str">
        <f>TMODELO[[#This Row],[Numero Documento]]&amp;TMODELO[[#This Row],[CTA]]</f>
        <v>001077137452.1.1.1.01</v>
      </c>
      <c r="F665" s="25" t="s">
        <v>2143</v>
      </c>
      <c r="G665" t="s">
        <v>1741</v>
      </c>
      <c r="H665" t="s">
        <v>1742</v>
      </c>
      <c r="I665" t="s">
        <v>716</v>
      </c>
      <c r="J665" t="s">
        <v>1671</v>
      </c>
    </row>
    <row r="666" spans="1:10">
      <c r="A666" t="s">
        <v>11</v>
      </c>
      <c r="B666" t="s">
        <v>3185</v>
      </c>
      <c r="C666" t="str">
        <f>_xlfn.XLOOKUP(TMODELO[[#This Row],[Tipo Empleado]],TBLTIPO[Tipo Empleado],TBLTIPO[cta])</f>
        <v>2.1.1.1.01</v>
      </c>
      <c r="D666" t="str">
        <f>_xlfn.XLOOKUP(TMODELO[[#This Row],[Codigo Area Liquidacion]],TBLAREA[PLANTA],TBLAREA[PROG])</f>
        <v>13</v>
      </c>
      <c r="E666" t="str">
        <f>TMODELO[[#This Row],[Numero Documento]]&amp;TMODELO[[#This Row],[CTA]]</f>
        <v>001033881792.1.1.1.01</v>
      </c>
      <c r="F666" s="25" t="s">
        <v>2412</v>
      </c>
      <c r="G666" t="s">
        <v>468</v>
      </c>
      <c r="H666" t="s">
        <v>396</v>
      </c>
      <c r="I666" t="s">
        <v>342</v>
      </c>
      <c r="J666" t="s">
        <v>1670</v>
      </c>
    </row>
    <row r="667" spans="1:10">
      <c r="A667" t="s">
        <v>3048</v>
      </c>
      <c r="B667" t="s">
        <v>3139</v>
      </c>
      <c r="C667" t="str">
        <f>_xlfn.XLOOKUP(TMODELO[[#This Row],[Tipo Empleado]],TBLTIPO[Tipo Empleado],TBLTIPO[cta])</f>
        <v>2.1.2.2.05</v>
      </c>
      <c r="D667" t="str">
        <f>_xlfn.XLOOKUP(TMODELO[[#This Row],[Codigo Area Liquidacion]],TBLAREA[PLANTA],TBLAREA[PROG])</f>
        <v>01</v>
      </c>
      <c r="E667" t="str">
        <f>TMODELO[[#This Row],[Numero Documento]]&amp;TMODELO[[#This Row],[CTA]]</f>
        <v>001116618232.1.2.2.05</v>
      </c>
      <c r="F667" s="25" t="s">
        <v>2970</v>
      </c>
      <c r="G667" t="s">
        <v>1647</v>
      </c>
      <c r="H667" t="s">
        <v>1060</v>
      </c>
      <c r="I667" t="s">
        <v>1116</v>
      </c>
      <c r="J667" t="s">
        <v>1679</v>
      </c>
    </row>
    <row r="668" spans="1:10">
      <c r="A668" t="s">
        <v>11</v>
      </c>
      <c r="B668" t="s">
        <v>3139</v>
      </c>
      <c r="C668" t="str">
        <f>_xlfn.XLOOKUP(TMODELO[[#This Row],[Tipo Empleado]],TBLTIPO[Tipo Empleado],TBLTIPO[cta])</f>
        <v>2.1.1.1.01</v>
      </c>
      <c r="D668" t="str">
        <f>_xlfn.XLOOKUP(TMODELO[[#This Row],[Codigo Area Liquidacion]],TBLAREA[PLANTA],TBLAREA[PROG])</f>
        <v>01</v>
      </c>
      <c r="E668" t="str">
        <f>TMODELO[[#This Row],[Numero Documento]]&amp;TMODELO[[#This Row],[CTA]]</f>
        <v>027002608192.1.1.1.01</v>
      </c>
      <c r="F668" s="25" t="s">
        <v>2144</v>
      </c>
      <c r="G668" t="s">
        <v>929</v>
      </c>
      <c r="H668" t="s">
        <v>75</v>
      </c>
      <c r="I668" t="s">
        <v>1955</v>
      </c>
      <c r="J668" t="s">
        <v>1669</v>
      </c>
    </row>
    <row r="669" spans="1:10">
      <c r="A669" t="s">
        <v>3048</v>
      </c>
      <c r="B669" t="s">
        <v>3139</v>
      </c>
      <c r="C669" t="str">
        <f>_xlfn.XLOOKUP(TMODELO[[#This Row],[Tipo Empleado]],TBLTIPO[Tipo Empleado],TBLTIPO[cta])</f>
        <v>2.1.2.2.05</v>
      </c>
      <c r="D669" t="str">
        <f>_xlfn.XLOOKUP(TMODELO[[#This Row],[Codigo Area Liquidacion]],TBLAREA[PLANTA],TBLAREA[PROG])</f>
        <v>01</v>
      </c>
      <c r="E669" t="str">
        <f>TMODELO[[#This Row],[Numero Documento]]&amp;TMODELO[[#This Row],[CTA]]</f>
        <v>016001815212.1.2.2.05</v>
      </c>
      <c r="F669" s="25" t="s">
        <v>3128</v>
      </c>
      <c r="G669" t="s">
        <v>3127</v>
      </c>
      <c r="H669" t="s">
        <v>1060</v>
      </c>
      <c r="I669" t="s">
        <v>1116</v>
      </c>
      <c r="J669" t="s">
        <v>1679</v>
      </c>
    </row>
    <row r="670" spans="1:10">
      <c r="A670" t="s">
        <v>11</v>
      </c>
      <c r="B670" t="s">
        <v>3139</v>
      </c>
      <c r="C670" t="str">
        <f>_xlfn.XLOOKUP(TMODELO[[#This Row],[Tipo Empleado]],TBLTIPO[Tipo Empleado],TBLTIPO[cta])</f>
        <v>2.1.1.1.01</v>
      </c>
      <c r="D670" t="str">
        <f>_xlfn.XLOOKUP(TMODELO[[#This Row],[Codigo Area Liquidacion]],TBLAREA[PLANTA],TBLAREA[PROG])</f>
        <v>01</v>
      </c>
      <c r="E670" t="str">
        <f>TMODELO[[#This Row],[Numero Documento]]&amp;TMODELO[[#This Row],[CTA]]</f>
        <v>003006207882.1.1.1.01</v>
      </c>
      <c r="F670" s="25" t="s">
        <v>2145</v>
      </c>
      <c r="G670" t="s">
        <v>1657</v>
      </c>
      <c r="H670" t="s">
        <v>133</v>
      </c>
      <c r="I670" t="s">
        <v>960</v>
      </c>
      <c r="J670" t="s">
        <v>1710</v>
      </c>
    </row>
    <row r="671" spans="1:10">
      <c r="A671" t="s">
        <v>11</v>
      </c>
      <c r="B671" t="s">
        <v>3185</v>
      </c>
      <c r="C671" t="str">
        <f>_xlfn.XLOOKUP(TMODELO[[#This Row],[Tipo Empleado]],TBLTIPO[Tipo Empleado],TBLTIPO[cta])</f>
        <v>2.1.1.1.01</v>
      </c>
      <c r="D671" t="str">
        <f>_xlfn.XLOOKUP(TMODELO[[#This Row],[Codigo Area Liquidacion]],TBLAREA[PLANTA],TBLAREA[PROG])</f>
        <v>13</v>
      </c>
      <c r="E671" t="str">
        <f>TMODELO[[#This Row],[Numero Documento]]&amp;TMODELO[[#This Row],[CTA]]</f>
        <v>001022024622.1.1.1.01</v>
      </c>
      <c r="F671" s="25" t="s">
        <v>1508</v>
      </c>
      <c r="G671" t="s">
        <v>640</v>
      </c>
      <c r="H671" t="s">
        <v>27</v>
      </c>
      <c r="I671" t="s">
        <v>1961</v>
      </c>
      <c r="J671" t="s">
        <v>1673</v>
      </c>
    </row>
    <row r="672" spans="1:10">
      <c r="A672" t="s">
        <v>11</v>
      </c>
      <c r="B672" t="s">
        <v>3185</v>
      </c>
      <c r="C672" t="str">
        <f>_xlfn.XLOOKUP(TMODELO[[#This Row],[Tipo Empleado]],TBLTIPO[Tipo Empleado],TBLTIPO[cta])</f>
        <v>2.1.1.1.01</v>
      </c>
      <c r="D672" t="str">
        <f>_xlfn.XLOOKUP(TMODELO[[#This Row],[Codigo Area Liquidacion]],TBLAREA[PLANTA],TBLAREA[PROG])</f>
        <v>13</v>
      </c>
      <c r="E672" t="str">
        <f>TMODELO[[#This Row],[Numero Documento]]&amp;TMODELO[[#This Row],[CTA]]</f>
        <v>002013102402.1.1.1.01</v>
      </c>
      <c r="F672" s="25" t="s">
        <v>2413</v>
      </c>
      <c r="G672" t="s">
        <v>469</v>
      </c>
      <c r="H672" t="s">
        <v>346</v>
      </c>
      <c r="I672" t="s">
        <v>342</v>
      </c>
      <c r="J672" t="s">
        <v>1670</v>
      </c>
    </row>
    <row r="673" spans="1:10">
      <c r="A673" t="s">
        <v>11</v>
      </c>
      <c r="B673" t="s">
        <v>3139</v>
      </c>
      <c r="C673" t="str">
        <f>_xlfn.XLOOKUP(TMODELO[[#This Row],[Tipo Empleado]],TBLTIPO[Tipo Empleado],TBLTIPO[cta])</f>
        <v>2.1.1.1.01</v>
      </c>
      <c r="D673" t="str">
        <f>_xlfn.XLOOKUP(TMODELO[[#This Row],[Codigo Area Liquidacion]],TBLAREA[PLANTA],TBLAREA[PROG])</f>
        <v>01</v>
      </c>
      <c r="E673" t="str">
        <f>TMODELO[[#This Row],[Numero Documento]]&amp;TMODELO[[#This Row],[CTA]]</f>
        <v>001140107132.1.1.1.01</v>
      </c>
      <c r="F673" s="25" t="s">
        <v>1336</v>
      </c>
      <c r="G673" t="s">
        <v>691</v>
      </c>
      <c r="H673" t="s">
        <v>82</v>
      </c>
      <c r="I673" t="s">
        <v>692</v>
      </c>
      <c r="J673" t="s">
        <v>1724</v>
      </c>
    </row>
    <row r="674" spans="1:10">
      <c r="A674" t="s">
        <v>3048</v>
      </c>
      <c r="B674" t="s">
        <v>3139</v>
      </c>
      <c r="C674" t="str">
        <f>_xlfn.XLOOKUP(TMODELO[[#This Row],[Tipo Empleado]],TBLTIPO[Tipo Empleado],TBLTIPO[cta])</f>
        <v>2.1.2.2.05</v>
      </c>
      <c r="D674" t="str">
        <f>_xlfn.XLOOKUP(TMODELO[[#This Row],[Codigo Area Liquidacion]],TBLAREA[PLANTA],TBLAREA[PROG])</f>
        <v>01</v>
      </c>
      <c r="E674" t="str">
        <f>TMODELO[[#This Row],[Numero Documento]]&amp;TMODELO[[#This Row],[CTA]]</f>
        <v>020001291852.1.2.2.05</v>
      </c>
      <c r="F674" s="25" t="s">
        <v>2971</v>
      </c>
      <c r="G674" t="s">
        <v>1782</v>
      </c>
      <c r="H674" t="s">
        <v>1060</v>
      </c>
      <c r="I674" t="s">
        <v>1116</v>
      </c>
      <c r="J674" t="s">
        <v>1679</v>
      </c>
    </row>
    <row r="675" spans="1:10">
      <c r="A675" t="s">
        <v>11</v>
      </c>
      <c r="B675" t="s">
        <v>3185</v>
      </c>
      <c r="C675" t="str">
        <f>_xlfn.XLOOKUP(TMODELO[[#This Row],[Tipo Empleado]],TBLTIPO[Tipo Empleado],TBLTIPO[cta])</f>
        <v>2.1.1.1.01</v>
      </c>
      <c r="D675" t="str">
        <f>_xlfn.XLOOKUP(TMODELO[[#This Row],[Codigo Area Liquidacion]],TBLAREA[PLANTA],TBLAREA[PROG])</f>
        <v>13</v>
      </c>
      <c r="E675" t="str">
        <f>TMODELO[[#This Row],[Numero Documento]]&amp;TMODELO[[#This Row],[CTA]]</f>
        <v>001074587962.1.1.1.01</v>
      </c>
      <c r="F675" s="25" t="s">
        <v>2414</v>
      </c>
      <c r="G675" t="s">
        <v>470</v>
      </c>
      <c r="H675" t="s">
        <v>210</v>
      </c>
      <c r="I675" t="s">
        <v>342</v>
      </c>
      <c r="J675" t="s">
        <v>1670</v>
      </c>
    </row>
    <row r="676" spans="1:10">
      <c r="A676" t="s">
        <v>3048</v>
      </c>
      <c r="B676" t="s">
        <v>3139</v>
      </c>
      <c r="C676" t="str">
        <f>_xlfn.XLOOKUP(TMODELO[[#This Row],[Tipo Empleado]],TBLTIPO[Tipo Empleado],TBLTIPO[cta])</f>
        <v>2.1.2.2.05</v>
      </c>
      <c r="D676" t="str">
        <f>_xlfn.XLOOKUP(TMODELO[[#This Row],[Codigo Area Liquidacion]],TBLAREA[PLANTA],TBLAREA[PROG])</f>
        <v>01</v>
      </c>
      <c r="E676" t="str">
        <f>TMODELO[[#This Row],[Numero Documento]]&amp;TMODELO[[#This Row],[CTA]]</f>
        <v>001175155852.1.2.2.05</v>
      </c>
      <c r="F676" s="25" t="s">
        <v>2972</v>
      </c>
      <c r="G676" t="s">
        <v>1301</v>
      </c>
      <c r="H676" t="s">
        <v>1060</v>
      </c>
      <c r="I676" t="s">
        <v>1116</v>
      </c>
      <c r="J676" t="s">
        <v>1679</v>
      </c>
    </row>
    <row r="677" spans="1:10">
      <c r="A677" t="s">
        <v>11</v>
      </c>
      <c r="B677" t="s">
        <v>3139</v>
      </c>
      <c r="C677" t="str">
        <f>_xlfn.XLOOKUP(TMODELO[[#This Row],[Tipo Empleado]],TBLTIPO[Tipo Empleado],TBLTIPO[cta])</f>
        <v>2.1.1.1.01</v>
      </c>
      <c r="D677" t="str">
        <f>_xlfn.XLOOKUP(TMODELO[[#This Row],[Codigo Area Liquidacion]],TBLAREA[PLANTA],TBLAREA[PROG])</f>
        <v>01</v>
      </c>
      <c r="E677" t="str">
        <f>TMODELO[[#This Row],[Numero Documento]]&amp;TMODELO[[#This Row],[CTA]]</f>
        <v>001036013572.1.1.1.01</v>
      </c>
      <c r="F677" s="25" t="s">
        <v>1337</v>
      </c>
      <c r="G677" t="s">
        <v>787</v>
      </c>
      <c r="H677" t="s">
        <v>27</v>
      </c>
      <c r="I677" t="s">
        <v>1116</v>
      </c>
      <c r="J677" t="s">
        <v>1679</v>
      </c>
    </row>
    <row r="678" spans="1:10">
      <c r="A678" t="s">
        <v>3039</v>
      </c>
      <c r="B678" t="s">
        <v>3139</v>
      </c>
      <c r="C678" t="str">
        <f>_xlfn.XLOOKUP(TMODELO[[#This Row],[Tipo Empleado]],TBLTIPO[Tipo Empleado],TBLTIPO[cta])</f>
        <v>2.1.1.2.08</v>
      </c>
      <c r="D678" t="str">
        <f>_xlfn.XLOOKUP(TMODELO[[#This Row],[Codigo Area Liquidacion]],TBLAREA[PLANTA],TBLAREA[PROG])</f>
        <v>01</v>
      </c>
      <c r="E678" t="str">
        <f>TMODELO[[#This Row],[Numero Documento]]&amp;TMODELO[[#This Row],[CTA]]</f>
        <v>055002729672.1.1.2.08</v>
      </c>
      <c r="F678" s="25" t="s">
        <v>2824</v>
      </c>
      <c r="G678" t="s">
        <v>1585</v>
      </c>
      <c r="H678" t="s">
        <v>196</v>
      </c>
      <c r="I678" t="s">
        <v>674</v>
      </c>
      <c r="J678" t="s">
        <v>1689</v>
      </c>
    </row>
    <row r="679" spans="1:10">
      <c r="A679" t="s">
        <v>3048</v>
      </c>
      <c r="B679" t="s">
        <v>3139</v>
      </c>
      <c r="C679" t="str">
        <f>_xlfn.XLOOKUP(TMODELO[[#This Row],[Tipo Empleado]],TBLTIPO[Tipo Empleado],TBLTIPO[cta])</f>
        <v>2.1.2.2.05</v>
      </c>
      <c r="D679" t="str">
        <f>_xlfn.XLOOKUP(TMODELO[[#This Row],[Codigo Area Liquidacion]],TBLAREA[PLANTA],TBLAREA[PROG])</f>
        <v>01</v>
      </c>
      <c r="E679" t="str">
        <f>TMODELO[[#This Row],[Numero Documento]]&amp;TMODELO[[#This Row],[CTA]]</f>
        <v>082002269112.1.2.2.05</v>
      </c>
      <c r="F679" s="25" t="s">
        <v>3340</v>
      </c>
      <c r="G679" t="s">
        <v>3306</v>
      </c>
      <c r="H679" t="s">
        <v>1060</v>
      </c>
      <c r="I679" t="s">
        <v>1116</v>
      </c>
      <c r="J679" t="s">
        <v>1679</v>
      </c>
    </row>
    <row r="680" spans="1:10">
      <c r="A680" t="s">
        <v>11</v>
      </c>
      <c r="B680" t="s">
        <v>3185</v>
      </c>
      <c r="C680" t="str">
        <f>_xlfn.XLOOKUP(TMODELO[[#This Row],[Tipo Empleado]],TBLTIPO[Tipo Empleado],TBLTIPO[cta])</f>
        <v>2.1.1.1.01</v>
      </c>
      <c r="D680" t="str">
        <f>_xlfn.XLOOKUP(TMODELO[[#This Row],[Codigo Area Liquidacion]],TBLAREA[PLANTA],TBLAREA[PROG])</f>
        <v>13</v>
      </c>
      <c r="E680" t="str">
        <f>TMODELO[[#This Row],[Numero Documento]]&amp;TMODELO[[#This Row],[CTA]]</f>
        <v>073000496782.1.1.1.01</v>
      </c>
      <c r="F680" s="25" t="s">
        <v>2415</v>
      </c>
      <c r="G680" t="s">
        <v>641</v>
      </c>
      <c r="H680" t="s">
        <v>27</v>
      </c>
      <c r="I680" t="s">
        <v>1954</v>
      </c>
      <c r="J680" t="s">
        <v>1677</v>
      </c>
    </row>
    <row r="681" spans="1:10">
      <c r="A681" t="s">
        <v>11</v>
      </c>
      <c r="B681" t="s">
        <v>3185</v>
      </c>
      <c r="C681" t="str">
        <f>_xlfn.XLOOKUP(TMODELO[[#This Row],[Tipo Empleado]],TBLTIPO[Tipo Empleado],TBLTIPO[cta])</f>
        <v>2.1.1.1.01</v>
      </c>
      <c r="D681" t="str">
        <f>_xlfn.XLOOKUP(TMODELO[[#This Row],[Codigo Area Liquidacion]],TBLAREA[PLANTA],TBLAREA[PROG])</f>
        <v>13</v>
      </c>
      <c r="E681" t="str">
        <f>TMODELO[[#This Row],[Numero Documento]]&amp;TMODELO[[#This Row],[CTA]]</f>
        <v>047016704832.1.1.1.01</v>
      </c>
      <c r="F681" s="25" t="s">
        <v>2416</v>
      </c>
      <c r="G681" t="s">
        <v>1791</v>
      </c>
      <c r="H681" t="s">
        <v>27</v>
      </c>
      <c r="I681" t="s">
        <v>1954</v>
      </c>
      <c r="J681" t="s">
        <v>1677</v>
      </c>
    </row>
    <row r="682" spans="1:10">
      <c r="A682" t="s">
        <v>3048</v>
      </c>
      <c r="B682" t="s">
        <v>3139</v>
      </c>
      <c r="C682" t="str">
        <f>_xlfn.XLOOKUP(TMODELO[[#This Row],[Tipo Empleado]],TBLTIPO[Tipo Empleado],TBLTIPO[cta])</f>
        <v>2.1.2.2.05</v>
      </c>
      <c r="D682" t="str">
        <f>_xlfn.XLOOKUP(TMODELO[[#This Row],[Codigo Area Liquidacion]],TBLAREA[PLANTA],TBLAREA[PROG])</f>
        <v>01</v>
      </c>
      <c r="E682" t="str">
        <f>TMODELO[[#This Row],[Numero Documento]]&amp;TMODELO[[#This Row],[CTA]]</f>
        <v>010011738382.1.2.2.05</v>
      </c>
      <c r="F682" s="25" t="s">
        <v>2973</v>
      </c>
      <c r="G682" t="s">
        <v>1770</v>
      </c>
      <c r="H682" t="s">
        <v>1060</v>
      </c>
      <c r="I682" t="s">
        <v>1116</v>
      </c>
      <c r="J682" t="s">
        <v>1679</v>
      </c>
    </row>
    <row r="683" spans="1:10">
      <c r="A683" t="s">
        <v>11</v>
      </c>
      <c r="B683" t="s">
        <v>3155</v>
      </c>
      <c r="C683" t="str">
        <f>_xlfn.XLOOKUP(TMODELO[[#This Row],[Tipo Empleado]],TBLTIPO[Tipo Empleado],TBLTIPO[cta])</f>
        <v>2.1.1.1.01</v>
      </c>
      <c r="D683" t="str">
        <f>_xlfn.XLOOKUP(TMODELO[[#This Row],[Codigo Area Liquidacion]],TBLAREA[PLANTA],TBLAREA[PROG])</f>
        <v>11</v>
      </c>
      <c r="E683" t="str">
        <f>TMODELO[[#This Row],[Numero Documento]]&amp;TMODELO[[#This Row],[CTA]]</f>
        <v>001081869252.1.1.1.01</v>
      </c>
      <c r="F683" s="25" t="s">
        <v>2659</v>
      </c>
      <c r="G683" t="s">
        <v>867</v>
      </c>
      <c r="H683" t="s">
        <v>442</v>
      </c>
      <c r="I683" t="s">
        <v>830</v>
      </c>
      <c r="J683" t="s">
        <v>1672</v>
      </c>
    </row>
    <row r="684" spans="1:10">
      <c r="A684" t="s">
        <v>11</v>
      </c>
      <c r="B684" t="s">
        <v>3155</v>
      </c>
      <c r="C684" t="str">
        <f>_xlfn.XLOOKUP(TMODELO[[#This Row],[Tipo Empleado]],TBLTIPO[Tipo Empleado],TBLTIPO[cta])</f>
        <v>2.1.1.1.01</v>
      </c>
      <c r="D684" t="str">
        <f>_xlfn.XLOOKUP(TMODELO[[#This Row],[Codigo Area Liquidacion]],TBLAREA[PLANTA],TBLAREA[PROG])</f>
        <v>11</v>
      </c>
      <c r="E684" t="str">
        <f>TMODELO[[#This Row],[Numero Documento]]&amp;TMODELO[[#This Row],[CTA]]</f>
        <v>001007039582.1.1.1.01</v>
      </c>
      <c r="F684" s="25" t="s">
        <v>2660</v>
      </c>
      <c r="G684" t="s">
        <v>868</v>
      </c>
      <c r="H684" t="s">
        <v>869</v>
      </c>
      <c r="I684" t="s">
        <v>830</v>
      </c>
      <c r="J684" t="s">
        <v>1672</v>
      </c>
    </row>
    <row r="685" spans="1:10">
      <c r="A685" t="s">
        <v>3048</v>
      </c>
      <c r="B685" t="s">
        <v>3139</v>
      </c>
      <c r="C685" t="str">
        <f>_xlfn.XLOOKUP(TMODELO[[#This Row],[Tipo Empleado]],TBLTIPO[Tipo Empleado],TBLTIPO[cta])</f>
        <v>2.1.2.2.05</v>
      </c>
      <c r="D685" t="str">
        <f>_xlfn.XLOOKUP(TMODELO[[#This Row],[Codigo Area Liquidacion]],TBLAREA[PLANTA],TBLAREA[PROG])</f>
        <v>01</v>
      </c>
      <c r="E685" t="str">
        <f>TMODELO[[#This Row],[Numero Documento]]&amp;TMODELO[[#This Row],[CTA]]</f>
        <v>011002701212.1.2.2.05</v>
      </c>
      <c r="F685" s="25" t="s">
        <v>2974</v>
      </c>
      <c r="G685" t="s">
        <v>1771</v>
      </c>
      <c r="H685" t="s">
        <v>1060</v>
      </c>
      <c r="I685" t="s">
        <v>1116</v>
      </c>
      <c r="J685" t="s">
        <v>1679</v>
      </c>
    </row>
    <row r="686" spans="1:10">
      <c r="A686" t="s">
        <v>11</v>
      </c>
      <c r="B686" t="s">
        <v>3139</v>
      </c>
      <c r="C686" t="str">
        <f>_xlfn.XLOOKUP(TMODELO[[#This Row],[Tipo Empleado]],TBLTIPO[Tipo Empleado],TBLTIPO[cta])</f>
        <v>2.1.1.1.01</v>
      </c>
      <c r="D686" t="str">
        <f>_xlfn.XLOOKUP(TMODELO[[#This Row],[Codigo Area Liquidacion]],TBLAREA[PLANTA],TBLAREA[PROG])</f>
        <v>01</v>
      </c>
      <c r="E686" t="str">
        <f>TMODELO[[#This Row],[Numero Documento]]&amp;TMODELO[[#This Row],[CTA]]</f>
        <v>073001231352.1.1.1.01</v>
      </c>
      <c r="F686" s="25" t="s">
        <v>2146</v>
      </c>
      <c r="G686" t="s">
        <v>12</v>
      </c>
      <c r="H686" t="s">
        <v>13</v>
      </c>
      <c r="I686" t="s">
        <v>1955</v>
      </c>
      <c r="J686" t="s">
        <v>1669</v>
      </c>
    </row>
    <row r="687" spans="1:10">
      <c r="A687" t="s">
        <v>11</v>
      </c>
      <c r="B687" t="s">
        <v>3155</v>
      </c>
      <c r="C687" t="str">
        <f>_xlfn.XLOOKUP(TMODELO[[#This Row],[Tipo Empleado]],TBLTIPO[Tipo Empleado],TBLTIPO[cta])</f>
        <v>2.1.1.1.01</v>
      </c>
      <c r="D687" t="str">
        <f>_xlfn.XLOOKUP(TMODELO[[#This Row],[Codigo Area Liquidacion]],TBLAREA[PLANTA],TBLAREA[PROG])</f>
        <v>11</v>
      </c>
      <c r="E687" t="str">
        <f>TMODELO[[#This Row],[Numero Documento]]&amp;TMODELO[[#This Row],[CTA]]</f>
        <v>001007568082.1.1.1.01</v>
      </c>
      <c r="F687" s="25" t="s">
        <v>2661</v>
      </c>
      <c r="G687" t="s">
        <v>135</v>
      </c>
      <c r="H687" t="s">
        <v>136</v>
      </c>
      <c r="I687" t="s">
        <v>300</v>
      </c>
      <c r="J687" t="s">
        <v>1704</v>
      </c>
    </row>
    <row r="688" spans="1:10">
      <c r="A688" t="s">
        <v>11</v>
      </c>
      <c r="B688" t="s">
        <v>3185</v>
      </c>
      <c r="C688" t="str">
        <f>_xlfn.XLOOKUP(TMODELO[[#This Row],[Tipo Empleado]],TBLTIPO[Tipo Empleado],TBLTIPO[cta])</f>
        <v>2.1.1.1.01</v>
      </c>
      <c r="D688" t="str">
        <f>_xlfn.XLOOKUP(TMODELO[[#This Row],[Codigo Area Liquidacion]],TBLAREA[PLANTA],TBLAREA[PROG])</f>
        <v>13</v>
      </c>
      <c r="E688" t="str">
        <f>TMODELO[[#This Row],[Numero Documento]]&amp;TMODELO[[#This Row],[CTA]]</f>
        <v>035001879622.1.1.1.01</v>
      </c>
      <c r="F688" s="25" t="s">
        <v>2417</v>
      </c>
      <c r="G688" t="s">
        <v>471</v>
      </c>
      <c r="H688" t="s">
        <v>128</v>
      </c>
      <c r="I688" t="s">
        <v>342</v>
      </c>
      <c r="J688" t="s">
        <v>1670</v>
      </c>
    </row>
    <row r="689" spans="1:10">
      <c r="A689" t="s">
        <v>11</v>
      </c>
      <c r="B689" t="s">
        <v>3185</v>
      </c>
      <c r="C689" t="str">
        <f>_xlfn.XLOOKUP(TMODELO[[#This Row],[Tipo Empleado]],TBLTIPO[Tipo Empleado],TBLTIPO[cta])</f>
        <v>2.1.1.1.01</v>
      </c>
      <c r="D689" t="str">
        <f>_xlfn.XLOOKUP(TMODELO[[#This Row],[Codigo Area Liquidacion]],TBLAREA[PLANTA],TBLAREA[PROG])</f>
        <v>13</v>
      </c>
      <c r="E689" t="str">
        <f>TMODELO[[#This Row],[Numero Documento]]&amp;TMODELO[[#This Row],[CTA]]</f>
        <v>001017094912.1.1.1.01</v>
      </c>
      <c r="F689" s="25" t="s">
        <v>2418</v>
      </c>
      <c r="G689" t="s">
        <v>642</v>
      </c>
      <c r="H689" t="s">
        <v>59</v>
      </c>
      <c r="I689" t="s">
        <v>1954</v>
      </c>
      <c r="J689" t="s">
        <v>1677</v>
      </c>
    </row>
    <row r="690" spans="1:10">
      <c r="A690" t="s">
        <v>3048</v>
      </c>
      <c r="B690" t="s">
        <v>3139</v>
      </c>
      <c r="C690" t="str">
        <f>_xlfn.XLOOKUP(TMODELO[[#This Row],[Tipo Empleado]],TBLTIPO[Tipo Empleado],TBLTIPO[cta])</f>
        <v>2.1.2.2.05</v>
      </c>
      <c r="D690" t="str">
        <f>_xlfn.XLOOKUP(TMODELO[[#This Row],[Codigo Area Liquidacion]],TBLAREA[PLANTA],TBLAREA[PROG])</f>
        <v>01</v>
      </c>
      <c r="E690" t="str">
        <f>TMODELO[[#This Row],[Numero Documento]]&amp;TMODELO[[#This Row],[CTA]]</f>
        <v>076002247402.1.2.2.05</v>
      </c>
      <c r="F690" s="25" t="s">
        <v>4836</v>
      </c>
      <c r="G690" t="s">
        <v>6219</v>
      </c>
      <c r="H690" t="s">
        <v>1060</v>
      </c>
      <c r="I690" t="s">
        <v>1116</v>
      </c>
      <c r="J690" t="s">
        <v>1679</v>
      </c>
    </row>
    <row r="691" spans="1:10">
      <c r="A691" t="s">
        <v>11</v>
      </c>
      <c r="B691" t="s">
        <v>3139</v>
      </c>
      <c r="C691" t="str">
        <f>_xlfn.XLOOKUP(TMODELO[[#This Row],[Tipo Empleado]],TBLTIPO[Tipo Empleado],TBLTIPO[cta])</f>
        <v>2.1.1.1.01</v>
      </c>
      <c r="D691" t="str">
        <f>_xlfn.XLOOKUP(TMODELO[[#This Row],[Codigo Area Liquidacion]],TBLAREA[PLANTA],TBLAREA[PROG])</f>
        <v>01</v>
      </c>
      <c r="E691" t="str">
        <f>TMODELO[[#This Row],[Numero Documento]]&amp;TMODELO[[#This Row],[CTA]]</f>
        <v>402225023342.1.1.1.01</v>
      </c>
      <c r="F691" s="25" t="s">
        <v>2147</v>
      </c>
      <c r="G691" t="s">
        <v>1055</v>
      </c>
      <c r="H691" t="s">
        <v>724</v>
      </c>
      <c r="I691" t="s">
        <v>716</v>
      </c>
      <c r="J691" t="s">
        <v>1671</v>
      </c>
    </row>
    <row r="692" spans="1:10">
      <c r="A692" t="s">
        <v>11</v>
      </c>
      <c r="B692" t="s">
        <v>3185</v>
      </c>
      <c r="C692" t="str">
        <f>_xlfn.XLOOKUP(TMODELO[[#This Row],[Tipo Empleado]],TBLTIPO[Tipo Empleado],TBLTIPO[cta])</f>
        <v>2.1.1.1.01</v>
      </c>
      <c r="D692" t="str">
        <f>_xlfn.XLOOKUP(TMODELO[[#This Row],[Codigo Area Liquidacion]],TBLAREA[PLANTA],TBLAREA[PROG])</f>
        <v>13</v>
      </c>
      <c r="E692" t="str">
        <f>TMODELO[[#This Row],[Numero Documento]]&amp;TMODELO[[#This Row],[CTA]]</f>
        <v>001060397462.1.1.1.01</v>
      </c>
      <c r="F692" s="25" t="s">
        <v>1444</v>
      </c>
      <c r="G692" t="s">
        <v>472</v>
      </c>
      <c r="H692" t="s">
        <v>27</v>
      </c>
      <c r="I692" t="s">
        <v>342</v>
      </c>
      <c r="J692" t="s">
        <v>1670</v>
      </c>
    </row>
    <row r="693" spans="1:10">
      <c r="A693" t="s">
        <v>11</v>
      </c>
      <c r="B693" t="s">
        <v>3155</v>
      </c>
      <c r="C693" t="str">
        <f>_xlfn.XLOOKUP(TMODELO[[#This Row],[Tipo Empleado]],TBLTIPO[Tipo Empleado],TBLTIPO[cta])</f>
        <v>2.1.1.1.01</v>
      </c>
      <c r="D693" t="str">
        <f>_xlfn.XLOOKUP(TMODELO[[#This Row],[Codigo Area Liquidacion]],TBLAREA[PLANTA],TBLAREA[PROG])</f>
        <v>11</v>
      </c>
      <c r="E693" t="str">
        <f>TMODELO[[#This Row],[Numero Documento]]&amp;TMODELO[[#This Row],[CTA]]</f>
        <v>001096268532.1.1.1.01</v>
      </c>
      <c r="F693" s="25" t="s">
        <v>2662</v>
      </c>
      <c r="G693" t="s">
        <v>870</v>
      </c>
      <c r="H693" t="s">
        <v>871</v>
      </c>
      <c r="I693" t="s">
        <v>830</v>
      </c>
      <c r="J693" t="s">
        <v>1672</v>
      </c>
    </row>
    <row r="694" spans="1:10">
      <c r="A694" t="s">
        <v>11</v>
      </c>
      <c r="B694" t="s">
        <v>3155</v>
      </c>
      <c r="C694" t="str">
        <f>_xlfn.XLOOKUP(TMODELO[[#This Row],[Tipo Empleado]],TBLTIPO[Tipo Empleado],TBLTIPO[cta])</f>
        <v>2.1.1.1.01</v>
      </c>
      <c r="D694" t="str">
        <f>_xlfn.XLOOKUP(TMODELO[[#This Row],[Codigo Area Liquidacion]],TBLAREA[PLANTA],TBLAREA[PROG])</f>
        <v>11</v>
      </c>
      <c r="E694" t="str">
        <f>TMODELO[[#This Row],[Numero Documento]]&amp;TMODELO[[#This Row],[CTA]]</f>
        <v>001177741412.1.1.1.01</v>
      </c>
      <c r="F694" s="25" t="s">
        <v>2663</v>
      </c>
      <c r="G694" t="s">
        <v>2000</v>
      </c>
      <c r="H694" t="s">
        <v>474</v>
      </c>
      <c r="I694" t="s">
        <v>73</v>
      </c>
      <c r="J694" t="s">
        <v>1684</v>
      </c>
    </row>
    <row r="695" spans="1:10">
      <c r="A695" t="s">
        <v>11</v>
      </c>
      <c r="B695" t="s">
        <v>3185</v>
      </c>
      <c r="C695" t="str">
        <f>_xlfn.XLOOKUP(TMODELO[[#This Row],[Tipo Empleado]],TBLTIPO[Tipo Empleado],TBLTIPO[cta])</f>
        <v>2.1.1.1.01</v>
      </c>
      <c r="D695" t="str">
        <f>_xlfn.XLOOKUP(TMODELO[[#This Row],[Codigo Area Liquidacion]],TBLAREA[PLANTA],TBLAREA[PROG])</f>
        <v>13</v>
      </c>
      <c r="E695" t="str">
        <f>TMODELO[[#This Row],[Numero Documento]]&amp;TMODELO[[#This Row],[CTA]]</f>
        <v>001082701172.1.1.1.01</v>
      </c>
      <c r="F695" s="25" t="s">
        <v>2419</v>
      </c>
      <c r="G695" t="s">
        <v>473</v>
      </c>
      <c r="H695" t="s">
        <v>474</v>
      </c>
      <c r="I695" t="s">
        <v>342</v>
      </c>
      <c r="J695" t="s">
        <v>1670</v>
      </c>
    </row>
    <row r="696" spans="1:10">
      <c r="A696" t="s">
        <v>3048</v>
      </c>
      <c r="B696" t="s">
        <v>3139</v>
      </c>
      <c r="C696" t="str">
        <f>_xlfn.XLOOKUP(TMODELO[[#This Row],[Tipo Empleado]],TBLTIPO[Tipo Empleado],TBLTIPO[cta])</f>
        <v>2.1.2.2.05</v>
      </c>
      <c r="D696" t="str">
        <f>_xlfn.XLOOKUP(TMODELO[[#This Row],[Codigo Area Liquidacion]],TBLAREA[PLANTA],TBLAREA[PROG])</f>
        <v>01</v>
      </c>
      <c r="E696" t="str">
        <f>TMODELO[[#This Row],[Numero Documento]]&amp;TMODELO[[#This Row],[CTA]]</f>
        <v>083000371272.1.2.2.05</v>
      </c>
      <c r="F696" s="25" t="s">
        <v>2975</v>
      </c>
      <c r="G696" t="s">
        <v>1591</v>
      </c>
      <c r="H696" t="s">
        <v>1060</v>
      </c>
      <c r="I696" t="s">
        <v>1116</v>
      </c>
      <c r="J696" t="s">
        <v>1679</v>
      </c>
    </row>
    <row r="697" spans="1:10">
      <c r="A697" t="s">
        <v>3048</v>
      </c>
      <c r="B697" t="s">
        <v>3139</v>
      </c>
      <c r="C697" t="str">
        <f>_xlfn.XLOOKUP(TMODELO[[#This Row],[Tipo Empleado]],TBLTIPO[Tipo Empleado],TBLTIPO[cta])</f>
        <v>2.1.2.2.05</v>
      </c>
      <c r="D697" t="str">
        <f>_xlfn.XLOOKUP(TMODELO[[#This Row],[Codigo Area Liquidacion]],TBLAREA[PLANTA],TBLAREA[PROG])</f>
        <v>01</v>
      </c>
      <c r="E697" t="str">
        <f>TMODELO[[#This Row],[Numero Documento]]&amp;TMODELO[[#This Row],[CTA]]</f>
        <v>402430676302.1.2.2.05</v>
      </c>
      <c r="F697" s="25" t="s">
        <v>3349</v>
      </c>
      <c r="G697" t="s">
        <v>3315</v>
      </c>
      <c r="H697" t="s">
        <v>1060</v>
      </c>
      <c r="I697" t="s">
        <v>1116</v>
      </c>
      <c r="J697" t="s">
        <v>1679</v>
      </c>
    </row>
    <row r="698" spans="1:10">
      <c r="A698" t="s">
        <v>11</v>
      </c>
      <c r="B698" t="s">
        <v>3155</v>
      </c>
      <c r="C698" t="str">
        <f>_xlfn.XLOOKUP(TMODELO[[#This Row],[Tipo Empleado]],TBLTIPO[Tipo Empleado],TBLTIPO[cta])</f>
        <v>2.1.1.1.01</v>
      </c>
      <c r="D698" t="str">
        <f>_xlfn.XLOOKUP(TMODELO[[#This Row],[Codigo Area Liquidacion]],TBLAREA[PLANTA],TBLAREA[PROG])</f>
        <v>11</v>
      </c>
      <c r="E698" t="str">
        <f>TMODELO[[#This Row],[Numero Documento]]&amp;TMODELO[[#This Row],[CTA]]</f>
        <v>001017943372.1.1.1.01</v>
      </c>
      <c r="F698" s="25" t="s">
        <v>2664</v>
      </c>
      <c r="G698" t="s">
        <v>2001</v>
      </c>
      <c r="H698" t="s">
        <v>434</v>
      </c>
      <c r="I698" t="s">
        <v>73</v>
      </c>
      <c r="J698" t="s">
        <v>1684</v>
      </c>
    </row>
    <row r="699" spans="1:10">
      <c r="A699" t="s">
        <v>11</v>
      </c>
      <c r="B699" t="s">
        <v>3185</v>
      </c>
      <c r="C699" t="str">
        <f>_xlfn.XLOOKUP(TMODELO[[#This Row],[Tipo Empleado]],TBLTIPO[Tipo Empleado],TBLTIPO[cta])</f>
        <v>2.1.1.1.01</v>
      </c>
      <c r="D699" t="str">
        <f>_xlfn.XLOOKUP(TMODELO[[#This Row],[Codigo Area Liquidacion]],TBLAREA[PLANTA],TBLAREA[PROG])</f>
        <v>13</v>
      </c>
      <c r="E699" t="str">
        <f>TMODELO[[#This Row],[Numero Documento]]&amp;TMODELO[[#This Row],[CTA]]</f>
        <v>001038997122.1.1.1.01</v>
      </c>
      <c r="F699" s="25" t="s">
        <v>2420</v>
      </c>
      <c r="G699" t="s">
        <v>1263</v>
      </c>
      <c r="H699" t="s">
        <v>42</v>
      </c>
      <c r="I699" t="s">
        <v>342</v>
      </c>
      <c r="J699" t="s">
        <v>1670</v>
      </c>
    </row>
    <row r="700" spans="1:10">
      <c r="A700" t="s">
        <v>3048</v>
      </c>
      <c r="B700" t="s">
        <v>3139</v>
      </c>
      <c r="C700" t="str">
        <f>_xlfn.XLOOKUP(TMODELO[[#This Row],[Tipo Empleado]],TBLTIPO[Tipo Empleado],TBLTIPO[cta])</f>
        <v>2.1.2.2.05</v>
      </c>
      <c r="D700" t="str">
        <f>_xlfn.XLOOKUP(TMODELO[[#This Row],[Codigo Area Liquidacion]],TBLAREA[PLANTA],TBLAREA[PROG])</f>
        <v>01</v>
      </c>
      <c r="E700" t="str">
        <f>TMODELO[[#This Row],[Numero Documento]]&amp;TMODELO[[#This Row],[CTA]]</f>
        <v>402263546582.1.2.2.05</v>
      </c>
      <c r="F700" s="25" t="s">
        <v>2976</v>
      </c>
      <c r="G700" t="s">
        <v>1943</v>
      </c>
      <c r="H700" t="s">
        <v>1060</v>
      </c>
      <c r="I700" t="s">
        <v>1116</v>
      </c>
      <c r="J700" t="s">
        <v>1679</v>
      </c>
    </row>
    <row r="701" spans="1:10">
      <c r="A701" t="s">
        <v>11</v>
      </c>
      <c r="B701" t="s">
        <v>3155</v>
      </c>
      <c r="C701" t="str">
        <f>_xlfn.XLOOKUP(TMODELO[[#This Row],[Tipo Empleado]],TBLTIPO[Tipo Empleado],TBLTIPO[cta])</f>
        <v>2.1.1.1.01</v>
      </c>
      <c r="D701" t="str">
        <f>_xlfn.XLOOKUP(TMODELO[[#This Row],[Codigo Area Liquidacion]],TBLAREA[PLANTA],TBLAREA[PROG])</f>
        <v>11</v>
      </c>
      <c r="E701" t="str">
        <f>TMODELO[[#This Row],[Numero Documento]]&amp;TMODELO[[#This Row],[CTA]]</f>
        <v>031047768712.1.1.1.01</v>
      </c>
      <c r="F701" s="25" t="s">
        <v>2665</v>
      </c>
      <c r="G701" t="s">
        <v>1785</v>
      </c>
      <c r="H701" t="s">
        <v>133</v>
      </c>
      <c r="I701" t="s">
        <v>728</v>
      </c>
      <c r="J701" t="s">
        <v>1674</v>
      </c>
    </row>
    <row r="702" spans="1:10">
      <c r="A702" t="s">
        <v>3039</v>
      </c>
      <c r="B702" t="s">
        <v>3139</v>
      </c>
      <c r="C702" t="str">
        <f>_xlfn.XLOOKUP(TMODELO[[#This Row],[Tipo Empleado]],TBLTIPO[Tipo Empleado],TBLTIPO[cta])</f>
        <v>2.1.1.2.08</v>
      </c>
      <c r="D702" t="str">
        <f>_xlfn.XLOOKUP(TMODELO[[#This Row],[Codigo Area Liquidacion]],TBLAREA[PLANTA],TBLAREA[PROG])</f>
        <v>01</v>
      </c>
      <c r="E702" t="str">
        <f>TMODELO[[#This Row],[Numero Documento]]&amp;TMODELO[[#This Row],[CTA]]</f>
        <v>402228397692.1.1.2.08</v>
      </c>
      <c r="F702" s="25" t="s">
        <v>2825</v>
      </c>
      <c r="G702" t="s">
        <v>1878</v>
      </c>
      <c r="H702" t="s">
        <v>561</v>
      </c>
      <c r="I702" t="s">
        <v>728</v>
      </c>
      <c r="J702" t="s">
        <v>1674</v>
      </c>
    </row>
    <row r="703" spans="1:10">
      <c r="A703" t="s">
        <v>11</v>
      </c>
      <c r="B703" t="s">
        <v>3185</v>
      </c>
      <c r="C703" t="str">
        <f>_xlfn.XLOOKUP(TMODELO[[#This Row],[Tipo Empleado]],TBLTIPO[Tipo Empleado],TBLTIPO[cta])</f>
        <v>2.1.1.1.01</v>
      </c>
      <c r="D703" t="str">
        <f>_xlfn.XLOOKUP(TMODELO[[#This Row],[Codigo Area Liquidacion]],TBLAREA[PLANTA],TBLAREA[PROG])</f>
        <v>13</v>
      </c>
      <c r="E703" t="str">
        <f>TMODELO[[#This Row],[Numero Documento]]&amp;TMODELO[[#This Row],[CTA]]</f>
        <v>001000937642.1.1.1.01</v>
      </c>
      <c r="F703" s="25" t="s">
        <v>2421</v>
      </c>
      <c r="G703" t="s">
        <v>1851</v>
      </c>
      <c r="H703" t="s">
        <v>381</v>
      </c>
      <c r="I703" t="s">
        <v>342</v>
      </c>
      <c r="J703" t="s">
        <v>1670</v>
      </c>
    </row>
    <row r="704" spans="1:10">
      <c r="A704" t="s">
        <v>11</v>
      </c>
      <c r="B704" t="s">
        <v>3139</v>
      </c>
      <c r="C704" t="str">
        <f>_xlfn.XLOOKUP(TMODELO[[#This Row],[Tipo Empleado]],TBLTIPO[Tipo Empleado],TBLTIPO[cta])</f>
        <v>2.1.1.1.01</v>
      </c>
      <c r="D704" t="str">
        <f>_xlfn.XLOOKUP(TMODELO[[#This Row],[Codigo Area Liquidacion]],TBLAREA[PLANTA],TBLAREA[PROG])</f>
        <v>01</v>
      </c>
      <c r="E704" t="str">
        <f>TMODELO[[#This Row],[Numero Documento]]&amp;TMODELO[[#This Row],[CTA]]</f>
        <v>001106603052.1.1.1.01</v>
      </c>
      <c r="F704" s="25" t="s">
        <v>2148</v>
      </c>
      <c r="G704" t="s">
        <v>1132</v>
      </c>
      <c r="H704" t="s">
        <v>775</v>
      </c>
      <c r="I704" t="s">
        <v>205</v>
      </c>
      <c r="J704" t="s">
        <v>1691</v>
      </c>
    </row>
    <row r="705" spans="1:10">
      <c r="A705" t="s">
        <v>11</v>
      </c>
      <c r="B705" t="s">
        <v>3185</v>
      </c>
      <c r="C705" t="str">
        <f>_xlfn.XLOOKUP(TMODELO[[#This Row],[Tipo Empleado]],TBLTIPO[Tipo Empleado],TBLTIPO[cta])</f>
        <v>2.1.1.1.01</v>
      </c>
      <c r="D705" t="str">
        <f>_xlfn.XLOOKUP(TMODELO[[#This Row],[Codigo Area Liquidacion]],TBLAREA[PLANTA],TBLAREA[PROG])</f>
        <v>13</v>
      </c>
      <c r="E705" t="str">
        <f>TMODELO[[#This Row],[Numero Documento]]&amp;TMODELO[[#This Row],[CTA]]</f>
        <v>001143405652.1.1.1.01</v>
      </c>
      <c r="F705" s="25" t="s">
        <v>2422</v>
      </c>
      <c r="G705" t="s">
        <v>475</v>
      </c>
      <c r="H705" t="s">
        <v>59</v>
      </c>
      <c r="I705" t="s">
        <v>342</v>
      </c>
      <c r="J705" t="s">
        <v>1670</v>
      </c>
    </row>
    <row r="706" spans="1:10">
      <c r="A706" t="s">
        <v>11</v>
      </c>
      <c r="B706" t="s">
        <v>3185</v>
      </c>
      <c r="C706" t="str">
        <f>_xlfn.XLOOKUP(TMODELO[[#This Row],[Tipo Empleado]],TBLTIPO[Tipo Empleado],TBLTIPO[cta])</f>
        <v>2.1.1.1.01</v>
      </c>
      <c r="D706" t="str">
        <f>_xlfn.XLOOKUP(TMODELO[[#This Row],[Codigo Area Liquidacion]],TBLAREA[PLANTA],TBLAREA[PROG])</f>
        <v>13</v>
      </c>
      <c r="E706" t="str">
        <f>TMODELO[[#This Row],[Numero Documento]]&amp;TMODELO[[#This Row],[CTA]]</f>
        <v>001091592852.1.1.1.01</v>
      </c>
      <c r="F706" s="25" t="s">
        <v>1445</v>
      </c>
      <c r="G706" t="s">
        <v>643</v>
      </c>
      <c r="H706" t="s">
        <v>444</v>
      </c>
      <c r="I706" t="s">
        <v>1954</v>
      </c>
      <c r="J706" t="s">
        <v>1677</v>
      </c>
    </row>
    <row r="707" spans="1:10">
      <c r="A707" t="s">
        <v>3039</v>
      </c>
      <c r="B707" t="s">
        <v>3139</v>
      </c>
      <c r="C707" t="str">
        <f>_xlfn.XLOOKUP(TMODELO[[#This Row],[Tipo Empleado]],TBLTIPO[Tipo Empleado],TBLTIPO[cta])</f>
        <v>2.1.1.2.08</v>
      </c>
      <c r="D707" t="str">
        <f>_xlfn.XLOOKUP(TMODELO[[#This Row],[Codigo Area Liquidacion]],TBLAREA[PLANTA],TBLAREA[PROG])</f>
        <v>01</v>
      </c>
      <c r="E707" t="str">
        <f>TMODELO[[#This Row],[Numero Documento]]&amp;TMODELO[[#This Row],[CTA]]</f>
        <v>001011987942.1.1.2.08</v>
      </c>
      <c r="F707" s="25" t="s">
        <v>2827</v>
      </c>
      <c r="G707" t="s">
        <v>2826</v>
      </c>
      <c r="H707" t="s">
        <v>59</v>
      </c>
      <c r="I707" t="s">
        <v>589</v>
      </c>
      <c r="J707" t="s">
        <v>1715</v>
      </c>
    </row>
    <row r="708" spans="1:10">
      <c r="A708" t="s">
        <v>11</v>
      </c>
      <c r="B708" t="s">
        <v>3185</v>
      </c>
      <c r="C708" t="str">
        <f>_xlfn.XLOOKUP(TMODELO[[#This Row],[Tipo Empleado]],TBLTIPO[Tipo Empleado],TBLTIPO[cta])</f>
        <v>2.1.1.1.01</v>
      </c>
      <c r="D708" t="str">
        <f>_xlfn.XLOOKUP(TMODELO[[#This Row],[Codigo Area Liquidacion]],TBLAREA[PLANTA],TBLAREA[PROG])</f>
        <v>13</v>
      </c>
      <c r="E708" t="str">
        <f>TMODELO[[#This Row],[Numero Documento]]&amp;TMODELO[[#This Row],[CTA]]</f>
        <v>001090724052.1.1.1.01</v>
      </c>
      <c r="F708" s="25" t="s">
        <v>2423</v>
      </c>
      <c r="G708" t="s">
        <v>476</v>
      </c>
      <c r="H708" t="s">
        <v>1255</v>
      </c>
      <c r="I708" t="s">
        <v>342</v>
      </c>
      <c r="J708" t="s">
        <v>1670</v>
      </c>
    </row>
    <row r="709" spans="1:10">
      <c r="A709" t="s">
        <v>11</v>
      </c>
      <c r="B709" t="s">
        <v>3139</v>
      </c>
      <c r="C709" t="str">
        <f>_xlfn.XLOOKUP(TMODELO[[#This Row],[Tipo Empleado]],TBLTIPO[Tipo Empleado],TBLTIPO[cta])</f>
        <v>2.1.1.1.01</v>
      </c>
      <c r="D709" t="str">
        <f>_xlfn.XLOOKUP(TMODELO[[#This Row],[Codigo Area Liquidacion]],TBLAREA[PLANTA],TBLAREA[PROG])</f>
        <v>01</v>
      </c>
      <c r="E709" t="str">
        <f>TMODELO[[#This Row],[Numero Documento]]&amp;TMODELO[[#This Row],[CTA]]</f>
        <v>001013573662.1.1.1.01</v>
      </c>
      <c r="F709" s="25" t="s">
        <v>1338</v>
      </c>
      <c r="G709" t="s">
        <v>974</v>
      </c>
      <c r="H709" t="s">
        <v>975</v>
      </c>
      <c r="I709" t="s">
        <v>960</v>
      </c>
      <c r="J709" t="s">
        <v>1710</v>
      </c>
    </row>
    <row r="710" spans="1:10">
      <c r="A710" t="s">
        <v>11</v>
      </c>
      <c r="B710" t="s">
        <v>3155</v>
      </c>
      <c r="C710" t="str">
        <f>_xlfn.XLOOKUP(TMODELO[[#This Row],[Tipo Empleado]],TBLTIPO[Tipo Empleado],TBLTIPO[cta])</f>
        <v>2.1.1.1.01</v>
      </c>
      <c r="D710" t="str">
        <f>_xlfn.XLOOKUP(TMODELO[[#This Row],[Codigo Area Liquidacion]],TBLAREA[PLANTA],TBLAREA[PROG])</f>
        <v>11</v>
      </c>
      <c r="E710" t="str">
        <f>TMODELO[[#This Row],[Numero Documento]]&amp;TMODELO[[#This Row],[CTA]]</f>
        <v>001010663062.1.1.1.01</v>
      </c>
      <c r="F710" s="25" t="s">
        <v>1535</v>
      </c>
      <c r="G710" t="s">
        <v>872</v>
      </c>
      <c r="H710" t="s">
        <v>873</v>
      </c>
      <c r="I710" t="s">
        <v>830</v>
      </c>
      <c r="J710" t="s">
        <v>1672</v>
      </c>
    </row>
    <row r="711" spans="1:10">
      <c r="A711" t="s">
        <v>11</v>
      </c>
      <c r="B711" t="s">
        <v>3139</v>
      </c>
      <c r="C711" t="str">
        <f>_xlfn.XLOOKUP(TMODELO[[#This Row],[Tipo Empleado]],TBLTIPO[Tipo Empleado],TBLTIPO[cta])</f>
        <v>2.1.1.1.01</v>
      </c>
      <c r="D711" t="str">
        <f>_xlfn.XLOOKUP(TMODELO[[#This Row],[Codigo Area Liquidacion]],TBLAREA[PLANTA],TBLAREA[PROG])</f>
        <v>01</v>
      </c>
      <c r="E711" t="str">
        <f>TMODELO[[#This Row],[Numero Documento]]&amp;TMODELO[[#This Row],[CTA]]</f>
        <v>001035516022.1.1.1.01</v>
      </c>
      <c r="F711" s="25" t="s">
        <v>2149</v>
      </c>
      <c r="G711" t="s">
        <v>976</v>
      </c>
      <c r="H711" t="s">
        <v>8</v>
      </c>
      <c r="I711" t="s">
        <v>960</v>
      </c>
      <c r="J711" t="s">
        <v>1710</v>
      </c>
    </row>
    <row r="712" spans="1:10">
      <c r="A712" t="s">
        <v>11</v>
      </c>
      <c r="B712" t="s">
        <v>3139</v>
      </c>
      <c r="C712" t="str">
        <f>_xlfn.XLOOKUP(TMODELO[[#This Row],[Tipo Empleado]],TBLTIPO[Tipo Empleado],TBLTIPO[cta])</f>
        <v>2.1.1.1.01</v>
      </c>
      <c r="D712" t="str">
        <f>_xlfn.XLOOKUP(TMODELO[[#This Row],[Codigo Area Liquidacion]],TBLAREA[PLANTA],TBLAREA[PROG])</f>
        <v>01</v>
      </c>
      <c r="E712" t="str">
        <f>TMODELO[[#This Row],[Numero Documento]]&amp;TMODELO[[#This Row],[CTA]]</f>
        <v>001041647772.1.1.1.01</v>
      </c>
      <c r="F712" s="25" t="s">
        <v>1339</v>
      </c>
      <c r="G712" t="s">
        <v>788</v>
      </c>
      <c r="H712" t="s">
        <v>507</v>
      </c>
      <c r="I712" t="s">
        <v>1116</v>
      </c>
      <c r="J712" t="s">
        <v>1679</v>
      </c>
    </row>
    <row r="713" spans="1:10">
      <c r="A713" t="s">
        <v>11</v>
      </c>
      <c r="B713" t="s">
        <v>3185</v>
      </c>
      <c r="C713" t="str">
        <f>_xlfn.XLOOKUP(TMODELO[[#This Row],[Tipo Empleado]],TBLTIPO[Tipo Empleado],TBLTIPO[cta])</f>
        <v>2.1.1.1.01</v>
      </c>
      <c r="D713" t="str">
        <f>_xlfn.XLOOKUP(TMODELO[[#This Row],[Codigo Area Liquidacion]],TBLAREA[PLANTA],TBLAREA[PROG])</f>
        <v>13</v>
      </c>
      <c r="E713" t="str">
        <f>TMODELO[[#This Row],[Numero Documento]]&amp;TMODELO[[#This Row],[CTA]]</f>
        <v>001000170292.1.1.1.01</v>
      </c>
      <c r="F713" s="25" t="s">
        <v>2150</v>
      </c>
      <c r="G713" t="s">
        <v>930</v>
      </c>
      <c r="H713" t="s">
        <v>381</v>
      </c>
      <c r="I713" t="s">
        <v>342</v>
      </c>
      <c r="J713" t="s">
        <v>1670</v>
      </c>
    </row>
    <row r="714" spans="1:10">
      <c r="A714" t="s">
        <v>11</v>
      </c>
      <c r="B714" t="s">
        <v>3155</v>
      </c>
      <c r="C714" t="str">
        <f>_xlfn.XLOOKUP(TMODELO[[#This Row],[Tipo Empleado]],TBLTIPO[Tipo Empleado],TBLTIPO[cta])</f>
        <v>2.1.1.1.01</v>
      </c>
      <c r="D714" t="str">
        <f>_xlfn.XLOOKUP(TMODELO[[#This Row],[Codigo Area Liquidacion]],TBLAREA[PLANTA],TBLAREA[PROG])</f>
        <v>11</v>
      </c>
      <c r="E714" t="str">
        <f>TMODELO[[#This Row],[Numero Documento]]&amp;TMODELO[[#This Row],[CTA]]</f>
        <v>001104349582.1.1.1.01</v>
      </c>
      <c r="F714" s="25" t="s">
        <v>1536</v>
      </c>
      <c r="G714" t="s">
        <v>874</v>
      </c>
      <c r="H714" t="s">
        <v>838</v>
      </c>
      <c r="I714" t="s">
        <v>830</v>
      </c>
      <c r="J714" t="s">
        <v>1672</v>
      </c>
    </row>
    <row r="715" spans="1:10">
      <c r="A715" t="s">
        <v>11</v>
      </c>
      <c r="B715" t="s">
        <v>3155</v>
      </c>
      <c r="C715" t="str">
        <f>_xlfn.XLOOKUP(TMODELO[[#This Row],[Tipo Empleado]],TBLTIPO[Tipo Empleado],TBLTIPO[cta])</f>
        <v>2.1.1.1.01</v>
      </c>
      <c r="D715" t="str">
        <f>_xlfn.XLOOKUP(TMODELO[[#This Row],[Codigo Area Liquidacion]],TBLAREA[PLANTA],TBLAREA[PROG])</f>
        <v>11</v>
      </c>
      <c r="E715" t="str">
        <f>TMODELO[[#This Row],[Numero Documento]]&amp;TMODELO[[#This Row],[CTA]]</f>
        <v>001112514272.1.1.1.01</v>
      </c>
      <c r="F715" s="25" t="s">
        <v>1537</v>
      </c>
      <c r="G715" t="s">
        <v>170</v>
      </c>
      <c r="H715" t="s">
        <v>171</v>
      </c>
      <c r="I715" t="s">
        <v>1953</v>
      </c>
      <c r="J715" t="s">
        <v>1683</v>
      </c>
    </row>
    <row r="716" spans="1:10">
      <c r="A716" t="s">
        <v>3048</v>
      </c>
      <c r="B716" t="s">
        <v>3139</v>
      </c>
      <c r="C716" t="str">
        <f>_xlfn.XLOOKUP(TMODELO[[#This Row],[Tipo Empleado]],TBLTIPO[Tipo Empleado],TBLTIPO[cta])</f>
        <v>2.1.2.2.05</v>
      </c>
      <c r="D716" t="str">
        <f>_xlfn.XLOOKUP(TMODELO[[#This Row],[Codigo Area Liquidacion]],TBLAREA[PLANTA],TBLAREA[PROG])</f>
        <v>01</v>
      </c>
      <c r="E716" t="str">
        <f>TMODELO[[#This Row],[Numero Documento]]&amp;TMODELO[[#This Row],[CTA]]</f>
        <v>001059658422.1.2.2.05</v>
      </c>
      <c r="F716" s="25" t="s">
        <v>2977</v>
      </c>
      <c r="G716" t="s">
        <v>1740</v>
      </c>
      <c r="H716" t="s">
        <v>1060</v>
      </c>
      <c r="I716" t="s">
        <v>1116</v>
      </c>
      <c r="J716" t="s">
        <v>1679</v>
      </c>
    </row>
    <row r="717" spans="1:10">
      <c r="A717" t="s">
        <v>11</v>
      </c>
      <c r="B717" t="s">
        <v>3139</v>
      </c>
      <c r="C717" t="str">
        <f>_xlfn.XLOOKUP(TMODELO[[#This Row],[Tipo Empleado]],TBLTIPO[Tipo Empleado],TBLTIPO[cta])</f>
        <v>2.1.1.1.01</v>
      </c>
      <c r="D717" t="str">
        <f>_xlfn.XLOOKUP(TMODELO[[#This Row],[Codigo Area Liquidacion]],TBLAREA[PLANTA],TBLAREA[PROG])</f>
        <v>01</v>
      </c>
      <c r="E717" t="str">
        <f>TMODELO[[#This Row],[Numero Documento]]&amp;TMODELO[[#This Row],[CTA]]</f>
        <v>093005244032.1.1.1.01</v>
      </c>
      <c r="F717" s="25" t="s">
        <v>3251</v>
      </c>
      <c r="G717" t="s">
        <v>3234</v>
      </c>
      <c r="H717" t="s">
        <v>3235</v>
      </c>
      <c r="I717" t="s">
        <v>278</v>
      </c>
      <c r="J717" t="s">
        <v>1709</v>
      </c>
    </row>
    <row r="718" spans="1:10">
      <c r="A718" t="s">
        <v>11</v>
      </c>
      <c r="B718" t="s">
        <v>3139</v>
      </c>
      <c r="C718" t="str">
        <f>_xlfn.XLOOKUP(TMODELO[[#This Row],[Tipo Empleado]],TBLTIPO[Tipo Empleado],TBLTIPO[cta])</f>
        <v>2.1.1.1.01</v>
      </c>
      <c r="D718" t="str">
        <f>_xlfn.XLOOKUP(TMODELO[[#This Row],[Codigo Area Liquidacion]],TBLAREA[PLANTA],TBLAREA[PROG])</f>
        <v>01</v>
      </c>
      <c r="E718" t="str">
        <f>TMODELO[[#This Row],[Numero Documento]]&amp;TMODELO[[#This Row],[CTA]]</f>
        <v>001008654762.1.1.1.01</v>
      </c>
      <c r="F718" s="25" t="s">
        <v>2151</v>
      </c>
      <c r="G718" t="s">
        <v>1077</v>
      </c>
      <c r="H718" t="s">
        <v>140</v>
      </c>
      <c r="I718" t="s">
        <v>1963</v>
      </c>
      <c r="J718" t="s">
        <v>1714</v>
      </c>
    </row>
    <row r="719" spans="1:10">
      <c r="A719" t="s">
        <v>11</v>
      </c>
      <c r="B719" t="s">
        <v>3155</v>
      </c>
      <c r="C719" t="str">
        <f>_xlfn.XLOOKUP(TMODELO[[#This Row],[Tipo Empleado]],TBLTIPO[Tipo Empleado],TBLTIPO[cta])</f>
        <v>2.1.1.1.01</v>
      </c>
      <c r="D719" t="str">
        <f>_xlfn.XLOOKUP(TMODELO[[#This Row],[Codigo Area Liquidacion]],TBLAREA[PLANTA],TBLAREA[PROG])</f>
        <v>11</v>
      </c>
      <c r="E719" t="str">
        <f>TMODELO[[#This Row],[Numero Documento]]&amp;TMODELO[[#This Row],[CTA]]</f>
        <v>035000860732.1.1.1.01</v>
      </c>
      <c r="F719" s="25" t="s">
        <v>2666</v>
      </c>
      <c r="G719" t="s">
        <v>747</v>
      </c>
      <c r="H719" t="s">
        <v>60</v>
      </c>
      <c r="I719" t="s">
        <v>728</v>
      </c>
      <c r="J719" t="s">
        <v>1674</v>
      </c>
    </row>
    <row r="720" spans="1:10">
      <c r="A720" t="s">
        <v>11</v>
      </c>
      <c r="B720" t="s">
        <v>3155</v>
      </c>
      <c r="C720" t="str">
        <f>_xlfn.XLOOKUP(TMODELO[[#This Row],[Tipo Empleado]],TBLTIPO[Tipo Empleado],TBLTIPO[cta])</f>
        <v>2.1.1.1.01</v>
      </c>
      <c r="D720" t="str">
        <f>_xlfn.XLOOKUP(TMODELO[[#This Row],[Codigo Area Liquidacion]],TBLAREA[PLANTA],TBLAREA[PROG])</f>
        <v>11</v>
      </c>
      <c r="E720" t="str">
        <f>TMODELO[[#This Row],[Numero Documento]]&amp;TMODELO[[#This Row],[CTA]]</f>
        <v>031000437222.1.1.1.01</v>
      </c>
      <c r="F720" s="25" t="s">
        <v>2667</v>
      </c>
      <c r="G720" t="s">
        <v>48</v>
      </c>
      <c r="H720" t="s">
        <v>45</v>
      </c>
      <c r="I720" t="s">
        <v>18</v>
      </c>
      <c r="J720" t="s">
        <v>1729</v>
      </c>
    </row>
    <row r="721" spans="1:10">
      <c r="A721" t="s">
        <v>3039</v>
      </c>
      <c r="B721" t="s">
        <v>3139</v>
      </c>
      <c r="C721" t="str">
        <f>_xlfn.XLOOKUP(TMODELO[[#This Row],[Tipo Empleado]],TBLTIPO[Tipo Empleado],TBLTIPO[cta])</f>
        <v>2.1.1.2.08</v>
      </c>
      <c r="D721" t="str">
        <f>_xlfn.XLOOKUP(TMODELO[[#This Row],[Codigo Area Liquidacion]],TBLAREA[PLANTA],TBLAREA[PROG])</f>
        <v>01</v>
      </c>
      <c r="E721" t="str">
        <f>TMODELO[[#This Row],[Numero Documento]]&amp;TMODELO[[#This Row],[CTA]]</f>
        <v>402210963202.1.1.2.08</v>
      </c>
      <c r="F721" s="25" t="s">
        <v>3322</v>
      </c>
      <c r="G721" t="s">
        <v>3287</v>
      </c>
      <c r="H721" t="s">
        <v>110</v>
      </c>
      <c r="I721" t="s">
        <v>106</v>
      </c>
      <c r="J721" t="s">
        <v>1690</v>
      </c>
    </row>
    <row r="722" spans="1:10">
      <c r="A722" t="s">
        <v>11</v>
      </c>
      <c r="B722" t="s">
        <v>3185</v>
      </c>
      <c r="C722" t="str">
        <f>_xlfn.XLOOKUP(TMODELO[[#This Row],[Tipo Empleado]],TBLTIPO[Tipo Empleado],TBLTIPO[cta])</f>
        <v>2.1.1.1.01</v>
      </c>
      <c r="D722" t="str">
        <f>_xlfn.XLOOKUP(TMODELO[[#This Row],[Codigo Area Liquidacion]],TBLAREA[PLANTA],TBLAREA[PROG])</f>
        <v>13</v>
      </c>
      <c r="E722" t="str">
        <f>TMODELO[[#This Row],[Numero Documento]]&amp;TMODELO[[#This Row],[CTA]]</f>
        <v>001182830682.1.1.1.01</v>
      </c>
      <c r="F722" s="25" t="s">
        <v>2424</v>
      </c>
      <c r="G722" t="s">
        <v>477</v>
      </c>
      <c r="H722" t="s">
        <v>8</v>
      </c>
      <c r="I722" t="s">
        <v>342</v>
      </c>
      <c r="J722" t="s">
        <v>1670</v>
      </c>
    </row>
    <row r="723" spans="1:10">
      <c r="A723" t="s">
        <v>11</v>
      </c>
      <c r="B723" t="s">
        <v>3139</v>
      </c>
      <c r="C723" t="str">
        <f>_xlfn.XLOOKUP(TMODELO[[#This Row],[Tipo Empleado]],TBLTIPO[Tipo Empleado],TBLTIPO[cta])</f>
        <v>2.1.1.1.01</v>
      </c>
      <c r="D723" t="str">
        <f>_xlfn.XLOOKUP(TMODELO[[#This Row],[Codigo Area Liquidacion]],TBLAREA[PLANTA],TBLAREA[PROG])</f>
        <v>01</v>
      </c>
      <c r="E723" t="str">
        <f>TMODELO[[#This Row],[Numero Documento]]&amp;TMODELO[[#This Row],[CTA]]</f>
        <v>001041086422.1.1.1.01</v>
      </c>
      <c r="F723" s="25" t="s">
        <v>2152</v>
      </c>
      <c r="G723" t="s">
        <v>789</v>
      </c>
      <c r="H723" t="s">
        <v>8</v>
      </c>
      <c r="I723" t="s">
        <v>1116</v>
      </c>
      <c r="J723" t="s">
        <v>1679</v>
      </c>
    </row>
    <row r="724" spans="1:10">
      <c r="A724" t="s">
        <v>11</v>
      </c>
      <c r="B724" t="s">
        <v>3139</v>
      </c>
      <c r="C724" t="str">
        <f>_xlfn.XLOOKUP(TMODELO[[#This Row],[Tipo Empleado]],TBLTIPO[Tipo Empleado],TBLTIPO[cta])</f>
        <v>2.1.1.1.01</v>
      </c>
      <c r="D724" t="str">
        <f>_xlfn.XLOOKUP(TMODELO[[#This Row],[Codigo Area Liquidacion]],TBLAREA[PLANTA],TBLAREA[PROG])</f>
        <v>01</v>
      </c>
      <c r="E724" t="str">
        <f>TMODELO[[#This Row],[Numero Documento]]&amp;TMODELO[[#This Row],[CTA]]</f>
        <v>012004354182.1.1.1.01</v>
      </c>
      <c r="F724" s="25" t="s">
        <v>1340</v>
      </c>
      <c r="G724" t="s">
        <v>285</v>
      </c>
      <c r="H724" t="s">
        <v>284</v>
      </c>
      <c r="I724" t="s">
        <v>282</v>
      </c>
      <c r="J724" t="s">
        <v>1721</v>
      </c>
    </row>
    <row r="725" spans="1:10">
      <c r="A725" t="s">
        <v>11</v>
      </c>
      <c r="B725" t="s">
        <v>3185</v>
      </c>
      <c r="C725" t="str">
        <f>_xlfn.XLOOKUP(TMODELO[[#This Row],[Tipo Empleado]],TBLTIPO[Tipo Empleado],TBLTIPO[cta])</f>
        <v>2.1.1.1.01</v>
      </c>
      <c r="D725" t="str">
        <f>_xlfn.XLOOKUP(TMODELO[[#This Row],[Codigo Area Liquidacion]],TBLAREA[PLANTA],TBLAREA[PROG])</f>
        <v>13</v>
      </c>
      <c r="E725" t="str">
        <f>TMODELO[[#This Row],[Numero Documento]]&amp;TMODELO[[#This Row],[CTA]]</f>
        <v>004001608342.1.1.1.01</v>
      </c>
      <c r="F725" s="25" t="s">
        <v>3097</v>
      </c>
      <c r="G725" t="s">
        <v>3096</v>
      </c>
      <c r="H725" t="s">
        <v>128</v>
      </c>
      <c r="I725" t="s">
        <v>342</v>
      </c>
      <c r="J725" t="s">
        <v>1670</v>
      </c>
    </row>
    <row r="726" spans="1:10">
      <c r="A726" t="s">
        <v>3048</v>
      </c>
      <c r="B726" t="s">
        <v>3139</v>
      </c>
      <c r="C726" t="str">
        <f>_xlfn.XLOOKUP(TMODELO[[#This Row],[Tipo Empleado]],TBLTIPO[Tipo Empleado],TBLTIPO[cta])</f>
        <v>2.1.2.2.05</v>
      </c>
      <c r="D726" t="str">
        <f>_xlfn.XLOOKUP(TMODELO[[#This Row],[Codigo Area Liquidacion]],TBLAREA[PLANTA],TBLAREA[PROG])</f>
        <v>01</v>
      </c>
      <c r="E726" t="str">
        <f>TMODELO[[#This Row],[Numero Documento]]&amp;TMODELO[[#This Row],[CTA]]</f>
        <v>223001937642.1.2.2.05</v>
      </c>
      <c r="F726" s="25" t="s">
        <v>2979</v>
      </c>
      <c r="G726" t="s">
        <v>2978</v>
      </c>
      <c r="H726" t="s">
        <v>1060</v>
      </c>
      <c r="I726" t="s">
        <v>1116</v>
      </c>
      <c r="J726" t="s">
        <v>1679</v>
      </c>
    </row>
    <row r="727" spans="1:10">
      <c r="A727" t="s">
        <v>11</v>
      </c>
      <c r="B727" t="s">
        <v>3139</v>
      </c>
      <c r="C727" t="str">
        <f>_xlfn.XLOOKUP(TMODELO[[#This Row],[Tipo Empleado]],TBLTIPO[Tipo Empleado],TBLTIPO[cta])</f>
        <v>2.1.1.1.01</v>
      </c>
      <c r="D727" t="str">
        <f>_xlfn.XLOOKUP(TMODELO[[#This Row],[Codigo Area Liquidacion]],TBLAREA[PLANTA],TBLAREA[PROG])</f>
        <v>01</v>
      </c>
      <c r="E727" t="str">
        <f>TMODELO[[#This Row],[Numero Documento]]&amp;TMODELO[[#This Row],[CTA]]</f>
        <v>001003604522.1.1.1.01</v>
      </c>
      <c r="F727" s="25" t="s">
        <v>1341</v>
      </c>
      <c r="G727" t="s">
        <v>3173</v>
      </c>
      <c r="H727" t="s">
        <v>978</v>
      </c>
      <c r="I727" t="s">
        <v>960</v>
      </c>
      <c r="J727" t="s">
        <v>1710</v>
      </c>
    </row>
    <row r="728" spans="1:10">
      <c r="A728" t="s">
        <v>11</v>
      </c>
      <c r="B728" t="s">
        <v>3185</v>
      </c>
      <c r="C728" t="str">
        <f>_xlfn.XLOOKUP(TMODELO[[#This Row],[Tipo Empleado]],TBLTIPO[Tipo Empleado],TBLTIPO[cta])</f>
        <v>2.1.1.1.01</v>
      </c>
      <c r="D728" t="str">
        <f>_xlfn.XLOOKUP(TMODELO[[#This Row],[Codigo Area Liquidacion]],TBLAREA[PLANTA],TBLAREA[PROG])</f>
        <v>13</v>
      </c>
      <c r="E728" t="str">
        <f>TMODELO[[#This Row],[Numero Documento]]&amp;TMODELO[[#This Row],[CTA]]</f>
        <v>001039155672.1.1.1.01</v>
      </c>
      <c r="F728" s="25" t="s">
        <v>1446</v>
      </c>
      <c r="G728" t="s">
        <v>478</v>
      </c>
      <c r="H728" t="s">
        <v>27</v>
      </c>
      <c r="I728" t="s">
        <v>342</v>
      </c>
      <c r="J728" t="s">
        <v>1670</v>
      </c>
    </row>
    <row r="729" spans="1:10">
      <c r="A729" t="s">
        <v>11</v>
      </c>
      <c r="B729" t="s">
        <v>3139</v>
      </c>
      <c r="C729" t="str">
        <f>_xlfn.XLOOKUP(TMODELO[[#This Row],[Tipo Empleado]],TBLTIPO[Tipo Empleado],TBLTIPO[cta])</f>
        <v>2.1.1.1.01</v>
      </c>
      <c r="D729" t="str">
        <f>_xlfn.XLOOKUP(TMODELO[[#This Row],[Codigo Area Liquidacion]],TBLAREA[PLANTA],TBLAREA[PROG])</f>
        <v>01</v>
      </c>
      <c r="E729" t="str">
        <f>TMODELO[[#This Row],[Numero Documento]]&amp;TMODELO[[#This Row],[CTA]]</f>
        <v>001006735402.1.1.1.01</v>
      </c>
      <c r="F729" s="25" t="s">
        <v>2153</v>
      </c>
      <c r="G729" t="s">
        <v>1227</v>
      </c>
      <c r="H729" t="s">
        <v>775</v>
      </c>
      <c r="I729" t="s">
        <v>1116</v>
      </c>
      <c r="J729" t="s">
        <v>1679</v>
      </c>
    </row>
    <row r="730" spans="1:10">
      <c r="A730" t="s">
        <v>11</v>
      </c>
      <c r="B730" t="s">
        <v>3185</v>
      </c>
      <c r="C730" t="str">
        <f>_xlfn.XLOOKUP(TMODELO[[#This Row],[Tipo Empleado]],TBLTIPO[Tipo Empleado],TBLTIPO[cta])</f>
        <v>2.1.1.1.01</v>
      </c>
      <c r="D730" t="str">
        <f>_xlfn.XLOOKUP(TMODELO[[#This Row],[Codigo Area Liquidacion]],TBLAREA[PLANTA],TBLAREA[PROG])</f>
        <v>13</v>
      </c>
      <c r="E730" t="str">
        <f>TMODELO[[#This Row],[Numero Documento]]&amp;TMODELO[[#This Row],[CTA]]</f>
        <v>019001238432.1.1.1.01</v>
      </c>
      <c r="F730" s="25" t="s">
        <v>3331</v>
      </c>
      <c r="G730" t="s">
        <v>3297</v>
      </c>
      <c r="H730" t="s">
        <v>8</v>
      </c>
      <c r="I730" t="s">
        <v>342</v>
      </c>
      <c r="J730" t="s">
        <v>1670</v>
      </c>
    </row>
    <row r="731" spans="1:10">
      <c r="A731" t="s">
        <v>11</v>
      </c>
      <c r="B731" t="s">
        <v>3139</v>
      </c>
      <c r="C731" t="str">
        <f>_xlfn.XLOOKUP(TMODELO[[#This Row],[Tipo Empleado]],TBLTIPO[Tipo Empleado],TBLTIPO[cta])</f>
        <v>2.1.1.1.01</v>
      </c>
      <c r="D731" t="str">
        <f>_xlfn.XLOOKUP(TMODELO[[#This Row],[Codigo Area Liquidacion]],TBLAREA[PLANTA],TBLAREA[PROG])</f>
        <v>01</v>
      </c>
      <c r="E731" t="str">
        <f>TMODELO[[#This Row],[Numero Documento]]&amp;TMODELO[[#This Row],[CTA]]</f>
        <v>001190495002.1.1.1.01</v>
      </c>
      <c r="F731" s="25" t="s">
        <v>3060</v>
      </c>
      <c r="G731" t="s">
        <v>3074</v>
      </c>
      <c r="H731" t="s">
        <v>42</v>
      </c>
      <c r="I731" t="s">
        <v>282</v>
      </c>
      <c r="J731" t="s">
        <v>1721</v>
      </c>
    </row>
    <row r="732" spans="1:10">
      <c r="A732" t="s">
        <v>3048</v>
      </c>
      <c r="B732" t="s">
        <v>3139</v>
      </c>
      <c r="C732" t="str">
        <f>_xlfn.XLOOKUP(TMODELO[[#This Row],[Tipo Empleado]],TBLTIPO[Tipo Empleado],TBLTIPO[cta])</f>
        <v>2.1.2.2.05</v>
      </c>
      <c r="D732" t="str">
        <f>_xlfn.XLOOKUP(TMODELO[[#This Row],[Codigo Area Liquidacion]],TBLAREA[PLANTA],TBLAREA[PROG])</f>
        <v>01</v>
      </c>
      <c r="E732" t="str">
        <f>TMODELO[[#This Row],[Numero Documento]]&amp;TMODELO[[#This Row],[CTA]]</f>
        <v>001123350622.1.2.2.05</v>
      </c>
      <c r="F732" s="25" t="s">
        <v>2980</v>
      </c>
      <c r="G732" t="s">
        <v>1755</v>
      </c>
      <c r="H732" t="s">
        <v>1060</v>
      </c>
      <c r="I732" t="s">
        <v>1116</v>
      </c>
      <c r="J732" t="s">
        <v>1679</v>
      </c>
    </row>
    <row r="733" spans="1:10">
      <c r="A733" t="s">
        <v>11</v>
      </c>
      <c r="B733" t="s">
        <v>3155</v>
      </c>
      <c r="C733" t="str">
        <f>_xlfn.XLOOKUP(TMODELO[[#This Row],[Tipo Empleado]],TBLTIPO[Tipo Empleado],TBLTIPO[cta])</f>
        <v>2.1.1.1.01</v>
      </c>
      <c r="D733" t="str">
        <f>_xlfn.XLOOKUP(TMODELO[[#This Row],[Codigo Area Liquidacion]],TBLAREA[PLANTA],TBLAREA[PROG])</f>
        <v>11</v>
      </c>
      <c r="E733" t="str">
        <f>TMODELO[[#This Row],[Numero Documento]]&amp;TMODELO[[#This Row],[CTA]]</f>
        <v>047000423952.1.1.1.01</v>
      </c>
      <c r="F733" s="25" t="s">
        <v>2668</v>
      </c>
      <c r="G733" t="s">
        <v>49</v>
      </c>
      <c r="H733" t="s">
        <v>45</v>
      </c>
      <c r="I733" t="s">
        <v>18</v>
      </c>
      <c r="J733" t="s">
        <v>1729</v>
      </c>
    </row>
    <row r="734" spans="1:10">
      <c r="A734" t="s">
        <v>11</v>
      </c>
      <c r="B734" t="s">
        <v>3185</v>
      </c>
      <c r="C734" t="str">
        <f>_xlfn.XLOOKUP(TMODELO[[#This Row],[Tipo Empleado]],TBLTIPO[Tipo Empleado],TBLTIPO[cta])</f>
        <v>2.1.1.1.01</v>
      </c>
      <c r="D734" t="str">
        <f>_xlfn.XLOOKUP(TMODELO[[#This Row],[Codigo Area Liquidacion]],TBLAREA[PLANTA],TBLAREA[PROG])</f>
        <v>13</v>
      </c>
      <c r="E734" t="str">
        <f>TMODELO[[#This Row],[Numero Documento]]&amp;TMODELO[[#This Row],[CTA]]</f>
        <v>001075907622.1.1.1.01</v>
      </c>
      <c r="F734" s="25" t="s">
        <v>2425</v>
      </c>
      <c r="G734" t="s">
        <v>479</v>
      </c>
      <c r="H734" t="s">
        <v>444</v>
      </c>
      <c r="I734" t="s">
        <v>342</v>
      </c>
      <c r="J734" t="s">
        <v>1670</v>
      </c>
    </row>
    <row r="735" spans="1:10">
      <c r="A735" t="s">
        <v>11</v>
      </c>
      <c r="B735" t="s">
        <v>3155</v>
      </c>
      <c r="C735" t="str">
        <f>_xlfn.XLOOKUP(TMODELO[[#This Row],[Tipo Empleado]],TBLTIPO[Tipo Empleado],TBLTIPO[cta])</f>
        <v>2.1.1.1.01</v>
      </c>
      <c r="D735" t="str">
        <f>_xlfn.XLOOKUP(TMODELO[[#This Row],[Codigo Area Liquidacion]],TBLAREA[PLANTA],TBLAREA[PROG])</f>
        <v>11</v>
      </c>
      <c r="E735" t="str">
        <f>TMODELO[[#This Row],[Numero Documento]]&amp;TMODELO[[#This Row],[CTA]]</f>
        <v>001026325772.1.1.1.01</v>
      </c>
      <c r="F735" s="25" t="s">
        <v>1577</v>
      </c>
      <c r="G735" t="s">
        <v>124</v>
      </c>
      <c r="H735" t="s">
        <v>27</v>
      </c>
      <c r="I735" t="s">
        <v>106</v>
      </c>
      <c r="J735" t="s">
        <v>1690</v>
      </c>
    </row>
    <row r="736" spans="1:10">
      <c r="A736" t="s">
        <v>11</v>
      </c>
      <c r="B736" t="s">
        <v>3185</v>
      </c>
      <c r="C736" t="str">
        <f>_xlfn.XLOOKUP(TMODELO[[#This Row],[Tipo Empleado]],TBLTIPO[Tipo Empleado],TBLTIPO[cta])</f>
        <v>2.1.1.1.01</v>
      </c>
      <c r="D736" t="str">
        <f>_xlfn.XLOOKUP(TMODELO[[#This Row],[Codigo Area Liquidacion]],TBLAREA[PLANTA],TBLAREA[PROG])</f>
        <v>13</v>
      </c>
      <c r="E736" t="str">
        <f>TMODELO[[#This Row],[Numero Documento]]&amp;TMODELO[[#This Row],[CTA]]</f>
        <v>001074827212.1.1.1.01</v>
      </c>
      <c r="F736" s="25" t="s">
        <v>2426</v>
      </c>
      <c r="G736" t="s">
        <v>480</v>
      </c>
      <c r="H736" t="s">
        <v>481</v>
      </c>
      <c r="I736" t="s">
        <v>342</v>
      </c>
      <c r="J736" t="s">
        <v>1670</v>
      </c>
    </row>
    <row r="737" spans="1:10">
      <c r="A737" t="s">
        <v>3048</v>
      </c>
      <c r="B737" t="s">
        <v>3139</v>
      </c>
      <c r="C737" t="str">
        <f>_xlfn.XLOOKUP(TMODELO[[#This Row],[Tipo Empleado]],TBLTIPO[Tipo Empleado],TBLTIPO[cta])</f>
        <v>2.1.2.2.05</v>
      </c>
      <c r="D737" t="str">
        <f>_xlfn.XLOOKUP(TMODELO[[#This Row],[Codigo Area Liquidacion]],TBLAREA[PLANTA],TBLAREA[PROG])</f>
        <v>01</v>
      </c>
      <c r="E737" t="str">
        <f>TMODELO[[#This Row],[Numero Documento]]&amp;TMODELO[[#This Row],[CTA]]</f>
        <v>018006153102.1.2.2.05</v>
      </c>
      <c r="F737" s="25" t="s">
        <v>2982</v>
      </c>
      <c r="G737" t="s">
        <v>2981</v>
      </c>
      <c r="H737" t="s">
        <v>1060</v>
      </c>
      <c r="I737" t="s">
        <v>1116</v>
      </c>
      <c r="J737" t="s">
        <v>1679</v>
      </c>
    </row>
    <row r="738" spans="1:10">
      <c r="A738" t="s">
        <v>3039</v>
      </c>
      <c r="B738" t="s">
        <v>3139</v>
      </c>
      <c r="C738" t="str">
        <f>_xlfn.XLOOKUP(TMODELO[[#This Row],[Tipo Empleado]],TBLTIPO[Tipo Empleado],TBLTIPO[cta])</f>
        <v>2.1.1.2.08</v>
      </c>
      <c r="D738" t="str">
        <f>_xlfn.XLOOKUP(TMODELO[[#This Row],[Codigo Area Liquidacion]],TBLAREA[PLANTA],TBLAREA[PROG])</f>
        <v>01</v>
      </c>
      <c r="E738" t="str">
        <f>TMODELO[[#This Row],[Numero Documento]]&amp;TMODELO[[#This Row],[CTA]]</f>
        <v>225003229732.1.1.2.08</v>
      </c>
      <c r="F738" s="25" t="s">
        <v>2828</v>
      </c>
      <c r="G738" t="s">
        <v>2005</v>
      </c>
      <c r="H738" t="s">
        <v>3144</v>
      </c>
      <c r="I738" t="s">
        <v>208</v>
      </c>
      <c r="J738" t="s">
        <v>3145</v>
      </c>
    </row>
    <row r="739" spans="1:10">
      <c r="A739" t="s">
        <v>11</v>
      </c>
      <c r="B739" t="s">
        <v>3139</v>
      </c>
      <c r="C739" t="str">
        <f>_xlfn.XLOOKUP(TMODELO[[#This Row],[Tipo Empleado]],TBLTIPO[Tipo Empleado],TBLTIPO[cta])</f>
        <v>2.1.1.1.01</v>
      </c>
      <c r="D739" t="str">
        <f>_xlfn.XLOOKUP(TMODELO[[#This Row],[Codigo Area Liquidacion]],TBLAREA[PLANTA],TBLAREA[PROG])</f>
        <v>01</v>
      </c>
      <c r="E739" t="str">
        <f>TMODELO[[#This Row],[Numero Documento]]&amp;TMODELO[[#This Row],[CTA]]</f>
        <v>026011267962.1.1.1.01</v>
      </c>
      <c r="F739" s="25" t="s">
        <v>3328</v>
      </c>
      <c r="G739" t="s">
        <v>3294</v>
      </c>
      <c r="H739" t="s">
        <v>27</v>
      </c>
      <c r="I739" t="s">
        <v>1955</v>
      </c>
      <c r="J739" t="s">
        <v>1669</v>
      </c>
    </row>
    <row r="740" spans="1:10">
      <c r="A740" t="s">
        <v>11</v>
      </c>
      <c r="B740" t="s">
        <v>3155</v>
      </c>
      <c r="C740" t="str">
        <f>_xlfn.XLOOKUP(TMODELO[[#This Row],[Tipo Empleado]],TBLTIPO[Tipo Empleado],TBLTIPO[cta])</f>
        <v>2.1.1.1.01</v>
      </c>
      <c r="D740" t="str">
        <f>_xlfn.XLOOKUP(TMODELO[[#This Row],[Codigo Area Liquidacion]],TBLAREA[PLANTA],TBLAREA[PROG])</f>
        <v>11</v>
      </c>
      <c r="E740" t="str">
        <f>TMODELO[[#This Row],[Numero Documento]]&amp;TMODELO[[#This Row],[CTA]]</f>
        <v>031007196102.1.1.1.01</v>
      </c>
      <c r="F740" s="25" t="s">
        <v>2669</v>
      </c>
      <c r="G740" t="s">
        <v>1856</v>
      </c>
      <c r="H740" t="s">
        <v>8</v>
      </c>
      <c r="I740" t="s">
        <v>18</v>
      </c>
      <c r="J740" t="s">
        <v>1729</v>
      </c>
    </row>
    <row r="741" spans="1:10">
      <c r="A741" t="s">
        <v>11</v>
      </c>
      <c r="B741" t="s">
        <v>3139</v>
      </c>
      <c r="C741" t="str">
        <f>_xlfn.XLOOKUP(TMODELO[[#This Row],[Tipo Empleado]],TBLTIPO[Tipo Empleado],TBLTIPO[cta])</f>
        <v>2.1.1.1.01</v>
      </c>
      <c r="D741" t="str">
        <f>_xlfn.XLOOKUP(TMODELO[[#This Row],[Codigo Area Liquidacion]],TBLAREA[PLANTA],TBLAREA[PROG])</f>
        <v>01</v>
      </c>
      <c r="E741" t="str">
        <f>TMODELO[[#This Row],[Numero Documento]]&amp;TMODELO[[#This Row],[CTA]]</f>
        <v>037007337892.1.1.1.01</v>
      </c>
      <c r="F741" s="25" t="s">
        <v>2154</v>
      </c>
      <c r="G741" t="s">
        <v>1078</v>
      </c>
      <c r="H741" t="s">
        <v>259</v>
      </c>
      <c r="I741" t="s">
        <v>329</v>
      </c>
      <c r="J741" t="s">
        <v>1716</v>
      </c>
    </row>
    <row r="742" spans="1:10">
      <c r="A742" t="s">
        <v>3048</v>
      </c>
      <c r="B742" t="s">
        <v>3139</v>
      </c>
      <c r="C742" t="str">
        <f>_xlfn.XLOOKUP(TMODELO[[#This Row],[Tipo Empleado]],TBLTIPO[Tipo Empleado],TBLTIPO[cta])</f>
        <v>2.1.2.2.05</v>
      </c>
      <c r="D742" t="str">
        <f>_xlfn.XLOOKUP(TMODELO[[#This Row],[Codigo Area Liquidacion]],TBLAREA[PLANTA],TBLAREA[PROG])</f>
        <v>01</v>
      </c>
      <c r="E742" t="str">
        <f>TMODELO[[#This Row],[Numero Documento]]&amp;TMODELO[[#This Row],[CTA]]</f>
        <v>402235325382.1.2.2.05</v>
      </c>
      <c r="F742" s="25" t="s">
        <v>2983</v>
      </c>
      <c r="G742" t="s">
        <v>1824</v>
      </c>
      <c r="H742" t="s">
        <v>1060</v>
      </c>
      <c r="I742" t="s">
        <v>1116</v>
      </c>
      <c r="J742" t="s">
        <v>1679</v>
      </c>
    </row>
    <row r="743" spans="1:10">
      <c r="A743" t="s">
        <v>11</v>
      </c>
      <c r="B743" t="s">
        <v>3139</v>
      </c>
      <c r="C743" t="str">
        <f>_xlfn.XLOOKUP(TMODELO[[#This Row],[Tipo Empleado]],TBLTIPO[Tipo Empleado],TBLTIPO[cta])</f>
        <v>2.1.1.1.01</v>
      </c>
      <c r="D743" t="str">
        <f>_xlfn.XLOOKUP(TMODELO[[#This Row],[Codigo Area Liquidacion]],TBLAREA[PLANTA],TBLAREA[PROG])</f>
        <v>01</v>
      </c>
      <c r="E743" t="str">
        <f>TMODELO[[#This Row],[Numero Documento]]&amp;TMODELO[[#This Row],[CTA]]</f>
        <v>001167733182.1.1.1.01</v>
      </c>
      <c r="F743" s="25" t="s">
        <v>2155</v>
      </c>
      <c r="G743" t="s">
        <v>931</v>
      </c>
      <c r="H743" t="s">
        <v>75</v>
      </c>
      <c r="I743" t="s">
        <v>1955</v>
      </c>
      <c r="J743" t="s">
        <v>1669</v>
      </c>
    </row>
    <row r="744" spans="1:10">
      <c r="A744" t="s">
        <v>11</v>
      </c>
      <c r="B744" t="s">
        <v>3185</v>
      </c>
      <c r="C744" t="str">
        <f>_xlfn.XLOOKUP(TMODELO[[#This Row],[Tipo Empleado]],TBLTIPO[Tipo Empleado],TBLTIPO[cta])</f>
        <v>2.1.1.1.01</v>
      </c>
      <c r="D744" t="str">
        <f>_xlfn.XLOOKUP(TMODELO[[#This Row],[Codigo Area Liquidacion]],TBLAREA[PLANTA],TBLAREA[PROG])</f>
        <v>13</v>
      </c>
      <c r="E744" t="str">
        <f>TMODELO[[#This Row],[Numero Documento]]&amp;TMODELO[[#This Row],[CTA]]</f>
        <v>225003859392.1.1.1.01</v>
      </c>
      <c r="F744" s="25" t="s">
        <v>2427</v>
      </c>
      <c r="G744" t="s">
        <v>1040</v>
      </c>
      <c r="H744" t="s">
        <v>210</v>
      </c>
      <c r="I744" t="s">
        <v>342</v>
      </c>
      <c r="J744" t="s">
        <v>1670</v>
      </c>
    </row>
    <row r="745" spans="1:10">
      <c r="A745" t="s">
        <v>3048</v>
      </c>
      <c r="B745" t="s">
        <v>3139</v>
      </c>
      <c r="C745" t="str">
        <f>_xlfn.XLOOKUP(TMODELO[[#This Row],[Tipo Empleado]],TBLTIPO[Tipo Empleado],TBLTIPO[cta])</f>
        <v>2.1.2.2.05</v>
      </c>
      <c r="D745" t="str">
        <f>_xlfn.XLOOKUP(TMODELO[[#This Row],[Codigo Area Liquidacion]],TBLAREA[PLANTA],TBLAREA[PROG])</f>
        <v>01</v>
      </c>
      <c r="E745" t="str">
        <f>TMODELO[[#This Row],[Numero Documento]]&amp;TMODELO[[#This Row],[CTA]]</f>
        <v>011003939312.1.2.2.05</v>
      </c>
      <c r="F745" s="25" t="s">
        <v>3336</v>
      </c>
      <c r="G745" t="s">
        <v>3302</v>
      </c>
      <c r="H745" t="s">
        <v>1060</v>
      </c>
      <c r="I745" t="s">
        <v>1116</v>
      </c>
      <c r="J745" t="s">
        <v>1679</v>
      </c>
    </row>
    <row r="746" spans="1:10">
      <c r="A746" t="s">
        <v>11</v>
      </c>
      <c r="B746" t="s">
        <v>3155</v>
      </c>
      <c r="C746" t="str">
        <f>_xlfn.XLOOKUP(TMODELO[[#This Row],[Tipo Empleado]],TBLTIPO[Tipo Empleado],TBLTIPO[cta])</f>
        <v>2.1.1.1.01</v>
      </c>
      <c r="D746" t="str">
        <f>_xlfn.XLOOKUP(TMODELO[[#This Row],[Codigo Area Liquidacion]],TBLAREA[PLANTA],TBLAREA[PROG])</f>
        <v>11</v>
      </c>
      <c r="E746" t="str">
        <f>TMODELO[[#This Row],[Numero Documento]]&amp;TMODELO[[#This Row],[CTA]]</f>
        <v>053003541222.1.1.1.01</v>
      </c>
      <c r="F746" s="25" t="s">
        <v>2670</v>
      </c>
      <c r="G746" t="s">
        <v>337</v>
      </c>
      <c r="H746" t="s">
        <v>259</v>
      </c>
      <c r="I746" t="s">
        <v>332</v>
      </c>
      <c r="J746" t="s">
        <v>1722</v>
      </c>
    </row>
    <row r="747" spans="1:10">
      <c r="A747" t="s">
        <v>3048</v>
      </c>
      <c r="B747" t="s">
        <v>3139</v>
      </c>
      <c r="C747" t="str">
        <f>_xlfn.XLOOKUP(TMODELO[[#This Row],[Tipo Empleado]],TBLTIPO[Tipo Empleado],TBLTIPO[cta])</f>
        <v>2.1.2.2.05</v>
      </c>
      <c r="D747" t="str">
        <f>_xlfn.XLOOKUP(TMODELO[[#This Row],[Codigo Area Liquidacion]],TBLAREA[PLANTA],TBLAREA[PROG])</f>
        <v>01</v>
      </c>
      <c r="E747" t="str">
        <f>TMODELO[[#This Row],[Numero Documento]]&amp;TMODELO[[#This Row],[CTA]]</f>
        <v>402257422422.1.2.2.05</v>
      </c>
      <c r="F747" s="25" t="s">
        <v>2984</v>
      </c>
      <c r="G747" t="s">
        <v>1592</v>
      </c>
      <c r="H747" t="s">
        <v>1060</v>
      </c>
      <c r="I747" t="s">
        <v>1116</v>
      </c>
      <c r="J747" t="s">
        <v>1679</v>
      </c>
    </row>
    <row r="748" spans="1:10">
      <c r="A748" t="s">
        <v>3048</v>
      </c>
      <c r="B748" t="s">
        <v>3139</v>
      </c>
      <c r="C748" t="str">
        <f>_xlfn.XLOOKUP(TMODELO[[#This Row],[Tipo Empleado]],TBLTIPO[Tipo Empleado],TBLTIPO[cta])</f>
        <v>2.1.2.2.05</v>
      </c>
      <c r="D748" t="str">
        <f>_xlfn.XLOOKUP(TMODELO[[#This Row],[Codigo Area Liquidacion]],TBLAREA[PLANTA],TBLAREA[PROG])</f>
        <v>01</v>
      </c>
      <c r="E748" t="str">
        <f>TMODELO[[#This Row],[Numero Documento]]&amp;TMODELO[[#This Row],[CTA]]</f>
        <v>223014472272.1.2.2.05</v>
      </c>
      <c r="F748" s="25" t="s">
        <v>2985</v>
      </c>
      <c r="G748" t="s">
        <v>1803</v>
      </c>
      <c r="H748" t="s">
        <v>1060</v>
      </c>
      <c r="I748" t="s">
        <v>1116</v>
      </c>
      <c r="J748" t="s">
        <v>1679</v>
      </c>
    </row>
    <row r="749" spans="1:10">
      <c r="A749" t="s">
        <v>11</v>
      </c>
      <c r="B749" t="s">
        <v>3139</v>
      </c>
      <c r="C749" t="str">
        <f>_xlfn.XLOOKUP(TMODELO[[#This Row],[Tipo Empleado]],TBLTIPO[Tipo Empleado],TBLTIPO[cta])</f>
        <v>2.1.1.1.01</v>
      </c>
      <c r="D749" t="str">
        <f>_xlfn.XLOOKUP(TMODELO[[#This Row],[Codigo Area Liquidacion]],TBLAREA[PLANTA],TBLAREA[PROG])</f>
        <v>01</v>
      </c>
      <c r="E749" t="str">
        <f>TMODELO[[#This Row],[Numero Documento]]&amp;TMODELO[[#This Row],[CTA]]</f>
        <v>001006753212.1.1.1.01</v>
      </c>
      <c r="F749" s="25" t="s">
        <v>2156</v>
      </c>
      <c r="G749" t="s">
        <v>236</v>
      </c>
      <c r="H749" t="s">
        <v>10</v>
      </c>
      <c r="I749" t="s">
        <v>235</v>
      </c>
      <c r="J749" t="s">
        <v>1713</v>
      </c>
    </row>
    <row r="750" spans="1:10">
      <c r="A750" t="s">
        <v>3039</v>
      </c>
      <c r="B750" t="s">
        <v>3139</v>
      </c>
      <c r="C750" t="str">
        <f>_xlfn.XLOOKUP(TMODELO[[#This Row],[Tipo Empleado]],TBLTIPO[Tipo Empleado],TBLTIPO[cta])</f>
        <v>2.1.1.2.08</v>
      </c>
      <c r="D750" t="str">
        <f>_xlfn.XLOOKUP(TMODELO[[#This Row],[Codigo Area Liquidacion]],TBLAREA[PLANTA],TBLAREA[PROG])</f>
        <v>01</v>
      </c>
      <c r="E750" t="str">
        <f>TMODELO[[#This Row],[Numero Documento]]&amp;TMODELO[[#This Row],[CTA]]</f>
        <v>079001547042.1.1.2.08</v>
      </c>
      <c r="F750" s="25" t="s">
        <v>2830</v>
      </c>
      <c r="G750" t="s">
        <v>1910</v>
      </c>
      <c r="H750" t="s">
        <v>100</v>
      </c>
      <c r="I750" t="s">
        <v>319</v>
      </c>
      <c r="J750" t="s">
        <v>1694</v>
      </c>
    </row>
    <row r="751" spans="1:10">
      <c r="A751" t="s">
        <v>11</v>
      </c>
      <c r="B751" t="s">
        <v>3139</v>
      </c>
      <c r="C751" t="str">
        <f>_xlfn.XLOOKUP(TMODELO[[#This Row],[Tipo Empleado]],TBLTIPO[Tipo Empleado],TBLTIPO[cta])</f>
        <v>2.1.1.1.01</v>
      </c>
      <c r="D751" t="str">
        <f>_xlfn.XLOOKUP(TMODELO[[#This Row],[Codigo Area Liquidacion]],TBLAREA[PLANTA],TBLAREA[PROG])</f>
        <v>01</v>
      </c>
      <c r="E751" t="str">
        <f>TMODELO[[#This Row],[Numero Documento]]&amp;TMODELO[[#This Row],[CTA]]</f>
        <v>001056842112.1.1.1.01</v>
      </c>
      <c r="F751" s="25" t="s">
        <v>2157</v>
      </c>
      <c r="G751" t="s">
        <v>1079</v>
      </c>
      <c r="H751" t="s">
        <v>130</v>
      </c>
      <c r="I751" t="s">
        <v>235</v>
      </c>
      <c r="J751" t="s">
        <v>1713</v>
      </c>
    </row>
    <row r="752" spans="1:10">
      <c r="A752" t="s">
        <v>11</v>
      </c>
      <c r="B752" t="s">
        <v>3185</v>
      </c>
      <c r="C752" t="str">
        <f>_xlfn.XLOOKUP(TMODELO[[#This Row],[Tipo Empleado]],TBLTIPO[Tipo Empleado],TBLTIPO[cta])</f>
        <v>2.1.1.1.01</v>
      </c>
      <c r="D752" t="str">
        <f>_xlfn.XLOOKUP(TMODELO[[#This Row],[Codigo Area Liquidacion]],TBLAREA[PLANTA],TBLAREA[PROG])</f>
        <v>13</v>
      </c>
      <c r="E752" t="str">
        <f>TMODELO[[#This Row],[Numero Documento]]&amp;TMODELO[[#This Row],[CTA]]</f>
        <v>001143760072.1.1.1.01</v>
      </c>
      <c r="F752" s="25" t="s">
        <v>1447</v>
      </c>
      <c r="G752" t="s">
        <v>3199</v>
      </c>
      <c r="H752" t="s">
        <v>210</v>
      </c>
      <c r="I752" t="s">
        <v>342</v>
      </c>
      <c r="J752" t="s">
        <v>1670</v>
      </c>
    </row>
    <row r="753" spans="1:10">
      <c r="A753" t="s">
        <v>11</v>
      </c>
      <c r="B753" t="s">
        <v>3139</v>
      </c>
      <c r="C753" t="str">
        <f>_xlfn.XLOOKUP(TMODELO[[#This Row],[Tipo Empleado]],TBLTIPO[Tipo Empleado],TBLTIPO[cta])</f>
        <v>2.1.1.1.01</v>
      </c>
      <c r="D753" t="str">
        <f>_xlfn.XLOOKUP(TMODELO[[#This Row],[Codigo Area Liquidacion]],TBLAREA[PLANTA],TBLAREA[PROG])</f>
        <v>01</v>
      </c>
      <c r="E753" t="str">
        <f>TMODELO[[#This Row],[Numero Documento]]&amp;TMODELO[[#This Row],[CTA]]</f>
        <v>049005635882.1.1.1.01</v>
      </c>
      <c r="F753" s="25" t="s">
        <v>1343</v>
      </c>
      <c r="G753" t="s">
        <v>954</v>
      </c>
      <c r="H753" t="s">
        <v>10</v>
      </c>
      <c r="I753" t="s">
        <v>957</v>
      </c>
      <c r="J753" t="s">
        <v>1717</v>
      </c>
    </row>
    <row r="754" spans="1:10">
      <c r="A754" t="s">
        <v>11</v>
      </c>
      <c r="B754" t="s">
        <v>3139</v>
      </c>
      <c r="C754" t="str">
        <f>_xlfn.XLOOKUP(TMODELO[[#This Row],[Tipo Empleado]],TBLTIPO[Tipo Empleado],TBLTIPO[cta])</f>
        <v>2.1.1.1.01</v>
      </c>
      <c r="D754" t="str">
        <f>_xlfn.XLOOKUP(TMODELO[[#This Row],[Codigo Area Liquidacion]],TBLAREA[PLANTA],TBLAREA[PROG])</f>
        <v>01</v>
      </c>
      <c r="E754" t="str">
        <f>TMODELO[[#This Row],[Numero Documento]]&amp;TMODELO[[#This Row],[CTA]]</f>
        <v>223002719252.1.1.1.01</v>
      </c>
      <c r="F754" s="25" t="s">
        <v>2158</v>
      </c>
      <c r="G754" t="s">
        <v>932</v>
      </c>
      <c r="H754" t="s">
        <v>292</v>
      </c>
      <c r="I754" t="s">
        <v>1955</v>
      </c>
      <c r="J754" t="s">
        <v>1669</v>
      </c>
    </row>
    <row r="755" spans="1:10">
      <c r="A755" t="s">
        <v>11</v>
      </c>
      <c r="B755" t="s">
        <v>3139</v>
      </c>
      <c r="C755" t="str">
        <f>_xlfn.XLOOKUP(TMODELO[[#This Row],[Tipo Empleado]],TBLTIPO[Tipo Empleado],TBLTIPO[cta])</f>
        <v>2.1.1.1.01</v>
      </c>
      <c r="D755" t="str">
        <f>_xlfn.XLOOKUP(TMODELO[[#This Row],[Codigo Area Liquidacion]],TBLAREA[PLANTA],TBLAREA[PROG])</f>
        <v>01</v>
      </c>
      <c r="E755" t="str">
        <f>TMODELO[[#This Row],[Numero Documento]]&amp;TMODELO[[#This Row],[CTA]]</f>
        <v>001164409592.1.1.1.01</v>
      </c>
      <c r="F755" s="25" t="s">
        <v>2159</v>
      </c>
      <c r="G755" t="s">
        <v>1283</v>
      </c>
      <c r="H755" t="s">
        <v>474</v>
      </c>
      <c r="I755" t="s">
        <v>695</v>
      </c>
      <c r="J755" t="s">
        <v>1720</v>
      </c>
    </row>
    <row r="756" spans="1:10">
      <c r="A756" t="s">
        <v>3048</v>
      </c>
      <c r="B756" t="s">
        <v>3139</v>
      </c>
      <c r="C756" t="str">
        <f>_xlfn.XLOOKUP(TMODELO[[#This Row],[Tipo Empleado]],TBLTIPO[Tipo Empleado],TBLTIPO[cta])</f>
        <v>2.1.2.2.05</v>
      </c>
      <c r="D756" t="str">
        <f>_xlfn.XLOOKUP(TMODELO[[#This Row],[Codigo Area Liquidacion]],TBLAREA[PLANTA],TBLAREA[PROG])</f>
        <v>01</v>
      </c>
      <c r="E756" t="str">
        <f>TMODELO[[#This Row],[Numero Documento]]&amp;TMODELO[[#This Row],[CTA]]</f>
        <v>402263681872.1.2.2.05</v>
      </c>
      <c r="F756" s="25" t="s">
        <v>2986</v>
      </c>
      <c r="G756" t="s">
        <v>2011</v>
      </c>
      <c r="H756" t="s">
        <v>1060</v>
      </c>
      <c r="I756" t="s">
        <v>1116</v>
      </c>
      <c r="J756" t="s">
        <v>1679</v>
      </c>
    </row>
    <row r="757" spans="1:10">
      <c r="A757" t="s">
        <v>11</v>
      </c>
      <c r="B757" t="s">
        <v>3155</v>
      </c>
      <c r="C757" t="str">
        <f>_xlfn.XLOOKUP(TMODELO[[#This Row],[Tipo Empleado]],TBLTIPO[Tipo Empleado],TBLTIPO[cta])</f>
        <v>2.1.1.1.01</v>
      </c>
      <c r="D757" t="str">
        <f>_xlfn.XLOOKUP(TMODELO[[#This Row],[Codigo Area Liquidacion]],TBLAREA[PLANTA],TBLAREA[PROG])</f>
        <v>11</v>
      </c>
      <c r="E757" t="str">
        <f>TMODELO[[#This Row],[Numero Documento]]&amp;TMODELO[[#This Row],[CTA]]</f>
        <v>086000484102.1.1.1.01</v>
      </c>
      <c r="F757" s="25" t="s">
        <v>2671</v>
      </c>
      <c r="G757" t="s">
        <v>172</v>
      </c>
      <c r="H757" t="s">
        <v>162</v>
      </c>
      <c r="I757" t="s">
        <v>1953</v>
      </c>
      <c r="J757" t="s">
        <v>1683</v>
      </c>
    </row>
    <row r="758" spans="1:10">
      <c r="A758" t="s">
        <v>11</v>
      </c>
      <c r="B758" t="s">
        <v>3139</v>
      </c>
      <c r="C758" t="str">
        <f>_xlfn.XLOOKUP(TMODELO[[#This Row],[Tipo Empleado]],TBLTIPO[Tipo Empleado],TBLTIPO[cta])</f>
        <v>2.1.1.1.01</v>
      </c>
      <c r="D758" t="str">
        <f>_xlfn.XLOOKUP(TMODELO[[#This Row],[Codigo Area Liquidacion]],TBLAREA[PLANTA],TBLAREA[PROG])</f>
        <v>01</v>
      </c>
      <c r="E758" t="str">
        <f>TMODELO[[#This Row],[Numero Documento]]&amp;TMODELO[[#This Row],[CTA]]</f>
        <v>001114972362.1.1.1.01</v>
      </c>
      <c r="F758" s="25" t="s">
        <v>2160</v>
      </c>
      <c r="G758" t="s">
        <v>1080</v>
      </c>
      <c r="H758" t="s">
        <v>259</v>
      </c>
      <c r="I758" t="s">
        <v>214</v>
      </c>
      <c r="J758" t="s">
        <v>1692</v>
      </c>
    </row>
    <row r="759" spans="1:10">
      <c r="A759" t="s">
        <v>3039</v>
      </c>
      <c r="B759" t="s">
        <v>3139</v>
      </c>
      <c r="C759" t="str">
        <f>_xlfn.XLOOKUP(TMODELO[[#This Row],[Tipo Empleado]],TBLTIPO[Tipo Empleado],TBLTIPO[cta])</f>
        <v>2.1.1.2.08</v>
      </c>
      <c r="D759" t="str">
        <f>_xlfn.XLOOKUP(TMODELO[[#This Row],[Codigo Area Liquidacion]],TBLAREA[PLANTA],TBLAREA[PROG])</f>
        <v>01</v>
      </c>
      <c r="E759" t="str">
        <f>TMODELO[[#This Row],[Numero Documento]]&amp;TMODELO[[#This Row],[CTA]]</f>
        <v>223000085092.1.1.2.08</v>
      </c>
      <c r="F759" s="25" t="s">
        <v>2831</v>
      </c>
      <c r="G759" t="s">
        <v>1177</v>
      </c>
      <c r="H759" t="s">
        <v>59</v>
      </c>
      <c r="I759" t="s">
        <v>1959</v>
      </c>
      <c r="J759" t="s">
        <v>1702</v>
      </c>
    </row>
    <row r="760" spans="1:10">
      <c r="A760" t="s">
        <v>11</v>
      </c>
      <c r="B760" t="s">
        <v>3155</v>
      </c>
      <c r="C760" t="str">
        <f>_xlfn.XLOOKUP(TMODELO[[#This Row],[Tipo Empleado]],TBLTIPO[Tipo Empleado],TBLTIPO[cta])</f>
        <v>2.1.1.1.01</v>
      </c>
      <c r="D760" t="str">
        <f>_xlfn.XLOOKUP(TMODELO[[#This Row],[Codigo Area Liquidacion]],TBLAREA[PLANTA],TBLAREA[PROG])</f>
        <v>11</v>
      </c>
      <c r="E760" t="str">
        <f>TMODELO[[#This Row],[Numero Documento]]&amp;TMODELO[[#This Row],[CTA]]</f>
        <v>001118855212.1.1.1.01</v>
      </c>
      <c r="F760" s="25" t="s">
        <v>1538</v>
      </c>
      <c r="G760" t="s">
        <v>875</v>
      </c>
      <c r="H760" t="s">
        <v>60</v>
      </c>
      <c r="I760" t="s">
        <v>830</v>
      </c>
      <c r="J760" t="s">
        <v>1672</v>
      </c>
    </row>
    <row r="761" spans="1:10">
      <c r="A761" t="s">
        <v>3049</v>
      </c>
      <c r="B761" t="s">
        <v>3139</v>
      </c>
      <c r="C761" t="str">
        <f>_xlfn.XLOOKUP(TMODELO[[#This Row],[Tipo Empleado]],TBLTIPO[Tipo Empleado],TBLTIPO[cta])</f>
        <v>2.1.1.3.01</v>
      </c>
      <c r="D761" t="str">
        <f>_xlfn.XLOOKUP(TMODELO[[#This Row],[Codigo Area Liquidacion]],TBLAREA[PLANTA],TBLAREA[PROG])</f>
        <v>01</v>
      </c>
      <c r="E761" t="str">
        <f>TMODELO[[#This Row],[Numero Documento]]&amp;TMODELO[[#This Row],[CTA]]</f>
        <v>001019547172.1.1.3.01</v>
      </c>
      <c r="F761" s="25" t="s">
        <v>2672</v>
      </c>
      <c r="G761" t="s">
        <v>593</v>
      </c>
      <c r="H761" t="s">
        <v>59</v>
      </c>
      <c r="I761" t="s">
        <v>589</v>
      </c>
      <c r="J761" t="s">
        <v>1715</v>
      </c>
    </row>
    <row r="762" spans="1:10">
      <c r="A762" t="s">
        <v>11</v>
      </c>
      <c r="B762" t="s">
        <v>3139</v>
      </c>
      <c r="C762" t="str">
        <f>_xlfn.XLOOKUP(TMODELO[[#This Row],[Tipo Empleado]],TBLTIPO[Tipo Empleado],TBLTIPO[cta])</f>
        <v>2.1.1.1.01</v>
      </c>
      <c r="D762" t="str">
        <f>_xlfn.XLOOKUP(TMODELO[[#This Row],[Codigo Area Liquidacion]],TBLAREA[PLANTA],TBLAREA[PROG])</f>
        <v>01</v>
      </c>
      <c r="E762" t="str">
        <f>TMODELO[[#This Row],[Numero Documento]]&amp;TMODELO[[#This Row],[CTA]]</f>
        <v>001142954212.1.1.1.01</v>
      </c>
      <c r="F762" s="25" t="s">
        <v>2161</v>
      </c>
      <c r="G762" t="s">
        <v>1758</v>
      </c>
      <c r="H762" t="s">
        <v>32</v>
      </c>
      <c r="I762" t="s">
        <v>1116</v>
      </c>
      <c r="J762" t="s">
        <v>1679</v>
      </c>
    </row>
    <row r="763" spans="1:10">
      <c r="A763" t="s">
        <v>11</v>
      </c>
      <c r="B763" t="s">
        <v>3139</v>
      </c>
      <c r="C763" t="str">
        <f>_xlfn.XLOOKUP(TMODELO[[#This Row],[Tipo Empleado]],TBLTIPO[Tipo Empleado],TBLTIPO[cta])</f>
        <v>2.1.1.1.01</v>
      </c>
      <c r="D763" t="str">
        <f>_xlfn.XLOOKUP(TMODELO[[#This Row],[Codigo Area Liquidacion]],TBLAREA[PLANTA],TBLAREA[PROG])</f>
        <v>01</v>
      </c>
      <c r="E763" t="str">
        <f>TMODELO[[#This Row],[Numero Documento]]&amp;TMODELO[[#This Row],[CTA]]</f>
        <v>001088249962.1.1.1.01</v>
      </c>
      <c r="F763" s="25" t="s">
        <v>1344</v>
      </c>
      <c r="G763" t="s">
        <v>233</v>
      </c>
      <c r="H763" t="s">
        <v>130</v>
      </c>
      <c r="I763" t="s">
        <v>231</v>
      </c>
      <c r="J763" t="s">
        <v>1675</v>
      </c>
    </row>
    <row r="764" spans="1:10">
      <c r="A764" t="s">
        <v>3039</v>
      </c>
      <c r="B764" t="s">
        <v>3139</v>
      </c>
      <c r="C764" t="str">
        <f>_xlfn.XLOOKUP(TMODELO[[#This Row],[Tipo Empleado]],TBLTIPO[Tipo Empleado],TBLTIPO[cta])</f>
        <v>2.1.1.2.08</v>
      </c>
      <c r="D764" t="str">
        <f>_xlfn.XLOOKUP(TMODELO[[#This Row],[Codigo Area Liquidacion]],TBLAREA[PLANTA],TBLAREA[PROG])</f>
        <v>01</v>
      </c>
      <c r="E764" t="str">
        <f>TMODELO[[#This Row],[Numero Documento]]&amp;TMODELO[[#This Row],[CTA]]</f>
        <v>031047167602.1.1.2.08</v>
      </c>
      <c r="F764" s="25" t="s">
        <v>4810</v>
      </c>
      <c r="G764" t="s">
        <v>4809</v>
      </c>
      <c r="H764" t="s">
        <v>75</v>
      </c>
      <c r="I764" t="s">
        <v>18</v>
      </c>
      <c r="J764" t="s">
        <v>1729</v>
      </c>
    </row>
    <row r="765" spans="1:10">
      <c r="A765" t="s">
        <v>11</v>
      </c>
      <c r="B765" t="s">
        <v>3185</v>
      </c>
      <c r="C765" t="str">
        <f>_xlfn.XLOOKUP(TMODELO[[#This Row],[Tipo Empleado]],TBLTIPO[Tipo Empleado],TBLTIPO[cta])</f>
        <v>2.1.1.1.01</v>
      </c>
      <c r="D765" t="str">
        <f>_xlfn.XLOOKUP(TMODELO[[#This Row],[Codigo Area Liquidacion]],TBLAREA[PLANTA],TBLAREA[PROG])</f>
        <v>13</v>
      </c>
      <c r="E765" t="str">
        <f>TMODELO[[#This Row],[Numero Documento]]&amp;TMODELO[[#This Row],[CTA]]</f>
        <v>113000391012.1.1.1.01</v>
      </c>
      <c r="F765" s="25" t="s">
        <v>2428</v>
      </c>
      <c r="G765" t="s">
        <v>484</v>
      </c>
      <c r="H765" t="s">
        <v>393</v>
      </c>
      <c r="I765" t="s">
        <v>342</v>
      </c>
      <c r="J765" t="s">
        <v>1670</v>
      </c>
    </row>
    <row r="766" spans="1:10">
      <c r="A766" t="s">
        <v>11</v>
      </c>
      <c r="B766" t="s">
        <v>3155</v>
      </c>
      <c r="C766" t="str">
        <f>_xlfn.XLOOKUP(TMODELO[[#This Row],[Tipo Empleado]],TBLTIPO[Tipo Empleado],TBLTIPO[cta])</f>
        <v>2.1.1.1.01</v>
      </c>
      <c r="D766" t="str">
        <f>_xlfn.XLOOKUP(TMODELO[[#This Row],[Codigo Area Liquidacion]],TBLAREA[PLANTA],TBLAREA[PROG])</f>
        <v>11</v>
      </c>
      <c r="E766" t="str">
        <f>TMODELO[[#This Row],[Numero Documento]]&amp;TMODELO[[#This Row],[CTA]]</f>
        <v>402109307782.1.1.1.01</v>
      </c>
      <c r="F766" s="25" t="s">
        <v>2673</v>
      </c>
      <c r="G766" t="s">
        <v>1189</v>
      </c>
      <c r="H766" t="s">
        <v>60</v>
      </c>
      <c r="I766" t="s">
        <v>728</v>
      </c>
      <c r="J766" t="s">
        <v>1674</v>
      </c>
    </row>
    <row r="767" spans="1:10">
      <c r="A767" t="s">
        <v>11</v>
      </c>
      <c r="B767" t="s">
        <v>3155</v>
      </c>
      <c r="C767" t="str">
        <f>_xlfn.XLOOKUP(TMODELO[[#This Row],[Tipo Empleado]],TBLTIPO[Tipo Empleado],TBLTIPO[cta])</f>
        <v>2.1.1.1.01</v>
      </c>
      <c r="D767" t="str">
        <f>_xlfn.XLOOKUP(TMODELO[[#This Row],[Codigo Area Liquidacion]],TBLAREA[PLANTA],TBLAREA[PROG])</f>
        <v>11</v>
      </c>
      <c r="E767" t="str">
        <f>TMODELO[[#This Row],[Numero Documento]]&amp;TMODELO[[#This Row],[CTA]]</f>
        <v>001186003782.1.1.1.01</v>
      </c>
      <c r="F767" s="25" t="s">
        <v>2674</v>
      </c>
      <c r="G767" t="s">
        <v>1188</v>
      </c>
      <c r="H767" t="s">
        <v>8</v>
      </c>
      <c r="I767" t="s">
        <v>73</v>
      </c>
      <c r="J767" t="s">
        <v>1684</v>
      </c>
    </row>
    <row r="768" spans="1:10">
      <c r="A768" t="s">
        <v>11</v>
      </c>
      <c r="B768" t="s">
        <v>3185</v>
      </c>
      <c r="C768" t="str">
        <f>_xlfn.XLOOKUP(TMODELO[[#This Row],[Tipo Empleado]],TBLTIPO[Tipo Empleado],TBLTIPO[cta])</f>
        <v>2.1.1.1.01</v>
      </c>
      <c r="D768" t="str">
        <f>_xlfn.XLOOKUP(TMODELO[[#This Row],[Codigo Area Liquidacion]],TBLAREA[PLANTA],TBLAREA[PROG])</f>
        <v>13</v>
      </c>
      <c r="E768" t="str">
        <f>TMODELO[[#This Row],[Numero Documento]]&amp;TMODELO[[#This Row],[CTA]]</f>
        <v>001165046712.1.1.1.01</v>
      </c>
      <c r="F768" s="25" t="s">
        <v>1448</v>
      </c>
      <c r="G768" t="s">
        <v>485</v>
      </c>
      <c r="H768" t="s">
        <v>346</v>
      </c>
      <c r="I768" t="s">
        <v>342</v>
      </c>
      <c r="J768" t="s">
        <v>1670</v>
      </c>
    </row>
    <row r="769" spans="1:10">
      <c r="A769" t="s">
        <v>3039</v>
      </c>
      <c r="B769" t="s">
        <v>3139</v>
      </c>
      <c r="C769" t="str">
        <f>_xlfn.XLOOKUP(TMODELO[[#This Row],[Tipo Empleado]],TBLTIPO[Tipo Empleado],TBLTIPO[cta])</f>
        <v>2.1.1.2.08</v>
      </c>
      <c r="D769" t="str">
        <f>_xlfn.XLOOKUP(TMODELO[[#This Row],[Codigo Area Liquidacion]],TBLAREA[PLANTA],TBLAREA[PROG])</f>
        <v>01</v>
      </c>
      <c r="E769" t="str">
        <f>TMODELO[[#This Row],[Numero Documento]]&amp;TMODELO[[#This Row],[CTA]]</f>
        <v>223007598612.1.1.2.08</v>
      </c>
      <c r="F769" s="25" t="s">
        <v>2832</v>
      </c>
      <c r="G769" t="s">
        <v>1658</v>
      </c>
      <c r="H769" t="s">
        <v>1653</v>
      </c>
      <c r="I769" t="s">
        <v>288</v>
      </c>
      <c r="J769" t="s">
        <v>1668</v>
      </c>
    </row>
    <row r="770" spans="1:10">
      <c r="A770" t="s">
        <v>11</v>
      </c>
      <c r="B770" t="s">
        <v>3139</v>
      </c>
      <c r="C770" t="str">
        <f>_xlfn.XLOOKUP(TMODELO[[#This Row],[Tipo Empleado]],TBLTIPO[Tipo Empleado],TBLTIPO[cta])</f>
        <v>2.1.1.1.01</v>
      </c>
      <c r="D770" t="str">
        <f>_xlfn.XLOOKUP(TMODELO[[#This Row],[Codigo Area Liquidacion]],TBLAREA[PLANTA],TBLAREA[PROG])</f>
        <v>01</v>
      </c>
      <c r="E770" t="str">
        <f>TMODELO[[#This Row],[Numero Documento]]&amp;TMODELO[[#This Row],[CTA]]</f>
        <v>018006984232.1.1.1.01</v>
      </c>
      <c r="F770" s="25" t="s">
        <v>2162</v>
      </c>
      <c r="G770" t="s">
        <v>1993</v>
      </c>
      <c r="H770" t="s">
        <v>55</v>
      </c>
      <c r="I770" t="s">
        <v>1955</v>
      </c>
      <c r="J770" t="s">
        <v>1669</v>
      </c>
    </row>
    <row r="771" spans="1:10">
      <c r="A771" t="s">
        <v>3039</v>
      </c>
      <c r="B771" t="s">
        <v>3139</v>
      </c>
      <c r="C771" t="str">
        <f>_xlfn.XLOOKUP(TMODELO[[#This Row],[Tipo Empleado]],TBLTIPO[Tipo Empleado],TBLTIPO[cta])</f>
        <v>2.1.1.2.08</v>
      </c>
      <c r="D771" t="str">
        <f>_xlfn.XLOOKUP(TMODELO[[#This Row],[Codigo Area Liquidacion]],TBLAREA[PLANTA],TBLAREA[PROG])</f>
        <v>01</v>
      </c>
      <c r="E771" t="str">
        <f>TMODELO[[#This Row],[Numero Documento]]&amp;TMODELO[[#This Row],[CTA]]</f>
        <v>001149932802.1.1.2.08</v>
      </c>
      <c r="F771" s="25" t="s">
        <v>2833</v>
      </c>
      <c r="G771" t="s">
        <v>1298</v>
      </c>
      <c r="H771" t="s">
        <v>100</v>
      </c>
      <c r="I771" t="s">
        <v>255</v>
      </c>
      <c r="J771" t="s">
        <v>1695</v>
      </c>
    </row>
    <row r="772" spans="1:10">
      <c r="A772" t="s">
        <v>11</v>
      </c>
      <c r="B772" t="s">
        <v>3139</v>
      </c>
      <c r="C772" t="str">
        <f>_xlfn.XLOOKUP(TMODELO[[#This Row],[Tipo Empleado]],TBLTIPO[Tipo Empleado],TBLTIPO[cta])</f>
        <v>2.1.1.1.01</v>
      </c>
      <c r="D772" t="str">
        <f>_xlfn.XLOOKUP(TMODELO[[#This Row],[Codigo Area Liquidacion]],TBLAREA[PLANTA],TBLAREA[PROG])</f>
        <v>01</v>
      </c>
      <c r="E772" t="str">
        <f>TMODELO[[#This Row],[Numero Documento]]&amp;TMODELO[[#This Row],[CTA]]</f>
        <v>225001006762.1.1.1.01</v>
      </c>
      <c r="F772" s="25" t="s">
        <v>2163</v>
      </c>
      <c r="G772" t="s">
        <v>933</v>
      </c>
      <c r="H772" t="s">
        <v>111</v>
      </c>
      <c r="I772" t="s">
        <v>1955</v>
      </c>
      <c r="J772" t="s">
        <v>1669</v>
      </c>
    </row>
    <row r="773" spans="1:10">
      <c r="A773" t="s">
        <v>11</v>
      </c>
      <c r="B773" t="s">
        <v>3139</v>
      </c>
      <c r="C773" t="str">
        <f>_xlfn.XLOOKUP(TMODELO[[#This Row],[Tipo Empleado]],TBLTIPO[Tipo Empleado],TBLTIPO[cta])</f>
        <v>2.1.1.1.01</v>
      </c>
      <c r="D773" t="str">
        <f>_xlfn.XLOOKUP(TMODELO[[#This Row],[Codigo Area Liquidacion]],TBLAREA[PLANTA],TBLAREA[PROG])</f>
        <v>01</v>
      </c>
      <c r="E773" t="str">
        <f>TMODELO[[#This Row],[Numero Documento]]&amp;TMODELO[[#This Row],[CTA]]</f>
        <v>001174648592.1.1.1.01</v>
      </c>
      <c r="F773" s="25" t="s">
        <v>1593</v>
      </c>
      <c r="G773" t="s">
        <v>1616</v>
      </c>
      <c r="H773" t="s">
        <v>1617</v>
      </c>
      <c r="I773" t="s">
        <v>319</v>
      </c>
      <c r="J773" t="s">
        <v>1694</v>
      </c>
    </row>
    <row r="774" spans="1:10">
      <c r="A774" t="s">
        <v>3048</v>
      </c>
      <c r="B774" t="s">
        <v>3139</v>
      </c>
      <c r="C774" t="str">
        <f>_xlfn.XLOOKUP(TMODELO[[#This Row],[Tipo Empleado]],TBLTIPO[Tipo Empleado],TBLTIPO[cta])</f>
        <v>2.1.2.2.05</v>
      </c>
      <c r="D774" t="str">
        <f>_xlfn.XLOOKUP(TMODELO[[#This Row],[Codigo Area Liquidacion]],TBLAREA[PLANTA],TBLAREA[PROG])</f>
        <v>01</v>
      </c>
      <c r="E774" t="str">
        <f>TMODELO[[#This Row],[Numero Documento]]&amp;TMODELO[[#This Row],[CTA]]</f>
        <v>402141632852.1.2.2.05</v>
      </c>
      <c r="F774" s="25" t="s">
        <v>2987</v>
      </c>
      <c r="G774" t="s">
        <v>1817</v>
      </c>
      <c r="H774" t="s">
        <v>1060</v>
      </c>
      <c r="I774" t="s">
        <v>1116</v>
      </c>
      <c r="J774" t="s">
        <v>1679</v>
      </c>
    </row>
    <row r="775" spans="1:10">
      <c r="A775" t="s">
        <v>11</v>
      </c>
      <c r="B775" t="s">
        <v>3139</v>
      </c>
      <c r="C775" t="str">
        <f>_xlfn.XLOOKUP(TMODELO[[#This Row],[Tipo Empleado]],TBLTIPO[Tipo Empleado],TBLTIPO[cta])</f>
        <v>2.1.1.1.01</v>
      </c>
      <c r="D775" t="str">
        <f>_xlfn.XLOOKUP(TMODELO[[#This Row],[Codigo Area Liquidacion]],TBLAREA[PLANTA],TBLAREA[PROG])</f>
        <v>01</v>
      </c>
      <c r="E775" t="str">
        <f>TMODELO[[#This Row],[Numero Documento]]&amp;TMODELO[[#This Row],[CTA]]</f>
        <v>093003168182.1.1.1.01</v>
      </c>
      <c r="F775" s="25" t="s">
        <v>2164</v>
      </c>
      <c r="G775" t="s">
        <v>1081</v>
      </c>
      <c r="H775" t="s">
        <v>1082</v>
      </c>
      <c r="I775" t="s">
        <v>235</v>
      </c>
      <c r="J775" t="s">
        <v>1713</v>
      </c>
    </row>
    <row r="776" spans="1:10">
      <c r="A776" t="s">
        <v>11</v>
      </c>
      <c r="B776" t="s">
        <v>3139</v>
      </c>
      <c r="C776" t="str">
        <f>_xlfn.XLOOKUP(TMODELO[[#This Row],[Tipo Empleado]],TBLTIPO[Tipo Empleado],TBLTIPO[cta])</f>
        <v>2.1.1.1.01</v>
      </c>
      <c r="D776" t="str">
        <f>_xlfn.XLOOKUP(TMODELO[[#This Row],[Codigo Area Liquidacion]],TBLAREA[PLANTA],TBLAREA[PROG])</f>
        <v>01</v>
      </c>
      <c r="E776" t="str">
        <f>TMODELO[[#This Row],[Numero Documento]]&amp;TMODELO[[#This Row],[CTA]]</f>
        <v>001017201832.1.1.1.01</v>
      </c>
      <c r="F776" s="25" t="s">
        <v>1345</v>
      </c>
      <c r="G776" t="s">
        <v>721</v>
      </c>
      <c r="H776" t="s">
        <v>722</v>
      </c>
      <c r="I776" t="s">
        <v>716</v>
      </c>
      <c r="J776" t="s">
        <v>1671</v>
      </c>
    </row>
    <row r="777" spans="1:10">
      <c r="A777" t="s">
        <v>11</v>
      </c>
      <c r="B777" t="s">
        <v>3155</v>
      </c>
      <c r="C777" t="str">
        <f>_xlfn.XLOOKUP(TMODELO[[#This Row],[Tipo Empleado]],TBLTIPO[Tipo Empleado],TBLTIPO[cta])</f>
        <v>2.1.1.1.01</v>
      </c>
      <c r="D777" t="str">
        <f>_xlfn.XLOOKUP(TMODELO[[#This Row],[Codigo Area Liquidacion]],TBLAREA[PLANTA],TBLAREA[PROG])</f>
        <v>11</v>
      </c>
      <c r="E777" t="str">
        <f>TMODELO[[#This Row],[Numero Documento]]&amp;TMODELO[[#This Row],[CTA]]</f>
        <v>012008764472.1.1.1.01</v>
      </c>
      <c r="F777" s="25" t="s">
        <v>2675</v>
      </c>
      <c r="G777" t="s">
        <v>1291</v>
      </c>
      <c r="H777" t="s">
        <v>128</v>
      </c>
      <c r="I777" t="s">
        <v>1290</v>
      </c>
      <c r="J777" t="s">
        <v>1727</v>
      </c>
    </row>
    <row r="778" spans="1:10">
      <c r="A778" t="s">
        <v>11</v>
      </c>
      <c r="B778" t="s">
        <v>3155</v>
      </c>
      <c r="C778" t="str">
        <f>_xlfn.XLOOKUP(TMODELO[[#This Row],[Tipo Empleado]],TBLTIPO[Tipo Empleado],TBLTIPO[cta])</f>
        <v>2.1.1.1.01</v>
      </c>
      <c r="D778" t="str">
        <f>_xlfn.XLOOKUP(TMODELO[[#This Row],[Codigo Area Liquidacion]],TBLAREA[PLANTA],TBLAREA[PROG])</f>
        <v>11</v>
      </c>
      <c r="E778" t="str">
        <f>TMODELO[[#This Row],[Numero Documento]]&amp;TMODELO[[#This Row],[CTA]]</f>
        <v>001030182892.1.1.1.01</v>
      </c>
      <c r="F778" s="25" t="s">
        <v>2676</v>
      </c>
      <c r="G778" t="s">
        <v>173</v>
      </c>
      <c r="H778" t="s">
        <v>174</v>
      </c>
      <c r="I778" t="s">
        <v>1953</v>
      </c>
      <c r="J778" t="s">
        <v>1683</v>
      </c>
    </row>
    <row r="779" spans="1:10">
      <c r="A779" t="s">
        <v>11</v>
      </c>
      <c r="B779" t="s">
        <v>3185</v>
      </c>
      <c r="C779" t="str">
        <f>_xlfn.XLOOKUP(TMODELO[[#This Row],[Tipo Empleado]],TBLTIPO[Tipo Empleado],TBLTIPO[cta])</f>
        <v>2.1.1.1.01</v>
      </c>
      <c r="D779" t="str">
        <f>_xlfn.XLOOKUP(TMODELO[[#This Row],[Codigo Area Liquidacion]],TBLAREA[PLANTA],TBLAREA[PROG])</f>
        <v>13</v>
      </c>
      <c r="E779" t="str">
        <f>TMODELO[[#This Row],[Numero Documento]]&amp;TMODELO[[#This Row],[CTA]]</f>
        <v>001094407762.1.1.1.01</v>
      </c>
      <c r="F779" s="25" t="s">
        <v>2429</v>
      </c>
      <c r="G779" t="s">
        <v>1204</v>
      </c>
      <c r="H779" t="s">
        <v>442</v>
      </c>
      <c r="I779" t="s">
        <v>342</v>
      </c>
      <c r="J779" t="s">
        <v>1670</v>
      </c>
    </row>
    <row r="780" spans="1:10">
      <c r="A780" t="s">
        <v>3039</v>
      </c>
      <c r="B780" t="s">
        <v>3139</v>
      </c>
      <c r="C780" t="str">
        <f>_xlfn.XLOOKUP(TMODELO[[#This Row],[Tipo Empleado]],TBLTIPO[Tipo Empleado],TBLTIPO[cta])</f>
        <v>2.1.1.2.08</v>
      </c>
      <c r="D780" t="str">
        <f>_xlfn.XLOOKUP(TMODELO[[#This Row],[Codigo Area Liquidacion]],TBLAREA[PLANTA],TBLAREA[PROG])</f>
        <v>01</v>
      </c>
      <c r="E780" t="str">
        <f>TMODELO[[#This Row],[Numero Documento]]&amp;TMODELO[[#This Row],[CTA]]</f>
        <v>001008720352.1.1.2.08</v>
      </c>
      <c r="F780" s="25" t="s">
        <v>2834</v>
      </c>
      <c r="G780" t="s">
        <v>1879</v>
      </c>
      <c r="H780" t="s">
        <v>100</v>
      </c>
      <c r="I780" t="s">
        <v>342</v>
      </c>
      <c r="J780" t="s">
        <v>1670</v>
      </c>
    </row>
    <row r="781" spans="1:10">
      <c r="A781" t="s">
        <v>11</v>
      </c>
      <c r="B781" t="s">
        <v>3185</v>
      </c>
      <c r="C781" t="str">
        <f>_xlfn.XLOOKUP(TMODELO[[#This Row],[Tipo Empleado]],TBLTIPO[Tipo Empleado],TBLTIPO[cta])</f>
        <v>2.1.1.1.01</v>
      </c>
      <c r="D781" t="str">
        <f>_xlfn.XLOOKUP(TMODELO[[#This Row],[Codigo Area Liquidacion]],TBLAREA[PLANTA],TBLAREA[PROG])</f>
        <v>13</v>
      </c>
      <c r="E781" t="str">
        <f>TMODELO[[#This Row],[Numero Documento]]&amp;TMODELO[[#This Row],[CTA]]</f>
        <v>001108663402.1.1.1.01</v>
      </c>
      <c r="F781" s="25" t="s">
        <v>1449</v>
      </c>
      <c r="G781" t="s">
        <v>486</v>
      </c>
      <c r="H781" t="s">
        <v>346</v>
      </c>
      <c r="I781" t="s">
        <v>342</v>
      </c>
      <c r="J781" t="s">
        <v>1670</v>
      </c>
    </row>
    <row r="782" spans="1:10">
      <c r="A782" t="s">
        <v>11</v>
      </c>
      <c r="B782" t="s">
        <v>3185</v>
      </c>
      <c r="C782" t="str">
        <f>_xlfn.XLOOKUP(TMODELO[[#This Row],[Tipo Empleado]],TBLTIPO[Tipo Empleado],TBLTIPO[cta])</f>
        <v>2.1.1.1.01</v>
      </c>
      <c r="D782" t="str">
        <f>_xlfn.XLOOKUP(TMODELO[[#This Row],[Codigo Area Liquidacion]],TBLAREA[PLANTA],TBLAREA[PROG])</f>
        <v>13</v>
      </c>
      <c r="E782" t="str">
        <f>TMODELO[[#This Row],[Numero Documento]]&amp;TMODELO[[#This Row],[CTA]]</f>
        <v>223001158582.1.1.1.01</v>
      </c>
      <c r="F782" s="25" t="s">
        <v>2430</v>
      </c>
      <c r="G782" t="s">
        <v>1041</v>
      </c>
      <c r="H782" t="s">
        <v>210</v>
      </c>
      <c r="I782" t="s">
        <v>342</v>
      </c>
      <c r="J782" t="s">
        <v>1670</v>
      </c>
    </row>
    <row r="783" spans="1:10">
      <c r="A783" t="s">
        <v>3048</v>
      </c>
      <c r="B783" t="s">
        <v>3139</v>
      </c>
      <c r="C783" t="str">
        <f>_xlfn.XLOOKUP(TMODELO[[#This Row],[Tipo Empleado]],TBLTIPO[Tipo Empleado],TBLTIPO[cta])</f>
        <v>2.1.2.2.05</v>
      </c>
      <c r="D783" t="str">
        <f>_xlfn.XLOOKUP(TMODELO[[#This Row],[Codigo Area Liquidacion]],TBLAREA[PLANTA],TBLAREA[PROG])</f>
        <v>01</v>
      </c>
      <c r="E783" t="str">
        <f>TMODELO[[#This Row],[Numero Documento]]&amp;TMODELO[[#This Row],[CTA]]</f>
        <v>020000899422.1.2.2.05</v>
      </c>
      <c r="F783" s="25" t="s">
        <v>2988</v>
      </c>
      <c r="G783" t="s">
        <v>1780</v>
      </c>
      <c r="H783" t="s">
        <v>1060</v>
      </c>
      <c r="I783" t="s">
        <v>1116</v>
      </c>
      <c r="J783" t="s">
        <v>1679</v>
      </c>
    </row>
    <row r="784" spans="1:10">
      <c r="A784" t="s">
        <v>11</v>
      </c>
      <c r="B784" t="s">
        <v>3139</v>
      </c>
      <c r="C784" t="str">
        <f>_xlfn.XLOOKUP(TMODELO[[#This Row],[Tipo Empleado]],TBLTIPO[Tipo Empleado],TBLTIPO[cta])</f>
        <v>2.1.1.1.01</v>
      </c>
      <c r="D784" t="str">
        <f>_xlfn.XLOOKUP(TMODELO[[#This Row],[Codigo Area Liquidacion]],TBLAREA[PLANTA],TBLAREA[PROG])</f>
        <v>01</v>
      </c>
      <c r="E784" t="str">
        <f>TMODELO[[#This Row],[Numero Documento]]&amp;TMODELO[[#This Row],[CTA]]</f>
        <v>001114601192.1.1.1.01</v>
      </c>
      <c r="F784" s="25" t="s">
        <v>2165</v>
      </c>
      <c r="G784" t="s">
        <v>187</v>
      </c>
      <c r="H784" t="s">
        <v>188</v>
      </c>
      <c r="I784" t="s">
        <v>1957</v>
      </c>
      <c r="J784" t="s">
        <v>1685</v>
      </c>
    </row>
    <row r="785" spans="1:10">
      <c r="A785" t="s">
        <v>11</v>
      </c>
      <c r="B785" t="s">
        <v>3155</v>
      </c>
      <c r="C785" t="str">
        <f>_xlfn.XLOOKUP(TMODELO[[#This Row],[Tipo Empleado]],TBLTIPO[Tipo Empleado],TBLTIPO[cta])</f>
        <v>2.1.1.1.01</v>
      </c>
      <c r="D785" t="str">
        <f>_xlfn.XLOOKUP(TMODELO[[#This Row],[Codigo Area Liquidacion]],TBLAREA[PLANTA],TBLAREA[PROG])</f>
        <v>11</v>
      </c>
      <c r="E785" t="str">
        <f>TMODELO[[#This Row],[Numero Documento]]&amp;TMODELO[[#This Row],[CTA]]</f>
        <v>031008919302.1.1.1.01</v>
      </c>
      <c r="F785" s="25" t="s">
        <v>1539</v>
      </c>
      <c r="G785" t="s">
        <v>50</v>
      </c>
      <c r="H785" t="s">
        <v>8</v>
      </c>
      <c r="I785" t="s">
        <v>18</v>
      </c>
      <c r="J785" t="s">
        <v>1729</v>
      </c>
    </row>
    <row r="786" spans="1:10">
      <c r="A786" t="s">
        <v>11</v>
      </c>
      <c r="B786" t="s">
        <v>3139</v>
      </c>
      <c r="C786" t="str">
        <f>_xlfn.XLOOKUP(TMODELO[[#This Row],[Tipo Empleado]],TBLTIPO[Tipo Empleado],TBLTIPO[cta])</f>
        <v>2.1.1.1.01</v>
      </c>
      <c r="D786" t="str">
        <f>_xlfn.XLOOKUP(TMODELO[[#This Row],[Codigo Area Liquidacion]],TBLAREA[PLANTA],TBLAREA[PROG])</f>
        <v>01</v>
      </c>
      <c r="E786" t="str">
        <f>TMODELO[[#This Row],[Numero Documento]]&amp;TMODELO[[#This Row],[CTA]]</f>
        <v>001043070532.1.1.1.01</v>
      </c>
      <c r="F786" s="25" t="s">
        <v>2166</v>
      </c>
      <c r="G786" t="s">
        <v>705</v>
      </c>
      <c r="H786" t="s">
        <v>8</v>
      </c>
      <c r="I786" t="s">
        <v>699</v>
      </c>
      <c r="J786" t="s">
        <v>1708</v>
      </c>
    </row>
    <row r="787" spans="1:10">
      <c r="A787" t="s">
        <v>3039</v>
      </c>
      <c r="B787" t="s">
        <v>3139</v>
      </c>
      <c r="C787" t="str">
        <f>_xlfn.XLOOKUP(TMODELO[[#This Row],[Tipo Empleado]],TBLTIPO[Tipo Empleado],TBLTIPO[cta])</f>
        <v>2.1.1.2.08</v>
      </c>
      <c r="D787" t="str">
        <f>_xlfn.XLOOKUP(TMODELO[[#This Row],[Codigo Area Liquidacion]],TBLAREA[PLANTA],TBLAREA[PROG])</f>
        <v>01</v>
      </c>
      <c r="E787" t="str">
        <f>TMODELO[[#This Row],[Numero Documento]]&amp;TMODELO[[#This Row],[CTA]]</f>
        <v>093002978022.1.1.2.08</v>
      </c>
      <c r="F787" s="25" t="s">
        <v>4813</v>
      </c>
      <c r="G787" t="s">
        <v>4812</v>
      </c>
      <c r="H787" t="s">
        <v>284</v>
      </c>
      <c r="I787" t="s">
        <v>339</v>
      </c>
      <c r="J787" t="s">
        <v>1680</v>
      </c>
    </row>
    <row r="788" spans="1:10">
      <c r="A788" t="s">
        <v>11</v>
      </c>
      <c r="B788" t="s">
        <v>3185</v>
      </c>
      <c r="C788" t="str">
        <f>_xlfn.XLOOKUP(TMODELO[[#This Row],[Tipo Empleado]],TBLTIPO[Tipo Empleado],TBLTIPO[cta])</f>
        <v>2.1.1.1.01</v>
      </c>
      <c r="D788" t="str">
        <f>_xlfn.XLOOKUP(TMODELO[[#This Row],[Codigo Area Liquidacion]],TBLAREA[PLANTA],TBLAREA[PROG])</f>
        <v>13</v>
      </c>
      <c r="E788" t="str">
        <f>TMODELO[[#This Row],[Numero Documento]]&amp;TMODELO[[#This Row],[CTA]]</f>
        <v>033001461272.1.1.1.01</v>
      </c>
      <c r="F788" s="25" t="s">
        <v>1450</v>
      </c>
      <c r="G788" t="s">
        <v>816</v>
      </c>
      <c r="H788" t="s">
        <v>817</v>
      </c>
      <c r="I788" t="s">
        <v>811</v>
      </c>
      <c r="J788" t="s">
        <v>1705</v>
      </c>
    </row>
    <row r="789" spans="1:10">
      <c r="A789" t="s">
        <v>11</v>
      </c>
      <c r="B789" t="s">
        <v>3185</v>
      </c>
      <c r="C789" t="str">
        <f>_xlfn.XLOOKUP(TMODELO[[#This Row],[Tipo Empleado]],TBLTIPO[Tipo Empleado],TBLTIPO[cta])</f>
        <v>2.1.1.1.01</v>
      </c>
      <c r="D789" t="str">
        <f>_xlfn.XLOOKUP(TMODELO[[#This Row],[Codigo Area Liquidacion]],TBLAREA[PLANTA],TBLAREA[PROG])</f>
        <v>13</v>
      </c>
      <c r="E789" t="str">
        <f>TMODELO[[#This Row],[Numero Documento]]&amp;TMODELO[[#This Row],[CTA]]</f>
        <v>001096998922.1.1.1.01</v>
      </c>
      <c r="F789" s="25" t="s">
        <v>2431</v>
      </c>
      <c r="G789" t="s">
        <v>487</v>
      </c>
      <c r="H789" t="s">
        <v>210</v>
      </c>
      <c r="I789" t="s">
        <v>342</v>
      </c>
      <c r="J789" t="s">
        <v>1670</v>
      </c>
    </row>
    <row r="790" spans="1:10">
      <c r="A790" t="s">
        <v>11</v>
      </c>
      <c r="B790" t="s">
        <v>3185</v>
      </c>
      <c r="C790" t="str">
        <f>_xlfn.XLOOKUP(TMODELO[[#This Row],[Tipo Empleado]],TBLTIPO[Tipo Empleado],TBLTIPO[cta])</f>
        <v>2.1.1.1.01</v>
      </c>
      <c r="D790" t="str">
        <f>_xlfn.XLOOKUP(TMODELO[[#This Row],[Codigo Area Liquidacion]],TBLAREA[PLANTA],TBLAREA[PROG])</f>
        <v>13</v>
      </c>
      <c r="E790" t="str">
        <f>TMODELO[[#This Row],[Numero Documento]]&amp;TMODELO[[#This Row],[CTA]]</f>
        <v>402300770222.1.1.1.01</v>
      </c>
      <c r="F790" s="25" t="s">
        <v>3099</v>
      </c>
      <c r="G790" t="s">
        <v>3098</v>
      </c>
      <c r="H790" t="s">
        <v>210</v>
      </c>
      <c r="I790" t="s">
        <v>342</v>
      </c>
      <c r="J790" t="s">
        <v>1670</v>
      </c>
    </row>
    <row r="791" spans="1:10">
      <c r="A791" t="s">
        <v>3048</v>
      </c>
      <c r="B791" t="s">
        <v>3139</v>
      </c>
      <c r="C791" t="str">
        <f>_xlfn.XLOOKUP(TMODELO[[#This Row],[Tipo Empleado]],TBLTIPO[Tipo Empleado],TBLTIPO[cta])</f>
        <v>2.1.2.2.05</v>
      </c>
      <c r="D791" t="str">
        <f>_xlfn.XLOOKUP(TMODELO[[#This Row],[Codigo Area Liquidacion]],TBLAREA[PLANTA],TBLAREA[PROG])</f>
        <v>01</v>
      </c>
      <c r="E791" t="str">
        <f>TMODELO[[#This Row],[Numero Documento]]&amp;TMODELO[[#This Row],[CTA]]</f>
        <v>225001026152.1.2.2.05</v>
      </c>
      <c r="F791" s="25" t="s">
        <v>2989</v>
      </c>
      <c r="G791" t="s">
        <v>1808</v>
      </c>
      <c r="H791" t="s">
        <v>1060</v>
      </c>
      <c r="I791" t="s">
        <v>1116</v>
      </c>
      <c r="J791" t="s">
        <v>1679</v>
      </c>
    </row>
    <row r="792" spans="1:10">
      <c r="A792" t="s">
        <v>11</v>
      </c>
      <c r="B792" t="s">
        <v>3155</v>
      </c>
      <c r="C792" t="str">
        <f>_xlfn.XLOOKUP(TMODELO[[#This Row],[Tipo Empleado]],TBLTIPO[Tipo Empleado],TBLTIPO[cta])</f>
        <v>2.1.1.1.01</v>
      </c>
      <c r="D792" t="str">
        <f>_xlfn.XLOOKUP(TMODELO[[#This Row],[Codigo Area Liquidacion]],TBLAREA[PLANTA],TBLAREA[PROG])</f>
        <v>11</v>
      </c>
      <c r="E792" t="str">
        <f>TMODELO[[#This Row],[Numero Documento]]&amp;TMODELO[[#This Row],[CTA]]</f>
        <v>031010941042.1.1.1.01</v>
      </c>
      <c r="F792" s="25" t="s">
        <v>2677</v>
      </c>
      <c r="G792" t="s">
        <v>748</v>
      </c>
      <c r="H792" t="s">
        <v>100</v>
      </c>
      <c r="I792" t="s">
        <v>728</v>
      </c>
      <c r="J792" t="s">
        <v>1674</v>
      </c>
    </row>
    <row r="793" spans="1:10">
      <c r="A793" t="s">
        <v>11</v>
      </c>
      <c r="B793" t="s">
        <v>3185</v>
      </c>
      <c r="C793" t="str">
        <f>_xlfn.XLOOKUP(TMODELO[[#This Row],[Tipo Empleado]],TBLTIPO[Tipo Empleado],TBLTIPO[cta])</f>
        <v>2.1.1.1.01</v>
      </c>
      <c r="D793" t="str">
        <f>_xlfn.XLOOKUP(TMODELO[[#This Row],[Codigo Area Liquidacion]],TBLAREA[PLANTA],TBLAREA[PROG])</f>
        <v>13</v>
      </c>
      <c r="E793" t="str">
        <f>TMODELO[[#This Row],[Numero Documento]]&amp;TMODELO[[#This Row],[CTA]]</f>
        <v>031038460062.1.1.1.01</v>
      </c>
      <c r="F793" s="25" t="s">
        <v>2432</v>
      </c>
      <c r="G793" t="s">
        <v>488</v>
      </c>
      <c r="H793" t="s">
        <v>128</v>
      </c>
      <c r="I793" t="s">
        <v>342</v>
      </c>
      <c r="J793" t="s">
        <v>1670</v>
      </c>
    </row>
    <row r="794" spans="1:10">
      <c r="A794" t="s">
        <v>11</v>
      </c>
      <c r="B794" t="s">
        <v>3139</v>
      </c>
      <c r="C794" t="str">
        <f>_xlfn.XLOOKUP(TMODELO[[#This Row],[Tipo Empleado]],TBLTIPO[Tipo Empleado],TBLTIPO[cta])</f>
        <v>2.1.1.1.01</v>
      </c>
      <c r="D794" t="str">
        <f>_xlfn.XLOOKUP(TMODELO[[#This Row],[Codigo Area Liquidacion]],TBLAREA[PLANTA],TBLAREA[PROG])</f>
        <v>01</v>
      </c>
      <c r="E794" t="str">
        <f>TMODELO[[#This Row],[Numero Documento]]&amp;TMODELO[[#This Row],[CTA]]</f>
        <v>001020193042.1.1.1.01</v>
      </c>
      <c r="F794" s="25" t="s">
        <v>2167</v>
      </c>
      <c r="G794" t="s">
        <v>3174</v>
      </c>
      <c r="H794" t="s">
        <v>1654</v>
      </c>
      <c r="I794" t="s">
        <v>1116</v>
      </c>
      <c r="J794" t="s">
        <v>1679</v>
      </c>
    </row>
    <row r="795" spans="1:10">
      <c r="A795" t="s">
        <v>11</v>
      </c>
      <c r="B795" t="s">
        <v>3185</v>
      </c>
      <c r="C795" t="str">
        <f>_xlfn.XLOOKUP(TMODELO[[#This Row],[Tipo Empleado]],TBLTIPO[Tipo Empleado],TBLTIPO[cta])</f>
        <v>2.1.1.1.01</v>
      </c>
      <c r="D795" t="str">
        <f>_xlfn.XLOOKUP(TMODELO[[#This Row],[Codigo Area Liquidacion]],TBLAREA[PLANTA],TBLAREA[PROG])</f>
        <v>13</v>
      </c>
      <c r="E795" t="str">
        <f>TMODELO[[#This Row],[Numero Documento]]&amp;TMODELO[[#This Row],[CTA]]</f>
        <v>001133209562.1.1.1.01</v>
      </c>
      <c r="F795" s="25" t="s">
        <v>1451</v>
      </c>
      <c r="G795" t="s">
        <v>489</v>
      </c>
      <c r="H795" t="s">
        <v>8</v>
      </c>
      <c r="I795" t="s">
        <v>342</v>
      </c>
      <c r="J795" t="s">
        <v>1670</v>
      </c>
    </row>
    <row r="796" spans="1:10">
      <c r="A796" t="s">
        <v>11</v>
      </c>
      <c r="B796" t="s">
        <v>3139</v>
      </c>
      <c r="C796" t="str">
        <f>_xlfn.XLOOKUP(TMODELO[[#This Row],[Tipo Empleado]],TBLTIPO[Tipo Empleado],TBLTIPO[cta])</f>
        <v>2.1.1.1.01</v>
      </c>
      <c r="D796" t="str">
        <f>_xlfn.XLOOKUP(TMODELO[[#This Row],[Codigo Area Liquidacion]],TBLAREA[PLANTA],TBLAREA[PROG])</f>
        <v>01</v>
      </c>
      <c r="E796" t="str">
        <f>TMODELO[[#This Row],[Numero Documento]]&amp;TMODELO[[#This Row],[CTA]]</f>
        <v>001109299652.1.1.1.01</v>
      </c>
      <c r="F796" s="25" t="s">
        <v>1452</v>
      </c>
      <c r="G796" t="s">
        <v>490</v>
      </c>
      <c r="H796" t="s">
        <v>491</v>
      </c>
      <c r="I796" t="s">
        <v>1116</v>
      </c>
      <c r="J796" t="s">
        <v>1679</v>
      </c>
    </row>
    <row r="797" spans="1:10">
      <c r="A797" t="s">
        <v>11</v>
      </c>
      <c r="B797" t="s">
        <v>3139</v>
      </c>
      <c r="C797" t="str">
        <f>_xlfn.XLOOKUP(TMODELO[[#This Row],[Tipo Empleado]],TBLTIPO[Tipo Empleado],TBLTIPO[cta])</f>
        <v>2.1.1.1.01</v>
      </c>
      <c r="D797" t="str">
        <f>_xlfn.XLOOKUP(TMODELO[[#This Row],[Codigo Area Liquidacion]],TBLAREA[PLANTA],TBLAREA[PROG])</f>
        <v>01</v>
      </c>
      <c r="E797" t="str">
        <f>TMODELO[[#This Row],[Numero Documento]]&amp;TMODELO[[#This Row],[CTA]]</f>
        <v>001127150082.1.1.1.01</v>
      </c>
      <c r="F797" s="25" t="s">
        <v>2168</v>
      </c>
      <c r="G797" t="s">
        <v>330</v>
      </c>
      <c r="H797" t="s">
        <v>59</v>
      </c>
      <c r="I797" t="s">
        <v>329</v>
      </c>
      <c r="J797" t="s">
        <v>1716</v>
      </c>
    </row>
    <row r="798" spans="1:10">
      <c r="A798" t="s">
        <v>11</v>
      </c>
      <c r="B798" t="s">
        <v>3155</v>
      </c>
      <c r="C798" t="str">
        <f>_xlfn.XLOOKUP(TMODELO[[#This Row],[Tipo Empleado]],TBLTIPO[Tipo Empleado],TBLTIPO[cta])</f>
        <v>2.1.1.1.01</v>
      </c>
      <c r="D798" t="str">
        <f>_xlfn.XLOOKUP(TMODELO[[#This Row],[Codigo Area Liquidacion]],TBLAREA[PLANTA],TBLAREA[PROG])</f>
        <v>11</v>
      </c>
      <c r="E798" t="str">
        <f>TMODELO[[#This Row],[Numero Documento]]&amp;TMODELO[[#This Row],[CTA]]</f>
        <v>075000835432.1.1.1.01</v>
      </c>
      <c r="F798" s="25" t="s">
        <v>1540</v>
      </c>
      <c r="G798" t="s">
        <v>876</v>
      </c>
      <c r="H798" t="s">
        <v>60</v>
      </c>
      <c r="I798" t="s">
        <v>830</v>
      </c>
      <c r="J798" t="s">
        <v>1672</v>
      </c>
    </row>
    <row r="799" spans="1:10">
      <c r="A799" t="s">
        <v>3039</v>
      </c>
      <c r="B799" t="s">
        <v>3139</v>
      </c>
      <c r="C799" t="str">
        <f>_xlfn.XLOOKUP(TMODELO[[#This Row],[Tipo Empleado]],TBLTIPO[Tipo Empleado],TBLTIPO[cta])</f>
        <v>2.1.1.2.08</v>
      </c>
      <c r="D799" t="str">
        <f>_xlfn.XLOOKUP(TMODELO[[#This Row],[Codigo Area Liquidacion]],TBLAREA[PLANTA],TBLAREA[PROG])</f>
        <v>01</v>
      </c>
      <c r="E799" t="str">
        <f>TMODELO[[#This Row],[Numero Documento]]&amp;TMODELO[[#This Row],[CTA]]</f>
        <v>001178378152.1.1.2.08</v>
      </c>
      <c r="F799" s="25" t="s">
        <v>3056</v>
      </c>
      <c r="G799" t="s">
        <v>3069</v>
      </c>
      <c r="H799" t="s">
        <v>59</v>
      </c>
      <c r="I799" t="s">
        <v>316</v>
      </c>
      <c r="J799" t="s">
        <v>1678</v>
      </c>
    </row>
    <row r="800" spans="1:10">
      <c r="A800" t="s">
        <v>11</v>
      </c>
      <c r="B800" t="s">
        <v>3155</v>
      </c>
      <c r="C800" t="str">
        <f>_xlfn.XLOOKUP(TMODELO[[#This Row],[Tipo Empleado]],TBLTIPO[Tipo Empleado],TBLTIPO[cta])</f>
        <v>2.1.1.1.01</v>
      </c>
      <c r="D800" t="str">
        <f>_xlfn.XLOOKUP(TMODELO[[#This Row],[Codigo Area Liquidacion]],TBLAREA[PLANTA],TBLAREA[PROG])</f>
        <v>11</v>
      </c>
      <c r="E800" t="str">
        <f>TMODELO[[#This Row],[Numero Documento]]&amp;TMODELO[[#This Row],[CTA]]</f>
        <v>031019395552.1.1.1.01</v>
      </c>
      <c r="F800" s="25" t="s">
        <v>2678</v>
      </c>
      <c r="G800" t="s">
        <v>51</v>
      </c>
      <c r="H800" t="s">
        <v>52</v>
      </c>
      <c r="I800" t="s">
        <v>18</v>
      </c>
      <c r="J800" t="s">
        <v>1729</v>
      </c>
    </row>
    <row r="801" spans="1:10">
      <c r="A801" t="s">
        <v>11</v>
      </c>
      <c r="B801" t="s">
        <v>3185</v>
      </c>
      <c r="C801" t="str">
        <f>_xlfn.XLOOKUP(TMODELO[[#This Row],[Tipo Empleado]],TBLTIPO[Tipo Empleado],TBLTIPO[cta])</f>
        <v>2.1.1.1.01</v>
      </c>
      <c r="D801" t="str">
        <f>_xlfn.XLOOKUP(TMODELO[[#This Row],[Codigo Area Liquidacion]],TBLAREA[PLANTA],TBLAREA[PROG])</f>
        <v>13</v>
      </c>
      <c r="E801" t="str">
        <f>TMODELO[[#This Row],[Numero Documento]]&amp;TMODELO[[#This Row],[CTA]]</f>
        <v>001094868862.1.1.1.01</v>
      </c>
      <c r="F801" s="25" t="s">
        <v>1453</v>
      </c>
      <c r="G801" t="s">
        <v>3200</v>
      </c>
      <c r="H801" t="s">
        <v>8</v>
      </c>
      <c r="I801" t="s">
        <v>342</v>
      </c>
      <c r="J801" t="s">
        <v>1670</v>
      </c>
    </row>
    <row r="802" spans="1:10">
      <c r="A802" t="s">
        <v>11</v>
      </c>
      <c r="B802" t="s">
        <v>3185</v>
      </c>
      <c r="C802" t="str">
        <f>_xlfn.XLOOKUP(TMODELO[[#This Row],[Tipo Empleado]],TBLTIPO[Tipo Empleado],TBLTIPO[cta])</f>
        <v>2.1.1.1.01</v>
      </c>
      <c r="D802" t="str">
        <f>_xlfn.XLOOKUP(TMODELO[[#This Row],[Codigo Area Liquidacion]],TBLAREA[PLANTA],TBLAREA[PROG])</f>
        <v>13</v>
      </c>
      <c r="E802" t="str">
        <f>TMODELO[[#This Row],[Numero Documento]]&amp;TMODELO[[#This Row],[CTA]]</f>
        <v>001025819492.1.1.1.01</v>
      </c>
      <c r="F802" s="25" t="s">
        <v>2433</v>
      </c>
      <c r="G802" t="s">
        <v>644</v>
      </c>
      <c r="H802" t="s">
        <v>8</v>
      </c>
      <c r="I802" t="s">
        <v>1954</v>
      </c>
      <c r="J802" t="s">
        <v>1677</v>
      </c>
    </row>
    <row r="803" spans="1:10">
      <c r="A803" t="s">
        <v>11</v>
      </c>
      <c r="B803" t="s">
        <v>3139</v>
      </c>
      <c r="C803" t="str">
        <f>_xlfn.XLOOKUP(TMODELO[[#This Row],[Tipo Empleado]],TBLTIPO[Tipo Empleado],TBLTIPO[cta])</f>
        <v>2.1.1.1.01</v>
      </c>
      <c r="D803" t="str">
        <f>_xlfn.XLOOKUP(TMODELO[[#This Row],[Codigo Area Liquidacion]],TBLAREA[PLANTA],TBLAREA[PROG])</f>
        <v>01</v>
      </c>
      <c r="E803" t="str">
        <f>TMODELO[[#This Row],[Numero Documento]]&amp;TMODELO[[#This Row],[CTA]]</f>
        <v>001044529902.1.1.1.01</v>
      </c>
      <c r="F803" s="25" t="s">
        <v>1346</v>
      </c>
      <c r="G803" t="s">
        <v>3175</v>
      </c>
      <c r="H803" t="s">
        <v>264</v>
      </c>
      <c r="I803" t="s">
        <v>1964</v>
      </c>
      <c r="J803" t="s">
        <v>1718</v>
      </c>
    </row>
    <row r="804" spans="1:10">
      <c r="A804" t="s">
        <v>3049</v>
      </c>
      <c r="B804" t="s">
        <v>3139</v>
      </c>
      <c r="C804" t="str">
        <f>_xlfn.XLOOKUP(TMODELO[[#This Row],[Tipo Empleado]],TBLTIPO[Tipo Empleado],TBLTIPO[cta])</f>
        <v>2.1.1.3.01</v>
      </c>
      <c r="D804" t="str">
        <f>_xlfn.XLOOKUP(TMODELO[[#This Row],[Codigo Area Liquidacion]],TBLAREA[PLANTA],TBLAREA[PROG])</f>
        <v>01</v>
      </c>
      <c r="E804" t="str">
        <f>TMODELO[[#This Row],[Numero Documento]]&amp;TMODELO[[#This Row],[CTA]]</f>
        <v>001009673062.1.1.3.01</v>
      </c>
      <c r="F804" s="25" t="s">
        <v>1454</v>
      </c>
      <c r="G804" t="s">
        <v>877</v>
      </c>
      <c r="H804" t="s">
        <v>516</v>
      </c>
      <c r="I804" t="s">
        <v>342</v>
      </c>
      <c r="J804" t="s">
        <v>1670</v>
      </c>
    </row>
    <row r="805" spans="1:10">
      <c r="A805" t="s">
        <v>3039</v>
      </c>
      <c r="B805" t="s">
        <v>3139</v>
      </c>
      <c r="C805" t="str">
        <f>_xlfn.XLOOKUP(TMODELO[[#This Row],[Tipo Empleado]],TBLTIPO[Tipo Empleado],TBLTIPO[cta])</f>
        <v>2.1.1.2.08</v>
      </c>
      <c r="D805" t="str">
        <f>_xlfn.XLOOKUP(TMODELO[[#This Row],[Codigo Area Liquidacion]],TBLAREA[PLANTA],TBLAREA[PROG])</f>
        <v>01</v>
      </c>
      <c r="E805" t="str">
        <f>TMODELO[[#This Row],[Numero Documento]]&amp;TMODELO[[#This Row],[CTA]]</f>
        <v>001006206402.1.1.2.08</v>
      </c>
      <c r="F805" s="25" t="s">
        <v>3316</v>
      </c>
      <c r="G805" t="s">
        <v>3277</v>
      </c>
      <c r="H805" t="s">
        <v>59</v>
      </c>
      <c r="I805" t="s">
        <v>332</v>
      </c>
      <c r="J805" t="s">
        <v>1722</v>
      </c>
    </row>
    <row r="806" spans="1:10">
      <c r="A806" t="s">
        <v>11</v>
      </c>
      <c r="B806" t="s">
        <v>3139</v>
      </c>
      <c r="C806" t="str">
        <f>_xlfn.XLOOKUP(TMODELO[[#This Row],[Tipo Empleado]],TBLTIPO[Tipo Empleado],TBLTIPO[cta])</f>
        <v>2.1.1.1.01</v>
      </c>
      <c r="D806" t="str">
        <f>_xlfn.XLOOKUP(TMODELO[[#This Row],[Codigo Area Liquidacion]],TBLAREA[PLANTA],TBLAREA[PROG])</f>
        <v>01</v>
      </c>
      <c r="E806" t="str">
        <f>TMODELO[[#This Row],[Numero Documento]]&amp;TMODELO[[#This Row],[CTA]]</f>
        <v>402232507682.1.1.1.01</v>
      </c>
      <c r="F806" s="25" t="s">
        <v>2169</v>
      </c>
      <c r="G806" t="s">
        <v>1033</v>
      </c>
      <c r="H806" t="s">
        <v>10</v>
      </c>
      <c r="I806" t="s">
        <v>316</v>
      </c>
      <c r="J806" t="s">
        <v>1678</v>
      </c>
    </row>
    <row r="807" spans="1:10">
      <c r="A807" t="s">
        <v>11</v>
      </c>
      <c r="B807" t="s">
        <v>3155</v>
      </c>
      <c r="C807" t="str">
        <f>_xlfn.XLOOKUP(TMODELO[[#This Row],[Tipo Empleado]],TBLTIPO[Tipo Empleado],TBLTIPO[cta])</f>
        <v>2.1.1.1.01</v>
      </c>
      <c r="D807" t="str">
        <f>_xlfn.XLOOKUP(TMODELO[[#This Row],[Codigo Area Liquidacion]],TBLAREA[PLANTA],TBLAREA[PROG])</f>
        <v>11</v>
      </c>
      <c r="E807" t="str">
        <f>TMODELO[[#This Row],[Numero Documento]]&amp;TMODELO[[#This Row],[CTA]]</f>
        <v>031031898862.1.1.1.01</v>
      </c>
      <c r="F807" s="25" t="s">
        <v>2679</v>
      </c>
      <c r="G807" t="s">
        <v>749</v>
      </c>
      <c r="H807" t="s">
        <v>483</v>
      </c>
      <c r="I807" t="s">
        <v>728</v>
      </c>
      <c r="J807" t="s">
        <v>1674</v>
      </c>
    </row>
    <row r="808" spans="1:10">
      <c r="A808" t="s">
        <v>11</v>
      </c>
      <c r="B808" t="s">
        <v>3155</v>
      </c>
      <c r="C808" t="str">
        <f>_xlfn.XLOOKUP(TMODELO[[#This Row],[Tipo Empleado]],TBLTIPO[Tipo Empleado],TBLTIPO[cta])</f>
        <v>2.1.1.1.01</v>
      </c>
      <c r="D808" t="str">
        <f>_xlfn.XLOOKUP(TMODELO[[#This Row],[Codigo Area Liquidacion]],TBLAREA[PLANTA],TBLAREA[PROG])</f>
        <v>11</v>
      </c>
      <c r="E808" t="str">
        <f>TMODELO[[#This Row],[Numero Documento]]&amp;TMODELO[[#This Row],[CTA]]</f>
        <v>001077664382.1.1.1.01</v>
      </c>
      <c r="F808" s="25" t="s">
        <v>2680</v>
      </c>
      <c r="G808" t="s">
        <v>750</v>
      </c>
      <c r="H808" t="s">
        <v>8</v>
      </c>
      <c r="I808" t="s">
        <v>728</v>
      </c>
      <c r="J808" t="s">
        <v>1674</v>
      </c>
    </row>
    <row r="809" spans="1:10">
      <c r="A809" t="s">
        <v>11</v>
      </c>
      <c r="B809" t="s">
        <v>3155</v>
      </c>
      <c r="C809" t="str">
        <f>_xlfn.XLOOKUP(TMODELO[[#This Row],[Tipo Empleado]],TBLTIPO[Tipo Empleado],TBLTIPO[cta])</f>
        <v>2.1.1.1.01</v>
      </c>
      <c r="D809" t="str">
        <f>_xlfn.XLOOKUP(TMODELO[[#This Row],[Codigo Area Liquidacion]],TBLAREA[PLANTA],TBLAREA[PROG])</f>
        <v>11</v>
      </c>
      <c r="E809" t="str">
        <f>TMODELO[[#This Row],[Numero Documento]]&amp;TMODELO[[#This Row],[CTA]]</f>
        <v>001024864792.1.1.1.01</v>
      </c>
      <c r="F809" s="25" t="s">
        <v>1541</v>
      </c>
      <c r="G809" t="s">
        <v>878</v>
      </c>
      <c r="H809" t="s">
        <v>82</v>
      </c>
      <c r="I809" t="s">
        <v>830</v>
      </c>
      <c r="J809" t="s">
        <v>1672</v>
      </c>
    </row>
    <row r="810" spans="1:10">
      <c r="A810" t="s">
        <v>11</v>
      </c>
      <c r="B810" t="s">
        <v>3185</v>
      </c>
      <c r="C810" t="str">
        <f>_xlfn.XLOOKUP(TMODELO[[#This Row],[Tipo Empleado]],TBLTIPO[Tipo Empleado],TBLTIPO[cta])</f>
        <v>2.1.1.1.01</v>
      </c>
      <c r="D810" t="str">
        <f>_xlfn.XLOOKUP(TMODELO[[#This Row],[Codigo Area Liquidacion]],TBLAREA[PLANTA],TBLAREA[PROG])</f>
        <v>13</v>
      </c>
      <c r="E810" t="str">
        <f>TMODELO[[#This Row],[Numero Documento]]&amp;TMODELO[[#This Row],[CTA]]</f>
        <v>223004985102.1.1.1.01</v>
      </c>
      <c r="F810" s="25" t="s">
        <v>2434</v>
      </c>
      <c r="G810" t="s">
        <v>1122</v>
      </c>
      <c r="H810" t="s">
        <v>232</v>
      </c>
      <c r="I810" t="s">
        <v>342</v>
      </c>
      <c r="J810" t="s">
        <v>1670</v>
      </c>
    </row>
    <row r="811" spans="1:10">
      <c r="A811" t="s">
        <v>11</v>
      </c>
      <c r="B811" t="s">
        <v>3185</v>
      </c>
      <c r="C811" t="str">
        <f>_xlfn.XLOOKUP(TMODELO[[#This Row],[Tipo Empleado]],TBLTIPO[Tipo Empleado],TBLTIPO[cta])</f>
        <v>2.1.1.1.01</v>
      </c>
      <c r="D811" t="str">
        <f>_xlfn.XLOOKUP(TMODELO[[#This Row],[Codigo Area Liquidacion]],TBLAREA[PLANTA],TBLAREA[PROG])</f>
        <v>13</v>
      </c>
      <c r="E811" t="str">
        <f>TMODELO[[#This Row],[Numero Documento]]&amp;TMODELO[[#This Row],[CTA]]</f>
        <v>001029014022.1.1.1.01</v>
      </c>
      <c r="F811" s="25" t="s">
        <v>2435</v>
      </c>
      <c r="G811" t="s">
        <v>493</v>
      </c>
      <c r="H811" t="s">
        <v>210</v>
      </c>
      <c r="I811" t="s">
        <v>342</v>
      </c>
      <c r="J811" t="s">
        <v>1670</v>
      </c>
    </row>
    <row r="812" spans="1:10">
      <c r="A812" t="s">
        <v>11</v>
      </c>
      <c r="B812" t="s">
        <v>3155</v>
      </c>
      <c r="C812" t="str">
        <f>_xlfn.XLOOKUP(TMODELO[[#This Row],[Tipo Empleado]],TBLTIPO[Tipo Empleado],TBLTIPO[cta])</f>
        <v>2.1.1.1.01</v>
      </c>
      <c r="D812" t="str">
        <f>_xlfn.XLOOKUP(TMODELO[[#This Row],[Codigo Area Liquidacion]],TBLAREA[PLANTA],TBLAREA[PROG])</f>
        <v>11</v>
      </c>
      <c r="E812" t="str">
        <f>TMODELO[[#This Row],[Numero Documento]]&amp;TMODELO[[#This Row],[CTA]]</f>
        <v>031020276652.1.1.1.01</v>
      </c>
      <c r="F812" s="25" t="s">
        <v>2681</v>
      </c>
      <c r="G812" t="s">
        <v>751</v>
      </c>
      <c r="H812" t="s">
        <v>248</v>
      </c>
      <c r="I812" t="s">
        <v>728</v>
      </c>
      <c r="J812" t="s">
        <v>1674</v>
      </c>
    </row>
    <row r="813" spans="1:10">
      <c r="A813" t="s">
        <v>3048</v>
      </c>
      <c r="B813" t="s">
        <v>3139</v>
      </c>
      <c r="C813" t="str">
        <f>_xlfn.XLOOKUP(TMODELO[[#This Row],[Tipo Empleado]],TBLTIPO[Tipo Empleado],TBLTIPO[cta])</f>
        <v>2.1.2.2.05</v>
      </c>
      <c r="D813" t="str">
        <f>_xlfn.XLOOKUP(TMODELO[[#This Row],[Codigo Area Liquidacion]],TBLAREA[PLANTA],TBLAREA[PROG])</f>
        <v>01</v>
      </c>
      <c r="E813" t="str">
        <f>TMODELO[[#This Row],[Numero Documento]]&amp;TMODELO[[#This Row],[CTA]]</f>
        <v>001117019182.1.2.2.05</v>
      </c>
      <c r="F813" s="25" t="s">
        <v>2990</v>
      </c>
      <c r="G813" t="s">
        <v>1750</v>
      </c>
      <c r="H813" t="s">
        <v>1060</v>
      </c>
      <c r="I813" t="s">
        <v>1116</v>
      </c>
      <c r="J813" t="s">
        <v>1679</v>
      </c>
    </row>
    <row r="814" spans="1:10">
      <c r="A814" t="s">
        <v>11</v>
      </c>
      <c r="B814" t="s">
        <v>3139</v>
      </c>
      <c r="C814" t="str">
        <f>_xlfn.XLOOKUP(TMODELO[[#This Row],[Tipo Empleado]],TBLTIPO[Tipo Empleado],TBLTIPO[cta])</f>
        <v>2.1.1.1.01</v>
      </c>
      <c r="D814" t="str">
        <f>_xlfn.XLOOKUP(TMODELO[[#This Row],[Codigo Area Liquidacion]],TBLAREA[PLANTA],TBLAREA[PROG])</f>
        <v>01</v>
      </c>
      <c r="E814" t="str">
        <f>TMODELO[[#This Row],[Numero Documento]]&amp;TMODELO[[#This Row],[CTA]]</f>
        <v>059000909442.1.1.1.01</v>
      </c>
      <c r="F814" s="25" t="s">
        <v>2170</v>
      </c>
      <c r="G814" t="s">
        <v>240</v>
      </c>
      <c r="H814" t="s">
        <v>15</v>
      </c>
      <c r="I814" t="s">
        <v>699</v>
      </c>
      <c r="J814" t="s">
        <v>1708</v>
      </c>
    </row>
    <row r="815" spans="1:10">
      <c r="A815" t="s">
        <v>11</v>
      </c>
      <c r="B815" t="s">
        <v>3139</v>
      </c>
      <c r="C815" t="str">
        <f>_xlfn.XLOOKUP(TMODELO[[#This Row],[Tipo Empleado]],TBLTIPO[Tipo Empleado],TBLTIPO[cta])</f>
        <v>2.1.1.1.01</v>
      </c>
      <c r="D815" t="str">
        <f>_xlfn.XLOOKUP(TMODELO[[#This Row],[Codigo Area Liquidacion]],TBLAREA[PLANTA],TBLAREA[PROG])</f>
        <v>01</v>
      </c>
      <c r="E815" t="str">
        <f>TMODELO[[#This Row],[Numero Documento]]&amp;TMODELO[[#This Row],[CTA]]</f>
        <v>402244890682.1.1.1.01</v>
      </c>
      <c r="F815" s="25" t="s">
        <v>2171</v>
      </c>
      <c r="G815" t="s">
        <v>1848</v>
      </c>
      <c r="H815" t="s">
        <v>294</v>
      </c>
      <c r="I815" t="s">
        <v>288</v>
      </c>
      <c r="J815" t="s">
        <v>1668</v>
      </c>
    </row>
    <row r="816" spans="1:10">
      <c r="A816" t="s">
        <v>3039</v>
      </c>
      <c r="B816" t="s">
        <v>3139</v>
      </c>
      <c r="C816" t="str">
        <f>_xlfn.XLOOKUP(TMODELO[[#This Row],[Tipo Empleado]],TBLTIPO[Tipo Empleado],TBLTIPO[cta])</f>
        <v>2.1.1.2.08</v>
      </c>
      <c r="D816" t="str">
        <f>_xlfn.XLOOKUP(TMODELO[[#This Row],[Codigo Area Liquidacion]],TBLAREA[PLANTA],TBLAREA[PROG])</f>
        <v>01</v>
      </c>
      <c r="E816" t="str">
        <f>TMODELO[[#This Row],[Numero Documento]]&amp;TMODELO[[#This Row],[CTA]]</f>
        <v>001049531532.1.1.2.08</v>
      </c>
      <c r="F816" s="25" t="s">
        <v>2835</v>
      </c>
      <c r="G816" t="s">
        <v>1880</v>
      </c>
      <c r="H816" t="s">
        <v>3146</v>
      </c>
      <c r="I816" t="s">
        <v>342</v>
      </c>
      <c r="J816" t="s">
        <v>1670</v>
      </c>
    </row>
    <row r="817" spans="1:10">
      <c r="A817" t="s">
        <v>11</v>
      </c>
      <c r="B817" t="s">
        <v>3185</v>
      </c>
      <c r="C817" t="str">
        <f>_xlfn.XLOOKUP(TMODELO[[#This Row],[Tipo Empleado]],TBLTIPO[Tipo Empleado],TBLTIPO[cta])</f>
        <v>2.1.1.1.01</v>
      </c>
      <c r="D817" t="str">
        <f>_xlfn.XLOOKUP(TMODELO[[#This Row],[Codigo Area Liquidacion]],TBLAREA[PLANTA],TBLAREA[PROG])</f>
        <v>13</v>
      </c>
      <c r="E817" t="str">
        <f>TMODELO[[#This Row],[Numero Documento]]&amp;TMODELO[[#This Row],[CTA]]</f>
        <v>001054994382.1.1.1.01</v>
      </c>
      <c r="F817" s="25" t="s">
        <v>1455</v>
      </c>
      <c r="G817" t="s">
        <v>494</v>
      </c>
      <c r="H817" t="s">
        <v>442</v>
      </c>
      <c r="I817" t="s">
        <v>342</v>
      </c>
      <c r="J817" t="s">
        <v>1670</v>
      </c>
    </row>
    <row r="818" spans="1:10">
      <c r="A818" t="s">
        <v>3048</v>
      </c>
      <c r="B818" t="s">
        <v>3139</v>
      </c>
      <c r="C818" t="str">
        <f>_xlfn.XLOOKUP(TMODELO[[#This Row],[Tipo Empleado]],TBLTIPO[Tipo Empleado],TBLTIPO[cta])</f>
        <v>2.1.2.2.05</v>
      </c>
      <c r="D818" t="str">
        <f>_xlfn.XLOOKUP(TMODELO[[#This Row],[Codigo Area Liquidacion]],TBLAREA[PLANTA],TBLAREA[PROG])</f>
        <v>01</v>
      </c>
      <c r="E818" t="str">
        <f>TMODELO[[#This Row],[Numero Documento]]&amp;TMODELO[[#This Row],[CTA]]</f>
        <v>402217100032.1.2.2.05</v>
      </c>
      <c r="F818" s="25" t="s">
        <v>2991</v>
      </c>
      <c r="G818" t="s">
        <v>1822</v>
      </c>
      <c r="H818" t="s">
        <v>1060</v>
      </c>
      <c r="I818" t="s">
        <v>1116</v>
      </c>
      <c r="J818" t="s">
        <v>1679</v>
      </c>
    </row>
    <row r="819" spans="1:10">
      <c r="A819" t="s">
        <v>11</v>
      </c>
      <c r="B819" t="s">
        <v>3155</v>
      </c>
      <c r="C819" t="str">
        <f>_xlfn.XLOOKUP(TMODELO[[#This Row],[Tipo Empleado]],TBLTIPO[Tipo Empleado],TBLTIPO[cta])</f>
        <v>2.1.1.1.01</v>
      </c>
      <c r="D819" t="str">
        <f>_xlfn.XLOOKUP(TMODELO[[#This Row],[Codigo Area Liquidacion]],TBLAREA[PLANTA],TBLAREA[PROG])</f>
        <v>11</v>
      </c>
      <c r="E819" t="str">
        <f>TMODELO[[#This Row],[Numero Documento]]&amp;TMODELO[[#This Row],[CTA]]</f>
        <v>031004730772.1.1.1.01</v>
      </c>
      <c r="F819" s="25" t="s">
        <v>2682</v>
      </c>
      <c r="G819" t="s">
        <v>53</v>
      </c>
      <c r="H819" t="s">
        <v>54</v>
      </c>
      <c r="I819" t="s">
        <v>18</v>
      </c>
      <c r="J819" t="s">
        <v>1729</v>
      </c>
    </row>
    <row r="820" spans="1:10">
      <c r="A820" t="s">
        <v>11</v>
      </c>
      <c r="B820" t="s">
        <v>3185</v>
      </c>
      <c r="C820" t="str">
        <f>_xlfn.XLOOKUP(TMODELO[[#This Row],[Tipo Empleado]],TBLTIPO[Tipo Empleado],TBLTIPO[cta])</f>
        <v>2.1.1.1.01</v>
      </c>
      <c r="D820" t="str">
        <f>_xlfn.XLOOKUP(TMODELO[[#This Row],[Codigo Area Liquidacion]],TBLAREA[PLANTA],TBLAREA[PROG])</f>
        <v>13</v>
      </c>
      <c r="E820" t="str">
        <f>TMODELO[[#This Row],[Numero Documento]]&amp;TMODELO[[#This Row],[CTA]]</f>
        <v>402280204892.1.1.1.01</v>
      </c>
      <c r="F820" s="25" t="s">
        <v>2436</v>
      </c>
      <c r="G820" t="s">
        <v>1042</v>
      </c>
      <c r="H820" t="s">
        <v>210</v>
      </c>
      <c r="I820" t="s">
        <v>342</v>
      </c>
      <c r="J820" t="s">
        <v>1670</v>
      </c>
    </row>
    <row r="821" spans="1:10">
      <c r="A821" t="s">
        <v>11</v>
      </c>
      <c r="B821" t="s">
        <v>3185</v>
      </c>
      <c r="C821" t="str">
        <f>_xlfn.XLOOKUP(TMODELO[[#This Row],[Tipo Empleado]],TBLTIPO[Tipo Empleado],TBLTIPO[cta])</f>
        <v>2.1.1.1.01</v>
      </c>
      <c r="D821" t="str">
        <f>_xlfn.XLOOKUP(TMODELO[[#This Row],[Codigo Area Liquidacion]],TBLAREA[PLANTA],TBLAREA[PROG])</f>
        <v>13</v>
      </c>
      <c r="E821" t="str">
        <f>TMODELO[[#This Row],[Numero Documento]]&amp;TMODELO[[#This Row],[CTA]]</f>
        <v>001166632532.1.1.1.01</v>
      </c>
      <c r="F821" s="25" t="s">
        <v>2437</v>
      </c>
      <c r="G821" t="s">
        <v>1153</v>
      </c>
      <c r="H821" t="s">
        <v>389</v>
      </c>
      <c r="I821" t="s">
        <v>342</v>
      </c>
      <c r="J821" t="s">
        <v>1670</v>
      </c>
    </row>
    <row r="822" spans="1:10">
      <c r="A822" t="s">
        <v>11</v>
      </c>
      <c r="B822" t="s">
        <v>3139</v>
      </c>
      <c r="C822" t="str">
        <f>_xlfn.XLOOKUP(TMODELO[[#This Row],[Tipo Empleado]],TBLTIPO[Tipo Empleado],TBLTIPO[cta])</f>
        <v>2.1.1.1.01</v>
      </c>
      <c r="D822" t="str">
        <f>_xlfn.XLOOKUP(TMODELO[[#This Row],[Codigo Area Liquidacion]],TBLAREA[PLANTA],TBLAREA[PROG])</f>
        <v>01</v>
      </c>
      <c r="E822" t="str">
        <f>TMODELO[[#This Row],[Numero Documento]]&amp;TMODELO[[#This Row],[CTA]]</f>
        <v>001093379802.1.1.1.01</v>
      </c>
      <c r="F822" s="25" t="s">
        <v>1347</v>
      </c>
      <c r="G822" t="s">
        <v>227</v>
      </c>
      <c r="H822" t="s">
        <v>196</v>
      </c>
      <c r="I822" t="s">
        <v>1116</v>
      </c>
      <c r="J822" t="s">
        <v>1679</v>
      </c>
    </row>
    <row r="823" spans="1:10">
      <c r="A823" t="s">
        <v>11</v>
      </c>
      <c r="B823" t="s">
        <v>3139</v>
      </c>
      <c r="C823" t="str">
        <f>_xlfn.XLOOKUP(TMODELO[[#This Row],[Tipo Empleado]],TBLTIPO[Tipo Empleado],TBLTIPO[cta])</f>
        <v>2.1.1.1.01</v>
      </c>
      <c r="D823" t="str">
        <f>_xlfn.XLOOKUP(TMODELO[[#This Row],[Codigo Area Liquidacion]],TBLAREA[PLANTA],TBLAREA[PROG])</f>
        <v>01</v>
      </c>
      <c r="E823" t="str">
        <f>TMODELO[[#This Row],[Numero Documento]]&amp;TMODELO[[#This Row],[CTA]]</f>
        <v>054008735422.1.1.1.01</v>
      </c>
      <c r="F823" s="25" t="s">
        <v>2172</v>
      </c>
      <c r="G823" t="s">
        <v>934</v>
      </c>
      <c r="H823" t="s">
        <v>935</v>
      </c>
      <c r="I823" t="s">
        <v>1955</v>
      </c>
      <c r="J823" t="s">
        <v>1669</v>
      </c>
    </row>
    <row r="824" spans="1:10">
      <c r="A824" t="s">
        <v>11</v>
      </c>
      <c r="B824" t="s">
        <v>3185</v>
      </c>
      <c r="C824" t="str">
        <f>_xlfn.XLOOKUP(TMODELO[[#This Row],[Tipo Empleado]],TBLTIPO[Tipo Empleado],TBLTIPO[cta])</f>
        <v>2.1.1.1.01</v>
      </c>
      <c r="D824" t="str">
        <f>_xlfn.XLOOKUP(TMODELO[[#This Row],[Codigo Area Liquidacion]],TBLAREA[PLANTA],TBLAREA[PROG])</f>
        <v>13</v>
      </c>
      <c r="E824" t="str">
        <f>TMODELO[[#This Row],[Numero Documento]]&amp;TMODELO[[#This Row],[CTA]]</f>
        <v>023000165952.1.1.1.01</v>
      </c>
      <c r="F824" s="25" t="s">
        <v>2438</v>
      </c>
      <c r="G824" t="s">
        <v>495</v>
      </c>
      <c r="H824" t="s">
        <v>434</v>
      </c>
      <c r="I824" t="s">
        <v>342</v>
      </c>
      <c r="J824" t="s">
        <v>1670</v>
      </c>
    </row>
    <row r="825" spans="1:10">
      <c r="A825" t="s">
        <v>3048</v>
      </c>
      <c r="B825" t="s">
        <v>3139</v>
      </c>
      <c r="C825" t="str">
        <f>_xlfn.XLOOKUP(TMODELO[[#This Row],[Tipo Empleado]],TBLTIPO[Tipo Empleado],TBLTIPO[cta])</f>
        <v>2.1.2.2.05</v>
      </c>
      <c r="D825" t="str">
        <f>_xlfn.XLOOKUP(TMODELO[[#This Row],[Codigo Area Liquidacion]],TBLAREA[PLANTA],TBLAREA[PROG])</f>
        <v>01</v>
      </c>
      <c r="E825" t="str">
        <f>TMODELO[[#This Row],[Numero Documento]]&amp;TMODELO[[#This Row],[CTA]]</f>
        <v>402391577592.1.2.2.05</v>
      </c>
      <c r="F825" s="25" t="s">
        <v>3348</v>
      </c>
      <c r="G825" t="s">
        <v>3314</v>
      </c>
      <c r="H825" t="s">
        <v>1060</v>
      </c>
      <c r="I825" t="s">
        <v>1116</v>
      </c>
      <c r="J825" t="s">
        <v>1679</v>
      </c>
    </row>
    <row r="826" spans="1:10">
      <c r="A826" t="s">
        <v>11</v>
      </c>
      <c r="B826" t="s">
        <v>3185</v>
      </c>
      <c r="C826" t="str">
        <f>_xlfn.XLOOKUP(TMODELO[[#This Row],[Tipo Empleado]],TBLTIPO[Tipo Empleado],TBLTIPO[cta])</f>
        <v>2.1.1.1.01</v>
      </c>
      <c r="D826" t="str">
        <f>_xlfn.XLOOKUP(TMODELO[[#This Row],[Codigo Area Liquidacion]],TBLAREA[PLANTA],TBLAREA[PROG])</f>
        <v>13</v>
      </c>
      <c r="E826" t="str">
        <f>TMODELO[[#This Row],[Numero Documento]]&amp;TMODELO[[#This Row],[CTA]]</f>
        <v>001069629392.1.1.1.01</v>
      </c>
      <c r="F826" s="25" t="s">
        <v>2439</v>
      </c>
      <c r="G826" t="s">
        <v>496</v>
      </c>
      <c r="H826" t="s">
        <v>210</v>
      </c>
      <c r="I826" t="s">
        <v>342</v>
      </c>
      <c r="J826" t="s">
        <v>1670</v>
      </c>
    </row>
    <row r="827" spans="1:10">
      <c r="A827" t="s">
        <v>3048</v>
      </c>
      <c r="B827" t="s">
        <v>3139</v>
      </c>
      <c r="C827" t="str">
        <f>_xlfn.XLOOKUP(TMODELO[[#This Row],[Tipo Empleado]],TBLTIPO[Tipo Empleado],TBLTIPO[cta])</f>
        <v>2.1.2.2.05</v>
      </c>
      <c r="D827" t="str">
        <f>_xlfn.XLOOKUP(TMODELO[[#This Row],[Codigo Area Liquidacion]],TBLAREA[PLANTA],TBLAREA[PROG])</f>
        <v>01</v>
      </c>
      <c r="E827" t="str">
        <f>TMODELO[[#This Row],[Numero Documento]]&amp;TMODELO[[#This Row],[CTA]]</f>
        <v>402340757662.1.2.2.05</v>
      </c>
      <c r="F827" s="25" t="s">
        <v>3130</v>
      </c>
      <c r="G827" t="s">
        <v>3129</v>
      </c>
      <c r="H827" t="s">
        <v>1060</v>
      </c>
      <c r="I827" t="s">
        <v>1116</v>
      </c>
      <c r="J827" t="s">
        <v>1679</v>
      </c>
    </row>
    <row r="828" spans="1:10">
      <c r="A828" t="s">
        <v>11</v>
      </c>
      <c r="B828" t="s">
        <v>3139</v>
      </c>
      <c r="C828" t="str">
        <f>_xlfn.XLOOKUP(TMODELO[[#This Row],[Tipo Empleado]],TBLTIPO[Tipo Empleado],TBLTIPO[cta])</f>
        <v>2.1.1.1.01</v>
      </c>
      <c r="D828" t="str">
        <f>_xlfn.XLOOKUP(TMODELO[[#This Row],[Codigo Area Liquidacion]],TBLAREA[PLANTA],TBLAREA[PROG])</f>
        <v>01</v>
      </c>
      <c r="E828" t="str">
        <f>TMODELO[[#This Row],[Numero Documento]]&amp;TMODELO[[#This Row],[CTA]]</f>
        <v>001000220112.1.1.1.01</v>
      </c>
      <c r="F828" s="25" t="s">
        <v>2173</v>
      </c>
      <c r="G828" t="s">
        <v>228</v>
      </c>
      <c r="H828" t="s">
        <v>196</v>
      </c>
      <c r="I828" t="s">
        <v>1116</v>
      </c>
      <c r="J828" t="s">
        <v>1679</v>
      </c>
    </row>
    <row r="829" spans="1:10">
      <c r="A829" t="s">
        <v>11</v>
      </c>
      <c r="B829" t="s">
        <v>3139</v>
      </c>
      <c r="C829" t="str">
        <f>_xlfn.XLOOKUP(TMODELO[[#This Row],[Tipo Empleado]],TBLTIPO[Tipo Empleado],TBLTIPO[cta])</f>
        <v>2.1.1.1.01</v>
      </c>
      <c r="D829" t="str">
        <f>_xlfn.XLOOKUP(TMODELO[[#This Row],[Codigo Area Liquidacion]],TBLAREA[PLANTA],TBLAREA[PROG])</f>
        <v>01</v>
      </c>
      <c r="E829" t="str">
        <f>TMODELO[[#This Row],[Numero Documento]]&amp;TMODELO[[#This Row],[CTA]]</f>
        <v>068004126182.1.1.1.01</v>
      </c>
      <c r="F829" s="25" t="s">
        <v>2174</v>
      </c>
      <c r="G829" t="s">
        <v>791</v>
      </c>
      <c r="H829" t="s">
        <v>133</v>
      </c>
      <c r="I829" t="s">
        <v>716</v>
      </c>
      <c r="J829" t="s">
        <v>1671</v>
      </c>
    </row>
    <row r="830" spans="1:10">
      <c r="A830" t="s">
        <v>3048</v>
      </c>
      <c r="B830" t="s">
        <v>3139</v>
      </c>
      <c r="C830" t="str">
        <f>_xlfn.XLOOKUP(TMODELO[[#This Row],[Tipo Empleado]],TBLTIPO[Tipo Empleado],TBLTIPO[cta])</f>
        <v>2.1.2.2.05</v>
      </c>
      <c r="D830" t="str">
        <f>_xlfn.XLOOKUP(TMODELO[[#This Row],[Codigo Area Liquidacion]],TBLAREA[PLANTA],TBLAREA[PROG])</f>
        <v>01</v>
      </c>
      <c r="E830" t="str">
        <f>TMODELO[[#This Row],[Numero Documento]]&amp;TMODELO[[#This Row],[CTA]]</f>
        <v>012008200492.1.2.2.05</v>
      </c>
      <c r="F830" s="25" t="s">
        <v>2992</v>
      </c>
      <c r="G830" t="s">
        <v>1775</v>
      </c>
      <c r="H830" t="s">
        <v>1060</v>
      </c>
      <c r="I830" t="s">
        <v>1116</v>
      </c>
      <c r="J830" t="s">
        <v>1679</v>
      </c>
    </row>
    <row r="831" spans="1:10">
      <c r="A831" t="s">
        <v>11</v>
      </c>
      <c r="B831" t="s">
        <v>3155</v>
      </c>
      <c r="C831" t="str">
        <f>_xlfn.XLOOKUP(TMODELO[[#This Row],[Tipo Empleado]],TBLTIPO[Tipo Empleado],TBLTIPO[cta])</f>
        <v>2.1.1.1.01</v>
      </c>
      <c r="D831" t="str">
        <f>_xlfn.XLOOKUP(TMODELO[[#This Row],[Codigo Area Liquidacion]],TBLAREA[PLANTA],TBLAREA[PROG])</f>
        <v>11</v>
      </c>
      <c r="E831" t="str">
        <f>TMODELO[[#This Row],[Numero Documento]]&amp;TMODELO[[#This Row],[CTA]]</f>
        <v>001164320552.1.1.1.01</v>
      </c>
      <c r="F831" s="25" t="s">
        <v>2683</v>
      </c>
      <c r="G831" t="s">
        <v>1103</v>
      </c>
      <c r="H831" t="s">
        <v>59</v>
      </c>
      <c r="I831" t="s">
        <v>728</v>
      </c>
      <c r="J831" t="s">
        <v>1674</v>
      </c>
    </row>
    <row r="832" spans="1:10">
      <c r="A832" t="s">
        <v>11</v>
      </c>
      <c r="B832" t="s">
        <v>3139</v>
      </c>
      <c r="C832" t="str">
        <f>_xlfn.XLOOKUP(TMODELO[[#This Row],[Tipo Empleado]],TBLTIPO[Tipo Empleado],TBLTIPO[cta])</f>
        <v>2.1.1.1.01</v>
      </c>
      <c r="D832" t="str">
        <f>_xlfn.XLOOKUP(TMODELO[[#This Row],[Codigo Area Liquidacion]],TBLAREA[PLANTA],TBLAREA[PROG])</f>
        <v>01</v>
      </c>
      <c r="E832" t="str">
        <f>TMODELO[[#This Row],[Numero Documento]]&amp;TMODELO[[#This Row],[CTA]]</f>
        <v>056008167052.1.1.1.01</v>
      </c>
      <c r="F832" s="25" t="s">
        <v>2175</v>
      </c>
      <c r="G832" t="s">
        <v>1123</v>
      </c>
      <c r="H832" t="s">
        <v>196</v>
      </c>
      <c r="I832" t="s">
        <v>1115</v>
      </c>
      <c r="J832" t="s">
        <v>1697</v>
      </c>
    </row>
    <row r="833" spans="1:10">
      <c r="A833" t="s">
        <v>11</v>
      </c>
      <c r="B833" t="s">
        <v>3155</v>
      </c>
      <c r="C833" t="str">
        <f>_xlfn.XLOOKUP(TMODELO[[#This Row],[Tipo Empleado]],TBLTIPO[Tipo Empleado],TBLTIPO[cta])</f>
        <v>2.1.1.1.01</v>
      </c>
      <c r="D833" t="str">
        <f>_xlfn.XLOOKUP(TMODELO[[#This Row],[Codigo Area Liquidacion]],TBLAREA[PLANTA],TBLAREA[PROG])</f>
        <v>11</v>
      </c>
      <c r="E833" t="str">
        <f>TMODELO[[#This Row],[Numero Documento]]&amp;TMODELO[[#This Row],[CTA]]</f>
        <v>001049790422.1.1.1.01</v>
      </c>
      <c r="F833" s="25" t="s">
        <v>1542</v>
      </c>
      <c r="G833" t="s">
        <v>175</v>
      </c>
      <c r="H833" t="s">
        <v>55</v>
      </c>
      <c r="I833" t="s">
        <v>1953</v>
      </c>
      <c r="J833" t="s">
        <v>1683</v>
      </c>
    </row>
    <row r="834" spans="1:10">
      <c r="A834" t="s">
        <v>11</v>
      </c>
      <c r="B834" t="s">
        <v>3185</v>
      </c>
      <c r="C834" t="str">
        <f>_xlfn.XLOOKUP(TMODELO[[#This Row],[Tipo Empleado]],TBLTIPO[Tipo Empleado],TBLTIPO[cta])</f>
        <v>2.1.1.1.01</v>
      </c>
      <c r="D834" t="str">
        <f>_xlfn.XLOOKUP(TMODELO[[#This Row],[Codigo Area Liquidacion]],TBLAREA[PLANTA],TBLAREA[PROG])</f>
        <v>13</v>
      </c>
      <c r="E834" t="str">
        <f>TMODELO[[#This Row],[Numero Documento]]&amp;TMODELO[[#This Row],[CTA]]</f>
        <v>001003680422.1.1.1.01</v>
      </c>
      <c r="F834" s="25" t="s">
        <v>1348</v>
      </c>
      <c r="G834" t="s">
        <v>275</v>
      </c>
      <c r="H834" t="s">
        <v>130</v>
      </c>
      <c r="I834" t="s">
        <v>1954</v>
      </c>
      <c r="J834" t="s">
        <v>1677</v>
      </c>
    </row>
    <row r="835" spans="1:10">
      <c r="A835" t="s">
        <v>11</v>
      </c>
      <c r="B835" t="s">
        <v>3185</v>
      </c>
      <c r="C835" t="str">
        <f>_xlfn.XLOOKUP(TMODELO[[#This Row],[Tipo Empleado]],TBLTIPO[Tipo Empleado],TBLTIPO[cta])</f>
        <v>2.1.1.1.01</v>
      </c>
      <c r="D835" t="str">
        <f>_xlfn.XLOOKUP(TMODELO[[#This Row],[Codigo Area Liquidacion]],TBLAREA[PLANTA],TBLAREA[PROG])</f>
        <v>13</v>
      </c>
      <c r="E835" t="str">
        <f>TMODELO[[#This Row],[Numero Documento]]&amp;TMODELO[[#This Row],[CTA]]</f>
        <v>049003478182.1.1.1.01</v>
      </c>
      <c r="F835" s="25" t="s">
        <v>1456</v>
      </c>
      <c r="G835" t="s">
        <v>253</v>
      </c>
      <c r="H835" t="s">
        <v>254</v>
      </c>
      <c r="I835" t="s">
        <v>1965</v>
      </c>
      <c r="J835" t="s">
        <v>1723</v>
      </c>
    </row>
    <row r="836" spans="1:10">
      <c r="A836" t="s">
        <v>11</v>
      </c>
      <c r="B836" t="s">
        <v>3139</v>
      </c>
      <c r="C836" t="str">
        <f>_xlfn.XLOOKUP(TMODELO[[#This Row],[Tipo Empleado]],TBLTIPO[Tipo Empleado],TBLTIPO[cta])</f>
        <v>2.1.1.1.01</v>
      </c>
      <c r="D836" t="str">
        <f>_xlfn.XLOOKUP(TMODELO[[#This Row],[Codigo Area Liquidacion]],TBLAREA[PLANTA],TBLAREA[PROG])</f>
        <v>01</v>
      </c>
      <c r="E836" t="str">
        <f>TMODELO[[#This Row],[Numero Documento]]&amp;TMODELO[[#This Row],[CTA]]</f>
        <v>001011842812.1.1.1.01</v>
      </c>
      <c r="F836" s="25" t="s">
        <v>1349</v>
      </c>
      <c r="G836" t="s">
        <v>279</v>
      </c>
      <c r="H836" t="s">
        <v>259</v>
      </c>
      <c r="I836" t="s">
        <v>278</v>
      </c>
      <c r="J836" t="s">
        <v>1709</v>
      </c>
    </row>
    <row r="837" spans="1:10">
      <c r="A837" t="s">
        <v>11</v>
      </c>
      <c r="B837" t="s">
        <v>3139</v>
      </c>
      <c r="C837" t="str">
        <f>_xlfn.XLOOKUP(TMODELO[[#This Row],[Tipo Empleado]],TBLTIPO[Tipo Empleado],TBLTIPO[cta])</f>
        <v>2.1.1.1.01</v>
      </c>
      <c r="D837" t="str">
        <f>_xlfn.XLOOKUP(TMODELO[[#This Row],[Codigo Area Liquidacion]],TBLAREA[PLANTA],TBLAREA[PROG])</f>
        <v>01</v>
      </c>
      <c r="E837" t="str">
        <f>TMODELO[[#This Row],[Numero Documento]]&amp;TMODELO[[#This Row],[CTA]]</f>
        <v>001047295042.1.1.1.01</v>
      </c>
      <c r="F837" s="25" t="s">
        <v>1350</v>
      </c>
      <c r="G837" t="s">
        <v>979</v>
      </c>
      <c r="H837" t="s">
        <v>491</v>
      </c>
      <c r="I837" t="s">
        <v>960</v>
      </c>
      <c r="J837" t="s">
        <v>1710</v>
      </c>
    </row>
    <row r="838" spans="1:10">
      <c r="A838" t="s">
        <v>11</v>
      </c>
      <c r="B838" t="s">
        <v>3139</v>
      </c>
      <c r="C838" t="str">
        <f>_xlfn.XLOOKUP(TMODELO[[#This Row],[Tipo Empleado]],TBLTIPO[Tipo Empleado],TBLTIPO[cta])</f>
        <v>2.1.1.1.01</v>
      </c>
      <c r="D838" t="str">
        <f>_xlfn.XLOOKUP(TMODELO[[#This Row],[Codigo Area Liquidacion]],TBLAREA[PLANTA],TBLAREA[PROG])</f>
        <v>01</v>
      </c>
      <c r="E838" t="str">
        <f>TMODELO[[#This Row],[Numero Documento]]&amp;TMODELO[[#This Row],[CTA]]</f>
        <v>031045181662.1.1.1.01</v>
      </c>
      <c r="F838" s="25" t="s">
        <v>2176</v>
      </c>
      <c r="G838" t="s">
        <v>3176</v>
      </c>
      <c r="H838" t="s">
        <v>401</v>
      </c>
      <c r="I838" t="s">
        <v>674</v>
      </c>
      <c r="J838" t="s">
        <v>1689</v>
      </c>
    </row>
    <row r="839" spans="1:10">
      <c r="A839" t="s">
        <v>11</v>
      </c>
      <c r="B839" t="s">
        <v>3155</v>
      </c>
      <c r="C839" t="str">
        <f>_xlfn.XLOOKUP(TMODELO[[#This Row],[Tipo Empleado]],TBLTIPO[Tipo Empleado],TBLTIPO[cta])</f>
        <v>2.1.1.1.01</v>
      </c>
      <c r="D839" t="str">
        <f>_xlfn.XLOOKUP(TMODELO[[#This Row],[Codigo Area Liquidacion]],TBLAREA[PLANTA],TBLAREA[PROG])</f>
        <v>11</v>
      </c>
      <c r="E839" t="str">
        <f>TMODELO[[#This Row],[Numero Documento]]&amp;TMODELO[[#This Row],[CTA]]</f>
        <v>001036019772.1.1.1.01</v>
      </c>
      <c r="F839" s="25" t="s">
        <v>1543</v>
      </c>
      <c r="G839" t="s">
        <v>85</v>
      </c>
      <c r="H839" t="s">
        <v>86</v>
      </c>
      <c r="I839" t="s">
        <v>73</v>
      </c>
      <c r="J839" t="s">
        <v>1684</v>
      </c>
    </row>
    <row r="840" spans="1:10">
      <c r="A840" t="s">
        <v>11</v>
      </c>
      <c r="B840" t="s">
        <v>3185</v>
      </c>
      <c r="C840" t="str">
        <f>_xlfn.XLOOKUP(TMODELO[[#This Row],[Tipo Empleado]],TBLTIPO[Tipo Empleado],TBLTIPO[cta])</f>
        <v>2.1.1.1.01</v>
      </c>
      <c r="D840" t="str">
        <f>_xlfn.XLOOKUP(TMODELO[[#This Row],[Codigo Area Liquidacion]],TBLAREA[PLANTA],TBLAREA[PROG])</f>
        <v>13</v>
      </c>
      <c r="E840" t="str">
        <f>TMODELO[[#This Row],[Numero Documento]]&amp;TMODELO[[#This Row],[CTA]]</f>
        <v>071004764772.1.1.1.01</v>
      </c>
      <c r="F840" s="25" t="s">
        <v>2440</v>
      </c>
      <c r="G840" t="s">
        <v>497</v>
      </c>
      <c r="H840" t="s">
        <v>32</v>
      </c>
      <c r="I840" t="s">
        <v>342</v>
      </c>
      <c r="J840" t="s">
        <v>1670</v>
      </c>
    </row>
    <row r="841" spans="1:10">
      <c r="A841" t="s">
        <v>11</v>
      </c>
      <c r="B841" t="s">
        <v>3185</v>
      </c>
      <c r="C841" t="str">
        <f>_xlfn.XLOOKUP(TMODELO[[#This Row],[Tipo Empleado]],TBLTIPO[Tipo Empleado],TBLTIPO[cta])</f>
        <v>2.1.1.1.01</v>
      </c>
      <c r="D841" t="str">
        <f>_xlfn.XLOOKUP(TMODELO[[#This Row],[Codigo Area Liquidacion]],TBLAREA[PLANTA],TBLAREA[PROG])</f>
        <v>13</v>
      </c>
      <c r="E841" t="str">
        <f>TMODELO[[#This Row],[Numero Documento]]&amp;TMODELO[[#This Row],[CTA]]</f>
        <v>001073180082.1.1.1.01</v>
      </c>
      <c r="F841" s="25" t="s">
        <v>1457</v>
      </c>
      <c r="G841" t="s">
        <v>498</v>
      </c>
      <c r="H841" t="s">
        <v>10</v>
      </c>
      <c r="I841" t="s">
        <v>342</v>
      </c>
      <c r="J841" t="s">
        <v>1670</v>
      </c>
    </row>
    <row r="842" spans="1:10">
      <c r="A842" t="s">
        <v>3039</v>
      </c>
      <c r="B842" t="s">
        <v>3139</v>
      </c>
      <c r="C842" t="str">
        <f>_xlfn.XLOOKUP(TMODELO[[#This Row],[Tipo Empleado]],TBLTIPO[Tipo Empleado],TBLTIPO[cta])</f>
        <v>2.1.1.2.08</v>
      </c>
      <c r="D842" t="str">
        <f>_xlfn.XLOOKUP(TMODELO[[#This Row],[Codigo Area Liquidacion]],TBLAREA[PLANTA],TBLAREA[PROG])</f>
        <v>01</v>
      </c>
      <c r="E842" t="str">
        <f>TMODELO[[#This Row],[Numero Documento]]&amp;TMODELO[[#This Row],[CTA]]</f>
        <v>020001751702.1.1.2.08</v>
      </c>
      <c r="F842" s="25" t="s">
        <v>3110</v>
      </c>
      <c r="G842" t="s">
        <v>3109</v>
      </c>
      <c r="H842" t="s">
        <v>3111</v>
      </c>
      <c r="I842" t="s">
        <v>1116</v>
      </c>
      <c r="J842" t="s">
        <v>1679</v>
      </c>
    </row>
    <row r="843" spans="1:10">
      <c r="A843" t="s">
        <v>3039</v>
      </c>
      <c r="B843" t="s">
        <v>3139</v>
      </c>
      <c r="C843" t="str">
        <f>_xlfn.XLOOKUP(TMODELO[[#This Row],[Tipo Empleado]],TBLTIPO[Tipo Empleado],TBLTIPO[cta])</f>
        <v>2.1.1.2.08</v>
      </c>
      <c r="D843" t="str">
        <f>_xlfn.XLOOKUP(TMODELO[[#This Row],[Codigo Area Liquidacion]],TBLAREA[PLANTA],TBLAREA[PROG])</f>
        <v>01</v>
      </c>
      <c r="E843" t="str">
        <f>TMODELO[[#This Row],[Numero Documento]]&amp;TMODELO[[#This Row],[CTA]]</f>
        <v>001184342652.1.1.2.08</v>
      </c>
      <c r="F843" s="25" t="s">
        <v>2836</v>
      </c>
      <c r="G843" t="s">
        <v>1902</v>
      </c>
      <c r="H843" t="s">
        <v>1738</v>
      </c>
      <c r="I843" t="s">
        <v>596</v>
      </c>
      <c r="J843" t="s">
        <v>1698</v>
      </c>
    </row>
    <row r="844" spans="1:10">
      <c r="A844" t="s">
        <v>11</v>
      </c>
      <c r="B844" t="s">
        <v>3185</v>
      </c>
      <c r="C844" t="str">
        <f>_xlfn.XLOOKUP(TMODELO[[#This Row],[Tipo Empleado]],TBLTIPO[Tipo Empleado],TBLTIPO[cta])</f>
        <v>2.1.1.1.01</v>
      </c>
      <c r="D844" t="str">
        <f>_xlfn.XLOOKUP(TMODELO[[#This Row],[Codigo Area Liquidacion]],TBLAREA[PLANTA],TBLAREA[PROG])</f>
        <v>13</v>
      </c>
      <c r="E844" t="str">
        <f>TMODELO[[#This Row],[Numero Documento]]&amp;TMODELO[[#This Row],[CTA]]</f>
        <v>001094342092.1.1.1.01</v>
      </c>
      <c r="F844" s="25" t="s">
        <v>1458</v>
      </c>
      <c r="G844" t="s">
        <v>499</v>
      </c>
      <c r="H844" t="s">
        <v>500</v>
      </c>
      <c r="I844" t="s">
        <v>342</v>
      </c>
      <c r="J844" t="s">
        <v>1670</v>
      </c>
    </row>
    <row r="845" spans="1:10">
      <c r="A845" t="s">
        <v>11</v>
      </c>
      <c r="B845" t="s">
        <v>3139</v>
      </c>
      <c r="C845" t="str">
        <f>_xlfn.XLOOKUP(TMODELO[[#This Row],[Tipo Empleado]],TBLTIPO[Tipo Empleado],TBLTIPO[cta])</f>
        <v>2.1.1.1.01</v>
      </c>
      <c r="D845" t="str">
        <f>_xlfn.XLOOKUP(TMODELO[[#This Row],[Codigo Area Liquidacion]],TBLAREA[PLANTA],TBLAREA[PROG])</f>
        <v>01</v>
      </c>
      <c r="E845" t="str">
        <f>TMODELO[[#This Row],[Numero Documento]]&amp;TMODELO[[#This Row],[CTA]]</f>
        <v>001038541052.1.1.1.01</v>
      </c>
      <c r="F845" s="25" t="s">
        <v>1351</v>
      </c>
      <c r="G845" t="s">
        <v>980</v>
      </c>
      <c r="H845" t="s">
        <v>981</v>
      </c>
      <c r="I845" t="s">
        <v>960</v>
      </c>
      <c r="J845" t="s">
        <v>1710</v>
      </c>
    </row>
    <row r="846" spans="1:10">
      <c r="A846" t="s">
        <v>3039</v>
      </c>
      <c r="B846" t="s">
        <v>3139</v>
      </c>
      <c r="C846" t="str">
        <f>_xlfn.XLOOKUP(TMODELO[[#This Row],[Tipo Empleado]],TBLTIPO[Tipo Empleado],TBLTIPO[cta])</f>
        <v>2.1.1.2.08</v>
      </c>
      <c r="D846" t="str">
        <f>_xlfn.XLOOKUP(TMODELO[[#This Row],[Codigo Area Liquidacion]],TBLAREA[PLANTA],TBLAREA[PROG])</f>
        <v>01</v>
      </c>
      <c r="E846" t="str">
        <f>TMODELO[[#This Row],[Numero Documento]]&amp;TMODELO[[#This Row],[CTA]]</f>
        <v>069000045392.1.1.2.08</v>
      </c>
      <c r="F846" s="25" t="s">
        <v>2837</v>
      </c>
      <c r="G846" t="s">
        <v>2006</v>
      </c>
      <c r="H846" t="s">
        <v>196</v>
      </c>
      <c r="I846" t="s">
        <v>1115</v>
      </c>
      <c r="J846" t="s">
        <v>1697</v>
      </c>
    </row>
    <row r="847" spans="1:10">
      <c r="A847" t="s">
        <v>3048</v>
      </c>
      <c r="B847" t="s">
        <v>3139</v>
      </c>
      <c r="C847" t="str">
        <f>_xlfn.XLOOKUP(TMODELO[[#This Row],[Tipo Empleado]],TBLTIPO[Tipo Empleado],TBLTIPO[cta])</f>
        <v>2.1.2.2.05</v>
      </c>
      <c r="D847" t="str">
        <f>_xlfn.XLOOKUP(TMODELO[[#This Row],[Codigo Area Liquidacion]],TBLAREA[PLANTA],TBLAREA[PROG])</f>
        <v>01</v>
      </c>
      <c r="E847" t="str">
        <f>TMODELO[[#This Row],[Numero Documento]]&amp;TMODELO[[#This Row],[CTA]]</f>
        <v>223006198422.1.2.2.05</v>
      </c>
      <c r="F847" s="25" t="s">
        <v>2993</v>
      </c>
      <c r="G847" t="s">
        <v>1941</v>
      </c>
      <c r="H847" t="s">
        <v>1060</v>
      </c>
      <c r="I847" t="s">
        <v>1116</v>
      </c>
      <c r="J847" t="s">
        <v>1679</v>
      </c>
    </row>
    <row r="848" spans="1:10">
      <c r="A848" t="s">
        <v>11</v>
      </c>
      <c r="B848" t="s">
        <v>3155</v>
      </c>
      <c r="C848" t="str">
        <f>_xlfn.XLOOKUP(TMODELO[[#This Row],[Tipo Empleado]],TBLTIPO[Tipo Empleado],TBLTIPO[cta])</f>
        <v>2.1.1.1.01</v>
      </c>
      <c r="D848" t="str">
        <f>_xlfn.XLOOKUP(TMODELO[[#This Row],[Codigo Area Liquidacion]],TBLAREA[PLANTA],TBLAREA[PROG])</f>
        <v>11</v>
      </c>
      <c r="E848" t="str">
        <f>TMODELO[[#This Row],[Numero Documento]]&amp;TMODELO[[#This Row],[CTA]]</f>
        <v>001190770302.1.1.1.01</v>
      </c>
      <c r="F848" s="25" t="s">
        <v>2684</v>
      </c>
      <c r="G848" t="s">
        <v>1187</v>
      </c>
      <c r="H848" t="s">
        <v>1186</v>
      </c>
      <c r="I848" t="s">
        <v>728</v>
      </c>
      <c r="J848" t="s">
        <v>1674</v>
      </c>
    </row>
    <row r="849" spans="1:10">
      <c r="A849" t="s">
        <v>11</v>
      </c>
      <c r="B849" t="s">
        <v>3185</v>
      </c>
      <c r="C849" t="str">
        <f>_xlfn.XLOOKUP(TMODELO[[#This Row],[Tipo Empleado]],TBLTIPO[Tipo Empleado],TBLTIPO[cta])</f>
        <v>2.1.1.1.01</v>
      </c>
      <c r="D849" t="str">
        <f>_xlfn.XLOOKUP(TMODELO[[#This Row],[Codigo Area Liquidacion]],TBLAREA[PLANTA],TBLAREA[PROG])</f>
        <v>13</v>
      </c>
      <c r="E849" t="str">
        <f>TMODELO[[#This Row],[Numero Documento]]&amp;TMODELO[[#This Row],[CTA]]</f>
        <v>001140128182.1.1.1.01</v>
      </c>
      <c r="F849" s="25" t="s">
        <v>2441</v>
      </c>
      <c r="G849" t="s">
        <v>1264</v>
      </c>
      <c r="H849" t="s">
        <v>385</v>
      </c>
      <c r="I849" t="s">
        <v>342</v>
      </c>
      <c r="J849" t="s">
        <v>1670</v>
      </c>
    </row>
    <row r="850" spans="1:10">
      <c r="A850" t="s">
        <v>11</v>
      </c>
      <c r="B850" t="s">
        <v>3139</v>
      </c>
      <c r="C850" t="str">
        <f>_xlfn.XLOOKUP(TMODELO[[#This Row],[Tipo Empleado]],TBLTIPO[Tipo Empleado],TBLTIPO[cta])</f>
        <v>2.1.1.1.01</v>
      </c>
      <c r="D850" t="str">
        <f>_xlfn.XLOOKUP(TMODELO[[#This Row],[Codigo Area Liquidacion]],TBLAREA[PLANTA],TBLAREA[PROG])</f>
        <v>01</v>
      </c>
      <c r="E850" t="str">
        <f>TMODELO[[#This Row],[Numero Documento]]&amp;TMODELO[[#This Row],[CTA]]</f>
        <v>001006215072.1.1.1.01</v>
      </c>
      <c r="F850" s="25" t="s">
        <v>2177</v>
      </c>
      <c r="G850" t="s">
        <v>1083</v>
      </c>
      <c r="H850" t="s">
        <v>1084</v>
      </c>
      <c r="I850" t="s">
        <v>1116</v>
      </c>
      <c r="J850" t="s">
        <v>1679</v>
      </c>
    </row>
    <row r="851" spans="1:10">
      <c r="A851" t="s">
        <v>3039</v>
      </c>
      <c r="B851" t="s">
        <v>3139</v>
      </c>
      <c r="C851" t="str">
        <f>_xlfn.XLOOKUP(TMODELO[[#This Row],[Tipo Empleado]],TBLTIPO[Tipo Empleado],TBLTIPO[cta])</f>
        <v>2.1.1.2.08</v>
      </c>
      <c r="D851" t="str">
        <f>_xlfn.XLOOKUP(TMODELO[[#This Row],[Codigo Area Liquidacion]],TBLAREA[PLANTA],TBLAREA[PROG])</f>
        <v>01</v>
      </c>
      <c r="E851" t="str">
        <f>TMODELO[[#This Row],[Numero Documento]]&amp;TMODELO[[#This Row],[CTA]]</f>
        <v>023015804172.1.1.2.08</v>
      </c>
      <c r="F851" s="25" t="s">
        <v>2838</v>
      </c>
      <c r="G851" t="s">
        <v>1636</v>
      </c>
      <c r="H851" t="s">
        <v>130</v>
      </c>
      <c r="I851" t="s">
        <v>1115</v>
      </c>
      <c r="J851" t="s">
        <v>1697</v>
      </c>
    </row>
    <row r="852" spans="1:10">
      <c r="A852" t="s">
        <v>3048</v>
      </c>
      <c r="B852" t="s">
        <v>3139</v>
      </c>
      <c r="C852" t="str">
        <f>_xlfn.XLOOKUP(TMODELO[[#This Row],[Tipo Empleado]],TBLTIPO[Tipo Empleado],TBLTIPO[cta])</f>
        <v>2.1.2.2.05</v>
      </c>
      <c r="D852" t="str">
        <f>_xlfn.XLOOKUP(TMODELO[[#This Row],[Codigo Area Liquidacion]],TBLAREA[PLANTA],TBLAREA[PROG])</f>
        <v>01</v>
      </c>
      <c r="E852" t="str">
        <f>TMODELO[[#This Row],[Numero Documento]]&amp;TMODELO[[#This Row],[CTA]]</f>
        <v>017001887072.1.2.2.05</v>
      </c>
      <c r="F852" s="25" t="s">
        <v>2994</v>
      </c>
      <c r="G852" t="s">
        <v>1302</v>
      </c>
      <c r="H852" t="s">
        <v>1060</v>
      </c>
      <c r="I852" t="s">
        <v>1116</v>
      </c>
      <c r="J852" t="s">
        <v>1679</v>
      </c>
    </row>
    <row r="853" spans="1:10">
      <c r="A853" t="s">
        <v>3048</v>
      </c>
      <c r="B853" t="s">
        <v>3139</v>
      </c>
      <c r="C853" t="str">
        <f>_xlfn.XLOOKUP(TMODELO[[#This Row],[Tipo Empleado]],TBLTIPO[Tipo Empleado],TBLTIPO[cta])</f>
        <v>2.1.2.2.05</v>
      </c>
      <c r="D853" t="str">
        <f>_xlfn.XLOOKUP(TMODELO[[#This Row],[Codigo Area Liquidacion]],TBLAREA[PLANTA],TBLAREA[PROG])</f>
        <v>01</v>
      </c>
      <c r="E853" t="str">
        <f>TMODELO[[#This Row],[Numero Documento]]&amp;TMODELO[[#This Row],[CTA]]</f>
        <v>016001690542.1.2.2.05</v>
      </c>
      <c r="F853" s="25" t="s">
        <v>2995</v>
      </c>
      <c r="G853" t="s">
        <v>1065</v>
      </c>
      <c r="H853" t="s">
        <v>1060</v>
      </c>
      <c r="I853" t="s">
        <v>1116</v>
      </c>
      <c r="J853" t="s">
        <v>1679</v>
      </c>
    </row>
    <row r="854" spans="1:10">
      <c r="A854" t="s">
        <v>11</v>
      </c>
      <c r="B854" t="s">
        <v>3185</v>
      </c>
      <c r="C854" t="str">
        <f>_xlfn.XLOOKUP(TMODELO[[#This Row],[Tipo Empleado]],TBLTIPO[Tipo Empleado],TBLTIPO[cta])</f>
        <v>2.1.1.1.01</v>
      </c>
      <c r="D854" t="str">
        <f>_xlfn.XLOOKUP(TMODELO[[#This Row],[Codigo Area Liquidacion]],TBLAREA[PLANTA],TBLAREA[PROG])</f>
        <v>13</v>
      </c>
      <c r="E854" t="str">
        <f>TMODELO[[#This Row],[Numero Documento]]&amp;TMODELO[[#This Row],[CTA]]</f>
        <v>059001840282.1.1.1.01</v>
      </c>
      <c r="F854" s="25" t="s">
        <v>2546</v>
      </c>
      <c r="G854" t="s">
        <v>247</v>
      </c>
      <c r="H854" t="s">
        <v>248</v>
      </c>
      <c r="I854" t="s">
        <v>1961</v>
      </c>
      <c r="J854" t="s">
        <v>1673</v>
      </c>
    </row>
    <row r="855" spans="1:10">
      <c r="A855" t="s">
        <v>11</v>
      </c>
      <c r="B855" t="s">
        <v>3185</v>
      </c>
      <c r="C855" t="str">
        <f>_xlfn.XLOOKUP(TMODELO[[#This Row],[Tipo Empleado]],TBLTIPO[Tipo Empleado],TBLTIPO[cta])</f>
        <v>2.1.1.1.01</v>
      </c>
      <c r="D855" t="str">
        <f>_xlfn.XLOOKUP(TMODELO[[#This Row],[Codigo Area Liquidacion]],TBLAREA[PLANTA],TBLAREA[PROG])</f>
        <v>13</v>
      </c>
      <c r="E855" t="str">
        <f>TMODELO[[#This Row],[Numero Documento]]&amp;TMODELO[[#This Row],[CTA]]</f>
        <v>001035288992.1.1.1.01</v>
      </c>
      <c r="F855" s="25" t="s">
        <v>2442</v>
      </c>
      <c r="G855" t="s">
        <v>645</v>
      </c>
      <c r="H855" t="s">
        <v>27</v>
      </c>
      <c r="I855" t="s">
        <v>1954</v>
      </c>
      <c r="J855" t="s">
        <v>1677</v>
      </c>
    </row>
    <row r="856" spans="1:10">
      <c r="A856" t="s">
        <v>11</v>
      </c>
      <c r="B856" t="s">
        <v>3139</v>
      </c>
      <c r="C856" t="str">
        <f>_xlfn.XLOOKUP(TMODELO[[#This Row],[Tipo Empleado]],TBLTIPO[Tipo Empleado],TBLTIPO[cta])</f>
        <v>2.1.1.1.01</v>
      </c>
      <c r="D856" t="str">
        <f>_xlfn.XLOOKUP(TMODELO[[#This Row],[Codigo Area Liquidacion]],TBLAREA[PLANTA],TBLAREA[PROG])</f>
        <v>01</v>
      </c>
      <c r="E856" t="str">
        <f>TMODELO[[#This Row],[Numero Documento]]&amp;TMODELO[[#This Row],[CTA]]</f>
        <v>001026480782.1.1.1.01</v>
      </c>
      <c r="F856" s="25" t="s">
        <v>2178</v>
      </c>
      <c r="G856" t="s">
        <v>706</v>
      </c>
      <c r="H856" t="s">
        <v>8</v>
      </c>
      <c r="I856" t="s">
        <v>699</v>
      </c>
      <c r="J856" t="s">
        <v>1708</v>
      </c>
    </row>
    <row r="857" spans="1:10">
      <c r="A857" t="s">
        <v>11</v>
      </c>
      <c r="B857" t="s">
        <v>3155</v>
      </c>
      <c r="C857" t="str">
        <f>_xlfn.XLOOKUP(TMODELO[[#This Row],[Tipo Empleado]],TBLTIPO[Tipo Empleado],TBLTIPO[cta])</f>
        <v>2.1.1.1.01</v>
      </c>
      <c r="D857" t="str">
        <f>_xlfn.XLOOKUP(TMODELO[[#This Row],[Codigo Area Liquidacion]],TBLAREA[PLANTA],TBLAREA[PROG])</f>
        <v>11</v>
      </c>
      <c r="E857" t="str">
        <f>TMODELO[[#This Row],[Numero Documento]]&amp;TMODELO[[#This Row],[CTA]]</f>
        <v>001086652172.1.1.1.01</v>
      </c>
      <c r="F857" s="25" t="s">
        <v>1544</v>
      </c>
      <c r="G857" t="s">
        <v>879</v>
      </c>
      <c r="H857" t="s">
        <v>534</v>
      </c>
      <c r="I857" t="s">
        <v>830</v>
      </c>
      <c r="J857" t="s">
        <v>1672</v>
      </c>
    </row>
    <row r="858" spans="1:10">
      <c r="A858" t="s">
        <v>11</v>
      </c>
      <c r="B858" t="s">
        <v>3185</v>
      </c>
      <c r="C858" t="str">
        <f>_xlfn.XLOOKUP(TMODELO[[#This Row],[Tipo Empleado]],TBLTIPO[Tipo Empleado],TBLTIPO[cta])</f>
        <v>2.1.1.1.01</v>
      </c>
      <c r="D858" t="str">
        <f>_xlfn.XLOOKUP(TMODELO[[#This Row],[Codigo Area Liquidacion]],TBLAREA[PLANTA],TBLAREA[PROG])</f>
        <v>13</v>
      </c>
      <c r="E858" t="str">
        <f>TMODELO[[#This Row],[Numero Documento]]&amp;TMODELO[[#This Row],[CTA]]</f>
        <v>402238847232.1.1.1.01</v>
      </c>
      <c r="F858" s="25" t="s">
        <v>2443</v>
      </c>
      <c r="G858" t="s">
        <v>1826</v>
      </c>
      <c r="H858" t="s">
        <v>210</v>
      </c>
      <c r="I858" t="s">
        <v>342</v>
      </c>
      <c r="J858" t="s">
        <v>1670</v>
      </c>
    </row>
    <row r="859" spans="1:10">
      <c r="A859" t="s">
        <v>11</v>
      </c>
      <c r="B859" t="s">
        <v>3139</v>
      </c>
      <c r="C859" t="str">
        <f>_xlfn.XLOOKUP(TMODELO[[#This Row],[Tipo Empleado]],TBLTIPO[Tipo Empleado],TBLTIPO[cta])</f>
        <v>2.1.1.1.01</v>
      </c>
      <c r="D859" t="str">
        <f>_xlfn.XLOOKUP(TMODELO[[#This Row],[Codigo Area Liquidacion]],TBLAREA[PLANTA],TBLAREA[PROG])</f>
        <v>01</v>
      </c>
      <c r="E859" t="str">
        <f>TMODELO[[#This Row],[Numero Documento]]&amp;TMODELO[[#This Row],[CTA]]</f>
        <v>402249244782.1.1.1.01</v>
      </c>
      <c r="F859" s="25" t="s">
        <v>2179</v>
      </c>
      <c r="G859" t="s">
        <v>936</v>
      </c>
      <c r="H859" t="s">
        <v>75</v>
      </c>
      <c r="I859" t="s">
        <v>1955</v>
      </c>
      <c r="J859" t="s">
        <v>1669</v>
      </c>
    </row>
    <row r="860" spans="1:10">
      <c r="A860" t="s">
        <v>3039</v>
      </c>
      <c r="B860" t="s">
        <v>3139</v>
      </c>
      <c r="C860" t="str">
        <f>_xlfn.XLOOKUP(TMODELO[[#This Row],[Tipo Empleado]],TBLTIPO[Tipo Empleado],TBLTIPO[cta])</f>
        <v>2.1.1.2.08</v>
      </c>
      <c r="D860" t="str">
        <f>_xlfn.XLOOKUP(TMODELO[[#This Row],[Codigo Area Liquidacion]],TBLAREA[PLANTA],TBLAREA[PROG])</f>
        <v>01</v>
      </c>
      <c r="E860" t="str">
        <f>TMODELO[[#This Row],[Numero Documento]]&amp;TMODELO[[#This Row],[CTA]]</f>
        <v>001067120942.1.1.2.08</v>
      </c>
      <c r="F860" s="25" t="s">
        <v>2839</v>
      </c>
      <c r="G860" t="s">
        <v>1637</v>
      </c>
      <c r="H860" t="s">
        <v>110</v>
      </c>
      <c r="I860" t="s">
        <v>106</v>
      </c>
      <c r="J860" t="s">
        <v>1690</v>
      </c>
    </row>
    <row r="861" spans="1:10">
      <c r="A861" t="s">
        <v>3048</v>
      </c>
      <c r="B861" t="s">
        <v>3139</v>
      </c>
      <c r="C861" t="str">
        <f>_xlfn.XLOOKUP(TMODELO[[#This Row],[Tipo Empleado]],TBLTIPO[Tipo Empleado],TBLTIPO[cta])</f>
        <v>2.1.2.2.05</v>
      </c>
      <c r="D861" t="str">
        <f>_xlfn.XLOOKUP(TMODELO[[#This Row],[Codigo Area Liquidacion]],TBLAREA[PLANTA],TBLAREA[PROG])</f>
        <v>01</v>
      </c>
      <c r="E861" t="str">
        <f>TMODELO[[#This Row],[Numero Documento]]&amp;TMODELO[[#This Row],[CTA]]</f>
        <v>001188182102.1.2.2.05</v>
      </c>
      <c r="F861" s="25" t="s">
        <v>2996</v>
      </c>
      <c r="G861" t="s">
        <v>1893</v>
      </c>
      <c r="H861" t="s">
        <v>1060</v>
      </c>
      <c r="I861" t="s">
        <v>1116</v>
      </c>
      <c r="J861" t="s">
        <v>1679</v>
      </c>
    </row>
    <row r="862" spans="1:10">
      <c r="A862" t="s">
        <v>3039</v>
      </c>
      <c r="B862" t="s">
        <v>3139</v>
      </c>
      <c r="C862" t="str">
        <f>_xlfn.XLOOKUP(TMODELO[[#This Row],[Tipo Empleado]],TBLTIPO[Tipo Empleado],TBLTIPO[cta])</f>
        <v>2.1.1.2.08</v>
      </c>
      <c r="D862" t="str">
        <f>_xlfn.XLOOKUP(TMODELO[[#This Row],[Codigo Area Liquidacion]],TBLAREA[PLANTA],TBLAREA[PROG])</f>
        <v>01</v>
      </c>
      <c r="E862" t="str">
        <f>TMODELO[[#This Row],[Numero Documento]]&amp;TMODELO[[#This Row],[CTA]]</f>
        <v>047000085782.1.1.2.08</v>
      </c>
      <c r="F862" s="25" t="s">
        <v>2840</v>
      </c>
      <c r="G862" t="s">
        <v>1176</v>
      </c>
      <c r="H862" t="s">
        <v>1173</v>
      </c>
      <c r="I862" t="s">
        <v>1115</v>
      </c>
      <c r="J862" t="s">
        <v>1697</v>
      </c>
    </row>
    <row r="863" spans="1:10">
      <c r="A863" t="s">
        <v>11</v>
      </c>
      <c r="B863" t="s">
        <v>3139</v>
      </c>
      <c r="C863" t="str">
        <f>_xlfn.XLOOKUP(TMODELO[[#This Row],[Tipo Empleado]],TBLTIPO[Tipo Empleado],TBLTIPO[cta])</f>
        <v>2.1.1.1.01</v>
      </c>
      <c r="D863" t="str">
        <f>_xlfn.XLOOKUP(TMODELO[[#This Row],[Codigo Area Liquidacion]],TBLAREA[PLANTA],TBLAREA[PROG])</f>
        <v>01</v>
      </c>
      <c r="E863" t="str">
        <f>TMODELO[[#This Row],[Numero Documento]]&amp;TMODELO[[#This Row],[CTA]]</f>
        <v>001036030152.1.1.1.01</v>
      </c>
      <c r="F863" s="25" t="s">
        <v>2180</v>
      </c>
      <c r="G863" t="s">
        <v>982</v>
      </c>
      <c r="H863" t="s">
        <v>455</v>
      </c>
      <c r="I863" t="s">
        <v>960</v>
      </c>
      <c r="J863" t="s">
        <v>1710</v>
      </c>
    </row>
    <row r="864" spans="1:10">
      <c r="A864" t="s">
        <v>11</v>
      </c>
      <c r="B864" t="s">
        <v>3155</v>
      </c>
      <c r="C864" t="str">
        <f>_xlfn.XLOOKUP(TMODELO[[#This Row],[Tipo Empleado]],TBLTIPO[Tipo Empleado],TBLTIPO[cta])</f>
        <v>2.1.1.1.01</v>
      </c>
      <c r="D864" t="str">
        <f>_xlfn.XLOOKUP(TMODELO[[#This Row],[Codigo Area Liquidacion]],TBLAREA[PLANTA],TBLAREA[PROG])</f>
        <v>11</v>
      </c>
      <c r="E864" t="str">
        <f>TMODELO[[#This Row],[Numero Documento]]&amp;TMODELO[[#This Row],[CTA]]</f>
        <v>001115742162.1.1.1.01</v>
      </c>
      <c r="F864" s="25" t="s">
        <v>1545</v>
      </c>
      <c r="G864" t="s">
        <v>880</v>
      </c>
      <c r="H864" t="s">
        <v>881</v>
      </c>
      <c r="I864" t="s">
        <v>830</v>
      </c>
      <c r="J864" t="s">
        <v>1672</v>
      </c>
    </row>
    <row r="865" spans="1:10">
      <c r="A865" t="s">
        <v>11</v>
      </c>
      <c r="B865" t="s">
        <v>3155</v>
      </c>
      <c r="C865" t="str">
        <f>_xlfn.XLOOKUP(TMODELO[[#This Row],[Tipo Empleado]],TBLTIPO[Tipo Empleado],TBLTIPO[cta])</f>
        <v>2.1.1.1.01</v>
      </c>
      <c r="D865" t="str">
        <f>_xlfn.XLOOKUP(TMODELO[[#This Row],[Codigo Area Liquidacion]],TBLAREA[PLANTA],TBLAREA[PROG])</f>
        <v>11</v>
      </c>
      <c r="E865" t="str">
        <f>TMODELO[[#This Row],[Numero Documento]]&amp;TMODELO[[#This Row],[CTA]]</f>
        <v>001085434552.1.1.1.01</v>
      </c>
      <c r="F865" s="25" t="s">
        <v>1546</v>
      </c>
      <c r="G865" t="s">
        <v>87</v>
      </c>
      <c r="H865" t="s">
        <v>88</v>
      </c>
      <c r="I865" t="s">
        <v>73</v>
      </c>
      <c r="J865" t="s">
        <v>1684</v>
      </c>
    </row>
    <row r="866" spans="1:10">
      <c r="A866" t="s">
        <v>11</v>
      </c>
      <c r="B866" t="s">
        <v>3139</v>
      </c>
      <c r="C866" t="str">
        <f>_xlfn.XLOOKUP(TMODELO[[#This Row],[Tipo Empleado]],TBLTIPO[Tipo Empleado],TBLTIPO[cta])</f>
        <v>2.1.1.1.01</v>
      </c>
      <c r="D866" t="str">
        <f>_xlfn.XLOOKUP(TMODELO[[#This Row],[Codigo Area Liquidacion]],TBLAREA[PLANTA],TBLAREA[PROG])</f>
        <v>01</v>
      </c>
      <c r="E866" t="str">
        <f>TMODELO[[#This Row],[Numero Documento]]&amp;TMODELO[[#This Row],[CTA]]</f>
        <v>001007875482.1.1.1.01</v>
      </c>
      <c r="F866" s="25" t="s">
        <v>1352</v>
      </c>
      <c r="G866" t="s">
        <v>983</v>
      </c>
      <c r="H866" t="s">
        <v>963</v>
      </c>
      <c r="I866" t="s">
        <v>960</v>
      </c>
      <c r="J866" t="s">
        <v>1710</v>
      </c>
    </row>
    <row r="867" spans="1:10">
      <c r="A867" t="s">
        <v>11</v>
      </c>
      <c r="B867" t="s">
        <v>3155</v>
      </c>
      <c r="C867" t="str">
        <f>_xlfn.XLOOKUP(TMODELO[[#This Row],[Tipo Empleado]],TBLTIPO[Tipo Empleado],TBLTIPO[cta])</f>
        <v>2.1.1.1.01</v>
      </c>
      <c r="D867" t="str">
        <f>_xlfn.XLOOKUP(TMODELO[[#This Row],[Codigo Area Liquidacion]],TBLAREA[PLANTA],TBLAREA[PROG])</f>
        <v>11</v>
      </c>
      <c r="E867" t="str">
        <f>TMODELO[[#This Row],[Numero Documento]]&amp;TMODELO[[#This Row],[CTA]]</f>
        <v>031018553552.1.1.1.01</v>
      </c>
      <c r="F867" s="25" t="s">
        <v>2685</v>
      </c>
      <c r="G867" t="s">
        <v>57</v>
      </c>
      <c r="H867" t="s">
        <v>8</v>
      </c>
      <c r="I867" t="s">
        <v>18</v>
      </c>
      <c r="J867" t="s">
        <v>1729</v>
      </c>
    </row>
    <row r="868" spans="1:10">
      <c r="A868" t="s">
        <v>11</v>
      </c>
      <c r="B868" t="s">
        <v>3155</v>
      </c>
      <c r="C868" t="str">
        <f>_xlfn.XLOOKUP(TMODELO[[#This Row],[Tipo Empleado]],TBLTIPO[Tipo Empleado],TBLTIPO[cta])</f>
        <v>2.1.1.1.01</v>
      </c>
      <c r="D868" t="str">
        <f>_xlfn.XLOOKUP(TMODELO[[#This Row],[Codigo Area Liquidacion]],TBLAREA[PLANTA],TBLAREA[PROG])</f>
        <v>11</v>
      </c>
      <c r="E868" t="str">
        <f>TMODELO[[#This Row],[Numero Documento]]&amp;TMODELO[[#This Row],[CTA]]</f>
        <v>223001425222.1.1.1.01</v>
      </c>
      <c r="F868" s="25" t="s">
        <v>1547</v>
      </c>
      <c r="G868" t="s">
        <v>882</v>
      </c>
      <c r="H868" t="s">
        <v>60</v>
      </c>
      <c r="I868" t="s">
        <v>830</v>
      </c>
      <c r="J868" t="s">
        <v>1672</v>
      </c>
    </row>
    <row r="869" spans="1:10">
      <c r="A869" t="s">
        <v>11</v>
      </c>
      <c r="B869" t="s">
        <v>3155</v>
      </c>
      <c r="C869" t="str">
        <f>_xlfn.XLOOKUP(TMODELO[[#This Row],[Tipo Empleado]],TBLTIPO[Tipo Empleado],TBLTIPO[cta])</f>
        <v>2.1.1.1.01</v>
      </c>
      <c r="D869" t="str">
        <f>_xlfn.XLOOKUP(TMODELO[[#This Row],[Codigo Area Liquidacion]],TBLAREA[PLANTA],TBLAREA[PROG])</f>
        <v>11</v>
      </c>
      <c r="E869" t="str">
        <f>TMODELO[[#This Row],[Numero Documento]]&amp;TMODELO[[#This Row],[CTA]]</f>
        <v>031020026922.1.1.1.01</v>
      </c>
      <c r="F869" s="25" t="s">
        <v>2686</v>
      </c>
      <c r="G869" t="s">
        <v>752</v>
      </c>
      <c r="H869" t="s">
        <v>8</v>
      </c>
      <c r="I869" t="s">
        <v>728</v>
      </c>
      <c r="J869" t="s">
        <v>1674</v>
      </c>
    </row>
    <row r="870" spans="1:10">
      <c r="A870" t="s">
        <v>11</v>
      </c>
      <c r="B870" t="s">
        <v>3185</v>
      </c>
      <c r="C870" t="str">
        <f>_xlfn.XLOOKUP(TMODELO[[#This Row],[Tipo Empleado]],TBLTIPO[Tipo Empleado],TBLTIPO[cta])</f>
        <v>2.1.1.1.01</v>
      </c>
      <c r="D870" t="str">
        <f>_xlfn.XLOOKUP(TMODELO[[#This Row],[Codigo Area Liquidacion]],TBLAREA[PLANTA],TBLAREA[PROG])</f>
        <v>13</v>
      </c>
      <c r="E870" t="str">
        <f>TMODELO[[#This Row],[Numero Documento]]&amp;TMODELO[[#This Row],[CTA]]</f>
        <v>031009896192.1.1.1.01</v>
      </c>
      <c r="F870" s="25" t="s">
        <v>1459</v>
      </c>
      <c r="G870" t="s">
        <v>501</v>
      </c>
      <c r="H870" t="s">
        <v>502</v>
      </c>
      <c r="I870" t="s">
        <v>342</v>
      </c>
      <c r="J870" t="s">
        <v>1670</v>
      </c>
    </row>
    <row r="871" spans="1:10">
      <c r="A871" t="s">
        <v>11</v>
      </c>
      <c r="B871" t="s">
        <v>3155</v>
      </c>
      <c r="C871" t="str">
        <f>_xlfn.XLOOKUP(TMODELO[[#This Row],[Tipo Empleado]],TBLTIPO[Tipo Empleado],TBLTIPO[cta])</f>
        <v>2.1.1.1.01</v>
      </c>
      <c r="D871" t="str">
        <f>_xlfn.XLOOKUP(TMODELO[[#This Row],[Codigo Area Liquidacion]],TBLAREA[PLANTA],TBLAREA[PROG])</f>
        <v>11</v>
      </c>
      <c r="E871" t="str">
        <f>TMODELO[[#This Row],[Numero Documento]]&amp;TMODELO[[#This Row],[CTA]]</f>
        <v>031024328572.1.1.1.01</v>
      </c>
      <c r="F871" s="25" t="s">
        <v>1548</v>
      </c>
      <c r="G871" t="s">
        <v>58</v>
      </c>
      <c r="H871" t="s">
        <v>59</v>
      </c>
      <c r="I871" t="s">
        <v>18</v>
      </c>
      <c r="J871" t="s">
        <v>1729</v>
      </c>
    </row>
    <row r="872" spans="1:10">
      <c r="A872" t="s">
        <v>11</v>
      </c>
      <c r="B872" t="s">
        <v>3185</v>
      </c>
      <c r="C872" t="str">
        <f>_xlfn.XLOOKUP(TMODELO[[#This Row],[Tipo Empleado]],TBLTIPO[Tipo Empleado],TBLTIPO[cta])</f>
        <v>2.1.1.1.01</v>
      </c>
      <c r="D872" t="str">
        <f>_xlfn.XLOOKUP(TMODELO[[#This Row],[Codigo Area Liquidacion]],TBLAREA[PLANTA],TBLAREA[PROG])</f>
        <v>13</v>
      </c>
      <c r="E872" t="str">
        <f>TMODELO[[#This Row],[Numero Documento]]&amp;TMODELO[[#This Row],[CTA]]</f>
        <v>001101886792.1.1.1.01</v>
      </c>
      <c r="F872" s="25" t="s">
        <v>1460</v>
      </c>
      <c r="G872" t="s">
        <v>3201</v>
      </c>
      <c r="H872" t="s">
        <v>10</v>
      </c>
      <c r="I872" t="s">
        <v>342</v>
      </c>
      <c r="J872" t="s">
        <v>1670</v>
      </c>
    </row>
    <row r="873" spans="1:10">
      <c r="A873" t="s">
        <v>11</v>
      </c>
      <c r="B873" t="s">
        <v>3155</v>
      </c>
      <c r="C873" t="str">
        <f>_xlfn.XLOOKUP(TMODELO[[#This Row],[Tipo Empleado]],TBLTIPO[Tipo Empleado],TBLTIPO[cta])</f>
        <v>2.1.1.1.01</v>
      </c>
      <c r="D873" t="str">
        <f>_xlfn.XLOOKUP(TMODELO[[#This Row],[Codigo Area Liquidacion]],TBLAREA[PLANTA],TBLAREA[PROG])</f>
        <v>11</v>
      </c>
      <c r="E873" t="str">
        <f>TMODELO[[#This Row],[Numero Documento]]&amp;TMODELO[[#This Row],[CTA]]</f>
        <v>001152308722.1.1.1.01</v>
      </c>
      <c r="F873" s="25" t="s">
        <v>2687</v>
      </c>
      <c r="G873" t="s">
        <v>883</v>
      </c>
      <c r="H873" t="s">
        <v>60</v>
      </c>
      <c r="I873" t="s">
        <v>830</v>
      </c>
      <c r="J873" t="s">
        <v>1672</v>
      </c>
    </row>
    <row r="874" spans="1:10">
      <c r="A874" t="s">
        <v>11</v>
      </c>
      <c r="B874" t="s">
        <v>3185</v>
      </c>
      <c r="C874" t="str">
        <f>_xlfn.XLOOKUP(TMODELO[[#This Row],[Tipo Empleado]],TBLTIPO[Tipo Empleado],TBLTIPO[cta])</f>
        <v>2.1.1.1.01</v>
      </c>
      <c r="D874" t="str">
        <f>_xlfn.XLOOKUP(TMODELO[[#This Row],[Codigo Area Liquidacion]],TBLAREA[PLANTA],TBLAREA[PROG])</f>
        <v>13</v>
      </c>
      <c r="E874" t="str">
        <f>TMODELO[[#This Row],[Numero Documento]]&amp;TMODELO[[#This Row],[CTA]]</f>
        <v>001126077422.1.1.1.01</v>
      </c>
      <c r="F874" s="25" t="s">
        <v>2547</v>
      </c>
      <c r="G874" t="s">
        <v>504</v>
      </c>
      <c r="H874" t="s">
        <v>251</v>
      </c>
      <c r="I874" t="s">
        <v>1959</v>
      </c>
      <c r="J874" t="s">
        <v>1702</v>
      </c>
    </row>
    <row r="875" spans="1:10">
      <c r="A875" t="s">
        <v>11</v>
      </c>
      <c r="B875" t="s">
        <v>3185</v>
      </c>
      <c r="C875" t="str">
        <f>_xlfn.XLOOKUP(TMODELO[[#This Row],[Tipo Empleado]],TBLTIPO[Tipo Empleado],TBLTIPO[cta])</f>
        <v>2.1.1.1.01</v>
      </c>
      <c r="D875" t="str">
        <f>_xlfn.XLOOKUP(TMODELO[[#This Row],[Codigo Area Liquidacion]],TBLAREA[PLANTA],TBLAREA[PROG])</f>
        <v>13</v>
      </c>
      <c r="E875" t="str">
        <f>TMODELO[[#This Row],[Numero Documento]]&amp;TMODELO[[#This Row],[CTA]]</f>
        <v>001006375292.1.1.1.01</v>
      </c>
      <c r="F875" s="25" t="s">
        <v>2444</v>
      </c>
      <c r="G875" t="s">
        <v>646</v>
      </c>
      <c r="H875" t="s">
        <v>647</v>
      </c>
      <c r="I875" t="s">
        <v>1954</v>
      </c>
      <c r="J875" t="s">
        <v>1677</v>
      </c>
    </row>
    <row r="876" spans="1:10">
      <c r="A876" t="s">
        <v>11</v>
      </c>
      <c r="B876" t="s">
        <v>3155</v>
      </c>
      <c r="C876" t="str">
        <f>_xlfn.XLOOKUP(TMODELO[[#This Row],[Tipo Empleado]],TBLTIPO[Tipo Empleado],TBLTIPO[cta])</f>
        <v>2.1.1.1.01</v>
      </c>
      <c r="D876" t="str">
        <f>_xlfn.XLOOKUP(TMODELO[[#This Row],[Codigo Area Liquidacion]],TBLAREA[PLANTA],TBLAREA[PROG])</f>
        <v>11</v>
      </c>
      <c r="E876" t="str">
        <f>TMODELO[[#This Row],[Numero Documento]]&amp;TMODELO[[#This Row],[CTA]]</f>
        <v>001111408512.1.1.1.01</v>
      </c>
      <c r="F876" s="25" t="s">
        <v>2688</v>
      </c>
      <c r="G876" t="s">
        <v>3162</v>
      </c>
      <c r="H876" t="s">
        <v>297</v>
      </c>
      <c r="I876" t="s">
        <v>332</v>
      </c>
      <c r="J876" t="s">
        <v>1722</v>
      </c>
    </row>
    <row r="877" spans="1:10">
      <c r="A877" t="s">
        <v>11</v>
      </c>
      <c r="B877" t="s">
        <v>3185</v>
      </c>
      <c r="C877" t="str">
        <f>_xlfn.XLOOKUP(TMODELO[[#This Row],[Tipo Empleado]],TBLTIPO[Tipo Empleado],TBLTIPO[cta])</f>
        <v>2.1.1.1.01</v>
      </c>
      <c r="D877" t="str">
        <f>_xlfn.XLOOKUP(TMODELO[[#This Row],[Codigo Area Liquidacion]],TBLAREA[PLANTA],TBLAREA[PROG])</f>
        <v>13</v>
      </c>
      <c r="E877" t="str">
        <f>TMODELO[[#This Row],[Numero Documento]]&amp;TMODELO[[#This Row],[CTA]]</f>
        <v>001077229692.1.1.1.01</v>
      </c>
      <c r="F877" s="25" t="s">
        <v>1461</v>
      </c>
      <c r="G877" t="s">
        <v>505</v>
      </c>
      <c r="H877" t="s">
        <v>303</v>
      </c>
      <c r="I877" t="s">
        <v>342</v>
      </c>
      <c r="J877" t="s">
        <v>1670</v>
      </c>
    </row>
    <row r="878" spans="1:10">
      <c r="A878" t="s">
        <v>11</v>
      </c>
      <c r="B878" t="s">
        <v>3155</v>
      </c>
      <c r="C878" t="str">
        <f>_xlfn.XLOOKUP(TMODELO[[#This Row],[Tipo Empleado]],TBLTIPO[Tipo Empleado],TBLTIPO[cta])</f>
        <v>2.1.1.1.01</v>
      </c>
      <c r="D878" t="str">
        <f>_xlfn.XLOOKUP(TMODELO[[#This Row],[Codigo Area Liquidacion]],TBLAREA[PLANTA],TBLAREA[PROG])</f>
        <v>11</v>
      </c>
      <c r="E878" t="str">
        <f>TMODELO[[#This Row],[Numero Documento]]&amp;TMODELO[[#This Row],[CTA]]</f>
        <v>001052790122.1.1.1.01</v>
      </c>
      <c r="F878" s="25" t="s">
        <v>1549</v>
      </c>
      <c r="G878" t="s">
        <v>884</v>
      </c>
      <c r="H878" t="s">
        <v>885</v>
      </c>
      <c r="I878" t="s">
        <v>830</v>
      </c>
      <c r="J878" t="s">
        <v>1672</v>
      </c>
    </row>
    <row r="879" spans="1:10">
      <c r="A879" t="s">
        <v>11</v>
      </c>
      <c r="B879" t="s">
        <v>3185</v>
      </c>
      <c r="C879" t="str">
        <f>_xlfn.XLOOKUP(TMODELO[[#This Row],[Tipo Empleado]],TBLTIPO[Tipo Empleado],TBLTIPO[cta])</f>
        <v>2.1.1.1.01</v>
      </c>
      <c r="D879" t="str">
        <f>_xlfn.XLOOKUP(TMODELO[[#This Row],[Codigo Area Liquidacion]],TBLAREA[PLANTA],TBLAREA[PROG])</f>
        <v>13</v>
      </c>
      <c r="E879" t="str">
        <f>TMODELO[[#This Row],[Numero Documento]]&amp;TMODELO[[#This Row],[CTA]]</f>
        <v>040001249432.1.1.1.01</v>
      </c>
      <c r="F879" s="25" t="s">
        <v>2445</v>
      </c>
      <c r="G879" t="s">
        <v>1245</v>
      </c>
      <c r="H879" t="s">
        <v>8</v>
      </c>
      <c r="I879" t="s">
        <v>1954</v>
      </c>
      <c r="J879" t="s">
        <v>1677</v>
      </c>
    </row>
    <row r="880" spans="1:10">
      <c r="A880" t="s">
        <v>11</v>
      </c>
      <c r="B880" t="s">
        <v>3185</v>
      </c>
      <c r="C880" t="str">
        <f>_xlfn.XLOOKUP(TMODELO[[#This Row],[Tipo Empleado]],TBLTIPO[Tipo Empleado],TBLTIPO[cta])</f>
        <v>2.1.1.1.01</v>
      </c>
      <c r="D880" t="str">
        <f>_xlfn.XLOOKUP(TMODELO[[#This Row],[Codigo Area Liquidacion]],TBLAREA[PLANTA],TBLAREA[PROG])</f>
        <v>13</v>
      </c>
      <c r="E880" t="str">
        <f>TMODELO[[#This Row],[Numero Documento]]&amp;TMODELO[[#This Row],[CTA]]</f>
        <v>223009259912.1.1.1.01</v>
      </c>
      <c r="F880" s="25" t="s">
        <v>2446</v>
      </c>
      <c r="G880" t="s">
        <v>506</v>
      </c>
      <c r="H880" t="s">
        <v>8</v>
      </c>
      <c r="I880" t="s">
        <v>342</v>
      </c>
      <c r="J880" t="s">
        <v>1670</v>
      </c>
    </row>
    <row r="881" spans="1:10">
      <c r="A881" t="s">
        <v>11</v>
      </c>
      <c r="B881" t="s">
        <v>3185</v>
      </c>
      <c r="C881" t="str">
        <f>_xlfn.XLOOKUP(TMODELO[[#This Row],[Tipo Empleado]],TBLTIPO[Tipo Empleado],TBLTIPO[cta])</f>
        <v>2.1.1.1.01</v>
      </c>
      <c r="D881" t="str">
        <f>_xlfn.XLOOKUP(TMODELO[[#This Row],[Codigo Area Liquidacion]],TBLAREA[PLANTA],TBLAREA[PROG])</f>
        <v>13</v>
      </c>
      <c r="E881" t="str">
        <f>TMODELO[[#This Row],[Numero Documento]]&amp;TMODELO[[#This Row],[CTA]]</f>
        <v>031037797102.1.1.1.01</v>
      </c>
      <c r="F881" s="25" t="s">
        <v>2447</v>
      </c>
      <c r="G881" t="s">
        <v>648</v>
      </c>
      <c r="H881" t="s">
        <v>183</v>
      </c>
      <c r="I881" t="s">
        <v>1954</v>
      </c>
      <c r="J881" t="s">
        <v>1677</v>
      </c>
    </row>
    <row r="882" spans="1:10">
      <c r="A882" t="s">
        <v>11</v>
      </c>
      <c r="B882" t="s">
        <v>3139</v>
      </c>
      <c r="C882" t="str">
        <f>_xlfn.XLOOKUP(TMODELO[[#This Row],[Tipo Empleado]],TBLTIPO[Tipo Empleado],TBLTIPO[cta])</f>
        <v>2.1.1.1.01</v>
      </c>
      <c r="D882" t="str">
        <f>_xlfn.XLOOKUP(TMODELO[[#This Row],[Codigo Area Liquidacion]],TBLAREA[PLANTA],TBLAREA[PROG])</f>
        <v>01</v>
      </c>
      <c r="E882" t="str">
        <f>TMODELO[[#This Row],[Numero Documento]]&amp;TMODELO[[#This Row],[CTA]]</f>
        <v>001006489142.1.1.1.01</v>
      </c>
      <c r="F882" s="25" t="s">
        <v>1353</v>
      </c>
      <c r="G882" t="s">
        <v>792</v>
      </c>
      <c r="H882" t="s">
        <v>793</v>
      </c>
      <c r="I882" t="s">
        <v>1955</v>
      </c>
      <c r="J882" t="s">
        <v>1669</v>
      </c>
    </row>
    <row r="883" spans="1:10">
      <c r="A883" t="s">
        <v>11</v>
      </c>
      <c r="B883" t="s">
        <v>3185</v>
      </c>
      <c r="C883" t="str">
        <f>_xlfn.XLOOKUP(TMODELO[[#This Row],[Tipo Empleado]],TBLTIPO[Tipo Empleado],TBLTIPO[cta])</f>
        <v>2.1.1.1.01</v>
      </c>
      <c r="D883" t="str">
        <f>_xlfn.XLOOKUP(TMODELO[[#This Row],[Codigo Area Liquidacion]],TBLAREA[PLANTA],TBLAREA[PROG])</f>
        <v>13</v>
      </c>
      <c r="E883" t="str">
        <f>TMODELO[[#This Row],[Numero Documento]]&amp;TMODELO[[#This Row],[CTA]]</f>
        <v>001094339042.1.1.1.01</v>
      </c>
      <c r="F883" s="25" t="s">
        <v>2448</v>
      </c>
      <c r="G883" t="s">
        <v>3202</v>
      </c>
      <c r="H883" t="s">
        <v>507</v>
      </c>
      <c r="I883" t="s">
        <v>342</v>
      </c>
      <c r="J883" t="s">
        <v>1670</v>
      </c>
    </row>
    <row r="884" spans="1:10">
      <c r="A884" t="s">
        <v>11</v>
      </c>
      <c r="B884" t="s">
        <v>3185</v>
      </c>
      <c r="C884" t="str">
        <f>_xlfn.XLOOKUP(TMODELO[[#This Row],[Tipo Empleado]],TBLTIPO[Tipo Empleado],TBLTIPO[cta])</f>
        <v>2.1.1.1.01</v>
      </c>
      <c r="D884" t="str">
        <f>_xlfn.XLOOKUP(TMODELO[[#This Row],[Codigo Area Liquidacion]],TBLAREA[PLANTA],TBLAREA[PROG])</f>
        <v>13</v>
      </c>
      <c r="E884" t="str">
        <f>TMODELO[[#This Row],[Numero Documento]]&amp;TMODELO[[#This Row],[CTA]]</f>
        <v>031040920302.1.1.1.01</v>
      </c>
      <c r="F884" s="25" t="s">
        <v>2449</v>
      </c>
      <c r="G884" t="s">
        <v>508</v>
      </c>
      <c r="H884" t="s">
        <v>8</v>
      </c>
      <c r="I884" t="s">
        <v>342</v>
      </c>
      <c r="J884" t="s">
        <v>1670</v>
      </c>
    </row>
    <row r="885" spans="1:10">
      <c r="A885" t="s">
        <v>11</v>
      </c>
      <c r="B885" t="s">
        <v>3185</v>
      </c>
      <c r="C885" t="str">
        <f>_xlfn.XLOOKUP(TMODELO[[#This Row],[Tipo Empleado]],TBLTIPO[Tipo Empleado],TBLTIPO[cta])</f>
        <v>2.1.1.1.01</v>
      </c>
      <c r="D885" t="str">
        <f>_xlfn.XLOOKUP(TMODELO[[#This Row],[Codigo Area Liquidacion]],TBLAREA[PLANTA],TBLAREA[PROG])</f>
        <v>13</v>
      </c>
      <c r="E885" t="str">
        <f>TMODELO[[#This Row],[Numero Documento]]&amp;TMODELO[[#This Row],[CTA]]</f>
        <v>402005848172.1.1.1.01</v>
      </c>
      <c r="F885" s="25" t="s">
        <v>4773</v>
      </c>
      <c r="G885" t="s">
        <v>4772</v>
      </c>
      <c r="H885" t="s">
        <v>10</v>
      </c>
      <c r="I885" t="s">
        <v>1954</v>
      </c>
      <c r="J885" t="s">
        <v>1677</v>
      </c>
    </row>
    <row r="886" spans="1:10">
      <c r="A886" t="s">
        <v>11</v>
      </c>
      <c r="B886" t="s">
        <v>3185</v>
      </c>
      <c r="C886" t="str">
        <f>_xlfn.XLOOKUP(TMODELO[[#This Row],[Tipo Empleado]],TBLTIPO[Tipo Empleado],TBLTIPO[cta])</f>
        <v>2.1.1.1.01</v>
      </c>
      <c r="D886" t="str">
        <f>_xlfn.XLOOKUP(TMODELO[[#This Row],[Codigo Area Liquidacion]],TBLAREA[PLANTA],TBLAREA[PROG])</f>
        <v>13</v>
      </c>
      <c r="E886" t="str">
        <f>TMODELO[[#This Row],[Numero Documento]]&amp;TMODELO[[#This Row],[CTA]]</f>
        <v>001034731122.1.1.1.01</v>
      </c>
      <c r="F886" s="25" t="s">
        <v>1462</v>
      </c>
      <c r="G886" t="s">
        <v>509</v>
      </c>
      <c r="H886" t="s">
        <v>27</v>
      </c>
      <c r="I886" t="s">
        <v>342</v>
      </c>
      <c r="J886" t="s">
        <v>1670</v>
      </c>
    </row>
    <row r="887" spans="1:10">
      <c r="A887" t="s">
        <v>11</v>
      </c>
      <c r="B887" t="s">
        <v>3155</v>
      </c>
      <c r="C887" t="str">
        <f>_xlfn.XLOOKUP(TMODELO[[#This Row],[Tipo Empleado]],TBLTIPO[Tipo Empleado],TBLTIPO[cta])</f>
        <v>2.1.1.1.01</v>
      </c>
      <c r="D887" t="str">
        <f>_xlfn.XLOOKUP(TMODELO[[#This Row],[Codigo Area Liquidacion]],TBLAREA[PLANTA],TBLAREA[PROG])</f>
        <v>11</v>
      </c>
      <c r="E887" t="str">
        <f>TMODELO[[#This Row],[Numero Documento]]&amp;TMODELO[[#This Row],[CTA]]</f>
        <v>001101418192.1.1.1.01</v>
      </c>
      <c r="F887" s="25" t="s">
        <v>1550</v>
      </c>
      <c r="G887" t="s">
        <v>707</v>
      </c>
      <c r="H887" t="s">
        <v>8</v>
      </c>
      <c r="I887" t="s">
        <v>1953</v>
      </c>
      <c r="J887" t="s">
        <v>1683</v>
      </c>
    </row>
    <row r="888" spans="1:10">
      <c r="A888" t="s">
        <v>11</v>
      </c>
      <c r="B888" t="s">
        <v>3185</v>
      </c>
      <c r="C888" t="str">
        <f>_xlfn.XLOOKUP(TMODELO[[#This Row],[Tipo Empleado]],TBLTIPO[Tipo Empleado],TBLTIPO[cta])</f>
        <v>2.1.1.1.01</v>
      </c>
      <c r="D888" t="str">
        <f>_xlfn.XLOOKUP(TMODELO[[#This Row],[Codigo Area Liquidacion]],TBLAREA[PLANTA],TBLAREA[PROG])</f>
        <v>13</v>
      </c>
      <c r="E888" t="str">
        <f>TMODELO[[#This Row],[Numero Documento]]&amp;TMODELO[[#This Row],[CTA]]</f>
        <v>001107006142.1.1.1.01</v>
      </c>
      <c r="F888" s="25" t="s">
        <v>2450</v>
      </c>
      <c r="G888" t="s">
        <v>1043</v>
      </c>
      <c r="H888" t="s">
        <v>3290</v>
      </c>
      <c r="I888" t="s">
        <v>342</v>
      </c>
      <c r="J888" t="s">
        <v>1670</v>
      </c>
    </row>
    <row r="889" spans="1:10">
      <c r="A889" t="s">
        <v>11</v>
      </c>
      <c r="B889" t="s">
        <v>3139</v>
      </c>
      <c r="C889" t="str">
        <f>_xlfn.XLOOKUP(TMODELO[[#This Row],[Tipo Empleado]],TBLTIPO[Tipo Empleado],TBLTIPO[cta])</f>
        <v>2.1.1.1.01</v>
      </c>
      <c r="D889" t="str">
        <f>_xlfn.XLOOKUP(TMODELO[[#This Row],[Codigo Area Liquidacion]],TBLAREA[PLANTA],TBLAREA[PROG])</f>
        <v>01</v>
      </c>
      <c r="E889" t="str">
        <f>TMODELO[[#This Row],[Numero Documento]]&amp;TMODELO[[#This Row],[CTA]]</f>
        <v>001176779892.1.1.1.01</v>
      </c>
      <c r="F889" s="25" t="s">
        <v>1354</v>
      </c>
      <c r="G889" t="s">
        <v>708</v>
      </c>
      <c r="H889" t="s">
        <v>8</v>
      </c>
      <c r="I889" t="s">
        <v>699</v>
      </c>
      <c r="J889" t="s">
        <v>1708</v>
      </c>
    </row>
    <row r="890" spans="1:10">
      <c r="A890" t="s">
        <v>11</v>
      </c>
      <c r="B890" t="s">
        <v>3185</v>
      </c>
      <c r="C890" t="str">
        <f>_xlfn.XLOOKUP(TMODELO[[#This Row],[Tipo Empleado]],TBLTIPO[Tipo Empleado],TBLTIPO[cta])</f>
        <v>2.1.1.1.01</v>
      </c>
      <c r="D890" t="str">
        <f>_xlfn.XLOOKUP(TMODELO[[#This Row],[Codigo Area Liquidacion]],TBLAREA[PLANTA],TBLAREA[PROG])</f>
        <v>13</v>
      </c>
      <c r="E890" t="str">
        <f>TMODELO[[#This Row],[Numero Documento]]&amp;TMODELO[[#This Row],[CTA]]</f>
        <v>001143156902.1.1.1.01</v>
      </c>
      <c r="F890" s="25" t="s">
        <v>1463</v>
      </c>
      <c r="G890" t="s">
        <v>3203</v>
      </c>
      <c r="H890" t="s">
        <v>511</v>
      </c>
      <c r="I890" t="s">
        <v>342</v>
      </c>
      <c r="J890" t="s">
        <v>1670</v>
      </c>
    </row>
    <row r="891" spans="1:10">
      <c r="A891" t="s">
        <v>11</v>
      </c>
      <c r="B891" t="s">
        <v>3185</v>
      </c>
      <c r="C891" t="str">
        <f>_xlfn.XLOOKUP(TMODELO[[#This Row],[Tipo Empleado]],TBLTIPO[Tipo Empleado],TBLTIPO[cta])</f>
        <v>2.1.1.1.01</v>
      </c>
      <c r="D891" t="str">
        <f>_xlfn.XLOOKUP(TMODELO[[#This Row],[Codigo Area Liquidacion]],TBLAREA[PLANTA],TBLAREA[PROG])</f>
        <v>13</v>
      </c>
      <c r="E891" t="str">
        <f>TMODELO[[#This Row],[Numero Documento]]&amp;TMODELO[[#This Row],[CTA]]</f>
        <v>056010157112.1.1.1.01</v>
      </c>
      <c r="F891" s="25" t="s">
        <v>1464</v>
      </c>
      <c r="G891" t="s">
        <v>512</v>
      </c>
      <c r="H891" t="s">
        <v>10</v>
      </c>
      <c r="I891" t="s">
        <v>342</v>
      </c>
      <c r="J891" t="s">
        <v>1670</v>
      </c>
    </row>
    <row r="892" spans="1:10">
      <c r="A892" t="s">
        <v>11</v>
      </c>
      <c r="B892" t="s">
        <v>3185</v>
      </c>
      <c r="C892" t="str">
        <f>_xlfn.XLOOKUP(TMODELO[[#This Row],[Tipo Empleado]],TBLTIPO[Tipo Empleado],TBLTIPO[cta])</f>
        <v>2.1.1.1.01</v>
      </c>
      <c r="D892" t="str">
        <f>_xlfn.XLOOKUP(TMODELO[[#This Row],[Codigo Area Liquidacion]],TBLAREA[PLANTA],TBLAREA[PROG])</f>
        <v>13</v>
      </c>
      <c r="E892" t="str">
        <f>TMODELO[[#This Row],[Numero Documento]]&amp;TMODELO[[#This Row],[CTA]]</f>
        <v>001085948132.1.1.1.01</v>
      </c>
      <c r="F892" s="25" t="s">
        <v>1509</v>
      </c>
      <c r="G892" t="s">
        <v>3204</v>
      </c>
      <c r="H892" t="s">
        <v>100</v>
      </c>
      <c r="I892" t="s">
        <v>1961</v>
      </c>
      <c r="J892" t="s">
        <v>1673</v>
      </c>
    </row>
    <row r="893" spans="1:10">
      <c r="A893" t="s">
        <v>11</v>
      </c>
      <c r="B893" t="s">
        <v>3139</v>
      </c>
      <c r="C893" t="str">
        <f>_xlfn.XLOOKUP(TMODELO[[#This Row],[Tipo Empleado]],TBLTIPO[Tipo Empleado],TBLTIPO[cta])</f>
        <v>2.1.1.1.01</v>
      </c>
      <c r="D893" t="str">
        <f>_xlfn.XLOOKUP(TMODELO[[#This Row],[Codigo Area Liquidacion]],TBLAREA[PLANTA],TBLAREA[PROG])</f>
        <v>01</v>
      </c>
      <c r="E893" t="str">
        <f>TMODELO[[#This Row],[Numero Documento]]&amp;TMODELO[[#This Row],[CTA]]</f>
        <v>031012848872.1.1.1.01</v>
      </c>
      <c r="F893" s="25" t="s">
        <v>2181</v>
      </c>
      <c r="G893" t="s">
        <v>681</v>
      </c>
      <c r="H893" t="s">
        <v>8</v>
      </c>
      <c r="I893" t="s">
        <v>674</v>
      </c>
      <c r="J893" t="s">
        <v>1689</v>
      </c>
    </row>
    <row r="894" spans="1:10">
      <c r="A894" t="s">
        <v>3039</v>
      </c>
      <c r="B894" t="s">
        <v>3139</v>
      </c>
      <c r="C894" t="str">
        <f>_xlfn.XLOOKUP(TMODELO[[#This Row],[Tipo Empleado]],TBLTIPO[Tipo Empleado],TBLTIPO[cta])</f>
        <v>2.1.1.2.08</v>
      </c>
      <c r="D894" t="str">
        <f>_xlfn.XLOOKUP(TMODELO[[#This Row],[Codigo Area Liquidacion]],TBLAREA[PLANTA],TBLAREA[PROG])</f>
        <v>01</v>
      </c>
      <c r="E894" t="str">
        <f>TMODELO[[#This Row],[Numero Documento]]&amp;TMODELO[[#This Row],[CTA]]</f>
        <v>001089241762.1.1.2.08</v>
      </c>
      <c r="F894" s="25" t="s">
        <v>2841</v>
      </c>
      <c r="G894" t="s">
        <v>3147</v>
      </c>
      <c r="H894" t="s">
        <v>196</v>
      </c>
      <c r="I894" t="s">
        <v>1950</v>
      </c>
      <c r="J894" t="s">
        <v>1725</v>
      </c>
    </row>
    <row r="895" spans="1:10">
      <c r="A895" t="s">
        <v>11</v>
      </c>
      <c r="B895" t="s">
        <v>3185</v>
      </c>
      <c r="C895" t="str">
        <f>_xlfn.XLOOKUP(TMODELO[[#This Row],[Tipo Empleado]],TBLTIPO[Tipo Empleado],TBLTIPO[cta])</f>
        <v>2.1.1.1.01</v>
      </c>
      <c r="D895" t="str">
        <f>_xlfn.XLOOKUP(TMODELO[[#This Row],[Codigo Area Liquidacion]],TBLAREA[PLANTA],TBLAREA[PROG])</f>
        <v>13</v>
      </c>
      <c r="E895" t="str">
        <f>TMODELO[[#This Row],[Numero Documento]]&amp;TMODELO[[#This Row],[CTA]]</f>
        <v>001127642952.1.1.1.01</v>
      </c>
      <c r="F895" s="25" t="s">
        <v>2451</v>
      </c>
      <c r="G895" t="s">
        <v>650</v>
      </c>
      <c r="H895" t="s">
        <v>8</v>
      </c>
      <c r="I895" t="s">
        <v>1954</v>
      </c>
      <c r="J895" t="s">
        <v>1677</v>
      </c>
    </row>
    <row r="896" spans="1:10">
      <c r="A896" t="s">
        <v>11</v>
      </c>
      <c r="B896" t="s">
        <v>3139</v>
      </c>
      <c r="C896" t="str">
        <f>_xlfn.XLOOKUP(TMODELO[[#This Row],[Tipo Empleado]],TBLTIPO[Tipo Empleado],TBLTIPO[cta])</f>
        <v>2.1.1.1.01</v>
      </c>
      <c r="D896" t="str">
        <f>_xlfn.XLOOKUP(TMODELO[[#This Row],[Codigo Area Liquidacion]],TBLAREA[PLANTA],TBLAREA[PROG])</f>
        <v>01</v>
      </c>
      <c r="E896" t="str">
        <f>TMODELO[[#This Row],[Numero Documento]]&amp;TMODELO[[#This Row],[CTA]]</f>
        <v>002002391012.1.1.1.01</v>
      </c>
      <c r="F896" s="25" t="s">
        <v>1355</v>
      </c>
      <c r="G896" t="s">
        <v>314</v>
      </c>
      <c r="H896" t="s">
        <v>310</v>
      </c>
      <c r="I896" t="s">
        <v>309</v>
      </c>
      <c r="J896" t="s">
        <v>1688</v>
      </c>
    </row>
    <row r="897" spans="1:10">
      <c r="A897" t="s">
        <v>3039</v>
      </c>
      <c r="B897" t="s">
        <v>3139</v>
      </c>
      <c r="C897" t="str">
        <f>_xlfn.XLOOKUP(TMODELO[[#This Row],[Tipo Empleado]],TBLTIPO[Tipo Empleado],TBLTIPO[cta])</f>
        <v>2.1.1.2.08</v>
      </c>
      <c r="D897" t="str">
        <f>_xlfn.XLOOKUP(TMODELO[[#This Row],[Codigo Area Liquidacion]],TBLAREA[PLANTA],TBLAREA[PROG])</f>
        <v>01</v>
      </c>
      <c r="E897" t="str">
        <f>TMODELO[[#This Row],[Numero Documento]]&amp;TMODELO[[#This Row],[CTA]]</f>
        <v>402509222062.1.1.2.08</v>
      </c>
      <c r="F897" s="25" t="s">
        <v>2842</v>
      </c>
      <c r="G897" t="s">
        <v>1881</v>
      </c>
      <c r="H897" t="s">
        <v>3228</v>
      </c>
      <c r="I897" t="s">
        <v>342</v>
      </c>
      <c r="J897" t="s">
        <v>1670</v>
      </c>
    </row>
    <row r="898" spans="1:10">
      <c r="A898" t="s">
        <v>11</v>
      </c>
      <c r="B898" t="s">
        <v>3139</v>
      </c>
      <c r="C898" t="str">
        <f>_xlfn.XLOOKUP(TMODELO[[#This Row],[Tipo Empleado]],TBLTIPO[Tipo Empleado],TBLTIPO[cta])</f>
        <v>2.1.1.1.01</v>
      </c>
      <c r="D898" t="str">
        <f>_xlfn.XLOOKUP(TMODELO[[#This Row],[Codigo Area Liquidacion]],TBLAREA[PLANTA],TBLAREA[PROG])</f>
        <v>01</v>
      </c>
      <c r="E898" t="str">
        <f>TMODELO[[#This Row],[Numero Documento]]&amp;TMODELO[[#This Row],[CTA]]</f>
        <v>082002268952.1.1.1.01</v>
      </c>
      <c r="F898" s="25" t="s">
        <v>1356</v>
      </c>
      <c r="G898" t="s">
        <v>213</v>
      </c>
      <c r="H898" t="s">
        <v>215</v>
      </c>
      <c r="I898" t="s">
        <v>214</v>
      </c>
      <c r="J898" t="s">
        <v>1692</v>
      </c>
    </row>
    <row r="899" spans="1:10">
      <c r="A899" t="s">
        <v>3048</v>
      </c>
      <c r="B899" t="s">
        <v>3139</v>
      </c>
      <c r="C899" t="str">
        <f>_xlfn.XLOOKUP(TMODELO[[#This Row],[Tipo Empleado]],TBLTIPO[Tipo Empleado],TBLTIPO[cta])</f>
        <v>2.1.2.2.05</v>
      </c>
      <c r="D899" t="str">
        <f>_xlfn.XLOOKUP(TMODELO[[#This Row],[Codigo Area Liquidacion]],TBLAREA[PLANTA],TBLAREA[PROG])</f>
        <v>01</v>
      </c>
      <c r="E899" t="str">
        <f>TMODELO[[#This Row],[Numero Documento]]&amp;TMODELO[[#This Row],[CTA]]</f>
        <v>001118081012.1.2.2.05</v>
      </c>
      <c r="F899" s="25" t="s">
        <v>2997</v>
      </c>
      <c r="G899" t="s">
        <v>1660</v>
      </c>
      <c r="H899" t="s">
        <v>1060</v>
      </c>
      <c r="I899" t="s">
        <v>1116</v>
      </c>
      <c r="J899" t="s">
        <v>1679</v>
      </c>
    </row>
    <row r="900" spans="1:10">
      <c r="A900" t="s">
        <v>11</v>
      </c>
      <c r="B900" t="s">
        <v>3139</v>
      </c>
      <c r="C900" t="str">
        <f>_xlfn.XLOOKUP(TMODELO[[#This Row],[Tipo Empleado]],TBLTIPO[Tipo Empleado],TBLTIPO[cta])</f>
        <v>2.1.1.1.01</v>
      </c>
      <c r="D900" t="str">
        <f>_xlfn.XLOOKUP(TMODELO[[#This Row],[Codigo Area Liquidacion]],TBLAREA[PLANTA],TBLAREA[PROG])</f>
        <v>01</v>
      </c>
      <c r="E900" t="str">
        <f>TMODELO[[#This Row],[Numero Documento]]&amp;TMODELO[[#This Row],[CTA]]</f>
        <v>001087100052.1.1.1.01</v>
      </c>
      <c r="F900" s="25" t="s">
        <v>2182</v>
      </c>
      <c r="G900" t="s">
        <v>937</v>
      </c>
      <c r="H900" t="s">
        <v>32</v>
      </c>
      <c r="I900" t="s">
        <v>1955</v>
      </c>
      <c r="J900" t="s">
        <v>1669</v>
      </c>
    </row>
    <row r="901" spans="1:10">
      <c r="A901" t="s">
        <v>11</v>
      </c>
      <c r="B901" t="s">
        <v>3185</v>
      </c>
      <c r="C901" t="str">
        <f>_xlfn.XLOOKUP(TMODELO[[#This Row],[Tipo Empleado]],TBLTIPO[Tipo Empleado],TBLTIPO[cta])</f>
        <v>2.1.1.1.01</v>
      </c>
      <c r="D901" t="str">
        <f>_xlfn.XLOOKUP(TMODELO[[#This Row],[Codigo Area Liquidacion]],TBLAREA[PLANTA],TBLAREA[PROG])</f>
        <v>13</v>
      </c>
      <c r="E901" t="str">
        <f>TMODELO[[#This Row],[Numero Documento]]&amp;TMODELO[[#This Row],[CTA]]</f>
        <v>001000946482.1.1.1.01</v>
      </c>
      <c r="F901" s="25" t="s">
        <v>1465</v>
      </c>
      <c r="G901" t="s">
        <v>513</v>
      </c>
      <c r="H901" t="s">
        <v>177</v>
      </c>
      <c r="I901" t="s">
        <v>342</v>
      </c>
      <c r="J901" t="s">
        <v>1670</v>
      </c>
    </row>
    <row r="902" spans="1:10">
      <c r="A902" t="s">
        <v>11</v>
      </c>
      <c r="B902" t="s">
        <v>3185</v>
      </c>
      <c r="C902" t="str">
        <f>_xlfn.XLOOKUP(TMODELO[[#This Row],[Tipo Empleado]],TBLTIPO[Tipo Empleado],TBLTIPO[cta])</f>
        <v>2.1.1.1.01</v>
      </c>
      <c r="D902" t="str">
        <f>_xlfn.XLOOKUP(TMODELO[[#This Row],[Codigo Area Liquidacion]],TBLAREA[PLANTA],TBLAREA[PROG])</f>
        <v>13</v>
      </c>
      <c r="E902" t="str">
        <f>TMODELO[[#This Row],[Numero Documento]]&amp;TMODELO[[#This Row],[CTA]]</f>
        <v>223012869892.1.1.1.01</v>
      </c>
      <c r="F902" s="25" t="s">
        <v>2452</v>
      </c>
      <c r="G902" t="s">
        <v>1852</v>
      </c>
      <c r="H902" t="s">
        <v>389</v>
      </c>
      <c r="I902" t="s">
        <v>342</v>
      </c>
      <c r="J902" t="s">
        <v>1670</v>
      </c>
    </row>
    <row r="903" spans="1:10">
      <c r="A903" t="s">
        <v>11</v>
      </c>
      <c r="B903" t="s">
        <v>3155</v>
      </c>
      <c r="C903" t="str">
        <f>_xlfn.XLOOKUP(TMODELO[[#This Row],[Tipo Empleado]],TBLTIPO[Tipo Empleado],TBLTIPO[cta])</f>
        <v>2.1.1.1.01</v>
      </c>
      <c r="D903" t="str">
        <f>_xlfn.XLOOKUP(TMODELO[[#This Row],[Codigo Area Liquidacion]],TBLAREA[PLANTA],TBLAREA[PROG])</f>
        <v>11</v>
      </c>
      <c r="E903" t="str">
        <f>TMODELO[[#This Row],[Numero Documento]]&amp;TMODELO[[#This Row],[CTA]]</f>
        <v>001016054592.1.1.1.01</v>
      </c>
      <c r="F903" s="25" t="s">
        <v>1551</v>
      </c>
      <c r="G903" t="s">
        <v>89</v>
      </c>
      <c r="H903" t="s">
        <v>90</v>
      </c>
      <c r="I903" t="s">
        <v>73</v>
      </c>
      <c r="J903" t="s">
        <v>1684</v>
      </c>
    </row>
    <row r="904" spans="1:10">
      <c r="A904" t="s">
        <v>11</v>
      </c>
      <c r="B904" t="s">
        <v>3139</v>
      </c>
      <c r="C904" t="str">
        <f>_xlfn.XLOOKUP(TMODELO[[#This Row],[Tipo Empleado]],TBLTIPO[Tipo Empleado],TBLTIPO[cta])</f>
        <v>2.1.1.1.01</v>
      </c>
      <c r="D904" t="str">
        <f>_xlfn.XLOOKUP(TMODELO[[#This Row],[Codigo Area Liquidacion]],TBLAREA[PLANTA],TBLAREA[PROG])</f>
        <v>01</v>
      </c>
      <c r="E904" t="str">
        <f>TMODELO[[#This Row],[Numero Documento]]&amp;TMODELO[[#This Row],[CTA]]</f>
        <v>001181761712.1.1.1.01</v>
      </c>
      <c r="F904" s="25" t="s">
        <v>2183</v>
      </c>
      <c r="G904" t="s">
        <v>1218</v>
      </c>
      <c r="H904" t="s">
        <v>171</v>
      </c>
      <c r="I904" t="s">
        <v>266</v>
      </c>
      <c r="J904" t="s">
        <v>1687</v>
      </c>
    </row>
    <row r="905" spans="1:10">
      <c r="A905" t="s">
        <v>11</v>
      </c>
      <c r="B905" t="s">
        <v>3139</v>
      </c>
      <c r="C905" t="str">
        <f>_xlfn.XLOOKUP(TMODELO[[#This Row],[Tipo Empleado]],TBLTIPO[Tipo Empleado],TBLTIPO[cta])</f>
        <v>2.1.1.1.01</v>
      </c>
      <c r="D905" t="str">
        <f>_xlfn.XLOOKUP(TMODELO[[#This Row],[Codigo Area Liquidacion]],TBLAREA[PLANTA],TBLAREA[PROG])</f>
        <v>01</v>
      </c>
      <c r="E905" t="str">
        <f>TMODELO[[#This Row],[Numero Documento]]&amp;TMODELO[[#This Row],[CTA]]</f>
        <v>054013781372.1.1.1.01</v>
      </c>
      <c r="F905" s="25" t="s">
        <v>2184</v>
      </c>
      <c r="G905" t="s">
        <v>794</v>
      </c>
      <c r="H905" t="s">
        <v>10</v>
      </c>
      <c r="I905" t="s">
        <v>1116</v>
      </c>
      <c r="J905" t="s">
        <v>1679</v>
      </c>
    </row>
    <row r="906" spans="1:10">
      <c r="A906" t="s">
        <v>3039</v>
      </c>
      <c r="B906" t="s">
        <v>3139</v>
      </c>
      <c r="C906" t="str">
        <f>_xlfn.XLOOKUP(TMODELO[[#This Row],[Tipo Empleado]],TBLTIPO[Tipo Empleado],TBLTIPO[cta])</f>
        <v>2.1.1.2.08</v>
      </c>
      <c r="D906" t="str">
        <f>_xlfn.XLOOKUP(TMODELO[[#This Row],[Codigo Area Liquidacion]],TBLAREA[PLANTA],TBLAREA[PROG])</f>
        <v>01</v>
      </c>
      <c r="E906" t="str">
        <f>TMODELO[[#This Row],[Numero Documento]]&amp;TMODELO[[#This Row],[CTA]]</f>
        <v>001126770832.1.1.2.08</v>
      </c>
      <c r="F906" s="25" t="s">
        <v>2843</v>
      </c>
      <c r="G906" t="s">
        <v>1299</v>
      </c>
      <c r="H906" t="s">
        <v>100</v>
      </c>
      <c r="I906" t="s">
        <v>1971</v>
      </c>
      <c r="J906" t="s">
        <v>1693</v>
      </c>
    </row>
    <row r="907" spans="1:10">
      <c r="A907" t="s">
        <v>11</v>
      </c>
      <c r="B907" t="s">
        <v>3139</v>
      </c>
      <c r="C907" t="str">
        <f>_xlfn.XLOOKUP(TMODELO[[#This Row],[Tipo Empleado]],TBLTIPO[Tipo Empleado],TBLTIPO[cta])</f>
        <v>2.1.1.1.01</v>
      </c>
      <c r="D907" t="str">
        <f>_xlfn.XLOOKUP(TMODELO[[#This Row],[Codigo Area Liquidacion]],TBLAREA[PLANTA],TBLAREA[PROG])</f>
        <v>01</v>
      </c>
      <c r="E907" t="str">
        <f>TMODELO[[#This Row],[Numero Documento]]&amp;TMODELO[[#This Row],[CTA]]</f>
        <v>031015519052.1.1.1.01</v>
      </c>
      <c r="F907" s="25" t="s">
        <v>2185</v>
      </c>
      <c r="G907" t="s">
        <v>682</v>
      </c>
      <c r="H907" t="s">
        <v>8</v>
      </c>
      <c r="I907" t="s">
        <v>674</v>
      </c>
      <c r="J907" t="s">
        <v>1689</v>
      </c>
    </row>
    <row r="908" spans="1:10">
      <c r="A908" t="s">
        <v>3039</v>
      </c>
      <c r="B908" t="s">
        <v>3139</v>
      </c>
      <c r="C908" t="str">
        <f>_xlfn.XLOOKUP(TMODELO[[#This Row],[Tipo Empleado]],TBLTIPO[Tipo Empleado],TBLTIPO[cta])</f>
        <v>2.1.1.2.08</v>
      </c>
      <c r="D908" t="str">
        <f>_xlfn.XLOOKUP(TMODELO[[#This Row],[Codigo Area Liquidacion]],TBLAREA[PLANTA],TBLAREA[PROG])</f>
        <v>01</v>
      </c>
      <c r="E908" t="str">
        <f>TMODELO[[#This Row],[Numero Documento]]&amp;TMODELO[[#This Row],[CTA]]</f>
        <v>224006473052.1.1.2.08</v>
      </c>
      <c r="F908" s="25" t="s">
        <v>3320</v>
      </c>
      <c r="G908" t="s">
        <v>3285</v>
      </c>
      <c r="H908" t="s">
        <v>130</v>
      </c>
      <c r="I908" t="s">
        <v>274</v>
      </c>
      <c r="J908" t="s">
        <v>1711</v>
      </c>
    </row>
    <row r="909" spans="1:10">
      <c r="A909" t="s">
        <v>11</v>
      </c>
      <c r="B909" t="s">
        <v>3139</v>
      </c>
      <c r="C909" t="str">
        <f>_xlfn.XLOOKUP(TMODELO[[#This Row],[Tipo Empleado]],TBLTIPO[Tipo Empleado],TBLTIPO[cta])</f>
        <v>2.1.1.1.01</v>
      </c>
      <c r="D909" t="str">
        <f>_xlfn.XLOOKUP(TMODELO[[#This Row],[Codigo Area Liquidacion]],TBLAREA[PLANTA],TBLAREA[PROG])</f>
        <v>01</v>
      </c>
      <c r="E909" t="str">
        <f>TMODELO[[#This Row],[Numero Documento]]&amp;TMODELO[[#This Row],[CTA]]</f>
        <v>001080297112.1.1.1.01</v>
      </c>
      <c r="F909" s="25" t="s">
        <v>1357</v>
      </c>
      <c r="G909" t="s">
        <v>709</v>
      </c>
      <c r="H909" t="s">
        <v>474</v>
      </c>
      <c r="I909" t="s">
        <v>699</v>
      </c>
      <c r="J909" t="s">
        <v>1708</v>
      </c>
    </row>
    <row r="910" spans="1:10">
      <c r="A910" t="s">
        <v>11</v>
      </c>
      <c r="B910" t="s">
        <v>3185</v>
      </c>
      <c r="C910" t="str">
        <f>_xlfn.XLOOKUP(TMODELO[[#This Row],[Tipo Empleado]],TBLTIPO[Tipo Empleado],TBLTIPO[cta])</f>
        <v>2.1.1.1.01</v>
      </c>
      <c r="D910" t="str">
        <f>_xlfn.XLOOKUP(TMODELO[[#This Row],[Codigo Area Liquidacion]],TBLAREA[PLANTA],TBLAREA[PROG])</f>
        <v>13</v>
      </c>
      <c r="E910" t="str">
        <f>TMODELO[[#This Row],[Numero Documento]]&amp;TMODELO[[#This Row],[CTA]]</f>
        <v>001000218562.1.1.1.01</v>
      </c>
      <c r="F910" s="25" t="s">
        <v>1466</v>
      </c>
      <c r="G910" t="s">
        <v>651</v>
      </c>
      <c r="H910" t="s">
        <v>27</v>
      </c>
      <c r="I910" t="s">
        <v>1954</v>
      </c>
      <c r="J910" t="s">
        <v>1677</v>
      </c>
    </row>
    <row r="911" spans="1:10">
      <c r="A911" t="s">
        <v>3048</v>
      </c>
      <c r="B911" t="s">
        <v>3139</v>
      </c>
      <c r="C911" t="str">
        <f>_xlfn.XLOOKUP(TMODELO[[#This Row],[Tipo Empleado]],TBLTIPO[Tipo Empleado],TBLTIPO[cta])</f>
        <v>2.1.2.2.05</v>
      </c>
      <c r="D911" t="str">
        <f>_xlfn.XLOOKUP(TMODELO[[#This Row],[Codigo Area Liquidacion]],TBLAREA[PLANTA],TBLAREA[PROG])</f>
        <v>01</v>
      </c>
      <c r="E911" t="str">
        <f>TMODELO[[#This Row],[Numero Documento]]&amp;TMODELO[[#This Row],[CTA]]</f>
        <v>225000564152.1.2.2.05</v>
      </c>
      <c r="F911" s="25" t="s">
        <v>2998</v>
      </c>
      <c r="G911" t="s">
        <v>1807</v>
      </c>
      <c r="H911" t="s">
        <v>1060</v>
      </c>
      <c r="I911" t="s">
        <v>1116</v>
      </c>
      <c r="J911" t="s">
        <v>1679</v>
      </c>
    </row>
    <row r="912" spans="1:10">
      <c r="A912" t="s">
        <v>11</v>
      </c>
      <c r="B912" t="s">
        <v>3139</v>
      </c>
      <c r="C912" t="str">
        <f>_xlfn.XLOOKUP(TMODELO[[#This Row],[Tipo Empleado]],TBLTIPO[Tipo Empleado],TBLTIPO[cta])</f>
        <v>2.1.1.1.01</v>
      </c>
      <c r="D912" t="str">
        <f>_xlfn.XLOOKUP(TMODELO[[#This Row],[Codigo Area Liquidacion]],TBLAREA[PLANTA],TBLAREA[PROG])</f>
        <v>01</v>
      </c>
      <c r="E912" t="str">
        <f>TMODELO[[#This Row],[Numero Documento]]&amp;TMODELO[[#This Row],[CTA]]</f>
        <v>001062498732.1.1.1.01</v>
      </c>
      <c r="F912" s="25" t="s">
        <v>1358</v>
      </c>
      <c r="G912" t="s">
        <v>723</v>
      </c>
      <c r="H912" t="s">
        <v>724</v>
      </c>
      <c r="I912" t="s">
        <v>716</v>
      </c>
      <c r="J912" t="s">
        <v>1671</v>
      </c>
    </row>
    <row r="913" spans="1:10">
      <c r="A913" t="s">
        <v>11</v>
      </c>
      <c r="B913" t="s">
        <v>3155</v>
      </c>
      <c r="C913" t="str">
        <f>_xlfn.XLOOKUP(TMODELO[[#This Row],[Tipo Empleado]],TBLTIPO[Tipo Empleado],TBLTIPO[cta])</f>
        <v>2.1.1.1.01</v>
      </c>
      <c r="D913" t="str">
        <f>_xlfn.XLOOKUP(TMODELO[[#This Row],[Codigo Area Liquidacion]],TBLAREA[PLANTA],TBLAREA[PROG])</f>
        <v>11</v>
      </c>
      <c r="E913" t="str">
        <f>TMODELO[[#This Row],[Numero Documento]]&amp;TMODELO[[#This Row],[CTA]]</f>
        <v>001024281092.1.1.1.01</v>
      </c>
      <c r="F913" s="25" t="s">
        <v>1552</v>
      </c>
      <c r="G913" t="s">
        <v>886</v>
      </c>
      <c r="H913" t="s">
        <v>10</v>
      </c>
      <c r="I913" t="s">
        <v>830</v>
      </c>
      <c r="J913" t="s">
        <v>1672</v>
      </c>
    </row>
    <row r="914" spans="1:10">
      <c r="A914" t="s">
        <v>11</v>
      </c>
      <c r="B914" t="s">
        <v>3185</v>
      </c>
      <c r="C914" t="str">
        <f>_xlfn.XLOOKUP(TMODELO[[#This Row],[Tipo Empleado]],TBLTIPO[Tipo Empleado],TBLTIPO[cta])</f>
        <v>2.1.1.1.01</v>
      </c>
      <c r="D914" t="str">
        <f>_xlfn.XLOOKUP(TMODELO[[#This Row],[Codigo Area Liquidacion]],TBLAREA[PLANTA],TBLAREA[PROG])</f>
        <v>13</v>
      </c>
      <c r="E914" t="str">
        <f>TMODELO[[#This Row],[Numero Documento]]&amp;TMODELO[[#This Row],[CTA]]</f>
        <v>001055461132.1.1.1.01</v>
      </c>
      <c r="F914" s="25" t="s">
        <v>1510</v>
      </c>
      <c r="G914" t="s">
        <v>249</v>
      </c>
      <c r="H914" t="s">
        <v>8</v>
      </c>
      <c r="I914" t="s">
        <v>1961</v>
      </c>
      <c r="J914" t="s">
        <v>1673</v>
      </c>
    </row>
    <row r="915" spans="1:10">
      <c r="A915" t="s">
        <v>11</v>
      </c>
      <c r="B915" t="s">
        <v>3185</v>
      </c>
      <c r="C915" t="str">
        <f>_xlfn.XLOOKUP(TMODELO[[#This Row],[Tipo Empleado]],TBLTIPO[Tipo Empleado],TBLTIPO[cta])</f>
        <v>2.1.1.1.01</v>
      </c>
      <c r="D915" t="str">
        <f>_xlfn.XLOOKUP(TMODELO[[#This Row],[Codigo Area Liquidacion]],TBLAREA[PLANTA],TBLAREA[PROG])</f>
        <v>13</v>
      </c>
      <c r="E915" t="str">
        <f>TMODELO[[#This Row],[Numero Documento]]&amp;TMODELO[[#This Row],[CTA]]</f>
        <v>054013541042.1.1.1.01</v>
      </c>
      <c r="F915" s="25" t="s">
        <v>2453</v>
      </c>
      <c r="G915" t="s">
        <v>683</v>
      </c>
      <c r="H915" t="s">
        <v>55</v>
      </c>
      <c r="I915" t="s">
        <v>342</v>
      </c>
      <c r="J915" t="s">
        <v>1670</v>
      </c>
    </row>
    <row r="916" spans="1:10">
      <c r="A916" t="s">
        <v>11</v>
      </c>
      <c r="B916" t="s">
        <v>3185</v>
      </c>
      <c r="C916" t="str">
        <f>_xlfn.XLOOKUP(TMODELO[[#This Row],[Tipo Empleado]],TBLTIPO[Tipo Empleado],TBLTIPO[cta])</f>
        <v>2.1.1.1.01</v>
      </c>
      <c r="D916" t="str">
        <f>_xlfn.XLOOKUP(TMODELO[[#This Row],[Codigo Area Liquidacion]],TBLAREA[PLANTA],TBLAREA[PROG])</f>
        <v>13</v>
      </c>
      <c r="E916" t="str">
        <f>TMODELO[[#This Row],[Numero Documento]]&amp;TMODELO[[#This Row],[CTA]]</f>
        <v>001161110142.1.1.1.01</v>
      </c>
      <c r="F916" s="25" t="s">
        <v>2454</v>
      </c>
      <c r="G916" t="s">
        <v>3205</v>
      </c>
      <c r="H916" t="s">
        <v>10</v>
      </c>
      <c r="I916" t="s">
        <v>1954</v>
      </c>
      <c r="J916" t="s">
        <v>1677</v>
      </c>
    </row>
    <row r="917" spans="1:10">
      <c r="A917" t="s">
        <v>11</v>
      </c>
      <c r="B917" t="s">
        <v>3139</v>
      </c>
      <c r="C917" t="str">
        <f>_xlfn.XLOOKUP(TMODELO[[#This Row],[Tipo Empleado]],TBLTIPO[Tipo Empleado],TBLTIPO[cta])</f>
        <v>2.1.1.1.01</v>
      </c>
      <c r="D917" t="str">
        <f>_xlfn.XLOOKUP(TMODELO[[#This Row],[Codigo Area Liquidacion]],TBLAREA[PLANTA],TBLAREA[PROG])</f>
        <v>01</v>
      </c>
      <c r="E917" t="str">
        <f>TMODELO[[#This Row],[Numero Documento]]&amp;TMODELO[[#This Row],[CTA]]</f>
        <v>001012438062.1.1.1.01</v>
      </c>
      <c r="F917" s="25" t="s">
        <v>2186</v>
      </c>
      <c r="G917" t="s">
        <v>3177</v>
      </c>
      <c r="H917" t="s">
        <v>1085</v>
      </c>
      <c r="I917" t="s">
        <v>960</v>
      </c>
      <c r="J917" t="s">
        <v>1710</v>
      </c>
    </row>
    <row r="918" spans="1:10">
      <c r="A918" t="s">
        <v>11</v>
      </c>
      <c r="B918" t="s">
        <v>3139</v>
      </c>
      <c r="C918" t="str">
        <f>_xlfn.XLOOKUP(TMODELO[[#This Row],[Tipo Empleado]],TBLTIPO[Tipo Empleado],TBLTIPO[cta])</f>
        <v>2.1.1.1.01</v>
      </c>
      <c r="D918" t="str">
        <f>_xlfn.XLOOKUP(TMODELO[[#This Row],[Codigo Area Liquidacion]],TBLAREA[PLANTA],TBLAREA[PROG])</f>
        <v>01</v>
      </c>
      <c r="E918" t="str">
        <f>TMODELO[[#This Row],[Numero Documento]]&amp;TMODELO[[#This Row],[CTA]]</f>
        <v>001023764312.1.1.1.01</v>
      </c>
      <c r="F918" s="25" t="s">
        <v>2187</v>
      </c>
      <c r="G918" t="s">
        <v>1059</v>
      </c>
      <c r="H918" t="s">
        <v>32</v>
      </c>
      <c r="I918" t="s">
        <v>1955</v>
      </c>
      <c r="J918" t="s">
        <v>1669</v>
      </c>
    </row>
    <row r="919" spans="1:10">
      <c r="A919" t="s">
        <v>11</v>
      </c>
      <c r="B919" t="s">
        <v>3185</v>
      </c>
      <c r="C919" t="str">
        <f>_xlfn.XLOOKUP(TMODELO[[#This Row],[Tipo Empleado]],TBLTIPO[Tipo Empleado],TBLTIPO[cta])</f>
        <v>2.1.1.1.01</v>
      </c>
      <c r="D919" t="str">
        <f>_xlfn.XLOOKUP(TMODELO[[#This Row],[Codigo Area Liquidacion]],TBLAREA[PLANTA],TBLAREA[PROG])</f>
        <v>13</v>
      </c>
      <c r="E919" t="str">
        <f>TMODELO[[#This Row],[Numero Documento]]&amp;TMODELO[[#This Row],[CTA]]</f>
        <v>037008251302.1.1.1.01</v>
      </c>
      <c r="F919" s="25" t="s">
        <v>2455</v>
      </c>
      <c r="G919" t="s">
        <v>652</v>
      </c>
      <c r="H919" t="s">
        <v>10</v>
      </c>
      <c r="I919" t="s">
        <v>1954</v>
      </c>
      <c r="J919" t="s">
        <v>1677</v>
      </c>
    </row>
    <row r="920" spans="1:10">
      <c r="A920" t="s">
        <v>3048</v>
      </c>
      <c r="B920" t="s">
        <v>3139</v>
      </c>
      <c r="C920" t="str">
        <f>_xlfn.XLOOKUP(TMODELO[[#This Row],[Tipo Empleado]],TBLTIPO[Tipo Empleado],TBLTIPO[cta])</f>
        <v>2.1.2.2.05</v>
      </c>
      <c r="D920" t="str">
        <f>_xlfn.XLOOKUP(TMODELO[[#This Row],[Codigo Area Liquidacion]],TBLAREA[PLANTA],TBLAREA[PROG])</f>
        <v>01</v>
      </c>
      <c r="E920" t="str">
        <f>TMODELO[[#This Row],[Numero Documento]]&amp;TMODELO[[#This Row],[CTA]]</f>
        <v>005004728082.1.2.2.05</v>
      </c>
      <c r="F920" s="25" t="s">
        <v>2999</v>
      </c>
      <c r="G920" t="s">
        <v>1768</v>
      </c>
      <c r="H920" t="s">
        <v>1060</v>
      </c>
      <c r="I920" t="s">
        <v>1116</v>
      </c>
      <c r="J920" t="s">
        <v>1679</v>
      </c>
    </row>
    <row r="921" spans="1:10">
      <c r="A921" t="s">
        <v>11</v>
      </c>
      <c r="B921" t="s">
        <v>3155</v>
      </c>
      <c r="C921" t="str">
        <f>_xlfn.XLOOKUP(TMODELO[[#This Row],[Tipo Empleado]],TBLTIPO[Tipo Empleado],TBLTIPO[cta])</f>
        <v>2.1.1.1.01</v>
      </c>
      <c r="D921" t="str">
        <f>_xlfn.XLOOKUP(TMODELO[[#This Row],[Codigo Area Liquidacion]],TBLAREA[PLANTA],TBLAREA[PROG])</f>
        <v>11</v>
      </c>
      <c r="E921" t="str">
        <f>TMODELO[[#This Row],[Numero Documento]]&amp;TMODELO[[#This Row],[CTA]]</f>
        <v>039001456102.1.1.1.01</v>
      </c>
      <c r="F921" s="25" t="s">
        <v>2689</v>
      </c>
      <c r="G921" t="s">
        <v>753</v>
      </c>
      <c r="H921" t="s">
        <v>8</v>
      </c>
      <c r="I921" t="s">
        <v>728</v>
      </c>
      <c r="J921" t="s">
        <v>1674</v>
      </c>
    </row>
    <row r="922" spans="1:10">
      <c r="A922" t="s">
        <v>3048</v>
      </c>
      <c r="B922" t="s">
        <v>3139</v>
      </c>
      <c r="C922" t="str">
        <f>_xlfn.XLOOKUP(TMODELO[[#This Row],[Tipo Empleado]],TBLTIPO[Tipo Empleado],TBLTIPO[cta])</f>
        <v>2.1.2.2.05</v>
      </c>
      <c r="D922" t="str">
        <f>_xlfn.XLOOKUP(TMODELO[[#This Row],[Codigo Area Liquidacion]],TBLAREA[PLANTA],TBLAREA[PROG])</f>
        <v>01</v>
      </c>
      <c r="E922" t="str">
        <f>TMODELO[[#This Row],[Numero Documento]]&amp;TMODELO[[#This Row],[CTA]]</f>
        <v>012009455562.1.2.2.05</v>
      </c>
      <c r="F922" s="25" t="s">
        <v>3254</v>
      </c>
      <c r="G922" t="s">
        <v>3239</v>
      </c>
      <c r="H922" t="s">
        <v>1060</v>
      </c>
      <c r="I922" t="s">
        <v>1116</v>
      </c>
      <c r="J922" t="s">
        <v>1679</v>
      </c>
    </row>
    <row r="923" spans="1:10">
      <c r="A923" t="s">
        <v>11</v>
      </c>
      <c r="B923" t="s">
        <v>3185</v>
      </c>
      <c r="C923" t="str">
        <f>_xlfn.XLOOKUP(TMODELO[[#This Row],[Tipo Empleado]],TBLTIPO[Tipo Empleado],TBLTIPO[cta])</f>
        <v>2.1.1.1.01</v>
      </c>
      <c r="D923" t="str">
        <f>_xlfn.XLOOKUP(TMODELO[[#This Row],[Codigo Area Liquidacion]],TBLAREA[PLANTA],TBLAREA[PROG])</f>
        <v>13</v>
      </c>
      <c r="E923" t="str">
        <f>TMODELO[[#This Row],[Numero Documento]]&amp;TMODELO[[#This Row],[CTA]]</f>
        <v>001133320682.1.1.1.01</v>
      </c>
      <c r="F923" s="25" t="s">
        <v>1467</v>
      </c>
      <c r="G923" t="s">
        <v>514</v>
      </c>
      <c r="H923" t="s">
        <v>474</v>
      </c>
      <c r="I923" t="s">
        <v>342</v>
      </c>
      <c r="J923" t="s">
        <v>1670</v>
      </c>
    </row>
    <row r="924" spans="1:10">
      <c r="A924" t="s">
        <v>3048</v>
      </c>
      <c r="B924" t="s">
        <v>3139</v>
      </c>
      <c r="C924" t="str">
        <f>_xlfn.XLOOKUP(TMODELO[[#This Row],[Tipo Empleado]],TBLTIPO[Tipo Empleado],TBLTIPO[cta])</f>
        <v>2.1.2.2.05</v>
      </c>
      <c r="D924" t="str">
        <f>_xlfn.XLOOKUP(TMODELO[[#This Row],[Codigo Area Liquidacion]],TBLAREA[PLANTA],TBLAREA[PROG])</f>
        <v>01</v>
      </c>
      <c r="E924" t="str">
        <f>TMODELO[[#This Row],[Numero Documento]]&amp;TMODELO[[#This Row],[CTA]]</f>
        <v>093006799592.1.2.2.05</v>
      </c>
      <c r="F924" s="25" t="s">
        <v>3000</v>
      </c>
      <c r="G924" t="s">
        <v>1112</v>
      </c>
      <c r="H924" t="s">
        <v>1060</v>
      </c>
      <c r="I924" t="s">
        <v>1116</v>
      </c>
      <c r="J924" t="s">
        <v>1679</v>
      </c>
    </row>
    <row r="925" spans="1:10">
      <c r="A925" t="s">
        <v>11</v>
      </c>
      <c r="B925" t="s">
        <v>3139</v>
      </c>
      <c r="C925" t="str">
        <f>_xlfn.XLOOKUP(TMODELO[[#This Row],[Tipo Empleado]],TBLTIPO[Tipo Empleado],TBLTIPO[cta])</f>
        <v>2.1.1.1.01</v>
      </c>
      <c r="D925" t="str">
        <f>_xlfn.XLOOKUP(TMODELO[[#This Row],[Codigo Area Liquidacion]],TBLAREA[PLANTA],TBLAREA[PROG])</f>
        <v>01</v>
      </c>
      <c r="E925" t="str">
        <f>TMODELO[[#This Row],[Numero Documento]]&amp;TMODELO[[#This Row],[CTA]]</f>
        <v>001090313772.1.1.1.01</v>
      </c>
      <c r="F925" s="25" t="s">
        <v>2188</v>
      </c>
      <c r="G925" t="s">
        <v>204</v>
      </c>
      <c r="H925" t="s">
        <v>8</v>
      </c>
      <c r="I925" t="s">
        <v>205</v>
      </c>
      <c r="J925" t="s">
        <v>1691</v>
      </c>
    </row>
    <row r="926" spans="1:10">
      <c r="A926" t="s">
        <v>11</v>
      </c>
      <c r="B926" t="s">
        <v>3185</v>
      </c>
      <c r="C926" t="str">
        <f>_xlfn.XLOOKUP(TMODELO[[#This Row],[Tipo Empleado]],TBLTIPO[Tipo Empleado],TBLTIPO[cta])</f>
        <v>2.1.1.1.01</v>
      </c>
      <c r="D926" t="str">
        <f>_xlfn.XLOOKUP(TMODELO[[#This Row],[Codigo Area Liquidacion]],TBLAREA[PLANTA],TBLAREA[PROG])</f>
        <v>13</v>
      </c>
      <c r="E926" t="str">
        <f>TMODELO[[#This Row],[Numero Documento]]&amp;TMODELO[[#This Row],[CTA]]</f>
        <v>001072860492.1.1.1.01</v>
      </c>
      <c r="F926" s="25" t="s">
        <v>1359</v>
      </c>
      <c r="G926" t="s">
        <v>795</v>
      </c>
      <c r="H926" t="s">
        <v>796</v>
      </c>
      <c r="I926" t="s">
        <v>1954</v>
      </c>
      <c r="J926" t="s">
        <v>1677</v>
      </c>
    </row>
    <row r="927" spans="1:10">
      <c r="A927" t="s">
        <v>3039</v>
      </c>
      <c r="B927" t="s">
        <v>3139</v>
      </c>
      <c r="C927" t="str">
        <f>_xlfn.XLOOKUP(TMODELO[[#This Row],[Tipo Empleado]],TBLTIPO[Tipo Empleado],TBLTIPO[cta])</f>
        <v>2.1.1.2.08</v>
      </c>
      <c r="D927" t="str">
        <f>_xlfn.XLOOKUP(TMODELO[[#This Row],[Codigo Area Liquidacion]],TBLAREA[PLANTA],TBLAREA[PROG])</f>
        <v>01</v>
      </c>
      <c r="E927" t="str">
        <f>TMODELO[[#This Row],[Numero Documento]]&amp;TMODELO[[#This Row],[CTA]]</f>
        <v>001107466332.1.1.2.08</v>
      </c>
      <c r="F927" s="25" t="s">
        <v>2844</v>
      </c>
      <c r="G927" t="s">
        <v>1747</v>
      </c>
      <c r="H927" t="s">
        <v>290</v>
      </c>
      <c r="I927" t="s">
        <v>288</v>
      </c>
      <c r="J927" t="s">
        <v>1668</v>
      </c>
    </row>
    <row r="928" spans="1:10">
      <c r="A928" t="s">
        <v>3039</v>
      </c>
      <c r="B928" t="s">
        <v>3139</v>
      </c>
      <c r="C928" t="str">
        <f>_xlfn.XLOOKUP(TMODELO[[#This Row],[Tipo Empleado]],TBLTIPO[Tipo Empleado],TBLTIPO[cta])</f>
        <v>2.1.1.2.08</v>
      </c>
      <c r="D928" t="str">
        <f>_xlfn.XLOOKUP(TMODELO[[#This Row],[Codigo Area Liquidacion]],TBLAREA[PLANTA],TBLAREA[PROG])</f>
        <v>01</v>
      </c>
      <c r="E928" t="str">
        <f>TMODELO[[#This Row],[Numero Documento]]&amp;TMODELO[[#This Row],[CTA]]</f>
        <v>002014912552.1.1.2.08</v>
      </c>
      <c r="F928" s="25" t="s">
        <v>2845</v>
      </c>
      <c r="G928" t="s">
        <v>1972</v>
      </c>
      <c r="H928" t="s">
        <v>100</v>
      </c>
      <c r="I928" t="s">
        <v>238</v>
      </c>
      <c r="J928" t="s">
        <v>1696</v>
      </c>
    </row>
    <row r="929" spans="1:10">
      <c r="A929" t="s">
        <v>11</v>
      </c>
      <c r="B929" t="s">
        <v>3185</v>
      </c>
      <c r="C929" t="str">
        <f>_xlfn.XLOOKUP(TMODELO[[#This Row],[Tipo Empleado]],TBLTIPO[Tipo Empleado],TBLTIPO[cta])</f>
        <v>2.1.1.1.01</v>
      </c>
      <c r="D929" t="str">
        <f>_xlfn.XLOOKUP(TMODELO[[#This Row],[Codigo Area Liquidacion]],TBLAREA[PLANTA],TBLAREA[PROG])</f>
        <v>13</v>
      </c>
      <c r="E929" t="str">
        <f>TMODELO[[#This Row],[Numero Documento]]&amp;TMODELO[[#This Row],[CTA]]</f>
        <v>001082820542.1.1.1.01</v>
      </c>
      <c r="F929" s="25" t="s">
        <v>1468</v>
      </c>
      <c r="G929" t="s">
        <v>515</v>
      </c>
      <c r="H929" t="s">
        <v>516</v>
      </c>
      <c r="I929" t="s">
        <v>342</v>
      </c>
      <c r="J929" t="s">
        <v>1670</v>
      </c>
    </row>
    <row r="930" spans="1:10">
      <c r="A930" t="s">
        <v>11</v>
      </c>
      <c r="B930" t="s">
        <v>3139</v>
      </c>
      <c r="C930" t="str">
        <f>_xlfn.XLOOKUP(TMODELO[[#This Row],[Tipo Empleado]],TBLTIPO[Tipo Empleado],TBLTIPO[cta])</f>
        <v>2.1.1.1.01</v>
      </c>
      <c r="D930" t="str">
        <f>_xlfn.XLOOKUP(TMODELO[[#This Row],[Codigo Area Liquidacion]],TBLAREA[PLANTA],TBLAREA[PROG])</f>
        <v>01</v>
      </c>
      <c r="E930" t="str">
        <f>TMODELO[[#This Row],[Numero Documento]]&amp;TMODELO[[#This Row],[CTA]]</f>
        <v>123001266822.1.1.1.01</v>
      </c>
      <c r="F930" s="25" t="s">
        <v>1360</v>
      </c>
      <c r="G930" t="s">
        <v>91</v>
      </c>
      <c r="H930" t="s">
        <v>82</v>
      </c>
      <c r="I930" t="s">
        <v>208</v>
      </c>
      <c r="J930" t="s">
        <v>3145</v>
      </c>
    </row>
    <row r="931" spans="1:10">
      <c r="A931" t="s">
        <v>3039</v>
      </c>
      <c r="B931" t="s">
        <v>3139</v>
      </c>
      <c r="C931" t="str">
        <f>_xlfn.XLOOKUP(TMODELO[[#This Row],[Tipo Empleado]],TBLTIPO[Tipo Empleado],TBLTIPO[cta])</f>
        <v>2.1.1.2.08</v>
      </c>
      <c r="D931" t="str">
        <f>_xlfn.XLOOKUP(TMODELO[[#This Row],[Codigo Area Liquidacion]],TBLAREA[PLANTA],TBLAREA[PROG])</f>
        <v>01</v>
      </c>
      <c r="E931" t="str">
        <f>TMODELO[[#This Row],[Numero Documento]]&amp;TMODELO[[#This Row],[CTA]]</f>
        <v>001087038442.1.1.2.08</v>
      </c>
      <c r="F931" s="25" t="s">
        <v>2846</v>
      </c>
      <c r="G931" t="s">
        <v>1882</v>
      </c>
      <c r="H931" t="s">
        <v>657</v>
      </c>
      <c r="I931" t="s">
        <v>106</v>
      </c>
      <c r="J931" t="s">
        <v>1690</v>
      </c>
    </row>
    <row r="932" spans="1:10">
      <c r="A932" t="s">
        <v>3039</v>
      </c>
      <c r="B932" t="s">
        <v>3139</v>
      </c>
      <c r="C932" t="str">
        <f>_xlfn.XLOOKUP(TMODELO[[#This Row],[Tipo Empleado]],TBLTIPO[Tipo Empleado],TBLTIPO[cta])</f>
        <v>2.1.1.2.08</v>
      </c>
      <c r="D932" t="str">
        <f>_xlfn.XLOOKUP(TMODELO[[#This Row],[Codigo Area Liquidacion]],TBLAREA[PLANTA],TBLAREA[PROG])</f>
        <v>01</v>
      </c>
      <c r="E932" t="str">
        <f>TMODELO[[#This Row],[Numero Documento]]&amp;TMODELO[[#This Row],[CTA]]</f>
        <v>001160983772.1.1.2.08</v>
      </c>
      <c r="F932" s="25" t="s">
        <v>2847</v>
      </c>
      <c r="G932" t="s">
        <v>1133</v>
      </c>
      <c r="H932" t="s">
        <v>261</v>
      </c>
      <c r="I932" t="s">
        <v>238</v>
      </c>
      <c r="J932" t="s">
        <v>1696</v>
      </c>
    </row>
    <row r="933" spans="1:10">
      <c r="A933" t="s">
        <v>3039</v>
      </c>
      <c r="B933" t="s">
        <v>3139</v>
      </c>
      <c r="C933" t="str">
        <f>_xlfn.XLOOKUP(TMODELO[[#This Row],[Tipo Empleado]],TBLTIPO[Tipo Empleado],TBLTIPO[cta])</f>
        <v>2.1.1.2.08</v>
      </c>
      <c r="D933" t="str">
        <f>_xlfn.XLOOKUP(TMODELO[[#This Row],[Codigo Area Liquidacion]],TBLAREA[PLANTA],TBLAREA[PROG])</f>
        <v>01</v>
      </c>
      <c r="E933" t="str">
        <f>TMODELO[[#This Row],[Numero Documento]]&amp;TMODELO[[#This Row],[CTA]]</f>
        <v>013004965752.1.1.2.08</v>
      </c>
      <c r="F933" s="25" t="s">
        <v>2848</v>
      </c>
      <c r="G933" t="s">
        <v>2007</v>
      </c>
      <c r="H933" t="s">
        <v>284</v>
      </c>
      <c r="I933" t="s">
        <v>339</v>
      </c>
      <c r="J933" t="s">
        <v>1680</v>
      </c>
    </row>
    <row r="934" spans="1:10">
      <c r="A934" t="s">
        <v>11</v>
      </c>
      <c r="B934" t="s">
        <v>3139</v>
      </c>
      <c r="C934" t="str">
        <f>_xlfn.XLOOKUP(TMODELO[[#This Row],[Tipo Empleado]],TBLTIPO[Tipo Empleado],TBLTIPO[cta])</f>
        <v>2.1.1.1.01</v>
      </c>
      <c r="D934" t="str">
        <f>_xlfn.XLOOKUP(TMODELO[[#This Row],[Codigo Area Liquidacion]],TBLAREA[PLANTA],TBLAREA[PROG])</f>
        <v>01</v>
      </c>
      <c r="E934" t="str">
        <f>TMODELO[[#This Row],[Numero Documento]]&amp;TMODELO[[#This Row],[CTA]]</f>
        <v>001170216832.1.1.1.01</v>
      </c>
      <c r="F934" s="25" t="s">
        <v>1361</v>
      </c>
      <c r="G934" t="s">
        <v>684</v>
      </c>
      <c r="H934" t="s">
        <v>685</v>
      </c>
      <c r="I934" t="s">
        <v>674</v>
      </c>
      <c r="J934" t="s">
        <v>1689</v>
      </c>
    </row>
    <row r="935" spans="1:10">
      <c r="A935" t="s">
        <v>3039</v>
      </c>
      <c r="B935" t="s">
        <v>3139</v>
      </c>
      <c r="C935" t="str">
        <f>_xlfn.XLOOKUP(TMODELO[[#This Row],[Tipo Empleado]],TBLTIPO[Tipo Empleado],TBLTIPO[cta])</f>
        <v>2.1.1.2.08</v>
      </c>
      <c r="D935" t="str">
        <f>_xlfn.XLOOKUP(TMODELO[[#This Row],[Codigo Area Liquidacion]],TBLAREA[PLANTA],TBLAREA[PROG])</f>
        <v>01</v>
      </c>
      <c r="E935" t="str">
        <f>TMODELO[[#This Row],[Numero Documento]]&amp;TMODELO[[#This Row],[CTA]]</f>
        <v>028000065592.1.1.2.08</v>
      </c>
      <c r="F935" s="25" t="s">
        <v>2849</v>
      </c>
      <c r="G935" t="s">
        <v>1638</v>
      </c>
      <c r="H935" t="s">
        <v>1173</v>
      </c>
      <c r="I935" t="s">
        <v>674</v>
      </c>
      <c r="J935" t="s">
        <v>1689</v>
      </c>
    </row>
    <row r="936" spans="1:10">
      <c r="A936" t="s">
        <v>11</v>
      </c>
      <c r="B936" t="s">
        <v>3185</v>
      </c>
      <c r="C936" t="str">
        <f>_xlfn.XLOOKUP(TMODELO[[#This Row],[Tipo Empleado]],TBLTIPO[Tipo Empleado],TBLTIPO[cta])</f>
        <v>2.1.1.1.01</v>
      </c>
      <c r="D936" t="str">
        <f>_xlfn.XLOOKUP(TMODELO[[#This Row],[Codigo Area Liquidacion]],TBLAREA[PLANTA],TBLAREA[PROG])</f>
        <v>13</v>
      </c>
      <c r="E936" t="str">
        <f>TMODELO[[#This Row],[Numero Documento]]&amp;TMODELO[[#This Row],[CTA]]</f>
        <v>001037845342.1.1.1.01</v>
      </c>
      <c r="F936" s="25" t="s">
        <v>1469</v>
      </c>
      <c r="G936" t="s">
        <v>797</v>
      </c>
      <c r="H936" t="s">
        <v>303</v>
      </c>
      <c r="I936" t="s">
        <v>342</v>
      </c>
      <c r="J936" t="s">
        <v>1670</v>
      </c>
    </row>
    <row r="937" spans="1:10">
      <c r="A937" t="s">
        <v>11</v>
      </c>
      <c r="B937" t="s">
        <v>3185</v>
      </c>
      <c r="C937" t="str">
        <f>_xlfn.XLOOKUP(TMODELO[[#This Row],[Tipo Empleado]],TBLTIPO[Tipo Empleado],TBLTIPO[cta])</f>
        <v>2.1.1.1.01</v>
      </c>
      <c r="D937" t="str">
        <f>_xlfn.XLOOKUP(TMODELO[[#This Row],[Codigo Area Liquidacion]],TBLAREA[PLANTA],TBLAREA[PROG])</f>
        <v>13</v>
      </c>
      <c r="E937" t="str">
        <f>TMODELO[[#This Row],[Numero Documento]]&amp;TMODELO[[#This Row],[CTA]]</f>
        <v>001029203602.1.1.1.01</v>
      </c>
      <c r="F937" s="25" t="s">
        <v>2189</v>
      </c>
      <c r="G937" t="s">
        <v>710</v>
      </c>
      <c r="H937" t="s">
        <v>8</v>
      </c>
      <c r="I937" t="s">
        <v>342</v>
      </c>
      <c r="J937" t="s">
        <v>1670</v>
      </c>
    </row>
    <row r="938" spans="1:10">
      <c r="A938" t="s">
        <v>11</v>
      </c>
      <c r="B938" t="s">
        <v>3155</v>
      </c>
      <c r="C938" t="str">
        <f>_xlfn.XLOOKUP(TMODELO[[#This Row],[Tipo Empleado]],TBLTIPO[Tipo Empleado],TBLTIPO[cta])</f>
        <v>2.1.1.1.01</v>
      </c>
      <c r="D938" t="str">
        <f>_xlfn.XLOOKUP(TMODELO[[#This Row],[Codigo Area Liquidacion]],TBLAREA[PLANTA],TBLAREA[PROG])</f>
        <v>11</v>
      </c>
      <c r="E938" t="str">
        <f>TMODELO[[#This Row],[Numero Documento]]&amp;TMODELO[[#This Row],[CTA]]</f>
        <v>001025278352.1.1.1.01</v>
      </c>
      <c r="F938" s="25" t="s">
        <v>1553</v>
      </c>
      <c r="G938" t="s">
        <v>3163</v>
      </c>
      <c r="H938" t="s">
        <v>82</v>
      </c>
      <c r="I938" t="s">
        <v>830</v>
      </c>
      <c r="J938" t="s">
        <v>1672</v>
      </c>
    </row>
    <row r="939" spans="1:10">
      <c r="A939" t="s">
        <v>11</v>
      </c>
      <c r="B939" t="s">
        <v>3185</v>
      </c>
      <c r="C939" t="str">
        <f>_xlfn.XLOOKUP(TMODELO[[#This Row],[Tipo Empleado]],TBLTIPO[Tipo Empleado],TBLTIPO[cta])</f>
        <v>2.1.1.1.01</v>
      </c>
      <c r="D939" t="str">
        <f>_xlfn.XLOOKUP(TMODELO[[#This Row],[Codigo Area Liquidacion]],TBLAREA[PLANTA],TBLAREA[PROG])</f>
        <v>13</v>
      </c>
      <c r="E939" t="str">
        <f>TMODELO[[#This Row],[Numero Documento]]&amp;TMODELO[[#This Row],[CTA]]</f>
        <v>001132731632.1.1.1.01</v>
      </c>
      <c r="F939" s="25" t="s">
        <v>1470</v>
      </c>
      <c r="G939" t="s">
        <v>517</v>
      </c>
      <c r="H939" t="s">
        <v>518</v>
      </c>
      <c r="I939" t="s">
        <v>342</v>
      </c>
      <c r="J939" t="s">
        <v>1670</v>
      </c>
    </row>
    <row r="940" spans="1:10">
      <c r="A940" t="s">
        <v>11</v>
      </c>
      <c r="B940" t="s">
        <v>3139</v>
      </c>
      <c r="C940" t="str">
        <f>_xlfn.XLOOKUP(TMODELO[[#This Row],[Tipo Empleado]],TBLTIPO[Tipo Empleado],TBLTIPO[cta])</f>
        <v>2.1.1.1.01</v>
      </c>
      <c r="D940" t="str">
        <f>_xlfn.XLOOKUP(TMODELO[[#This Row],[Codigo Area Liquidacion]],TBLAREA[PLANTA],TBLAREA[PROG])</f>
        <v>01</v>
      </c>
      <c r="E940" t="str">
        <f>TMODELO[[#This Row],[Numero Documento]]&amp;TMODELO[[#This Row],[CTA]]</f>
        <v>001099090442.1.1.1.01</v>
      </c>
      <c r="F940" s="25" t="s">
        <v>2190</v>
      </c>
      <c r="G940" t="s">
        <v>265</v>
      </c>
      <c r="H940" t="s">
        <v>259</v>
      </c>
      <c r="I940" t="s">
        <v>1964</v>
      </c>
      <c r="J940" t="s">
        <v>1718</v>
      </c>
    </row>
    <row r="941" spans="1:10">
      <c r="A941" t="s">
        <v>3049</v>
      </c>
      <c r="B941" t="s">
        <v>3139</v>
      </c>
      <c r="C941" t="str">
        <f>_xlfn.XLOOKUP(TMODELO[[#This Row],[Tipo Empleado]],TBLTIPO[Tipo Empleado],TBLTIPO[cta])</f>
        <v>2.1.1.3.01</v>
      </c>
      <c r="D941" t="str">
        <f>_xlfn.XLOOKUP(TMODELO[[#This Row],[Codigo Area Liquidacion]],TBLAREA[PLANTA],TBLAREA[PROG])</f>
        <v>01</v>
      </c>
      <c r="E941" t="str">
        <f>TMODELO[[#This Row],[Numero Documento]]&amp;TMODELO[[#This Row],[CTA]]</f>
        <v>001074315382.1.1.3.01</v>
      </c>
      <c r="F941" s="25" t="s">
        <v>2907</v>
      </c>
      <c r="G941" t="s">
        <v>3219</v>
      </c>
      <c r="H941" t="s">
        <v>838</v>
      </c>
      <c r="I941" t="s">
        <v>1116</v>
      </c>
      <c r="J941" t="s">
        <v>1679</v>
      </c>
    </row>
    <row r="942" spans="1:10">
      <c r="A942" t="s">
        <v>11</v>
      </c>
      <c r="B942" t="s">
        <v>3185</v>
      </c>
      <c r="C942" t="str">
        <f>_xlfn.XLOOKUP(TMODELO[[#This Row],[Tipo Empleado]],TBLTIPO[Tipo Empleado],TBLTIPO[cta])</f>
        <v>2.1.1.1.01</v>
      </c>
      <c r="D942" t="str">
        <f>_xlfn.XLOOKUP(TMODELO[[#This Row],[Codigo Area Liquidacion]],TBLAREA[PLANTA],TBLAREA[PROG])</f>
        <v>13</v>
      </c>
      <c r="E942" t="str">
        <f>TMODELO[[#This Row],[Numero Documento]]&amp;TMODELO[[#This Row],[CTA]]</f>
        <v>001141846582.1.1.1.01</v>
      </c>
      <c r="F942" s="25" t="s">
        <v>1471</v>
      </c>
      <c r="G942" t="s">
        <v>519</v>
      </c>
      <c r="H942" t="s">
        <v>10</v>
      </c>
      <c r="I942" t="s">
        <v>342</v>
      </c>
      <c r="J942" t="s">
        <v>1670</v>
      </c>
    </row>
    <row r="943" spans="1:10">
      <c r="A943" t="s">
        <v>3048</v>
      </c>
      <c r="B943" t="s">
        <v>3139</v>
      </c>
      <c r="C943" t="str">
        <f>_xlfn.XLOOKUP(TMODELO[[#This Row],[Tipo Empleado]],TBLTIPO[Tipo Empleado],TBLTIPO[cta])</f>
        <v>2.1.2.2.05</v>
      </c>
      <c r="D943" t="str">
        <f>_xlfn.XLOOKUP(TMODELO[[#This Row],[Codigo Area Liquidacion]],TBLAREA[PLANTA],TBLAREA[PROG])</f>
        <v>01</v>
      </c>
      <c r="E943" t="str">
        <f>TMODELO[[#This Row],[Numero Documento]]&amp;TMODELO[[#This Row],[CTA]]</f>
        <v>402119965882.1.2.2.05</v>
      </c>
      <c r="F943" s="25" t="s">
        <v>3343</v>
      </c>
      <c r="G943" t="s">
        <v>3309</v>
      </c>
      <c r="H943" t="s">
        <v>1060</v>
      </c>
      <c r="I943" t="s">
        <v>1116</v>
      </c>
      <c r="J943" t="s">
        <v>1679</v>
      </c>
    </row>
    <row r="944" spans="1:10">
      <c r="A944" t="s">
        <v>11</v>
      </c>
      <c r="B944" t="s">
        <v>3155</v>
      </c>
      <c r="C944" t="str">
        <f>_xlfn.XLOOKUP(TMODELO[[#This Row],[Tipo Empleado]],TBLTIPO[Tipo Empleado],TBLTIPO[cta])</f>
        <v>2.1.1.1.01</v>
      </c>
      <c r="D944" t="str">
        <f>_xlfn.XLOOKUP(TMODELO[[#This Row],[Codigo Area Liquidacion]],TBLAREA[PLANTA],TBLAREA[PROG])</f>
        <v>11</v>
      </c>
      <c r="E944" t="str">
        <f>TMODELO[[#This Row],[Numero Documento]]&amp;TMODELO[[#This Row],[CTA]]</f>
        <v>223009480842.1.1.1.01</v>
      </c>
      <c r="F944" s="25" t="s">
        <v>2690</v>
      </c>
      <c r="G944" t="s">
        <v>888</v>
      </c>
      <c r="H944" t="s">
        <v>36</v>
      </c>
      <c r="I944" t="s">
        <v>830</v>
      </c>
      <c r="J944" t="s">
        <v>1672</v>
      </c>
    </row>
    <row r="945" spans="1:10">
      <c r="A945" t="s">
        <v>11</v>
      </c>
      <c r="B945" t="s">
        <v>3139</v>
      </c>
      <c r="C945" t="str">
        <f>_xlfn.XLOOKUP(TMODELO[[#This Row],[Tipo Empleado]],TBLTIPO[Tipo Empleado],TBLTIPO[cta])</f>
        <v>2.1.1.1.01</v>
      </c>
      <c r="D945" t="str">
        <f>_xlfn.XLOOKUP(TMODELO[[#This Row],[Codigo Area Liquidacion]],TBLAREA[PLANTA],TBLAREA[PROG])</f>
        <v>01</v>
      </c>
      <c r="E945" t="str">
        <f>TMODELO[[#This Row],[Numero Documento]]&amp;TMODELO[[#This Row],[CTA]]</f>
        <v>026007457032.1.1.1.01</v>
      </c>
      <c r="F945" s="25" t="s">
        <v>2191</v>
      </c>
      <c r="G945" t="s">
        <v>1927</v>
      </c>
      <c r="H945" t="s">
        <v>389</v>
      </c>
      <c r="I945" t="s">
        <v>1955</v>
      </c>
      <c r="J945" t="s">
        <v>1669</v>
      </c>
    </row>
    <row r="946" spans="1:10">
      <c r="A946" t="s">
        <v>3039</v>
      </c>
      <c r="B946" t="s">
        <v>3139</v>
      </c>
      <c r="C946" t="str">
        <f>_xlfn.XLOOKUP(TMODELO[[#This Row],[Tipo Empleado]],TBLTIPO[Tipo Empleado],TBLTIPO[cta])</f>
        <v>2.1.1.2.08</v>
      </c>
      <c r="D946" t="str">
        <f>_xlfn.XLOOKUP(TMODELO[[#This Row],[Codigo Area Liquidacion]],TBLAREA[PLANTA],TBLAREA[PROG])</f>
        <v>01</v>
      </c>
      <c r="E946" t="str">
        <f>TMODELO[[#This Row],[Numero Documento]]&amp;TMODELO[[#This Row],[CTA]]</f>
        <v>001004297782.1.1.2.08</v>
      </c>
      <c r="F946" s="25" t="s">
        <v>2850</v>
      </c>
      <c r="G946" t="s">
        <v>1883</v>
      </c>
      <c r="H946" t="s">
        <v>1884</v>
      </c>
      <c r="I946" t="s">
        <v>1116</v>
      </c>
      <c r="J946" t="s">
        <v>1679</v>
      </c>
    </row>
    <row r="947" spans="1:10">
      <c r="A947" t="s">
        <v>11</v>
      </c>
      <c r="B947" t="s">
        <v>3139</v>
      </c>
      <c r="C947" t="str">
        <f>_xlfn.XLOOKUP(TMODELO[[#This Row],[Tipo Empleado]],TBLTIPO[Tipo Empleado],TBLTIPO[cta])</f>
        <v>2.1.1.1.01</v>
      </c>
      <c r="D947" t="str">
        <f>_xlfn.XLOOKUP(TMODELO[[#This Row],[Codigo Area Liquidacion]],TBLAREA[PLANTA],TBLAREA[PROG])</f>
        <v>01</v>
      </c>
      <c r="E947" t="str">
        <f>TMODELO[[#This Row],[Numero Documento]]&amp;TMODELO[[#This Row],[CTA]]</f>
        <v>048007995142.1.1.1.01</v>
      </c>
      <c r="F947" s="25" t="s">
        <v>2192</v>
      </c>
      <c r="G947" t="s">
        <v>1086</v>
      </c>
      <c r="H947" t="s">
        <v>1087</v>
      </c>
      <c r="I947" t="s">
        <v>1116</v>
      </c>
      <c r="J947" t="s">
        <v>1679</v>
      </c>
    </row>
    <row r="948" spans="1:10">
      <c r="A948" t="s">
        <v>11</v>
      </c>
      <c r="B948" t="s">
        <v>3155</v>
      </c>
      <c r="C948" t="str">
        <f>_xlfn.XLOOKUP(TMODELO[[#This Row],[Tipo Empleado]],TBLTIPO[Tipo Empleado],TBLTIPO[cta])</f>
        <v>2.1.1.1.01</v>
      </c>
      <c r="D948" t="str">
        <f>_xlfn.XLOOKUP(TMODELO[[#This Row],[Codigo Area Liquidacion]],TBLAREA[PLANTA],TBLAREA[PROG])</f>
        <v>11</v>
      </c>
      <c r="E948" t="str">
        <f>TMODELO[[#This Row],[Numero Documento]]&amp;TMODELO[[#This Row],[CTA]]</f>
        <v>223000825202.1.1.1.01</v>
      </c>
      <c r="F948" s="25" t="s">
        <v>2691</v>
      </c>
      <c r="G948" t="s">
        <v>137</v>
      </c>
      <c r="H948" t="s">
        <v>133</v>
      </c>
      <c r="I948" t="s">
        <v>300</v>
      </c>
      <c r="J948" t="s">
        <v>1704</v>
      </c>
    </row>
    <row r="949" spans="1:10">
      <c r="A949" t="s">
        <v>11</v>
      </c>
      <c r="B949" t="s">
        <v>3139</v>
      </c>
      <c r="C949" t="str">
        <f>_xlfn.XLOOKUP(TMODELO[[#This Row],[Tipo Empleado]],TBLTIPO[Tipo Empleado],TBLTIPO[cta])</f>
        <v>2.1.1.1.01</v>
      </c>
      <c r="D949" t="str">
        <f>_xlfn.XLOOKUP(TMODELO[[#This Row],[Codigo Area Liquidacion]],TBLAREA[PLANTA],TBLAREA[PROG])</f>
        <v>01</v>
      </c>
      <c r="E949" t="str">
        <f>TMODELO[[#This Row],[Numero Documento]]&amp;TMODELO[[#This Row],[CTA]]</f>
        <v>001090991922.1.1.1.01</v>
      </c>
      <c r="F949" s="25" t="s">
        <v>2193</v>
      </c>
      <c r="G949" t="s">
        <v>938</v>
      </c>
      <c r="H949" t="s">
        <v>75</v>
      </c>
      <c r="I949" t="s">
        <v>1955</v>
      </c>
      <c r="J949" t="s">
        <v>1669</v>
      </c>
    </row>
    <row r="950" spans="1:10">
      <c r="A950" t="s">
        <v>11</v>
      </c>
      <c r="B950" t="s">
        <v>3139</v>
      </c>
      <c r="C950" t="str">
        <f>_xlfn.XLOOKUP(TMODELO[[#This Row],[Tipo Empleado]],TBLTIPO[Tipo Empleado],TBLTIPO[cta])</f>
        <v>2.1.1.1.01</v>
      </c>
      <c r="D950" t="str">
        <f>_xlfn.XLOOKUP(TMODELO[[#This Row],[Codigo Area Liquidacion]],TBLAREA[PLANTA],TBLAREA[PROG])</f>
        <v>01</v>
      </c>
      <c r="E950" t="str">
        <f>TMODELO[[#This Row],[Numero Documento]]&amp;TMODELO[[#This Row],[CTA]]</f>
        <v>001148558282.1.1.1.01</v>
      </c>
      <c r="F950" s="25" t="s">
        <v>3327</v>
      </c>
      <c r="G950" t="s">
        <v>3293</v>
      </c>
      <c r="H950" t="s">
        <v>1601</v>
      </c>
      <c r="I950" t="s">
        <v>1116</v>
      </c>
      <c r="J950" t="s">
        <v>1679</v>
      </c>
    </row>
    <row r="951" spans="1:10">
      <c r="A951" t="s">
        <v>3048</v>
      </c>
      <c r="B951" t="s">
        <v>3139</v>
      </c>
      <c r="C951" t="str">
        <f>_xlfn.XLOOKUP(TMODELO[[#This Row],[Tipo Empleado]],TBLTIPO[Tipo Empleado],TBLTIPO[cta])</f>
        <v>2.1.2.2.05</v>
      </c>
      <c r="D951" t="str">
        <f>_xlfn.XLOOKUP(TMODELO[[#This Row],[Codigo Area Liquidacion]],TBLAREA[PLANTA],TBLAREA[PROG])</f>
        <v>01</v>
      </c>
      <c r="E951" t="str">
        <f>TMODELO[[#This Row],[Numero Documento]]&amp;TMODELO[[#This Row],[CTA]]</f>
        <v>011003648582.1.2.2.05</v>
      </c>
      <c r="F951" s="25" t="s">
        <v>3001</v>
      </c>
      <c r="G951" t="s">
        <v>1772</v>
      </c>
      <c r="H951" t="s">
        <v>1060</v>
      </c>
      <c r="I951" t="s">
        <v>1116</v>
      </c>
      <c r="J951" t="s">
        <v>1679</v>
      </c>
    </row>
    <row r="952" spans="1:10">
      <c r="A952" t="s">
        <v>11</v>
      </c>
      <c r="B952" t="s">
        <v>3139</v>
      </c>
      <c r="C952" t="str">
        <f>_xlfn.XLOOKUP(TMODELO[[#This Row],[Tipo Empleado]],TBLTIPO[Tipo Empleado],TBLTIPO[cta])</f>
        <v>2.1.1.1.01</v>
      </c>
      <c r="D952" t="str">
        <f>_xlfn.XLOOKUP(TMODELO[[#This Row],[Codigo Area Liquidacion]],TBLAREA[PLANTA],TBLAREA[PROG])</f>
        <v>01</v>
      </c>
      <c r="E952" t="str">
        <f>TMODELO[[#This Row],[Numero Documento]]&amp;TMODELO[[#This Row],[CTA]]</f>
        <v>402332925032.1.1.1.01</v>
      </c>
      <c r="F952" s="25" t="s">
        <v>3330</v>
      </c>
      <c r="G952" t="s">
        <v>3296</v>
      </c>
      <c r="H952" t="s">
        <v>27</v>
      </c>
      <c r="I952" t="s">
        <v>1955</v>
      </c>
      <c r="J952" t="s">
        <v>1669</v>
      </c>
    </row>
    <row r="953" spans="1:10">
      <c r="A953" t="s">
        <v>11</v>
      </c>
      <c r="B953" t="s">
        <v>3185</v>
      </c>
      <c r="C953" t="str">
        <f>_xlfn.XLOOKUP(TMODELO[[#This Row],[Tipo Empleado]],TBLTIPO[Tipo Empleado],TBLTIPO[cta])</f>
        <v>2.1.1.1.01</v>
      </c>
      <c r="D953" t="str">
        <f>_xlfn.XLOOKUP(TMODELO[[#This Row],[Codigo Area Liquidacion]],TBLAREA[PLANTA],TBLAREA[PROG])</f>
        <v>13</v>
      </c>
      <c r="E953" t="str">
        <f>TMODELO[[#This Row],[Numero Documento]]&amp;TMODELO[[#This Row],[CTA]]</f>
        <v>001030257712.1.1.1.01</v>
      </c>
      <c r="F953" s="25" t="s">
        <v>1472</v>
      </c>
      <c r="G953" t="s">
        <v>3206</v>
      </c>
      <c r="H953" t="s">
        <v>15</v>
      </c>
      <c r="I953" t="s">
        <v>342</v>
      </c>
      <c r="J953" t="s">
        <v>1670</v>
      </c>
    </row>
    <row r="954" spans="1:10">
      <c r="A954" t="s">
        <v>3048</v>
      </c>
      <c r="B954" t="s">
        <v>3139</v>
      </c>
      <c r="C954" t="str">
        <f>_xlfn.XLOOKUP(TMODELO[[#This Row],[Tipo Empleado]],TBLTIPO[Tipo Empleado],TBLTIPO[cta])</f>
        <v>2.1.2.2.05</v>
      </c>
      <c r="D954" t="str">
        <f>_xlfn.XLOOKUP(TMODELO[[#This Row],[Codigo Area Liquidacion]],TBLAREA[PLANTA],TBLAREA[PROG])</f>
        <v>01</v>
      </c>
      <c r="E954" t="str">
        <f>TMODELO[[#This Row],[Numero Documento]]&amp;TMODELO[[#This Row],[CTA]]</f>
        <v>020001169842.1.2.2.05</v>
      </c>
      <c r="F954" s="25" t="s">
        <v>3002</v>
      </c>
      <c r="G954" t="s">
        <v>1168</v>
      </c>
      <c r="H954" t="s">
        <v>1060</v>
      </c>
      <c r="I954" t="s">
        <v>1116</v>
      </c>
      <c r="J954" t="s">
        <v>1679</v>
      </c>
    </row>
    <row r="955" spans="1:10">
      <c r="A955" t="s">
        <v>3039</v>
      </c>
      <c r="B955" t="s">
        <v>3139</v>
      </c>
      <c r="C955" t="str">
        <f>_xlfn.XLOOKUP(TMODELO[[#This Row],[Tipo Empleado]],TBLTIPO[Tipo Empleado],TBLTIPO[cta])</f>
        <v>2.1.1.2.08</v>
      </c>
      <c r="D955" t="str">
        <f>_xlfn.XLOOKUP(TMODELO[[#This Row],[Codigo Area Liquidacion]],TBLAREA[PLANTA],TBLAREA[PROG])</f>
        <v>01</v>
      </c>
      <c r="E955" t="str">
        <f>TMODELO[[#This Row],[Numero Documento]]&amp;TMODELO[[#This Row],[CTA]]</f>
        <v>402006783612.1.1.2.08</v>
      </c>
      <c r="F955" s="25" t="s">
        <v>2851</v>
      </c>
      <c r="G955" t="s">
        <v>1639</v>
      </c>
      <c r="H955" t="s">
        <v>1587</v>
      </c>
      <c r="I955" t="s">
        <v>1953</v>
      </c>
      <c r="J955" t="s">
        <v>1683</v>
      </c>
    </row>
    <row r="956" spans="1:10">
      <c r="A956" t="s">
        <v>11</v>
      </c>
      <c r="B956" t="s">
        <v>3185</v>
      </c>
      <c r="C956" t="str">
        <f>_xlfn.XLOOKUP(TMODELO[[#This Row],[Tipo Empleado]],TBLTIPO[Tipo Empleado],TBLTIPO[cta])</f>
        <v>2.1.1.1.01</v>
      </c>
      <c r="D956" t="str">
        <f>_xlfn.XLOOKUP(TMODELO[[#This Row],[Codigo Area Liquidacion]],TBLAREA[PLANTA],TBLAREA[PROG])</f>
        <v>13</v>
      </c>
      <c r="E956" t="str">
        <f>TMODELO[[#This Row],[Numero Documento]]&amp;TMODELO[[#This Row],[CTA]]</f>
        <v>002004593292.1.1.1.01</v>
      </c>
      <c r="F956" s="25" t="s">
        <v>1473</v>
      </c>
      <c r="G956" t="s">
        <v>653</v>
      </c>
      <c r="H956" t="s">
        <v>27</v>
      </c>
      <c r="I956" t="s">
        <v>1954</v>
      </c>
      <c r="J956" t="s">
        <v>1677</v>
      </c>
    </row>
    <row r="957" spans="1:10">
      <c r="A957" t="s">
        <v>11</v>
      </c>
      <c r="B957" t="s">
        <v>3139</v>
      </c>
      <c r="C957" t="str">
        <f>_xlfn.XLOOKUP(TMODELO[[#This Row],[Tipo Empleado]],TBLTIPO[Tipo Empleado],TBLTIPO[cta])</f>
        <v>2.1.1.1.01</v>
      </c>
      <c r="D957" t="str">
        <f>_xlfn.XLOOKUP(TMODELO[[#This Row],[Codigo Area Liquidacion]],TBLAREA[PLANTA],TBLAREA[PROG])</f>
        <v>01</v>
      </c>
      <c r="E957" t="str">
        <f>TMODELO[[#This Row],[Numero Documento]]&amp;TMODELO[[#This Row],[CTA]]</f>
        <v>001188615742.1.1.1.01</v>
      </c>
      <c r="F957" s="25" t="s">
        <v>2194</v>
      </c>
      <c r="G957" t="s">
        <v>1088</v>
      </c>
      <c r="H957" t="s">
        <v>1089</v>
      </c>
      <c r="I957" t="s">
        <v>1950</v>
      </c>
      <c r="J957" t="s">
        <v>1725</v>
      </c>
    </row>
    <row r="958" spans="1:10">
      <c r="A958" t="s">
        <v>11</v>
      </c>
      <c r="B958" t="s">
        <v>3185</v>
      </c>
      <c r="C958" t="str">
        <f>_xlfn.XLOOKUP(TMODELO[[#This Row],[Tipo Empleado]],TBLTIPO[Tipo Empleado],TBLTIPO[cta])</f>
        <v>2.1.1.1.01</v>
      </c>
      <c r="D958" t="str">
        <f>_xlfn.XLOOKUP(TMODELO[[#This Row],[Codigo Area Liquidacion]],TBLAREA[PLANTA],TBLAREA[PROG])</f>
        <v>13</v>
      </c>
      <c r="E958" t="str">
        <f>TMODELO[[#This Row],[Numero Documento]]&amp;TMODELO[[#This Row],[CTA]]</f>
        <v>001011404082.1.1.1.01</v>
      </c>
      <c r="F958" s="25" t="s">
        <v>2456</v>
      </c>
      <c r="G958" t="s">
        <v>654</v>
      </c>
      <c r="H958" t="s">
        <v>10</v>
      </c>
      <c r="I958" t="s">
        <v>1954</v>
      </c>
      <c r="J958" t="s">
        <v>1677</v>
      </c>
    </row>
    <row r="959" spans="1:10">
      <c r="A959" t="s">
        <v>3039</v>
      </c>
      <c r="B959" t="s">
        <v>3139</v>
      </c>
      <c r="C959" t="str">
        <f>_xlfn.XLOOKUP(TMODELO[[#This Row],[Tipo Empleado]],TBLTIPO[Tipo Empleado],TBLTIPO[cta])</f>
        <v>2.1.1.2.08</v>
      </c>
      <c r="D959" t="str">
        <f>_xlfn.XLOOKUP(TMODELO[[#This Row],[Codigo Area Liquidacion]],TBLAREA[PLANTA],TBLAREA[PROG])</f>
        <v>01</v>
      </c>
      <c r="E959" t="str">
        <f>TMODELO[[#This Row],[Numero Documento]]&amp;TMODELO[[#This Row],[CTA]]</f>
        <v>031019938672.1.1.2.08</v>
      </c>
      <c r="F959" s="25" t="s">
        <v>3113</v>
      </c>
      <c r="G959" t="s">
        <v>3112</v>
      </c>
      <c r="H959" t="s">
        <v>100</v>
      </c>
      <c r="I959" t="s">
        <v>728</v>
      </c>
      <c r="J959" t="s">
        <v>1674</v>
      </c>
    </row>
    <row r="960" spans="1:10">
      <c r="A960" t="s">
        <v>11</v>
      </c>
      <c r="B960" t="s">
        <v>3185</v>
      </c>
      <c r="C960" t="str">
        <f>_xlfn.XLOOKUP(TMODELO[[#This Row],[Tipo Empleado]],TBLTIPO[Tipo Empleado],TBLTIPO[cta])</f>
        <v>2.1.1.1.01</v>
      </c>
      <c r="D960" t="str">
        <f>_xlfn.XLOOKUP(TMODELO[[#This Row],[Codigo Area Liquidacion]],TBLAREA[PLANTA],TBLAREA[PROG])</f>
        <v>13</v>
      </c>
      <c r="E960" t="str">
        <f>TMODELO[[#This Row],[Numero Documento]]&amp;TMODELO[[#This Row],[CTA]]</f>
        <v>001040830352.1.1.1.01</v>
      </c>
      <c r="F960" s="25" t="s">
        <v>1474</v>
      </c>
      <c r="G960" t="s">
        <v>3207</v>
      </c>
      <c r="H960" t="s">
        <v>10</v>
      </c>
      <c r="I960" t="s">
        <v>342</v>
      </c>
      <c r="J960" t="s">
        <v>1670</v>
      </c>
    </row>
    <row r="961" spans="1:10">
      <c r="A961" t="s">
        <v>11</v>
      </c>
      <c r="B961" t="s">
        <v>3155</v>
      </c>
      <c r="C961" t="str">
        <f>_xlfn.XLOOKUP(TMODELO[[#This Row],[Tipo Empleado]],TBLTIPO[Tipo Empleado],TBLTIPO[cta])</f>
        <v>2.1.1.1.01</v>
      </c>
      <c r="D961" t="str">
        <f>_xlfn.XLOOKUP(TMODELO[[#This Row],[Codigo Area Liquidacion]],TBLAREA[PLANTA],TBLAREA[PROG])</f>
        <v>11</v>
      </c>
      <c r="E961" t="str">
        <f>TMODELO[[#This Row],[Numero Documento]]&amp;TMODELO[[#This Row],[CTA]]</f>
        <v>001095115352.1.1.1.01</v>
      </c>
      <c r="F961" s="25" t="s">
        <v>1555</v>
      </c>
      <c r="G961" t="s">
        <v>889</v>
      </c>
      <c r="H961" t="s">
        <v>22</v>
      </c>
      <c r="I961" t="s">
        <v>830</v>
      </c>
      <c r="J961" t="s">
        <v>1672</v>
      </c>
    </row>
    <row r="962" spans="1:10">
      <c r="A962" t="s">
        <v>3048</v>
      </c>
      <c r="B962" t="s">
        <v>3139</v>
      </c>
      <c r="C962" t="str">
        <f>_xlfn.XLOOKUP(TMODELO[[#This Row],[Tipo Empleado]],TBLTIPO[Tipo Empleado],TBLTIPO[cta])</f>
        <v>2.1.2.2.05</v>
      </c>
      <c r="D962" t="str">
        <f>_xlfn.XLOOKUP(TMODELO[[#This Row],[Codigo Area Liquidacion]],TBLAREA[PLANTA],TBLAREA[PROG])</f>
        <v>01</v>
      </c>
      <c r="E962" t="str">
        <f>TMODELO[[#This Row],[Numero Documento]]&amp;TMODELO[[#This Row],[CTA]]</f>
        <v>402304204872.1.2.2.05</v>
      </c>
      <c r="F962" s="25" t="s">
        <v>3347</v>
      </c>
      <c r="G962" t="s">
        <v>3313</v>
      </c>
      <c r="H962" t="s">
        <v>1060</v>
      </c>
      <c r="I962" t="s">
        <v>1116</v>
      </c>
      <c r="J962" t="s">
        <v>1679</v>
      </c>
    </row>
    <row r="963" spans="1:10">
      <c r="A963" t="s">
        <v>11</v>
      </c>
      <c r="B963" t="s">
        <v>3139</v>
      </c>
      <c r="C963" t="str">
        <f>_xlfn.XLOOKUP(TMODELO[[#This Row],[Tipo Empleado]],TBLTIPO[Tipo Empleado],TBLTIPO[cta])</f>
        <v>2.1.1.1.01</v>
      </c>
      <c r="D963" t="str">
        <f>_xlfn.XLOOKUP(TMODELO[[#This Row],[Codigo Area Liquidacion]],TBLAREA[PLANTA],TBLAREA[PROG])</f>
        <v>01</v>
      </c>
      <c r="E963" t="str">
        <f>TMODELO[[#This Row],[Numero Documento]]&amp;TMODELO[[#This Row],[CTA]]</f>
        <v>001028726602.1.1.1.01</v>
      </c>
      <c r="F963" s="25" t="s">
        <v>2195</v>
      </c>
      <c r="G963" t="s">
        <v>939</v>
      </c>
      <c r="H963" t="s">
        <v>940</v>
      </c>
      <c r="I963" t="s">
        <v>1955</v>
      </c>
      <c r="J963" t="s">
        <v>1669</v>
      </c>
    </row>
    <row r="964" spans="1:10">
      <c r="A964" t="s">
        <v>11</v>
      </c>
      <c r="B964" t="s">
        <v>3139</v>
      </c>
      <c r="C964" t="str">
        <f>_xlfn.XLOOKUP(TMODELO[[#This Row],[Tipo Empleado]],TBLTIPO[Tipo Empleado],TBLTIPO[cta])</f>
        <v>2.1.1.1.01</v>
      </c>
      <c r="D964" t="str">
        <f>_xlfn.XLOOKUP(TMODELO[[#This Row],[Codigo Area Liquidacion]],TBLAREA[PLANTA],TBLAREA[PROG])</f>
        <v>01</v>
      </c>
      <c r="E964" t="str">
        <f>TMODELO[[#This Row],[Numero Documento]]&amp;TMODELO[[#This Row],[CTA]]</f>
        <v>001007324602.1.1.1.01</v>
      </c>
      <c r="F964" s="25" t="s">
        <v>2196</v>
      </c>
      <c r="G964" t="s">
        <v>3178</v>
      </c>
      <c r="H964" t="s">
        <v>1609</v>
      </c>
      <c r="I964" t="s">
        <v>1116</v>
      </c>
      <c r="J964" t="s">
        <v>1679</v>
      </c>
    </row>
    <row r="965" spans="1:10">
      <c r="A965" t="s">
        <v>11</v>
      </c>
      <c r="B965" t="s">
        <v>3185</v>
      </c>
      <c r="C965" t="str">
        <f>_xlfn.XLOOKUP(TMODELO[[#This Row],[Tipo Empleado]],TBLTIPO[Tipo Empleado],TBLTIPO[cta])</f>
        <v>2.1.1.1.01</v>
      </c>
      <c r="D965" t="str">
        <f>_xlfn.XLOOKUP(TMODELO[[#This Row],[Codigo Area Liquidacion]],TBLAREA[PLANTA],TBLAREA[PROG])</f>
        <v>13</v>
      </c>
      <c r="E965" t="str">
        <f>TMODELO[[#This Row],[Numero Documento]]&amp;TMODELO[[#This Row],[CTA]]</f>
        <v>013003666612.1.1.1.01</v>
      </c>
      <c r="F965" s="25" t="s">
        <v>2457</v>
      </c>
      <c r="G965" t="s">
        <v>1154</v>
      </c>
      <c r="H965" t="s">
        <v>8</v>
      </c>
      <c r="I965" t="s">
        <v>342</v>
      </c>
      <c r="J965" t="s">
        <v>1670</v>
      </c>
    </row>
    <row r="966" spans="1:10">
      <c r="A966" t="s">
        <v>11</v>
      </c>
      <c r="B966" t="s">
        <v>3155</v>
      </c>
      <c r="C966" t="str">
        <f>_xlfn.XLOOKUP(TMODELO[[#This Row],[Tipo Empleado]],TBLTIPO[Tipo Empleado],TBLTIPO[cta])</f>
        <v>2.1.1.1.01</v>
      </c>
      <c r="D966" t="str">
        <f>_xlfn.XLOOKUP(TMODELO[[#This Row],[Codigo Area Liquidacion]],TBLAREA[PLANTA],TBLAREA[PROG])</f>
        <v>11</v>
      </c>
      <c r="E966" t="str">
        <f>TMODELO[[#This Row],[Numero Documento]]&amp;TMODELO[[#This Row],[CTA]]</f>
        <v>018000860252.1.1.1.01</v>
      </c>
      <c r="F966" s="25" t="s">
        <v>1556</v>
      </c>
      <c r="G966" t="s">
        <v>92</v>
      </c>
      <c r="H966" t="s">
        <v>93</v>
      </c>
      <c r="I966" t="s">
        <v>73</v>
      </c>
      <c r="J966" t="s">
        <v>1684</v>
      </c>
    </row>
    <row r="967" spans="1:10">
      <c r="A967" t="s">
        <v>11</v>
      </c>
      <c r="B967" t="s">
        <v>3155</v>
      </c>
      <c r="C967" t="str">
        <f>_xlfn.XLOOKUP(TMODELO[[#This Row],[Tipo Empleado]],TBLTIPO[Tipo Empleado],TBLTIPO[cta])</f>
        <v>2.1.1.1.01</v>
      </c>
      <c r="D967" t="str">
        <f>_xlfn.XLOOKUP(TMODELO[[#This Row],[Codigo Area Liquidacion]],TBLAREA[PLANTA],TBLAREA[PROG])</f>
        <v>11</v>
      </c>
      <c r="E967" t="str">
        <f>TMODELO[[#This Row],[Numero Documento]]&amp;TMODELO[[#This Row],[CTA]]</f>
        <v>001088101282.1.1.1.01</v>
      </c>
      <c r="F967" s="25" t="s">
        <v>2692</v>
      </c>
      <c r="G967" t="s">
        <v>890</v>
      </c>
      <c r="H967" t="s">
        <v>561</v>
      </c>
      <c r="I967" t="s">
        <v>830</v>
      </c>
      <c r="J967" t="s">
        <v>1672</v>
      </c>
    </row>
    <row r="968" spans="1:10">
      <c r="A968" t="s">
        <v>11</v>
      </c>
      <c r="B968" t="s">
        <v>3155</v>
      </c>
      <c r="C968" t="str">
        <f>_xlfn.XLOOKUP(TMODELO[[#This Row],[Tipo Empleado]],TBLTIPO[Tipo Empleado],TBLTIPO[cta])</f>
        <v>2.1.1.1.01</v>
      </c>
      <c r="D968" t="str">
        <f>_xlfn.XLOOKUP(TMODELO[[#This Row],[Codigo Area Liquidacion]],TBLAREA[PLANTA],TBLAREA[PROG])</f>
        <v>11</v>
      </c>
      <c r="E968" t="str">
        <f>TMODELO[[#This Row],[Numero Documento]]&amp;TMODELO[[#This Row],[CTA]]</f>
        <v>095001699262.1.1.1.01</v>
      </c>
      <c r="F968" s="25" t="s">
        <v>1557</v>
      </c>
      <c r="G968" t="s">
        <v>61</v>
      </c>
      <c r="H968" t="s">
        <v>34</v>
      </c>
      <c r="I968" t="s">
        <v>18</v>
      </c>
      <c r="J968" t="s">
        <v>1729</v>
      </c>
    </row>
    <row r="969" spans="1:10">
      <c r="A969" t="s">
        <v>3039</v>
      </c>
      <c r="B969" t="s">
        <v>3139</v>
      </c>
      <c r="C969" t="str">
        <f>_xlfn.XLOOKUP(TMODELO[[#This Row],[Tipo Empleado]],TBLTIPO[Tipo Empleado],TBLTIPO[cta])</f>
        <v>2.1.1.2.08</v>
      </c>
      <c r="D969" t="str">
        <f>_xlfn.XLOOKUP(TMODELO[[#This Row],[Codigo Area Liquidacion]],TBLAREA[PLANTA],TBLAREA[PROG])</f>
        <v>01</v>
      </c>
      <c r="E969" t="str">
        <f>TMODELO[[#This Row],[Numero Documento]]&amp;TMODELO[[#This Row],[CTA]]</f>
        <v>001165140922.1.1.2.08</v>
      </c>
      <c r="F969" s="25" t="s">
        <v>2852</v>
      </c>
      <c r="G969" t="s">
        <v>1057</v>
      </c>
      <c r="H969" t="s">
        <v>1058</v>
      </c>
      <c r="I969" t="s">
        <v>830</v>
      </c>
      <c r="J969" t="s">
        <v>1672</v>
      </c>
    </row>
    <row r="970" spans="1:10">
      <c r="A970" t="s">
        <v>11</v>
      </c>
      <c r="B970" t="s">
        <v>3185</v>
      </c>
      <c r="C970" t="str">
        <f>_xlfn.XLOOKUP(TMODELO[[#This Row],[Tipo Empleado]],TBLTIPO[Tipo Empleado],TBLTIPO[cta])</f>
        <v>2.1.1.1.01</v>
      </c>
      <c r="D970" t="str">
        <f>_xlfn.XLOOKUP(TMODELO[[#This Row],[Codigo Area Liquidacion]],TBLAREA[PLANTA],TBLAREA[PROG])</f>
        <v>13</v>
      </c>
      <c r="E970" t="str">
        <f>TMODELO[[#This Row],[Numero Documento]]&amp;TMODELO[[#This Row],[CTA]]</f>
        <v>001120118382.1.1.1.01</v>
      </c>
      <c r="F970" s="25" t="s">
        <v>1475</v>
      </c>
      <c r="G970" t="s">
        <v>522</v>
      </c>
      <c r="H970" t="s">
        <v>523</v>
      </c>
      <c r="I970" t="s">
        <v>342</v>
      </c>
      <c r="J970" t="s">
        <v>1670</v>
      </c>
    </row>
    <row r="971" spans="1:10">
      <c r="A971" t="s">
        <v>11</v>
      </c>
      <c r="B971" t="s">
        <v>3185</v>
      </c>
      <c r="C971" t="str">
        <f>_xlfn.XLOOKUP(TMODELO[[#This Row],[Tipo Empleado]],TBLTIPO[Tipo Empleado],TBLTIPO[cta])</f>
        <v>2.1.1.1.01</v>
      </c>
      <c r="D971" t="str">
        <f>_xlfn.XLOOKUP(TMODELO[[#This Row],[Codigo Area Liquidacion]],TBLAREA[PLANTA],TBLAREA[PROG])</f>
        <v>13</v>
      </c>
      <c r="E971" t="str">
        <f>TMODELO[[#This Row],[Numero Documento]]&amp;TMODELO[[#This Row],[CTA]]</f>
        <v>001091049272.1.1.1.01</v>
      </c>
      <c r="F971" s="25" t="s">
        <v>1476</v>
      </c>
      <c r="G971" t="s">
        <v>524</v>
      </c>
      <c r="H971" t="s">
        <v>8</v>
      </c>
      <c r="I971" t="s">
        <v>342</v>
      </c>
      <c r="J971" t="s">
        <v>1670</v>
      </c>
    </row>
    <row r="972" spans="1:10">
      <c r="A972" t="s">
        <v>11</v>
      </c>
      <c r="B972" t="s">
        <v>3185</v>
      </c>
      <c r="C972" t="str">
        <f>_xlfn.XLOOKUP(TMODELO[[#This Row],[Tipo Empleado]],TBLTIPO[Tipo Empleado],TBLTIPO[cta])</f>
        <v>2.1.1.1.01</v>
      </c>
      <c r="D972" t="str">
        <f>_xlfn.XLOOKUP(TMODELO[[#This Row],[Codigo Area Liquidacion]],TBLAREA[PLANTA],TBLAREA[PROG])</f>
        <v>13</v>
      </c>
      <c r="E972" t="str">
        <f>TMODELO[[#This Row],[Numero Documento]]&amp;TMODELO[[#This Row],[CTA]]</f>
        <v>090000729502.1.1.1.01</v>
      </c>
      <c r="F972" s="25" t="s">
        <v>2747</v>
      </c>
      <c r="G972" t="s">
        <v>125</v>
      </c>
      <c r="H972" t="s">
        <v>8</v>
      </c>
      <c r="I972" t="s">
        <v>342</v>
      </c>
      <c r="J972" t="s">
        <v>1670</v>
      </c>
    </row>
    <row r="973" spans="1:10">
      <c r="A973" t="s">
        <v>11</v>
      </c>
      <c r="B973" t="s">
        <v>3155</v>
      </c>
      <c r="C973" t="str">
        <f>_xlfn.XLOOKUP(TMODELO[[#This Row],[Tipo Empleado]],TBLTIPO[Tipo Empleado],TBLTIPO[cta])</f>
        <v>2.1.1.1.01</v>
      </c>
      <c r="D973" t="str">
        <f>_xlfn.XLOOKUP(TMODELO[[#This Row],[Codigo Area Liquidacion]],TBLAREA[PLANTA],TBLAREA[PROG])</f>
        <v>11</v>
      </c>
      <c r="E973" t="str">
        <f>TMODELO[[#This Row],[Numero Documento]]&amp;TMODELO[[#This Row],[CTA]]</f>
        <v>001054073812.1.1.1.01</v>
      </c>
      <c r="F973" s="25" t="s">
        <v>1578</v>
      </c>
      <c r="G973" t="s">
        <v>126</v>
      </c>
      <c r="H973" t="s">
        <v>127</v>
      </c>
      <c r="I973" t="s">
        <v>106</v>
      </c>
      <c r="J973" t="s">
        <v>1690</v>
      </c>
    </row>
    <row r="974" spans="1:10">
      <c r="A974" t="s">
        <v>3039</v>
      </c>
      <c r="B974" t="s">
        <v>3139</v>
      </c>
      <c r="C974" t="str">
        <f>_xlfn.XLOOKUP(TMODELO[[#This Row],[Tipo Empleado]],TBLTIPO[Tipo Empleado],TBLTIPO[cta])</f>
        <v>2.1.1.2.08</v>
      </c>
      <c r="D974" t="str">
        <f>_xlfn.XLOOKUP(TMODELO[[#This Row],[Codigo Area Liquidacion]],TBLAREA[PLANTA],TBLAREA[PROG])</f>
        <v>01</v>
      </c>
      <c r="E974" t="str">
        <f>TMODELO[[#This Row],[Numero Documento]]&amp;TMODELO[[#This Row],[CTA]]</f>
        <v>001010283142.1.1.2.08</v>
      </c>
      <c r="F974" s="25" t="s">
        <v>2853</v>
      </c>
      <c r="G974" t="s">
        <v>1661</v>
      </c>
      <c r="H974" t="s">
        <v>130</v>
      </c>
      <c r="I974" t="s">
        <v>1951</v>
      </c>
      <c r="J974" t="s">
        <v>1681</v>
      </c>
    </row>
    <row r="975" spans="1:10">
      <c r="A975" t="s">
        <v>11</v>
      </c>
      <c r="B975" t="s">
        <v>3139</v>
      </c>
      <c r="C975" t="str">
        <f>_xlfn.XLOOKUP(TMODELO[[#This Row],[Tipo Empleado]],TBLTIPO[Tipo Empleado],TBLTIPO[cta])</f>
        <v>2.1.1.1.01</v>
      </c>
      <c r="D975" t="str">
        <f>_xlfn.XLOOKUP(TMODELO[[#This Row],[Codigo Area Liquidacion]],TBLAREA[PLANTA],TBLAREA[PROG])</f>
        <v>01</v>
      </c>
      <c r="E975" t="str">
        <f>TMODELO[[#This Row],[Numero Documento]]&amp;TMODELO[[#This Row],[CTA]]</f>
        <v>001169023542.1.1.1.01</v>
      </c>
      <c r="F975" s="25" t="s">
        <v>1362</v>
      </c>
      <c r="G975" t="s">
        <v>298</v>
      </c>
      <c r="H975" t="s">
        <v>100</v>
      </c>
      <c r="I975" t="s">
        <v>288</v>
      </c>
      <c r="J975" t="s">
        <v>1668</v>
      </c>
    </row>
    <row r="976" spans="1:10">
      <c r="A976" t="s">
        <v>11</v>
      </c>
      <c r="B976" t="s">
        <v>3185</v>
      </c>
      <c r="C976" t="str">
        <f>_xlfn.XLOOKUP(TMODELO[[#This Row],[Tipo Empleado]],TBLTIPO[Tipo Empleado],TBLTIPO[cta])</f>
        <v>2.1.1.1.01</v>
      </c>
      <c r="D976" t="str">
        <f>_xlfn.XLOOKUP(TMODELO[[#This Row],[Codigo Area Liquidacion]],TBLAREA[PLANTA],TBLAREA[PROG])</f>
        <v>13</v>
      </c>
      <c r="E976" t="str">
        <f>TMODELO[[#This Row],[Numero Documento]]&amp;TMODELO[[#This Row],[CTA]]</f>
        <v>001016712952.1.1.1.01</v>
      </c>
      <c r="F976" s="25" t="s">
        <v>2458</v>
      </c>
      <c r="G976" t="s">
        <v>1203</v>
      </c>
      <c r="H976" t="s">
        <v>210</v>
      </c>
      <c r="I976" t="s">
        <v>342</v>
      </c>
      <c r="J976" t="s">
        <v>1670</v>
      </c>
    </row>
    <row r="977" spans="1:10">
      <c r="A977" t="s">
        <v>11</v>
      </c>
      <c r="B977" t="s">
        <v>3185</v>
      </c>
      <c r="C977" t="str">
        <f>_xlfn.XLOOKUP(TMODELO[[#This Row],[Tipo Empleado]],TBLTIPO[Tipo Empleado],TBLTIPO[cta])</f>
        <v>2.1.1.1.01</v>
      </c>
      <c r="D977" t="str">
        <f>_xlfn.XLOOKUP(TMODELO[[#This Row],[Codigo Area Liquidacion]],TBLAREA[PLANTA],TBLAREA[PROG])</f>
        <v>13</v>
      </c>
      <c r="E977" t="str">
        <f>TMODELO[[#This Row],[Numero Documento]]&amp;TMODELO[[#This Row],[CTA]]</f>
        <v>001146595352.1.1.1.01</v>
      </c>
      <c r="F977" s="25" t="s">
        <v>2459</v>
      </c>
      <c r="G977" t="s">
        <v>525</v>
      </c>
      <c r="H977" t="s">
        <v>130</v>
      </c>
      <c r="I977" t="s">
        <v>342</v>
      </c>
      <c r="J977" t="s">
        <v>1670</v>
      </c>
    </row>
    <row r="978" spans="1:10">
      <c r="A978" t="s">
        <v>3039</v>
      </c>
      <c r="B978" t="s">
        <v>3139</v>
      </c>
      <c r="C978" t="str">
        <f>_xlfn.XLOOKUP(TMODELO[[#This Row],[Tipo Empleado]],TBLTIPO[Tipo Empleado],TBLTIPO[cta])</f>
        <v>2.1.1.2.08</v>
      </c>
      <c r="D978" t="str">
        <f>_xlfn.XLOOKUP(TMODELO[[#This Row],[Codigo Area Liquidacion]],TBLAREA[PLANTA],TBLAREA[PROG])</f>
        <v>01</v>
      </c>
      <c r="E978" t="str">
        <f>TMODELO[[#This Row],[Numero Documento]]&amp;TMODELO[[#This Row],[CTA]]</f>
        <v>037009422992.1.1.2.08</v>
      </c>
      <c r="F978" s="25" t="s">
        <v>2854</v>
      </c>
      <c r="G978" t="s">
        <v>1786</v>
      </c>
      <c r="H978" t="s">
        <v>59</v>
      </c>
      <c r="I978" t="s">
        <v>288</v>
      </c>
      <c r="J978" t="s">
        <v>1668</v>
      </c>
    </row>
    <row r="979" spans="1:10">
      <c r="A979" t="s">
        <v>11</v>
      </c>
      <c r="B979" t="s">
        <v>3155</v>
      </c>
      <c r="C979" t="str">
        <f>_xlfn.XLOOKUP(TMODELO[[#This Row],[Tipo Empleado]],TBLTIPO[Tipo Empleado],TBLTIPO[cta])</f>
        <v>2.1.1.1.01</v>
      </c>
      <c r="D979" t="str">
        <f>_xlfn.XLOOKUP(TMODELO[[#This Row],[Codigo Area Liquidacion]],TBLAREA[PLANTA],TBLAREA[PROG])</f>
        <v>11</v>
      </c>
      <c r="E979" t="str">
        <f>TMODELO[[#This Row],[Numero Documento]]&amp;TMODELO[[#This Row],[CTA]]</f>
        <v>001022019282.1.1.1.01</v>
      </c>
      <c r="F979" s="25" t="s">
        <v>2693</v>
      </c>
      <c r="G979" t="s">
        <v>3164</v>
      </c>
      <c r="H979" t="s">
        <v>22</v>
      </c>
      <c r="I979" t="s">
        <v>728</v>
      </c>
      <c r="J979" t="s">
        <v>1674</v>
      </c>
    </row>
    <row r="980" spans="1:10">
      <c r="A980" t="s">
        <v>11</v>
      </c>
      <c r="B980" t="s">
        <v>3139</v>
      </c>
      <c r="C980" t="str">
        <f>_xlfn.XLOOKUP(TMODELO[[#This Row],[Tipo Empleado]],TBLTIPO[Tipo Empleado],TBLTIPO[cta])</f>
        <v>2.1.1.1.01</v>
      </c>
      <c r="D980" t="str">
        <f>_xlfn.XLOOKUP(TMODELO[[#This Row],[Codigo Area Liquidacion]],TBLAREA[PLANTA],TBLAREA[PROG])</f>
        <v>01</v>
      </c>
      <c r="E980" t="str">
        <f>TMODELO[[#This Row],[Numero Documento]]&amp;TMODELO[[#This Row],[CTA]]</f>
        <v>001034171922.1.1.1.01</v>
      </c>
      <c r="F980" s="25" t="s">
        <v>1363</v>
      </c>
      <c r="G980" t="s">
        <v>798</v>
      </c>
      <c r="H980" t="s">
        <v>128</v>
      </c>
      <c r="I980" t="s">
        <v>1116</v>
      </c>
      <c r="J980" t="s">
        <v>1679</v>
      </c>
    </row>
    <row r="981" spans="1:10">
      <c r="A981" t="s">
        <v>11</v>
      </c>
      <c r="B981" t="s">
        <v>3139</v>
      </c>
      <c r="C981" t="str">
        <f>_xlfn.XLOOKUP(TMODELO[[#This Row],[Tipo Empleado]],TBLTIPO[Tipo Empleado],TBLTIPO[cta])</f>
        <v>2.1.1.1.01</v>
      </c>
      <c r="D981" t="str">
        <f>_xlfn.XLOOKUP(TMODELO[[#This Row],[Codigo Area Liquidacion]],TBLAREA[PLANTA],TBLAREA[PROG])</f>
        <v>01</v>
      </c>
      <c r="E981" t="str">
        <f>TMODELO[[#This Row],[Numero Documento]]&amp;TMODELO[[#This Row],[CTA]]</f>
        <v>022000733812.1.1.1.01</v>
      </c>
      <c r="F981" s="25" t="s">
        <v>2197</v>
      </c>
      <c r="G981" t="s">
        <v>1090</v>
      </c>
      <c r="H981" t="s">
        <v>261</v>
      </c>
      <c r="I981" t="s">
        <v>716</v>
      </c>
      <c r="J981" t="s">
        <v>1671</v>
      </c>
    </row>
    <row r="982" spans="1:10">
      <c r="A982" t="s">
        <v>11</v>
      </c>
      <c r="B982" t="s">
        <v>3139</v>
      </c>
      <c r="C982" t="str">
        <f>_xlfn.XLOOKUP(TMODELO[[#This Row],[Tipo Empleado]],TBLTIPO[Tipo Empleado],TBLTIPO[cta])</f>
        <v>2.1.1.1.01</v>
      </c>
      <c r="D982" t="str">
        <f>_xlfn.XLOOKUP(TMODELO[[#This Row],[Codigo Area Liquidacion]],TBLAREA[PLANTA],TBLAREA[PROG])</f>
        <v>01</v>
      </c>
      <c r="E982" t="str">
        <f>TMODELO[[#This Row],[Numero Documento]]&amp;TMODELO[[#This Row],[CTA]]</f>
        <v>001015518512.1.1.1.01</v>
      </c>
      <c r="F982" s="25" t="s">
        <v>1364</v>
      </c>
      <c r="G982" t="s">
        <v>711</v>
      </c>
      <c r="H982" t="s">
        <v>128</v>
      </c>
      <c r="I982" t="s">
        <v>699</v>
      </c>
      <c r="J982" t="s">
        <v>1708</v>
      </c>
    </row>
    <row r="983" spans="1:10">
      <c r="A983" t="s">
        <v>11</v>
      </c>
      <c r="B983" t="s">
        <v>3185</v>
      </c>
      <c r="C983" t="str">
        <f>_xlfn.XLOOKUP(TMODELO[[#This Row],[Tipo Empleado]],TBLTIPO[Tipo Empleado],TBLTIPO[cta])</f>
        <v>2.1.1.1.01</v>
      </c>
      <c r="D983" t="str">
        <f>_xlfn.XLOOKUP(TMODELO[[#This Row],[Codigo Area Liquidacion]],TBLAREA[PLANTA],TBLAREA[PROG])</f>
        <v>13</v>
      </c>
      <c r="E983" t="str">
        <f>TMODELO[[#This Row],[Numero Documento]]&amp;TMODELO[[#This Row],[CTA]]</f>
        <v>001017274022.1.1.1.01</v>
      </c>
      <c r="F983" s="25" t="s">
        <v>2460</v>
      </c>
      <c r="G983" t="s">
        <v>1097</v>
      </c>
      <c r="H983" t="s">
        <v>59</v>
      </c>
      <c r="I983" t="s">
        <v>342</v>
      </c>
      <c r="J983" t="s">
        <v>1670</v>
      </c>
    </row>
    <row r="984" spans="1:10">
      <c r="A984" t="s">
        <v>11</v>
      </c>
      <c r="B984" t="s">
        <v>3139</v>
      </c>
      <c r="C984" t="str">
        <f>_xlfn.XLOOKUP(TMODELO[[#This Row],[Tipo Empleado]],TBLTIPO[Tipo Empleado],TBLTIPO[cta])</f>
        <v>2.1.1.1.01</v>
      </c>
      <c r="D984" t="str">
        <f>_xlfn.XLOOKUP(TMODELO[[#This Row],[Codigo Area Liquidacion]],TBLAREA[PLANTA],TBLAREA[PROG])</f>
        <v>01</v>
      </c>
      <c r="E984" t="str">
        <f>TMODELO[[#This Row],[Numero Documento]]&amp;TMODELO[[#This Row],[CTA]]</f>
        <v>001185348172.1.1.1.01</v>
      </c>
      <c r="F984" s="25" t="s">
        <v>2198</v>
      </c>
      <c r="G984" t="s">
        <v>1924</v>
      </c>
      <c r="H984" t="s">
        <v>10</v>
      </c>
      <c r="I984" t="s">
        <v>1116</v>
      </c>
      <c r="J984" t="s">
        <v>1679</v>
      </c>
    </row>
    <row r="985" spans="1:10">
      <c r="A985" t="s">
        <v>11</v>
      </c>
      <c r="B985" t="s">
        <v>3139</v>
      </c>
      <c r="C985" t="str">
        <f>_xlfn.XLOOKUP(TMODELO[[#This Row],[Tipo Empleado]],TBLTIPO[Tipo Empleado],TBLTIPO[cta])</f>
        <v>2.1.1.1.01</v>
      </c>
      <c r="D985" t="str">
        <f>_xlfn.XLOOKUP(TMODELO[[#This Row],[Codigo Area Liquidacion]],TBLAREA[PLANTA],TBLAREA[PROG])</f>
        <v>01</v>
      </c>
      <c r="E985" t="str">
        <f>TMODELO[[#This Row],[Numero Documento]]&amp;TMODELO[[#This Row],[CTA]]</f>
        <v>001129464392.1.1.1.01</v>
      </c>
      <c r="F985" s="25" t="s">
        <v>1365</v>
      </c>
      <c r="G985" t="s">
        <v>984</v>
      </c>
      <c r="H985" t="s">
        <v>985</v>
      </c>
      <c r="I985" t="s">
        <v>960</v>
      </c>
      <c r="J985" t="s">
        <v>1710</v>
      </c>
    </row>
    <row r="986" spans="1:10">
      <c r="A986" t="s">
        <v>3039</v>
      </c>
      <c r="B986" t="s">
        <v>3139</v>
      </c>
      <c r="C986" t="str">
        <f>_xlfn.XLOOKUP(TMODELO[[#This Row],[Tipo Empleado]],TBLTIPO[Tipo Empleado],TBLTIPO[cta])</f>
        <v>2.1.1.2.08</v>
      </c>
      <c r="D986" t="str">
        <f>_xlfn.XLOOKUP(TMODELO[[#This Row],[Codigo Area Liquidacion]],TBLAREA[PLANTA],TBLAREA[PROG])</f>
        <v>01</v>
      </c>
      <c r="E986" t="str">
        <f>TMODELO[[#This Row],[Numero Documento]]&amp;TMODELO[[#This Row],[CTA]]</f>
        <v>402218401152.1.1.2.08</v>
      </c>
      <c r="F986" s="25" t="s">
        <v>2855</v>
      </c>
      <c r="G986" t="s">
        <v>1640</v>
      </c>
      <c r="H986" t="s">
        <v>3228</v>
      </c>
      <c r="I986" t="s">
        <v>728</v>
      </c>
      <c r="J986" t="s">
        <v>1674</v>
      </c>
    </row>
    <row r="987" spans="1:10">
      <c r="A987" t="s">
        <v>3048</v>
      </c>
      <c r="B987" t="s">
        <v>3139</v>
      </c>
      <c r="C987" t="str">
        <f>_xlfn.XLOOKUP(TMODELO[[#This Row],[Tipo Empleado]],TBLTIPO[Tipo Empleado],TBLTIPO[cta])</f>
        <v>2.1.2.2.05</v>
      </c>
      <c r="D987" t="str">
        <f>_xlfn.XLOOKUP(TMODELO[[#This Row],[Codigo Area Liquidacion]],TBLAREA[PLANTA],TBLAREA[PROG])</f>
        <v>01</v>
      </c>
      <c r="E987" t="str">
        <f>TMODELO[[#This Row],[Numero Documento]]&amp;TMODELO[[#This Row],[CTA]]</f>
        <v>008002278602.1.2.2.05</v>
      </c>
      <c r="F987" s="25" t="s">
        <v>3003</v>
      </c>
      <c r="G987" t="s">
        <v>1769</v>
      </c>
      <c r="H987" t="s">
        <v>1060</v>
      </c>
      <c r="I987" t="s">
        <v>1116</v>
      </c>
      <c r="J987" t="s">
        <v>1679</v>
      </c>
    </row>
    <row r="988" spans="1:10">
      <c r="A988" t="s">
        <v>11</v>
      </c>
      <c r="B988" t="s">
        <v>3139</v>
      </c>
      <c r="C988" t="str">
        <f>_xlfn.XLOOKUP(TMODELO[[#This Row],[Tipo Empleado]],TBLTIPO[Tipo Empleado],TBLTIPO[cta])</f>
        <v>2.1.1.1.01</v>
      </c>
      <c r="D988" t="str">
        <f>_xlfn.XLOOKUP(TMODELO[[#This Row],[Codigo Area Liquidacion]],TBLAREA[PLANTA],TBLAREA[PROG])</f>
        <v>01</v>
      </c>
      <c r="E988" t="str">
        <f>TMODELO[[#This Row],[Numero Documento]]&amp;TMODELO[[#This Row],[CTA]]</f>
        <v>001182324462.1.1.1.01</v>
      </c>
      <c r="F988" s="25" t="s">
        <v>2199</v>
      </c>
      <c r="G988" t="s">
        <v>799</v>
      </c>
      <c r="H988" t="s">
        <v>59</v>
      </c>
      <c r="I988" t="s">
        <v>1955</v>
      </c>
      <c r="J988" t="s">
        <v>1669</v>
      </c>
    </row>
    <row r="989" spans="1:10">
      <c r="A989" t="s">
        <v>11</v>
      </c>
      <c r="B989" t="s">
        <v>3185</v>
      </c>
      <c r="C989" t="str">
        <f>_xlfn.XLOOKUP(TMODELO[[#This Row],[Tipo Empleado]],TBLTIPO[Tipo Empleado],TBLTIPO[cta])</f>
        <v>2.1.1.1.01</v>
      </c>
      <c r="D989" t="str">
        <f>_xlfn.XLOOKUP(TMODELO[[#This Row],[Codigo Area Liquidacion]],TBLAREA[PLANTA],TBLAREA[PROG])</f>
        <v>13</v>
      </c>
      <c r="E989" t="str">
        <f>TMODELO[[#This Row],[Numero Documento]]&amp;TMODELO[[#This Row],[CTA]]</f>
        <v>001161641532.1.1.1.01</v>
      </c>
      <c r="F989" s="25" t="s">
        <v>2461</v>
      </c>
      <c r="G989" t="s">
        <v>1155</v>
      </c>
      <c r="H989" t="s">
        <v>8</v>
      </c>
      <c r="I989" t="s">
        <v>342</v>
      </c>
      <c r="J989" t="s">
        <v>1670</v>
      </c>
    </row>
    <row r="990" spans="1:10">
      <c r="A990" t="s">
        <v>11</v>
      </c>
      <c r="B990" t="s">
        <v>3185</v>
      </c>
      <c r="C990" t="str">
        <f>_xlfn.XLOOKUP(TMODELO[[#This Row],[Tipo Empleado]],TBLTIPO[Tipo Empleado],TBLTIPO[cta])</f>
        <v>2.1.1.1.01</v>
      </c>
      <c r="D990" t="str">
        <f>_xlfn.XLOOKUP(TMODELO[[#This Row],[Codigo Area Liquidacion]],TBLAREA[PLANTA],TBLAREA[PROG])</f>
        <v>13</v>
      </c>
      <c r="E990" t="str">
        <f>TMODELO[[#This Row],[Numero Documento]]&amp;TMODELO[[#This Row],[CTA]]</f>
        <v>402004420322.1.1.1.01</v>
      </c>
      <c r="F990" s="25" t="s">
        <v>4776</v>
      </c>
      <c r="G990" t="s">
        <v>4775</v>
      </c>
      <c r="H990" t="s">
        <v>10</v>
      </c>
      <c r="I990" t="s">
        <v>342</v>
      </c>
      <c r="J990" t="s">
        <v>1670</v>
      </c>
    </row>
    <row r="991" spans="1:10">
      <c r="A991" t="s">
        <v>11</v>
      </c>
      <c r="B991" t="s">
        <v>3155</v>
      </c>
      <c r="C991" t="str">
        <f>_xlfn.XLOOKUP(TMODELO[[#This Row],[Tipo Empleado]],TBLTIPO[Tipo Empleado],TBLTIPO[cta])</f>
        <v>2.1.1.1.01</v>
      </c>
      <c r="D991" t="str">
        <f>_xlfn.XLOOKUP(TMODELO[[#This Row],[Codigo Area Liquidacion]],TBLAREA[PLANTA],TBLAREA[PROG])</f>
        <v>11</v>
      </c>
      <c r="E991" t="str">
        <f>TMODELO[[#This Row],[Numero Documento]]&amp;TMODELO[[#This Row],[CTA]]</f>
        <v>001055086912.1.1.1.01</v>
      </c>
      <c r="F991" s="25" t="s">
        <v>2694</v>
      </c>
      <c r="G991" t="s">
        <v>891</v>
      </c>
      <c r="H991" t="s">
        <v>8</v>
      </c>
      <c r="I991" t="s">
        <v>830</v>
      </c>
      <c r="J991" t="s">
        <v>1672</v>
      </c>
    </row>
    <row r="992" spans="1:10">
      <c r="A992" t="s">
        <v>3039</v>
      </c>
      <c r="B992" t="s">
        <v>3139</v>
      </c>
      <c r="C992" t="str">
        <f>_xlfn.XLOOKUP(TMODELO[[#This Row],[Tipo Empleado]],TBLTIPO[Tipo Empleado],TBLTIPO[cta])</f>
        <v>2.1.1.2.08</v>
      </c>
      <c r="D992" t="str">
        <f>_xlfn.XLOOKUP(TMODELO[[#This Row],[Codigo Area Liquidacion]],TBLAREA[PLANTA],TBLAREA[PROG])</f>
        <v>01</v>
      </c>
      <c r="E992" t="str">
        <f>TMODELO[[#This Row],[Numero Documento]]&amp;TMODELO[[#This Row],[CTA]]</f>
        <v>001190036222.1.1.2.08</v>
      </c>
      <c r="F992" s="25" t="s">
        <v>2856</v>
      </c>
      <c r="G992" t="s">
        <v>1885</v>
      </c>
      <c r="H992" t="s">
        <v>130</v>
      </c>
      <c r="I992" t="s">
        <v>3283</v>
      </c>
      <c r="J992" t="s">
        <v>3284</v>
      </c>
    </row>
    <row r="993" spans="1:10">
      <c r="A993" t="s">
        <v>11</v>
      </c>
      <c r="B993" t="s">
        <v>3155</v>
      </c>
      <c r="C993" t="str">
        <f>_xlfn.XLOOKUP(TMODELO[[#This Row],[Tipo Empleado]],TBLTIPO[Tipo Empleado],TBLTIPO[cta])</f>
        <v>2.1.1.1.01</v>
      </c>
      <c r="D993" t="str">
        <f>_xlfn.XLOOKUP(TMODELO[[#This Row],[Codigo Area Liquidacion]],TBLAREA[PLANTA],TBLAREA[PROG])</f>
        <v>11</v>
      </c>
      <c r="E993" t="str">
        <f>TMODELO[[#This Row],[Numero Documento]]&amp;TMODELO[[#This Row],[CTA]]</f>
        <v>012002901282.1.1.1.01</v>
      </c>
      <c r="F993" s="25" t="s">
        <v>2695</v>
      </c>
      <c r="G993" t="s">
        <v>892</v>
      </c>
      <c r="H993" t="s">
        <v>60</v>
      </c>
      <c r="I993" t="s">
        <v>830</v>
      </c>
      <c r="J993" t="s">
        <v>1672</v>
      </c>
    </row>
    <row r="994" spans="1:10">
      <c r="A994" t="s">
        <v>11</v>
      </c>
      <c r="B994" t="s">
        <v>3139</v>
      </c>
      <c r="C994" t="str">
        <f>_xlfn.XLOOKUP(TMODELO[[#This Row],[Tipo Empleado]],TBLTIPO[Tipo Empleado],TBLTIPO[cta])</f>
        <v>2.1.1.1.01</v>
      </c>
      <c r="D994" t="str">
        <f>_xlfn.XLOOKUP(TMODELO[[#This Row],[Codigo Area Liquidacion]],TBLAREA[PLANTA],TBLAREA[PROG])</f>
        <v>01</v>
      </c>
      <c r="E994" t="str">
        <f>TMODELO[[#This Row],[Numero Documento]]&amp;TMODELO[[#This Row],[CTA]]</f>
        <v>001126994262.1.1.1.01</v>
      </c>
      <c r="F994" s="25" t="s">
        <v>2200</v>
      </c>
      <c r="G994" t="s">
        <v>941</v>
      </c>
      <c r="H994" t="s">
        <v>102</v>
      </c>
      <c r="I994" t="s">
        <v>1955</v>
      </c>
      <c r="J994" t="s">
        <v>1669</v>
      </c>
    </row>
    <row r="995" spans="1:10">
      <c r="A995" t="s">
        <v>3048</v>
      </c>
      <c r="B995" t="s">
        <v>3139</v>
      </c>
      <c r="C995" t="str">
        <f>_xlfn.XLOOKUP(TMODELO[[#This Row],[Tipo Empleado]],TBLTIPO[Tipo Empleado],TBLTIPO[cta])</f>
        <v>2.1.2.2.05</v>
      </c>
      <c r="D995" t="str">
        <f>_xlfn.XLOOKUP(TMODELO[[#This Row],[Codigo Area Liquidacion]],TBLAREA[PLANTA],TBLAREA[PROG])</f>
        <v>01</v>
      </c>
      <c r="E995" t="str">
        <f>TMODELO[[#This Row],[Numero Documento]]&amp;TMODELO[[#This Row],[CTA]]</f>
        <v>011002934872.1.2.2.05</v>
      </c>
      <c r="F995" s="25" t="s">
        <v>3004</v>
      </c>
      <c r="G995" t="s">
        <v>1939</v>
      </c>
      <c r="H995" t="s">
        <v>1060</v>
      </c>
      <c r="I995" t="s">
        <v>1116</v>
      </c>
      <c r="J995" t="s">
        <v>1679</v>
      </c>
    </row>
    <row r="996" spans="1:10">
      <c r="A996" t="s">
        <v>3048</v>
      </c>
      <c r="B996" t="s">
        <v>3139</v>
      </c>
      <c r="C996" t="str">
        <f>_xlfn.XLOOKUP(TMODELO[[#This Row],[Tipo Empleado]],TBLTIPO[Tipo Empleado],TBLTIPO[cta])</f>
        <v>2.1.2.2.05</v>
      </c>
      <c r="D996" t="str">
        <f>_xlfn.XLOOKUP(TMODELO[[#This Row],[Codigo Area Liquidacion]],TBLAREA[PLANTA],TBLAREA[PROG])</f>
        <v>01</v>
      </c>
      <c r="E996" t="str">
        <f>TMODELO[[#This Row],[Numero Documento]]&amp;TMODELO[[#This Row],[CTA]]</f>
        <v>402247067762.1.2.2.05</v>
      </c>
      <c r="F996" s="25" t="s">
        <v>3005</v>
      </c>
      <c r="G996" t="s">
        <v>1827</v>
      </c>
      <c r="H996" t="s">
        <v>1060</v>
      </c>
      <c r="I996" t="s">
        <v>1116</v>
      </c>
      <c r="J996" t="s">
        <v>1679</v>
      </c>
    </row>
    <row r="997" spans="1:10">
      <c r="A997" t="s">
        <v>3039</v>
      </c>
      <c r="B997" t="s">
        <v>3139</v>
      </c>
      <c r="C997" t="str">
        <f>_xlfn.XLOOKUP(TMODELO[[#This Row],[Tipo Empleado]],TBLTIPO[Tipo Empleado],TBLTIPO[cta])</f>
        <v>2.1.1.2.08</v>
      </c>
      <c r="D997" t="str">
        <f>_xlfn.XLOOKUP(TMODELO[[#This Row],[Codigo Area Liquidacion]],TBLAREA[PLANTA],TBLAREA[PROG])</f>
        <v>01</v>
      </c>
      <c r="E997" t="str">
        <f>TMODELO[[#This Row],[Numero Documento]]&amp;TMODELO[[#This Row],[CTA]]</f>
        <v>223002451272.1.1.2.08</v>
      </c>
      <c r="F997" s="25" t="s">
        <v>1366</v>
      </c>
      <c r="G997" t="s">
        <v>3148</v>
      </c>
      <c r="H997" t="s">
        <v>10</v>
      </c>
      <c r="I997" t="s">
        <v>1966</v>
      </c>
      <c r="J997" t="s">
        <v>1730</v>
      </c>
    </row>
    <row r="998" spans="1:10">
      <c r="A998" t="s">
        <v>11</v>
      </c>
      <c r="B998" t="s">
        <v>3139</v>
      </c>
      <c r="C998" t="str">
        <f>_xlfn.XLOOKUP(TMODELO[[#This Row],[Tipo Empleado]],TBLTIPO[Tipo Empleado],TBLTIPO[cta])</f>
        <v>2.1.1.1.01</v>
      </c>
      <c r="D998" t="str">
        <f>_xlfn.XLOOKUP(TMODELO[[#This Row],[Codigo Area Liquidacion]],TBLAREA[PLANTA],TBLAREA[PROG])</f>
        <v>01</v>
      </c>
      <c r="E998" t="str">
        <f>TMODELO[[#This Row],[Numero Documento]]&amp;TMODELO[[#This Row],[CTA]]</f>
        <v>223002451272.1.1.1.01</v>
      </c>
      <c r="F998" s="25" t="s">
        <v>1366</v>
      </c>
      <c r="G998" t="s">
        <v>3148</v>
      </c>
      <c r="H998" t="s">
        <v>10</v>
      </c>
      <c r="I998" t="s">
        <v>1966</v>
      </c>
      <c r="J998" t="s">
        <v>1730</v>
      </c>
    </row>
    <row r="999" spans="1:10">
      <c r="A999" t="s">
        <v>3039</v>
      </c>
      <c r="B999" t="s">
        <v>3139</v>
      </c>
      <c r="C999" t="str">
        <f>_xlfn.XLOOKUP(TMODELO[[#This Row],[Tipo Empleado]],TBLTIPO[Tipo Empleado],TBLTIPO[cta])</f>
        <v>2.1.1.2.08</v>
      </c>
      <c r="D999" t="str">
        <f>_xlfn.XLOOKUP(TMODELO[[#This Row],[Codigo Area Liquidacion]],TBLAREA[PLANTA],TBLAREA[PROG])</f>
        <v>01</v>
      </c>
      <c r="E999" t="str">
        <f>TMODELO[[#This Row],[Numero Documento]]&amp;TMODELO[[#This Row],[CTA]]</f>
        <v>402236997822.1.1.2.08</v>
      </c>
      <c r="F999" s="25" t="s">
        <v>2857</v>
      </c>
      <c r="G999" t="s">
        <v>1641</v>
      </c>
      <c r="H999" t="s">
        <v>1197</v>
      </c>
      <c r="I999" t="s">
        <v>1959</v>
      </c>
      <c r="J999" t="s">
        <v>1702</v>
      </c>
    </row>
    <row r="1000" spans="1:10">
      <c r="A1000" t="s">
        <v>11</v>
      </c>
      <c r="B1000" t="s">
        <v>3185</v>
      </c>
      <c r="C1000" t="str">
        <f>_xlfn.XLOOKUP(TMODELO[[#This Row],[Tipo Empleado]],TBLTIPO[Tipo Empleado],TBLTIPO[cta])</f>
        <v>2.1.1.1.01</v>
      </c>
      <c r="D1000" t="str">
        <f>_xlfn.XLOOKUP(TMODELO[[#This Row],[Codigo Area Liquidacion]],TBLAREA[PLANTA],TBLAREA[PROG])</f>
        <v>13</v>
      </c>
      <c r="E1000" t="str">
        <f>TMODELO[[#This Row],[Numero Documento]]&amp;TMODELO[[#This Row],[CTA]]</f>
        <v>040001041762.1.1.1.01</v>
      </c>
      <c r="F1000" s="25" t="s">
        <v>2462</v>
      </c>
      <c r="G1000" t="s">
        <v>1246</v>
      </c>
      <c r="H1000" t="s">
        <v>1247</v>
      </c>
      <c r="I1000" t="s">
        <v>1954</v>
      </c>
      <c r="J1000" t="s">
        <v>1677</v>
      </c>
    </row>
    <row r="1001" spans="1:10">
      <c r="A1001" t="s">
        <v>11</v>
      </c>
      <c r="B1001" t="s">
        <v>3139</v>
      </c>
      <c r="C1001" t="str">
        <f>_xlfn.XLOOKUP(TMODELO[[#This Row],[Tipo Empleado]],TBLTIPO[Tipo Empleado],TBLTIPO[cta])</f>
        <v>2.1.1.1.01</v>
      </c>
      <c r="D1001" t="str">
        <f>_xlfn.XLOOKUP(TMODELO[[#This Row],[Codigo Area Liquidacion]],TBLAREA[PLANTA],TBLAREA[PROG])</f>
        <v>01</v>
      </c>
      <c r="E1001" t="str">
        <f>TMODELO[[#This Row],[Numero Documento]]&amp;TMODELO[[#This Row],[CTA]]</f>
        <v>001070683142.1.1.1.01</v>
      </c>
      <c r="F1001" s="25" t="s">
        <v>3058</v>
      </c>
      <c r="G1001" t="s">
        <v>3072</v>
      </c>
      <c r="H1001" t="s">
        <v>42</v>
      </c>
      <c r="I1001" t="s">
        <v>1955</v>
      </c>
      <c r="J1001" t="s">
        <v>1669</v>
      </c>
    </row>
    <row r="1002" spans="1:10">
      <c r="A1002" t="s">
        <v>11</v>
      </c>
      <c r="B1002" t="s">
        <v>3155</v>
      </c>
      <c r="C1002" t="str">
        <f>_xlfn.XLOOKUP(TMODELO[[#This Row],[Tipo Empleado]],TBLTIPO[Tipo Empleado],TBLTIPO[cta])</f>
        <v>2.1.1.1.01</v>
      </c>
      <c r="D1002" t="str">
        <f>_xlfn.XLOOKUP(TMODELO[[#This Row],[Codigo Area Liquidacion]],TBLAREA[PLANTA],TBLAREA[PROG])</f>
        <v>11</v>
      </c>
      <c r="E1002" t="str">
        <f>TMODELO[[#This Row],[Numero Documento]]&amp;TMODELO[[#This Row],[CTA]]</f>
        <v>031003436272.1.1.1.01</v>
      </c>
      <c r="F1002" s="25" t="s">
        <v>2696</v>
      </c>
      <c r="G1002" t="s">
        <v>62</v>
      </c>
      <c r="H1002" t="s">
        <v>63</v>
      </c>
      <c r="I1002" t="s">
        <v>18</v>
      </c>
      <c r="J1002" t="s">
        <v>1729</v>
      </c>
    </row>
    <row r="1003" spans="1:10">
      <c r="A1003" t="s">
        <v>3048</v>
      </c>
      <c r="B1003" t="s">
        <v>3139</v>
      </c>
      <c r="C1003" t="str">
        <f>_xlfn.XLOOKUP(TMODELO[[#This Row],[Tipo Empleado]],TBLTIPO[Tipo Empleado],TBLTIPO[cta])</f>
        <v>2.1.2.2.05</v>
      </c>
      <c r="D1003" t="str">
        <f>_xlfn.XLOOKUP(TMODELO[[#This Row],[Codigo Area Liquidacion]],TBLAREA[PLANTA],TBLAREA[PROG])</f>
        <v>01</v>
      </c>
      <c r="E1003" t="str">
        <f>TMODELO[[#This Row],[Numero Documento]]&amp;TMODELO[[#This Row],[CTA]]</f>
        <v>402137485162.1.2.2.05</v>
      </c>
      <c r="F1003" s="25" t="s">
        <v>3007</v>
      </c>
      <c r="G1003" t="s">
        <v>3006</v>
      </c>
      <c r="H1003" t="s">
        <v>1060</v>
      </c>
      <c r="I1003" t="s">
        <v>1116</v>
      </c>
      <c r="J1003" t="s">
        <v>1679</v>
      </c>
    </row>
    <row r="1004" spans="1:10">
      <c r="A1004" t="s">
        <v>11</v>
      </c>
      <c r="B1004" t="s">
        <v>3139</v>
      </c>
      <c r="C1004" t="str">
        <f>_xlfn.XLOOKUP(TMODELO[[#This Row],[Tipo Empleado]],TBLTIPO[Tipo Empleado],TBLTIPO[cta])</f>
        <v>2.1.1.1.01</v>
      </c>
      <c r="D1004" t="str">
        <f>_xlfn.XLOOKUP(TMODELO[[#This Row],[Codigo Area Liquidacion]],TBLAREA[PLANTA],TBLAREA[PROG])</f>
        <v>01</v>
      </c>
      <c r="E1004" t="str">
        <f>TMODELO[[#This Row],[Numero Documento]]&amp;TMODELO[[#This Row],[CTA]]</f>
        <v>001014978402.1.1.1.01</v>
      </c>
      <c r="F1004" s="25" t="s">
        <v>1367</v>
      </c>
      <c r="G1004" t="s">
        <v>986</v>
      </c>
      <c r="H1004" t="s">
        <v>987</v>
      </c>
      <c r="I1004" t="s">
        <v>960</v>
      </c>
      <c r="J1004" t="s">
        <v>1710</v>
      </c>
    </row>
    <row r="1005" spans="1:10">
      <c r="A1005" t="s">
        <v>11</v>
      </c>
      <c r="B1005" t="s">
        <v>3185</v>
      </c>
      <c r="C1005" t="str">
        <f>_xlfn.XLOOKUP(TMODELO[[#This Row],[Tipo Empleado]],TBLTIPO[Tipo Empleado],TBLTIPO[cta])</f>
        <v>2.1.1.1.01</v>
      </c>
      <c r="D1005" t="str">
        <f>_xlfn.XLOOKUP(TMODELO[[#This Row],[Codigo Area Liquidacion]],TBLAREA[PLANTA],TBLAREA[PROG])</f>
        <v>13</v>
      </c>
      <c r="E1005" t="str">
        <f>TMODELO[[#This Row],[Numero Documento]]&amp;TMODELO[[#This Row],[CTA]]</f>
        <v>001051772732.1.1.1.01</v>
      </c>
      <c r="F1005" s="25" t="s">
        <v>1477</v>
      </c>
      <c r="G1005" t="s">
        <v>526</v>
      </c>
      <c r="H1005" t="s">
        <v>86</v>
      </c>
      <c r="I1005" t="s">
        <v>342</v>
      </c>
      <c r="J1005" t="s">
        <v>1670</v>
      </c>
    </row>
    <row r="1006" spans="1:10">
      <c r="A1006" t="s">
        <v>11</v>
      </c>
      <c r="B1006" t="s">
        <v>3185</v>
      </c>
      <c r="C1006" t="str">
        <f>_xlfn.XLOOKUP(TMODELO[[#This Row],[Tipo Empleado]],TBLTIPO[Tipo Empleado],TBLTIPO[cta])</f>
        <v>2.1.1.1.01</v>
      </c>
      <c r="D1006" t="str">
        <f>_xlfn.XLOOKUP(TMODELO[[#This Row],[Codigo Area Liquidacion]],TBLAREA[PLANTA],TBLAREA[PROG])</f>
        <v>13</v>
      </c>
      <c r="E1006" t="str">
        <f>TMODELO[[#This Row],[Numero Documento]]&amp;TMODELO[[#This Row],[CTA]]</f>
        <v>044000738642.1.1.1.01</v>
      </c>
      <c r="F1006" s="25" t="s">
        <v>2463</v>
      </c>
      <c r="G1006" t="s">
        <v>527</v>
      </c>
      <c r="H1006" t="s">
        <v>8</v>
      </c>
      <c r="I1006" t="s">
        <v>342</v>
      </c>
      <c r="J1006" t="s">
        <v>1670</v>
      </c>
    </row>
    <row r="1007" spans="1:10">
      <c r="A1007" t="s">
        <v>3039</v>
      </c>
      <c r="B1007" t="s">
        <v>3139</v>
      </c>
      <c r="C1007" t="str">
        <f>_xlfn.XLOOKUP(TMODELO[[#This Row],[Tipo Empleado]],TBLTIPO[Tipo Empleado],TBLTIPO[cta])</f>
        <v>2.1.1.2.08</v>
      </c>
      <c r="D1007" t="str">
        <f>_xlfn.XLOOKUP(TMODELO[[#This Row],[Codigo Area Liquidacion]],TBLAREA[PLANTA],TBLAREA[PROG])</f>
        <v>01</v>
      </c>
      <c r="E1007" t="str">
        <f>TMODELO[[#This Row],[Numero Documento]]&amp;TMODELO[[#This Row],[CTA]]</f>
        <v>402253416232.1.1.2.08</v>
      </c>
      <c r="F1007" s="25" t="s">
        <v>4816</v>
      </c>
      <c r="G1007" t="s">
        <v>4815</v>
      </c>
      <c r="H1007" t="s">
        <v>1744</v>
      </c>
      <c r="I1007" t="s">
        <v>342</v>
      </c>
      <c r="J1007" t="s">
        <v>1670</v>
      </c>
    </row>
    <row r="1008" spans="1:10">
      <c r="A1008" t="s">
        <v>11</v>
      </c>
      <c r="B1008" t="s">
        <v>3185</v>
      </c>
      <c r="C1008" t="str">
        <f>_xlfn.XLOOKUP(TMODELO[[#This Row],[Tipo Empleado]],TBLTIPO[Tipo Empleado],TBLTIPO[cta])</f>
        <v>2.1.1.1.01</v>
      </c>
      <c r="D1008" t="str">
        <f>_xlfn.XLOOKUP(TMODELO[[#This Row],[Codigo Area Liquidacion]],TBLAREA[PLANTA],TBLAREA[PROG])</f>
        <v>13</v>
      </c>
      <c r="E1008" t="str">
        <f>TMODELO[[#This Row],[Numero Documento]]&amp;TMODELO[[#This Row],[CTA]]</f>
        <v>402423654072.1.1.1.01</v>
      </c>
      <c r="F1008" s="25" t="s">
        <v>2464</v>
      </c>
      <c r="G1008" t="s">
        <v>1044</v>
      </c>
      <c r="H1008" t="s">
        <v>210</v>
      </c>
      <c r="I1008" t="s">
        <v>342</v>
      </c>
      <c r="J1008" t="s">
        <v>1670</v>
      </c>
    </row>
    <row r="1009" spans="1:10">
      <c r="A1009" t="s">
        <v>3039</v>
      </c>
      <c r="B1009" t="s">
        <v>3139</v>
      </c>
      <c r="C1009" t="str">
        <f>_xlfn.XLOOKUP(TMODELO[[#This Row],[Tipo Empleado]],TBLTIPO[Tipo Empleado],TBLTIPO[cta])</f>
        <v>2.1.1.2.08</v>
      </c>
      <c r="D1009" t="str">
        <f>_xlfn.XLOOKUP(TMODELO[[#This Row],[Codigo Area Liquidacion]],TBLAREA[PLANTA],TBLAREA[PROG])</f>
        <v>01</v>
      </c>
      <c r="E1009" t="str">
        <f>TMODELO[[#This Row],[Numero Documento]]&amp;TMODELO[[#This Row],[CTA]]</f>
        <v>223004267762.1.1.2.08</v>
      </c>
      <c r="F1009" s="25" t="s">
        <v>2858</v>
      </c>
      <c r="G1009" t="s">
        <v>3070</v>
      </c>
      <c r="H1009" t="s">
        <v>100</v>
      </c>
      <c r="I1009" t="s">
        <v>288</v>
      </c>
      <c r="J1009" t="s">
        <v>1668</v>
      </c>
    </row>
    <row r="1010" spans="1:10">
      <c r="A1010" t="s">
        <v>11</v>
      </c>
      <c r="B1010" t="s">
        <v>3185</v>
      </c>
      <c r="C1010" t="str">
        <f>_xlfn.XLOOKUP(TMODELO[[#This Row],[Tipo Empleado]],TBLTIPO[Tipo Empleado],TBLTIPO[cta])</f>
        <v>2.1.1.1.01</v>
      </c>
      <c r="D1010" t="str">
        <f>_xlfn.XLOOKUP(TMODELO[[#This Row],[Codigo Area Liquidacion]],TBLAREA[PLANTA],TBLAREA[PROG])</f>
        <v>13</v>
      </c>
      <c r="E1010" t="str">
        <f>TMODELO[[#This Row],[Numero Documento]]&amp;TMODELO[[#This Row],[CTA]]</f>
        <v>001112898722.1.1.1.01</v>
      </c>
      <c r="F1010" s="25" t="s">
        <v>1478</v>
      </c>
      <c r="G1010" t="s">
        <v>528</v>
      </c>
      <c r="H1010" t="s">
        <v>55</v>
      </c>
      <c r="I1010" t="s">
        <v>342</v>
      </c>
      <c r="J1010" t="s">
        <v>1670</v>
      </c>
    </row>
    <row r="1011" spans="1:10">
      <c r="A1011" t="s">
        <v>11</v>
      </c>
      <c r="B1011" t="s">
        <v>3185</v>
      </c>
      <c r="C1011" t="str">
        <f>_xlfn.XLOOKUP(TMODELO[[#This Row],[Tipo Empleado]],TBLTIPO[Tipo Empleado],TBLTIPO[cta])</f>
        <v>2.1.1.1.01</v>
      </c>
      <c r="D1011" t="str">
        <f>_xlfn.XLOOKUP(TMODELO[[#This Row],[Codigo Area Liquidacion]],TBLAREA[PLANTA],TBLAREA[PROG])</f>
        <v>13</v>
      </c>
      <c r="E1011" t="str">
        <f>TMODELO[[#This Row],[Numero Documento]]&amp;TMODELO[[#This Row],[CTA]]</f>
        <v>402135511912.1.1.1.01</v>
      </c>
      <c r="F1011" s="25" t="s">
        <v>2465</v>
      </c>
      <c r="G1011" t="s">
        <v>1996</v>
      </c>
      <c r="H1011" t="s">
        <v>363</v>
      </c>
      <c r="I1011" t="s">
        <v>342</v>
      </c>
      <c r="J1011" t="s">
        <v>1670</v>
      </c>
    </row>
    <row r="1012" spans="1:10">
      <c r="A1012" t="s">
        <v>11</v>
      </c>
      <c r="B1012" t="s">
        <v>3155</v>
      </c>
      <c r="C1012" t="str">
        <f>_xlfn.XLOOKUP(TMODELO[[#This Row],[Tipo Empleado]],TBLTIPO[Tipo Empleado],TBLTIPO[cta])</f>
        <v>2.1.1.1.01</v>
      </c>
      <c r="D1012" t="str">
        <f>_xlfn.XLOOKUP(TMODELO[[#This Row],[Codigo Area Liquidacion]],TBLAREA[PLANTA],TBLAREA[PROG])</f>
        <v>11</v>
      </c>
      <c r="E1012" t="str">
        <f>TMODELO[[#This Row],[Numero Documento]]&amp;TMODELO[[#This Row],[CTA]]</f>
        <v>031045008002.1.1.1.01</v>
      </c>
      <c r="F1012" s="25" t="s">
        <v>2697</v>
      </c>
      <c r="G1012" t="s">
        <v>755</v>
      </c>
      <c r="H1012" t="s">
        <v>36</v>
      </c>
      <c r="I1012" t="s">
        <v>728</v>
      </c>
      <c r="J1012" t="s">
        <v>1674</v>
      </c>
    </row>
    <row r="1013" spans="1:10">
      <c r="A1013" t="s">
        <v>11</v>
      </c>
      <c r="B1013" t="s">
        <v>3155</v>
      </c>
      <c r="C1013" t="str">
        <f>_xlfn.XLOOKUP(TMODELO[[#This Row],[Tipo Empleado]],TBLTIPO[Tipo Empleado],TBLTIPO[cta])</f>
        <v>2.1.1.1.01</v>
      </c>
      <c r="D1013" t="str">
        <f>_xlfn.XLOOKUP(TMODELO[[#This Row],[Codigo Area Liquidacion]],TBLAREA[PLANTA],TBLAREA[PROG])</f>
        <v>11</v>
      </c>
      <c r="E1013" t="str">
        <f>TMODELO[[#This Row],[Numero Documento]]&amp;TMODELO[[#This Row],[CTA]]</f>
        <v>402221192122.1.1.1.01</v>
      </c>
      <c r="F1013" s="25" t="s">
        <v>2698</v>
      </c>
      <c r="G1013" t="s">
        <v>1272</v>
      </c>
      <c r="H1013" t="s">
        <v>110</v>
      </c>
      <c r="I1013" t="s">
        <v>73</v>
      </c>
      <c r="J1013" t="s">
        <v>1684</v>
      </c>
    </row>
    <row r="1014" spans="1:10">
      <c r="A1014" t="s">
        <v>11</v>
      </c>
      <c r="B1014" t="s">
        <v>3139</v>
      </c>
      <c r="C1014" t="str">
        <f>_xlfn.XLOOKUP(TMODELO[[#This Row],[Tipo Empleado]],TBLTIPO[Tipo Empleado],TBLTIPO[cta])</f>
        <v>2.1.1.1.01</v>
      </c>
      <c r="D1014" t="str">
        <f>_xlfn.XLOOKUP(TMODELO[[#This Row],[Codigo Area Liquidacion]],TBLAREA[PLANTA],TBLAREA[PROG])</f>
        <v>01</v>
      </c>
      <c r="E1014" t="str">
        <f>TMODELO[[#This Row],[Numero Documento]]&amp;TMODELO[[#This Row],[CTA]]</f>
        <v>001001046032.1.1.1.01</v>
      </c>
      <c r="F1014" s="25" t="s">
        <v>2201</v>
      </c>
      <c r="G1014" t="s">
        <v>712</v>
      </c>
      <c r="H1014" t="s">
        <v>8</v>
      </c>
      <c r="I1014" t="s">
        <v>699</v>
      </c>
      <c r="J1014" t="s">
        <v>1708</v>
      </c>
    </row>
    <row r="1015" spans="1:10">
      <c r="A1015" t="s">
        <v>11</v>
      </c>
      <c r="B1015" t="s">
        <v>3139</v>
      </c>
      <c r="C1015" t="str">
        <f>_xlfn.XLOOKUP(TMODELO[[#This Row],[Tipo Empleado]],TBLTIPO[Tipo Empleado],TBLTIPO[cta])</f>
        <v>2.1.1.1.01</v>
      </c>
      <c r="D1015" t="str">
        <f>_xlfn.XLOOKUP(TMODELO[[#This Row],[Codigo Area Liquidacion]],TBLAREA[PLANTA],TBLAREA[PROG])</f>
        <v>01</v>
      </c>
      <c r="E1015" t="str">
        <f>TMODELO[[#This Row],[Numero Documento]]&amp;TMODELO[[#This Row],[CTA]]</f>
        <v>001008918602.1.1.1.01</v>
      </c>
      <c r="F1015" s="25" t="s">
        <v>2202</v>
      </c>
      <c r="G1015" t="s">
        <v>988</v>
      </c>
      <c r="H1015" t="s">
        <v>989</v>
      </c>
      <c r="I1015" t="s">
        <v>960</v>
      </c>
      <c r="J1015" t="s">
        <v>1710</v>
      </c>
    </row>
    <row r="1016" spans="1:10">
      <c r="A1016" t="s">
        <v>11</v>
      </c>
      <c r="B1016" t="s">
        <v>3185</v>
      </c>
      <c r="C1016" t="str">
        <f>_xlfn.XLOOKUP(TMODELO[[#This Row],[Tipo Empleado]],TBLTIPO[Tipo Empleado],TBLTIPO[cta])</f>
        <v>2.1.1.1.01</v>
      </c>
      <c r="D1016" t="str">
        <f>_xlfn.XLOOKUP(TMODELO[[#This Row],[Codigo Area Liquidacion]],TBLAREA[PLANTA],TBLAREA[PROG])</f>
        <v>13</v>
      </c>
      <c r="E1016" t="str">
        <f>TMODELO[[#This Row],[Numero Documento]]&amp;TMODELO[[#This Row],[CTA]]</f>
        <v>031004003852.1.1.1.01</v>
      </c>
      <c r="F1016" s="25" t="s">
        <v>2466</v>
      </c>
      <c r="G1016" t="s">
        <v>1479</v>
      </c>
      <c r="H1016" t="s">
        <v>27</v>
      </c>
      <c r="I1016" t="s">
        <v>342</v>
      </c>
      <c r="J1016" t="s">
        <v>1670</v>
      </c>
    </row>
    <row r="1017" spans="1:10">
      <c r="A1017" t="s">
        <v>11</v>
      </c>
      <c r="B1017" t="s">
        <v>3139</v>
      </c>
      <c r="C1017" t="str">
        <f>_xlfn.XLOOKUP(TMODELO[[#This Row],[Tipo Empleado]],TBLTIPO[Tipo Empleado],TBLTIPO[cta])</f>
        <v>2.1.1.1.01</v>
      </c>
      <c r="D1017" t="str">
        <f>_xlfn.XLOOKUP(TMODELO[[#This Row],[Codigo Area Liquidacion]],TBLAREA[PLANTA],TBLAREA[PROG])</f>
        <v>01</v>
      </c>
      <c r="E1017" t="str">
        <f>TMODELO[[#This Row],[Numero Documento]]&amp;TMODELO[[#This Row],[CTA]]</f>
        <v>001043285472.1.1.1.01</v>
      </c>
      <c r="F1017" s="25" t="s">
        <v>2203</v>
      </c>
      <c r="G1017" t="s">
        <v>206</v>
      </c>
      <c r="H1017" t="s">
        <v>27</v>
      </c>
      <c r="I1017" t="s">
        <v>205</v>
      </c>
      <c r="J1017" t="s">
        <v>1691</v>
      </c>
    </row>
    <row r="1018" spans="1:10">
      <c r="A1018" t="s">
        <v>11</v>
      </c>
      <c r="B1018" t="s">
        <v>3185</v>
      </c>
      <c r="C1018" t="str">
        <f>_xlfn.XLOOKUP(TMODELO[[#This Row],[Tipo Empleado]],TBLTIPO[Tipo Empleado],TBLTIPO[cta])</f>
        <v>2.1.1.1.01</v>
      </c>
      <c r="D1018" t="str">
        <f>_xlfn.XLOOKUP(TMODELO[[#This Row],[Codigo Area Liquidacion]],TBLAREA[PLANTA],TBLAREA[PROG])</f>
        <v>13</v>
      </c>
      <c r="E1018" t="str">
        <f>TMODELO[[#This Row],[Numero Documento]]&amp;TMODELO[[#This Row],[CTA]]</f>
        <v>223003264142.1.1.1.01</v>
      </c>
      <c r="F1018" s="25" t="s">
        <v>2467</v>
      </c>
      <c r="G1018" t="s">
        <v>1997</v>
      </c>
      <c r="H1018" t="s">
        <v>210</v>
      </c>
      <c r="I1018" t="s">
        <v>342</v>
      </c>
      <c r="J1018" t="s">
        <v>1670</v>
      </c>
    </row>
    <row r="1019" spans="1:10">
      <c r="A1019" t="s">
        <v>11</v>
      </c>
      <c r="B1019" t="s">
        <v>3139</v>
      </c>
      <c r="C1019" t="str">
        <f>_xlfn.XLOOKUP(TMODELO[[#This Row],[Tipo Empleado]],TBLTIPO[Tipo Empleado],TBLTIPO[cta])</f>
        <v>2.1.1.1.01</v>
      </c>
      <c r="D1019" t="str">
        <f>_xlfn.XLOOKUP(TMODELO[[#This Row],[Codigo Area Liquidacion]],TBLAREA[PLANTA],TBLAREA[PROG])</f>
        <v>01</v>
      </c>
      <c r="E1019" t="str">
        <f>TMODELO[[#This Row],[Numero Documento]]&amp;TMODELO[[#This Row],[CTA]]</f>
        <v>001013799312.1.1.1.01</v>
      </c>
      <c r="F1019" s="25" t="s">
        <v>1368</v>
      </c>
      <c r="G1019" t="s">
        <v>686</v>
      </c>
      <c r="H1019" t="s">
        <v>687</v>
      </c>
      <c r="I1019" t="s">
        <v>1955</v>
      </c>
      <c r="J1019" t="s">
        <v>1669</v>
      </c>
    </row>
    <row r="1020" spans="1:10">
      <c r="A1020" t="s">
        <v>3048</v>
      </c>
      <c r="B1020" t="s">
        <v>3139</v>
      </c>
      <c r="C1020" t="str">
        <f>_xlfn.XLOOKUP(TMODELO[[#This Row],[Tipo Empleado]],TBLTIPO[Tipo Empleado],TBLTIPO[cta])</f>
        <v>2.1.2.2.05</v>
      </c>
      <c r="D1020" t="str">
        <f>_xlfn.XLOOKUP(TMODELO[[#This Row],[Codigo Area Liquidacion]],TBLAREA[PLANTA],TBLAREA[PROG])</f>
        <v>01</v>
      </c>
      <c r="E1020" t="str">
        <f>TMODELO[[#This Row],[Numero Documento]]&amp;TMODELO[[#This Row],[CTA]]</f>
        <v>011003205532.1.2.2.05</v>
      </c>
      <c r="F1020" s="25" t="s">
        <v>3064</v>
      </c>
      <c r="G1020" t="s">
        <v>3077</v>
      </c>
      <c r="H1020" t="s">
        <v>1060</v>
      </c>
      <c r="I1020" t="s">
        <v>1116</v>
      </c>
      <c r="J1020" t="s">
        <v>1679</v>
      </c>
    </row>
    <row r="1021" spans="1:10">
      <c r="A1021" t="s">
        <v>11</v>
      </c>
      <c r="B1021" t="s">
        <v>3185</v>
      </c>
      <c r="C1021" t="str">
        <f>_xlfn.XLOOKUP(TMODELO[[#This Row],[Tipo Empleado]],TBLTIPO[Tipo Empleado],TBLTIPO[cta])</f>
        <v>2.1.1.1.01</v>
      </c>
      <c r="D1021" t="str">
        <f>_xlfn.XLOOKUP(TMODELO[[#This Row],[Codigo Area Liquidacion]],TBLAREA[PLANTA],TBLAREA[PROG])</f>
        <v>13</v>
      </c>
      <c r="E1021" t="str">
        <f>TMODELO[[#This Row],[Numero Documento]]&amp;TMODELO[[#This Row],[CTA]]</f>
        <v>001149022992.1.1.1.01</v>
      </c>
      <c r="F1021" s="25" t="s">
        <v>2548</v>
      </c>
      <c r="G1021" t="s">
        <v>250</v>
      </c>
      <c r="H1021" t="s">
        <v>251</v>
      </c>
      <c r="I1021" t="s">
        <v>1961</v>
      </c>
      <c r="J1021" t="s">
        <v>1673</v>
      </c>
    </row>
    <row r="1022" spans="1:10">
      <c r="A1022" t="s">
        <v>11</v>
      </c>
      <c r="B1022" t="s">
        <v>3139</v>
      </c>
      <c r="C1022" t="str">
        <f>_xlfn.XLOOKUP(TMODELO[[#This Row],[Tipo Empleado]],TBLTIPO[Tipo Empleado],TBLTIPO[cta])</f>
        <v>2.1.1.1.01</v>
      </c>
      <c r="D1022" t="str">
        <f>_xlfn.XLOOKUP(TMODELO[[#This Row],[Codigo Area Liquidacion]],TBLAREA[PLANTA],TBLAREA[PROG])</f>
        <v>01</v>
      </c>
      <c r="E1022" t="str">
        <f>TMODELO[[#This Row],[Numero Documento]]&amp;TMODELO[[#This Row],[CTA]]</f>
        <v>001141082022.1.1.1.01</v>
      </c>
      <c r="F1022" s="25" t="s">
        <v>2204</v>
      </c>
      <c r="G1022" t="s">
        <v>725</v>
      </c>
      <c r="H1022" t="s">
        <v>133</v>
      </c>
      <c r="I1022" t="s">
        <v>716</v>
      </c>
      <c r="J1022" t="s">
        <v>1671</v>
      </c>
    </row>
    <row r="1023" spans="1:10">
      <c r="A1023" t="s">
        <v>11</v>
      </c>
      <c r="B1023" t="s">
        <v>3155</v>
      </c>
      <c r="C1023" t="str">
        <f>_xlfn.XLOOKUP(TMODELO[[#This Row],[Tipo Empleado]],TBLTIPO[Tipo Empleado],TBLTIPO[cta])</f>
        <v>2.1.1.1.01</v>
      </c>
      <c r="D1023" t="str">
        <f>_xlfn.XLOOKUP(TMODELO[[#This Row],[Codigo Area Liquidacion]],TBLAREA[PLANTA],TBLAREA[PROG])</f>
        <v>11</v>
      </c>
      <c r="E1023" t="str">
        <f>TMODELO[[#This Row],[Numero Documento]]&amp;TMODELO[[#This Row],[CTA]]</f>
        <v>012008732382.1.1.1.01</v>
      </c>
      <c r="F1023" s="25" t="s">
        <v>1558</v>
      </c>
      <c r="G1023" t="s">
        <v>178</v>
      </c>
      <c r="H1023" t="s">
        <v>10</v>
      </c>
      <c r="I1023" t="s">
        <v>1953</v>
      </c>
      <c r="J1023" t="s">
        <v>1683</v>
      </c>
    </row>
    <row r="1024" spans="1:10">
      <c r="A1024" t="s">
        <v>11</v>
      </c>
      <c r="B1024" t="s">
        <v>3185</v>
      </c>
      <c r="C1024" t="str">
        <f>_xlfn.XLOOKUP(TMODELO[[#This Row],[Tipo Empleado]],TBLTIPO[Tipo Empleado],TBLTIPO[cta])</f>
        <v>2.1.1.1.01</v>
      </c>
      <c r="D1024" t="str">
        <f>_xlfn.XLOOKUP(TMODELO[[#This Row],[Codigo Area Liquidacion]],TBLAREA[PLANTA],TBLAREA[PROG])</f>
        <v>13</v>
      </c>
      <c r="E1024" t="str">
        <f>TMODELO[[#This Row],[Numero Documento]]&amp;TMODELO[[#This Row],[CTA]]</f>
        <v>223001523722.1.1.1.01</v>
      </c>
      <c r="F1024" s="25" t="s">
        <v>2468</v>
      </c>
      <c r="G1024" t="s">
        <v>1045</v>
      </c>
      <c r="H1024" t="s">
        <v>27</v>
      </c>
      <c r="I1024" t="s">
        <v>342</v>
      </c>
      <c r="J1024" t="s">
        <v>1670</v>
      </c>
    </row>
    <row r="1025" spans="1:10">
      <c r="A1025" t="s">
        <v>11</v>
      </c>
      <c r="B1025" t="s">
        <v>3139</v>
      </c>
      <c r="C1025" t="str">
        <f>_xlfn.XLOOKUP(TMODELO[[#This Row],[Tipo Empleado]],TBLTIPO[Tipo Empleado],TBLTIPO[cta])</f>
        <v>2.1.1.1.01</v>
      </c>
      <c r="D1025" t="str">
        <f>_xlfn.XLOOKUP(TMODELO[[#This Row],[Codigo Area Liquidacion]],TBLAREA[PLANTA],TBLAREA[PROG])</f>
        <v>01</v>
      </c>
      <c r="E1025" t="str">
        <f>TMODELO[[#This Row],[Numero Documento]]&amp;TMODELO[[#This Row],[CTA]]</f>
        <v>001072328292.1.1.1.01</v>
      </c>
      <c r="F1025" s="25" t="s">
        <v>2205</v>
      </c>
      <c r="G1025" t="s">
        <v>1976</v>
      </c>
      <c r="H1025" t="s">
        <v>292</v>
      </c>
      <c r="I1025" t="s">
        <v>1955</v>
      </c>
      <c r="J1025" t="s">
        <v>1669</v>
      </c>
    </row>
    <row r="1026" spans="1:10">
      <c r="A1026" t="s">
        <v>11</v>
      </c>
      <c r="B1026" t="s">
        <v>3155</v>
      </c>
      <c r="C1026" t="str">
        <f>_xlfn.XLOOKUP(TMODELO[[#This Row],[Tipo Empleado]],TBLTIPO[Tipo Empleado],TBLTIPO[cta])</f>
        <v>2.1.1.1.01</v>
      </c>
      <c r="D1026" t="str">
        <f>_xlfn.XLOOKUP(TMODELO[[#This Row],[Codigo Area Liquidacion]],TBLAREA[PLANTA],TBLAREA[PROG])</f>
        <v>11</v>
      </c>
      <c r="E1026" t="str">
        <f>TMODELO[[#This Row],[Numero Documento]]&amp;TMODELO[[#This Row],[CTA]]</f>
        <v>001148344432.1.1.1.01</v>
      </c>
      <c r="F1026" s="25" t="s">
        <v>2699</v>
      </c>
      <c r="G1026" t="s">
        <v>179</v>
      </c>
      <c r="H1026" t="s">
        <v>147</v>
      </c>
      <c r="I1026" t="s">
        <v>1953</v>
      </c>
      <c r="J1026" t="s">
        <v>1683</v>
      </c>
    </row>
    <row r="1027" spans="1:10">
      <c r="A1027" t="s">
        <v>3049</v>
      </c>
      <c r="B1027" t="s">
        <v>3139</v>
      </c>
      <c r="C1027" t="str">
        <f>_xlfn.XLOOKUP(TMODELO[[#This Row],[Tipo Empleado]],TBLTIPO[Tipo Empleado],TBLTIPO[cta])</f>
        <v>2.1.1.3.01</v>
      </c>
      <c r="D1027" t="str">
        <f>_xlfn.XLOOKUP(TMODELO[[#This Row],[Codigo Area Liquidacion]],TBLAREA[PLANTA],TBLAREA[PROG])</f>
        <v>01</v>
      </c>
      <c r="E1027" t="str">
        <f>TMODELO[[#This Row],[Numero Documento]]&amp;TMODELO[[#This Row],[CTA]]</f>
        <v>031001571752.1.1.3.01</v>
      </c>
      <c r="F1027" s="25" t="s">
        <v>2908</v>
      </c>
      <c r="G1027" t="s">
        <v>1007</v>
      </c>
      <c r="H1027" t="s">
        <v>8</v>
      </c>
      <c r="I1027" t="s">
        <v>728</v>
      </c>
      <c r="J1027" t="s">
        <v>1674</v>
      </c>
    </row>
    <row r="1028" spans="1:10">
      <c r="A1028" t="s">
        <v>3049</v>
      </c>
      <c r="B1028" t="s">
        <v>3139</v>
      </c>
      <c r="C1028" t="str">
        <f>_xlfn.XLOOKUP(TMODELO[[#This Row],[Tipo Empleado]],TBLTIPO[Tipo Empleado],TBLTIPO[cta])</f>
        <v>2.1.1.3.01</v>
      </c>
      <c r="D1028" t="str">
        <f>_xlfn.XLOOKUP(TMODELO[[#This Row],[Codigo Area Liquidacion]],TBLAREA[PLANTA],TBLAREA[PROG])</f>
        <v>01</v>
      </c>
      <c r="E1028" t="str">
        <f>TMODELO[[#This Row],[Numero Documento]]&amp;TMODELO[[#This Row],[CTA]]</f>
        <v>001005529002.1.1.3.01</v>
      </c>
      <c r="F1028" s="25" t="s">
        <v>2909</v>
      </c>
      <c r="G1028" t="s">
        <v>1022</v>
      </c>
      <c r="H1028" t="s">
        <v>27</v>
      </c>
      <c r="I1028" t="s">
        <v>1116</v>
      </c>
      <c r="J1028" t="s">
        <v>1679</v>
      </c>
    </row>
    <row r="1029" spans="1:10">
      <c r="A1029" t="s">
        <v>11</v>
      </c>
      <c r="B1029" t="s">
        <v>3185</v>
      </c>
      <c r="C1029" t="str">
        <f>_xlfn.XLOOKUP(TMODELO[[#This Row],[Tipo Empleado]],TBLTIPO[Tipo Empleado],TBLTIPO[cta])</f>
        <v>2.1.1.1.01</v>
      </c>
      <c r="D1029" t="str">
        <f>_xlfn.XLOOKUP(TMODELO[[#This Row],[Codigo Area Liquidacion]],TBLAREA[PLANTA],TBLAREA[PROG])</f>
        <v>13</v>
      </c>
      <c r="E1029" t="str">
        <f>TMODELO[[#This Row],[Numero Documento]]&amp;TMODELO[[#This Row],[CTA]]</f>
        <v>001011840182.1.1.1.01</v>
      </c>
      <c r="F1029" s="25" t="s">
        <v>2469</v>
      </c>
      <c r="G1029" t="s">
        <v>529</v>
      </c>
      <c r="H1029" t="s">
        <v>8</v>
      </c>
      <c r="I1029" t="s">
        <v>342</v>
      </c>
      <c r="J1029" t="s">
        <v>1670</v>
      </c>
    </row>
    <row r="1030" spans="1:10">
      <c r="A1030" t="s">
        <v>11</v>
      </c>
      <c r="B1030" t="s">
        <v>3139</v>
      </c>
      <c r="C1030" t="str">
        <f>_xlfn.XLOOKUP(TMODELO[[#This Row],[Tipo Empleado]],TBLTIPO[Tipo Empleado],TBLTIPO[cta])</f>
        <v>2.1.1.1.01</v>
      </c>
      <c r="D1030" t="str">
        <f>_xlfn.XLOOKUP(TMODELO[[#This Row],[Codigo Area Liquidacion]],TBLAREA[PLANTA],TBLAREA[PROG])</f>
        <v>01</v>
      </c>
      <c r="E1030" t="str">
        <f>TMODELO[[#This Row],[Numero Documento]]&amp;TMODELO[[#This Row],[CTA]]</f>
        <v>402202866172.1.1.1.01</v>
      </c>
      <c r="F1030" s="25" t="s">
        <v>2206</v>
      </c>
      <c r="G1030" t="s">
        <v>1260</v>
      </c>
      <c r="H1030" t="s">
        <v>324</v>
      </c>
      <c r="I1030" t="s">
        <v>319</v>
      </c>
      <c r="J1030" t="s">
        <v>1694</v>
      </c>
    </row>
    <row r="1031" spans="1:10">
      <c r="A1031" t="s">
        <v>3048</v>
      </c>
      <c r="B1031" t="s">
        <v>3139</v>
      </c>
      <c r="C1031" t="str">
        <f>_xlfn.XLOOKUP(TMODELO[[#This Row],[Tipo Empleado]],TBLTIPO[Tipo Empleado],TBLTIPO[cta])</f>
        <v>2.1.2.2.05</v>
      </c>
      <c r="D1031" t="str">
        <f>_xlfn.XLOOKUP(TMODELO[[#This Row],[Codigo Area Liquidacion]],TBLAREA[PLANTA],TBLAREA[PROG])</f>
        <v>01</v>
      </c>
      <c r="E1031" t="str">
        <f>TMODELO[[#This Row],[Numero Documento]]&amp;TMODELO[[#This Row],[CTA]]</f>
        <v>020000882412.1.2.2.05</v>
      </c>
      <c r="F1031" s="25" t="s">
        <v>3008</v>
      </c>
      <c r="G1031" t="s">
        <v>1779</v>
      </c>
      <c r="H1031" t="s">
        <v>1060</v>
      </c>
      <c r="I1031" t="s">
        <v>1116</v>
      </c>
      <c r="J1031" t="s">
        <v>1679</v>
      </c>
    </row>
    <row r="1032" spans="1:10">
      <c r="A1032" t="s">
        <v>11</v>
      </c>
      <c r="B1032" t="s">
        <v>3155</v>
      </c>
      <c r="C1032" t="str">
        <f>_xlfn.XLOOKUP(TMODELO[[#This Row],[Tipo Empleado]],TBLTIPO[Tipo Empleado],TBLTIPO[cta])</f>
        <v>2.1.1.1.01</v>
      </c>
      <c r="D1032" t="str">
        <f>_xlfn.XLOOKUP(TMODELO[[#This Row],[Codigo Area Liquidacion]],TBLAREA[PLANTA],TBLAREA[PROG])</f>
        <v>11</v>
      </c>
      <c r="E1032" t="str">
        <f>TMODELO[[#This Row],[Numero Documento]]&amp;TMODELO[[#This Row],[CTA]]</f>
        <v>031000485642.1.1.1.01</v>
      </c>
      <c r="F1032" s="25" t="s">
        <v>1559</v>
      </c>
      <c r="G1032" t="s">
        <v>64</v>
      </c>
      <c r="H1032" t="s">
        <v>34</v>
      </c>
      <c r="I1032" t="s">
        <v>18</v>
      </c>
      <c r="J1032" t="s">
        <v>1729</v>
      </c>
    </row>
    <row r="1033" spans="1:10">
      <c r="A1033" t="s">
        <v>11</v>
      </c>
      <c r="B1033" t="s">
        <v>3139</v>
      </c>
      <c r="C1033" t="str">
        <f>_xlfn.XLOOKUP(TMODELO[[#This Row],[Tipo Empleado]],TBLTIPO[Tipo Empleado],TBLTIPO[cta])</f>
        <v>2.1.1.1.01</v>
      </c>
      <c r="D1033" t="str">
        <f>_xlfn.XLOOKUP(TMODELO[[#This Row],[Codigo Area Liquidacion]],TBLAREA[PLANTA],TBLAREA[PROG])</f>
        <v>01</v>
      </c>
      <c r="E1033" t="str">
        <f>TMODELO[[#This Row],[Numero Documento]]&amp;TMODELO[[#This Row],[CTA]]</f>
        <v>003003272772.1.1.1.01</v>
      </c>
      <c r="F1033" s="25" t="s">
        <v>1369</v>
      </c>
      <c r="G1033" t="s">
        <v>990</v>
      </c>
      <c r="H1033" t="s">
        <v>991</v>
      </c>
      <c r="I1033" t="s">
        <v>960</v>
      </c>
      <c r="J1033" t="s">
        <v>1710</v>
      </c>
    </row>
    <row r="1034" spans="1:10">
      <c r="A1034" t="s">
        <v>11</v>
      </c>
      <c r="B1034" t="s">
        <v>3139</v>
      </c>
      <c r="C1034" t="str">
        <f>_xlfn.XLOOKUP(TMODELO[[#This Row],[Tipo Empleado]],TBLTIPO[Tipo Empleado],TBLTIPO[cta])</f>
        <v>2.1.1.1.01</v>
      </c>
      <c r="D1034" t="str">
        <f>_xlfn.XLOOKUP(TMODELO[[#This Row],[Codigo Area Liquidacion]],TBLAREA[PLANTA],TBLAREA[PROG])</f>
        <v>01</v>
      </c>
      <c r="E1034" t="str">
        <f>TMODELO[[#This Row],[Numero Documento]]&amp;TMODELO[[#This Row],[CTA]]</f>
        <v>056015650202.1.1.1.01</v>
      </c>
      <c r="F1034" s="25" t="s">
        <v>2207</v>
      </c>
      <c r="G1034" t="s">
        <v>942</v>
      </c>
      <c r="H1034" t="s">
        <v>59</v>
      </c>
      <c r="I1034" t="s">
        <v>1955</v>
      </c>
      <c r="J1034" t="s">
        <v>1669</v>
      </c>
    </row>
    <row r="1035" spans="1:10">
      <c r="A1035" t="s">
        <v>11</v>
      </c>
      <c r="B1035" t="s">
        <v>3185</v>
      </c>
      <c r="C1035" t="str">
        <f>_xlfn.XLOOKUP(TMODELO[[#This Row],[Tipo Empleado]],TBLTIPO[Tipo Empleado],TBLTIPO[cta])</f>
        <v>2.1.1.1.01</v>
      </c>
      <c r="D1035" t="str">
        <f>_xlfn.XLOOKUP(TMODELO[[#This Row],[Codigo Area Liquidacion]],TBLAREA[PLANTA],TBLAREA[PROG])</f>
        <v>13</v>
      </c>
      <c r="E1035" t="str">
        <f>TMODELO[[#This Row],[Numero Documento]]&amp;TMODELO[[#This Row],[CTA]]</f>
        <v>001079539292.1.1.1.01</v>
      </c>
      <c r="F1035" s="25" t="s">
        <v>2700</v>
      </c>
      <c r="G1035" t="s">
        <v>1104</v>
      </c>
      <c r="H1035" t="s">
        <v>59</v>
      </c>
      <c r="I1035" t="s">
        <v>342</v>
      </c>
      <c r="J1035" t="s">
        <v>1670</v>
      </c>
    </row>
    <row r="1036" spans="1:10">
      <c r="A1036" t="s">
        <v>11</v>
      </c>
      <c r="B1036" t="s">
        <v>3155</v>
      </c>
      <c r="C1036" t="str">
        <f>_xlfn.XLOOKUP(TMODELO[[#This Row],[Tipo Empleado]],TBLTIPO[Tipo Empleado],TBLTIPO[cta])</f>
        <v>2.1.1.1.01</v>
      </c>
      <c r="D1036" t="str">
        <f>_xlfn.XLOOKUP(TMODELO[[#This Row],[Codigo Area Liquidacion]],TBLAREA[PLANTA],TBLAREA[PROG])</f>
        <v>11</v>
      </c>
      <c r="E1036" t="str">
        <f>TMODELO[[#This Row],[Numero Documento]]&amp;TMODELO[[#This Row],[CTA]]</f>
        <v>225000100732.1.1.1.01</v>
      </c>
      <c r="F1036" s="25" t="s">
        <v>2701</v>
      </c>
      <c r="G1036" t="s">
        <v>138</v>
      </c>
      <c r="H1036" t="s">
        <v>15</v>
      </c>
      <c r="I1036" t="s">
        <v>300</v>
      </c>
      <c r="J1036" t="s">
        <v>1704</v>
      </c>
    </row>
    <row r="1037" spans="1:10">
      <c r="A1037" t="s">
        <v>3048</v>
      </c>
      <c r="B1037" t="s">
        <v>3139</v>
      </c>
      <c r="C1037" t="str">
        <f>_xlfn.XLOOKUP(TMODELO[[#This Row],[Tipo Empleado]],TBLTIPO[Tipo Empleado],TBLTIPO[cta])</f>
        <v>2.1.2.2.05</v>
      </c>
      <c r="D1037" t="str">
        <f>_xlfn.XLOOKUP(TMODELO[[#This Row],[Codigo Area Liquidacion]],TBLAREA[PLANTA],TBLAREA[PROG])</f>
        <v>01</v>
      </c>
      <c r="E1037" t="str">
        <f>TMODELO[[#This Row],[Numero Documento]]&amp;TMODELO[[#This Row],[CTA]]</f>
        <v>037012627472.1.2.2.05</v>
      </c>
      <c r="F1037" s="25" t="s">
        <v>3009</v>
      </c>
      <c r="G1037" t="s">
        <v>1787</v>
      </c>
      <c r="H1037" t="s">
        <v>1060</v>
      </c>
      <c r="I1037" t="s">
        <v>1116</v>
      </c>
      <c r="J1037" t="s">
        <v>1679</v>
      </c>
    </row>
    <row r="1038" spans="1:10">
      <c r="A1038" t="s">
        <v>3039</v>
      </c>
      <c r="B1038" t="s">
        <v>3139</v>
      </c>
      <c r="C1038" t="str">
        <f>_xlfn.XLOOKUP(TMODELO[[#This Row],[Tipo Empleado]],TBLTIPO[Tipo Empleado],TBLTIPO[cta])</f>
        <v>2.1.1.2.08</v>
      </c>
      <c r="D1038" t="str">
        <f>_xlfn.XLOOKUP(TMODELO[[#This Row],[Codigo Area Liquidacion]],TBLAREA[PLANTA],TBLAREA[PROG])</f>
        <v>01</v>
      </c>
      <c r="E1038" t="str">
        <f>TMODELO[[#This Row],[Numero Documento]]&amp;TMODELO[[#This Row],[CTA]]</f>
        <v>001171907282.1.1.2.08</v>
      </c>
      <c r="F1038" s="25" t="s">
        <v>2859</v>
      </c>
      <c r="G1038" t="s">
        <v>1662</v>
      </c>
      <c r="H1038" t="s">
        <v>130</v>
      </c>
      <c r="I1038" t="s">
        <v>596</v>
      </c>
      <c r="J1038" t="s">
        <v>1698</v>
      </c>
    </row>
    <row r="1039" spans="1:10">
      <c r="A1039" t="s">
        <v>11</v>
      </c>
      <c r="B1039" t="s">
        <v>3139</v>
      </c>
      <c r="C1039" t="str">
        <f>_xlfn.XLOOKUP(TMODELO[[#This Row],[Tipo Empleado]],TBLTIPO[Tipo Empleado],TBLTIPO[cta])</f>
        <v>2.1.1.1.01</v>
      </c>
      <c r="D1039" t="str">
        <f>_xlfn.XLOOKUP(TMODELO[[#This Row],[Codigo Area Liquidacion]],TBLAREA[PLANTA],TBLAREA[PROG])</f>
        <v>01</v>
      </c>
      <c r="E1039" t="str">
        <f>TMODELO[[#This Row],[Numero Documento]]&amp;TMODELO[[#This Row],[CTA]]</f>
        <v>091000134172.1.1.1.01</v>
      </c>
      <c r="F1039" s="25" t="s">
        <v>1370</v>
      </c>
      <c r="G1039" t="s">
        <v>800</v>
      </c>
      <c r="H1039" t="s">
        <v>30</v>
      </c>
      <c r="I1039" t="s">
        <v>1116</v>
      </c>
      <c r="J1039" t="s">
        <v>1679</v>
      </c>
    </row>
    <row r="1040" spans="1:10">
      <c r="A1040" t="s">
        <v>11</v>
      </c>
      <c r="B1040" t="s">
        <v>3185</v>
      </c>
      <c r="C1040" t="str">
        <f>_xlfn.XLOOKUP(TMODELO[[#This Row],[Tipo Empleado]],TBLTIPO[Tipo Empleado],TBLTIPO[cta])</f>
        <v>2.1.1.1.01</v>
      </c>
      <c r="D1040" t="str">
        <f>_xlfn.XLOOKUP(TMODELO[[#This Row],[Codigo Area Liquidacion]],TBLAREA[PLANTA],TBLAREA[PROG])</f>
        <v>13</v>
      </c>
      <c r="E1040" t="str">
        <f>TMODELO[[#This Row],[Numero Documento]]&amp;TMODELO[[#This Row],[CTA]]</f>
        <v>001002350352.1.1.1.01</v>
      </c>
      <c r="F1040" s="25" t="s">
        <v>1480</v>
      </c>
      <c r="G1040" t="s">
        <v>530</v>
      </c>
      <c r="H1040" t="s">
        <v>27</v>
      </c>
      <c r="I1040" t="s">
        <v>342</v>
      </c>
      <c r="J1040" t="s">
        <v>1670</v>
      </c>
    </row>
    <row r="1041" spans="1:10">
      <c r="A1041" t="s">
        <v>11</v>
      </c>
      <c r="B1041" t="s">
        <v>3185</v>
      </c>
      <c r="C1041" t="str">
        <f>_xlfn.XLOOKUP(TMODELO[[#This Row],[Tipo Empleado]],TBLTIPO[Tipo Empleado],TBLTIPO[cta])</f>
        <v>2.1.1.1.01</v>
      </c>
      <c r="D1041" t="str">
        <f>_xlfn.XLOOKUP(TMODELO[[#This Row],[Codigo Area Liquidacion]],TBLAREA[PLANTA],TBLAREA[PROG])</f>
        <v>13</v>
      </c>
      <c r="E1041" t="str">
        <f>TMODELO[[#This Row],[Numero Documento]]&amp;TMODELO[[#This Row],[CTA]]</f>
        <v>001136992432.1.1.1.01</v>
      </c>
      <c r="F1041" s="25" t="s">
        <v>1481</v>
      </c>
      <c r="G1041" t="s">
        <v>531</v>
      </c>
      <c r="H1041" t="s">
        <v>8</v>
      </c>
      <c r="I1041" t="s">
        <v>342</v>
      </c>
      <c r="J1041" t="s">
        <v>1670</v>
      </c>
    </row>
    <row r="1042" spans="1:10">
      <c r="A1042" t="s">
        <v>11</v>
      </c>
      <c r="B1042" t="s">
        <v>3185</v>
      </c>
      <c r="C1042" t="str">
        <f>_xlfn.XLOOKUP(TMODELO[[#This Row],[Tipo Empleado]],TBLTIPO[Tipo Empleado],TBLTIPO[cta])</f>
        <v>2.1.1.1.01</v>
      </c>
      <c r="D1042" t="str">
        <f>_xlfn.XLOOKUP(TMODELO[[#This Row],[Codigo Area Liquidacion]],TBLAREA[PLANTA],TBLAREA[PROG])</f>
        <v>13</v>
      </c>
      <c r="E1042" t="str">
        <f>TMODELO[[#This Row],[Numero Documento]]&amp;TMODELO[[#This Row],[CTA]]</f>
        <v>001099247042.1.1.1.01</v>
      </c>
      <c r="F1042" s="25" t="s">
        <v>1482</v>
      </c>
      <c r="G1042" t="s">
        <v>3208</v>
      </c>
      <c r="H1042" t="s">
        <v>27</v>
      </c>
      <c r="I1042" t="s">
        <v>1954</v>
      </c>
      <c r="J1042" t="s">
        <v>1677</v>
      </c>
    </row>
    <row r="1043" spans="1:10">
      <c r="A1043" t="s">
        <v>11</v>
      </c>
      <c r="B1043" t="s">
        <v>3139</v>
      </c>
      <c r="C1043" t="str">
        <f>_xlfn.XLOOKUP(TMODELO[[#This Row],[Tipo Empleado]],TBLTIPO[Tipo Empleado],TBLTIPO[cta])</f>
        <v>2.1.1.1.01</v>
      </c>
      <c r="D1043" t="str">
        <f>_xlfn.XLOOKUP(TMODELO[[#This Row],[Codigo Area Liquidacion]],TBLAREA[PLANTA],TBLAREA[PROG])</f>
        <v>01</v>
      </c>
      <c r="E1043" t="str">
        <f>TMODELO[[#This Row],[Numero Documento]]&amp;TMODELO[[#This Row],[CTA]]</f>
        <v>031040831122.1.1.1.01</v>
      </c>
      <c r="F1043" s="25" t="s">
        <v>2208</v>
      </c>
      <c r="G1043" t="s">
        <v>1217</v>
      </c>
      <c r="H1043" t="s">
        <v>775</v>
      </c>
      <c r="I1043" t="s">
        <v>1116</v>
      </c>
      <c r="J1043" t="s">
        <v>1679</v>
      </c>
    </row>
    <row r="1044" spans="1:10">
      <c r="A1044" t="s">
        <v>11</v>
      </c>
      <c r="B1044" t="s">
        <v>3139</v>
      </c>
      <c r="C1044" t="str">
        <f>_xlfn.XLOOKUP(TMODELO[[#This Row],[Tipo Empleado]],TBLTIPO[Tipo Empleado],TBLTIPO[cta])</f>
        <v>2.1.1.1.01</v>
      </c>
      <c r="D1044" t="str">
        <f>_xlfn.XLOOKUP(TMODELO[[#This Row],[Codigo Area Liquidacion]],TBLAREA[PLANTA],TBLAREA[PROG])</f>
        <v>01</v>
      </c>
      <c r="E1044" t="str">
        <f>TMODELO[[#This Row],[Numero Documento]]&amp;TMODELO[[#This Row],[CTA]]</f>
        <v>001179061562.1.1.1.01</v>
      </c>
      <c r="F1044" s="25" t="s">
        <v>2209</v>
      </c>
      <c r="G1044" t="s">
        <v>241</v>
      </c>
      <c r="H1044" t="s">
        <v>242</v>
      </c>
      <c r="I1044" t="s">
        <v>238</v>
      </c>
      <c r="J1044" t="s">
        <v>1696</v>
      </c>
    </row>
    <row r="1045" spans="1:10">
      <c r="A1045" t="s">
        <v>11</v>
      </c>
      <c r="B1045" t="s">
        <v>3185</v>
      </c>
      <c r="C1045" t="str">
        <f>_xlfn.XLOOKUP(TMODELO[[#This Row],[Tipo Empleado]],TBLTIPO[Tipo Empleado],TBLTIPO[cta])</f>
        <v>2.1.1.1.01</v>
      </c>
      <c r="D1045" t="str">
        <f>_xlfn.XLOOKUP(TMODELO[[#This Row],[Codigo Area Liquidacion]],TBLAREA[PLANTA],TBLAREA[PROG])</f>
        <v>13</v>
      </c>
      <c r="E1045" t="str">
        <f>TMODELO[[#This Row],[Numero Documento]]&amp;TMODELO[[#This Row],[CTA]]</f>
        <v>001181890832.1.1.1.01</v>
      </c>
      <c r="F1045" s="25" t="s">
        <v>2470</v>
      </c>
      <c r="G1045" t="s">
        <v>1046</v>
      </c>
      <c r="H1045" t="s">
        <v>210</v>
      </c>
      <c r="I1045" t="s">
        <v>342</v>
      </c>
      <c r="J1045" t="s">
        <v>1670</v>
      </c>
    </row>
    <row r="1046" spans="1:10">
      <c r="A1046" t="s">
        <v>3039</v>
      </c>
      <c r="B1046" t="s">
        <v>3139</v>
      </c>
      <c r="C1046" t="str">
        <f>_xlfn.XLOOKUP(TMODELO[[#This Row],[Tipo Empleado]],TBLTIPO[Tipo Empleado],TBLTIPO[cta])</f>
        <v>2.1.1.2.08</v>
      </c>
      <c r="D1046" t="str">
        <f>_xlfn.XLOOKUP(TMODELO[[#This Row],[Codigo Area Liquidacion]],TBLAREA[PLANTA],TBLAREA[PROG])</f>
        <v>01</v>
      </c>
      <c r="E1046" t="str">
        <f>TMODELO[[#This Row],[Numero Documento]]&amp;TMODELO[[#This Row],[CTA]]</f>
        <v>402361692862.1.1.2.08</v>
      </c>
      <c r="F1046" s="25" t="s">
        <v>4819</v>
      </c>
      <c r="G1046" t="s">
        <v>4818</v>
      </c>
      <c r="H1046" t="s">
        <v>75</v>
      </c>
      <c r="I1046" t="s">
        <v>1955</v>
      </c>
      <c r="J1046" t="s">
        <v>1669</v>
      </c>
    </row>
    <row r="1047" spans="1:10">
      <c r="A1047" t="s">
        <v>3039</v>
      </c>
      <c r="B1047" t="s">
        <v>3139</v>
      </c>
      <c r="C1047" t="str">
        <f>_xlfn.XLOOKUP(TMODELO[[#This Row],[Tipo Empleado]],TBLTIPO[Tipo Empleado],TBLTIPO[cta])</f>
        <v>2.1.1.2.08</v>
      </c>
      <c r="D1047" t="str">
        <f>_xlfn.XLOOKUP(TMODELO[[#This Row],[Codigo Area Liquidacion]],TBLAREA[PLANTA],TBLAREA[PROG])</f>
        <v>01</v>
      </c>
      <c r="E1047" t="str">
        <f>TMODELO[[#This Row],[Numero Documento]]&amp;TMODELO[[#This Row],[CTA]]</f>
        <v>001179438372.1.1.2.08</v>
      </c>
      <c r="F1047" s="25" t="s">
        <v>2471</v>
      </c>
      <c r="G1047" t="s">
        <v>3149</v>
      </c>
      <c r="H1047" t="s">
        <v>259</v>
      </c>
      <c r="I1047" t="s">
        <v>342</v>
      </c>
      <c r="J1047" t="s">
        <v>1670</v>
      </c>
    </row>
    <row r="1048" spans="1:10">
      <c r="A1048" t="s">
        <v>11</v>
      </c>
      <c r="B1048" t="s">
        <v>3185</v>
      </c>
      <c r="C1048" t="str">
        <f>_xlfn.XLOOKUP(TMODELO[[#This Row],[Tipo Empleado]],TBLTIPO[Tipo Empleado],TBLTIPO[cta])</f>
        <v>2.1.1.1.01</v>
      </c>
      <c r="D1048" t="str">
        <f>_xlfn.XLOOKUP(TMODELO[[#This Row],[Codigo Area Liquidacion]],TBLAREA[PLANTA],TBLAREA[PROG])</f>
        <v>13</v>
      </c>
      <c r="E1048" t="str">
        <f>TMODELO[[#This Row],[Numero Documento]]&amp;TMODELO[[#This Row],[CTA]]</f>
        <v>001179438372.1.1.1.01</v>
      </c>
      <c r="F1048" s="25" t="s">
        <v>2471</v>
      </c>
      <c r="G1048" t="s">
        <v>3149</v>
      </c>
      <c r="H1048" t="s">
        <v>259</v>
      </c>
      <c r="I1048" t="s">
        <v>342</v>
      </c>
      <c r="J1048" t="s">
        <v>1670</v>
      </c>
    </row>
    <row r="1049" spans="1:10">
      <c r="A1049" t="s">
        <v>3039</v>
      </c>
      <c r="B1049" t="s">
        <v>3139</v>
      </c>
      <c r="C1049" t="str">
        <f>_xlfn.XLOOKUP(TMODELO[[#This Row],[Tipo Empleado]],TBLTIPO[Tipo Empleado],TBLTIPO[cta])</f>
        <v>2.1.1.2.08</v>
      </c>
      <c r="D1049" t="str">
        <f>_xlfn.XLOOKUP(TMODELO[[#This Row],[Codigo Area Liquidacion]],TBLAREA[PLANTA],TBLAREA[PROG])</f>
        <v>01</v>
      </c>
      <c r="E1049" t="str">
        <f>TMODELO[[#This Row],[Numero Documento]]&amp;TMODELO[[#This Row],[CTA]]</f>
        <v>402242671182.1.1.2.08</v>
      </c>
      <c r="F1049" s="25" t="s">
        <v>2860</v>
      </c>
      <c r="G1049" t="s">
        <v>1886</v>
      </c>
      <c r="H1049" t="s">
        <v>1617</v>
      </c>
      <c r="I1049" t="s">
        <v>319</v>
      </c>
      <c r="J1049" t="s">
        <v>1694</v>
      </c>
    </row>
    <row r="1050" spans="1:10">
      <c r="A1050" t="s">
        <v>11</v>
      </c>
      <c r="B1050" t="s">
        <v>3139</v>
      </c>
      <c r="C1050" t="str">
        <f>_xlfn.XLOOKUP(TMODELO[[#This Row],[Tipo Empleado]],TBLTIPO[Tipo Empleado],TBLTIPO[cta])</f>
        <v>2.1.1.1.01</v>
      </c>
      <c r="D1050" t="str">
        <f>_xlfn.XLOOKUP(TMODELO[[#This Row],[Codigo Area Liquidacion]],TBLAREA[PLANTA],TBLAREA[PROG])</f>
        <v>01</v>
      </c>
      <c r="E1050" t="str">
        <f>TMODELO[[#This Row],[Numero Documento]]&amp;TMODELO[[#This Row],[CTA]]</f>
        <v>001078824172.1.1.1.01</v>
      </c>
      <c r="F1050" s="25" t="s">
        <v>2210</v>
      </c>
      <c r="G1050" t="s">
        <v>801</v>
      </c>
      <c r="H1050" t="s">
        <v>128</v>
      </c>
      <c r="I1050" t="s">
        <v>1116</v>
      </c>
      <c r="J1050" t="s">
        <v>1679</v>
      </c>
    </row>
    <row r="1051" spans="1:10">
      <c r="A1051" t="s">
        <v>11</v>
      </c>
      <c r="B1051" t="s">
        <v>3139</v>
      </c>
      <c r="C1051" t="str">
        <f>_xlfn.XLOOKUP(TMODELO[[#This Row],[Tipo Empleado]],TBLTIPO[Tipo Empleado],TBLTIPO[cta])</f>
        <v>2.1.1.1.01</v>
      </c>
      <c r="D1051" t="str">
        <f>_xlfn.XLOOKUP(TMODELO[[#This Row],[Codigo Area Liquidacion]],TBLAREA[PLANTA],TBLAREA[PROG])</f>
        <v>01</v>
      </c>
      <c r="E1051" t="str">
        <f>TMODELO[[#This Row],[Numero Documento]]&amp;TMODELO[[#This Row],[CTA]]</f>
        <v>402247717542.1.1.1.01</v>
      </c>
      <c r="F1051" s="25" t="s">
        <v>2211</v>
      </c>
      <c r="G1051" t="s">
        <v>1994</v>
      </c>
      <c r="H1051" t="s">
        <v>8</v>
      </c>
      <c r="I1051" t="s">
        <v>1955</v>
      </c>
      <c r="J1051" t="s">
        <v>1669</v>
      </c>
    </row>
    <row r="1052" spans="1:10">
      <c r="A1052" t="s">
        <v>11</v>
      </c>
      <c r="B1052" t="s">
        <v>3155</v>
      </c>
      <c r="C1052" t="str">
        <f>_xlfn.XLOOKUP(TMODELO[[#This Row],[Tipo Empleado]],TBLTIPO[Tipo Empleado],TBLTIPO[cta])</f>
        <v>2.1.1.1.01</v>
      </c>
      <c r="D1052" t="str">
        <f>_xlfn.XLOOKUP(TMODELO[[#This Row],[Codigo Area Liquidacion]],TBLAREA[PLANTA],TBLAREA[PROG])</f>
        <v>11</v>
      </c>
      <c r="E1052" t="str">
        <f>TMODELO[[#This Row],[Numero Documento]]&amp;TMODELO[[#This Row],[CTA]]</f>
        <v>001000923602.1.1.1.01</v>
      </c>
      <c r="F1052" s="25" t="s">
        <v>1560</v>
      </c>
      <c r="G1052" t="s">
        <v>307</v>
      </c>
      <c r="H1052" t="s">
        <v>10</v>
      </c>
      <c r="I1052" t="s">
        <v>306</v>
      </c>
      <c r="J1052" t="s">
        <v>1707</v>
      </c>
    </row>
    <row r="1053" spans="1:10">
      <c r="A1053" t="s">
        <v>11</v>
      </c>
      <c r="B1053" t="s">
        <v>3139</v>
      </c>
      <c r="C1053" t="str">
        <f>_xlfn.XLOOKUP(TMODELO[[#This Row],[Tipo Empleado]],TBLTIPO[Tipo Empleado],TBLTIPO[cta])</f>
        <v>2.1.1.1.01</v>
      </c>
      <c r="D1053" t="str">
        <f>_xlfn.XLOOKUP(TMODELO[[#This Row],[Codigo Area Liquidacion]],TBLAREA[PLANTA],TBLAREA[PROG])</f>
        <v>01</v>
      </c>
      <c r="E1053" t="str">
        <f>TMODELO[[#This Row],[Numero Documento]]&amp;TMODELO[[#This Row],[CTA]]</f>
        <v>001092906842.1.1.1.01</v>
      </c>
      <c r="F1053" s="25" t="s">
        <v>2212</v>
      </c>
      <c r="G1053" t="s">
        <v>1144</v>
      </c>
      <c r="H1053" t="s">
        <v>32</v>
      </c>
      <c r="I1053" t="s">
        <v>1116</v>
      </c>
      <c r="J1053" t="s">
        <v>1679</v>
      </c>
    </row>
    <row r="1054" spans="1:10">
      <c r="A1054" t="s">
        <v>11</v>
      </c>
      <c r="B1054" t="s">
        <v>3139</v>
      </c>
      <c r="C1054" t="str">
        <f>_xlfn.XLOOKUP(TMODELO[[#This Row],[Tipo Empleado]],TBLTIPO[Tipo Empleado],TBLTIPO[cta])</f>
        <v>2.1.1.1.01</v>
      </c>
      <c r="D1054" t="str">
        <f>_xlfn.XLOOKUP(TMODELO[[#This Row],[Codigo Area Liquidacion]],TBLAREA[PLANTA],TBLAREA[PROG])</f>
        <v>01</v>
      </c>
      <c r="E1054" t="str">
        <f>TMODELO[[#This Row],[Numero Documento]]&amp;TMODELO[[#This Row],[CTA]]</f>
        <v>402136942802.1.1.1.01</v>
      </c>
      <c r="F1054" s="25" t="s">
        <v>2213</v>
      </c>
      <c r="G1054" t="s">
        <v>1233</v>
      </c>
      <c r="H1054" t="s">
        <v>10</v>
      </c>
      <c r="I1054" t="s">
        <v>190</v>
      </c>
      <c r="J1054" t="s">
        <v>1719</v>
      </c>
    </row>
    <row r="1055" spans="1:10">
      <c r="A1055" t="s">
        <v>11</v>
      </c>
      <c r="B1055" t="s">
        <v>3155</v>
      </c>
      <c r="C1055" t="str">
        <f>_xlfn.XLOOKUP(TMODELO[[#This Row],[Tipo Empleado]],TBLTIPO[Tipo Empleado],TBLTIPO[cta])</f>
        <v>2.1.1.1.01</v>
      </c>
      <c r="D1055" t="str">
        <f>_xlfn.XLOOKUP(TMODELO[[#This Row],[Codigo Area Liquidacion]],TBLAREA[PLANTA],TBLAREA[PROG])</f>
        <v>11</v>
      </c>
      <c r="E1055" t="str">
        <f>TMODELO[[#This Row],[Numero Documento]]&amp;TMODELO[[#This Row],[CTA]]</f>
        <v>001000616212.1.1.1.01</v>
      </c>
      <c r="F1055" s="25" t="s">
        <v>2748</v>
      </c>
      <c r="G1055" t="s">
        <v>129</v>
      </c>
      <c r="H1055" t="s">
        <v>111</v>
      </c>
      <c r="I1055" t="s">
        <v>106</v>
      </c>
      <c r="J1055" t="s">
        <v>1690</v>
      </c>
    </row>
    <row r="1056" spans="1:10">
      <c r="A1056" t="s">
        <v>11</v>
      </c>
      <c r="B1056" t="s">
        <v>3139</v>
      </c>
      <c r="C1056" t="str">
        <f>_xlfn.XLOOKUP(TMODELO[[#This Row],[Tipo Empleado]],TBLTIPO[Tipo Empleado],TBLTIPO[cta])</f>
        <v>2.1.1.1.01</v>
      </c>
      <c r="D1056" t="str">
        <f>_xlfn.XLOOKUP(TMODELO[[#This Row],[Codigo Area Liquidacion]],TBLAREA[PLANTA],TBLAREA[PROG])</f>
        <v>01</v>
      </c>
      <c r="E1056" t="str">
        <f>TMODELO[[#This Row],[Numero Documento]]&amp;TMODELO[[#This Row],[CTA]]</f>
        <v>001006949912.1.1.1.01</v>
      </c>
      <c r="F1056" s="25" t="s">
        <v>2214</v>
      </c>
      <c r="G1056" t="s">
        <v>340</v>
      </c>
      <c r="H1056" t="s">
        <v>82</v>
      </c>
      <c r="I1056" t="s">
        <v>339</v>
      </c>
      <c r="J1056" t="s">
        <v>1680</v>
      </c>
    </row>
    <row r="1057" spans="1:10">
      <c r="A1057" t="s">
        <v>3048</v>
      </c>
      <c r="B1057" t="s">
        <v>3139</v>
      </c>
      <c r="C1057" t="str">
        <f>_xlfn.XLOOKUP(TMODELO[[#This Row],[Tipo Empleado]],TBLTIPO[Tipo Empleado],TBLTIPO[cta])</f>
        <v>2.1.2.2.05</v>
      </c>
      <c r="D1057" t="str">
        <f>_xlfn.XLOOKUP(TMODELO[[#This Row],[Codigo Area Liquidacion]],TBLAREA[PLANTA],TBLAREA[PROG])</f>
        <v>01</v>
      </c>
      <c r="E1057" t="str">
        <f>TMODELO[[#This Row],[Numero Documento]]&amp;TMODELO[[#This Row],[CTA]]</f>
        <v>224003775492.1.2.2.05</v>
      </c>
      <c r="F1057" s="25" t="s">
        <v>3010</v>
      </c>
      <c r="G1057" t="s">
        <v>1806</v>
      </c>
      <c r="H1057" t="s">
        <v>1060</v>
      </c>
      <c r="I1057" t="s">
        <v>1116</v>
      </c>
      <c r="J1057" t="s">
        <v>1679</v>
      </c>
    </row>
    <row r="1058" spans="1:10">
      <c r="A1058" t="s">
        <v>11</v>
      </c>
      <c r="B1058" t="s">
        <v>3185</v>
      </c>
      <c r="C1058" t="str">
        <f>_xlfn.XLOOKUP(TMODELO[[#This Row],[Tipo Empleado]],TBLTIPO[Tipo Empleado],TBLTIPO[cta])</f>
        <v>2.1.1.1.01</v>
      </c>
      <c r="D1058" t="str">
        <f>_xlfn.XLOOKUP(TMODELO[[#This Row],[Codigo Area Liquidacion]],TBLAREA[PLANTA],TBLAREA[PROG])</f>
        <v>13</v>
      </c>
      <c r="E1058" t="str">
        <f>TMODELO[[#This Row],[Numero Documento]]&amp;TMODELO[[#This Row],[CTA]]</f>
        <v>001008409172.1.1.1.01</v>
      </c>
      <c r="F1058" s="25" t="s">
        <v>1483</v>
      </c>
      <c r="G1058" t="s">
        <v>3209</v>
      </c>
      <c r="H1058" t="s">
        <v>491</v>
      </c>
      <c r="I1058" t="s">
        <v>342</v>
      </c>
      <c r="J1058" t="s">
        <v>1670</v>
      </c>
    </row>
    <row r="1059" spans="1:10">
      <c r="A1059" t="s">
        <v>11</v>
      </c>
      <c r="B1059" t="s">
        <v>3139</v>
      </c>
      <c r="C1059" t="str">
        <f>_xlfn.XLOOKUP(TMODELO[[#This Row],[Tipo Empleado]],TBLTIPO[Tipo Empleado],TBLTIPO[cta])</f>
        <v>2.1.1.1.01</v>
      </c>
      <c r="D1059" t="str">
        <f>_xlfn.XLOOKUP(TMODELO[[#This Row],[Codigo Area Liquidacion]],TBLAREA[PLANTA],TBLAREA[PROG])</f>
        <v>01</v>
      </c>
      <c r="E1059" t="str">
        <f>TMODELO[[#This Row],[Numero Documento]]&amp;TMODELO[[#This Row],[CTA]]</f>
        <v>001072269122.1.1.1.01</v>
      </c>
      <c r="F1059" s="25" t="s">
        <v>3247</v>
      </c>
      <c r="G1059" t="s">
        <v>3230</v>
      </c>
      <c r="H1059" t="s">
        <v>8</v>
      </c>
      <c r="I1059" t="s">
        <v>266</v>
      </c>
      <c r="J1059" t="s">
        <v>1687</v>
      </c>
    </row>
    <row r="1060" spans="1:10">
      <c r="A1060" t="s">
        <v>11</v>
      </c>
      <c r="B1060" t="s">
        <v>3185</v>
      </c>
      <c r="C1060" t="str">
        <f>_xlfn.XLOOKUP(TMODELO[[#This Row],[Tipo Empleado]],TBLTIPO[Tipo Empleado],TBLTIPO[cta])</f>
        <v>2.1.1.1.01</v>
      </c>
      <c r="D1060" t="str">
        <f>_xlfn.XLOOKUP(TMODELO[[#This Row],[Codigo Area Liquidacion]],TBLAREA[PLANTA],TBLAREA[PROG])</f>
        <v>13</v>
      </c>
      <c r="E1060" t="str">
        <f>TMODELO[[#This Row],[Numero Documento]]&amp;TMODELO[[#This Row],[CTA]]</f>
        <v>001029497732.1.1.1.01</v>
      </c>
      <c r="F1060" s="25" t="s">
        <v>2472</v>
      </c>
      <c r="G1060" t="s">
        <v>656</v>
      </c>
      <c r="H1060" t="s">
        <v>657</v>
      </c>
      <c r="I1060" t="s">
        <v>1954</v>
      </c>
      <c r="J1060" t="s">
        <v>1677</v>
      </c>
    </row>
    <row r="1061" spans="1:10">
      <c r="A1061" t="s">
        <v>11</v>
      </c>
      <c r="B1061" t="s">
        <v>3139</v>
      </c>
      <c r="C1061" t="str">
        <f>_xlfn.XLOOKUP(TMODELO[[#This Row],[Tipo Empleado]],TBLTIPO[Tipo Empleado],TBLTIPO[cta])</f>
        <v>2.1.1.1.01</v>
      </c>
      <c r="D1061" t="str">
        <f>_xlfn.XLOOKUP(TMODELO[[#This Row],[Codigo Area Liquidacion]],TBLAREA[PLANTA],TBLAREA[PROG])</f>
        <v>01</v>
      </c>
      <c r="E1061" t="str">
        <f>TMODELO[[#This Row],[Numero Documento]]&amp;TMODELO[[#This Row],[CTA]]</f>
        <v>402235591502.1.1.1.01</v>
      </c>
      <c r="F1061" s="25" t="s">
        <v>2215</v>
      </c>
      <c r="G1061" t="s">
        <v>943</v>
      </c>
      <c r="H1061" t="s">
        <v>59</v>
      </c>
      <c r="I1061" t="s">
        <v>1955</v>
      </c>
      <c r="J1061" t="s">
        <v>1669</v>
      </c>
    </row>
    <row r="1062" spans="1:10">
      <c r="A1062" t="s">
        <v>11</v>
      </c>
      <c r="B1062" t="s">
        <v>3185</v>
      </c>
      <c r="C1062" t="str">
        <f>_xlfn.XLOOKUP(TMODELO[[#This Row],[Tipo Empleado]],TBLTIPO[Tipo Empleado],TBLTIPO[cta])</f>
        <v>2.1.1.1.01</v>
      </c>
      <c r="D1062" t="str">
        <f>_xlfn.XLOOKUP(TMODELO[[#This Row],[Codigo Area Liquidacion]],TBLAREA[PLANTA],TBLAREA[PROG])</f>
        <v>13</v>
      </c>
      <c r="E1062" t="str">
        <f>TMODELO[[#This Row],[Numero Documento]]&amp;TMODELO[[#This Row],[CTA]]</f>
        <v>001056530832.1.1.1.01</v>
      </c>
      <c r="F1062" s="25" t="s">
        <v>1484</v>
      </c>
      <c r="G1062" t="s">
        <v>818</v>
      </c>
      <c r="H1062" t="s">
        <v>819</v>
      </c>
      <c r="I1062" t="s">
        <v>811</v>
      </c>
      <c r="J1062" t="s">
        <v>1705</v>
      </c>
    </row>
    <row r="1063" spans="1:10">
      <c r="A1063" t="s">
        <v>11</v>
      </c>
      <c r="B1063" t="s">
        <v>3185</v>
      </c>
      <c r="C1063" t="str">
        <f>_xlfn.XLOOKUP(TMODELO[[#This Row],[Tipo Empleado]],TBLTIPO[Tipo Empleado],TBLTIPO[cta])</f>
        <v>2.1.1.1.01</v>
      </c>
      <c r="D1063" t="str">
        <f>_xlfn.XLOOKUP(TMODELO[[#This Row],[Codigo Area Liquidacion]],TBLAREA[PLANTA],TBLAREA[PROG])</f>
        <v>13</v>
      </c>
      <c r="E1063" t="str">
        <f>TMODELO[[#This Row],[Numero Documento]]&amp;TMODELO[[#This Row],[CTA]]</f>
        <v>001101509762.1.1.1.01</v>
      </c>
      <c r="F1063" s="25" t="s">
        <v>2549</v>
      </c>
      <c r="G1063" t="s">
        <v>1101</v>
      </c>
      <c r="H1063" t="s">
        <v>59</v>
      </c>
      <c r="I1063" t="s">
        <v>1952</v>
      </c>
      <c r="J1063" t="s">
        <v>1682</v>
      </c>
    </row>
    <row r="1064" spans="1:10">
      <c r="A1064" t="s">
        <v>11</v>
      </c>
      <c r="B1064" t="s">
        <v>3139</v>
      </c>
      <c r="C1064" t="str">
        <f>_xlfn.XLOOKUP(TMODELO[[#This Row],[Tipo Empleado]],TBLTIPO[Tipo Empleado],TBLTIPO[cta])</f>
        <v>2.1.1.1.01</v>
      </c>
      <c r="D1064" t="str">
        <f>_xlfn.XLOOKUP(TMODELO[[#This Row],[Codigo Area Liquidacion]],TBLAREA[PLANTA],TBLAREA[PROG])</f>
        <v>01</v>
      </c>
      <c r="E1064" t="str">
        <f>TMODELO[[#This Row],[Numero Documento]]&amp;TMODELO[[#This Row],[CTA]]</f>
        <v>023007696562.1.1.1.01</v>
      </c>
      <c r="F1064" s="25" t="s">
        <v>2216</v>
      </c>
      <c r="G1064" t="s">
        <v>944</v>
      </c>
      <c r="H1064" t="s">
        <v>935</v>
      </c>
      <c r="I1064" t="s">
        <v>1955</v>
      </c>
      <c r="J1064" t="s">
        <v>1669</v>
      </c>
    </row>
    <row r="1065" spans="1:10">
      <c r="A1065" t="s">
        <v>3039</v>
      </c>
      <c r="B1065" t="s">
        <v>3139</v>
      </c>
      <c r="C1065" t="str">
        <f>_xlfn.XLOOKUP(TMODELO[[#This Row],[Tipo Empleado]],TBLTIPO[Tipo Empleado],TBLTIPO[cta])</f>
        <v>2.1.1.2.08</v>
      </c>
      <c r="D1065" t="str">
        <f>_xlfn.XLOOKUP(TMODELO[[#This Row],[Codigo Area Liquidacion]],TBLAREA[PLANTA],TBLAREA[PROG])</f>
        <v>01</v>
      </c>
      <c r="E1065" t="str">
        <f>TMODELO[[#This Row],[Numero Documento]]&amp;TMODELO[[#This Row],[CTA]]</f>
        <v>223002202782.1.1.2.08</v>
      </c>
      <c r="F1065" s="25" t="s">
        <v>2862</v>
      </c>
      <c r="G1065" t="s">
        <v>2861</v>
      </c>
      <c r="H1065" t="s">
        <v>130</v>
      </c>
      <c r="I1065" t="s">
        <v>716</v>
      </c>
      <c r="J1065" t="s">
        <v>1671</v>
      </c>
    </row>
    <row r="1066" spans="1:10">
      <c r="A1066" t="s">
        <v>11</v>
      </c>
      <c r="B1066" t="s">
        <v>3185</v>
      </c>
      <c r="C1066" t="str">
        <f>_xlfn.XLOOKUP(TMODELO[[#This Row],[Tipo Empleado]],TBLTIPO[Tipo Empleado],TBLTIPO[cta])</f>
        <v>2.1.1.1.01</v>
      </c>
      <c r="D1066" t="str">
        <f>_xlfn.XLOOKUP(TMODELO[[#This Row],[Codigo Area Liquidacion]],TBLAREA[PLANTA],TBLAREA[PROG])</f>
        <v>13</v>
      </c>
      <c r="E1066" t="str">
        <f>TMODELO[[#This Row],[Numero Documento]]&amp;TMODELO[[#This Row],[CTA]]</f>
        <v>402207427342.1.1.1.01</v>
      </c>
      <c r="F1066" s="25" t="s">
        <v>2473</v>
      </c>
      <c r="G1066" t="s">
        <v>1047</v>
      </c>
      <c r="H1066" t="s">
        <v>210</v>
      </c>
      <c r="I1066" t="s">
        <v>342</v>
      </c>
      <c r="J1066" t="s">
        <v>1670</v>
      </c>
    </row>
    <row r="1067" spans="1:10">
      <c r="A1067" t="s">
        <v>3039</v>
      </c>
      <c r="B1067" t="s">
        <v>3139</v>
      </c>
      <c r="C1067" t="str">
        <f>_xlfn.XLOOKUP(TMODELO[[#This Row],[Tipo Empleado]],TBLTIPO[Tipo Empleado],TBLTIPO[cta])</f>
        <v>2.1.1.2.08</v>
      </c>
      <c r="D1067" t="str">
        <f>_xlfn.XLOOKUP(TMODELO[[#This Row],[Codigo Area Liquidacion]],TBLAREA[PLANTA],TBLAREA[PROG])</f>
        <v>01</v>
      </c>
      <c r="E1067" t="str">
        <f>TMODELO[[#This Row],[Numero Documento]]&amp;TMODELO[[#This Row],[CTA]]</f>
        <v>001175783102.1.1.2.08</v>
      </c>
      <c r="F1067" s="25" t="s">
        <v>3319</v>
      </c>
      <c r="G1067" t="s">
        <v>3282</v>
      </c>
      <c r="H1067" t="s">
        <v>130</v>
      </c>
      <c r="I1067" t="s">
        <v>73</v>
      </c>
      <c r="J1067" t="s">
        <v>1684</v>
      </c>
    </row>
    <row r="1068" spans="1:10">
      <c r="A1068" t="s">
        <v>11</v>
      </c>
      <c r="B1068" t="s">
        <v>3139</v>
      </c>
      <c r="C1068" t="str">
        <f>_xlfn.XLOOKUP(TMODELO[[#This Row],[Tipo Empleado]],TBLTIPO[Tipo Empleado],TBLTIPO[cta])</f>
        <v>2.1.1.1.01</v>
      </c>
      <c r="D1068" t="str">
        <f>_xlfn.XLOOKUP(TMODELO[[#This Row],[Codigo Area Liquidacion]],TBLAREA[PLANTA],TBLAREA[PROG])</f>
        <v>01</v>
      </c>
      <c r="E1068" t="str">
        <f>TMODELO[[#This Row],[Numero Documento]]&amp;TMODELO[[#This Row],[CTA]]</f>
        <v>013003838232.1.1.1.01</v>
      </c>
      <c r="F1068" s="25" t="s">
        <v>2217</v>
      </c>
      <c r="G1068" t="s">
        <v>713</v>
      </c>
      <c r="H1068" t="s">
        <v>128</v>
      </c>
      <c r="I1068" t="s">
        <v>699</v>
      </c>
      <c r="J1068" t="s">
        <v>1708</v>
      </c>
    </row>
    <row r="1069" spans="1:10">
      <c r="A1069" t="s">
        <v>11</v>
      </c>
      <c r="B1069" t="s">
        <v>3139</v>
      </c>
      <c r="C1069" t="str">
        <f>_xlfn.XLOOKUP(TMODELO[[#This Row],[Tipo Empleado]],TBLTIPO[Tipo Empleado],TBLTIPO[cta])</f>
        <v>2.1.1.1.01</v>
      </c>
      <c r="D1069" t="str">
        <f>_xlfn.XLOOKUP(TMODELO[[#This Row],[Codigo Area Liquidacion]],TBLAREA[PLANTA],TBLAREA[PROG])</f>
        <v>01</v>
      </c>
      <c r="E1069" t="str">
        <f>TMODELO[[#This Row],[Numero Documento]]&amp;TMODELO[[#This Row],[CTA]]</f>
        <v>001018306442.1.1.1.01</v>
      </c>
      <c r="F1069" s="25" t="s">
        <v>2218</v>
      </c>
      <c r="G1069" t="s">
        <v>276</v>
      </c>
      <c r="H1069" t="s">
        <v>259</v>
      </c>
      <c r="I1069" t="s">
        <v>274</v>
      </c>
      <c r="J1069" t="s">
        <v>1711</v>
      </c>
    </row>
    <row r="1070" spans="1:10">
      <c r="A1070" t="s">
        <v>3048</v>
      </c>
      <c r="B1070" t="s">
        <v>3139</v>
      </c>
      <c r="C1070" t="str">
        <f>_xlfn.XLOOKUP(TMODELO[[#This Row],[Tipo Empleado]],TBLTIPO[Tipo Empleado],TBLTIPO[cta])</f>
        <v>2.1.2.2.05</v>
      </c>
      <c r="D1070" t="str">
        <f>_xlfn.XLOOKUP(TMODELO[[#This Row],[Codigo Area Liquidacion]],TBLAREA[PLANTA],TBLAREA[PROG])</f>
        <v>01</v>
      </c>
      <c r="E1070" t="str">
        <f>TMODELO[[#This Row],[Numero Documento]]&amp;TMODELO[[#This Row],[CTA]]</f>
        <v>001138212502.1.2.2.05</v>
      </c>
      <c r="F1070" s="25" t="s">
        <v>3011</v>
      </c>
      <c r="G1070" t="s">
        <v>1663</v>
      </c>
      <c r="H1070" t="s">
        <v>1060</v>
      </c>
      <c r="I1070" t="s">
        <v>329</v>
      </c>
      <c r="J1070" t="s">
        <v>1716</v>
      </c>
    </row>
    <row r="1071" spans="1:10">
      <c r="A1071" t="s">
        <v>3048</v>
      </c>
      <c r="B1071" t="s">
        <v>3139</v>
      </c>
      <c r="C1071" t="str">
        <f>_xlfn.XLOOKUP(TMODELO[[#This Row],[Tipo Empleado]],TBLTIPO[Tipo Empleado],TBLTIPO[cta])</f>
        <v>2.1.2.2.05</v>
      </c>
      <c r="D1071" t="str">
        <f>_xlfn.XLOOKUP(TMODELO[[#This Row],[Codigo Area Liquidacion]],TBLAREA[PLANTA],TBLAREA[PROG])</f>
        <v>01</v>
      </c>
      <c r="E1071" t="str">
        <f>TMODELO[[#This Row],[Numero Documento]]&amp;TMODELO[[#This Row],[CTA]]</f>
        <v>223011505652.1.2.2.05</v>
      </c>
      <c r="F1071" s="25" t="s">
        <v>3012</v>
      </c>
      <c r="G1071" t="s">
        <v>1801</v>
      </c>
      <c r="H1071" t="s">
        <v>1060</v>
      </c>
      <c r="I1071" t="s">
        <v>1116</v>
      </c>
      <c r="J1071" t="s">
        <v>1679</v>
      </c>
    </row>
    <row r="1072" spans="1:10">
      <c r="A1072" t="s">
        <v>11</v>
      </c>
      <c r="B1072" t="s">
        <v>3139</v>
      </c>
      <c r="C1072" t="str">
        <f>_xlfn.XLOOKUP(TMODELO[[#This Row],[Tipo Empleado]],TBLTIPO[Tipo Empleado],TBLTIPO[cta])</f>
        <v>2.1.1.1.01</v>
      </c>
      <c r="D1072" t="str">
        <f>_xlfn.XLOOKUP(TMODELO[[#This Row],[Codigo Area Liquidacion]],TBLAREA[PLANTA],TBLAREA[PROG])</f>
        <v>01</v>
      </c>
      <c r="E1072" t="str">
        <f>TMODELO[[#This Row],[Numero Documento]]&amp;TMODELO[[#This Row],[CTA]]</f>
        <v>001073302012.1.1.1.01</v>
      </c>
      <c r="F1072" s="25" t="s">
        <v>2219</v>
      </c>
      <c r="G1072" t="s">
        <v>286</v>
      </c>
      <c r="H1072" t="s">
        <v>82</v>
      </c>
      <c r="I1072" t="s">
        <v>282</v>
      </c>
      <c r="J1072" t="s">
        <v>1721</v>
      </c>
    </row>
    <row r="1073" spans="1:10">
      <c r="A1073" t="s">
        <v>11</v>
      </c>
      <c r="B1073" t="s">
        <v>3185</v>
      </c>
      <c r="C1073" t="str">
        <f>_xlfn.XLOOKUP(TMODELO[[#This Row],[Tipo Empleado]],TBLTIPO[Tipo Empleado],TBLTIPO[cta])</f>
        <v>2.1.1.1.01</v>
      </c>
      <c r="D1073" t="str">
        <f>_xlfn.XLOOKUP(TMODELO[[#This Row],[Codigo Area Liquidacion]],TBLAREA[PLANTA],TBLAREA[PROG])</f>
        <v>13</v>
      </c>
      <c r="E1073" t="str">
        <f>TMODELO[[#This Row],[Numero Documento]]&amp;TMODELO[[#This Row],[CTA]]</f>
        <v>001008097972.1.1.1.01</v>
      </c>
      <c r="F1073" s="25" t="s">
        <v>2474</v>
      </c>
      <c r="G1073" t="s">
        <v>1098</v>
      </c>
      <c r="H1073" t="s">
        <v>1099</v>
      </c>
      <c r="I1073" t="s">
        <v>342</v>
      </c>
      <c r="J1073" t="s">
        <v>1670</v>
      </c>
    </row>
    <row r="1074" spans="1:10">
      <c r="A1074" t="s">
        <v>11</v>
      </c>
      <c r="B1074" t="s">
        <v>3139</v>
      </c>
      <c r="C1074" t="str">
        <f>_xlfn.XLOOKUP(TMODELO[[#This Row],[Tipo Empleado]],TBLTIPO[Tipo Empleado],TBLTIPO[cta])</f>
        <v>2.1.1.1.01</v>
      </c>
      <c r="D1074" t="str">
        <f>_xlfn.XLOOKUP(TMODELO[[#This Row],[Codigo Area Liquidacion]],TBLAREA[PLANTA],TBLAREA[PROG])</f>
        <v>01</v>
      </c>
      <c r="E1074" t="str">
        <f>TMODELO[[#This Row],[Numero Documento]]&amp;TMODELO[[#This Row],[CTA]]</f>
        <v>001014318642.1.1.1.01</v>
      </c>
      <c r="F1074" s="25" t="s">
        <v>2220</v>
      </c>
      <c r="G1074" t="s">
        <v>3179</v>
      </c>
      <c r="H1074" t="s">
        <v>802</v>
      </c>
      <c r="I1074" t="s">
        <v>1116</v>
      </c>
      <c r="J1074" t="s">
        <v>1679</v>
      </c>
    </row>
    <row r="1075" spans="1:10">
      <c r="A1075" t="s">
        <v>3039</v>
      </c>
      <c r="B1075" t="s">
        <v>3139</v>
      </c>
      <c r="C1075" t="str">
        <f>_xlfn.XLOOKUP(TMODELO[[#This Row],[Tipo Empleado]],TBLTIPO[Tipo Empleado],TBLTIPO[cta])</f>
        <v>2.1.1.2.08</v>
      </c>
      <c r="D1075" t="str">
        <f>_xlfn.XLOOKUP(TMODELO[[#This Row],[Codigo Area Liquidacion]],TBLAREA[PLANTA],TBLAREA[PROG])</f>
        <v>01</v>
      </c>
      <c r="E1075" t="str">
        <f>TMODELO[[#This Row],[Numero Documento]]&amp;TMODELO[[#This Row],[CTA]]</f>
        <v>402220471992.1.1.2.08</v>
      </c>
      <c r="F1075" s="25" t="s">
        <v>2864</v>
      </c>
      <c r="G1075" t="s">
        <v>2863</v>
      </c>
      <c r="H1075" t="s">
        <v>1617</v>
      </c>
      <c r="I1075" t="s">
        <v>319</v>
      </c>
      <c r="J1075" t="s">
        <v>1694</v>
      </c>
    </row>
    <row r="1076" spans="1:10">
      <c r="A1076" t="s">
        <v>11</v>
      </c>
      <c r="B1076" t="s">
        <v>3185</v>
      </c>
      <c r="C1076" t="str">
        <f>_xlfn.XLOOKUP(TMODELO[[#This Row],[Tipo Empleado]],TBLTIPO[Tipo Empleado],TBLTIPO[cta])</f>
        <v>2.1.1.1.01</v>
      </c>
      <c r="D1076" t="str">
        <f>_xlfn.XLOOKUP(TMODELO[[#This Row],[Codigo Area Liquidacion]],TBLAREA[PLANTA],TBLAREA[PROG])</f>
        <v>13</v>
      </c>
      <c r="E1076" t="str">
        <f>TMODELO[[#This Row],[Numero Documento]]&amp;TMODELO[[#This Row],[CTA]]</f>
        <v>001003474002.1.1.1.01</v>
      </c>
      <c r="F1076" s="25" t="s">
        <v>1485</v>
      </c>
      <c r="G1076" t="s">
        <v>533</v>
      </c>
      <c r="H1076" t="s">
        <v>534</v>
      </c>
      <c r="I1076" t="s">
        <v>342</v>
      </c>
      <c r="J1076" t="s">
        <v>1670</v>
      </c>
    </row>
    <row r="1077" spans="1:10">
      <c r="A1077" t="s">
        <v>11</v>
      </c>
      <c r="B1077" t="s">
        <v>3185</v>
      </c>
      <c r="C1077" t="str">
        <f>_xlfn.XLOOKUP(TMODELO[[#This Row],[Tipo Empleado]],TBLTIPO[Tipo Empleado],TBLTIPO[cta])</f>
        <v>2.1.1.1.01</v>
      </c>
      <c r="D1077" t="str">
        <f>_xlfn.XLOOKUP(TMODELO[[#This Row],[Codigo Area Liquidacion]],TBLAREA[PLANTA],TBLAREA[PROG])</f>
        <v>13</v>
      </c>
      <c r="E1077" t="str">
        <f>TMODELO[[#This Row],[Numero Documento]]&amp;TMODELO[[#This Row],[CTA]]</f>
        <v>001040698852.1.1.1.01</v>
      </c>
      <c r="F1077" s="25" t="s">
        <v>2475</v>
      </c>
      <c r="G1077" t="s">
        <v>658</v>
      </c>
      <c r="H1077" t="s">
        <v>430</v>
      </c>
      <c r="I1077" t="s">
        <v>1954</v>
      </c>
      <c r="J1077" t="s">
        <v>1677</v>
      </c>
    </row>
    <row r="1078" spans="1:10">
      <c r="A1078" t="s">
        <v>11</v>
      </c>
      <c r="B1078" t="s">
        <v>3185</v>
      </c>
      <c r="C1078" t="str">
        <f>_xlfn.XLOOKUP(TMODELO[[#This Row],[Tipo Empleado]],TBLTIPO[Tipo Empleado],TBLTIPO[cta])</f>
        <v>2.1.1.1.01</v>
      </c>
      <c r="D1078" t="str">
        <f>_xlfn.XLOOKUP(TMODELO[[#This Row],[Codigo Area Liquidacion]],TBLAREA[PLANTA],TBLAREA[PROG])</f>
        <v>13</v>
      </c>
      <c r="E1078" t="str">
        <f>TMODELO[[#This Row],[Numero Documento]]&amp;TMODELO[[#This Row],[CTA]]</f>
        <v>001003182602.1.1.1.01</v>
      </c>
      <c r="F1078" s="25" t="s">
        <v>2476</v>
      </c>
      <c r="G1078" t="s">
        <v>535</v>
      </c>
      <c r="H1078" t="s">
        <v>210</v>
      </c>
      <c r="I1078" t="s">
        <v>342</v>
      </c>
      <c r="J1078" t="s">
        <v>1670</v>
      </c>
    </row>
    <row r="1079" spans="1:10">
      <c r="A1079" t="s">
        <v>11</v>
      </c>
      <c r="B1079" t="s">
        <v>3185</v>
      </c>
      <c r="C1079" t="str">
        <f>_xlfn.XLOOKUP(TMODELO[[#This Row],[Tipo Empleado]],TBLTIPO[Tipo Empleado],TBLTIPO[cta])</f>
        <v>2.1.1.1.01</v>
      </c>
      <c r="D1079" t="str">
        <f>_xlfn.XLOOKUP(TMODELO[[#This Row],[Codigo Area Liquidacion]],TBLAREA[PLANTA],TBLAREA[PROG])</f>
        <v>13</v>
      </c>
      <c r="E1079" t="str">
        <f>TMODELO[[#This Row],[Numero Documento]]&amp;TMODELO[[#This Row],[CTA]]</f>
        <v>001056411202.1.1.1.01</v>
      </c>
      <c r="F1079" s="25" t="s">
        <v>1486</v>
      </c>
      <c r="G1079" t="s">
        <v>536</v>
      </c>
      <c r="H1079" t="s">
        <v>537</v>
      </c>
      <c r="I1079" t="s">
        <v>342</v>
      </c>
      <c r="J1079" t="s">
        <v>1670</v>
      </c>
    </row>
    <row r="1080" spans="1:10">
      <c r="A1080" t="s">
        <v>11</v>
      </c>
      <c r="B1080" t="s">
        <v>3139</v>
      </c>
      <c r="C1080" t="str">
        <f>_xlfn.XLOOKUP(TMODELO[[#This Row],[Tipo Empleado]],TBLTIPO[Tipo Empleado],TBLTIPO[cta])</f>
        <v>2.1.1.1.01</v>
      </c>
      <c r="D1080" t="str">
        <f>_xlfn.XLOOKUP(TMODELO[[#This Row],[Codigo Area Liquidacion]],TBLAREA[PLANTA],TBLAREA[PROG])</f>
        <v>01</v>
      </c>
      <c r="E1080" t="str">
        <f>TMODELO[[#This Row],[Numero Documento]]&amp;TMODELO[[#This Row],[CTA]]</f>
        <v>001091224812.1.1.1.01</v>
      </c>
      <c r="F1080" s="25" t="s">
        <v>2221</v>
      </c>
      <c r="G1080" t="s">
        <v>803</v>
      </c>
      <c r="H1080" t="s">
        <v>128</v>
      </c>
      <c r="I1080" t="s">
        <v>1116</v>
      </c>
      <c r="J1080" t="s">
        <v>1679</v>
      </c>
    </row>
    <row r="1081" spans="1:10">
      <c r="A1081" t="s">
        <v>11</v>
      </c>
      <c r="B1081" t="s">
        <v>3185</v>
      </c>
      <c r="C1081" t="str">
        <f>_xlfn.XLOOKUP(TMODELO[[#This Row],[Tipo Empleado]],TBLTIPO[Tipo Empleado],TBLTIPO[cta])</f>
        <v>2.1.1.1.01</v>
      </c>
      <c r="D1081" t="str">
        <f>_xlfn.XLOOKUP(TMODELO[[#This Row],[Codigo Area Liquidacion]],TBLAREA[PLANTA],TBLAREA[PROG])</f>
        <v>13</v>
      </c>
      <c r="E1081" t="str">
        <f>TMODELO[[#This Row],[Numero Documento]]&amp;TMODELO[[#This Row],[CTA]]</f>
        <v>402392986372.1.1.1.01</v>
      </c>
      <c r="F1081" s="25" t="s">
        <v>2477</v>
      </c>
      <c r="G1081" t="s">
        <v>1613</v>
      </c>
      <c r="H1081" t="s">
        <v>381</v>
      </c>
      <c r="I1081" t="s">
        <v>342</v>
      </c>
      <c r="J1081" t="s">
        <v>1670</v>
      </c>
    </row>
    <row r="1082" spans="1:10">
      <c r="A1082" t="s">
        <v>3049</v>
      </c>
      <c r="B1082" t="s">
        <v>3139</v>
      </c>
      <c r="C1082" t="str">
        <f>_xlfn.XLOOKUP(TMODELO[[#This Row],[Tipo Empleado]],TBLTIPO[Tipo Empleado],TBLTIPO[cta])</f>
        <v>2.1.1.3.01</v>
      </c>
      <c r="D1082" t="str">
        <f>_xlfn.XLOOKUP(TMODELO[[#This Row],[Codigo Area Liquidacion]],TBLAREA[PLANTA],TBLAREA[PROG])</f>
        <v>01</v>
      </c>
      <c r="E1082" t="str">
        <f>TMODELO[[#This Row],[Numero Documento]]&amp;TMODELO[[#This Row],[CTA]]</f>
        <v>001024472162.1.1.3.01</v>
      </c>
      <c r="F1082" s="25" t="s">
        <v>2910</v>
      </c>
      <c r="G1082" t="s">
        <v>1023</v>
      </c>
      <c r="H1082" t="s">
        <v>724</v>
      </c>
      <c r="I1082" t="s">
        <v>1116</v>
      </c>
      <c r="J1082" t="s">
        <v>1679</v>
      </c>
    </row>
    <row r="1083" spans="1:10">
      <c r="A1083" t="s">
        <v>11</v>
      </c>
      <c r="B1083" t="s">
        <v>3139</v>
      </c>
      <c r="C1083" t="str">
        <f>_xlfn.XLOOKUP(TMODELO[[#This Row],[Tipo Empleado]],TBLTIPO[Tipo Empleado],TBLTIPO[cta])</f>
        <v>2.1.1.1.01</v>
      </c>
      <c r="D1083" t="str">
        <f>_xlfn.XLOOKUP(TMODELO[[#This Row],[Codigo Area Liquidacion]],TBLAREA[PLANTA],TBLAREA[PROG])</f>
        <v>01</v>
      </c>
      <c r="E1083" t="str">
        <f>TMODELO[[#This Row],[Numero Documento]]&amp;TMODELO[[#This Row],[CTA]]</f>
        <v>001000565142.1.1.1.01</v>
      </c>
      <c r="F1083" s="25" t="s">
        <v>2222</v>
      </c>
      <c r="G1083" t="s">
        <v>229</v>
      </c>
      <c r="H1083" t="s">
        <v>196</v>
      </c>
      <c r="I1083" t="s">
        <v>1116</v>
      </c>
      <c r="J1083" t="s">
        <v>1679</v>
      </c>
    </row>
    <row r="1084" spans="1:10">
      <c r="A1084" t="s">
        <v>11</v>
      </c>
      <c r="B1084" t="s">
        <v>3139</v>
      </c>
      <c r="C1084" t="str">
        <f>_xlfn.XLOOKUP(TMODELO[[#This Row],[Tipo Empleado]],TBLTIPO[Tipo Empleado],TBLTIPO[cta])</f>
        <v>2.1.1.1.01</v>
      </c>
      <c r="D1084" t="str">
        <f>_xlfn.XLOOKUP(TMODELO[[#This Row],[Codigo Area Liquidacion]],TBLAREA[PLANTA],TBLAREA[PROG])</f>
        <v>01</v>
      </c>
      <c r="E1084" t="str">
        <f>TMODELO[[#This Row],[Numero Documento]]&amp;TMODELO[[#This Row],[CTA]]</f>
        <v>223015969322.1.1.1.01</v>
      </c>
      <c r="F1084" s="25" t="s">
        <v>2223</v>
      </c>
      <c r="G1084" t="s">
        <v>287</v>
      </c>
      <c r="H1084" t="s">
        <v>389</v>
      </c>
      <c r="I1084" t="s">
        <v>282</v>
      </c>
      <c r="J1084" t="s">
        <v>1721</v>
      </c>
    </row>
    <row r="1085" spans="1:10">
      <c r="A1085" t="s">
        <v>3048</v>
      </c>
      <c r="B1085" t="s">
        <v>3139</v>
      </c>
      <c r="C1085" t="str">
        <f>_xlfn.XLOOKUP(TMODELO[[#This Row],[Tipo Empleado]],TBLTIPO[Tipo Empleado],TBLTIPO[cta])</f>
        <v>2.1.2.2.05</v>
      </c>
      <c r="D1085" t="str">
        <f>_xlfn.XLOOKUP(TMODELO[[#This Row],[Codigo Area Liquidacion]],TBLAREA[PLANTA],TBLAREA[PROG])</f>
        <v>01</v>
      </c>
      <c r="E1085" t="str">
        <f>TMODELO[[#This Row],[Numero Documento]]&amp;TMODELO[[#This Row],[CTA]]</f>
        <v>002009525052.1.2.2.05</v>
      </c>
      <c r="F1085" s="25" t="s">
        <v>3334</v>
      </c>
      <c r="G1085" t="s">
        <v>3300</v>
      </c>
      <c r="H1085" t="s">
        <v>1060</v>
      </c>
      <c r="I1085" t="s">
        <v>1116</v>
      </c>
      <c r="J1085" t="s">
        <v>1679</v>
      </c>
    </row>
    <row r="1086" spans="1:10">
      <c r="A1086" t="s">
        <v>11</v>
      </c>
      <c r="B1086" t="s">
        <v>3155</v>
      </c>
      <c r="C1086" t="str">
        <f>_xlfn.XLOOKUP(TMODELO[[#This Row],[Tipo Empleado]],TBLTIPO[Tipo Empleado],TBLTIPO[cta])</f>
        <v>2.1.1.1.01</v>
      </c>
      <c r="D1086" t="str">
        <f>_xlfn.XLOOKUP(TMODELO[[#This Row],[Codigo Area Liquidacion]],TBLAREA[PLANTA],TBLAREA[PROG])</f>
        <v>11</v>
      </c>
      <c r="E1086" t="str">
        <f>TMODELO[[#This Row],[Numero Documento]]&amp;TMODELO[[#This Row],[CTA]]</f>
        <v>031016306752.1.1.1.01</v>
      </c>
      <c r="F1086" s="25" t="s">
        <v>2702</v>
      </c>
      <c r="G1086" t="s">
        <v>756</v>
      </c>
      <c r="H1086" t="s">
        <v>128</v>
      </c>
      <c r="I1086" t="s">
        <v>728</v>
      </c>
      <c r="J1086" t="s">
        <v>1674</v>
      </c>
    </row>
    <row r="1087" spans="1:10">
      <c r="A1087" t="s">
        <v>11</v>
      </c>
      <c r="B1087" t="s">
        <v>3185</v>
      </c>
      <c r="C1087" t="str">
        <f>_xlfn.XLOOKUP(TMODELO[[#This Row],[Tipo Empleado]],TBLTIPO[Tipo Empleado],TBLTIPO[cta])</f>
        <v>2.1.1.1.01</v>
      </c>
      <c r="D1087" t="str">
        <f>_xlfn.XLOOKUP(TMODELO[[#This Row],[Codigo Area Liquidacion]],TBLAREA[PLANTA],TBLAREA[PROG])</f>
        <v>13</v>
      </c>
      <c r="E1087" t="str">
        <f>TMODELO[[#This Row],[Numero Documento]]&amp;TMODELO[[#This Row],[CTA]]</f>
        <v>005001056142.1.1.1.01</v>
      </c>
      <c r="F1087" s="25" t="s">
        <v>2478</v>
      </c>
      <c r="G1087" t="s">
        <v>538</v>
      </c>
      <c r="H1087" t="s">
        <v>539</v>
      </c>
      <c r="I1087" t="s">
        <v>342</v>
      </c>
      <c r="J1087" t="s">
        <v>1670</v>
      </c>
    </row>
    <row r="1088" spans="1:10">
      <c r="A1088" t="s">
        <v>3049</v>
      </c>
      <c r="B1088" t="s">
        <v>3139</v>
      </c>
      <c r="C1088" t="str">
        <f>_xlfn.XLOOKUP(TMODELO[[#This Row],[Tipo Empleado]],TBLTIPO[Tipo Empleado],TBLTIPO[cta])</f>
        <v>2.1.1.3.01</v>
      </c>
      <c r="D1088" t="str">
        <f>_xlfn.XLOOKUP(TMODELO[[#This Row],[Codigo Area Liquidacion]],TBLAREA[PLANTA],TBLAREA[PROG])</f>
        <v>01</v>
      </c>
      <c r="E1088" t="str">
        <f>TMODELO[[#This Row],[Numero Documento]]&amp;TMODELO[[#This Row],[CTA]]</f>
        <v>001001228112.1.1.3.01</v>
      </c>
      <c r="F1088" s="25" t="s">
        <v>2911</v>
      </c>
      <c r="G1088" t="s">
        <v>1004</v>
      </c>
      <c r="H1088" t="s">
        <v>191</v>
      </c>
      <c r="I1088" t="s">
        <v>190</v>
      </c>
      <c r="J1088" t="s">
        <v>1719</v>
      </c>
    </row>
    <row r="1089" spans="1:10">
      <c r="A1089" t="s">
        <v>11</v>
      </c>
      <c r="B1089" t="s">
        <v>3185</v>
      </c>
      <c r="C1089" t="str">
        <f>_xlfn.XLOOKUP(TMODELO[[#This Row],[Tipo Empleado]],TBLTIPO[Tipo Empleado],TBLTIPO[cta])</f>
        <v>2.1.1.1.01</v>
      </c>
      <c r="D1089" t="str">
        <f>_xlfn.XLOOKUP(TMODELO[[#This Row],[Codigo Area Liquidacion]],TBLAREA[PLANTA],TBLAREA[PROG])</f>
        <v>13</v>
      </c>
      <c r="E1089" t="str">
        <f>TMODELO[[#This Row],[Numero Documento]]&amp;TMODELO[[#This Row],[CTA]]</f>
        <v>002001333532.1.1.1.01</v>
      </c>
      <c r="F1089" s="25" t="s">
        <v>2479</v>
      </c>
      <c r="G1089" t="s">
        <v>540</v>
      </c>
      <c r="H1089" t="s">
        <v>541</v>
      </c>
      <c r="I1089" t="s">
        <v>342</v>
      </c>
      <c r="J1089" t="s">
        <v>1670</v>
      </c>
    </row>
    <row r="1090" spans="1:10">
      <c r="A1090" t="s">
        <v>11</v>
      </c>
      <c r="B1090" t="s">
        <v>3139</v>
      </c>
      <c r="C1090" t="str">
        <f>_xlfn.XLOOKUP(TMODELO[[#This Row],[Tipo Empleado]],TBLTIPO[Tipo Empleado],TBLTIPO[cta])</f>
        <v>2.1.1.1.01</v>
      </c>
      <c r="D1090" t="str">
        <f>_xlfn.XLOOKUP(TMODELO[[#This Row],[Codigo Area Liquidacion]],TBLAREA[PLANTA],TBLAREA[PROG])</f>
        <v>01</v>
      </c>
      <c r="E1090" t="str">
        <f>TMODELO[[#This Row],[Numero Documento]]&amp;TMODELO[[#This Row],[CTA]]</f>
        <v>001003373022.1.1.1.01</v>
      </c>
      <c r="F1090" s="25" t="s">
        <v>2224</v>
      </c>
      <c r="G1090" t="s">
        <v>1917</v>
      </c>
      <c r="H1090" t="s">
        <v>27</v>
      </c>
      <c r="I1090" t="s">
        <v>1955</v>
      </c>
      <c r="J1090" t="s">
        <v>1669</v>
      </c>
    </row>
    <row r="1091" spans="1:10">
      <c r="A1091" t="s">
        <v>3048</v>
      </c>
      <c r="B1091" t="s">
        <v>3139</v>
      </c>
      <c r="C1091" t="str">
        <f>_xlfn.XLOOKUP(TMODELO[[#This Row],[Tipo Empleado]],TBLTIPO[Tipo Empleado],TBLTIPO[cta])</f>
        <v>2.1.2.2.05</v>
      </c>
      <c r="D1091" t="str">
        <f>_xlfn.XLOOKUP(TMODELO[[#This Row],[Codigo Area Liquidacion]],TBLAREA[PLANTA],TBLAREA[PROG])</f>
        <v>01</v>
      </c>
      <c r="E1091" t="str">
        <f>TMODELO[[#This Row],[Numero Documento]]&amp;TMODELO[[#This Row],[CTA]]</f>
        <v>001120263722.1.2.2.05</v>
      </c>
      <c r="F1091" s="25" t="s">
        <v>3013</v>
      </c>
      <c r="G1091" t="s">
        <v>1113</v>
      </c>
      <c r="H1091" t="s">
        <v>1060</v>
      </c>
      <c r="I1091" t="s">
        <v>1116</v>
      </c>
      <c r="J1091" t="s">
        <v>1679</v>
      </c>
    </row>
    <row r="1092" spans="1:10">
      <c r="A1092" t="s">
        <v>3039</v>
      </c>
      <c r="B1092" t="s">
        <v>3139</v>
      </c>
      <c r="C1092" t="str">
        <f>_xlfn.XLOOKUP(TMODELO[[#This Row],[Tipo Empleado]],TBLTIPO[Tipo Empleado],TBLTIPO[cta])</f>
        <v>2.1.1.2.08</v>
      </c>
      <c r="D1092" t="str">
        <f>_xlfn.XLOOKUP(TMODELO[[#This Row],[Codigo Area Liquidacion]],TBLAREA[PLANTA],TBLAREA[PROG])</f>
        <v>01</v>
      </c>
      <c r="E1092" t="str">
        <f>TMODELO[[#This Row],[Numero Documento]]&amp;TMODELO[[#This Row],[CTA]]</f>
        <v>001069953192.1.1.2.08</v>
      </c>
      <c r="F1092" s="25" t="s">
        <v>2865</v>
      </c>
      <c r="G1092" t="s">
        <v>1175</v>
      </c>
      <c r="H1092" t="s">
        <v>59</v>
      </c>
      <c r="I1092" t="s">
        <v>1955</v>
      </c>
      <c r="J1092" t="s">
        <v>1669</v>
      </c>
    </row>
    <row r="1093" spans="1:10">
      <c r="A1093" t="s">
        <v>3048</v>
      </c>
      <c r="B1093" t="s">
        <v>3139</v>
      </c>
      <c r="C1093" t="str">
        <f>_xlfn.XLOOKUP(TMODELO[[#This Row],[Tipo Empleado]],TBLTIPO[Tipo Empleado],TBLTIPO[cta])</f>
        <v>2.1.2.2.05</v>
      </c>
      <c r="D1093" t="str">
        <f>_xlfn.XLOOKUP(TMODELO[[#This Row],[Codigo Area Liquidacion]],TBLAREA[PLANTA],TBLAREA[PROG])</f>
        <v>01</v>
      </c>
      <c r="E1093" t="str">
        <f>TMODELO[[#This Row],[Numero Documento]]&amp;TMODELO[[#This Row],[CTA]]</f>
        <v>001109166992.1.2.2.05</v>
      </c>
      <c r="F1093" s="25" t="s">
        <v>3014</v>
      </c>
      <c r="G1093" t="s">
        <v>1748</v>
      </c>
      <c r="H1093" t="s">
        <v>1060</v>
      </c>
      <c r="I1093" t="s">
        <v>1116</v>
      </c>
      <c r="J1093" t="s">
        <v>1679</v>
      </c>
    </row>
    <row r="1094" spans="1:10">
      <c r="A1094" t="s">
        <v>11</v>
      </c>
      <c r="B1094" t="s">
        <v>3139</v>
      </c>
      <c r="C1094" t="str">
        <f>_xlfn.XLOOKUP(TMODELO[[#This Row],[Tipo Empleado]],TBLTIPO[Tipo Empleado],TBLTIPO[cta])</f>
        <v>2.1.1.1.01</v>
      </c>
      <c r="D1094" t="str">
        <f>_xlfn.XLOOKUP(TMODELO[[#This Row],[Codigo Area Liquidacion]],TBLAREA[PLANTA],TBLAREA[PROG])</f>
        <v>01</v>
      </c>
      <c r="E1094" t="str">
        <f>TMODELO[[#This Row],[Numero Documento]]&amp;TMODELO[[#This Row],[CTA]]</f>
        <v>001180770072.1.1.1.01</v>
      </c>
      <c r="F1094" s="25" t="s">
        <v>2225</v>
      </c>
      <c r="G1094" t="s">
        <v>3180</v>
      </c>
      <c r="H1094" t="s">
        <v>389</v>
      </c>
      <c r="I1094" t="s">
        <v>1958</v>
      </c>
      <c r="J1094" t="s">
        <v>1699</v>
      </c>
    </row>
    <row r="1095" spans="1:10">
      <c r="A1095" t="s">
        <v>3049</v>
      </c>
      <c r="B1095" t="s">
        <v>3139</v>
      </c>
      <c r="C1095" t="str">
        <f>_xlfn.XLOOKUP(TMODELO[[#This Row],[Tipo Empleado]],TBLTIPO[Tipo Empleado],TBLTIPO[cta])</f>
        <v>2.1.1.3.01</v>
      </c>
      <c r="D1095" t="str">
        <f>_xlfn.XLOOKUP(TMODELO[[#This Row],[Codigo Area Liquidacion]],TBLAREA[PLANTA],TBLAREA[PROG])</f>
        <v>01</v>
      </c>
      <c r="E1095" t="str">
        <f>TMODELO[[#This Row],[Numero Documento]]&amp;TMODELO[[#This Row],[CTA]]</f>
        <v>001034047372.1.1.3.01</v>
      </c>
      <c r="F1095" s="25" t="s">
        <v>2912</v>
      </c>
      <c r="G1095" t="s">
        <v>1024</v>
      </c>
      <c r="H1095" t="s">
        <v>27</v>
      </c>
      <c r="I1095" t="s">
        <v>1116</v>
      </c>
      <c r="J1095" t="s">
        <v>1679</v>
      </c>
    </row>
    <row r="1096" spans="1:10">
      <c r="A1096" t="s">
        <v>3049</v>
      </c>
      <c r="B1096" t="s">
        <v>3139</v>
      </c>
      <c r="C1096" t="str">
        <f>_xlfn.XLOOKUP(TMODELO[[#This Row],[Tipo Empleado]],TBLTIPO[Tipo Empleado],TBLTIPO[cta])</f>
        <v>2.1.1.3.01</v>
      </c>
      <c r="D1096" t="str">
        <f>_xlfn.XLOOKUP(TMODELO[[#This Row],[Codigo Area Liquidacion]],TBLAREA[PLANTA],TBLAREA[PROG])</f>
        <v>01</v>
      </c>
      <c r="E1096" t="str">
        <f>TMODELO[[#This Row],[Numero Documento]]&amp;TMODELO[[#This Row],[CTA]]</f>
        <v>001003445712.1.1.3.01</v>
      </c>
      <c r="F1096" s="25" t="s">
        <v>2913</v>
      </c>
      <c r="G1096" t="s">
        <v>1005</v>
      </c>
      <c r="H1096" t="s">
        <v>577</v>
      </c>
      <c r="I1096" t="s">
        <v>190</v>
      </c>
      <c r="J1096" t="s">
        <v>1719</v>
      </c>
    </row>
    <row r="1097" spans="1:10">
      <c r="A1097" t="s">
        <v>3039</v>
      </c>
      <c r="B1097" t="s">
        <v>3139</v>
      </c>
      <c r="C1097" t="str">
        <f>_xlfn.XLOOKUP(TMODELO[[#This Row],[Tipo Empleado]],TBLTIPO[Tipo Empleado],TBLTIPO[cta])</f>
        <v>2.1.1.2.08</v>
      </c>
      <c r="D1097" t="str">
        <f>_xlfn.XLOOKUP(TMODELO[[#This Row],[Codigo Area Liquidacion]],TBLAREA[PLANTA],TBLAREA[PROG])</f>
        <v>01</v>
      </c>
      <c r="E1097" t="str">
        <f>TMODELO[[#This Row],[Numero Documento]]&amp;TMODELO[[#This Row],[CTA]]</f>
        <v>023005660292.1.1.2.08</v>
      </c>
      <c r="F1097" s="25" t="s">
        <v>2866</v>
      </c>
      <c r="G1097" t="s">
        <v>1134</v>
      </c>
      <c r="H1097" t="s">
        <v>1642</v>
      </c>
      <c r="I1097" t="s">
        <v>674</v>
      </c>
      <c r="J1097" t="s">
        <v>1689</v>
      </c>
    </row>
    <row r="1098" spans="1:10">
      <c r="A1098" t="s">
        <v>11</v>
      </c>
      <c r="B1098" t="s">
        <v>3185</v>
      </c>
      <c r="C1098" t="str">
        <f>_xlfn.XLOOKUP(TMODELO[[#This Row],[Tipo Empleado]],TBLTIPO[Tipo Empleado],TBLTIPO[cta])</f>
        <v>2.1.1.1.01</v>
      </c>
      <c r="D1098" t="str">
        <f>_xlfn.XLOOKUP(TMODELO[[#This Row],[Codigo Area Liquidacion]],TBLAREA[PLANTA],TBLAREA[PROG])</f>
        <v>13</v>
      </c>
      <c r="E1098" t="str">
        <f>TMODELO[[#This Row],[Numero Documento]]&amp;TMODELO[[#This Row],[CTA]]</f>
        <v>040000160162.1.1.1.01</v>
      </c>
      <c r="F1098" s="25" t="s">
        <v>2480</v>
      </c>
      <c r="G1098" t="s">
        <v>1248</v>
      </c>
      <c r="H1098" t="s">
        <v>128</v>
      </c>
      <c r="I1098" t="s">
        <v>1954</v>
      </c>
      <c r="J1098" t="s">
        <v>1677</v>
      </c>
    </row>
    <row r="1099" spans="1:10">
      <c r="A1099" t="s">
        <v>11</v>
      </c>
      <c r="B1099" t="s">
        <v>3155</v>
      </c>
      <c r="C1099" t="str">
        <f>_xlfn.XLOOKUP(TMODELO[[#This Row],[Tipo Empleado]],TBLTIPO[Tipo Empleado],TBLTIPO[cta])</f>
        <v>2.1.1.1.01</v>
      </c>
      <c r="D1099" t="str">
        <f>_xlfn.XLOOKUP(TMODELO[[#This Row],[Codigo Area Liquidacion]],TBLAREA[PLANTA],TBLAREA[PROG])</f>
        <v>11</v>
      </c>
      <c r="E1099" t="str">
        <f>TMODELO[[#This Row],[Numero Documento]]&amp;TMODELO[[#This Row],[CTA]]</f>
        <v>001036938262.1.1.1.01</v>
      </c>
      <c r="F1099" s="25" t="s">
        <v>2703</v>
      </c>
      <c r="G1099" t="s">
        <v>94</v>
      </c>
      <c r="H1099" t="s">
        <v>95</v>
      </c>
      <c r="I1099" t="s">
        <v>73</v>
      </c>
      <c r="J1099" t="s">
        <v>1684</v>
      </c>
    </row>
    <row r="1100" spans="1:10">
      <c r="A1100" t="s">
        <v>11</v>
      </c>
      <c r="B1100" t="s">
        <v>3155</v>
      </c>
      <c r="C1100" t="str">
        <f>_xlfn.XLOOKUP(TMODELO[[#This Row],[Tipo Empleado]],TBLTIPO[Tipo Empleado],TBLTIPO[cta])</f>
        <v>2.1.1.1.01</v>
      </c>
      <c r="D1100" t="str">
        <f>_xlfn.XLOOKUP(TMODELO[[#This Row],[Codigo Area Liquidacion]],TBLAREA[PLANTA],TBLAREA[PROG])</f>
        <v>11</v>
      </c>
      <c r="E1100" t="str">
        <f>TMODELO[[#This Row],[Numero Documento]]&amp;TMODELO[[#This Row],[CTA]]</f>
        <v>012000297992.1.1.1.01</v>
      </c>
      <c r="F1100" s="25" t="s">
        <v>2704</v>
      </c>
      <c r="G1100" t="s">
        <v>1292</v>
      </c>
      <c r="H1100" t="s">
        <v>8</v>
      </c>
      <c r="I1100" t="s">
        <v>1290</v>
      </c>
      <c r="J1100" t="s">
        <v>1727</v>
      </c>
    </row>
    <row r="1101" spans="1:10">
      <c r="A1101" t="s">
        <v>11</v>
      </c>
      <c r="B1101" t="s">
        <v>3139</v>
      </c>
      <c r="C1101" t="str">
        <f>_xlfn.XLOOKUP(TMODELO[[#This Row],[Tipo Empleado]],TBLTIPO[Tipo Empleado],TBLTIPO[cta])</f>
        <v>2.1.1.1.01</v>
      </c>
      <c r="D1101" t="str">
        <f>_xlfn.XLOOKUP(TMODELO[[#This Row],[Codigo Area Liquidacion]],TBLAREA[PLANTA],TBLAREA[PROG])</f>
        <v>01</v>
      </c>
      <c r="E1101" t="str">
        <f>TMODELO[[#This Row],[Numero Documento]]&amp;TMODELO[[#This Row],[CTA]]</f>
        <v>053002784122.1.1.1.01</v>
      </c>
      <c r="F1101" s="25" t="s">
        <v>2226</v>
      </c>
      <c r="G1101" t="s">
        <v>1372</v>
      </c>
      <c r="H1101" t="s">
        <v>8</v>
      </c>
      <c r="I1101" t="s">
        <v>960</v>
      </c>
      <c r="J1101" t="s">
        <v>1710</v>
      </c>
    </row>
    <row r="1102" spans="1:10">
      <c r="A1102" t="s">
        <v>11</v>
      </c>
      <c r="B1102" t="s">
        <v>3155</v>
      </c>
      <c r="C1102" t="str">
        <f>_xlfn.XLOOKUP(TMODELO[[#This Row],[Tipo Empleado]],TBLTIPO[Tipo Empleado],TBLTIPO[cta])</f>
        <v>2.1.1.1.01</v>
      </c>
      <c r="D1102" t="str">
        <f>_xlfn.XLOOKUP(TMODELO[[#This Row],[Codigo Area Liquidacion]],TBLAREA[PLANTA],TBLAREA[PROG])</f>
        <v>11</v>
      </c>
      <c r="E1102" t="str">
        <f>TMODELO[[#This Row],[Numero Documento]]&amp;TMODELO[[#This Row],[CTA]]</f>
        <v>031029901102.1.1.1.01</v>
      </c>
      <c r="F1102" s="25" t="s">
        <v>1561</v>
      </c>
      <c r="G1102" t="s">
        <v>65</v>
      </c>
      <c r="H1102" t="s">
        <v>8</v>
      </c>
      <c r="I1102" t="s">
        <v>18</v>
      </c>
      <c r="J1102" t="s">
        <v>1729</v>
      </c>
    </row>
    <row r="1103" spans="1:10">
      <c r="A1103" t="s">
        <v>11</v>
      </c>
      <c r="B1103" t="s">
        <v>3155</v>
      </c>
      <c r="C1103" t="str">
        <f>_xlfn.XLOOKUP(TMODELO[[#This Row],[Tipo Empleado]],TBLTIPO[Tipo Empleado],TBLTIPO[cta])</f>
        <v>2.1.1.1.01</v>
      </c>
      <c r="D1103" t="str">
        <f>_xlfn.XLOOKUP(TMODELO[[#This Row],[Codigo Area Liquidacion]],TBLAREA[PLANTA],TBLAREA[PROG])</f>
        <v>11</v>
      </c>
      <c r="E1103" t="str">
        <f>TMODELO[[#This Row],[Numero Documento]]&amp;TMODELO[[#This Row],[CTA]]</f>
        <v>001075196392.1.1.1.01</v>
      </c>
      <c r="F1103" s="25" t="s">
        <v>2705</v>
      </c>
      <c r="G1103" t="s">
        <v>757</v>
      </c>
      <c r="H1103" t="s">
        <v>8</v>
      </c>
      <c r="I1103" t="s">
        <v>728</v>
      </c>
      <c r="J1103" t="s">
        <v>1674</v>
      </c>
    </row>
    <row r="1104" spans="1:10">
      <c r="A1104" t="s">
        <v>3039</v>
      </c>
      <c r="B1104" t="s">
        <v>3139</v>
      </c>
      <c r="C1104" t="str">
        <f>_xlfn.XLOOKUP(TMODELO[[#This Row],[Tipo Empleado]],TBLTIPO[Tipo Empleado],TBLTIPO[cta])</f>
        <v>2.1.1.2.08</v>
      </c>
      <c r="D1104" t="str">
        <f>_xlfn.XLOOKUP(TMODELO[[#This Row],[Codigo Area Liquidacion]],TBLAREA[PLANTA],TBLAREA[PROG])</f>
        <v>01</v>
      </c>
      <c r="E1104" t="str">
        <f>TMODELO[[#This Row],[Numero Documento]]&amp;TMODELO[[#This Row],[CTA]]</f>
        <v>001015350602.1.1.2.08</v>
      </c>
      <c r="F1104" s="25" t="s">
        <v>2867</v>
      </c>
      <c r="G1104" t="s">
        <v>3040</v>
      </c>
      <c r="H1104" t="s">
        <v>1738</v>
      </c>
      <c r="I1104" t="s">
        <v>1954</v>
      </c>
      <c r="J1104" t="s">
        <v>1677</v>
      </c>
    </row>
    <row r="1105" spans="1:10">
      <c r="A1105" t="s">
        <v>11</v>
      </c>
      <c r="B1105" t="s">
        <v>3139</v>
      </c>
      <c r="C1105" t="str">
        <f>_xlfn.XLOOKUP(TMODELO[[#This Row],[Tipo Empleado]],TBLTIPO[Tipo Empleado],TBLTIPO[cta])</f>
        <v>2.1.1.1.01</v>
      </c>
      <c r="D1105" t="str">
        <f>_xlfn.XLOOKUP(TMODELO[[#This Row],[Codigo Area Liquidacion]],TBLAREA[PLANTA],TBLAREA[PROG])</f>
        <v>01</v>
      </c>
      <c r="E1105" t="str">
        <f>TMODELO[[#This Row],[Numero Documento]]&amp;TMODELO[[#This Row],[CTA]]</f>
        <v>001019223752.1.1.1.01</v>
      </c>
      <c r="F1105" s="25" t="s">
        <v>2227</v>
      </c>
      <c r="G1105" t="s">
        <v>1274</v>
      </c>
      <c r="H1105" t="s">
        <v>1163</v>
      </c>
      <c r="I1105" t="s">
        <v>1960</v>
      </c>
      <c r="J1105" t="s">
        <v>1676</v>
      </c>
    </row>
    <row r="1106" spans="1:10">
      <c r="A1106" t="s">
        <v>3048</v>
      </c>
      <c r="B1106" t="s">
        <v>3139</v>
      </c>
      <c r="C1106" t="str">
        <f>_xlfn.XLOOKUP(TMODELO[[#This Row],[Tipo Empleado]],TBLTIPO[Tipo Empleado],TBLTIPO[cta])</f>
        <v>2.1.2.2.05</v>
      </c>
      <c r="D1106" t="str">
        <f>_xlfn.XLOOKUP(TMODELO[[#This Row],[Codigo Area Liquidacion]],TBLAREA[PLANTA],TBLAREA[PROG])</f>
        <v>01</v>
      </c>
      <c r="E1106" t="str">
        <f>TMODELO[[#This Row],[Numero Documento]]&amp;TMODELO[[#This Row],[CTA]]</f>
        <v>110000654972.1.2.2.05</v>
      </c>
      <c r="F1106" s="25" t="s">
        <v>3015</v>
      </c>
      <c r="G1106" t="s">
        <v>1798</v>
      </c>
      <c r="H1106" t="s">
        <v>1060</v>
      </c>
      <c r="I1106" t="s">
        <v>1116</v>
      </c>
      <c r="J1106" t="s">
        <v>1679</v>
      </c>
    </row>
    <row r="1107" spans="1:10">
      <c r="A1107" t="s">
        <v>11</v>
      </c>
      <c r="B1107" t="s">
        <v>3139</v>
      </c>
      <c r="C1107" t="str">
        <f>_xlfn.XLOOKUP(TMODELO[[#This Row],[Tipo Empleado]],TBLTIPO[Tipo Empleado],TBLTIPO[cta])</f>
        <v>2.1.1.1.01</v>
      </c>
      <c r="D1107" t="str">
        <f>_xlfn.XLOOKUP(TMODELO[[#This Row],[Codigo Area Liquidacion]],TBLAREA[PLANTA],TBLAREA[PROG])</f>
        <v>01</v>
      </c>
      <c r="E1107" t="str">
        <f>TMODELO[[#This Row],[Numero Documento]]&amp;TMODELO[[#This Row],[CTA]]</f>
        <v>001156731622.1.1.1.01</v>
      </c>
      <c r="F1107" s="25" t="s">
        <v>2228</v>
      </c>
      <c r="G1107" t="s">
        <v>1275</v>
      </c>
      <c r="H1107" t="s">
        <v>724</v>
      </c>
      <c r="I1107" t="s">
        <v>1957</v>
      </c>
      <c r="J1107" t="s">
        <v>1685</v>
      </c>
    </row>
    <row r="1108" spans="1:10">
      <c r="A1108" t="s">
        <v>11</v>
      </c>
      <c r="B1108" t="s">
        <v>3139</v>
      </c>
      <c r="C1108" t="str">
        <f>_xlfn.XLOOKUP(TMODELO[[#This Row],[Tipo Empleado]],TBLTIPO[Tipo Empleado],TBLTIPO[cta])</f>
        <v>2.1.1.1.01</v>
      </c>
      <c r="D1108" t="str">
        <f>_xlfn.XLOOKUP(TMODELO[[#This Row],[Codigo Area Liquidacion]],TBLAREA[PLANTA],TBLAREA[PROG])</f>
        <v>01</v>
      </c>
      <c r="E1108" t="str">
        <f>TMODELO[[#This Row],[Numero Documento]]&amp;TMODELO[[#This Row],[CTA]]</f>
        <v>056000959532.1.1.1.01</v>
      </c>
      <c r="F1108" s="25" t="s">
        <v>2229</v>
      </c>
      <c r="G1108" t="s">
        <v>1124</v>
      </c>
      <c r="H1108" t="s">
        <v>196</v>
      </c>
      <c r="I1108" t="s">
        <v>1115</v>
      </c>
      <c r="J1108" t="s">
        <v>1697</v>
      </c>
    </row>
    <row r="1109" spans="1:10">
      <c r="A1109" t="s">
        <v>11</v>
      </c>
      <c r="B1109" t="s">
        <v>3139</v>
      </c>
      <c r="C1109" t="str">
        <f>_xlfn.XLOOKUP(TMODELO[[#This Row],[Tipo Empleado]],TBLTIPO[Tipo Empleado],TBLTIPO[cta])</f>
        <v>2.1.1.1.01</v>
      </c>
      <c r="D1109" t="str">
        <f>_xlfn.XLOOKUP(TMODELO[[#This Row],[Codigo Area Liquidacion]],TBLAREA[PLANTA],TBLAREA[PROG])</f>
        <v>01</v>
      </c>
      <c r="E1109" t="str">
        <f>TMODELO[[#This Row],[Numero Documento]]&amp;TMODELO[[#This Row],[CTA]]</f>
        <v>001054677082.1.1.1.01</v>
      </c>
      <c r="F1109" s="25" t="s">
        <v>1373</v>
      </c>
      <c r="G1109" t="s">
        <v>604</v>
      </c>
      <c r="H1109" t="s">
        <v>108</v>
      </c>
      <c r="I1109" t="s">
        <v>596</v>
      </c>
      <c r="J1109" t="s">
        <v>1698</v>
      </c>
    </row>
    <row r="1110" spans="1:10">
      <c r="A1110" t="s">
        <v>11</v>
      </c>
      <c r="B1110" t="s">
        <v>3139</v>
      </c>
      <c r="C1110" t="str">
        <f>_xlfn.XLOOKUP(TMODELO[[#This Row],[Tipo Empleado]],TBLTIPO[Tipo Empleado],TBLTIPO[cta])</f>
        <v>2.1.1.1.01</v>
      </c>
      <c r="D1110" t="str">
        <f>_xlfn.XLOOKUP(TMODELO[[#This Row],[Codigo Area Liquidacion]],TBLAREA[PLANTA],TBLAREA[PROG])</f>
        <v>01</v>
      </c>
      <c r="E1110" t="str">
        <f>TMODELO[[#This Row],[Numero Documento]]&amp;TMODELO[[#This Row],[CTA]]</f>
        <v>048002979232.1.1.1.01</v>
      </c>
      <c r="F1110" s="25" t="s">
        <v>2230</v>
      </c>
      <c r="G1110" t="s">
        <v>3181</v>
      </c>
      <c r="H1110" t="s">
        <v>196</v>
      </c>
      <c r="I1110" t="s">
        <v>1115</v>
      </c>
      <c r="J1110" t="s">
        <v>1697</v>
      </c>
    </row>
    <row r="1111" spans="1:10">
      <c r="A1111" t="s">
        <v>11</v>
      </c>
      <c r="B1111" t="s">
        <v>3185</v>
      </c>
      <c r="C1111" t="str">
        <f>_xlfn.XLOOKUP(TMODELO[[#This Row],[Tipo Empleado]],TBLTIPO[Tipo Empleado],TBLTIPO[cta])</f>
        <v>2.1.1.1.01</v>
      </c>
      <c r="D1111" t="str">
        <f>_xlfn.XLOOKUP(TMODELO[[#This Row],[Codigo Area Liquidacion]],TBLAREA[PLANTA],TBLAREA[PROG])</f>
        <v>13</v>
      </c>
      <c r="E1111" t="str">
        <f>TMODELO[[#This Row],[Numero Documento]]&amp;TMODELO[[#This Row],[CTA]]</f>
        <v>223016970452.1.1.1.01</v>
      </c>
      <c r="F1111" s="25" t="s">
        <v>2481</v>
      </c>
      <c r="G1111" t="s">
        <v>1156</v>
      </c>
      <c r="H1111" t="s">
        <v>210</v>
      </c>
      <c r="I1111" t="s">
        <v>342</v>
      </c>
      <c r="J1111" t="s">
        <v>1670</v>
      </c>
    </row>
    <row r="1112" spans="1:10">
      <c r="A1112" t="s">
        <v>11</v>
      </c>
      <c r="B1112" t="s">
        <v>3155</v>
      </c>
      <c r="C1112" t="str">
        <f>_xlfn.XLOOKUP(TMODELO[[#This Row],[Tipo Empleado]],TBLTIPO[Tipo Empleado],TBLTIPO[cta])</f>
        <v>2.1.1.1.01</v>
      </c>
      <c r="D1112" t="str">
        <f>_xlfn.XLOOKUP(TMODELO[[#This Row],[Codigo Area Liquidacion]],TBLAREA[PLANTA],TBLAREA[PROG])</f>
        <v>11</v>
      </c>
      <c r="E1112" t="str">
        <f>TMODELO[[#This Row],[Numero Documento]]&amp;TMODELO[[#This Row],[CTA]]</f>
        <v>054010693712.1.1.1.01</v>
      </c>
      <c r="F1112" s="25" t="s">
        <v>2231</v>
      </c>
      <c r="G1112" t="s">
        <v>139</v>
      </c>
      <c r="H1112" t="s">
        <v>59</v>
      </c>
      <c r="I1112" t="s">
        <v>306</v>
      </c>
      <c r="J1112" t="s">
        <v>1707</v>
      </c>
    </row>
    <row r="1113" spans="1:10">
      <c r="A1113" t="s">
        <v>11</v>
      </c>
      <c r="B1113" t="s">
        <v>3139</v>
      </c>
      <c r="C1113" t="str">
        <f>_xlfn.XLOOKUP(TMODELO[[#This Row],[Tipo Empleado]],TBLTIPO[Tipo Empleado],TBLTIPO[cta])</f>
        <v>2.1.1.1.01</v>
      </c>
      <c r="D1113" t="str">
        <f>_xlfn.XLOOKUP(TMODELO[[#This Row],[Codigo Area Liquidacion]],TBLAREA[PLANTA],TBLAREA[PROG])</f>
        <v>01</v>
      </c>
      <c r="E1113" t="str">
        <f>TMODELO[[#This Row],[Numero Documento]]&amp;TMODELO[[#This Row],[CTA]]</f>
        <v>001001471982.1.1.1.01</v>
      </c>
      <c r="F1113" s="25" t="s">
        <v>2232</v>
      </c>
      <c r="G1113" t="s">
        <v>280</v>
      </c>
      <c r="H1113" t="s">
        <v>130</v>
      </c>
      <c r="I1113" t="s">
        <v>282</v>
      </c>
      <c r="J1113" t="s">
        <v>1721</v>
      </c>
    </row>
    <row r="1114" spans="1:10">
      <c r="A1114" t="s">
        <v>11</v>
      </c>
      <c r="B1114" t="s">
        <v>3155</v>
      </c>
      <c r="C1114" t="str">
        <f>_xlfn.XLOOKUP(TMODELO[[#This Row],[Tipo Empleado]],TBLTIPO[Tipo Empleado],TBLTIPO[cta])</f>
        <v>2.1.1.1.01</v>
      </c>
      <c r="D1114" t="str">
        <f>_xlfn.XLOOKUP(TMODELO[[#This Row],[Codigo Area Liquidacion]],TBLAREA[PLANTA],TBLAREA[PROG])</f>
        <v>11</v>
      </c>
      <c r="E1114" t="str">
        <f>TMODELO[[#This Row],[Numero Documento]]&amp;TMODELO[[#This Row],[CTA]]</f>
        <v>001013024122.1.1.1.01</v>
      </c>
      <c r="F1114" s="25" t="s">
        <v>1562</v>
      </c>
      <c r="G1114" t="s">
        <v>180</v>
      </c>
      <c r="H1114" t="s">
        <v>153</v>
      </c>
      <c r="I1114" t="s">
        <v>1953</v>
      </c>
      <c r="J1114" t="s">
        <v>1683</v>
      </c>
    </row>
    <row r="1115" spans="1:10">
      <c r="A1115" t="s">
        <v>3039</v>
      </c>
      <c r="B1115" t="s">
        <v>3139</v>
      </c>
      <c r="C1115" t="str">
        <f>_xlfn.XLOOKUP(TMODELO[[#This Row],[Tipo Empleado]],TBLTIPO[Tipo Empleado],TBLTIPO[cta])</f>
        <v>2.1.1.2.08</v>
      </c>
      <c r="D1115" t="str">
        <f>_xlfn.XLOOKUP(TMODELO[[#This Row],[Codigo Area Liquidacion]],TBLAREA[PLANTA],TBLAREA[PROG])</f>
        <v>01</v>
      </c>
      <c r="E1115" t="str">
        <f>TMODELO[[#This Row],[Numero Documento]]&amp;TMODELO[[#This Row],[CTA]]</f>
        <v>402209280442.1.1.2.08</v>
      </c>
      <c r="F1115" s="25" t="s">
        <v>2868</v>
      </c>
      <c r="G1115" t="s">
        <v>1819</v>
      </c>
      <c r="H1115" t="s">
        <v>1763</v>
      </c>
      <c r="I1115" t="s">
        <v>1954</v>
      </c>
      <c r="J1115" t="s">
        <v>1677</v>
      </c>
    </row>
    <row r="1116" spans="1:10">
      <c r="A1116" t="s">
        <v>11</v>
      </c>
      <c r="B1116" t="s">
        <v>3139</v>
      </c>
      <c r="C1116" t="str">
        <f>_xlfn.XLOOKUP(TMODELO[[#This Row],[Tipo Empleado]],TBLTIPO[Tipo Empleado],TBLTIPO[cta])</f>
        <v>2.1.1.1.01</v>
      </c>
      <c r="D1116" t="str">
        <f>_xlfn.XLOOKUP(TMODELO[[#This Row],[Codigo Area Liquidacion]],TBLAREA[PLANTA],TBLAREA[PROG])</f>
        <v>01</v>
      </c>
      <c r="E1116" t="str">
        <f>TMODELO[[#This Row],[Numero Documento]]&amp;TMODELO[[#This Row],[CTA]]</f>
        <v>016000231452.1.1.1.01</v>
      </c>
      <c r="F1116" s="25" t="s">
        <v>2233</v>
      </c>
      <c r="G1116" t="s">
        <v>1849</v>
      </c>
      <c r="H1116" t="s">
        <v>434</v>
      </c>
      <c r="I1116" t="s">
        <v>1955</v>
      </c>
      <c r="J1116" t="s">
        <v>1669</v>
      </c>
    </row>
    <row r="1117" spans="1:10">
      <c r="A1117" t="s">
        <v>11</v>
      </c>
      <c r="B1117" t="s">
        <v>3185</v>
      </c>
      <c r="C1117" t="str">
        <f>_xlfn.XLOOKUP(TMODELO[[#This Row],[Tipo Empleado]],TBLTIPO[Tipo Empleado],TBLTIPO[cta])</f>
        <v>2.1.1.1.01</v>
      </c>
      <c r="D1117" t="str">
        <f>_xlfn.XLOOKUP(TMODELO[[#This Row],[Codigo Area Liquidacion]],TBLAREA[PLANTA],TBLAREA[PROG])</f>
        <v>13</v>
      </c>
      <c r="E1117" t="str">
        <f>TMODELO[[#This Row],[Numero Documento]]&amp;TMODELO[[#This Row],[CTA]]</f>
        <v>001018855982.1.1.1.01</v>
      </c>
      <c r="F1117" s="25" t="s">
        <v>2550</v>
      </c>
      <c r="G1117" t="s">
        <v>605</v>
      </c>
      <c r="H1117" t="s">
        <v>606</v>
      </c>
      <c r="I1117" t="s">
        <v>1952</v>
      </c>
      <c r="J1117" t="s">
        <v>1682</v>
      </c>
    </row>
    <row r="1118" spans="1:10">
      <c r="A1118" t="s">
        <v>11</v>
      </c>
      <c r="B1118" t="s">
        <v>3155</v>
      </c>
      <c r="C1118" t="str">
        <f>_xlfn.XLOOKUP(TMODELO[[#This Row],[Tipo Empleado]],TBLTIPO[Tipo Empleado],TBLTIPO[cta])</f>
        <v>2.1.1.1.01</v>
      </c>
      <c r="D1118" t="str">
        <f>_xlfn.XLOOKUP(TMODELO[[#This Row],[Codigo Area Liquidacion]],TBLAREA[PLANTA],TBLAREA[PROG])</f>
        <v>11</v>
      </c>
      <c r="E1118" t="str">
        <f>TMODELO[[#This Row],[Numero Documento]]&amp;TMODELO[[#This Row],[CTA]]</f>
        <v>031009991542.1.1.1.01</v>
      </c>
      <c r="F1118" s="25" t="s">
        <v>2706</v>
      </c>
      <c r="G1118" t="s">
        <v>66</v>
      </c>
      <c r="H1118" t="s">
        <v>67</v>
      </c>
      <c r="I1118" t="s">
        <v>18</v>
      </c>
      <c r="J1118" t="s">
        <v>1729</v>
      </c>
    </row>
    <row r="1119" spans="1:10">
      <c r="A1119" t="s">
        <v>11</v>
      </c>
      <c r="B1119" t="s">
        <v>3139</v>
      </c>
      <c r="C1119" t="str">
        <f>_xlfn.XLOOKUP(TMODELO[[#This Row],[Tipo Empleado]],TBLTIPO[Tipo Empleado],TBLTIPO[cta])</f>
        <v>2.1.1.1.01</v>
      </c>
      <c r="D1119" t="str">
        <f>_xlfn.XLOOKUP(TMODELO[[#This Row],[Codigo Area Liquidacion]],TBLAREA[PLANTA],TBLAREA[PROG])</f>
        <v>01</v>
      </c>
      <c r="E1119" t="str">
        <f>TMODELO[[#This Row],[Numero Documento]]&amp;TMODELO[[#This Row],[CTA]]</f>
        <v>047014016242.1.1.1.01</v>
      </c>
      <c r="F1119" s="25" t="s">
        <v>2234</v>
      </c>
      <c r="G1119" t="s">
        <v>1234</v>
      </c>
      <c r="H1119" t="s">
        <v>928</v>
      </c>
      <c r="I1119" t="s">
        <v>1960</v>
      </c>
      <c r="J1119" t="s">
        <v>1676</v>
      </c>
    </row>
    <row r="1120" spans="1:10">
      <c r="A1120" t="s">
        <v>3048</v>
      </c>
      <c r="B1120" t="s">
        <v>3139</v>
      </c>
      <c r="C1120" t="str">
        <f>_xlfn.XLOOKUP(TMODELO[[#This Row],[Tipo Empleado]],TBLTIPO[Tipo Empleado],TBLTIPO[cta])</f>
        <v>2.1.2.2.05</v>
      </c>
      <c r="D1120" t="str">
        <f>_xlfn.XLOOKUP(TMODELO[[#This Row],[Codigo Area Liquidacion]],TBLAREA[PLANTA],TBLAREA[PROG])</f>
        <v>01</v>
      </c>
      <c r="E1120" t="str">
        <f>TMODELO[[#This Row],[Numero Documento]]&amp;TMODELO[[#This Row],[CTA]]</f>
        <v>028006269842.1.2.2.05</v>
      </c>
      <c r="F1120" s="25" t="s">
        <v>3016</v>
      </c>
      <c r="G1120" t="s">
        <v>1664</v>
      </c>
      <c r="H1120" t="s">
        <v>1060</v>
      </c>
      <c r="I1120" t="s">
        <v>1116</v>
      </c>
      <c r="J1120" t="s">
        <v>1679</v>
      </c>
    </row>
    <row r="1121" spans="1:10">
      <c r="A1121" t="s">
        <v>11</v>
      </c>
      <c r="B1121" t="s">
        <v>3155</v>
      </c>
      <c r="C1121" t="str">
        <f>_xlfn.XLOOKUP(TMODELO[[#This Row],[Tipo Empleado]],TBLTIPO[Tipo Empleado],TBLTIPO[cta])</f>
        <v>2.1.1.1.01</v>
      </c>
      <c r="D1121" t="str">
        <f>_xlfn.XLOOKUP(TMODELO[[#This Row],[Codigo Area Liquidacion]],TBLAREA[PLANTA],TBLAREA[PROG])</f>
        <v>11</v>
      </c>
      <c r="E1121" t="str">
        <f>TMODELO[[#This Row],[Numero Documento]]&amp;TMODELO[[#This Row],[CTA]]</f>
        <v>001127292232.1.1.1.01</v>
      </c>
      <c r="F1121" s="25" t="s">
        <v>1563</v>
      </c>
      <c r="G1121" t="s">
        <v>181</v>
      </c>
      <c r="H1121" t="s">
        <v>153</v>
      </c>
      <c r="I1121" t="s">
        <v>1953</v>
      </c>
      <c r="J1121" t="s">
        <v>1683</v>
      </c>
    </row>
    <row r="1122" spans="1:10">
      <c r="A1122" t="s">
        <v>11</v>
      </c>
      <c r="B1122" t="s">
        <v>3155</v>
      </c>
      <c r="C1122" t="str">
        <f>_xlfn.XLOOKUP(TMODELO[[#This Row],[Tipo Empleado]],TBLTIPO[Tipo Empleado],TBLTIPO[cta])</f>
        <v>2.1.1.1.01</v>
      </c>
      <c r="D1122" t="str">
        <f>_xlfn.XLOOKUP(TMODELO[[#This Row],[Codigo Area Liquidacion]],TBLAREA[PLANTA],TBLAREA[PROG])</f>
        <v>11</v>
      </c>
      <c r="E1122" t="str">
        <f>TMODELO[[#This Row],[Numero Documento]]&amp;TMODELO[[#This Row],[CTA]]</f>
        <v>031002210212.1.1.1.01</v>
      </c>
      <c r="F1122" s="25" t="s">
        <v>1564</v>
      </c>
      <c r="G1122" t="s">
        <v>68</v>
      </c>
      <c r="H1122" t="s">
        <v>69</v>
      </c>
      <c r="I1122" t="s">
        <v>18</v>
      </c>
      <c r="J1122" t="s">
        <v>1729</v>
      </c>
    </row>
    <row r="1123" spans="1:10">
      <c r="A1123" t="s">
        <v>11</v>
      </c>
      <c r="B1123" t="s">
        <v>3155</v>
      </c>
      <c r="C1123" t="str">
        <f>_xlfn.XLOOKUP(TMODELO[[#This Row],[Tipo Empleado]],TBLTIPO[Tipo Empleado],TBLTIPO[cta])</f>
        <v>2.1.1.1.01</v>
      </c>
      <c r="D1123" t="str">
        <f>_xlfn.XLOOKUP(TMODELO[[#This Row],[Codigo Area Liquidacion]],TBLAREA[PLANTA],TBLAREA[PROG])</f>
        <v>11</v>
      </c>
      <c r="E1123" t="str">
        <f>TMODELO[[#This Row],[Numero Documento]]&amp;TMODELO[[#This Row],[CTA]]</f>
        <v>001027415012.1.1.1.01</v>
      </c>
      <c r="F1123" s="25" t="s">
        <v>2707</v>
      </c>
      <c r="G1123" t="s">
        <v>96</v>
      </c>
      <c r="H1123" t="s">
        <v>8</v>
      </c>
      <c r="I1123" t="s">
        <v>73</v>
      </c>
      <c r="J1123" t="s">
        <v>1684</v>
      </c>
    </row>
    <row r="1124" spans="1:10">
      <c r="A1124" t="s">
        <v>11</v>
      </c>
      <c r="B1124" t="s">
        <v>3185</v>
      </c>
      <c r="C1124" t="str">
        <f>_xlfn.XLOOKUP(TMODELO[[#This Row],[Tipo Empleado]],TBLTIPO[Tipo Empleado],TBLTIPO[cta])</f>
        <v>2.1.1.1.01</v>
      </c>
      <c r="D1124" t="str">
        <f>_xlfn.XLOOKUP(TMODELO[[#This Row],[Codigo Area Liquidacion]],TBLAREA[PLANTA],TBLAREA[PROG])</f>
        <v>13</v>
      </c>
      <c r="E1124" t="str">
        <f>TMODELO[[#This Row],[Numero Documento]]&amp;TMODELO[[#This Row],[CTA]]</f>
        <v>001123511192.1.1.1.01</v>
      </c>
      <c r="F1124" s="25" t="s">
        <v>1488</v>
      </c>
      <c r="G1124" t="s">
        <v>543</v>
      </c>
      <c r="H1124" t="s">
        <v>1255</v>
      </c>
      <c r="I1124" t="s">
        <v>342</v>
      </c>
      <c r="J1124" t="s">
        <v>1670</v>
      </c>
    </row>
    <row r="1125" spans="1:10">
      <c r="A1125" t="s">
        <v>11</v>
      </c>
      <c r="B1125" t="s">
        <v>3185</v>
      </c>
      <c r="C1125" t="str">
        <f>_xlfn.XLOOKUP(TMODELO[[#This Row],[Tipo Empleado]],TBLTIPO[Tipo Empleado],TBLTIPO[cta])</f>
        <v>2.1.1.1.01</v>
      </c>
      <c r="D1125" t="str">
        <f>_xlfn.XLOOKUP(TMODELO[[#This Row],[Codigo Area Liquidacion]],TBLAREA[PLANTA],TBLAREA[PROG])</f>
        <v>13</v>
      </c>
      <c r="E1125" t="str">
        <f>TMODELO[[#This Row],[Numero Documento]]&amp;TMODELO[[#This Row],[CTA]]</f>
        <v>001082607612.1.1.1.01</v>
      </c>
      <c r="F1125" s="25" t="s">
        <v>1489</v>
      </c>
      <c r="G1125" t="s">
        <v>820</v>
      </c>
      <c r="H1125" t="s">
        <v>621</v>
      </c>
      <c r="I1125" t="s">
        <v>811</v>
      </c>
      <c r="J1125" t="s">
        <v>1705</v>
      </c>
    </row>
    <row r="1126" spans="1:10">
      <c r="A1126" t="s">
        <v>11</v>
      </c>
      <c r="B1126" t="s">
        <v>3139</v>
      </c>
      <c r="C1126" t="str">
        <f>_xlfn.XLOOKUP(TMODELO[[#This Row],[Tipo Empleado]],TBLTIPO[Tipo Empleado],TBLTIPO[cta])</f>
        <v>2.1.1.1.01</v>
      </c>
      <c r="D1126" t="str">
        <f>_xlfn.XLOOKUP(TMODELO[[#This Row],[Codigo Area Liquidacion]],TBLAREA[PLANTA],TBLAREA[PROG])</f>
        <v>01</v>
      </c>
      <c r="E1126" t="str">
        <f>TMODELO[[#This Row],[Numero Documento]]&amp;TMODELO[[#This Row],[CTA]]</f>
        <v>056015026922.1.1.1.01</v>
      </c>
      <c r="F1126" s="25" t="s">
        <v>2235</v>
      </c>
      <c r="G1126" t="s">
        <v>958</v>
      </c>
      <c r="H1126" t="s">
        <v>8</v>
      </c>
      <c r="I1126" t="s">
        <v>957</v>
      </c>
      <c r="J1126" t="s">
        <v>1717</v>
      </c>
    </row>
    <row r="1127" spans="1:10">
      <c r="A1127" t="s">
        <v>11</v>
      </c>
      <c r="B1127" t="s">
        <v>3185</v>
      </c>
      <c r="C1127" t="str">
        <f>_xlfn.XLOOKUP(TMODELO[[#This Row],[Tipo Empleado]],TBLTIPO[Tipo Empleado],TBLTIPO[cta])</f>
        <v>2.1.1.1.01</v>
      </c>
      <c r="D1127" t="str">
        <f>_xlfn.XLOOKUP(TMODELO[[#This Row],[Codigo Area Liquidacion]],TBLAREA[PLANTA],TBLAREA[PROG])</f>
        <v>13</v>
      </c>
      <c r="E1127" t="str">
        <f>TMODELO[[#This Row],[Numero Documento]]&amp;TMODELO[[#This Row],[CTA]]</f>
        <v>001041583242.1.1.1.01</v>
      </c>
      <c r="F1127" s="25" t="s">
        <v>1490</v>
      </c>
      <c r="G1127" t="s">
        <v>821</v>
      </c>
      <c r="H1127" t="s">
        <v>1255</v>
      </c>
      <c r="I1127" t="s">
        <v>811</v>
      </c>
      <c r="J1127" t="s">
        <v>1705</v>
      </c>
    </row>
    <row r="1128" spans="1:10">
      <c r="A1128" t="s">
        <v>11</v>
      </c>
      <c r="B1128" t="s">
        <v>3155</v>
      </c>
      <c r="C1128" t="str">
        <f>_xlfn.XLOOKUP(TMODELO[[#This Row],[Tipo Empleado]],TBLTIPO[Tipo Empleado],TBLTIPO[cta])</f>
        <v>2.1.1.1.01</v>
      </c>
      <c r="D1128" t="str">
        <f>_xlfn.XLOOKUP(TMODELO[[#This Row],[Codigo Area Liquidacion]],TBLAREA[PLANTA],TBLAREA[PROG])</f>
        <v>11</v>
      </c>
      <c r="E1128" t="str">
        <f>TMODELO[[#This Row],[Numero Documento]]&amp;TMODELO[[#This Row],[CTA]]</f>
        <v>010010836802.1.1.1.01</v>
      </c>
      <c r="F1128" s="25" t="s">
        <v>2708</v>
      </c>
      <c r="G1128" t="s">
        <v>1105</v>
      </c>
      <c r="H1128" t="s">
        <v>59</v>
      </c>
      <c r="I1128" t="s">
        <v>1106</v>
      </c>
      <c r="J1128" t="s">
        <v>1726</v>
      </c>
    </row>
    <row r="1129" spans="1:10">
      <c r="A1129" t="s">
        <v>11</v>
      </c>
      <c r="B1129" t="s">
        <v>3185</v>
      </c>
      <c r="C1129" t="str">
        <f>_xlfn.XLOOKUP(TMODELO[[#This Row],[Tipo Empleado]],TBLTIPO[Tipo Empleado],TBLTIPO[cta])</f>
        <v>2.1.1.1.01</v>
      </c>
      <c r="D1129" t="str">
        <f>_xlfn.XLOOKUP(TMODELO[[#This Row],[Codigo Area Liquidacion]],TBLAREA[PLANTA],TBLAREA[PROG])</f>
        <v>13</v>
      </c>
      <c r="E1129" t="str">
        <f>TMODELO[[#This Row],[Numero Documento]]&amp;TMODELO[[#This Row],[CTA]]</f>
        <v>027004849222.1.1.1.01</v>
      </c>
      <c r="F1129" s="25" t="s">
        <v>4779</v>
      </c>
      <c r="G1129" t="s">
        <v>4778</v>
      </c>
      <c r="H1129" t="s">
        <v>8</v>
      </c>
      <c r="I1129" t="s">
        <v>342</v>
      </c>
      <c r="J1129" t="s">
        <v>1670</v>
      </c>
    </row>
    <row r="1130" spans="1:10">
      <c r="A1130" t="s">
        <v>11</v>
      </c>
      <c r="B1130" t="s">
        <v>3185</v>
      </c>
      <c r="C1130" t="str">
        <f>_xlfn.XLOOKUP(TMODELO[[#This Row],[Tipo Empleado]],TBLTIPO[Tipo Empleado],TBLTIPO[cta])</f>
        <v>2.1.1.1.01</v>
      </c>
      <c r="D1130" t="str">
        <f>_xlfn.XLOOKUP(TMODELO[[#This Row],[Codigo Area Liquidacion]],TBLAREA[PLANTA],TBLAREA[PROG])</f>
        <v>13</v>
      </c>
      <c r="E1130" t="str">
        <f>TMODELO[[#This Row],[Numero Documento]]&amp;TMODELO[[#This Row],[CTA]]</f>
        <v>001033087062.1.1.1.01</v>
      </c>
      <c r="F1130" s="25" t="s">
        <v>1491</v>
      </c>
      <c r="G1130" t="s">
        <v>808</v>
      </c>
      <c r="H1130" t="s">
        <v>130</v>
      </c>
      <c r="I1130" t="s">
        <v>342</v>
      </c>
      <c r="J1130" t="s">
        <v>1670</v>
      </c>
    </row>
    <row r="1131" spans="1:10">
      <c r="A1131" t="s">
        <v>11</v>
      </c>
      <c r="B1131" t="s">
        <v>3139</v>
      </c>
      <c r="C1131" t="str">
        <f>_xlfn.XLOOKUP(TMODELO[[#This Row],[Tipo Empleado]],TBLTIPO[Tipo Empleado],TBLTIPO[cta])</f>
        <v>2.1.1.1.01</v>
      </c>
      <c r="D1131" t="str">
        <f>_xlfn.XLOOKUP(TMODELO[[#This Row],[Codigo Area Liquidacion]],TBLAREA[PLANTA],TBLAREA[PROG])</f>
        <v>01</v>
      </c>
      <c r="E1131" t="str">
        <f>TMODELO[[#This Row],[Numero Documento]]&amp;TMODELO[[#This Row],[CTA]]</f>
        <v>025004172052.1.1.1.01</v>
      </c>
      <c r="F1131" s="25" t="s">
        <v>2236</v>
      </c>
      <c r="G1131" t="s">
        <v>955</v>
      </c>
      <c r="H1131" t="s">
        <v>251</v>
      </c>
      <c r="I1131" t="s">
        <v>1116</v>
      </c>
      <c r="J1131" t="s">
        <v>1679</v>
      </c>
    </row>
    <row r="1132" spans="1:10">
      <c r="A1132" t="s">
        <v>3048</v>
      </c>
      <c r="B1132" t="s">
        <v>3139</v>
      </c>
      <c r="C1132" t="str">
        <f>_xlfn.XLOOKUP(TMODELO[[#This Row],[Tipo Empleado]],TBLTIPO[Tipo Empleado],TBLTIPO[cta])</f>
        <v>2.1.2.2.05</v>
      </c>
      <c r="D1132" t="str">
        <f>_xlfn.XLOOKUP(TMODELO[[#This Row],[Codigo Area Liquidacion]],TBLAREA[PLANTA],TBLAREA[PROG])</f>
        <v>01</v>
      </c>
      <c r="E1132" t="str">
        <f>TMODELO[[#This Row],[Numero Documento]]&amp;TMODELO[[#This Row],[CTA]]</f>
        <v>402214554272.1.2.2.05</v>
      </c>
      <c r="F1132" s="25" t="s">
        <v>3017</v>
      </c>
      <c r="G1132" t="s">
        <v>1665</v>
      </c>
      <c r="H1132" t="s">
        <v>1060</v>
      </c>
      <c r="I1132" t="s">
        <v>1116</v>
      </c>
      <c r="J1132" t="s">
        <v>1679</v>
      </c>
    </row>
    <row r="1133" spans="1:10">
      <c r="A1133" t="s">
        <v>3039</v>
      </c>
      <c r="B1133" t="s">
        <v>3139</v>
      </c>
      <c r="C1133" t="str">
        <f>_xlfn.XLOOKUP(TMODELO[[#This Row],[Tipo Empleado]],TBLTIPO[Tipo Empleado],TBLTIPO[cta])</f>
        <v>2.1.1.2.08</v>
      </c>
      <c r="D1133" t="str">
        <f>_xlfn.XLOOKUP(TMODELO[[#This Row],[Codigo Area Liquidacion]],TBLAREA[PLANTA],TBLAREA[PROG])</f>
        <v>01</v>
      </c>
      <c r="E1133" t="str">
        <f>TMODELO[[#This Row],[Numero Documento]]&amp;TMODELO[[#This Row],[CTA]]</f>
        <v>001081542202.1.1.2.08</v>
      </c>
      <c r="F1133" s="25" t="s">
        <v>2869</v>
      </c>
      <c r="G1133" t="s">
        <v>1743</v>
      </c>
      <c r="H1133" t="s">
        <v>1744</v>
      </c>
      <c r="I1133" t="s">
        <v>288</v>
      </c>
      <c r="J1133" t="s">
        <v>1668</v>
      </c>
    </row>
    <row r="1134" spans="1:10">
      <c r="A1134" t="s">
        <v>11</v>
      </c>
      <c r="B1134" t="s">
        <v>3185</v>
      </c>
      <c r="C1134" t="str">
        <f>_xlfn.XLOOKUP(TMODELO[[#This Row],[Tipo Empleado]],TBLTIPO[Tipo Empleado],TBLTIPO[cta])</f>
        <v>2.1.1.1.01</v>
      </c>
      <c r="D1134" t="str">
        <f>_xlfn.XLOOKUP(TMODELO[[#This Row],[Codigo Area Liquidacion]],TBLAREA[PLANTA],TBLAREA[PROG])</f>
        <v>13</v>
      </c>
      <c r="E1134" t="str">
        <f>TMODELO[[#This Row],[Numero Documento]]&amp;TMODELO[[#This Row],[CTA]]</f>
        <v>085000090662.1.1.1.01</v>
      </c>
      <c r="F1134" s="25" t="s">
        <v>2482</v>
      </c>
      <c r="G1134" t="s">
        <v>544</v>
      </c>
      <c r="H1134" t="s">
        <v>128</v>
      </c>
      <c r="I1134" t="s">
        <v>342</v>
      </c>
      <c r="J1134" t="s">
        <v>1670</v>
      </c>
    </row>
    <row r="1135" spans="1:10">
      <c r="A1135" t="s">
        <v>11</v>
      </c>
      <c r="B1135" t="s">
        <v>3155</v>
      </c>
      <c r="C1135" t="str">
        <f>_xlfn.XLOOKUP(TMODELO[[#This Row],[Tipo Empleado]],TBLTIPO[Tipo Empleado],TBLTIPO[cta])</f>
        <v>2.1.1.1.01</v>
      </c>
      <c r="D1135" t="str">
        <f>_xlfn.XLOOKUP(TMODELO[[#This Row],[Codigo Area Liquidacion]],TBLAREA[PLANTA],TBLAREA[PROG])</f>
        <v>11</v>
      </c>
      <c r="E1135" t="str">
        <f>TMODELO[[#This Row],[Numero Documento]]&amp;TMODELO[[#This Row],[CTA]]</f>
        <v>001015500512.1.1.1.01</v>
      </c>
      <c r="F1135" s="25" t="s">
        <v>1565</v>
      </c>
      <c r="G1135" t="s">
        <v>893</v>
      </c>
      <c r="H1135" t="s">
        <v>894</v>
      </c>
      <c r="I1135" t="s">
        <v>830</v>
      </c>
      <c r="J1135" t="s">
        <v>1672</v>
      </c>
    </row>
    <row r="1136" spans="1:10">
      <c r="A1136" t="s">
        <v>11</v>
      </c>
      <c r="B1136" t="s">
        <v>3185</v>
      </c>
      <c r="C1136" t="str">
        <f>_xlfn.XLOOKUP(TMODELO[[#This Row],[Tipo Empleado]],TBLTIPO[Tipo Empleado],TBLTIPO[cta])</f>
        <v>2.1.1.1.01</v>
      </c>
      <c r="D1136" t="str">
        <f>_xlfn.XLOOKUP(TMODELO[[#This Row],[Codigo Area Liquidacion]],TBLAREA[PLANTA],TBLAREA[PROG])</f>
        <v>13</v>
      </c>
      <c r="E1136" t="str">
        <f>TMODELO[[#This Row],[Numero Documento]]&amp;TMODELO[[#This Row],[CTA]]</f>
        <v>012010228922.1.1.1.01</v>
      </c>
      <c r="F1136" s="25" t="s">
        <v>2483</v>
      </c>
      <c r="G1136" t="s">
        <v>545</v>
      </c>
      <c r="H1136" t="s">
        <v>393</v>
      </c>
      <c r="I1136" t="s">
        <v>342</v>
      </c>
      <c r="J1136" t="s">
        <v>1670</v>
      </c>
    </row>
    <row r="1137" spans="1:10">
      <c r="A1137" t="s">
        <v>11</v>
      </c>
      <c r="B1137" t="s">
        <v>3139</v>
      </c>
      <c r="C1137" t="str">
        <f>_xlfn.XLOOKUP(TMODELO[[#This Row],[Tipo Empleado]],TBLTIPO[Tipo Empleado],TBLTIPO[cta])</f>
        <v>2.1.1.1.01</v>
      </c>
      <c r="D1137" t="str">
        <f>_xlfn.XLOOKUP(TMODELO[[#This Row],[Codigo Area Liquidacion]],TBLAREA[PLANTA],TBLAREA[PROG])</f>
        <v>01</v>
      </c>
      <c r="E1137" t="str">
        <f>TMODELO[[#This Row],[Numero Documento]]&amp;TMODELO[[#This Row],[CTA]]</f>
        <v>001115177102.1.1.1.01</v>
      </c>
      <c r="F1137" s="25" t="s">
        <v>2237</v>
      </c>
      <c r="G1137" t="s">
        <v>992</v>
      </c>
      <c r="H1137" t="s">
        <v>491</v>
      </c>
      <c r="I1137" t="s">
        <v>960</v>
      </c>
      <c r="J1137" t="s">
        <v>1710</v>
      </c>
    </row>
    <row r="1138" spans="1:10">
      <c r="A1138" t="s">
        <v>11</v>
      </c>
      <c r="B1138" t="s">
        <v>3185</v>
      </c>
      <c r="C1138" t="str">
        <f>_xlfn.XLOOKUP(TMODELO[[#This Row],[Tipo Empleado]],TBLTIPO[Tipo Empleado],TBLTIPO[cta])</f>
        <v>2.1.1.1.01</v>
      </c>
      <c r="D1138" t="str">
        <f>_xlfn.XLOOKUP(TMODELO[[#This Row],[Codigo Area Liquidacion]],TBLAREA[PLANTA],TBLAREA[PROG])</f>
        <v>13</v>
      </c>
      <c r="E1138" t="str">
        <f>TMODELO[[#This Row],[Numero Documento]]&amp;TMODELO[[#This Row],[CTA]]</f>
        <v>054006626302.1.1.1.01</v>
      </c>
      <c r="F1138" s="25" t="s">
        <v>2484</v>
      </c>
      <c r="G1138" t="s">
        <v>3210</v>
      </c>
      <c r="H1138" t="s">
        <v>59</v>
      </c>
      <c r="I1138" t="s">
        <v>342</v>
      </c>
      <c r="J1138" t="s">
        <v>1670</v>
      </c>
    </row>
    <row r="1139" spans="1:10">
      <c r="A1139" t="s">
        <v>11</v>
      </c>
      <c r="B1139" t="s">
        <v>3139</v>
      </c>
      <c r="C1139" t="str">
        <f>_xlfn.XLOOKUP(TMODELO[[#This Row],[Tipo Empleado]],TBLTIPO[Tipo Empleado],TBLTIPO[cta])</f>
        <v>2.1.1.1.01</v>
      </c>
      <c r="D1139" t="str">
        <f>_xlfn.XLOOKUP(TMODELO[[#This Row],[Codigo Area Liquidacion]],TBLAREA[PLANTA],TBLAREA[PROG])</f>
        <v>01</v>
      </c>
      <c r="E1139" t="str">
        <f>TMODELO[[#This Row],[Numero Documento]]&amp;TMODELO[[#This Row],[CTA]]</f>
        <v>093006405062.1.1.1.01</v>
      </c>
      <c r="F1139" s="25" t="s">
        <v>2238</v>
      </c>
      <c r="G1139" t="s">
        <v>945</v>
      </c>
      <c r="H1139" t="s">
        <v>111</v>
      </c>
      <c r="I1139" t="s">
        <v>1955</v>
      </c>
      <c r="J1139" t="s">
        <v>1669</v>
      </c>
    </row>
    <row r="1140" spans="1:10">
      <c r="A1140" t="s">
        <v>11</v>
      </c>
      <c r="B1140" t="s">
        <v>3185</v>
      </c>
      <c r="C1140" t="str">
        <f>_xlfn.XLOOKUP(TMODELO[[#This Row],[Tipo Empleado]],TBLTIPO[Tipo Empleado],TBLTIPO[cta])</f>
        <v>2.1.1.1.01</v>
      </c>
      <c r="D1140" t="str">
        <f>_xlfn.XLOOKUP(TMODELO[[#This Row],[Codigo Area Liquidacion]],TBLAREA[PLANTA],TBLAREA[PROG])</f>
        <v>13</v>
      </c>
      <c r="E1140" t="str">
        <f>TMODELO[[#This Row],[Numero Documento]]&amp;TMODELO[[#This Row],[CTA]]</f>
        <v>402104249622.1.1.1.01</v>
      </c>
      <c r="F1140" s="25" t="s">
        <v>2485</v>
      </c>
      <c r="G1140" t="s">
        <v>1249</v>
      </c>
      <c r="H1140" t="s">
        <v>210</v>
      </c>
      <c r="I1140" t="s">
        <v>1954</v>
      </c>
      <c r="J1140" t="s">
        <v>1677</v>
      </c>
    </row>
    <row r="1141" spans="1:10">
      <c r="A1141" t="s">
        <v>11</v>
      </c>
      <c r="B1141" t="s">
        <v>3139</v>
      </c>
      <c r="C1141" t="str">
        <f>_xlfn.XLOOKUP(TMODELO[[#This Row],[Tipo Empleado]],TBLTIPO[Tipo Empleado],TBLTIPO[cta])</f>
        <v>2.1.1.1.01</v>
      </c>
      <c r="D1141" t="str">
        <f>_xlfn.XLOOKUP(TMODELO[[#This Row],[Codigo Area Liquidacion]],TBLAREA[PLANTA],TBLAREA[PROG])</f>
        <v>01</v>
      </c>
      <c r="E1141" t="str">
        <f>TMODELO[[#This Row],[Numero Documento]]&amp;TMODELO[[#This Row],[CTA]]</f>
        <v>001108669932.1.1.1.01</v>
      </c>
      <c r="F1141" s="25" t="s">
        <v>2239</v>
      </c>
      <c r="G1141" t="s">
        <v>1091</v>
      </c>
      <c r="H1141" t="s">
        <v>8</v>
      </c>
      <c r="I1141" t="s">
        <v>1116</v>
      </c>
      <c r="J1141" t="s">
        <v>1679</v>
      </c>
    </row>
    <row r="1142" spans="1:10">
      <c r="A1142" t="s">
        <v>11</v>
      </c>
      <c r="B1142" t="s">
        <v>3139</v>
      </c>
      <c r="C1142" t="str">
        <f>_xlfn.XLOOKUP(TMODELO[[#This Row],[Tipo Empleado]],TBLTIPO[Tipo Empleado],TBLTIPO[cta])</f>
        <v>2.1.1.1.01</v>
      </c>
      <c r="D1142" t="str">
        <f>_xlfn.XLOOKUP(TMODELO[[#This Row],[Codigo Area Liquidacion]],TBLAREA[PLANTA],TBLAREA[PROG])</f>
        <v>01</v>
      </c>
      <c r="E1142" t="str">
        <f>TMODELO[[#This Row],[Numero Documento]]&amp;TMODELO[[#This Row],[CTA]]</f>
        <v>402379388612.1.1.1.01</v>
      </c>
      <c r="F1142" s="25" t="s">
        <v>2240</v>
      </c>
      <c r="G1142" t="s">
        <v>1261</v>
      </c>
      <c r="H1142" t="s">
        <v>128</v>
      </c>
      <c r="I1142" t="s">
        <v>1116</v>
      </c>
      <c r="J1142" t="s">
        <v>1679</v>
      </c>
    </row>
    <row r="1143" spans="1:10">
      <c r="A1143" t="s">
        <v>11</v>
      </c>
      <c r="B1143" t="s">
        <v>3155</v>
      </c>
      <c r="C1143" t="str">
        <f>_xlfn.XLOOKUP(TMODELO[[#This Row],[Tipo Empleado]],TBLTIPO[Tipo Empleado],TBLTIPO[cta])</f>
        <v>2.1.1.1.01</v>
      </c>
      <c r="D1143" t="str">
        <f>_xlfn.XLOOKUP(TMODELO[[#This Row],[Codigo Area Liquidacion]],TBLAREA[PLANTA],TBLAREA[PROG])</f>
        <v>11</v>
      </c>
      <c r="E1143" t="str">
        <f>TMODELO[[#This Row],[Numero Documento]]&amp;TMODELO[[#This Row],[CTA]]</f>
        <v>225008895672.1.1.1.01</v>
      </c>
      <c r="F1143" s="25" t="s">
        <v>2749</v>
      </c>
      <c r="G1143" t="s">
        <v>1579</v>
      </c>
      <c r="H1143" t="s">
        <v>32</v>
      </c>
      <c r="I1143" t="s">
        <v>106</v>
      </c>
      <c r="J1143" t="s">
        <v>1690</v>
      </c>
    </row>
    <row r="1144" spans="1:10">
      <c r="A1144" t="s">
        <v>11</v>
      </c>
      <c r="B1144" t="s">
        <v>3185</v>
      </c>
      <c r="C1144" t="str">
        <f>_xlfn.XLOOKUP(TMODELO[[#This Row],[Tipo Empleado]],TBLTIPO[Tipo Empleado],TBLTIPO[cta])</f>
        <v>2.1.1.1.01</v>
      </c>
      <c r="D1144" t="str">
        <f>_xlfn.XLOOKUP(TMODELO[[#This Row],[Codigo Area Liquidacion]],TBLAREA[PLANTA],TBLAREA[PROG])</f>
        <v>13</v>
      </c>
      <c r="E1144" t="str">
        <f>TMODELO[[#This Row],[Numero Documento]]&amp;TMODELO[[#This Row],[CTA]]</f>
        <v>001093983882.1.1.1.01</v>
      </c>
      <c r="F1144" s="25" t="s">
        <v>2486</v>
      </c>
      <c r="G1144" t="s">
        <v>546</v>
      </c>
      <c r="H1144" t="s">
        <v>547</v>
      </c>
      <c r="I1144" t="s">
        <v>342</v>
      </c>
      <c r="J1144" t="s">
        <v>1670</v>
      </c>
    </row>
    <row r="1145" spans="1:10">
      <c r="A1145" t="s">
        <v>11</v>
      </c>
      <c r="B1145" t="s">
        <v>3185</v>
      </c>
      <c r="C1145" t="str">
        <f>_xlfn.XLOOKUP(TMODELO[[#This Row],[Tipo Empleado]],TBLTIPO[Tipo Empleado],TBLTIPO[cta])</f>
        <v>2.1.1.1.01</v>
      </c>
      <c r="D1145" t="str">
        <f>_xlfn.XLOOKUP(TMODELO[[#This Row],[Codigo Area Liquidacion]],TBLAREA[PLANTA],TBLAREA[PROG])</f>
        <v>13</v>
      </c>
      <c r="E1145" t="str">
        <f>TMODELO[[#This Row],[Numero Documento]]&amp;TMODELO[[#This Row],[CTA]]</f>
        <v>001101646132.1.1.1.01</v>
      </c>
      <c r="F1145" s="25" t="s">
        <v>2487</v>
      </c>
      <c r="G1145" t="s">
        <v>548</v>
      </c>
      <c r="H1145" t="s">
        <v>549</v>
      </c>
      <c r="I1145" t="s">
        <v>342</v>
      </c>
      <c r="J1145" t="s">
        <v>1670</v>
      </c>
    </row>
    <row r="1146" spans="1:10">
      <c r="A1146" t="s">
        <v>11</v>
      </c>
      <c r="B1146" t="s">
        <v>3155</v>
      </c>
      <c r="C1146" t="str">
        <f>_xlfn.XLOOKUP(TMODELO[[#This Row],[Tipo Empleado]],TBLTIPO[Tipo Empleado],TBLTIPO[cta])</f>
        <v>2.1.1.1.01</v>
      </c>
      <c r="D1146" t="str">
        <f>_xlfn.XLOOKUP(TMODELO[[#This Row],[Codigo Area Liquidacion]],TBLAREA[PLANTA],TBLAREA[PROG])</f>
        <v>11</v>
      </c>
      <c r="E1146" t="str">
        <f>TMODELO[[#This Row],[Numero Documento]]&amp;TMODELO[[#This Row],[CTA]]</f>
        <v>001019198432.1.1.1.01</v>
      </c>
      <c r="F1146" s="25" t="s">
        <v>1580</v>
      </c>
      <c r="G1146" t="s">
        <v>131</v>
      </c>
      <c r="H1146" t="s">
        <v>111</v>
      </c>
      <c r="I1146" t="s">
        <v>106</v>
      </c>
      <c r="J1146" t="s">
        <v>1690</v>
      </c>
    </row>
    <row r="1147" spans="1:10">
      <c r="A1147" t="s">
        <v>11</v>
      </c>
      <c r="B1147" t="s">
        <v>3139</v>
      </c>
      <c r="C1147" t="str">
        <f>_xlfn.XLOOKUP(TMODELO[[#This Row],[Tipo Empleado]],TBLTIPO[Tipo Empleado],TBLTIPO[cta])</f>
        <v>2.1.1.1.01</v>
      </c>
      <c r="D1147" t="str">
        <f>_xlfn.XLOOKUP(TMODELO[[#This Row],[Codigo Area Liquidacion]],TBLAREA[PLANTA],TBLAREA[PROG])</f>
        <v>01</v>
      </c>
      <c r="E1147" t="str">
        <f>TMODELO[[#This Row],[Numero Documento]]&amp;TMODELO[[#This Row],[CTA]]</f>
        <v>001123955612.1.1.1.01</v>
      </c>
      <c r="F1147" s="25" t="s">
        <v>2241</v>
      </c>
      <c r="G1147" t="s">
        <v>1921</v>
      </c>
      <c r="H1147" t="s">
        <v>1186</v>
      </c>
      <c r="I1147" t="s">
        <v>1116</v>
      </c>
      <c r="J1147" t="s">
        <v>1679</v>
      </c>
    </row>
    <row r="1148" spans="1:10">
      <c r="A1148" t="s">
        <v>11</v>
      </c>
      <c r="B1148" t="s">
        <v>3185</v>
      </c>
      <c r="C1148" t="str">
        <f>_xlfn.XLOOKUP(TMODELO[[#This Row],[Tipo Empleado]],TBLTIPO[Tipo Empleado],TBLTIPO[cta])</f>
        <v>2.1.1.1.01</v>
      </c>
      <c r="D1148" t="str">
        <f>_xlfn.XLOOKUP(TMODELO[[#This Row],[Codigo Area Liquidacion]],TBLAREA[PLANTA],TBLAREA[PROG])</f>
        <v>13</v>
      </c>
      <c r="E1148" t="str">
        <f>TMODELO[[#This Row],[Numero Documento]]&amp;TMODELO[[#This Row],[CTA]]</f>
        <v>001166205502.1.1.1.01</v>
      </c>
      <c r="F1148" s="25" t="s">
        <v>1492</v>
      </c>
      <c r="G1148" t="s">
        <v>550</v>
      </c>
      <c r="H1148" t="s">
        <v>346</v>
      </c>
      <c r="I1148" t="s">
        <v>342</v>
      </c>
      <c r="J1148" t="s">
        <v>1670</v>
      </c>
    </row>
    <row r="1149" spans="1:10">
      <c r="A1149" t="s">
        <v>3048</v>
      </c>
      <c r="B1149" t="s">
        <v>3139</v>
      </c>
      <c r="C1149" t="str">
        <f>_xlfn.XLOOKUP(TMODELO[[#This Row],[Tipo Empleado]],TBLTIPO[Tipo Empleado],TBLTIPO[cta])</f>
        <v>2.1.2.2.05</v>
      </c>
      <c r="D1149" t="str">
        <f>_xlfn.XLOOKUP(TMODELO[[#This Row],[Codigo Area Liquidacion]],TBLAREA[PLANTA],TBLAREA[PROG])</f>
        <v>01</v>
      </c>
      <c r="E1149" t="str">
        <f>TMODELO[[#This Row],[Numero Documento]]&amp;TMODELO[[#This Row],[CTA]]</f>
        <v>402231254162.1.2.2.05</v>
      </c>
      <c r="F1149" s="25" t="s">
        <v>3257</v>
      </c>
      <c r="G1149" t="s">
        <v>3242</v>
      </c>
      <c r="H1149" t="s">
        <v>1060</v>
      </c>
      <c r="I1149" t="s">
        <v>1116</v>
      </c>
      <c r="J1149" t="s">
        <v>1679</v>
      </c>
    </row>
    <row r="1150" spans="1:10">
      <c r="A1150" t="s">
        <v>11</v>
      </c>
      <c r="B1150" t="s">
        <v>3185</v>
      </c>
      <c r="C1150" t="str">
        <f>_xlfn.XLOOKUP(TMODELO[[#This Row],[Tipo Empleado]],TBLTIPO[Tipo Empleado],TBLTIPO[cta])</f>
        <v>2.1.1.1.01</v>
      </c>
      <c r="D1150" t="str">
        <f>_xlfn.XLOOKUP(TMODELO[[#This Row],[Codigo Area Liquidacion]],TBLAREA[PLANTA],TBLAREA[PROG])</f>
        <v>13</v>
      </c>
      <c r="E1150" t="str">
        <f>TMODELO[[#This Row],[Numero Documento]]&amp;TMODELO[[#This Row],[CTA]]</f>
        <v>001189036402.1.1.1.01</v>
      </c>
      <c r="F1150" s="25" t="s">
        <v>2488</v>
      </c>
      <c r="G1150" t="s">
        <v>551</v>
      </c>
      <c r="H1150" t="s">
        <v>15</v>
      </c>
      <c r="I1150" t="s">
        <v>342</v>
      </c>
      <c r="J1150" t="s">
        <v>1670</v>
      </c>
    </row>
    <row r="1151" spans="1:10">
      <c r="A1151" t="s">
        <v>11</v>
      </c>
      <c r="B1151" t="s">
        <v>3155</v>
      </c>
      <c r="C1151" t="str">
        <f>_xlfn.XLOOKUP(TMODELO[[#This Row],[Tipo Empleado]],TBLTIPO[Tipo Empleado],TBLTIPO[cta])</f>
        <v>2.1.1.1.01</v>
      </c>
      <c r="D1151" t="str">
        <f>_xlfn.XLOOKUP(TMODELO[[#This Row],[Codigo Area Liquidacion]],TBLAREA[PLANTA],TBLAREA[PROG])</f>
        <v>11</v>
      </c>
      <c r="E1151" t="str">
        <f>TMODELO[[#This Row],[Numero Documento]]&amp;TMODELO[[#This Row],[CTA]]</f>
        <v>001141001002.1.1.1.01</v>
      </c>
      <c r="F1151" s="25" t="s">
        <v>2709</v>
      </c>
      <c r="G1151" t="s">
        <v>895</v>
      </c>
      <c r="H1151" t="s">
        <v>896</v>
      </c>
      <c r="I1151" t="s">
        <v>830</v>
      </c>
      <c r="J1151" t="s">
        <v>1672</v>
      </c>
    </row>
    <row r="1152" spans="1:10">
      <c r="A1152" t="s">
        <v>3039</v>
      </c>
      <c r="B1152" t="s">
        <v>3139</v>
      </c>
      <c r="C1152" t="str">
        <f>_xlfn.XLOOKUP(TMODELO[[#This Row],[Tipo Empleado]],TBLTIPO[Tipo Empleado],TBLTIPO[cta])</f>
        <v>2.1.1.2.08</v>
      </c>
      <c r="D1152" t="str">
        <f>_xlfn.XLOOKUP(TMODELO[[#This Row],[Codigo Area Liquidacion]],TBLAREA[PLANTA],TBLAREA[PROG])</f>
        <v>01</v>
      </c>
      <c r="E1152" t="str">
        <f>TMODELO[[#This Row],[Numero Documento]]&amp;TMODELO[[#This Row],[CTA]]</f>
        <v>224000566062.1.1.2.08</v>
      </c>
      <c r="F1152" s="25" t="s">
        <v>2870</v>
      </c>
      <c r="G1152" t="s">
        <v>1135</v>
      </c>
      <c r="H1152" t="s">
        <v>59</v>
      </c>
      <c r="I1152" t="s">
        <v>3150</v>
      </c>
      <c r="J1152" t="s">
        <v>3151</v>
      </c>
    </row>
    <row r="1153" spans="1:10">
      <c r="A1153" t="s">
        <v>11</v>
      </c>
      <c r="B1153" t="s">
        <v>3155</v>
      </c>
      <c r="C1153" t="str">
        <f>_xlfn.XLOOKUP(TMODELO[[#This Row],[Tipo Empleado]],TBLTIPO[Tipo Empleado],TBLTIPO[cta])</f>
        <v>2.1.1.1.01</v>
      </c>
      <c r="D1153" t="str">
        <f>_xlfn.XLOOKUP(TMODELO[[#This Row],[Codigo Area Liquidacion]],TBLAREA[PLANTA],TBLAREA[PROG])</f>
        <v>11</v>
      </c>
      <c r="E1153" t="str">
        <f>TMODELO[[#This Row],[Numero Documento]]&amp;TMODELO[[#This Row],[CTA]]</f>
        <v>016000445212.1.1.1.01</v>
      </c>
      <c r="F1153" s="25" t="s">
        <v>2710</v>
      </c>
      <c r="G1153" t="s">
        <v>14</v>
      </c>
      <c r="H1153" t="s">
        <v>15</v>
      </c>
      <c r="I1153" t="s">
        <v>7</v>
      </c>
      <c r="J1153" t="s">
        <v>1728</v>
      </c>
    </row>
    <row r="1154" spans="1:10">
      <c r="A1154" t="s">
        <v>11</v>
      </c>
      <c r="B1154" t="s">
        <v>3185</v>
      </c>
      <c r="C1154" t="str">
        <f>_xlfn.XLOOKUP(TMODELO[[#This Row],[Tipo Empleado]],TBLTIPO[Tipo Empleado],TBLTIPO[cta])</f>
        <v>2.1.1.1.01</v>
      </c>
      <c r="D1154" t="str">
        <f>_xlfn.XLOOKUP(TMODELO[[#This Row],[Codigo Area Liquidacion]],TBLAREA[PLANTA],TBLAREA[PROG])</f>
        <v>13</v>
      </c>
      <c r="E1154" t="str">
        <f>TMODELO[[#This Row],[Numero Documento]]&amp;TMODELO[[#This Row],[CTA]]</f>
        <v>001017522512.1.1.1.01</v>
      </c>
      <c r="F1154" s="25" t="s">
        <v>2551</v>
      </c>
      <c r="G1154" t="s">
        <v>660</v>
      </c>
      <c r="H1154" t="s">
        <v>1100</v>
      </c>
      <c r="I1154" t="s">
        <v>1961</v>
      </c>
      <c r="J1154" t="s">
        <v>1673</v>
      </c>
    </row>
    <row r="1155" spans="1:10">
      <c r="A1155" t="s">
        <v>11</v>
      </c>
      <c r="B1155" t="s">
        <v>3139</v>
      </c>
      <c r="C1155" t="str">
        <f>_xlfn.XLOOKUP(TMODELO[[#This Row],[Tipo Empleado]],TBLTIPO[Tipo Empleado],TBLTIPO[cta])</f>
        <v>2.1.1.1.01</v>
      </c>
      <c r="D1155" t="str">
        <f>_xlfn.XLOOKUP(TMODELO[[#This Row],[Codigo Area Liquidacion]],TBLAREA[PLANTA],TBLAREA[PROG])</f>
        <v>01</v>
      </c>
      <c r="E1155" t="str">
        <f>TMODELO[[#This Row],[Numero Documento]]&amp;TMODELO[[#This Row],[CTA]]</f>
        <v>402102185622.1.1.1.01</v>
      </c>
      <c r="F1155" s="25" t="s">
        <v>2489</v>
      </c>
      <c r="G1155" t="s">
        <v>1048</v>
      </c>
      <c r="H1155" t="s">
        <v>10</v>
      </c>
      <c r="I1155" t="s">
        <v>1960</v>
      </c>
      <c r="J1155" t="s">
        <v>1676</v>
      </c>
    </row>
    <row r="1156" spans="1:10">
      <c r="A1156" t="s">
        <v>11</v>
      </c>
      <c r="B1156" t="s">
        <v>3155</v>
      </c>
      <c r="C1156" t="str">
        <f>_xlfn.XLOOKUP(TMODELO[[#This Row],[Tipo Empleado]],TBLTIPO[Tipo Empleado],TBLTIPO[cta])</f>
        <v>2.1.1.1.01</v>
      </c>
      <c r="D1156" t="str">
        <f>_xlfn.XLOOKUP(TMODELO[[#This Row],[Codigo Area Liquidacion]],TBLAREA[PLANTA],TBLAREA[PROG])</f>
        <v>11</v>
      </c>
      <c r="E1156" t="str">
        <f>TMODELO[[#This Row],[Numero Documento]]&amp;TMODELO[[#This Row],[CTA]]</f>
        <v>031011792512.1.1.1.01</v>
      </c>
      <c r="F1156" s="25" t="s">
        <v>2711</v>
      </c>
      <c r="G1156" t="s">
        <v>70</v>
      </c>
      <c r="H1156" t="s">
        <v>52</v>
      </c>
      <c r="I1156" t="s">
        <v>18</v>
      </c>
      <c r="J1156" t="s">
        <v>1729</v>
      </c>
    </row>
    <row r="1157" spans="1:10">
      <c r="A1157" t="s">
        <v>11</v>
      </c>
      <c r="B1157" t="s">
        <v>3185</v>
      </c>
      <c r="C1157" t="str">
        <f>_xlfn.XLOOKUP(TMODELO[[#This Row],[Tipo Empleado]],TBLTIPO[Tipo Empleado],TBLTIPO[cta])</f>
        <v>2.1.1.1.01</v>
      </c>
      <c r="D1157" t="str">
        <f>_xlfn.XLOOKUP(TMODELO[[#This Row],[Codigo Area Liquidacion]],TBLAREA[PLANTA],TBLAREA[PROG])</f>
        <v>13</v>
      </c>
      <c r="E1157" t="str">
        <f>TMODELO[[#This Row],[Numero Documento]]&amp;TMODELO[[#This Row],[CTA]]</f>
        <v>040000748332.1.1.1.01</v>
      </c>
      <c r="F1157" s="25" t="s">
        <v>2490</v>
      </c>
      <c r="G1157" t="s">
        <v>661</v>
      </c>
      <c r="H1157" t="s">
        <v>128</v>
      </c>
      <c r="I1157" t="s">
        <v>1954</v>
      </c>
      <c r="J1157" t="s">
        <v>1677</v>
      </c>
    </row>
    <row r="1158" spans="1:10">
      <c r="A1158" t="s">
        <v>11</v>
      </c>
      <c r="B1158" t="s">
        <v>3155</v>
      </c>
      <c r="C1158" t="str">
        <f>_xlfn.XLOOKUP(TMODELO[[#This Row],[Tipo Empleado]],TBLTIPO[Tipo Empleado],TBLTIPO[cta])</f>
        <v>2.1.1.1.01</v>
      </c>
      <c r="D1158" t="str">
        <f>_xlfn.XLOOKUP(TMODELO[[#This Row],[Codigo Area Liquidacion]],TBLAREA[PLANTA],TBLAREA[PROG])</f>
        <v>11</v>
      </c>
      <c r="E1158" t="str">
        <f>TMODELO[[#This Row],[Numero Documento]]&amp;TMODELO[[#This Row],[CTA]]</f>
        <v>001024903562.1.1.1.01</v>
      </c>
      <c r="F1158" s="25" t="s">
        <v>1566</v>
      </c>
      <c r="G1158" t="s">
        <v>897</v>
      </c>
      <c r="H1158" t="s">
        <v>898</v>
      </c>
      <c r="I1158" t="s">
        <v>830</v>
      </c>
      <c r="J1158" t="s">
        <v>1672</v>
      </c>
    </row>
    <row r="1159" spans="1:10">
      <c r="A1159" t="s">
        <v>11</v>
      </c>
      <c r="B1159" t="s">
        <v>3155</v>
      </c>
      <c r="C1159" t="str">
        <f>_xlfn.XLOOKUP(TMODELO[[#This Row],[Tipo Empleado]],TBLTIPO[Tipo Empleado],TBLTIPO[cta])</f>
        <v>2.1.1.1.01</v>
      </c>
      <c r="D1159" t="str">
        <f>_xlfn.XLOOKUP(TMODELO[[#This Row],[Codigo Area Liquidacion]],TBLAREA[PLANTA],TBLAREA[PROG])</f>
        <v>11</v>
      </c>
      <c r="E1159" t="str">
        <f>TMODELO[[#This Row],[Numero Documento]]&amp;TMODELO[[#This Row],[CTA]]</f>
        <v>001110441522.1.1.1.01</v>
      </c>
      <c r="F1159" s="25" t="s">
        <v>2712</v>
      </c>
      <c r="G1159" t="s">
        <v>899</v>
      </c>
      <c r="H1159" t="s">
        <v>32</v>
      </c>
      <c r="I1159" t="s">
        <v>830</v>
      </c>
      <c r="J1159" t="s">
        <v>1672</v>
      </c>
    </row>
    <row r="1160" spans="1:10">
      <c r="A1160" t="s">
        <v>3039</v>
      </c>
      <c r="B1160" t="s">
        <v>3139</v>
      </c>
      <c r="C1160" t="str">
        <f>_xlfn.XLOOKUP(TMODELO[[#This Row],[Tipo Empleado]],TBLTIPO[Tipo Empleado],TBLTIPO[cta])</f>
        <v>2.1.1.2.08</v>
      </c>
      <c r="D1160" t="str">
        <f>_xlfn.XLOOKUP(TMODELO[[#This Row],[Codigo Area Liquidacion]],TBLAREA[PLANTA],TBLAREA[PROG])</f>
        <v>01</v>
      </c>
      <c r="E1160" t="str">
        <f>TMODELO[[#This Row],[Numero Documento]]&amp;TMODELO[[#This Row],[CTA]]</f>
        <v>031004026392.1.1.2.08</v>
      </c>
      <c r="F1160" s="25" t="s">
        <v>2871</v>
      </c>
      <c r="G1160" t="s">
        <v>1906</v>
      </c>
      <c r="H1160" t="s">
        <v>130</v>
      </c>
      <c r="I1160" t="s">
        <v>18</v>
      </c>
      <c r="J1160" t="s">
        <v>1729</v>
      </c>
    </row>
    <row r="1161" spans="1:10">
      <c r="A1161" t="s">
        <v>3048</v>
      </c>
      <c r="B1161" t="s">
        <v>3139</v>
      </c>
      <c r="C1161" t="str">
        <f>_xlfn.XLOOKUP(TMODELO[[#This Row],[Tipo Empleado]],TBLTIPO[Tipo Empleado],TBLTIPO[cta])</f>
        <v>2.1.2.2.05</v>
      </c>
      <c r="D1161" t="str">
        <f>_xlfn.XLOOKUP(TMODELO[[#This Row],[Codigo Area Liquidacion]],TBLAREA[PLANTA],TBLAREA[PROG])</f>
        <v>01</v>
      </c>
      <c r="E1161" t="str">
        <f>TMODELO[[#This Row],[Numero Documento]]&amp;TMODELO[[#This Row],[CTA]]</f>
        <v>402255379802.1.2.2.05</v>
      </c>
      <c r="F1161" s="25" t="s">
        <v>4839</v>
      </c>
      <c r="G1161" t="s">
        <v>4838</v>
      </c>
      <c r="H1161" t="s">
        <v>1060</v>
      </c>
      <c r="I1161" t="s">
        <v>1116</v>
      </c>
      <c r="J1161" t="s">
        <v>1679</v>
      </c>
    </row>
    <row r="1162" spans="1:10">
      <c r="A1162" t="s">
        <v>11</v>
      </c>
      <c r="B1162" t="s">
        <v>3185</v>
      </c>
      <c r="C1162" t="str">
        <f>_xlfn.XLOOKUP(TMODELO[[#This Row],[Tipo Empleado]],TBLTIPO[Tipo Empleado],TBLTIPO[cta])</f>
        <v>2.1.1.1.01</v>
      </c>
      <c r="D1162" t="str">
        <f>_xlfn.XLOOKUP(TMODELO[[#This Row],[Codigo Area Liquidacion]],TBLAREA[PLANTA],TBLAREA[PROG])</f>
        <v>13</v>
      </c>
      <c r="E1162" t="str">
        <f>TMODELO[[#This Row],[Numero Documento]]&amp;TMODELO[[#This Row],[CTA]]</f>
        <v>001172719322.1.1.1.01</v>
      </c>
      <c r="F1162" s="25" t="s">
        <v>2491</v>
      </c>
      <c r="G1162" t="s">
        <v>1003</v>
      </c>
      <c r="H1162" t="s">
        <v>10</v>
      </c>
      <c r="I1162" t="s">
        <v>342</v>
      </c>
      <c r="J1162" t="s">
        <v>1670</v>
      </c>
    </row>
    <row r="1163" spans="1:10">
      <c r="A1163" t="s">
        <v>3048</v>
      </c>
      <c r="B1163" t="s">
        <v>3139</v>
      </c>
      <c r="C1163" t="str">
        <f>_xlfn.XLOOKUP(TMODELO[[#This Row],[Tipo Empleado]],TBLTIPO[Tipo Empleado],TBLTIPO[cta])</f>
        <v>2.1.2.2.05</v>
      </c>
      <c r="D1163" t="str">
        <f>_xlfn.XLOOKUP(TMODELO[[#This Row],[Codigo Area Liquidacion]],TBLAREA[PLANTA],TBLAREA[PROG])</f>
        <v>01</v>
      </c>
      <c r="E1163" t="str">
        <f>TMODELO[[#This Row],[Numero Documento]]&amp;TMODELO[[#This Row],[CTA]]</f>
        <v>083000172282.1.2.2.05</v>
      </c>
      <c r="F1163" s="25" t="s">
        <v>3018</v>
      </c>
      <c r="G1163" t="s">
        <v>1796</v>
      </c>
      <c r="H1163" t="s">
        <v>1060</v>
      </c>
      <c r="I1163" t="s">
        <v>1116</v>
      </c>
      <c r="J1163" t="s">
        <v>1679</v>
      </c>
    </row>
    <row r="1164" spans="1:10">
      <c r="A1164" t="s">
        <v>11</v>
      </c>
      <c r="B1164" t="s">
        <v>3139</v>
      </c>
      <c r="C1164" t="str">
        <f>_xlfn.XLOOKUP(TMODELO[[#This Row],[Tipo Empleado]],TBLTIPO[Tipo Empleado],TBLTIPO[cta])</f>
        <v>2.1.1.1.01</v>
      </c>
      <c r="D1164" t="str">
        <f>_xlfn.XLOOKUP(TMODELO[[#This Row],[Codigo Area Liquidacion]],TBLAREA[PLANTA],TBLAREA[PROG])</f>
        <v>01</v>
      </c>
      <c r="E1164" t="str">
        <f>TMODELO[[#This Row],[Numero Documento]]&amp;TMODELO[[#This Row],[CTA]]</f>
        <v>001192217292.1.1.1.01</v>
      </c>
      <c r="F1164" s="25" t="s">
        <v>2242</v>
      </c>
      <c r="G1164" t="s">
        <v>726</v>
      </c>
      <c r="H1164" t="s">
        <v>10</v>
      </c>
      <c r="I1164" t="s">
        <v>716</v>
      </c>
      <c r="J1164" t="s">
        <v>1671</v>
      </c>
    </row>
    <row r="1165" spans="1:10">
      <c r="A1165" t="s">
        <v>3039</v>
      </c>
      <c r="B1165" t="s">
        <v>3139</v>
      </c>
      <c r="C1165" t="str">
        <f>_xlfn.XLOOKUP(TMODELO[[#This Row],[Tipo Empleado]],TBLTIPO[Tipo Empleado],TBLTIPO[cta])</f>
        <v>2.1.1.2.08</v>
      </c>
      <c r="D1165" t="str">
        <f>_xlfn.XLOOKUP(TMODELO[[#This Row],[Codigo Area Liquidacion]],TBLAREA[PLANTA],TBLAREA[PROG])</f>
        <v>01</v>
      </c>
      <c r="E1165" t="str">
        <f>TMODELO[[#This Row],[Numero Documento]]&amp;TMODELO[[#This Row],[CTA]]</f>
        <v>001176856102.1.1.2.08</v>
      </c>
      <c r="F1165" s="25" t="s">
        <v>2872</v>
      </c>
      <c r="G1165" t="s">
        <v>1887</v>
      </c>
      <c r="H1165" t="s">
        <v>1866</v>
      </c>
      <c r="I1165" t="s">
        <v>4821</v>
      </c>
      <c r="J1165" t="s">
        <v>6220</v>
      </c>
    </row>
    <row r="1166" spans="1:10">
      <c r="A1166" t="s">
        <v>11</v>
      </c>
      <c r="B1166" t="s">
        <v>3185</v>
      </c>
      <c r="C1166" t="str">
        <f>_xlfn.XLOOKUP(TMODELO[[#This Row],[Tipo Empleado]],TBLTIPO[Tipo Empleado],TBLTIPO[cta])</f>
        <v>2.1.1.1.01</v>
      </c>
      <c r="D1166" t="str">
        <f>_xlfn.XLOOKUP(TMODELO[[#This Row],[Codigo Area Liquidacion]],TBLAREA[PLANTA],TBLAREA[PROG])</f>
        <v>13</v>
      </c>
      <c r="E1166" t="str">
        <f>TMODELO[[#This Row],[Numero Documento]]&amp;TMODELO[[#This Row],[CTA]]</f>
        <v>061000286762.1.1.1.01</v>
      </c>
      <c r="F1166" s="25" t="s">
        <v>2492</v>
      </c>
      <c r="G1166" t="s">
        <v>1157</v>
      </c>
      <c r="H1166" t="s">
        <v>434</v>
      </c>
      <c r="I1166" t="s">
        <v>342</v>
      </c>
      <c r="J1166" t="s">
        <v>1670</v>
      </c>
    </row>
    <row r="1167" spans="1:10">
      <c r="A1167" t="s">
        <v>11</v>
      </c>
      <c r="B1167" t="s">
        <v>3185</v>
      </c>
      <c r="C1167" t="str">
        <f>_xlfn.XLOOKUP(TMODELO[[#This Row],[Tipo Empleado]],TBLTIPO[Tipo Empleado],TBLTIPO[cta])</f>
        <v>2.1.1.1.01</v>
      </c>
      <c r="D1167" t="str">
        <f>_xlfn.XLOOKUP(TMODELO[[#This Row],[Codigo Area Liquidacion]],TBLAREA[PLANTA],TBLAREA[PROG])</f>
        <v>13</v>
      </c>
      <c r="E1167" t="str">
        <f>TMODELO[[#This Row],[Numero Documento]]&amp;TMODELO[[#This Row],[CTA]]</f>
        <v>040001384302.1.1.1.01</v>
      </c>
      <c r="F1167" s="25" t="s">
        <v>2493</v>
      </c>
      <c r="G1167" t="s">
        <v>1614</v>
      </c>
      <c r="H1167" t="s">
        <v>27</v>
      </c>
      <c r="I1167" t="s">
        <v>1954</v>
      </c>
      <c r="J1167" t="s">
        <v>1677</v>
      </c>
    </row>
    <row r="1168" spans="1:10">
      <c r="A1168" t="s">
        <v>11</v>
      </c>
      <c r="B1168" t="s">
        <v>3139</v>
      </c>
      <c r="C1168" t="str">
        <f>_xlfn.XLOOKUP(TMODELO[[#This Row],[Tipo Empleado]],TBLTIPO[Tipo Empleado],TBLTIPO[cta])</f>
        <v>2.1.1.1.01</v>
      </c>
      <c r="D1168" t="str">
        <f>_xlfn.XLOOKUP(TMODELO[[#This Row],[Codigo Area Liquidacion]],TBLAREA[PLANTA],TBLAREA[PROG])</f>
        <v>01</v>
      </c>
      <c r="E1168" t="str">
        <f>TMODELO[[#This Row],[Numero Documento]]&amp;TMODELO[[#This Row],[CTA]]</f>
        <v>001068339732.1.1.1.01</v>
      </c>
      <c r="F1168" s="25" t="s">
        <v>2243</v>
      </c>
      <c r="G1168" t="s">
        <v>946</v>
      </c>
      <c r="H1168" t="s">
        <v>75</v>
      </c>
      <c r="I1168" t="s">
        <v>1955</v>
      </c>
      <c r="J1168" t="s">
        <v>1669</v>
      </c>
    </row>
    <row r="1169" spans="1:10">
      <c r="A1169" t="s">
        <v>11</v>
      </c>
      <c r="B1169" t="s">
        <v>3139</v>
      </c>
      <c r="C1169" t="str">
        <f>_xlfn.XLOOKUP(TMODELO[[#This Row],[Tipo Empleado]],TBLTIPO[Tipo Empleado],TBLTIPO[cta])</f>
        <v>2.1.1.1.01</v>
      </c>
      <c r="D1169" t="str">
        <f>_xlfn.XLOOKUP(TMODELO[[#This Row],[Codigo Area Liquidacion]],TBLAREA[PLANTA],TBLAREA[PROG])</f>
        <v>01</v>
      </c>
      <c r="E1169" t="str">
        <f>TMODELO[[#This Row],[Numero Documento]]&amp;TMODELO[[#This Row],[CTA]]</f>
        <v>001149388552.1.1.1.01</v>
      </c>
      <c r="F1169" s="25" t="s">
        <v>2244</v>
      </c>
      <c r="G1169" t="s">
        <v>1235</v>
      </c>
      <c r="H1169" t="s">
        <v>8</v>
      </c>
      <c r="I1169" t="s">
        <v>699</v>
      </c>
      <c r="J1169" t="s">
        <v>1708</v>
      </c>
    </row>
    <row r="1170" spans="1:10">
      <c r="A1170" t="s">
        <v>11</v>
      </c>
      <c r="B1170" t="s">
        <v>3139</v>
      </c>
      <c r="C1170" t="str">
        <f>_xlfn.XLOOKUP(TMODELO[[#This Row],[Tipo Empleado]],TBLTIPO[Tipo Empleado],TBLTIPO[cta])</f>
        <v>2.1.1.1.01</v>
      </c>
      <c r="D1170" t="str">
        <f>_xlfn.XLOOKUP(TMODELO[[#This Row],[Codigo Area Liquidacion]],TBLAREA[PLANTA],TBLAREA[PROG])</f>
        <v>01</v>
      </c>
      <c r="E1170" t="str">
        <f>TMODELO[[#This Row],[Numero Documento]]&amp;TMODELO[[#This Row],[CTA]]</f>
        <v>001094651792.1.1.1.01</v>
      </c>
      <c r="F1170" s="25" t="s">
        <v>1374</v>
      </c>
      <c r="G1170" t="s">
        <v>3182</v>
      </c>
      <c r="H1170" t="s">
        <v>305</v>
      </c>
      <c r="I1170" t="s">
        <v>1955</v>
      </c>
      <c r="J1170" t="s">
        <v>1669</v>
      </c>
    </row>
    <row r="1171" spans="1:10">
      <c r="A1171" t="s">
        <v>11</v>
      </c>
      <c r="B1171" t="s">
        <v>3185</v>
      </c>
      <c r="C1171" t="str">
        <f>_xlfn.XLOOKUP(TMODELO[[#This Row],[Tipo Empleado]],TBLTIPO[Tipo Empleado],TBLTIPO[cta])</f>
        <v>2.1.1.1.01</v>
      </c>
      <c r="D1171" t="str">
        <f>_xlfn.XLOOKUP(TMODELO[[#This Row],[Codigo Area Liquidacion]],TBLAREA[PLANTA],TBLAREA[PROG])</f>
        <v>13</v>
      </c>
      <c r="E1171" t="str">
        <f>TMODELO[[#This Row],[Numero Documento]]&amp;TMODELO[[#This Row],[CTA]]</f>
        <v>001010056272.1.1.1.01</v>
      </c>
      <c r="F1171" s="25" t="s">
        <v>2494</v>
      </c>
      <c r="G1171" t="s">
        <v>3211</v>
      </c>
      <c r="H1171" t="s">
        <v>32</v>
      </c>
      <c r="I1171" t="s">
        <v>1954</v>
      </c>
      <c r="J1171" t="s">
        <v>1677</v>
      </c>
    </row>
    <row r="1172" spans="1:10">
      <c r="A1172" t="s">
        <v>11</v>
      </c>
      <c r="B1172" t="s">
        <v>3139</v>
      </c>
      <c r="C1172" t="str">
        <f>_xlfn.XLOOKUP(TMODELO[[#This Row],[Tipo Empleado]],TBLTIPO[Tipo Empleado],TBLTIPO[cta])</f>
        <v>2.1.1.1.01</v>
      </c>
      <c r="D1172" t="str">
        <f>_xlfn.XLOOKUP(TMODELO[[#This Row],[Codigo Area Liquidacion]],TBLAREA[PLANTA],TBLAREA[PROG])</f>
        <v>01</v>
      </c>
      <c r="E1172" t="str">
        <f>TMODELO[[#This Row],[Numero Documento]]&amp;TMODELO[[#This Row],[CTA]]</f>
        <v>001009267402.1.1.1.01</v>
      </c>
      <c r="F1172" s="25" t="s">
        <v>1375</v>
      </c>
      <c r="G1172" t="s">
        <v>552</v>
      </c>
      <c r="H1172" t="s">
        <v>553</v>
      </c>
      <c r="I1172" t="s">
        <v>674</v>
      </c>
      <c r="J1172" t="s">
        <v>1689</v>
      </c>
    </row>
    <row r="1173" spans="1:10">
      <c r="A1173" t="s">
        <v>11</v>
      </c>
      <c r="B1173" t="s">
        <v>3139</v>
      </c>
      <c r="C1173" t="str">
        <f>_xlfn.XLOOKUP(TMODELO[[#This Row],[Tipo Empleado]],TBLTIPO[Tipo Empleado],TBLTIPO[cta])</f>
        <v>2.1.1.1.01</v>
      </c>
      <c r="D1173" t="str">
        <f>_xlfn.XLOOKUP(TMODELO[[#This Row],[Codigo Area Liquidacion]],TBLAREA[PLANTA],TBLAREA[PROG])</f>
        <v>01</v>
      </c>
      <c r="E1173" t="str">
        <f>TMODELO[[#This Row],[Numero Documento]]&amp;TMODELO[[#This Row],[CTA]]</f>
        <v>001040330482.1.1.1.01</v>
      </c>
      <c r="F1173" s="25" t="s">
        <v>1376</v>
      </c>
      <c r="G1173" t="s">
        <v>993</v>
      </c>
      <c r="H1173" t="s">
        <v>1255</v>
      </c>
      <c r="I1173" t="s">
        <v>960</v>
      </c>
      <c r="J1173" t="s">
        <v>1710</v>
      </c>
    </row>
    <row r="1174" spans="1:10">
      <c r="A1174" t="s">
        <v>3039</v>
      </c>
      <c r="B1174" t="s">
        <v>3139</v>
      </c>
      <c r="C1174" t="str">
        <f>_xlfn.XLOOKUP(TMODELO[[#This Row],[Tipo Empleado]],TBLTIPO[Tipo Empleado],TBLTIPO[cta])</f>
        <v>2.1.1.2.08</v>
      </c>
      <c r="D1174" t="str">
        <f>_xlfn.XLOOKUP(TMODELO[[#This Row],[Codigo Area Liquidacion]],TBLAREA[PLANTA],TBLAREA[PROG])</f>
        <v>01</v>
      </c>
      <c r="E1174" t="str">
        <f>TMODELO[[#This Row],[Numero Documento]]&amp;TMODELO[[#This Row],[CTA]]</f>
        <v>071004775332.1.1.2.08</v>
      </c>
      <c r="F1174" s="25" t="s">
        <v>2873</v>
      </c>
      <c r="G1174" t="s">
        <v>1909</v>
      </c>
      <c r="H1174" t="s">
        <v>59</v>
      </c>
      <c r="I1174" t="s">
        <v>596</v>
      </c>
      <c r="J1174" t="s">
        <v>1698</v>
      </c>
    </row>
    <row r="1175" spans="1:10">
      <c r="A1175" t="s">
        <v>3039</v>
      </c>
      <c r="B1175" t="s">
        <v>3139</v>
      </c>
      <c r="C1175" t="str">
        <f>_xlfn.XLOOKUP(TMODELO[[#This Row],[Tipo Empleado]],TBLTIPO[Tipo Empleado],TBLTIPO[cta])</f>
        <v>2.1.1.2.08</v>
      </c>
      <c r="D1175" t="str">
        <f>_xlfn.XLOOKUP(TMODELO[[#This Row],[Codigo Area Liquidacion]],TBLAREA[PLANTA],TBLAREA[PROG])</f>
        <v>01</v>
      </c>
      <c r="E1175" t="str">
        <f>TMODELO[[#This Row],[Numero Documento]]&amp;TMODELO[[#This Row],[CTA]]</f>
        <v>001156892592.1.1.2.08</v>
      </c>
      <c r="F1175" s="25" t="s">
        <v>3318</v>
      </c>
      <c r="G1175" t="s">
        <v>3280</v>
      </c>
      <c r="H1175" t="s">
        <v>3281</v>
      </c>
      <c r="I1175" t="s">
        <v>830</v>
      </c>
      <c r="J1175" t="s">
        <v>1672</v>
      </c>
    </row>
    <row r="1176" spans="1:10">
      <c r="A1176" t="s">
        <v>11</v>
      </c>
      <c r="B1176" t="s">
        <v>3139</v>
      </c>
      <c r="C1176" t="str">
        <f>_xlfn.XLOOKUP(TMODELO[[#This Row],[Tipo Empleado]],TBLTIPO[Tipo Empleado],TBLTIPO[cta])</f>
        <v>2.1.1.1.01</v>
      </c>
      <c r="D1176" t="str">
        <f>_xlfn.XLOOKUP(TMODELO[[#This Row],[Codigo Area Liquidacion]],TBLAREA[PLANTA],TBLAREA[PROG])</f>
        <v>01</v>
      </c>
      <c r="E1176" t="str">
        <f>TMODELO[[#This Row],[Numero Documento]]&amp;TMODELO[[#This Row],[CTA]]</f>
        <v>047008900742.1.1.1.01</v>
      </c>
      <c r="F1176" s="25" t="s">
        <v>1377</v>
      </c>
      <c r="G1176" t="s">
        <v>688</v>
      </c>
      <c r="H1176" t="s">
        <v>10</v>
      </c>
      <c r="I1176" t="s">
        <v>1955</v>
      </c>
      <c r="J1176" t="s">
        <v>1669</v>
      </c>
    </row>
    <row r="1177" spans="1:10">
      <c r="A1177" t="s">
        <v>11</v>
      </c>
      <c r="B1177" t="s">
        <v>3155</v>
      </c>
      <c r="C1177" t="str">
        <f>_xlfn.XLOOKUP(TMODELO[[#This Row],[Tipo Empleado]],TBLTIPO[Tipo Empleado],TBLTIPO[cta])</f>
        <v>2.1.1.1.01</v>
      </c>
      <c r="D1177" t="str">
        <f>_xlfn.XLOOKUP(TMODELO[[#This Row],[Codigo Area Liquidacion]],TBLAREA[PLANTA],TBLAREA[PROG])</f>
        <v>11</v>
      </c>
      <c r="E1177" t="str">
        <f>TMODELO[[#This Row],[Numero Documento]]&amp;TMODELO[[#This Row],[CTA]]</f>
        <v>402244308072.1.1.1.01</v>
      </c>
      <c r="F1177" s="25" t="s">
        <v>2713</v>
      </c>
      <c r="G1177" t="s">
        <v>1202</v>
      </c>
      <c r="H1177" t="s">
        <v>60</v>
      </c>
      <c r="I1177" t="s">
        <v>73</v>
      </c>
      <c r="J1177" t="s">
        <v>1684</v>
      </c>
    </row>
    <row r="1178" spans="1:10">
      <c r="A1178" t="s">
        <v>11</v>
      </c>
      <c r="B1178" t="s">
        <v>3139</v>
      </c>
      <c r="C1178" t="str">
        <f>_xlfn.XLOOKUP(TMODELO[[#This Row],[Tipo Empleado]],TBLTIPO[Tipo Empleado],TBLTIPO[cta])</f>
        <v>2.1.1.1.01</v>
      </c>
      <c r="D1178" t="str">
        <f>_xlfn.XLOOKUP(TMODELO[[#This Row],[Codigo Area Liquidacion]],TBLAREA[PLANTA],TBLAREA[PROG])</f>
        <v>01</v>
      </c>
      <c r="E1178" t="str">
        <f>TMODELO[[#This Row],[Numero Documento]]&amp;TMODELO[[#This Row],[CTA]]</f>
        <v>225006843312.1.1.1.01</v>
      </c>
      <c r="F1178" s="25" t="s">
        <v>2245</v>
      </c>
      <c r="G1178" t="s">
        <v>1236</v>
      </c>
      <c r="H1178" t="s">
        <v>10</v>
      </c>
      <c r="I1178" t="s">
        <v>319</v>
      </c>
      <c r="J1178" t="s">
        <v>1694</v>
      </c>
    </row>
    <row r="1179" spans="1:10">
      <c r="A1179" t="s">
        <v>11</v>
      </c>
      <c r="B1179" t="s">
        <v>3155</v>
      </c>
      <c r="C1179" t="str">
        <f>_xlfn.XLOOKUP(TMODELO[[#This Row],[Tipo Empleado]],TBLTIPO[Tipo Empleado],TBLTIPO[cta])</f>
        <v>2.1.1.1.01</v>
      </c>
      <c r="D1179" t="str">
        <f>_xlfn.XLOOKUP(TMODELO[[#This Row],[Codigo Area Liquidacion]],TBLAREA[PLANTA],TBLAREA[PROG])</f>
        <v>11</v>
      </c>
      <c r="E1179" t="str">
        <f>TMODELO[[#This Row],[Numero Documento]]&amp;TMODELO[[#This Row],[CTA]]</f>
        <v>031014960772.1.1.1.01</v>
      </c>
      <c r="F1179" s="25" t="s">
        <v>2714</v>
      </c>
      <c r="G1179" t="s">
        <v>758</v>
      </c>
      <c r="H1179" t="s">
        <v>534</v>
      </c>
      <c r="I1179" t="s">
        <v>728</v>
      </c>
      <c r="J1179" t="s">
        <v>1674</v>
      </c>
    </row>
    <row r="1180" spans="1:10">
      <c r="A1180" t="s">
        <v>11</v>
      </c>
      <c r="B1180" t="s">
        <v>3185</v>
      </c>
      <c r="C1180" t="str">
        <f>_xlfn.XLOOKUP(TMODELO[[#This Row],[Tipo Empleado]],TBLTIPO[Tipo Empleado],TBLTIPO[cta])</f>
        <v>2.1.1.1.01</v>
      </c>
      <c r="D1180" t="str">
        <f>_xlfn.XLOOKUP(TMODELO[[#This Row],[Codigo Area Liquidacion]],TBLAREA[PLANTA],TBLAREA[PROG])</f>
        <v>13</v>
      </c>
      <c r="E1180" t="str">
        <f>TMODELO[[#This Row],[Numero Documento]]&amp;TMODELO[[#This Row],[CTA]]</f>
        <v>022001265362.1.1.1.01</v>
      </c>
      <c r="F1180" s="25" t="s">
        <v>2495</v>
      </c>
      <c r="G1180" t="s">
        <v>554</v>
      </c>
      <c r="H1180" t="s">
        <v>8</v>
      </c>
      <c r="I1180" t="s">
        <v>342</v>
      </c>
      <c r="J1180" t="s">
        <v>1670</v>
      </c>
    </row>
    <row r="1181" spans="1:10">
      <c r="A1181" t="s">
        <v>11</v>
      </c>
      <c r="B1181" t="s">
        <v>3155</v>
      </c>
      <c r="C1181" t="str">
        <f>_xlfn.XLOOKUP(TMODELO[[#This Row],[Tipo Empleado]],TBLTIPO[Tipo Empleado],TBLTIPO[cta])</f>
        <v>2.1.1.1.01</v>
      </c>
      <c r="D1181" t="str">
        <f>_xlfn.XLOOKUP(TMODELO[[#This Row],[Codigo Area Liquidacion]],TBLAREA[PLANTA],TBLAREA[PROG])</f>
        <v>11</v>
      </c>
      <c r="E1181" t="str">
        <f>TMODELO[[#This Row],[Numero Documento]]&amp;TMODELO[[#This Row],[CTA]]</f>
        <v>001016376272.1.1.1.01</v>
      </c>
      <c r="F1181" s="25" t="s">
        <v>1567</v>
      </c>
      <c r="G1181" t="s">
        <v>900</v>
      </c>
      <c r="H1181" t="s">
        <v>901</v>
      </c>
      <c r="I1181" t="s">
        <v>830</v>
      </c>
      <c r="J1181" t="s">
        <v>1672</v>
      </c>
    </row>
    <row r="1182" spans="1:10">
      <c r="A1182" t="s">
        <v>11</v>
      </c>
      <c r="B1182" t="s">
        <v>3139</v>
      </c>
      <c r="C1182" t="str">
        <f>_xlfn.XLOOKUP(TMODELO[[#This Row],[Tipo Empleado]],TBLTIPO[Tipo Empleado],TBLTIPO[cta])</f>
        <v>2.1.1.1.01</v>
      </c>
      <c r="D1182" t="str">
        <f>_xlfn.XLOOKUP(TMODELO[[#This Row],[Codigo Area Liquidacion]],TBLAREA[PLANTA],TBLAREA[PROG])</f>
        <v>01</v>
      </c>
      <c r="E1182" t="str">
        <f>TMODELO[[#This Row],[Numero Documento]]&amp;TMODELO[[#This Row],[CTA]]</f>
        <v>223006496092.1.1.1.01</v>
      </c>
      <c r="F1182" s="25" t="s">
        <v>2246</v>
      </c>
      <c r="G1182" t="s">
        <v>1237</v>
      </c>
      <c r="H1182" t="s">
        <v>55</v>
      </c>
      <c r="I1182" t="s">
        <v>319</v>
      </c>
      <c r="J1182" t="s">
        <v>1694</v>
      </c>
    </row>
    <row r="1183" spans="1:10">
      <c r="A1183" t="s">
        <v>3039</v>
      </c>
      <c r="B1183" t="s">
        <v>3139</v>
      </c>
      <c r="C1183" t="str">
        <f>_xlfn.XLOOKUP(TMODELO[[#This Row],[Tipo Empleado]],TBLTIPO[Tipo Empleado],TBLTIPO[cta])</f>
        <v>2.1.1.2.08</v>
      </c>
      <c r="D1183" t="str">
        <f>_xlfn.XLOOKUP(TMODELO[[#This Row],[Codigo Area Liquidacion]],TBLAREA[PLANTA],TBLAREA[PROG])</f>
        <v>01</v>
      </c>
      <c r="E1183" t="str">
        <f>TMODELO[[#This Row],[Numero Documento]]&amp;TMODELO[[#This Row],[CTA]]</f>
        <v>223005472582.1.1.2.08</v>
      </c>
      <c r="F1183" s="25" t="s">
        <v>2874</v>
      </c>
      <c r="G1183" t="s">
        <v>1912</v>
      </c>
      <c r="H1183" t="s">
        <v>130</v>
      </c>
      <c r="I1183" t="s">
        <v>238</v>
      </c>
      <c r="J1183" t="s">
        <v>1696</v>
      </c>
    </row>
    <row r="1184" spans="1:10">
      <c r="A1184" t="s">
        <v>11</v>
      </c>
      <c r="B1184" t="s">
        <v>3155</v>
      </c>
      <c r="C1184" t="str">
        <f>_xlfn.XLOOKUP(TMODELO[[#This Row],[Tipo Empleado]],TBLTIPO[Tipo Empleado],TBLTIPO[cta])</f>
        <v>2.1.1.1.01</v>
      </c>
      <c r="D1184" t="str">
        <f>_xlfn.XLOOKUP(TMODELO[[#This Row],[Codigo Area Liquidacion]],TBLAREA[PLANTA],TBLAREA[PROG])</f>
        <v>11</v>
      </c>
      <c r="E1184" t="str">
        <f>TMODELO[[#This Row],[Numero Documento]]&amp;TMODELO[[#This Row],[CTA]]</f>
        <v>001075163462.1.1.1.01</v>
      </c>
      <c r="F1184" s="25" t="s">
        <v>2715</v>
      </c>
      <c r="G1184" t="s">
        <v>97</v>
      </c>
      <c r="H1184" t="s">
        <v>98</v>
      </c>
      <c r="I1184" t="s">
        <v>73</v>
      </c>
      <c r="J1184" t="s">
        <v>1684</v>
      </c>
    </row>
    <row r="1185" spans="1:10">
      <c r="A1185" t="s">
        <v>3048</v>
      </c>
      <c r="B1185" t="s">
        <v>3139</v>
      </c>
      <c r="C1185" t="str">
        <f>_xlfn.XLOOKUP(TMODELO[[#This Row],[Tipo Empleado]],TBLTIPO[Tipo Empleado],TBLTIPO[cta])</f>
        <v>2.1.2.2.05</v>
      </c>
      <c r="D1185" t="str">
        <f>_xlfn.XLOOKUP(TMODELO[[#This Row],[Codigo Area Liquidacion]],TBLAREA[PLANTA],TBLAREA[PROG])</f>
        <v>01</v>
      </c>
      <c r="E1185" t="str">
        <f>TMODELO[[#This Row],[Numero Documento]]&amp;TMODELO[[#This Row],[CTA]]</f>
        <v>118000714552.1.2.2.05</v>
      </c>
      <c r="F1185" s="25" t="s">
        <v>3019</v>
      </c>
      <c r="G1185" t="s">
        <v>1799</v>
      </c>
      <c r="H1185" t="s">
        <v>1060</v>
      </c>
      <c r="I1185" t="s">
        <v>1116</v>
      </c>
      <c r="J1185" t="s">
        <v>1679</v>
      </c>
    </row>
    <row r="1186" spans="1:10">
      <c r="A1186" t="s">
        <v>11</v>
      </c>
      <c r="B1186" t="s">
        <v>3185</v>
      </c>
      <c r="C1186" t="str">
        <f>_xlfn.XLOOKUP(TMODELO[[#This Row],[Tipo Empleado]],TBLTIPO[Tipo Empleado],TBLTIPO[cta])</f>
        <v>2.1.1.1.01</v>
      </c>
      <c r="D1186" t="str">
        <f>_xlfn.XLOOKUP(TMODELO[[#This Row],[Codigo Area Liquidacion]],TBLAREA[PLANTA],TBLAREA[PROG])</f>
        <v>13</v>
      </c>
      <c r="E1186" t="str">
        <f>TMODELO[[#This Row],[Numero Documento]]&amp;TMODELO[[#This Row],[CTA]]</f>
        <v>001114872032.1.1.1.01</v>
      </c>
      <c r="F1186" s="25" t="s">
        <v>2496</v>
      </c>
      <c r="G1186" t="s">
        <v>1920</v>
      </c>
      <c r="H1186" t="s">
        <v>128</v>
      </c>
      <c r="I1186" t="s">
        <v>342</v>
      </c>
      <c r="J1186" t="s">
        <v>1670</v>
      </c>
    </row>
    <row r="1187" spans="1:10">
      <c r="A1187" t="s">
        <v>11</v>
      </c>
      <c r="B1187" t="s">
        <v>3139</v>
      </c>
      <c r="C1187" t="str">
        <f>_xlfn.XLOOKUP(TMODELO[[#This Row],[Tipo Empleado]],TBLTIPO[Tipo Empleado],TBLTIPO[cta])</f>
        <v>2.1.1.1.01</v>
      </c>
      <c r="D1187" t="str">
        <f>_xlfn.XLOOKUP(TMODELO[[#This Row],[Codigo Area Liquidacion]],TBLAREA[PLANTA],TBLAREA[PROG])</f>
        <v>01</v>
      </c>
      <c r="E1187" t="str">
        <f>TMODELO[[#This Row],[Numero Documento]]&amp;TMODELO[[#This Row],[CTA]]</f>
        <v>402203727892.1.1.1.01</v>
      </c>
      <c r="F1187" s="25" t="s">
        <v>2247</v>
      </c>
      <c r="G1187" t="s">
        <v>3183</v>
      </c>
      <c r="H1187" t="s">
        <v>1186</v>
      </c>
      <c r="I1187" t="s">
        <v>1116</v>
      </c>
      <c r="J1187" t="s">
        <v>1679</v>
      </c>
    </row>
    <row r="1188" spans="1:10">
      <c r="A1188" t="s">
        <v>11</v>
      </c>
      <c r="B1188" t="s">
        <v>3139</v>
      </c>
      <c r="C1188" t="str">
        <f>_xlfn.XLOOKUP(TMODELO[[#This Row],[Tipo Empleado]],TBLTIPO[Tipo Empleado],TBLTIPO[cta])</f>
        <v>2.1.1.1.01</v>
      </c>
      <c r="D1188" t="str">
        <f>_xlfn.XLOOKUP(TMODELO[[#This Row],[Codigo Area Liquidacion]],TBLAREA[PLANTA],TBLAREA[PROG])</f>
        <v>01</v>
      </c>
      <c r="E1188" t="str">
        <f>TMODELO[[#This Row],[Numero Documento]]&amp;TMODELO[[#This Row],[CTA]]</f>
        <v>226000854052.1.1.1.01</v>
      </c>
      <c r="F1188" s="25" t="s">
        <v>2248</v>
      </c>
      <c r="G1188" t="s">
        <v>1379</v>
      </c>
      <c r="H1188" t="s">
        <v>389</v>
      </c>
      <c r="I1188" t="s">
        <v>1958</v>
      </c>
      <c r="J1188" t="s">
        <v>1699</v>
      </c>
    </row>
    <row r="1189" spans="1:10">
      <c r="A1189" t="s">
        <v>3048</v>
      </c>
      <c r="B1189" t="s">
        <v>3139</v>
      </c>
      <c r="C1189" t="str">
        <f>_xlfn.XLOOKUP(TMODELO[[#This Row],[Tipo Empleado]],TBLTIPO[Tipo Empleado],TBLTIPO[cta])</f>
        <v>2.1.2.2.05</v>
      </c>
      <c r="D1189" t="str">
        <f>_xlfn.XLOOKUP(TMODELO[[#This Row],[Codigo Area Liquidacion]],TBLAREA[PLANTA],TBLAREA[PROG])</f>
        <v>01</v>
      </c>
      <c r="E1189" t="str">
        <f>TMODELO[[#This Row],[Numero Documento]]&amp;TMODELO[[#This Row],[CTA]]</f>
        <v>016001536112.1.2.2.05</v>
      </c>
      <c r="F1189" s="25" t="s">
        <v>3020</v>
      </c>
      <c r="G1189" t="s">
        <v>1167</v>
      </c>
      <c r="H1189" t="s">
        <v>1060</v>
      </c>
      <c r="I1189" t="s">
        <v>1116</v>
      </c>
      <c r="J1189" t="s">
        <v>1679</v>
      </c>
    </row>
    <row r="1190" spans="1:10">
      <c r="A1190" t="s">
        <v>11</v>
      </c>
      <c r="B1190" t="s">
        <v>3185</v>
      </c>
      <c r="C1190" t="str">
        <f>_xlfn.XLOOKUP(TMODELO[[#This Row],[Tipo Empleado]],TBLTIPO[Tipo Empleado],TBLTIPO[cta])</f>
        <v>2.1.1.1.01</v>
      </c>
      <c r="D1190" t="str">
        <f>_xlfn.XLOOKUP(TMODELO[[#This Row],[Codigo Area Liquidacion]],TBLAREA[PLANTA],TBLAREA[PROG])</f>
        <v>13</v>
      </c>
      <c r="E1190" t="str">
        <f>TMODELO[[#This Row],[Numero Documento]]&amp;TMODELO[[#This Row],[CTA]]</f>
        <v>001179055702.1.1.1.01</v>
      </c>
      <c r="F1190" s="25" t="s">
        <v>2497</v>
      </c>
      <c r="G1190" t="s">
        <v>1049</v>
      </c>
      <c r="H1190" t="s">
        <v>210</v>
      </c>
      <c r="I1190" t="s">
        <v>342</v>
      </c>
      <c r="J1190" t="s">
        <v>1670</v>
      </c>
    </row>
    <row r="1191" spans="1:10">
      <c r="A1191" t="s">
        <v>11</v>
      </c>
      <c r="B1191" t="s">
        <v>3185</v>
      </c>
      <c r="C1191" t="str">
        <f>_xlfn.XLOOKUP(TMODELO[[#This Row],[Tipo Empleado]],TBLTIPO[Tipo Empleado],TBLTIPO[cta])</f>
        <v>2.1.1.1.01</v>
      </c>
      <c r="D1191" t="str">
        <f>_xlfn.XLOOKUP(TMODELO[[#This Row],[Codigo Area Liquidacion]],TBLAREA[PLANTA],TBLAREA[PROG])</f>
        <v>13</v>
      </c>
      <c r="E1191" t="str">
        <f>TMODELO[[#This Row],[Numero Documento]]&amp;TMODELO[[#This Row],[CTA]]</f>
        <v>038001779942.1.1.1.01</v>
      </c>
      <c r="F1191" s="25" t="s">
        <v>2498</v>
      </c>
      <c r="G1191" t="s">
        <v>555</v>
      </c>
      <c r="H1191" t="s">
        <v>363</v>
      </c>
      <c r="I1191" t="s">
        <v>342</v>
      </c>
      <c r="J1191" t="s">
        <v>1670</v>
      </c>
    </row>
    <row r="1192" spans="1:10">
      <c r="A1192" t="s">
        <v>3039</v>
      </c>
      <c r="B1192" t="s">
        <v>3139</v>
      </c>
      <c r="C1192" t="str">
        <f>_xlfn.XLOOKUP(TMODELO[[#This Row],[Tipo Empleado]],TBLTIPO[Tipo Empleado],TBLTIPO[cta])</f>
        <v>2.1.1.2.08</v>
      </c>
      <c r="D1192" t="str">
        <f>_xlfn.XLOOKUP(TMODELO[[#This Row],[Codigo Area Liquidacion]],TBLAREA[PLANTA],TBLAREA[PROG])</f>
        <v>01</v>
      </c>
      <c r="E1192" t="str">
        <f>TMODELO[[#This Row],[Numero Documento]]&amp;TMODELO[[#This Row],[CTA]]</f>
        <v>001177408942.1.1.2.08</v>
      </c>
      <c r="F1192" s="25" t="s">
        <v>2875</v>
      </c>
      <c r="G1192" t="s">
        <v>1900</v>
      </c>
      <c r="H1192" t="s">
        <v>130</v>
      </c>
      <c r="I1192" t="s">
        <v>205</v>
      </c>
      <c r="J1192" t="s">
        <v>1691</v>
      </c>
    </row>
    <row r="1193" spans="1:10">
      <c r="A1193" t="s">
        <v>11</v>
      </c>
      <c r="B1193" t="s">
        <v>3185</v>
      </c>
      <c r="C1193" t="str">
        <f>_xlfn.XLOOKUP(TMODELO[[#This Row],[Tipo Empleado]],TBLTIPO[Tipo Empleado],TBLTIPO[cta])</f>
        <v>2.1.1.1.01</v>
      </c>
      <c r="D1193" t="str">
        <f>_xlfn.XLOOKUP(TMODELO[[#This Row],[Codigo Area Liquidacion]],TBLAREA[PLANTA],TBLAREA[PROG])</f>
        <v>13</v>
      </c>
      <c r="E1193" t="str">
        <f>TMODELO[[#This Row],[Numero Documento]]&amp;TMODELO[[#This Row],[CTA]]</f>
        <v>001121344322.1.1.1.01</v>
      </c>
      <c r="F1193" s="25" t="s">
        <v>2499</v>
      </c>
      <c r="G1193" t="s">
        <v>822</v>
      </c>
      <c r="H1193" t="s">
        <v>156</v>
      </c>
      <c r="I1193" t="s">
        <v>811</v>
      </c>
      <c r="J1193" t="s">
        <v>1705</v>
      </c>
    </row>
    <row r="1194" spans="1:10">
      <c r="A1194" t="s">
        <v>11</v>
      </c>
      <c r="B1194" t="s">
        <v>3139</v>
      </c>
      <c r="C1194" t="str">
        <f>_xlfn.XLOOKUP(TMODELO[[#This Row],[Tipo Empleado]],TBLTIPO[Tipo Empleado],TBLTIPO[cta])</f>
        <v>2.1.1.1.01</v>
      </c>
      <c r="D1194" t="str">
        <f>_xlfn.XLOOKUP(TMODELO[[#This Row],[Codigo Area Liquidacion]],TBLAREA[PLANTA],TBLAREA[PROG])</f>
        <v>01</v>
      </c>
      <c r="E1194" t="str">
        <f>TMODELO[[#This Row],[Numero Documento]]&amp;TMODELO[[#This Row],[CTA]]</f>
        <v>001132001822.1.1.1.01</v>
      </c>
      <c r="F1194" s="25" t="s">
        <v>1380</v>
      </c>
      <c r="G1194" t="s">
        <v>222</v>
      </c>
      <c r="H1194" t="s">
        <v>42</v>
      </c>
      <c r="I1194" t="s">
        <v>1962</v>
      </c>
      <c r="J1194" t="s">
        <v>1686</v>
      </c>
    </row>
    <row r="1195" spans="1:10">
      <c r="A1195" t="s">
        <v>11</v>
      </c>
      <c r="B1195" t="s">
        <v>3185</v>
      </c>
      <c r="C1195" t="str">
        <f>_xlfn.XLOOKUP(TMODELO[[#This Row],[Tipo Empleado]],TBLTIPO[Tipo Empleado],TBLTIPO[cta])</f>
        <v>2.1.1.1.01</v>
      </c>
      <c r="D1195" t="str">
        <f>_xlfn.XLOOKUP(TMODELO[[#This Row],[Codigo Area Liquidacion]],TBLAREA[PLANTA],TBLAREA[PROG])</f>
        <v>13</v>
      </c>
      <c r="E1195" t="str">
        <f>TMODELO[[#This Row],[Numero Documento]]&amp;TMODELO[[#This Row],[CTA]]</f>
        <v>001129361662.1.1.1.01</v>
      </c>
      <c r="F1195" s="25" t="s">
        <v>1493</v>
      </c>
      <c r="G1195" t="s">
        <v>557</v>
      </c>
      <c r="H1195" t="s">
        <v>393</v>
      </c>
      <c r="I1195" t="s">
        <v>342</v>
      </c>
      <c r="J1195" t="s">
        <v>1670</v>
      </c>
    </row>
    <row r="1196" spans="1:10">
      <c r="A1196" t="s">
        <v>11</v>
      </c>
      <c r="B1196" t="s">
        <v>3155</v>
      </c>
      <c r="C1196" t="str">
        <f>_xlfn.XLOOKUP(TMODELO[[#This Row],[Tipo Empleado]],TBLTIPO[Tipo Empleado],TBLTIPO[cta])</f>
        <v>2.1.1.1.01</v>
      </c>
      <c r="D1196" t="str">
        <f>_xlfn.XLOOKUP(TMODELO[[#This Row],[Codigo Area Liquidacion]],TBLAREA[PLANTA],TBLAREA[PROG])</f>
        <v>11</v>
      </c>
      <c r="E1196" t="str">
        <f>TMODELO[[#This Row],[Numero Documento]]&amp;TMODELO[[#This Row],[CTA]]</f>
        <v>001133176482.1.1.1.01</v>
      </c>
      <c r="F1196" s="25" t="s">
        <v>3324</v>
      </c>
      <c r="G1196" t="s">
        <v>3289</v>
      </c>
      <c r="H1196" t="s">
        <v>389</v>
      </c>
      <c r="I1196" t="s">
        <v>106</v>
      </c>
      <c r="J1196" t="s">
        <v>1690</v>
      </c>
    </row>
    <row r="1197" spans="1:10">
      <c r="A1197" t="s">
        <v>11</v>
      </c>
      <c r="B1197" t="s">
        <v>3185</v>
      </c>
      <c r="C1197" t="str">
        <f>_xlfn.XLOOKUP(TMODELO[[#This Row],[Tipo Empleado]],TBLTIPO[Tipo Empleado],TBLTIPO[cta])</f>
        <v>2.1.1.1.01</v>
      </c>
      <c r="D1197" t="str">
        <f>_xlfn.XLOOKUP(TMODELO[[#This Row],[Codigo Area Liquidacion]],TBLAREA[PLANTA],TBLAREA[PROG])</f>
        <v>13</v>
      </c>
      <c r="E1197" t="str">
        <f>TMODELO[[#This Row],[Numero Documento]]&amp;TMODELO[[#This Row],[CTA]]</f>
        <v>041001362192.1.1.1.01</v>
      </c>
      <c r="F1197" s="25" t="s">
        <v>2552</v>
      </c>
      <c r="G1197" t="s">
        <v>607</v>
      </c>
      <c r="H1197" t="s">
        <v>608</v>
      </c>
      <c r="I1197" t="s">
        <v>1952</v>
      </c>
      <c r="J1197" t="s">
        <v>1682</v>
      </c>
    </row>
    <row r="1198" spans="1:10">
      <c r="A1198" t="s">
        <v>11</v>
      </c>
      <c r="B1198" t="s">
        <v>3139</v>
      </c>
      <c r="C1198" t="str">
        <f>_xlfn.XLOOKUP(TMODELO[[#This Row],[Tipo Empleado]],TBLTIPO[Tipo Empleado],TBLTIPO[cta])</f>
        <v>2.1.1.1.01</v>
      </c>
      <c r="D1198" t="str">
        <f>_xlfn.XLOOKUP(TMODELO[[#This Row],[Codigo Area Liquidacion]],TBLAREA[PLANTA],TBLAREA[PROG])</f>
        <v>01</v>
      </c>
      <c r="E1198" t="str">
        <f>TMODELO[[#This Row],[Numero Documento]]&amp;TMODELO[[#This Row],[CTA]]</f>
        <v>004001285672.1.1.1.01</v>
      </c>
      <c r="F1198" s="25" t="s">
        <v>2249</v>
      </c>
      <c r="G1198" t="s">
        <v>1925</v>
      </c>
      <c r="H1198" t="s">
        <v>55</v>
      </c>
      <c r="I1198" t="s">
        <v>1116</v>
      </c>
      <c r="J1198" t="s">
        <v>1679</v>
      </c>
    </row>
    <row r="1199" spans="1:10">
      <c r="A1199" t="s">
        <v>11</v>
      </c>
      <c r="B1199" t="s">
        <v>3185</v>
      </c>
      <c r="C1199" t="str">
        <f>_xlfn.XLOOKUP(TMODELO[[#This Row],[Tipo Empleado]],TBLTIPO[Tipo Empleado],TBLTIPO[cta])</f>
        <v>2.1.1.1.01</v>
      </c>
      <c r="D1199" t="str">
        <f>_xlfn.XLOOKUP(TMODELO[[#This Row],[Codigo Area Liquidacion]],TBLAREA[PLANTA],TBLAREA[PROG])</f>
        <v>13</v>
      </c>
      <c r="E1199" t="str">
        <f>TMODELO[[#This Row],[Numero Documento]]&amp;TMODELO[[#This Row],[CTA]]</f>
        <v>001049751492.1.1.1.01</v>
      </c>
      <c r="F1199" s="25" t="s">
        <v>1494</v>
      </c>
      <c r="G1199" t="s">
        <v>558</v>
      </c>
      <c r="H1199" t="s">
        <v>360</v>
      </c>
      <c r="I1199" t="s">
        <v>342</v>
      </c>
      <c r="J1199" t="s">
        <v>1670</v>
      </c>
    </row>
    <row r="1200" spans="1:10">
      <c r="A1200" t="s">
        <v>11</v>
      </c>
      <c r="B1200" t="s">
        <v>3185</v>
      </c>
      <c r="C1200" t="str">
        <f>_xlfn.XLOOKUP(TMODELO[[#This Row],[Tipo Empleado]],TBLTIPO[Tipo Empleado],TBLTIPO[cta])</f>
        <v>2.1.1.1.01</v>
      </c>
      <c r="D1200" t="str">
        <f>_xlfn.XLOOKUP(TMODELO[[#This Row],[Codigo Area Liquidacion]],TBLAREA[PLANTA],TBLAREA[PROG])</f>
        <v>13</v>
      </c>
      <c r="E1200" t="str">
        <f>TMODELO[[#This Row],[Numero Documento]]&amp;TMODELO[[#This Row],[CTA]]</f>
        <v>001095916852.1.1.1.01</v>
      </c>
      <c r="F1200" s="25" t="s">
        <v>1495</v>
      </c>
      <c r="G1200" t="s">
        <v>598</v>
      </c>
      <c r="H1200" t="s">
        <v>599</v>
      </c>
      <c r="I1200" t="s">
        <v>1954</v>
      </c>
      <c r="J1200" t="s">
        <v>1677</v>
      </c>
    </row>
    <row r="1201" spans="1:10">
      <c r="A1201" t="s">
        <v>11</v>
      </c>
      <c r="B1201" t="s">
        <v>3185</v>
      </c>
      <c r="C1201" t="str">
        <f>_xlfn.XLOOKUP(TMODELO[[#This Row],[Tipo Empleado]],TBLTIPO[Tipo Empleado],TBLTIPO[cta])</f>
        <v>2.1.1.1.01</v>
      </c>
      <c r="D1201" t="str">
        <f>_xlfn.XLOOKUP(TMODELO[[#This Row],[Codigo Area Liquidacion]],TBLAREA[PLANTA],TBLAREA[PROG])</f>
        <v>13</v>
      </c>
      <c r="E1201" t="str">
        <f>TMODELO[[#This Row],[Numero Documento]]&amp;TMODELO[[#This Row],[CTA]]</f>
        <v>001138347582.1.1.1.01</v>
      </c>
      <c r="F1201" s="25" t="s">
        <v>2500</v>
      </c>
      <c r="G1201" t="s">
        <v>1158</v>
      </c>
      <c r="H1201" t="s">
        <v>363</v>
      </c>
      <c r="I1201" t="s">
        <v>342</v>
      </c>
      <c r="J1201" t="s">
        <v>1670</v>
      </c>
    </row>
    <row r="1202" spans="1:10">
      <c r="A1202" t="s">
        <v>11</v>
      </c>
      <c r="B1202" t="s">
        <v>3185</v>
      </c>
      <c r="C1202" t="str">
        <f>_xlfn.XLOOKUP(TMODELO[[#This Row],[Tipo Empleado]],TBLTIPO[Tipo Empleado],TBLTIPO[cta])</f>
        <v>2.1.1.1.01</v>
      </c>
      <c r="D1202" t="str">
        <f>_xlfn.XLOOKUP(TMODELO[[#This Row],[Codigo Area Liquidacion]],TBLAREA[PLANTA],TBLAREA[PROG])</f>
        <v>13</v>
      </c>
      <c r="E1202" t="str">
        <f>TMODELO[[#This Row],[Numero Documento]]&amp;TMODELO[[#This Row],[CTA]]</f>
        <v>001048747892.1.1.1.01</v>
      </c>
      <c r="F1202" s="25" t="s">
        <v>1496</v>
      </c>
      <c r="G1202" t="s">
        <v>823</v>
      </c>
      <c r="H1202" t="s">
        <v>824</v>
      </c>
      <c r="I1202" t="s">
        <v>811</v>
      </c>
      <c r="J1202" t="s">
        <v>1705</v>
      </c>
    </row>
    <row r="1203" spans="1:10">
      <c r="A1203" t="s">
        <v>11</v>
      </c>
      <c r="B1203" t="s">
        <v>3139</v>
      </c>
      <c r="C1203" t="str">
        <f>_xlfn.XLOOKUP(TMODELO[[#This Row],[Tipo Empleado]],TBLTIPO[Tipo Empleado],TBLTIPO[cta])</f>
        <v>2.1.1.1.01</v>
      </c>
      <c r="D1203" t="str">
        <f>_xlfn.XLOOKUP(TMODELO[[#This Row],[Codigo Area Liquidacion]],TBLAREA[PLANTA],TBLAREA[PROG])</f>
        <v>01</v>
      </c>
      <c r="E1203" t="str">
        <f>TMODELO[[#This Row],[Numero Documento]]&amp;TMODELO[[#This Row],[CTA]]</f>
        <v>058002408392.1.1.1.01</v>
      </c>
      <c r="F1203" s="25" t="s">
        <v>2250</v>
      </c>
      <c r="G1203" t="s">
        <v>994</v>
      </c>
      <c r="H1203" t="s">
        <v>786</v>
      </c>
      <c r="I1203" t="s">
        <v>960</v>
      </c>
      <c r="J1203" t="s">
        <v>1710</v>
      </c>
    </row>
    <row r="1204" spans="1:10">
      <c r="A1204" t="s">
        <v>11</v>
      </c>
      <c r="B1204" t="s">
        <v>3185</v>
      </c>
      <c r="C1204" t="str">
        <f>_xlfn.XLOOKUP(TMODELO[[#This Row],[Tipo Empleado]],TBLTIPO[Tipo Empleado],TBLTIPO[cta])</f>
        <v>2.1.1.1.01</v>
      </c>
      <c r="D1204" t="str">
        <f>_xlfn.XLOOKUP(TMODELO[[#This Row],[Codigo Area Liquidacion]],TBLAREA[PLANTA],TBLAREA[PROG])</f>
        <v>13</v>
      </c>
      <c r="E1204" t="str">
        <f>TMODELO[[#This Row],[Numero Documento]]&amp;TMODELO[[#This Row],[CTA]]</f>
        <v>037000799512.1.1.1.01</v>
      </c>
      <c r="F1204" s="25" t="s">
        <v>2501</v>
      </c>
      <c r="G1204" t="s">
        <v>662</v>
      </c>
      <c r="H1204" t="s">
        <v>636</v>
      </c>
      <c r="I1204" t="s">
        <v>1954</v>
      </c>
      <c r="J1204" t="s">
        <v>1677</v>
      </c>
    </row>
    <row r="1205" spans="1:10">
      <c r="A1205" t="s">
        <v>11</v>
      </c>
      <c r="B1205" t="s">
        <v>3185</v>
      </c>
      <c r="C1205" t="str">
        <f>_xlfn.XLOOKUP(TMODELO[[#This Row],[Tipo Empleado]],TBLTIPO[Tipo Empleado],TBLTIPO[cta])</f>
        <v>2.1.1.1.01</v>
      </c>
      <c r="D1205" t="str">
        <f>_xlfn.XLOOKUP(TMODELO[[#This Row],[Codigo Area Liquidacion]],TBLAREA[PLANTA],TBLAREA[PROG])</f>
        <v>13</v>
      </c>
      <c r="E1205" t="str">
        <f>TMODELO[[#This Row],[Numero Documento]]&amp;TMODELO[[#This Row],[CTA]]</f>
        <v>001005380082.1.1.1.01</v>
      </c>
      <c r="F1205" s="25" t="s">
        <v>1497</v>
      </c>
      <c r="G1205" t="s">
        <v>663</v>
      </c>
      <c r="H1205" t="s">
        <v>664</v>
      </c>
      <c r="I1205" t="s">
        <v>1954</v>
      </c>
      <c r="J1205" t="s">
        <v>1677</v>
      </c>
    </row>
    <row r="1206" spans="1:10">
      <c r="A1206" t="s">
        <v>3039</v>
      </c>
      <c r="B1206" t="s">
        <v>3139</v>
      </c>
      <c r="C1206" t="str">
        <f>_xlfn.XLOOKUP(TMODELO[[#This Row],[Tipo Empleado]],TBLTIPO[Tipo Empleado],TBLTIPO[cta])</f>
        <v>2.1.1.2.08</v>
      </c>
      <c r="D1206" t="str">
        <f>_xlfn.XLOOKUP(TMODELO[[#This Row],[Codigo Area Liquidacion]],TBLAREA[PLANTA],TBLAREA[PROG])</f>
        <v>01</v>
      </c>
      <c r="E1206" t="str">
        <f>TMODELO[[#This Row],[Numero Documento]]&amp;TMODELO[[#This Row],[CTA]]</f>
        <v>001163340042.1.1.2.08</v>
      </c>
      <c r="F1206" s="25" t="s">
        <v>2876</v>
      </c>
      <c r="G1206" t="s">
        <v>1174</v>
      </c>
      <c r="H1206" t="s">
        <v>1173</v>
      </c>
      <c r="I1206" t="s">
        <v>1115</v>
      </c>
      <c r="J1206" t="s">
        <v>1697</v>
      </c>
    </row>
    <row r="1207" spans="1:10">
      <c r="A1207" t="s">
        <v>3048</v>
      </c>
      <c r="B1207" t="s">
        <v>3139</v>
      </c>
      <c r="C1207" t="str">
        <f>_xlfn.XLOOKUP(TMODELO[[#This Row],[Tipo Empleado]],TBLTIPO[Tipo Empleado],TBLTIPO[cta])</f>
        <v>2.1.2.2.05</v>
      </c>
      <c r="D1207" t="str">
        <f>_xlfn.XLOOKUP(TMODELO[[#This Row],[Codigo Area Liquidacion]],TBLAREA[PLANTA],TBLAREA[PROG])</f>
        <v>01</v>
      </c>
      <c r="E1207" t="str">
        <f>TMODELO[[#This Row],[Numero Documento]]&amp;TMODELO[[#This Row],[CTA]]</f>
        <v>020001364532.1.2.2.05</v>
      </c>
      <c r="F1207" s="25" t="s">
        <v>3021</v>
      </c>
      <c r="G1207" t="s">
        <v>1783</v>
      </c>
      <c r="H1207" t="s">
        <v>1060</v>
      </c>
      <c r="I1207" t="s">
        <v>1116</v>
      </c>
      <c r="J1207" t="s">
        <v>1679</v>
      </c>
    </row>
    <row r="1208" spans="1:10">
      <c r="A1208" t="s">
        <v>11</v>
      </c>
      <c r="B1208" t="s">
        <v>3139</v>
      </c>
      <c r="C1208" t="str">
        <f>_xlfn.XLOOKUP(TMODELO[[#This Row],[Tipo Empleado]],TBLTIPO[Tipo Empleado],TBLTIPO[cta])</f>
        <v>2.1.1.1.01</v>
      </c>
      <c r="D1208" t="str">
        <f>_xlfn.XLOOKUP(TMODELO[[#This Row],[Codigo Area Liquidacion]],TBLAREA[PLANTA],TBLAREA[PROG])</f>
        <v>01</v>
      </c>
      <c r="E1208" t="str">
        <f>TMODELO[[#This Row],[Numero Documento]]&amp;TMODELO[[#This Row],[CTA]]</f>
        <v>001135980152.1.1.1.01</v>
      </c>
      <c r="F1208" s="25" t="s">
        <v>2251</v>
      </c>
      <c r="G1208" t="s">
        <v>1216</v>
      </c>
      <c r="H1208" t="s">
        <v>120</v>
      </c>
      <c r="I1208" t="s">
        <v>266</v>
      </c>
      <c r="J1208" t="s">
        <v>1687</v>
      </c>
    </row>
    <row r="1209" spans="1:10">
      <c r="A1209" t="s">
        <v>11</v>
      </c>
      <c r="B1209" t="s">
        <v>3139</v>
      </c>
      <c r="C1209" t="str">
        <f>_xlfn.XLOOKUP(TMODELO[[#This Row],[Tipo Empleado]],TBLTIPO[Tipo Empleado],TBLTIPO[cta])</f>
        <v>2.1.1.1.01</v>
      </c>
      <c r="D1209" t="str">
        <f>_xlfn.XLOOKUP(TMODELO[[#This Row],[Codigo Area Liquidacion]],TBLAREA[PLANTA],TBLAREA[PROG])</f>
        <v>01</v>
      </c>
      <c r="E1209" t="str">
        <f>TMODELO[[#This Row],[Numero Documento]]&amp;TMODELO[[#This Row],[CTA]]</f>
        <v>001128746722.1.1.1.01</v>
      </c>
      <c r="F1209" s="25" t="s">
        <v>2252</v>
      </c>
      <c r="G1209" t="s">
        <v>1125</v>
      </c>
      <c r="H1209" t="s">
        <v>209</v>
      </c>
      <c r="I1209" t="s">
        <v>596</v>
      </c>
      <c r="J1209" t="s">
        <v>1698</v>
      </c>
    </row>
    <row r="1210" spans="1:10">
      <c r="A1210" t="s">
        <v>3039</v>
      </c>
      <c r="B1210" t="s">
        <v>3139</v>
      </c>
      <c r="C1210" t="str">
        <f>_xlfn.XLOOKUP(TMODELO[[#This Row],[Tipo Empleado]],TBLTIPO[Tipo Empleado],TBLTIPO[cta])</f>
        <v>2.1.1.2.08</v>
      </c>
      <c r="D1210" t="str">
        <f>_xlfn.XLOOKUP(TMODELO[[#This Row],[Codigo Area Liquidacion]],TBLAREA[PLANTA],TBLAREA[PROG])</f>
        <v>01</v>
      </c>
      <c r="E1210" t="str">
        <f>TMODELO[[#This Row],[Numero Documento]]&amp;TMODELO[[#This Row],[CTA]]</f>
        <v>001038483392.1.1.2.08</v>
      </c>
      <c r="F1210" s="25" t="s">
        <v>2877</v>
      </c>
      <c r="G1210" t="s">
        <v>1898</v>
      </c>
      <c r="H1210" t="s">
        <v>1738</v>
      </c>
      <c r="I1210" t="s">
        <v>596</v>
      </c>
      <c r="J1210" t="s">
        <v>1698</v>
      </c>
    </row>
    <row r="1211" spans="1:10">
      <c r="A1211" t="s">
        <v>3039</v>
      </c>
      <c r="B1211" t="s">
        <v>3139</v>
      </c>
      <c r="C1211" t="str">
        <f>_xlfn.XLOOKUP(TMODELO[[#This Row],[Tipo Empleado]],TBLTIPO[Tipo Empleado],TBLTIPO[cta])</f>
        <v>2.1.1.2.08</v>
      </c>
      <c r="D1211" t="str">
        <f>_xlfn.XLOOKUP(TMODELO[[#This Row],[Codigo Area Liquidacion]],TBLAREA[PLANTA],TBLAREA[PROG])</f>
        <v>01</v>
      </c>
      <c r="E1211" t="str">
        <f>TMODELO[[#This Row],[Numero Documento]]&amp;TMODELO[[#This Row],[CTA]]</f>
        <v>031026245942.1.1.2.08</v>
      </c>
      <c r="F1211" s="25" t="s">
        <v>2878</v>
      </c>
      <c r="G1211" t="s">
        <v>1136</v>
      </c>
      <c r="H1211" t="s">
        <v>1642</v>
      </c>
      <c r="I1211" t="s">
        <v>674</v>
      </c>
      <c r="J1211" t="s">
        <v>1689</v>
      </c>
    </row>
    <row r="1212" spans="1:10">
      <c r="A1212" t="s">
        <v>11</v>
      </c>
      <c r="B1212" t="s">
        <v>3155</v>
      </c>
      <c r="C1212" t="str">
        <f>_xlfn.XLOOKUP(TMODELO[[#This Row],[Tipo Empleado]],TBLTIPO[Tipo Empleado],TBLTIPO[cta])</f>
        <v>2.1.1.1.01</v>
      </c>
      <c r="D1212" t="str">
        <f>_xlfn.XLOOKUP(TMODELO[[#This Row],[Codigo Area Liquidacion]],TBLAREA[PLANTA],TBLAREA[PROG])</f>
        <v>11</v>
      </c>
      <c r="E1212" t="str">
        <f>TMODELO[[#This Row],[Numero Documento]]&amp;TMODELO[[#This Row],[CTA]]</f>
        <v>001037835102.1.1.1.01</v>
      </c>
      <c r="F1212" s="25" t="s">
        <v>1568</v>
      </c>
      <c r="G1212" t="s">
        <v>99</v>
      </c>
      <c r="H1212" t="s">
        <v>100</v>
      </c>
      <c r="I1212" t="s">
        <v>73</v>
      </c>
      <c r="J1212" t="s">
        <v>1684</v>
      </c>
    </row>
    <row r="1213" spans="1:10">
      <c r="A1213" t="s">
        <v>11</v>
      </c>
      <c r="B1213" t="s">
        <v>3185</v>
      </c>
      <c r="C1213" t="str">
        <f>_xlfn.XLOOKUP(TMODELO[[#This Row],[Tipo Empleado]],TBLTIPO[Tipo Empleado],TBLTIPO[cta])</f>
        <v>2.1.1.1.01</v>
      </c>
      <c r="D1213" t="str">
        <f>_xlfn.XLOOKUP(TMODELO[[#This Row],[Codigo Area Liquidacion]],TBLAREA[PLANTA],TBLAREA[PROG])</f>
        <v>13</v>
      </c>
      <c r="E1213" t="str">
        <f>TMODELO[[#This Row],[Numero Documento]]&amp;TMODELO[[#This Row],[CTA]]</f>
        <v>056017966902.1.1.1.01</v>
      </c>
      <c r="F1213" s="25" t="s">
        <v>2253</v>
      </c>
      <c r="G1213" t="s">
        <v>809</v>
      </c>
      <c r="H1213" t="s">
        <v>82</v>
      </c>
      <c r="I1213" t="s">
        <v>342</v>
      </c>
      <c r="J1213" t="s">
        <v>1670</v>
      </c>
    </row>
    <row r="1214" spans="1:10">
      <c r="A1214" t="s">
        <v>11</v>
      </c>
      <c r="B1214" t="s">
        <v>3139</v>
      </c>
      <c r="C1214" t="str">
        <f>_xlfn.XLOOKUP(TMODELO[[#This Row],[Tipo Empleado]],TBLTIPO[Tipo Empleado],TBLTIPO[cta])</f>
        <v>2.1.1.1.01</v>
      </c>
      <c r="D1214" t="str">
        <f>_xlfn.XLOOKUP(TMODELO[[#This Row],[Codigo Area Liquidacion]],TBLAREA[PLANTA],TBLAREA[PROG])</f>
        <v>01</v>
      </c>
      <c r="E1214" t="str">
        <f>TMODELO[[#This Row],[Numero Documento]]&amp;TMODELO[[#This Row],[CTA]]</f>
        <v>402005618312.1.1.1.01</v>
      </c>
      <c r="F1214" s="25" t="s">
        <v>2254</v>
      </c>
      <c r="G1214" t="s">
        <v>1812</v>
      </c>
      <c r="H1214" t="s">
        <v>389</v>
      </c>
      <c r="I1214" t="s">
        <v>255</v>
      </c>
      <c r="J1214" t="s">
        <v>1695</v>
      </c>
    </row>
    <row r="1215" spans="1:10">
      <c r="A1215" t="s">
        <v>3048</v>
      </c>
      <c r="B1215" t="s">
        <v>3139</v>
      </c>
      <c r="C1215" t="str">
        <f>_xlfn.XLOOKUP(TMODELO[[#This Row],[Tipo Empleado]],TBLTIPO[Tipo Empleado],TBLTIPO[cta])</f>
        <v>2.1.2.2.05</v>
      </c>
      <c r="D1215" t="str">
        <f>_xlfn.XLOOKUP(TMODELO[[#This Row],[Codigo Area Liquidacion]],TBLAREA[PLANTA],TBLAREA[PROG])</f>
        <v>01</v>
      </c>
      <c r="E1215" t="str">
        <f>TMODELO[[#This Row],[Numero Documento]]&amp;TMODELO[[#This Row],[CTA]]</f>
        <v>082001652912.1.2.2.05</v>
      </c>
      <c r="F1215" s="25" t="s">
        <v>3022</v>
      </c>
      <c r="G1215" t="s">
        <v>1795</v>
      </c>
      <c r="H1215" t="s">
        <v>1060</v>
      </c>
      <c r="I1215" t="s">
        <v>1116</v>
      </c>
      <c r="J1215" t="s">
        <v>1679</v>
      </c>
    </row>
    <row r="1216" spans="1:10">
      <c r="A1216" t="s">
        <v>11</v>
      </c>
      <c r="B1216" t="s">
        <v>3185</v>
      </c>
      <c r="C1216" t="str">
        <f>_xlfn.XLOOKUP(TMODELO[[#This Row],[Tipo Empleado]],TBLTIPO[Tipo Empleado],TBLTIPO[cta])</f>
        <v>2.1.1.1.01</v>
      </c>
      <c r="D1216" t="str">
        <f>_xlfn.XLOOKUP(TMODELO[[#This Row],[Codigo Area Liquidacion]],TBLAREA[PLANTA],TBLAREA[PROG])</f>
        <v>13</v>
      </c>
      <c r="E1216" t="str">
        <f>TMODELO[[#This Row],[Numero Documento]]&amp;TMODELO[[#This Row],[CTA]]</f>
        <v>001051752362.1.1.1.01</v>
      </c>
      <c r="F1216" s="25" t="s">
        <v>2502</v>
      </c>
      <c r="G1216" t="s">
        <v>559</v>
      </c>
      <c r="H1216" t="s">
        <v>128</v>
      </c>
      <c r="I1216" t="s">
        <v>342</v>
      </c>
      <c r="J1216" t="s">
        <v>1670</v>
      </c>
    </row>
    <row r="1217" spans="1:10">
      <c r="A1217" t="s">
        <v>11</v>
      </c>
      <c r="B1217" t="s">
        <v>3155</v>
      </c>
      <c r="C1217" t="str">
        <f>_xlfn.XLOOKUP(TMODELO[[#This Row],[Tipo Empleado]],TBLTIPO[Tipo Empleado],TBLTIPO[cta])</f>
        <v>2.1.1.1.01</v>
      </c>
      <c r="D1217" t="str">
        <f>_xlfn.XLOOKUP(TMODELO[[#This Row],[Codigo Area Liquidacion]],TBLAREA[PLANTA],TBLAREA[PROG])</f>
        <v>11</v>
      </c>
      <c r="E1217" t="str">
        <f>TMODELO[[#This Row],[Numero Documento]]&amp;TMODELO[[#This Row],[CTA]]</f>
        <v>001151367312.1.1.1.01</v>
      </c>
      <c r="F1217" s="25" t="s">
        <v>2750</v>
      </c>
      <c r="G1217" t="s">
        <v>132</v>
      </c>
      <c r="H1217" t="s">
        <v>59</v>
      </c>
      <c r="I1217" t="s">
        <v>106</v>
      </c>
      <c r="J1217" t="s">
        <v>1690</v>
      </c>
    </row>
    <row r="1218" spans="1:10">
      <c r="A1218" t="s">
        <v>11</v>
      </c>
      <c r="B1218" t="s">
        <v>3185</v>
      </c>
      <c r="C1218" t="str">
        <f>_xlfn.XLOOKUP(TMODELO[[#This Row],[Tipo Empleado]],TBLTIPO[Tipo Empleado],TBLTIPO[cta])</f>
        <v>2.1.1.1.01</v>
      </c>
      <c r="D1218" t="str">
        <f>_xlfn.XLOOKUP(TMODELO[[#This Row],[Codigo Area Liquidacion]],TBLAREA[PLANTA],TBLAREA[PROG])</f>
        <v>13</v>
      </c>
      <c r="E1218" t="str">
        <f>TMODELO[[#This Row],[Numero Documento]]&amp;TMODELO[[#This Row],[CTA]]</f>
        <v>001173131482.1.1.1.01</v>
      </c>
      <c r="F1218" s="25" t="s">
        <v>2503</v>
      </c>
      <c r="G1218" t="s">
        <v>3212</v>
      </c>
      <c r="H1218" t="s">
        <v>8</v>
      </c>
      <c r="I1218" t="s">
        <v>342</v>
      </c>
      <c r="J1218" t="s">
        <v>1670</v>
      </c>
    </row>
    <row r="1219" spans="1:10">
      <c r="A1219" t="s">
        <v>11</v>
      </c>
      <c r="B1219" t="s">
        <v>3139</v>
      </c>
      <c r="C1219" t="str">
        <f>_xlfn.XLOOKUP(TMODELO[[#This Row],[Tipo Empleado]],TBLTIPO[Tipo Empleado],TBLTIPO[cta])</f>
        <v>2.1.1.1.01</v>
      </c>
      <c r="D1219" t="str">
        <f>_xlfn.XLOOKUP(TMODELO[[#This Row],[Codigo Area Liquidacion]],TBLAREA[PLANTA],TBLAREA[PROG])</f>
        <v>01</v>
      </c>
      <c r="E1219" t="str">
        <f>TMODELO[[#This Row],[Numero Documento]]&amp;TMODELO[[#This Row],[CTA]]</f>
        <v>001031943872.1.1.1.01</v>
      </c>
      <c r="F1219" s="25" t="s">
        <v>2255</v>
      </c>
      <c r="G1219" t="s">
        <v>947</v>
      </c>
      <c r="H1219" t="s">
        <v>310</v>
      </c>
      <c r="I1219" t="s">
        <v>1955</v>
      </c>
      <c r="J1219" t="s">
        <v>1669</v>
      </c>
    </row>
    <row r="1220" spans="1:10">
      <c r="A1220" t="s">
        <v>11</v>
      </c>
      <c r="B1220" t="s">
        <v>3185</v>
      </c>
      <c r="C1220" t="str">
        <f>_xlfn.XLOOKUP(TMODELO[[#This Row],[Tipo Empleado]],TBLTIPO[Tipo Empleado],TBLTIPO[cta])</f>
        <v>2.1.1.1.01</v>
      </c>
      <c r="D1220" t="str">
        <f>_xlfn.XLOOKUP(TMODELO[[#This Row],[Codigo Area Liquidacion]],TBLAREA[PLANTA],TBLAREA[PROG])</f>
        <v>13</v>
      </c>
      <c r="E1220" t="str">
        <f>TMODELO[[#This Row],[Numero Documento]]&amp;TMODELO[[#This Row],[CTA]]</f>
        <v>001183212562.1.1.1.01</v>
      </c>
      <c r="F1220" s="25" t="s">
        <v>2504</v>
      </c>
      <c r="G1220" t="s">
        <v>560</v>
      </c>
      <c r="H1220" t="s">
        <v>561</v>
      </c>
      <c r="I1220" t="s">
        <v>342</v>
      </c>
      <c r="J1220" t="s">
        <v>1670</v>
      </c>
    </row>
    <row r="1221" spans="1:10">
      <c r="A1221" t="s">
        <v>11</v>
      </c>
      <c r="B1221" t="s">
        <v>3155</v>
      </c>
      <c r="C1221" t="str">
        <f>_xlfn.XLOOKUP(TMODELO[[#This Row],[Tipo Empleado]],TBLTIPO[Tipo Empleado],TBLTIPO[cta])</f>
        <v>2.1.1.1.01</v>
      </c>
      <c r="D1221" t="str">
        <f>_xlfn.XLOOKUP(TMODELO[[#This Row],[Codigo Area Liquidacion]],TBLAREA[PLANTA],TBLAREA[PROG])</f>
        <v>11</v>
      </c>
      <c r="E1221" t="str">
        <f>TMODELO[[#This Row],[Numero Documento]]&amp;TMODELO[[#This Row],[CTA]]</f>
        <v>031000403892.1.1.1.01</v>
      </c>
      <c r="F1221" s="25" t="s">
        <v>2716</v>
      </c>
      <c r="G1221" t="s">
        <v>902</v>
      </c>
      <c r="H1221" t="s">
        <v>903</v>
      </c>
      <c r="I1221" t="s">
        <v>830</v>
      </c>
      <c r="J1221" t="s">
        <v>1672</v>
      </c>
    </row>
    <row r="1222" spans="1:10">
      <c r="A1222" t="s">
        <v>3039</v>
      </c>
      <c r="B1222" t="s">
        <v>3139</v>
      </c>
      <c r="C1222" t="str">
        <f>_xlfn.XLOOKUP(TMODELO[[#This Row],[Tipo Empleado]],TBLTIPO[Tipo Empleado],TBLTIPO[cta])</f>
        <v>2.1.1.2.08</v>
      </c>
      <c r="D1222" t="str">
        <f>_xlfn.XLOOKUP(TMODELO[[#This Row],[Codigo Area Liquidacion]],TBLAREA[PLANTA],TBLAREA[PROG])</f>
        <v>01</v>
      </c>
      <c r="E1222" t="str">
        <f>TMODELO[[#This Row],[Numero Documento]]&amp;TMODELO[[#This Row],[CTA]]</f>
        <v>223011948372.1.1.2.08</v>
      </c>
      <c r="F1222" s="25" t="s">
        <v>4823</v>
      </c>
      <c r="G1222" t="s">
        <v>6218</v>
      </c>
      <c r="H1222" t="s">
        <v>3144</v>
      </c>
      <c r="I1222" t="s">
        <v>208</v>
      </c>
      <c r="J1222" t="s">
        <v>3145</v>
      </c>
    </row>
    <row r="1223" spans="1:10">
      <c r="A1223" t="s">
        <v>11</v>
      </c>
      <c r="B1223" t="s">
        <v>3139</v>
      </c>
      <c r="C1223" t="str">
        <f>_xlfn.XLOOKUP(TMODELO[[#This Row],[Tipo Empleado]],TBLTIPO[Tipo Empleado],TBLTIPO[cta])</f>
        <v>2.1.1.1.01</v>
      </c>
      <c r="D1223" t="str">
        <f>_xlfn.XLOOKUP(TMODELO[[#This Row],[Codigo Area Liquidacion]],TBLAREA[PLANTA],TBLAREA[PROG])</f>
        <v>01</v>
      </c>
      <c r="E1223" t="str">
        <f>TMODELO[[#This Row],[Numero Documento]]&amp;TMODELO[[#This Row],[CTA]]</f>
        <v>001003850612.1.1.1.01</v>
      </c>
      <c r="F1223" s="25" t="s">
        <v>2256</v>
      </c>
      <c r="G1223" t="s">
        <v>804</v>
      </c>
      <c r="H1223" t="s">
        <v>805</v>
      </c>
      <c r="I1223" t="s">
        <v>1116</v>
      </c>
      <c r="J1223" t="s">
        <v>1679</v>
      </c>
    </row>
    <row r="1224" spans="1:10">
      <c r="A1224" t="s">
        <v>11</v>
      </c>
      <c r="B1224" t="s">
        <v>3139</v>
      </c>
      <c r="C1224" t="str">
        <f>_xlfn.XLOOKUP(TMODELO[[#This Row],[Tipo Empleado]],TBLTIPO[Tipo Empleado],TBLTIPO[cta])</f>
        <v>2.1.1.1.01</v>
      </c>
      <c r="D1224" t="str">
        <f>_xlfn.XLOOKUP(TMODELO[[#This Row],[Codigo Area Liquidacion]],TBLAREA[PLANTA],TBLAREA[PROG])</f>
        <v>01</v>
      </c>
      <c r="E1224" t="str">
        <f>TMODELO[[#This Row],[Numero Documento]]&amp;TMODELO[[#This Row],[CTA]]</f>
        <v>402147334002.1.1.1.01</v>
      </c>
      <c r="F1224" s="25" t="s">
        <v>2257</v>
      </c>
      <c r="G1224" t="s">
        <v>1126</v>
      </c>
      <c r="H1224" t="s">
        <v>10</v>
      </c>
      <c r="I1224" t="s">
        <v>1116</v>
      </c>
      <c r="J1224" t="s">
        <v>1679</v>
      </c>
    </row>
    <row r="1225" spans="1:10">
      <c r="A1225" t="s">
        <v>11</v>
      </c>
      <c r="B1225" t="s">
        <v>3139</v>
      </c>
      <c r="C1225" t="str">
        <f>_xlfn.XLOOKUP(TMODELO[[#This Row],[Tipo Empleado]],TBLTIPO[Tipo Empleado],TBLTIPO[cta])</f>
        <v>2.1.1.1.01</v>
      </c>
      <c r="D1225" t="str">
        <f>_xlfn.XLOOKUP(TMODELO[[#This Row],[Codigo Area Liquidacion]],TBLAREA[PLANTA],TBLAREA[PROG])</f>
        <v>01</v>
      </c>
      <c r="E1225" t="str">
        <f>TMODELO[[#This Row],[Numero Documento]]&amp;TMODELO[[#This Row],[CTA]]</f>
        <v>001165452452.1.1.1.01</v>
      </c>
      <c r="F1225" s="25" t="s">
        <v>2258</v>
      </c>
      <c r="G1225" t="s">
        <v>806</v>
      </c>
      <c r="H1225" t="s">
        <v>784</v>
      </c>
      <c r="I1225" t="s">
        <v>1116</v>
      </c>
      <c r="J1225" t="s">
        <v>1679</v>
      </c>
    </row>
    <row r="1226" spans="1:10">
      <c r="A1226" t="s">
        <v>3039</v>
      </c>
      <c r="B1226" t="s">
        <v>3139</v>
      </c>
      <c r="C1226" t="str">
        <f>_xlfn.XLOOKUP(TMODELO[[#This Row],[Tipo Empleado]],TBLTIPO[Tipo Empleado],TBLTIPO[cta])</f>
        <v>2.1.1.2.08</v>
      </c>
      <c r="D1226" t="str">
        <f>_xlfn.XLOOKUP(TMODELO[[#This Row],[Codigo Area Liquidacion]],TBLAREA[PLANTA],TBLAREA[PROG])</f>
        <v>01</v>
      </c>
      <c r="E1226" t="str">
        <f>TMODELO[[#This Row],[Numero Documento]]&amp;TMODELO[[#This Row],[CTA]]</f>
        <v>003006877202.1.1.2.08</v>
      </c>
      <c r="F1226" s="25" t="s">
        <v>2879</v>
      </c>
      <c r="G1226" t="s">
        <v>1137</v>
      </c>
      <c r="H1226" t="s">
        <v>130</v>
      </c>
      <c r="I1226" t="s">
        <v>1971</v>
      </c>
      <c r="J1226" t="s">
        <v>1693</v>
      </c>
    </row>
    <row r="1227" spans="1:10">
      <c r="A1227" t="s">
        <v>11</v>
      </c>
      <c r="B1227" t="s">
        <v>3185</v>
      </c>
      <c r="C1227" t="str">
        <f>_xlfn.XLOOKUP(TMODELO[[#This Row],[Tipo Empleado]],TBLTIPO[Tipo Empleado],TBLTIPO[cta])</f>
        <v>2.1.1.1.01</v>
      </c>
      <c r="D1227" t="str">
        <f>_xlfn.XLOOKUP(TMODELO[[#This Row],[Codigo Area Liquidacion]],TBLAREA[PLANTA],TBLAREA[PROG])</f>
        <v>13</v>
      </c>
      <c r="E1227" t="str">
        <f>TMODELO[[#This Row],[Numero Documento]]&amp;TMODELO[[#This Row],[CTA]]</f>
        <v>001081545432.1.1.1.01</v>
      </c>
      <c r="F1227" s="25" t="s">
        <v>1498</v>
      </c>
      <c r="G1227" t="s">
        <v>562</v>
      </c>
      <c r="H1227" t="s">
        <v>563</v>
      </c>
      <c r="I1227" t="s">
        <v>342</v>
      </c>
      <c r="J1227" t="s">
        <v>1670</v>
      </c>
    </row>
    <row r="1228" spans="1:10">
      <c r="A1228" t="s">
        <v>11</v>
      </c>
      <c r="B1228" t="s">
        <v>3155</v>
      </c>
      <c r="C1228" t="str">
        <f>_xlfn.XLOOKUP(TMODELO[[#This Row],[Tipo Empleado]],TBLTIPO[Tipo Empleado],TBLTIPO[cta])</f>
        <v>2.1.1.1.01</v>
      </c>
      <c r="D1228" t="str">
        <f>_xlfn.XLOOKUP(TMODELO[[#This Row],[Codigo Area Liquidacion]],TBLAREA[PLANTA],TBLAREA[PROG])</f>
        <v>11</v>
      </c>
      <c r="E1228" t="str">
        <f>TMODELO[[#This Row],[Numero Documento]]&amp;TMODELO[[#This Row],[CTA]]</f>
        <v>003006243272.1.1.1.01</v>
      </c>
      <c r="F1228" s="25" t="s">
        <v>2717</v>
      </c>
      <c r="G1228" t="s">
        <v>904</v>
      </c>
      <c r="H1228" t="s">
        <v>8</v>
      </c>
      <c r="I1228" t="s">
        <v>830</v>
      </c>
      <c r="J1228" t="s">
        <v>1672</v>
      </c>
    </row>
    <row r="1229" spans="1:10">
      <c r="A1229" t="s">
        <v>3048</v>
      </c>
      <c r="B1229" t="s">
        <v>3139</v>
      </c>
      <c r="C1229" t="str">
        <f>_xlfn.XLOOKUP(TMODELO[[#This Row],[Tipo Empleado]],TBLTIPO[Tipo Empleado],TBLTIPO[cta])</f>
        <v>2.1.2.2.05</v>
      </c>
      <c r="D1229" t="str">
        <f>_xlfn.XLOOKUP(TMODELO[[#This Row],[Codigo Area Liquidacion]],TBLAREA[PLANTA],TBLAREA[PROG])</f>
        <v>01</v>
      </c>
      <c r="E1229" t="str">
        <f>TMODELO[[#This Row],[Numero Documento]]&amp;TMODELO[[#This Row],[CTA]]</f>
        <v>049007217152.1.2.2.05</v>
      </c>
      <c r="F1229" s="25" t="s">
        <v>3024</v>
      </c>
      <c r="G1229" t="s">
        <v>3023</v>
      </c>
      <c r="H1229" t="s">
        <v>1060</v>
      </c>
      <c r="I1229" t="s">
        <v>1116</v>
      </c>
      <c r="J1229" t="s">
        <v>1679</v>
      </c>
    </row>
    <row r="1230" spans="1:10">
      <c r="A1230" t="s">
        <v>11</v>
      </c>
      <c r="B1230" t="s">
        <v>3155</v>
      </c>
      <c r="C1230" t="str">
        <f>_xlfn.XLOOKUP(TMODELO[[#This Row],[Tipo Empleado]],TBLTIPO[Tipo Empleado],TBLTIPO[cta])</f>
        <v>2.1.1.1.01</v>
      </c>
      <c r="D1230" t="str">
        <f>_xlfn.XLOOKUP(TMODELO[[#This Row],[Codigo Area Liquidacion]],TBLAREA[PLANTA],TBLAREA[PROG])</f>
        <v>11</v>
      </c>
      <c r="E1230" t="str">
        <f>TMODELO[[#This Row],[Numero Documento]]&amp;TMODELO[[#This Row],[CTA]]</f>
        <v>031004212582.1.1.1.01</v>
      </c>
      <c r="F1230" s="25" t="s">
        <v>2718</v>
      </c>
      <c r="G1230" t="s">
        <v>759</v>
      </c>
      <c r="H1230" t="s">
        <v>760</v>
      </c>
      <c r="I1230" t="s">
        <v>728</v>
      </c>
      <c r="J1230" t="s">
        <v>1674</v>
      </c>
    </row>
    <row r="1231" spans="1:10">
      <c r="A1231" t="s">
        <v>3039</v>
      </c>
      <c r="B1231" t="s">
        <v>3139</v>
      </c>
      <c r="C1231" t="str">
        <f>_xlfn.XLOOKUP(TMODELO[[#This Row],[Tipo Empleado]],TBLTIPO[Tipo Empleado],TBLTIPO[cta])</f>
        <v>2.1.1.2.08</v>
      </c>
      <c r="D1231" t="str">
        <f>_xlfn.XLOOKUP(TMODELO[[#This Row],[Codigo Area Liquidacion]],TBLAREA[PLANTA],TBLAREA[PROG])</f>
        <v>01</v>
      </c>
      <c r="E1231" t="str">
        <f>TMODELO[[#This Row],[Numero Documento]]&amp;TMODELO[[#This Row],[CTA]]</f>
        <v>226000238512.1.1.2.08</v>
      </c>
      <c r="F1231" s="25" t="s">
        <v>2880</v>
      </c>
      <c r="G1231" t="s">
        <v>1974</v>
      </c>
      <c r="H1231" t="s">
        <v>1197</v>
      </c>
      <c r="I1231" t="s">
        <v>1954</v>
      </c>
      <c r="J1231" t="s">
        <v>1677</v>
      </c>
    </row>
    <row r="1232" spans="1:10">
      <c r="A1232" t="s">
        <v>11</v>
      </c>
      <c r="B1232" t="s">
        <v>3155</v>
      </c>
      <c r="C1232" t="str">
        <f>_xlfn.XLOOKUP(TMODELO[[#This Row],[Tipo Empleado]],TBLTIPO[Tipo Empleado],TBLTIPO[cta])</f>
        <v>2.1.1.1.01</v>
      </c>
      <c r="D1232" t="str">
        <f>_xlfn.XLOOKUP(TMODELO[[#This Row],[Codigo Area Liquidacion]],TBLAREA[PLANTA],TBLAREA[PROG])</f>
        <v>11</v>
      </c>
      <c r="E1232" t="str">
        <f>TMODELO[[#This Row],[Numero Documento]]&amp;TMODELO[[#This Row],[CTA]]</f>
        <v>001134797032.1.1.1.01</v>
      </c>
      <c r="F1232" s="25" t="s">
        <v>2719</v>
      </c>
      <c r="G1232" t="s">
        <v>182</v>
      </c>
      <c r="H1232" t="s">
        <v>155</v>
      </c>
      <c r="I1232" t="s">
        <v>1953</v>
      </c>
      <c r="J1232" t="s">
        <v>1683</v>
      </c>
    </row>
    <row r="1233" spans="1:10">
      <c r="A1233" t="s">
        <v>11</v>
      </c>
      <c r="B1233" t="s">
        <v>3185</v>
      </c>
      <c r="C1233" t="str">
        <f>_xlfn.XLOOKUP(TMODELO[[#This Row],[Tipo Empleado]],TBLTIPO[Tipo Empleado],TBLTIPO[cta])</f>
        <v>2.1.1.1.01</v>
      </c>
      <c r="D1233" t="str">
        <f>_xlfn.XLOOKUP(TMODELO[[#This Row],[Codigo Area Liquidacion]],TBLAREA[PLANTA],TBLAREA[PROG])</f>
        <v>13</v>
      </c>
      <c r="E1233" t="str">
        <f>TMODELO[[#This Row],[Numero Documento]]&amp;TMODELO[[#This Row],[CTA]]</f>
        <v>001149388302.1.1.1.01</v>
      </c>
      <c r="F1233" s="25" t="s">
        <v>1499</v>
      </c>
      <c r="G1233" t="s">
        <v>825</v>
      </c>
      <c r="H1233" t="s">
        <v>10</v>
      </c>
      <c r="I1233" t="s">
        <v>811</v>
      </c>
      <c r="J1233" t="s">
        <v>1705</v>
      </c>
    </row>
    <row r="1234" spans="1:10">
      <c r="A1234" t="s">
        <v>11</v>
      </c>
      <c r="B1234" t="s">
        <v>3139</v>
      </c>
      <c r="C1234" t="str">
        <f>_xlfn.XLOOKUP(TMODELO[[#This Row],[Tipo Empleado]],TBLTIPO[Tipo Empleado],TBLTIPO[cta])</f>
        <v>2.1.1.1.01</v>
      </c>
      <c r="D1234" t="str">
        <f>_xlfn.XLOOKUP(TMODELO[[#This Row],[Codigo Area Liquidacion]],TBLAREA[PLANTA],TBLAREA[PROG])</f>
        <v>01</v>
      </c>
      <c r="E1234" t="str">
        <f>TMODELO[[#This Row],[Numero Documento]]&amp;TMODELO[[#This Row],[CTA]]</f>
        <v>001003703372.1.1.1.01</v>
      </c>
      <c r="F1234" s="25" t="s">
        <v>1381</v>
      </c>
      <c r="G1234" t="s">
        <v>714</v>
      </c>
      <c r="H1234" t="s">
        <v>8</v>
      </c>
      <c r="I1234" t="s">
        <v>699</v>
      </c>
      <c r="J1234" t="s">
        <v>1708</v>
      </c>
    </row>
    <row r="1235" spans="1:10">
      <c r="A1235" t="s">
        <v>11</v>
      </c>
      <c r="B1235" t="s">
        <v>3139</v>
      </c>
      <c r="C1235" t="str">
        <f>_xlfn.XLOOKUP(TMODELO[[#This Row],[Tipo Empleado]],TBLTIPO[Tipo Empleado],TBLTIPO[cta])</f>
        <v>2.1.1.1.01</v>
      </c>
      <c r="D1235" t="str">
        <f>_xlfn.XLOOKUP(TMODELO[[#This Row],[Codigo Area Liquidacion]],TBLAREA[PLANTA],TBLAREA[PROG])</f>
        <v>01</v>
      </c>
      <c r="E1235" t="str">
        <f>TMODELO[[#This Row],[Numero Documento]]&amp;TMODELO[[#This Row],[CTA]]</f>
        <v>402374505292.1.1.1.01</v>
      </c>
      <c r="F1235" s="25" t="s">
        <v>2259</v>
      </c>
      <c r="G1235" t="s">
        <v>1850</v>
      </c>
      <c r="H1235" t="s">
        <v>32</v>
      </c>
      <c r="I1235" t="s">
        <v>957</v>
      </c>
      <c r="J1235" t="s">
        <v>1717</v>
      </c>
    </row>
    <row r="1236" spans="1:10">
      <c r="A1236" t="s">
        <v>3039</v>
      </c>
      <c r="B1236" t="s">
        <v>3139</v>
      </c>
      <c r="C1236" t="str">
        <f>_xlfn.XLOOKUP(TMODELO[[#This Row],[Tipo Empleado]],TBLTIPO[Tipo Empleado],TBLTIPO[cta])</f>
        <v>2.1.1.2.08</v>
      </c>
      <c r="D1236" t="str">
        <f>_xlfn.XLOOKUP(TMODELO[[#This Row],[Codigo Area Liquidacion]],TBLAREA[PLANTA],TBLAREA[PROG])</f>
        <v>01</v>
      </c>
      <c r="E1236" t="str">
        <f>TMODELO[[#This Row],[Numero Documento]]&amp;TMODELO[[#This Row],[CTA]]</f>
        <v>092000248272.1.1.2.08</v>
      </c>
      <c r="F1236" s="25" t="s">
        <v>2881</v>
      </c>
      <c r="G1236" t="s">
        <v>1911</v>
      </c>
      <c r="H1236" t="s">
        <v>59</v>
      </c>
      <c r="I1236" t="s">
        <v>342</v>
      </c>
      <c r="J1236" t="s">
        <v>1670</v>
      </c>
    </row>
    <row r="1237" spans="1:10">
      <c r="A1237" t="s">
        <v>11</v>
      </c>
      <c r="B1237" t="s">
        <v>3155</v>
      </c>
      <c r="C1237" t="str">
        <f>_xlfn.XLOOKUP(TMODELO[[#This Row],[Tipo Empleado]],TBLTIPO[Tipo Empleado],TBLTIPO[cta])</f>
        <v>2.1.1.1.01</v>
      </c>
      <c r="D1237" t="str">
        <f>_xlfn.XLOOKUP(TMODELO[[#This Row],[Codigo Area Liquidacion]],TBLAREA[PLANTA],TBLAREA[PROG])</f>
        <v>11</v>
      </c>
      <c r="E1237" t="str">
        <f>TMODELO[[#This Row],[Numero Documento]]&amp;TMODELO[[#This Row],[CTA]]</f>
        <v>001175375632.1.1.1.01</v>
      </c>
      <c r="F1237" s="25" t="s">
        <v>2751</v>
      </c>
      <c r="G1237" t="s">
        <v>564</v>
      </c>
      <c r="H1237" t="s">
        <v>8</v>
      </c>
      <c r="I1237" t="s">
        <v>106</v>
      </c>
      <c r="J1237" t="s">
        <v>1690</v>
      </c>
    </row>
    <row r="1238" spans="1:10">
      <c r="A1238" t="s">
        <v>11</v>
      </c>
      <c r="B1238" t="s">
        <v>3139</v>
      </c>
      <c r="C1238" t="str">
        <f>_xlfn.XLOOKUP(TMODELO[[#This Row],[Tipo Empleado]],TBLTIPO[Tipo Empleado],TBLTIPO[cta])</f>
        <v>2.1.1.1.01</v>
      </c>
      <c r="D1238" t="str">
        <f>_xlfn.XLOOKUP(TMODELO[[#This Row],[Codigo Area Liquidacion]],TBLAREA[PLANTA],TBLAREA[PROG])</f>
        <v>01</v>
      </c>
      <c r="E1238" t="str">
        <f>TMODELO[[#This Row],[Numero Documento]]&amp;TMODELO[[#This Row],[CTA]]</f>
        <v>001080270612.1.1.1.01</v>
      </c>
      <c r="F1238" s="25" t="s">
        <v>1382</v>
      </c>
      <c r="G1238" t="s">
        <v>693</v>
      </c>
      <c r="H1238" t="s">
        <v>130</v>
      </c>
      <c r="I1238" t="s">
        <v>692</v>
      </c>
      <c r="J1238" t="s">
        <v>1724</v>
      </c>
    </row>
    <row r="1239" spans="1:10">
      <c r="A1239" t="s">
        <v>3039</v>
      </c>
      <c r="B1239" t="s">
        <v>3139</v>
      </c>
      <c r="C1239" t="str">
        <f>_xlfn.XLOOKUP(TMODELO[[#This Row],[Tipo Empleado]],TBLTIPO[Tipo Empleado],TBLTIPO[cta])</f>
        <v>2.1.1.2.08</v>
      </c>
      <c r="D1239" t="str">
        <f>_xlfn.XLOOKUP(TMODELO[[#This Row],[Codigo Area Liquidacion]],TBLAREA[PLANTA],TBLAREA[PROG])</f>
        <v>01</v>
      </c>
      <c r="E1239" t="str">
        <f>TMODELO[[#This Row],[Numero Documento]]&amp;TMODELO[[#This Row],[CTA]]</f>
        <v>047001647102.1.1.2.08</v>
      </c>
      <c r="F1239" s="25" t="s">
        <v>2882</v>
      </c>
      <c r="G1239" t="s">
        <v>1888</v>
      </c>
      <c r="H1239" t="s">
        <v>196</v>
      </c>
      <c r="I1239" t="s">
        <v>674</v>
      </c>
      <c r="J1239" t="s">
        <v>1689</v>
      </c>
    </row>
    <row r="1240" spans="1:10">
      <c r="A1240" t="s">
        <v>11</v>
      </c>
      <c r="B1240" t="s">
        <v>3155</v>
      </c>
      <c r="C1240" t="str">
        <f>_xlfn.XLOOKUP(TMODELO[[#This Row],[Tipo Empleado]],TBLTIPO[Tipo Empleado],TBLTIPO[cta])</f>
        <v>2.1.1.1.01</v>
      </c>
      <c r="D1240" t="str">
        <f>_xlfn.XLOOKUP(TMODELO[[#This Row],[Codigo Area Liquidacion]],TBLAREA[PLANTA],TBLAREA[PROG])</f>
        <v>11</v>
      </c>
      <c r="E1240" t="str">
        <f>TMODELO[[#This Row],[Numero Documento]]&amp;TMODELO[[#This Row],[CTA]]</f>
        <v>223008326272.1.1.1.01</v>
      </c>
      <c r="F1240" s="25" t="s">
        <v>2720</v>
      </c>
      <c r="G1240" t="s">
        <v>1930</v>
      </c>
      <c r="H1240" t="s">
        <v>27</v>
      </c>
      <c r="I1240" t="s">
        <v>830</v>
      </c>
      <c r="J1240" t="s">
        <v>1672</v>
      </c>
    </row>
    <row r="1241" spans="1:10">
      <c r="A1241" t="s">
        <v>3048</v>
      </c>
      <c r="B1241" t="s">
        <v>3139</v>
      </c>
      <c r="C1241" t="str">
        <f>_xlfn.XLOOKUP(TMODELO[[#This Row],[Tipo Empleado]],TBLTIPO[Tipo Empleado],TBLTIPO[cta])</f>
        <v>2.1.2.2.05</v>
      </c>
      <c r="D1241" t="str">
        <f>_xlfn.XLOOKUP(TMODELO[[#This Row],[Codigo Area Liquidacion]],TBLAREA[PLANTA],TBLAREA[PROG])</f>
        <v>01</v>
      </c>
      <c r="E1241" t="str">
        <f>TMODELO[[#This Row],[Numero Documento]]&amp;TMODELO[[#This Row],[CTA]]</f>
        <v>402147954662.1.2.2.05</v>
      </c>
      <c r="F1241" s="25" t="s">
        <v>3346</v>
      </c>
      <c r="G1241" t="s">
        <v>3312</v>
      </c>
      <c r="H1241" t="s">
        <v>1060</v>
      </c>
      <c r="I1241" t="s">
        <v>1116</v>
      </c>
      <c r="J1241" t="s">
        <v>1679</v>
      </c>
    </row>
    <row r="1242" spans="1:10">
      <c r="A1242" t="s">
        <v>3039</v>
      </c>
      <c r="B1242" t="s">
        <v>3139</v>
      </c>
      <c r="C1242" t="str">
        <f>_xlfn.XLOOKUP(TMODELO[[#This Row],[Tipo Empleado]],TBLTIPO[Tipo Empleado],TBLTIPO[cta])</f>
        <v>2.1.1.2.08</v>
      </c>
      <c r="D1242" t="str">
        <f>_xlfn.XLOOKUP(TMODELO[[#This Row],[Codigo Area Liquidacion]],TBLAREA[PLANTA],TBLAREA[PROG])</f>
        <v>01</v>
      </c>
      <c r="E1242" t="str">
        <f>TMODELO[[#This Row],[Numero Documento]]&amp;TMODELO[[#This Row],[CTA]]</f>
        <v>001181331152.1.1.2.08</v>
      </c>
      <c r="F1242" s="25" t="s">
        <v>2883</v>
      </c>
      <c r="G1242" t="s">
        <v>3152</v>
      </c>
      <c r="H1242" t="s">
        <v>100</v>
      </c>
      <c r="I1242" t="s">
        <v>1957</v>
      </c>
      <c r="J1242" t="s">
        <v>1685</v>
      </c>
    </row>
    <row r="1243" spans="1:10">
      <c r="A1243" t="s">
        <v>11</v>
      </c>
      <c r="B1243" t="s">
        <v>3185</v>
      </c>
      <c r="C1243" t="str">
        <f>_xlfn.XLOOKUP(TMODELO[[#This Row],[Tipo Empleado]],TBLTIPO[Tipo Empleado],TBLTIPO[cta])</f>
        <v>2.1.1.1.01</v>
      </c>
      <c r="D1243" t="str">
        <f>_xlfn.XLOOKUP(TMODELO[[#This Row],[Codigo Area Liquidacion]],TBLAREA[PLANTA],TBLAREA[PROG])</f>
        <v>13</v>
      </c>
      <c r="E1243" t="str">
        <f>TMODELO[[#This Row],[Numero Documento]]&amp;TMODELO[[#This Row],[CTA]]</f>
        <v>001169595522.1.1.1.01</v>
      </c>
      <c r="F1243" s="25" t="s">
        <v>2505</v>
      </c>
      <c r="G1243" t="s">
        <v>948</v>
      </c>
      <c r="H1243" t="s">
        <v>8</v>
      </c>
      <c r="I1243" t="s">
        <v>342</v>
      </c>
      <c r="J1243" t="s">
        <v>1670</v>
      </c>
    </row>
    <row r="1244" spans="1:10">
      <c r="A1244" t="s">
        <v>11</v>
      </c>
      <c r="B1244" t="s">
        <v>3139</v>
      </c>
      <c r="C1244" t="str">
        <f>_xlfn.XLOOKUP(TMODELO[[#This Row],[Tipo Empleado]],TBLTIPO[Tipo Empleado],TBLTIPO[cta])</f>
        <v>2.1.1.1.01</v>
      </c>
      <c r="D1244" t="str">
        <f>_xlfn.XLOOKUP(TMODELO[[#This Row],[Codigo Area Liquidacion]],TBLAREA[PLANTA],TBLAREA[PROG])</f>
        <v>01</v>
      </c>
      <c r="E1244" t="str">
        <f>TMODELO[[#This Row],[Numero Documento]]&amp;TMODELO[[#This Row],[CTA]]</f>
        <v>001135334002.1.1.1.01</v>
      </c>
      <c r="F1244" s="25" t="s">
        <v>2260</v>
      </c>
      <c r="G1244" t="s">
        <v>1145</v>
      </c>
      <c r="H1244" t="s">
        <v>10</v>
      </c>
      <c r="I1244" t="s">
        <v>205</v>
      </c>
      <c r="J1244" t="s">
        <v>1691</v>
      </c>
    </row>
    <row r="1245" spans="1:10">
      <c r="A1245" t="s">
        <v>11</v>
      </c>
      <c r="B1245" t="s">
        <v>3139</v>
      </c>
      <c r="C1245" t="str">
        <f>_xlfn.XLOOKUP(TMODELO[[#This Row],[Tipo Empleado]],TBLTIPO[Tipo Empleado],TBLTIPO[cta])</f>
        <v>2.1.1.1.01</v>
      </c>
      <c r="D1245" t="str">
        <f>_xlfn.XLOOKUP(TMODELO[[#This Row],[Codigo Area Liquidacion]],TBLAREA[PLANTA],TBLAREA[PROG])</f>
        <v>01</v>
      </c>
      <c r="E1245" t="str">
        <f>TMODELO[[#This Row],[Numero Documento]]&amp;TMODELO[[#This Row],[CTA]]</f>
        <v>402367803712.1.1.1.01</v>
      </c>
      <c r="F1245" s="25" t="s">
        <v>2261</v>
      </c>
      <c r="G1245" t="s">
        <v>1215</v>
      </c>
      <c r="H1245" t="s">
        <v>171</v>
      </c>
      <c r="I1245" t="s">
        <v>692</v>
      </c>
      <c r="J1245" t="s">
        <v>1724</v>
      </c>
    </row>
    <row r="1246" spans="1:10">
      <c r="A1246" t="s">
        <v>11</v>
      </c>
      <c r="B1246" t="s">
        <v>3139</v>
      </c>
      <c r="C1246" t="str">
        <f>_xlfn.XLOOKUP(TMODELO[[#This Row],[Tipo Empleado]],TBLTIPO[Tipo Empleado],TBLTIPO[cta])</f>
        <v>2.1.1.1.01</v>
      </c>
      <c r="D1246" t="str">
        <f>_xlfn.XLOOKUP(TMODELO[[#This Row],[Codigo Area Liquidacion]],TBLAREA[PLANTA],TBLAREA[PROG])</f>
        <v>01</v>
      </c>
      <c r="E1246" t="str">
        <f>TMODELO[[#This Row],[Numero Documento]]&amp;TMODELO[[#This Row],[CTA]]</f>
        <v>037000169532.1.1.1.01</v>
      </c>
      <c r="F1246" s="25" t="s">
        <v>2262</v>
      </c>
      <c r="G1246" t="s">
        <v>689</v>
      </c>
      <c r="H1246" t="s">
        <v>10</v>
      </c>
      <c r="I1246" t="s">
        <v>674</v>
      </c>
      <c r="J1246" t="s">
        <v>1689</v>
      </c>
    </row>
    <row r="1247" spans="1:10">
      <c r="A1247" t="s">
        <v>3039</v>
      </c>
      <c r="B1247" t="s">
        <v>3139</v>
      </c>
      <c r="C1247" t="str">
        <f>_xlfn.XLOOKUP(TMODELO[[#This Row],[Tipo Empleado]],TBLTIPO[Tipo Empleado],TBLTIPO[cta])</f>
        <v>2.1.1.2.08</v>
      </c>
      <c r="D1247" t="str">
        <f>_xlfn.XLOOKUP(TMODELO[[#This Row],[Codigo Area Liquidacion]],TBLAREA[PLANTA],TBLAREA[PROG])</f>
        <v>01</v>
      </c>
      <c r="E1247" t="str">
        <f>TMODELO[[#This Row],[Numero Documento]]&amp;TMODELO[[#This Row],[CTA]]</f>
        <v>402092475642.1.1.2.08</v>
      </c>
      <c r="F1247" s="25" t="s">
        <v>2884</v>
      </c>
      <c r="G1247" t="s">
        <v>1915</v>
      </c>
      <c r="H1247" t="s">
        <v>1946</v>
      </c>
      <c r="I1247" t="s">
        <v>1950</v>
      </c>
      <c r="J1247" t="s">
        <v>1725</v>
      </c>
    </row>
    <row r="1248" spans="1:10">
      <c r="A1248" t="s">
        <v>3048</v>
      </c>
      <c r="B1248" t="s">
        <v>3139</v>
      </c>
      <c r="C1248" t="str">
        <f>_xlfn.XLOOKUP(TMODELO[[#This Row],[Tipo Empleado]],TBLTIPO[Tipo Empleado],TBLTIPO[cta])</f>
        <v>2.1.2.2.05</v>
      </c>
      <c r="D1248" t="str">
        <f>_xlfn.XLOOKUP(TMODELO[[#This Row],[Codigo Area Liquidacion]],TBLAREA[PLANTA],TBLAREA[PROG])</f>
        <v>01</v>
      </c>
      <c r="E1248" t="str">
        <f>TMODELO[[#This Row],[Numero Documento]]&amp;TMODELO[[#This Row],[CTA]]</f>
        <v>031047987272.1.2.2.05</v>
      </c>
      <c r="F1248" s="25" t="s">
        <v>3339</v>
      </c>
      <c r="G1248" t="s">
        <v>3305</v>
      </c>
      <c r="H1248" t="s">
        <v>1060</v>
      </c>
      <c r="I1248" t="s">
        <v>1116</v>
      </c>
      <c r="J1248" t="s">
        <v>1679</v>
      </c>
    </row>
    <row r="1249" spans="1:10">
      <c r="A1249" t="s">
        <v>11</v>
      </c>
      <c r="B1249" t="s">
        <v>3155</v>
      </c>
      <c r="C1249" t="str">
        <f>_xlfn.XLOOKUP(TMODELO[[#This Row],[Tipo Empleado]],TBLTIPO[Tipo Empleado],TBLTIPO[cta])</f>
        <v>2.1.1.1.01</v>
      </c>
      <c r="D1249" t="str">
        <f>_xlfn.XLOOKUP(TMODELO[[#This Row],[Codigo Area Liquidacion]],TBLAREA[PLANTA],TBLAREA[PROG])</f>
        <v>11</v>
      </c>
      <c r="E1249" t="str">
        <f>TMODELO[[#This Row],[Numero Documento]]&amp;TMODELO[[#This Row],[CTA]]</f>
        <v>402270632412.1.1.1.01</v>
      </c>
      <c r="F1249" s="25" t="s">
        <v>2721</v>
      </c>
      <c r="G1249" t="s">
        <v>1185</v>
      </c>
      <c r="H1249" t="s">
        <v>60</v>
      </c>
      <c r="I1249" t="s">
        <v>18</v>
      </c>
      <c r="J1249" t="s">
        <v>1729</v>
      </c>
    </row>
    <row r="1250" spans="1:10">
      <c r="A1250" t="s">
        <v>3048</v>
      </c>
      <c r="B1250" t="s">
        <v>3139</v>
      </c>
      <c r="C1250" t="str">
        <f>_xlfn.XLOOKUP(TMODELO[[#This Row],[Tipo Empleado]],TBLTIPO[Tipo Empleado],TBLTIPO[cta])</f>
        <v>2.1.2.2.05</v>
      </c>
      <c r="D1250" t="str">
        <f>_xlfn.XLOOKUP(TMODELO[[#This Row],[Codigo Area Liquidacion]],TBLAREA[PLANTA],TBLAREA[PROG])</f>
        <v>01</v>
      </c>
      <c r="E1250" t="str">
        <f>TMODELO[[#This Row],[Numero Documento]]&amp;TMODELO[[#This Row],[CTA]]</f>
        <v>010010259392.1.2.2.05</v>
      </c>
      <c r="F1250" s="25" t="s">
        <v>3025</v>
      </c>
      <c r="G1250" t="s">
        <v>1225</v>
      </c>
      <c r="H1250" t="s">
        <v>1060</v>
      </c>
      <c r="I1250" t="s">
        <v>1116</v>
      </c>
      <c r="J1250" t="s">
        <v>1679</v>
      </c>
    </row>
    <row r="1251" spans="1:10">
      <c r="A1251" t="s">
        <v>11</v>
      </c>
      <c r="B1251" t="s">
        <v>3185</v>
      </c>
      <c r="C1251" t="str">
        <f>_xlfn.XLOOKUP(TMODELO[[#This Row],[Tipo Empleado]],TBLTIPO[Tipo Empleado],TBLTIPO[cta])</f>
        <v>2.1.1.1.01</v>
      </c>
      <c r="D1251" t="str">
        <f>_xlfn.XLOOKUP(TMODELO[[#This Row],[Codigo Area Liquidacion]],TBLAREA[PLANTA],TBLAREA[PROG])</f>
        <v>13</v>
      </c>
      <c r="E1251" t="str">
        <f>TMODELO[[#This Row],[Numero Documento]]&amp;TMODELO[[#This Row],[CTA]]</f>
        <v>001016319502.1.1.1.01</v>
      </c>
      <c r="F1251" s="25" t="s">
        <v>2506</v>
      </c>
      <c r="G1251" t="s">
        <v>665</v>
      </c>
      <c r="H1251" t="s">
        <v>239</v>
      </c>
      <c r="I1251" t="s">
        <v>1954</v>
      </c>
      <c r="J1251" t="s">
        <v>1677</v>
      </c>
    </row>
    <row r="1252" spans="1:10">
      <c r="A1252" t="s">
        <v>11</v>
      </c>
      <c r="B1252" t="s">
        <v>3155</v>
      </c>
      <c r="C1252" t="str">
        <f>_xlfn.XLOOKUP(TMODELO[[#This Row],[Tipo Empleado]],TBLTIPO[Tipo Empleado],TBLTIPO[cta])</f>
        <v>2.1.1.1.01</v>
      </c>
      <c r="D1252" t="str">
        <f>_xlfn.XLOOKUP(TMODELO[[#This Row],[Codigo Area Liquidacion]],TBLAREA[PLANTA],TBLAREA[PROG])</f>
        <v>11</v>
      </c>
      <c r="E1252" t="str">
        <f>TMODELO[[#This Row],[Numero Documento]]&amp;TMODELO[[#This Row],[CTA]]</f>
        <v>001092158712.1.1.1.01</v>
      </c>
      <c r="F1252" s="25" t="s">
        <v>1569</v>
      </c>
      <c r="G1252" t="s">
        <v>905</v>
      </c>
      <c r="H1252" t="s">
        <v>906</v>
      </c>
      <c r="I1252" t="s">
        <v>830</v>
      </c>
      <c r="J1252" t="s">
        <v>1672</v>
      </c>
    </row>
    <row r="1253" spans="1:10">
      <c r="A1253" t="s">
        <v>11</v>
      </c>
      <c r="B1253" t="s">
        <v>3139</v>
      </c>
      <c r="C1253" t="str">
        <f>_xlfn.XLOOKUP(TMODELO[[#This Row],[Tipo Empleado]],TBLTIPO[Tipo Empleado],TBLTIPO[cta])</f>
        <v>2.1.1.1.01</v>
      </c>
      <c r="D1253" t="str">
        <f>_xlfn.XLOOKUP(TMODELO[[#This Row],[Codigo Area Liquidacion]],TBLAREA[PLANTA],TBLAREA[PROG])</f>
        <v>01</v>
      </c>
      <c r="E1253" t="str">
        <f>TMODELO[[#This Row],[Numero Documento]]&amp;TMODELO[[#This Row],[CTA]]</f>
        <v>001108708132.1.1.1.01</v>
      </c>
      <c r="F1253" s="25" t="s">
        <v>2263</v>
      </c>
      <c r="G1253" t="s">
        <v>326</v>
      </c>
      <c r="H1253" t="s">
        <v>15</v>
      </c>
      <c r="I1253" t="s">
        <v>319</v>
      </c>
      <c r="J1253" t="s">
        <v>1694</v>
      </c>
    </row>
    <row r="1254" spans="1:10">
      <c r="A1254" t="s">
        <v>11</v>
      </c>
      <c r="B1254" t="s">
        <v>3185</v>
      </c>
      <c r="C1254" t="str">
        <f>_xlfn.XLOOKUP(TMODELO[[#This Row],[Tipo Empleado]],TBLTIPO[Tipo Empleado],TBLTIPO[cta])</f>
        <v>2.1.1.1.01</v>
      </c>
      <c r="D1254" t="str">
        <f>_xlfn.XLOOKUP(TMODELO[[#This Row],[Codigo Area Liquidacion]],TBLAREA[PLANTA],TBLAREA[PROG])</f>
        <v>13</v>
      </c>
      <c r="E1254" t="str">
        <f>TMODELO[[#This Row],[Numero Documento]]&amp;TMODELO[[#This Row],[CTA]]</f>
        <v>001050156142.1.1.1.01</v>
      </c>
      <c r="F1254" s="25" t="s">
        <v>1500</v>
      </c>
      <c r="G1254" t="s">
        <v>565</v>
      </c>
      <c r="H1254" t="s">
        <v>393</v>
      </c>
      <c r="I1254" t="s">
        <v>342</v>
      </c>
      <c r="J1254" t="s">
        <v>1670</v>
      </c>
    </row>
    <row r="1255" spans="1:10">
      <c r="A1255" t="s">
        <v>11</v>
      </c>
      <c r="B1255" t="s">
        <v>3185</v>
      </c>
      <c r="C1255" t="str">
        <f>_xlfn.XLOOKUP(TMODELO[[#This Row],[Tipo Empleado]],TBLTIPO[Tipo Empleado],TBLTIPO[cta])</f>
        <v>2.1.1.1.01</v>
      </c>
      <c r="D1255" t="str">
        <f>_xlfn.XLOOKUP(TMODELO[[#This Row],[Codigo Area Liquidacion]],TBLAREA[PLANTA],TBLAREA[PROG])</f>
        <v>13</v>
      </c>
      <c r="E1255" t="str">
        <f>TMODELO[[#This Row],[Numero Documento]]&amp;TMODELO[[#This Row],[CTA]]</f>
        <v>040000157032.1.1.1.01</v>
      </c>
      <c r="F1255" s="25" t="s">
        <v>2507</v>
      </c>
      <c r="G1255" t="s">
        <v>666</v>
      </c>
      <c r="H1255" t="s">
        <v>95</v>
      </c>
      <c r="I1255" t="s">
        <v>1954</v>
      </c>
      <c r="J1255" t="s">
        <v>1677</v>
      </c>
    </row>
    <row r="1256" spans="1:10">
      <c r="A1256" t="s">
        <v>11</v>
      </c>
      <c r="B1256" t="s">
        <v>3185</v>
      </c>
      <c r="C1256" t="str">
        <f>_xlfn.XLOOKUP(TMODELO[[#This Row],[Tipo Empleado]],TBLTIPO[Tipo Empleado],TBLTIPO[cta])</f>
        <v>2.1.1.1.01</v>
      </c>
      <c r="D1256" t="str">
        <f>_xlfn.XLOOKUP(TMODELO[[#This Row],[Codigo Area Liquidacion]],TBLAREA[PLANTA],TBLAREA[PROG])</f>
        <v>13</v>
      </c>
      <c r="E1256" t="str">
        <f>TMODELO[[#This Row],[Numero Documento]]&amp;TMODELO[[#This Row],[CTA]]</f>
        <v>001120156722.1.1.1.01</v>
      </c>
      <c r="F1256" s="25" t="s">
        <v>2508</v>
      </c>
      <c r="G1256" t="s">
        <v>566</v>
      </c>
      <c r="H1256" t="s">
        <v>567</v>
      </c>
      <c r="I1256" t="s">
        <v>342</v>
      </c>
      <c r="J1256" t="s">
        <v>1670</v>
      </c>
    </row>
    <row r="1257" spans="1:10">
      <c r="A1257" t="s">
        <v>11</v>
      </c>
      <c r="B1257" t="s">
        <v>3185</v>
      </c>
      <c r="C1257" t="str">
        <f>_xlfn.XLOOKUP(TMODELO[[#This Row],[Tipo Empleado]],TBLTIPO[Tipo Empleado],TBLTIPO[cta])</f>
        <v>2.1.1.1.01</v>
      </c>
      <c r="D1257" t="str">
        <f>_xlfn.XLOOKUP(TMODELO[[#This Row],[Codigo Area Liquidacion]],TBLAREA[PLANTA],TBLAREA[PROG])</f>
        <v>13</v>
      </c>
      <c r="E1257" t="str">
        <f>TMODELO[[#This Row],[Numero Documento]]&amp;TMODELO[[#This Row],[CTA]]</f>
        <v>082002580622.1.1.1.01</v>
      </c>
      <c r="F1257" s="25" t="s">
        <v>2509</v>
      </c>
      <c r="G1257" t="s">
        <v>1201</v>
      </c>
      <c r="H1257" t="s">
        <v>210</v>
      </c>
      <c r="I1257" t="s">
        <v>342</v>
      </c>
      <c r="J1257" t="s">
        <v>1670</v>
      </c>
    </row>
    <row r="1258" spans="1:10">
      <c r="A1258" t="s">
        <v>11</v>
      </c>
      <c r="B1258" t="s">
        <v>3185</v>
      </c>
      <c r="C1258" t="str">
        <f>_xlfn.XLOOKUP(TMODELO[[#This Row],[Tipo Empleado]],TBLTIPO[Tipo Empleado],TBLTIPO[cta])</f>
        <v>2.1.1.1.01</v>
      </c>
      <c r="D1258" t="str">
        <f>_xlfn.XLOOKUP(TMODELO[[#This Row],[Codigo Area Liquidacion]],TBLAREA[PLANTA],TBLAREA[PROG])</f>
        <v>13</v>
      </c>
      <c r="E1258" t="str">
        <f>TMODELO[[#This Row],[Numero Documento]]&amp;TMODELO[[#This Row],[CTA]]</f>
        <v>223018035932.1.1.1.01</v>
      </c>
      <c r="F1258" s="25" t="s">
        <v>2510</v>
      </c>
      <c r="G1258" t="s">
        <v>1200</v>
      </c>
      <c r="H1258" t="s">
        <v>210</v>
      </c>
      <c r="I1258" t="s">
        <v>342</v>
      </c>
      <c r="J1258" t="s">
        <v>1670</v>
      </c>
    </row>
    <row r="1259" spans="1:10">
      <c r="A1259" t="s">
        <v>11</v>
      </c>
      <c r="B1259" t="s">
        <v>3185</v>
      </c>
      <c r="C1259" t="str">
        <f>_xlfn.XLOOKUP(TMODELO[[#This Row],[Tipo Empleado]],TBLTIPO[Tipo Empleado],TBLTIPO[cta])</f>
        <v>2.1.1.1.01</v>
      </c>
      <c r="D1259" t="str">
        <f>_xlfn.XLOOKUP(TMODELO[[#This Row],[Codigo Area Liquidacion]],TBLAREA[PLANTA],TBLAREA[PROG])</f>
        <v>13</v>
      </c>
      <c r="E1259" t="str">
        <f>TMODELO[[#This Row],[Numero Documento]]&amp;TMODELO[[#This Row],[CTA]]</f>
        <v>008001688172.1.1.1.01</v>
      </c>
      <c r="F1259" s="25" t="s">
        <v>2511</v>
      </c>
      <c r="G1259" t="s">
        <v>1159</v>
      </c>
      <c r="H1259" t="s">
        <v>210</v>
      </c>
      <c r="I1259" t="s">
        <v>342</v>
      </c>
      <c r="J1259" t="s">
        <v>1670</v>
      </c>
    </row>
    <row r="1260" spans="1:10">
      <c r="A1260" t="s">
        <v>11</v>
      </c>
      <c r="B1260" t="s">
        <v>3185</v>
      </c>
      <c r="C1260" t="str">
        <f>_xlfn.XLOOKUP(TMODELO[[#This Row],[Tipo Empleado]],TBLTIPO[Tipo Empleado],TBLTIPO[cta])</f>
        <v>2.1.1.1.01</v>
      </c>
      <c r="D1260" t="str">
        <f>_xlfn.XLOOKUP(TMODELO[[#This Row],[Codigo Area Liquidacion]],TBLAREA[PLANTA],TBLAREA[PROG])</f>
        <v>13</v>
      </c>
      <c r="E1260" t="str">
        <f>TMODELO[[#This Row],[Numero Documento]]&amp;TMODELO[[#This Row],[CTA]]</f>
        <v>042000517062.1.1.1.01</v>
      </c>
      <c r="F1260" s="25" t="s">
        <v>2512</v>
      </c>
      <c r="G1260" t="s">
        <v>1788</v>
      </c>
      <c r="H1260" t="s">
        <v>434</v>
      </c>
      <c r="I1260" t="s">
        <v>1954</v>
      </c>
      <c r="J1260" t="s">
        <v>1677</v>
      </c>
    </row>
    <row r="1261" spans="1:10">
      <c r="A1261" t="s">
        <v>11</v>
      </c>
      <c r="B1261" t="s">
        <v>3185</v>
      </c>
      <c r="C1261" t="str">
        <f>_xlfn.XLOOKUP(TMODELO[[#This Row],[Tipo Empleado]],TBLTIPO[Tipo Empleado],TBLTIPO[cta])</f>
        <v>2.1.1.1.01</v>
      </c>
      <c r="D1261" t="str">
        <f>_xlfn.XLOOKUP(TMODELO[[#This Row],[Codigo Area Liquidacion]],TBLAREA[PLANTA],TBLAREA[PROG])</f>
        <v>13</v>
      </c>
      <c r="E1261" t="str">
        <f>TMODELO[[#This Row],[Numero Documento]]&amp;TMODELO[[#This Row],[CTA]]</f>
        <v>049002854142.1.1.1.01</v>
      </c>
      <c r="F1261" s="25" t="s">
        <v>2513</v>
      </c>
      <c r="G1261" t="s">
        <v>568</v>
      </c>
      <c r="H1261" t="s">
        <v>128</v>
      </c>
      <c r="I1261" t="s">
        <v>342</v>
      </c>
      <c r="J1261" t="s">
        <v>1670</v>
      </c>
    </row>
    <row r="1262" spans="1:10">
      <c r="A1262" t="s">
        <v>11</v>
      </c>
      <c r="B1262" t="s">
        <v>3139</v>
      </c>
      <c r="C1262" t="str">
        <f>_xlfn.XLOOKUP(TMODELO[[#This Row],[Tipo Empleado]],TBLTIPO[Tipo Empleado],TBLTIPO[cta])</f>
        <v>2.1.1.1.01</v>
      </c>
      <c r="D1262" t="str">
        <f>_xlfn.XLOOKUP(TMODELO[[#This Row],[Codigo Area Liquidacion]],TBLAREA[PLANTA],TBLAREA[PROG])</f>
        <v>01</v>
      </c>
      <c r="E1262" t="str">
        <f>TMODELO[[#This Row],[Numero Documento]]&amp;TMODELO[[#This Row],[CTA]]</f>
        <v>047001091862.1.1.1.01</v>
      </c>
      <c r="F1262" s="25" t="s">
        <v>2264</v>
      </c>
      <c r="G1262" t="s">
        <v>1127</v>
      </c>
      <c r="H1262" t="s">
        <v>196</v>
      </c>
      <c r="I1262" t="s">
        <v>1115</v>
      </c>
      <c r="J1262" t="s">
        <v>1697</v>
      </c>
    </row>
    <row r="1263" spans="1:10">
      <c r="A1263" t="s">
        <v>11</v>
      </c>
      <c r="B1263" t="s">
        <v>3185</v>
      </c>
      <c r="C1263" t="str">
        <f>_xlfn.XLOOKUP(TMODELO[[#This Row],[Tipo Empleado]],TBLTIPO[Tipo Empleado],TBLTIPO[cta])</f>
        <v>2.1.1.1.01</v>
      </c>
      <c r="D1263" t="str">
        <f>_xlfn.XLOOKUP(TMODELO[[#This Row],[Codigo Area Liquidacion]],TBLAREA[PLANTA],TBLAREA[PROG])</f>
        <v>13</v>
      </c>
      <c r="E1263" t="str">
        <f>TMODELO[[#This Row],[Numero Documento]]&amp;TMODELO[[#This Row],[CTA]]</f>
        <v>085000923102.1.1.1.01</v>
      </c>
      <c r="F1263" s="25" t="s">
        <v>2514</v>
      </c>
      <c r="G1263" t="s">
        <v>569</v>
      </c>
      <c r="H1263" t="s">
        <v>128</v>
      </c>
      <c r="I1263" t="s">
        <v>342</v>
      </c>
      <c r="J1263" t="s">
        <v>1670</v>
      </c>
    </row>
    <row r="1264" spans="1:10">
      <c r="A1264" t="s">
        <v>3039</v>
      </c>
      <c r="B1264" t="s">
        <v>3139</v>
      </c>
      <c r="C1264" t="str">
        <f>_xlfn.XLOOKUP(TMODELO[[#This Row],[Tipo Empleado]],TBLTIPO[Tipo Empleado],TBLTIPO[cta])</f>
        <v>2.1.1.2.08</v>
      </c>
      <c r="D1264" t="str">
        <f>_xlfn.XLOOKUP(TMODELO[[#This Row],[Codigo Area Liquidacion]],TBLAREA[PLANTA],TBLAREA[PROG])</f>
        <v>01</v>
      </c>
      <c r="E1264" t="str">
        <f>TMODELO[[#This Row],[Numero Documento]]&amp;TMODELO[[#This Row],[CTA]]</f>
        <v>017000118182.1.1.2.08</v>
      </c>
      <c r="F1264" s="25" t="s">
        <v>2885</v>
      </c>
      <c r="G1264" t="s">
        <v>1905</v>
      </c>
      <c r="H1264" t="s">
        <v>100</v>
      </c>
      <c r="I1264" t="s">
        <v>274</v>
      </c>
      <c r="J1264" t="s">
        <v>1711</v>
      </c>
    </row>
    <row r="1265" spans="1:10">
      <c r="A1265" t="s">
        <v>11</v>
      </c>
      <c r="B1265" t="s">
        <v>3185</v>
      </c>
      <c r="C1265" t="str">
        <f>_xlfn.XLOOKUP(TMODELO[[#This Row],[Tipo Empleado]],TBLTIPO[Tipo Empleado],TBLTIPO[cta])</f>
        <v>2.1.1.1.01</v>
      </c>
      <c r="D1265" t="str">
        <f>_xlfn.XLOOKUP(TMODELO[[#This Row],[Codigo Area Liquidacion]],TBLAREA[PLANTA],TBLAREA[PROG])</f>
        <v>13</v>
      </c>
      <c r="E1265" t="str">
        <f>TMODELO[[#This Row],[Numero Documento]]&amp;TMODELO[[#This Row],[CTA]]</f>
        <v>001095991342.1.1.1.01</v>
      </c>
      <c r="F1265" s="25" t="s">
        <v>2515</v>
      </c>
      <c r="G1265" t="s">
        <v>1199</v>
      </c>
      <c r="H1265" t="s">
        <v>210</v>
      </c>
      <c r="I1265" t="s">
        <v>342</v>
      </c>
      <c r="J1265" t="s">
        <v>1670</v>
      </c>
    </row>
    <row r="1266" spans="1:10">
      <c r="A1266" t="s">
        <v>11</v>
      </c>
      <c r="B1266" t="s">
        <v>3139</v>
      </c>
      <c r="C1266" t="str">
        <f>_xlfn.XLOOKUP(TMODELO[[#This Row],[Tipo Empleado]],TBLTIPO[Tipo Empleado],TBLTIPO[cta])</f>
        <v>2.1.1.1.01</v>
      </c>
      <c r="D1266" t="str">
        <f>_xlfn.XLOOKUP(TMODELO[[#This Row],[Codigo Area Liquidacion]],TBLAREA[PLANTA],TBLAREA[PROG])</f>
        <v>01</v>
      </c>
      <c r="E1266" t="str">
        <f>TMODELO[[#This Row],[Numero Documento]]&amp;TMODELO[[#This Row],[CTA]]</f>
        <v>001000590052.1.1.1.01</v>
      </c>
      <c r="F1266" s="25" t="s">
        <v>2265</v>
      </c>
      <c r="G1266" t="s">
        <v>727</v>
      </c>
      <c r="H1266" t="s">
        <v>133</v>
      </c>
      <c r="I1266" t="s">
        <v>716</v>
      </c>
      <c r="J1266" t="s">
        <v>1671</v>
      </c>
    </row>
    <row r="1267" spans="1:10">
      <c r="A1267" t="s">
        <v>11</v>
      </c>
      <c r="B1267" t="s">
        <v>3185</v>
      </c>
      <c r="C1267" t="str">
        <f>_xlfn.XLOOKUP(TMODELO[[#This Row],[Tipo Empleado]],TBLTIPO[Tipo Empleado],TBLTIPO[cta])</f>
        <v>2.1.1.1.01</v>
      </c>
      <c r="D1267" t="str">
        <f>_xlfn.XLOOKUP(TMODELO[[#This Row],[Codigo Area Liquidacion]],TBLAREA[PLANTA],TBLAREA[PROG])</f>
        <v>13</v>
      </c>
      <c r="E1267" t="str">
        <f>TMODELO[[#This Row],[Numero Documento]]&amp;TMODELO[[#This Row],[CTA]]</f>
        <v>001054844302.1.1.1.01</v>
      </c>
      <c r="F1267" s="25" t="s">
        <v>2553</v>
      </c>
      <c r="G1267" t="s">
        <v>609</v>
      </c>
      <c r="H1267" t="s">
        <v>8</v>
      </c>
      <c r="I1267" t="s">
        <v>1952</v>
      </c>
      <c r="J1267" t="s">
        <v>1682</v>
      </c>
    </row>
    <row r="1268" spans="1:10">
      <c r="A1268" t="s">
        <v>3039</v>
      </c>
      <c r="B1268" t="s">
        <v>3139</v>
      </c>
      <c r="C1268" t="str">
        <f>_xlfn.XLOOKUP(TMODELO[[#This Row],[Tipo Empleado]],TBLTIPO[Tipo Empleado],TBLTIPO[cta])</f>
        <v>2.1.1.2.08</v>
      </c>
      <c r="D1268" t="str">
        <f>_xlfn.XLOOKUP(TMODELO[[#This Row],[Codigo Area Liquidacion]],TBLAREA[PLANTA],TBLAREA[PROG])</f>
        <v>01</v>
      </c>
      <c r="E1268" t="str">
        <f>TMODELO[[#This Row],[Numero Documento]]&amp;TMODELO[[#This Row],[CTA]]</f>
        <v>402232499762.1.1.2.08</v>
      </c>
      <c r="F1268" s="25" t="s">
        <v>2829</v>
      </c>
      <c r="G1268" t="s">
        <v>6226</v>
      </c>
      <c r="H1268" t="s">
        <v>3144</v>
      </c>
      <c r="I1268" t="s">
        <v>208</v>
      </c>
      <c r="J1268" t="s">
        <v>3145</v>
      </c>
    </row>
    <row r="1269" spans="1:10">
      <c r="A1269" t="s">
        <v>11</v>
      </c>
      <c r="B1269" t="s">
        <v>3155</v>
      </c>
      <c r="C1269" t="str">
        <f>_xlfn.XLOOKUP(TMODELO[[#This Row],[Tipo Empleado]],TBLTIPO[Tipo Empleado],TBLTIPO[cta])</f>
        <v>2.1.1.1.01</v>
      </c>
      <c r="D1269" t="str">
        <f>_xlfn.XLOOKUP(TMODELO[[#This Row],[Codigo Area Liquidacion]],TBLAREA[PLANTA],TBLAREA[PROG])</f>
        <v>11</v>
      </c>
      <c r="E1269" t="str">
        <f>TMODELO[[#This Row],[Numero Documento]]&amp;TMODELO[[#This Row],[CTA]]</f>
        <v>031043593972.1.1.1.01</v>
      </c>
      <c r="F1269" s="25" t="s">
        <v>2722</v>
      </c>
      <c r="G1269" t="s">
        <v>1857</v>
      </c>
      <c r="H1269" t="s">
        <v>60</v>
      </c>
      <c r="I1269" t="s">
        <v>728</v>
      </c>
      <c r="J1269" t="s">
        <v>1674</v>
      </c>
    </row>
    <row r="1270" spans="1:10">
      <c r="A1270" t="s">
        <v>11</v>
      </c>
      <c r="B1270" t="s">
        <v>3139</v>
      </c>
      <c r="C1270" t="str">
        <f>_xlfn.XLOOKUP(TMODELO[[#This Row],[Tipo Empleado]],TBLTIPO[Tipo Empleado],TBLTIPO[cta])</f>
        <v>2.1.1.1.01</v>
      </c>
      <c r="D1270" t="str">
        <f>_xlfn.XLOOKUP(TMODELO[[#This Row],[Codigo Area Liquidacion]],TBLAREA[PLANTA],TBLAREA[PROG])</f>
        <v>01</v>
      </c>
      <c r="E1270" t="str">
        <f>TMODELO[[#This Row],[Numero Documento]]&amp;TMODELO[[#This Row],[CTA]]</f>
        <v>001141637282.1.1.1.01</v>
      </c>
      <c r="F1270" s="25" t="s">
        <v>2266</v>
      </c>
      <c r="G1270" t="s">
        <v>341</v>
      </c>
      <c r="H1270" t="s">
        <v>259</v>
      </c>
      <c r="I1270" t="s">
        <v>339</v>
      </c>
      <c r="J1270" t="s">
        <v>1680</v>
      </c>
    </row>
    <row r="1271" spans="1:10">
      <c r="A1271" t="s">
        <v>3039</v>
      </c>
      <c r="B1271" t="s">
        <v>3139</v>
      </c>
      <c r="C1271" t="str">
        <f>_xlfn.XLOOKUP(TMODELO[[#This Row],[Tipo Empleado]],TBLTIPO[Tipo Empleado],TBLTIPO[cta])</f>
        <v>2.1.1.2.08</v>
      </c>
      <c r="D1271" t="str">
        <f>_xlfn.XLOOKUP(TMODELO[[#This Row],[Codigo Area Liquidacion]],TBLAREA[PLANTA],TBLAREA[PROG])</f>
        <v>01</v>
      </c>
      <c r="E1271" t="str">
        <f>TMODELO[[#This Row],[Numero Documento]]&amp;TMODELO[[#This Row],[CTA]]</f>
        <v>224001708602.1.1.2.08</v>
      </c>
      <c r="F1271" s="25" t="s">
        <v>2886</v>
      </c>
      <c r="G1271" t="s">
        <v>1973</v>
      </c>
      <c r="H1271" t="s">
        <v>1197</v>
      </c>
      <c r="I1271" t="s">
        <v>1960</v>
      </c>
      <c r="J1271" t="s">
        <v>1676</v>
      </c>
    </row>
    <row r="1272" spans="1:10">
      <c r="A1272" t="s">
        <v>11</v>
      </c>
      <c r="B1272" t="s">
        <v>3185</v>
      </c>
      <c r="C1272" t="str">
        <f>_xlfn.XLOOKUP(TMODELO[[#This Row],[Tipo Empleado]],TBLTIPO[Tipo Empleado],TBLTIPO[cta])</f>
        <v>2.1.1.1.01</v>
      </c>
      <c r="D1272" t="str">
        <f>_xlfn.XLOOKUP(TMODELO[[#This Row],[Codigo Area Liquidacion]],TBLAREA[PLANTA],TBLAREA[PROG])</f>
        <v>13</v>
      </c>
      <c r="E1272" t="str">
        <f>TMODELO[[#This Row],[Numero Documento]]&amp;TMODELO[[#This Row],[CTA]]</f>
        <v>402347323742.1.1.1.01</v>
      </c>
      <c r="F1272" s="25" t="s">
        <v>4782</v>
      </c>
      <c r="G1272" t="s">
        <v>4781</v>
      </c>
      <c r="H1272" t="s">
        <v>8</v>
      </c>
      <c r="I1272" t="s">
        <v>342</v>
      </c>
      <c r="J1272" t="s">
        <v>1670</v>
      </c>
    </row>
    <row r="1273" spans="1:10">
      <c r="A1273" t="s">
        <v>3048</v>
      </c>
      <c r="B1273" t="s">
        <v>3139</v>
      </c>
      <c r="C1273" t="str">
        <f>_xlfn.XLOOKUP(TMODELO[[#This Row],[Tipo Empleado]],TBLTIPO[Tipo Empleado],TBLTIPO[cta])</f>
        <v>2.1.2.2.05</v>
      </c>
      <c r="D1273" t="str">
        <f>_xlfn.XLOOKUP(TMODELO[[#This Row],[Codigo Area Liquidacion]],TBLAREA[PLANTA],TBLAREA[PROG])</f>
        <v>01</v>
      </c>
      <c r="E1273" t="str">
        <f>TMODELO[[#This Row],[Numero Documento]]&amp;TMODELO[[#This Row],[CTA]]</f>
        <v>078001004012.1.2.2.05</v>
      </c>
      <c r="F1273" s="25" t="s">
        <v>3026</v>
      </c>
      <c r="G1273" t="s">
        <v>1793</v>
      </c>
      <c r="H1273" t="s">
        <v>1060</v>
      </c>
      <c r="I1273" t="s">
        <v>1116</v>
      </c>
      <c r="J1273" t="s">
        <v>1679</v>
      </c>
    </row>
    <row r="1274" spans="1:10">
      <c r="A1274" t="s">
        <v>11</v>
      </c>
      <c r="B1274" t="s">
        <v>3139</v>
      </c>
      <c r="C1274" t="str">
        <f>_xlfn.XLOOKUP(TMODELO[[#This Row],[Tipo Empleado]],TBLTIPO[Tipo Empleado],TBLTIPO[cta])</f>
        <v>2.1.1.1.01</v>
      </c>
      <c r="D1274" t="str">
        <f>_xlfn.XLOOKUP(TMODELO[[#This Row],[Codigo Area Liquidacion]],TBLAREA[PLANTA],TBLAREA[PROG])</f>
        <v>01</v>
      </c>
      <c r="E1274" t="str">
        <f>TMODELO[[#This Row],[Numero Documento]]&amp;TMODELO[[#This Row],[CTA]]</f>
        <v>018001992652.1.1.1.01</v>
      </c>
      <c r="F1274" s="25" t="s">
        <v>2267</v>
      </c>
      <c r="G1274" t="s">
        <v>1926</v>
      </c>
      <c r="H1274" t="s">
        <v>27</v>
      </c>
      <c r="I1274" t="s">
        <v>1955</v>
      </c>
      <c r="J1274" t="s">
        <v>1669</v>
      </c>
    </row>
    <row r="1275" spans="1:10">
      <c r="A1275" t="s">
        <v>3039</v>
      </c>
      <c r="B1275" t="s">
        <v>3139</v>
      </c>
      <c r="C1275" t="str">
        <f>_xlfn.XLOOKUP(TMODELO[[#This Row],[Tipo Empleado]],TBLTIPO[Tipo Empleado],TBLTIPO[cta])</f>
        <v>2.1.1.2.08</v>
      </c>
      <c r="D1275" t="str">
        <f>_xlfn.XLOOKUP(TMODELO[[#This Row],[Codigo Area Liquidacion]],TBLAREA[PLANTA],TBLAREA[PROG])</f>
        <v>01</v>
      </c>
      <c r="E1275" t="str">
        <f>TMODELO[[#This Row],[Numero Documento]]&amp;TMODELO[[#This Row],[CTA]]</f>
        <v>402126857272.1.1.2.08</v>
      </c>
      <c r="F1275" s="25" t="s">
        <v>2887</v>
      </c>
      <c r="G1275" t="s">
        <v>1643</v>
      </c>
      <c r="H1275" t="s">
        <v>110</v>
      </c>
      <c r="I1275" t="s">
        <v>1955</v>
      </c>
      <c r="J1275" t="s">
        <v>1669</v>
      </c>
    </row>
    <row r="1276" spans="1:10">
      <c r="A1276" t="s">
        <v>11</v>
      </c>
      <c r="B1276" t="s">
        <v>3155</v>
      </c>
      <c r="C1276" t="str">
        <f>_xlfn.XLOOKUP(TMODELO[[#This Row],[Tipo Empleado]],TBLTIPO[Tipo Empleado],TBLTIPO[cta])</f>
        <v>2.1.1.1.01</v>
      </c>
      <c r="D1276" t="str">
        <f>_xlfn.XLOOKUP(TMODELO[[#This Row],[Codigo Area Liquidacion]],TBLAREA[PLANTA],TBLAREA[PROG])</f>
        <v>11</v>
      </c>
      <c r="E1276" t="str">
        <f>TMODELO[[#This Row],[Numero Documento]]&amp;TMODELO[[#This Row],[CTA]]</f>
        <v>001138275472.1.1.1.01</v>
      </c>
      <c r="F1276" s="25" t="s">
        <v>2723</v>
      </c>
      <c r="G1276" t="s">
        <v>101</v>
      </c>
      <c r="H1276" t="s">
        <v>102</v>
      </c>
      <c r="I1276" t="s">
        <v>73</v>
      </c>
      <c r="J1276" t="s">
        <v>1684</v>
      </c>
    </row>
    <row r="1277" spans="1:10">
      <c r="A1277" t="s">
        <v>11</v>
      </c>
      <c r="B1277" t="s">
        <v>3155</v>
      </c>
      <c r="C1277" t="str">
        <f>_xlfn.XLOOKUP(TMODELO[[#This Row],[Tipo Empleado]],TBLTIPO[Tipo Empleado],TBLTIPO[cta])</f>
        <v>2.1.1.1.01</v>
      </c>
      <c r="D1277" t="str">
        <f>_xlfn.XLOOKUP(TMODELO[[#This Row],[Codigo Area Liquidacion]],TBLAREA[PLANTA],TBLAREA[PROG])</f>
        <v>11</v>
      </c>
      <c r="E1277" t="str">
        <f>TMODELO[[#This Row],[Numero Documento]]&amp;TMODELO[[#This Row],[CTA]]</f>
        <v>031010329302.1.1.1.01</v>
      </c>
      <c r="F1277" s="25" t="s">
        <v>2724</v>
      </c>
      <c r="G1277" t="s">
        <v>761</v>
      </c>
      <c r="H1277" t="s">
        <v>248</v>
      </c>
      <c r="I1277" t="s">
        <v>728</v>
      </c>
      <c r="J1277" t="s">
        <v>1674</v>
      </c>
    </row>
    <row r="1278" spans="1:10">
      <c r="A1278" t="s">
        <v>11</v>
      </c>
      <c r="B1278" t="s">
        <v>3155</v>
      </c>
      <c r="C1278" t="str">
        <f>_xlfn.XLOOKUP(TMODELO[[#This Row],[Tipo Empleado]],TBLTIPO[Tipo Empleado],TBLTIPO[cta])</f>
        <v>2.1.1.1.01</v>
      </c>
      <c r="D1278" t="str">
        <f>_xlfn.XLOOKUP(TMODELO[[#This Row],[Codigo Area Liquidacion]],TBLAREA[PLANTA],TBLAREA[PROG])</f>
        <v>11</v>
      </c>
      <c r="E1278" t="str">
        <f>TMODELO[[#This Row],[Numero Documento]]&amp;TMODELO[[#This Row],[CTA]]</f>
        <v>001025139182.1.1.1.01</v>
      </c>
      <c r="F1278" s="25" t="s">
        <v>2725</v>
      </c>
      <c r="G1278" t="s">
        <v>1184</v>
      </c>
      <c r="H1278" t="s">
        <v>434</v>
      </c>
      <c r="I1278" t="s">
        <v>73</v>
      </c>
      <c r="J1278" t="s">
        <v>1684</v>
      </c>
    </row>
    <row r="1279" spans="1:10">
      <c r="A1279" t="s">
        <v>11</v>
      </c>
      <c r="B1279" t="s">
        <v>3155</v>
      </c>
      <c r="C1279" t="str">
        <f>_xlfn.XLOOKUP(TMODELO[[#This Row],[Tipo Empleado]],TBLTIPO[Tipo Empleado],TBLTIPO[cta])</f>
        <v>2.1.1.1.01</v>
      </c>
      <c r="D1279" t="str">
        <f>_xlfn.XLOOKUP(TMODELO[[#This Row],[Codigo Area Liquidacion]],TBLAREA[PLANTA],TBLAREA[PROG])</f>
        <v>11</v>
      </c>
      <c r="E1279" t="str">
        <f>TMODELO[[#This Row],[Numero Documento]]&amp;TMODELO[[#This Row],[CTA]]</f>
        <v>001042311542.1.1.1.01</v>
      </c>
      <c r="F1279" s="25" t="s">
        <v>2726</v>
      </c>
      <c r="G1279" t="s">
        <v>594</v>
      </c>
      <c r="H1279" t="s">
        <v>130</v>
      </c>
      <c r="I1279" t="s">
        <v>589</v>
      </c>
      <c r="J1279" t="s">
        <v>1715</v>
      </c>
    </row>
    <row r="1280" spans="1:10">
      <c r="A1280" t="s">
        <v>3039</v>
      </c>
      <c r="B1280" t="s">
        <v>3139</v>
      </c>
      <c r="C1280" t="str">
        <f>_xlfn.XLOOKUP(TMODELO[[#This Row],[Tipo Empleado]],TBLTIPO[Tipo Empleado],TBLTIPO[cta])</f>
        <v>2.1.1.2.08</v>
      </c>
      <c r="D1280" t="str">
        <f>_xlfn.XLOOKUP(TMODELO[[#This Row],[Codigo Area Liquidacion]],TBLAREA[PLANTA],TBLAREA[PROG])</f>
        <v>01</v>
      </c>
      <c r="E1280" t="str">
        <f>TMODELO[[#This Row],[Numero Documento]]&amp;TMODELO[[#This Row],[CTA]]</f>
        <v>018000817292.1.1.2.08</v>
      </c>
      <c r="F1280" s="25" t="s">
        <v>2888</v>
      </c>
      <c r="G1280" t="s">
        <v>1138</v>
      </c>
      <c r="H1280" t="s">
        <v>1642</v>
      </c>
      <c r="I1280" t="s">
        <v>674</v>
      </c>
      <c r="J1280" t="s">
        <v>1689</v>
      </c>
    </row>
    <row r="1281" spans="1:10">
      <c r="A1281" t="s">
        <v>11</v>
      </c>
      <c r="B1281" t="s">
        <v>3185</v>
      </c>
      <c r="C1281" t="str">
        <f>_xlfn.XLOOKUP(TMODELO[[#This Row],[Tipo Empleado]],TBLTIPO[Tipo Empleado],TBLTIPO[cta])</f>
        <v>2.1.1.1.01</v>
      </c>
      <c r="D1281" t="str">
        <f>_xlfn.XLOOKUP(TMODELO[[#This Row],[Codigo Area Liquidacion]],TBLAREA[PLANTA],TBLAREA[PROG])</f>
        <v>13</v>
      </c>
      <c r="E1281" t="str">
        <f>TMODELO[[#This Row],[Numero Documento]]&amp;TMODELO[[#This Row],[CTA]]</f>
        <v>002001573602.1.1.1.01</v>
      </c>
      <c r="F1281" s="25" t="s">
        <v>2516</v>
      </c>
      <c r="G1281" t="s">
        <v>826</v>
      </c>
      <c r="H1281" t="s">
        <v>827</v>
      </c>
      <c r="I1281" t="s">
        <v>811</v>
      </c>
      <c r="J1281" t="s">
        <v>1705</v>
      </c>
    </row>
    <row r="1282" spans="1:10">
      <c r="A1282" t="s">
        <v>3048</v>
      </c>
      <c r="B1282" t="s">
        <v>3139</v>
      </c>
      <c r="C1282" t="str">
        <f>_xlfn.XLOOKUP(TMODELO[[#This Row],[Tipo Empleado]],TBLTIPO[Tipo Empleado],TBLTIPO[cta])</f>
        <v>2.1.2.2.05</v>
      </c>
      <c r="D1282" t="str">
        <f>_xlfn.XLOOKUP(TMODELO[[#This Row],[Codigo Area Liquidacion]],TBLAREA[PLANTA],TBLAREA[PROG])</f>
        <v>01</v>
      </c>
      <c r="E1282" t="str">
        <f>TMODELO[[#This Row],[Numero Documento]]&amp;TMODELO[[#This Row],[CTA]]</f>
        <v>402410885052.1.2.2.05</v>
      </c>
      <c r="F1282" s="25" t="s">
        <v>3027</v>
      </c>
      <c r="G1282" t="s">
        <v>1837</v>
      </c>
      <c r="H1282" t="s">
        <v>1060</v>
      </c>
      <c r="I1282" t="s">
        <v>1116</v>
      </c>
      <c r="J1282" t="s">
        <v>1679</v>
      </c>
    </row>
    <row r="1283" spans="1:10">
      <c r="A1283" t="s">
        <v>11</v>
      </c>
      <c r="B1283" t="s">
        <v>3139</v>
      </c>
      <c r="C1283" t="str">
        <f>_xlfn.XLOOKUP(TMODELO[[#This Row],[Tipo Empleado]],TBLTIPO[Tipo Empleado],TBLTIPO[cta])</f>
        <v>2.1.1.1.01</v>
      </c>
      <c r="D1283" t="str">
        <f>_xlfn.XLOOKUP(TMODELO[[#This Row],[Codigo Area Liquidacion]],TBLAREA[PLANTA],TBLAREA[PROG])</f>
        <v>01</v>
      </c>
      <c r="E1283" t="str">
        <f>TMODELO[[#This Row],[Numero Documento]]&amp;TMODELO[[#This Row],[CTA]]</f>
        <v>001048783842.1.1.1.01</v>
      </c>
      <c r="F1283" s="25" t="s">
        <v>2268</v>
      </c>
      <c r="G1283" t="s">
        <v>3184</v>
      </c>
      <c r="H1283" t="s">
        <v>130</v>
      </c>
      <c r="I1283" t="s">
        <v>1116</v>
      </c>
      <c r="J1283" t="s">
        <v>1679</v>
      </c>
    </row>
    <row r="1284" spans="1:10">
      <c r="A1284" t="s">
        <v>11</v>
      </c>
      <c r="B1284" t="s">
        <v>3139</v>
      </c>
      <c r="C1284" t="str">
        <f>_xlfn.XLOOKUP(TMODELO[[#This Row],[Tipo Empleado]],TBLTIPO[Tipo Empleado],TBLTIPO[cta])</f>
        <v>2.1.1.1.01</v>
      </c>
      <c r="D1284" t="str">
        <f>_xlfn.XLOOKUP(TMODELO[[#This Row],[Codigo Area Liquidacion]],TBLAREA[PLANTA],TBLAREA[PROG])</f>
        <v>01</v>
      </c>
      <c r="E1284" t="str">
        <f>TMODELO[[#This Row],[Numero Documento]]&amp;TMODELO[[#This Row],[CTA]]</f>
        <v>018005413002.1.1.1.01</v>
      </c>
      <c r="F1284" s="25" t="s">
        <v>2269</v>
      </c>
      <c r="G1284" t="s">
        <v>1778</v>
      </c>
      <c r="H1284" t="s">
        <v>133</v>
      </c>
      <c r="I1284" t="s">
        <v>1955</v>
      </c>
      <c r="J1284" t="s">
        <v>1669</v>
      </c>
    </row>
    <row r="1285" spans="1:10">
      <c r="A1285" t="s">
        <v>11</v>
      </c>
      <c r="B1285" t="s">
        <v>3185</v>
      </c>
      <c r="C1285" t="str">
        <f>_xlfn.XLOOKUP(TMODELO[[#This Row],[Tipo Empleado]],TBLTIPO[Tipo Empleado],TBLTIPO[cta])</f>
        <v>2.1.1.1.01</v>
      </c>
      <c r="D1285" t="str">
        <f>_xlfn.XLOOKUP(TMODELO[[#This Row],[Codigo Area Liquidacion]],TBLAREA[PLANTA],TBLAREA[PROG])</f>
        <v>13</v>
      </c>
      <c r="E1285" t="str">
        <f>TMODELO[[#This Row],[Numero Documento]]&amp;TMODELO[[#This Row],[CTA]]</f>
        <v>001000401202.1.1.1.01</v>
      </c>
      <c r="F1285" s="25" t="s">
        <v>2517</v>
      </c>
      <c r="G1285" t="s">
        <v>570</v>
      </c>
      <c r="H1285" t="s">
        <v>571</v>
      </c>
      <c r="I1285" t="s">
        <v>342</v>
      </c>
      <c r="J1285" t="s">
        <v>1670</v>
      </c>
    </row>
    <row r="1286" spans="1:10">
      <c r="A1286" t="s">
        <v>11</v>
      </c>
      <c r="B1286" t="s">
        <v>3155</v>
      </c>
      <c r="C1286" t="str">
        <f>_xlfn.XLOOKUP(TMODELO[[#This Row],[Tipo Empleado]],TBLTIPO[Tipo Empleado],TBLTIPO[cta])</f>
        <v>2.1.1.1.01</v>
      </c>
      <c r="D1286" t="str">
        <f>_xlfn.XLOOKUP(TMODELO[[#This Row],[Codigo Area Liquidacion]],TBLAREA[PLANTA],TBLAREA[PROG])</f>
        <v>11</v>
      </c>
      <c r="E1286" t="str">
        <f>TMODELO[[#This Row],[Numero Documento]]&amp;TMODELO[[#This Row],[CTA]]</f>
        <v>031038527152.1.1.1.01</v>
      </c>
      <c r="F1286" s="25" t="s">
        <v>2727</v>
      </c>
      <c r="G1286" t="s">
        <v>1858</v>
      </c>
      <c r="H1286" t="s">
        <v>60</v>
      </c>
      <c r="I1286" t="s">
        <v>728</v>
      </c>
      <c r="J1286" t="s">
        <v>1674</v>
      </c>
    </row>
    <row r="1287" spans="1:10">
      <c r="A1287" t="s">
        <v>11</v>
      </c>
      <c r="B1287" t="s">
        <v>3185</v>
      </c>
      <c r="C1287" t="str">
        <f>_xlfn.XLOOKUP(TMODELO[[#This Row],[Tipo Empleado]],TBLTIPO[Tipo Empleado],TBLTIPO[cta])</f>
        <v>2.1.1.1.01</v>
      </c>
      <c r="D1287" t="str">
        <f>_xlfn.XLOOKUP(TMODELO[[#This Row],[Codigo Area Liquidacion]],TBLAREA[PLANTA],TBLAREA[PROG])</f>
        <v>13</v>
      </c>
      <c r="E1287" t="str">
        <f>TMODELO[[#This Row],[Numero Documento]]&amp;TMODELO[[#This Row],[CTA]]</f>
        <v>001031608262.1.1.1.01</v>
      </c>
      <c r="F1287" s="25" t="s">
        <v>1501</v>
      </c>
      <c r="G1287" t="s">
        <v>572</v>
      </c>
      <c r="H1287" t="s">
        <v>465</v>
      </c>
      <c r="I1287" t="s">
        <v>342</v>
      </c>
      <c r="J1287" t="s">
        <v>1670</v>
      </c>
    </row>
    <row r="1288" spans="1:10">
      <c r="A1288" t="s">
        <v>11</v>
      </c>
      <c r="B1288" t="s">
        <v>3155</v>
      </c>
      <c r="C1288" t="str">
        <f>_xlfn.XLOOKUP(TMODELO[[#This Row],[Tipo Empleado]],TBLTIPO[Tipo Empleado],TBLTIPO[cta])</f>
        <v>2.1.1.1.01</v>
      </c>
      <c r="D1288" t="str">
        <f>_xlfn.XLOOKUP(TMODELO[[#This Row],[Codigo Area Liquidacion]],TBLAREA[PLANTA],TBLAREA[PROG])</f>
        <v>11</v>
      </c>
      <c r="E1288" t="str">
        <f>TMODELO[[#This Row],[Numero Documento]]&amp;TMODELO[[#This Row],[CTA]]</f>
        <v>027000065762.1.1.1.01</v>
      </c>
      <c r="F1288" s="25" t="s">
        <v>2752</v>
      </c>
      <c r="G1288" t="s">
        <v>202</v>
      </c>
      <c r="H1288" t="s">
        <v>203</v>
      </c>
      <c r="I1288" t="s">
        <v>106</v>
      </c>
      <c r="J1288" t="s">
        <v>1690</v>
      </c>
    </row>
    <row r="1289" spans="1:10">
      <c r="A1289" t="s">
        <v>11</v>
      </c>
      <c r="B1289" t="s">
        <v>3139</v>
      </c>
      <c r="C1289" t="str">
        <f>_xlfn.XLOOKUP(TMODELO[[#This Row],[Tipo Empleado]],TBLTIPO[Tipo Empleado],TBLTIPO[cta])</f>
        <v>2.1.1.1.01</v>
      </c>
      <c r="D1289" t="str">
        <f>_xlfn.XLOOKUP(TMODELO[[#This Row],[Codigo Area Liquidacion]],TBLAREA[PLANTA],TBLAREA[PROG])</f>
        <v>01</v>
      </c>
      <c r="E1289" t="str">
        <f>TMODELO[[#This Row],[Numero Documento]]&amp;TMODELO[[#This Row],[CTA]]</f>
        <v>001006399212.1.1.1.01</v>
      </c>
      <c r="F1289" s="25" t="s">
        <v>2270</v>
      </c>
      <c r="G1289" t="s">
        <v>1214</v>
      </c>
      <c r="H1289" t="s">
        <v>3045</v>
      </c>
      <c r="I1289" t="s">
        <v>1955</v>
      </c>
      <c r="J1289" t="s">
        <v>1669</v>
      </c>
    </row>
    <row r="1290" spans="1:10">
      <c r="A1290" t="s">
        <v>11</v>
      </c>
      <c r="B1290" t="s">
        <v>3139</v>
      </c>
      <c r="C1290" t="str">
        <f>_xlfn.XLOOKUP(TMODELO[[#This Row],[Tipo Empleado]],TBLTIPO[Tipo Empleado],TBLTIPO[cta])</f>
        <v>2.1.1.1.01</v>
      </c>
      <c r="D1290" t="str">
        <f>_xlfn.XLOOKUP(TMODELO[[#This Row],[Codigo Area Liquidacion]],TBLAREA[PLANTA],TBLAREA[PROG])</f>
        <v>01</v>
      </c>
      <c r="E1290" t="str">
        <f>TMODELO[[#This Row],[Numero Documento]]&amp;TMODELO[[#This Row],[CTA]]</f>
        <v>001097058482.1.1.1.01</v>
      </c>
      <c r="F1290" s="25" t="s">
        <v>1383</v>
      </c>
      <c r="G1290" t="s">
        <v>949</v>
      </c>
      <c r="H1290" t="s">
        <v>363</v>
      </c>
      <c r="I1290" t="s">
        <v>1955</v>
      </c>
      <c r="J1290" t="s">
        <v>1669</v>
      </c>
    </row>
    <row r="1291" spans="1:10">
      <c r="A1291" t="s">
        <v>11</v>
      </c>
      <c r="B1291" t="s">
        <v>3155</v>
      </c>
      <c r="C1291" t="str">
        <f>_xlfn.XLOOKUP(TMODELO[[#This Row],[Tipo Empleado]],TBLTIPO[Tipo Empleado],TBLTIPO[cta])</f>
        <v>2.1.1.1.01</v>
      </c>
      <c r="D1291" t="str">
        <f>_xlfn.XLOOKUP(TMODELO[[#This Row],[Codigo Area Liquidacion]],TBLAREA[PLANTA],TBLAREA[PROG])</f>
        <v>11</v>
      </c>
      <c r="E1291" t="str">
        <f>TMODELO[[#This Row],[Numero Documento]]&amp;TMODELO[[#This Row],[CTA]]</f>
        <v>031003787062.1.1.1.01</v>
      </c>
      <c r="F1291" s="25" t="s">
        <v>2728</v>
      </c>
      <c r="G1291" t="s">
        <v>762</v>
      </c>
      <c r="H1291" t="s">
        <v>17</v>
      </c>
      <c r="I1291" t="s">
        <v>728</v>
      </c>
      <c r="J1291" t="s">
        <v>1674</v>
      </c>
    </row>
    <row r="1292" spans="1:10">
      <c r="A1292" t="s">
        <v>11</v>
      </c>
      <c r="B1292" t="s">
        <v>3155</v>
      </c>
      <c r="C1292" t="str">
        <f>_xlfn.XLOOKUP(TMODELO[[#This Row],[Tipo Empleado]],TBLTIPO[Tipo Empleado],TBLTIPO[cta])</f>
        <v>2.1.1.1.01</v>
      </c>
      <c r="D1292" t="str">
        <f>_xlfn.XLOOKUP(TMODELO[[#This Row],[Codigo Area Liquidacion]],TBLAREA[PLANTA],TBLAREA[PROG])</f>
        <v>11</v>
      </c>
      <c r="E1292" t="str">
        <f>TMODELO[[#This Row],[Numero Documento]]&amp;TMODELO[[#This Row],[CTA]]</f>
        <v>001081651502.1.1.1.01</v>
      </c>
      <c r="F1292" s="25" t="s">
        <v>1570</v>
      </c>
      <c r="G1292" t="s">
        <v>907</v>
      </c>
      <c r="H1292" t="s">
        <v>8</v>
      </c>
      <c r="I1292" t="s">
        <v>830</v>
      </c>
      <c r="J1292" t="s">
        <v>1672</v>
      </c>
    </row>
    <row r="1293" spans="1:10">
      <c r="A1293" t="s">
        <v>11</v>
      </c>
      <c r="B1293" t="s">
        <v>3185</v>
      </c>
      <c r="C1293" t="str">
        <f>_xlfn.XLOOKUP(TMODELO[[#This Row],[Tipo Empleado]],TBLTIPO[Tipo Empleado],TBLTIPO[cta])</f>
        <v>2.1.1.1.01</v>
      </c>
      <c r="D1293" t="str">
        <f>_xlfn.XLOOKUP(TMODELO[[#This Row],[Codigo Area Liquidacion]],TBLAREA[PLANTA],TBLAREA[PROG])</f>
        <v>13</v>
      </c>
      <c r="E1293" t="str">
        <f>TMODELO[[#This Row],[Numero Documento]]&amp;TMODELO[[#This Row],[CTA]]</f>
        <v>001094792612.1.1.1.01</v>
      </c>
      <c r="F1293" s="25" t="s">
        <v>2518</v>
      </c>
      <c r="G1293" t="s">
        <v>573</v>
      </c>
      <c r="H1293" t="s">
        <v>574</v>
      </c>
      <c r="I1293" t="s">
        <v>342</v>
      </c>
      <c r="J1293" t="s">
        <v>1670</v>
      </c>
    </row>
    <row r="1294" spans="1:10">
      <c r="A1294" t="s">
        <v>11</v>
      </c>
      <c r="B1294" t="s">
        <v>3139</v>
      </c>
      <c r="C1294" t="str">
        <f>_xlfn.XLOOKUP(TMODELO[[#This Row],[Tipo Empleado]],TBLTIPO[Tipo Empleado],TBLTIPO[cta])</f>
        <v>2.1.1.1.01</v>
      </c>
      <c r="D1294" t="str">
        <f>_xlfn.XLOOKUP(TMODELO[[#This Row],[Codigo Area Liquidacion]],TBLAREA[PLANTA],TBLAREA[PROG])</f>
        <v>01</v>
      </c>
      <c r="E1294" t="str">
        <f>TMODELO[[#This Row],[Numero Documento]]&amp;TMODELO[[#This Row],[CTA]]</f>
        <v>001062458222.1.1.1.01</v>
      </c>
      <c r="F1294" s="25" t="s">
        <v>1384</v>
      </c>
      <c r="G1294" t="s">
        <v>575</v>
      </c>
      <c r="H1294" t="s">
        <v>8</v>
      </c>
      <c r="I1294" t="s">
        <v>1960</v>
      </c>
      <c r="J1294" t="s">
        <v>1676</v>
      </c>
    </row>
    <row r="1295" spans="1:10">
      <c r="A1295" t="s">
        <v>11</v>
      </c>
      <c r="B1295" t="s">
        <v>3139</v>
      </c>
      <c r="C1295" t="str">
        <f>_xlfn.XLOOKUP(TMODELO[[#This Row],[Tipo Empleado]],TBLTIPO[Tipo Empleado],TBLTIPO[cta])</f>
        <v>2.1.1.1.01</v>
      </c>
      <c r="D1295" t="str">
        <f>_xlfn.XLOOKUP(TMODELO[[#This Row],[Codigo Area Liquidacion]],TBLAREA[PLANTA],TBLAREA[PROG])</f>
        <v>01</v>
      </c>
      <c r="E1295" t="str">
        <f>TMODELO[[#This Row],[Numero Documento]]&amp;TMODELO[[#This Row],[CTA]]</f>
        <v>001163604702.1.1.1.01</v>
      </c>
      <c r="F1295" s="25" t="s">
        <v>1385</v>
      </c>
      <c r="G1295" t="s">
        <v>243</v>
      </c>
      <c r="H1295" t="s">
        <v>239</v>
      </c>
      <c r="I1295" t="s">
        <v>238</v>
      </c>
      <c r="J1295" t="s">
        <v>1696</v>
      </c>
    </row>
    <row r="1296" spans="1:10">
      <c r="A1296" t="s">
        <v>11</v>
      </c>
      <c r="B1296" t="s">
        <v>3185</v>
      </c>
      <c r="C1296" t="str">
        <f>_xlfn.XLOOKUP(TMODELO[[#This Row],[Tipo Empleado]],TBLTIPO[Tipo Empleado],TBLTIPO[cta])</f>
        <v>2.1.1.1.01</v>
      </c>
      <c r="D1296" t="str">
        <f>_xlfn.XLOOKUP(TMODELO[[#This Row],[Codigo Area Liquidacion]],TBLAREA[PLANTA],TBLAREA[PROG])</f>
        <v>13</v>
      </c>
      <c r="E1296" t="str">
        <f>TMODELO[[#This Row],[Numero Documento]]&amp;TMODELO[[#This Row],[CTA]]</f>
        <v>402092638272.1.1.1.01</v>
      </c>
      <c r="F1296" s="25" t="s">
        <v>2519</v>
      </c>
      <c r="G1296" t="s">
        <v>1814</v>
      </c>
      <c r="H1296" t="s">
        <v>10</v>
      </c>
      <c r="I1296" t="s">
        <v>1954</v>
      </c>
      <c r="J1296" t="s">
        <v>1677</v>
      </c>
    </row>
    <row r="1297" spans="1:10">
      <c r="A1297" t="s">
        <v>11</v>
      </c>
      <c r="B1297" t="s">
        <v>3155</v>
      </c>
      <c r="C1297" t="str">
        <f>_xlfn.XLOOKUP(TMODELO[[#This Row],[Tipo Empleado]],TBLTIPO[Tipo Empleado],TBLTIPO[cta])</f>
        <v>2.1.1.1.01</v>
      </c>
      <c r="D1297" t="str">
        <f>_xlfn.XLOOKUP(TMODELO[[#This Row],[Codigo Area Liquidacion]],TBLAREA[PLANTA],TBLAREA[PROG])</f>
        <v>11</v>
      </c>
      <c r="E1297" t="str">
        <f>TMODELO[[#This Row],[Numero Documento]]&amp;TMODELO[[#This Row],[CTA]]</f>
        <v>036003180042.1.1.1.01</v>
      </c>
      <c r="F1297" s="25" t="s">
        <v>2729</v>
      </c>
      <c r="G1297" t="s">
        <v>763</v>
      </c>
      <c r="H1297" t="s">
        <v>60</v>
      </c>
      <c r="I1297" t="s">
        <v>728</v>
      </c>
      <c r="J1297" t="s">
        <v>1674</v>
      </c>
    </row>
    <row r="1298" spans="1:10">
      <c r="A1298" t="s">
        <v>3048</v>
      </c>
      <c r="B1298" t="s">
        <v>3139</v>
      </c>
      <c r="C1298" t="str">
        <f>_xlfn.XLOOKUP(TMODELO[[#This Row],[Tipo Empleado]],TBLTIPO[Tipo Empleado],TBLTIPO[cta])</f>
        <v>2.1.2.2.05</v>
      </c>
      <c r="D1298" t="str">
        <f>_xlfn.XLOOKUP(TMODELO[[#This Row],[Codigo Area Liquidacion]],TBLAREA[PLANTA],TBLAREA[PROG])</f>
        <v>01</v>
      </c>
      <c r="E1298" t="str">
        <f>TMODELO[[#This Row],[Numero Documento]]&amp;TMODELO[[#This Row],[CTA]]</f>
        <v>402091456282.1.2.2.05</v>
      </c>
      <c r="F1298" s="25" t="s">
        <v>3132</v>
      </c>
      <c r="G1298" t="s">
        <v>3131</v>
      </c>
      <c r="H1298" t="s">
        <v>1060</v>
      </c>
      <c r="I1298" t="s">
        <v>1116</v>
      </c>
      <c r="J1298" t="s">
        <v>1679</v>
      </c>
    </row>
    <row r="1299" spans="1:10">
      <c r="A1299" t="s">
        <v>11</v>
      </c>
      <c r="B1299" t="s">
        <v>3139</v>
      </c>
      <c r="C1299" t="str">
        <f>_xlfn.XLOOKUP(TMODELO[[#This Row],[Tipo Empleado]],TBLTIPO[Tipo Empleado],TBLTIPO[cta])</f>
        <v>2.1.1.1.01</v>
      </c>
      <c r="D1299" t="str">
        <f>_xlfn.XLOOKUP(TMODELO[[#This Row],[Codigo Area Liquidacion]],TBLAREA[PLANTA],TBLAREA[PROG])</f>
        <v>01</v>
      </c>
      <c r="E1299" t="str">
        <f>TMODELO[[#This Row],[Numero Documento]]&amp;TMODELO[[#This Row],[CTA]]</f>
        <v>402131694402.1.1.1.01</v>
      </c>
      <c r="F1299" s="25" t="s">
        <v>2271</v>
      </c>
      <c r="G1299" t="s">
        <v>1265</v>
      </c>
      <c r="H1299" t="s">
        <v>434</v>
      </c>
      <c r="I1299" t="s">
        <v>319</v>
      </c>
      <c r="J1299" t="s">
        <v>1694</v>
      </c>
    </row>
    <row r="1300" spans="1:10">
      <c r="A1300" t="s">
        <v>3048</v>
      </c>
      <c r="B1300" t="s">
        <v>3139</v>
      </c>
      <c r="C1300" t="str">
        <f>_xlfn.XLOOKUP(TMODELO[[#This Row],[Tipo Empleado]],TBLTIPO[Tipo Empleado],TBLTIPO[cta])</f>
        <v>2.1.2.2.05</v>
      </c>
      <c r="D1300" t="str">
        <f>_xlfn.XLOOKUP(TMODELO[[#This Row],[Codigo Area Liquidacion]],TBLAREA[PLANTA],TBLAREA[PROG])</f>
        <v>01</v>
      </c>
      <c r="E1300" t="str">
        <f>TMODELO[[#This Row],[Numero Documento]]&amp;TMODELO[[#This Row],[CTA]]</f>
        <v>016001976832.1.2.2.05</v>
      </c>
      <c r="F1300" s="25" t="s">
        <v>3028</v>
      </c>
      <c r="G1300" t="s">
        <v>1140</v>
      </c>
      <c r="H1300" t="s">
        <v>1060</v>
      </c>
      <c r="I1300" t="s">
        <v>1116</v>
      </c>
      <c r="J1300" t="s">
        <v>1679</v>
      </c>
    </row>
    <row r="1301" spans="1:10">
      <c r="A1301" t="s">
        <v>11</v>
      </c>
      <c r="B1301" t="s">
        <v>3185</v>
      </c>
      <c r="C1301" t="str">
        <f>_xlfn.XLOOKUP(TMODELO[[#This Row],[Tipo Empleado]],TBLTIPO[Tipo Empleado],TBLTIPO[cta])</f>
        <v>2.1.1.1.01</v>
      </c>
      <c r="D1301" t="str">
        <f>_xlfn.XLOOKUP(TMODELO[[#This Row],[Codigo Area Liquidacion]],TBLAREA[PLANTA],TBLAREA[PROG])</f>
        <v>13</v>
      </c>
      <c r="E1301" t="str">
        <f>TMODELO[[#This Row],[Numero Documento]]&amp;TMODELO[[#This Row],[CTA]]</f>
        <v>223013326922.1.1.1.01</v>
      </c>
      <c r="F1301" s="25" t="s">
        <v>3101</v>
      </c>
      <c r="G1301" t="s">
        <v>3100</v>
      </c>
      <c r="H1301" t="s">
        <v>42</v>
      </c>
      <c r="I1301" t="s">
        <v>342</v>
      </c>
      <c r="J1301" t="s">
        <v>1670</v>
      </c>
    </row>
    <row r="1302" spans="1:10">
      <c r="A1302" t="s">
        <v>11</v>
      </c>
      <c r="B1302" t="s">
        <v>3185</v>
      </c>
      <c r="C1302" t="str">
        <f>_xlfn.XLOOKUP(TMODELO[[#This Row],[Tipo Empleado]],TBLTIPO[Tipo Empleado],TBLTIPO[cta])</f>
        <v>2.1.1.1.01</v>
      </c>
      <c r="D1302" t="str">
        <f>_xlfn.XLOOKUP(TMODELO[[#This Row],[Codigo Area Liquidacion]],TBLAREA[PLANTA],TBLAREA[PROG])</f>
        <v>13</v>
      </c>
      <c r="E1302" t="str">
        <f>TMODELO[[#This Row],[Numero Documento]]&amp;TMODELO[[#This Row],[CTA]]</f>
        <v>001043217732.1.1.1.01</v>
      </c>
      <c r="F1302" s="25" t="s">
        <v>1511</v>
      </c>
      <c r="G1302" t="s">
        <v>576</v>
      </c>
      <c r="H1302" t="s">
        <v>577</v>
      </c>
      <c r="I1302" t="s">
        <v>1961</v>
      </c>
      <c r="J1302" t="s">
        <v>1673</v>
      </c>
    </row>
    <row r="1303" spans="1:10">
      <c r="A1303" t="s">
        <v>11</v>
      </c>
      <c r="B1303" t="s">
        <v>3155</v>
      </c>
      <c r="C1303" t="str">
        <f>_xlfn.XLOOKUP(TMODELO[[#This Row],[Tipo Empleado]],TBLTIPO[Tipo Empleado],TBLTIPO[cta])</f>
        <v>2.1.1.1.01</v>
      </c>
      <c r="D1303" t="str">
        <f>_xlfn.XLOOKUP(TMODELO[[#This Row],[Codigo Area Liquidacion]],TBLAREA[PLANTA],TBLAREA[PROG])</f>
        <v>11</v>
      </c>
      <c r="E1303" t="str">
        <f>TMODELO[[#This Row],[Numero Documento]]&amp;TMODELO[[#This Row],[CTA]]</f>
        <v>031029410712.1.1.1.01</v>
      </c>
      <c r="F1303" s="25" t="s">
        <v>2730</v>
      </c>
      <c r="G1303" t="s">
        <v>764</v>
      </c>
      <c r="H1303" t="s">
        <v>765</v>
      </c>
      <c r="I1303" t="s">
        <v>728</v>
      </c>
      <c r="J1303" t="s">
        <v>1674</v>
      </c>
    </row>
    <row r="1304" spans="1:10">
      <c r="A1304" t="s">
        <v>11</v>
      </c>
      <c r="B1304" t="s">
        <v>3139</v>
      </c>
      <c r="C1304" t="str">
        <f>_xlfn.XLOOKUP(TMODELO[[#This Row],[Tipo Empleado]],TBLTIPO[Tipo Empleado],TBLTIPO[cta])</f>
        <v>2.1.1.1.01</v>
      </c>
      <c r="D1304" t="str">
        <f>_xlfn.XLOOKUP(TMODELO[[#This Row],[Codigo Area Liquidacion]],TBLAREA[PLANTA],TBLAREA[PROG])</f>
        <v>01</v>
      </c>
      <c r="E1304" t="str">
        <f>TMODELO[[#This Row],[Numero Documento]]&amp;TMODELO[[#This Row],[CTA]]</f>
        <v>001170006872.1.1.1.01</v>
      </c>
      <c r="F1304" s="25" t="s">
        <v>2272</v>
      </c>
      <c r="G1304" t="s">
        <v>1284</v>
      </c>
      <c r="H1304" t="s">
        <v>8</v>
      </c>
      <c r="I1304" t="s">
        <v>699</v>
      </c>
      <c r="J1304" t="s">
        <v>1708</v>
      </c>
    </row>
    <row r="1305" spans="1:10">
      <c r="A1305" t="s">
        <v>11</v>
      </c>
      <c r="B1305" t="s">
        <v>3139</v>
      </c>
      <c r="C1305" t="str">
        <f>_xlfn.XLOOKUP(TMODELO[[#This Row],[Tipo Empleado]],TBLTIPO[Tipo Empleado],TBLTIPO[cta])</f>
        <v>2.1.1.1.01</v>
      </c>
      <c r="D1305" t="str">
        <f>_xlfn.XLOOKUP(TMODELO[[#This Row],[Codigo Area Liquidacion]],TBLAREA[PLANTA],TBLAREA[PROG])</f>
        <v>01</v>
      </c>
      <c r="E1305" t="str">
        <f>TMODELO[[#This Row],[Numero Documento]]&amp;TMODELO[[#This Row],[CTA]]</f>
        <v>001054582362.1.1.1.01</v>
      </c>
      <c r="F1305" s="25" t="s">
        <v>1386</v>
      </c>
      <c r="G1305" t="s">
        <v>995</v>
      </c>
      <c r="H1305" t="s">
        <v>32</v>
      </c>
      <c r="I1305" t="s">
        <v>960</v>
      </c>
      <c r="J1305" t="s">
        <v>1710</v>
      </c>
    </row>
    <row r="1306" spans="1:10">
      <c r="A1306" t="s">
        <v>11</v>
      </c>
      <c r="B1306" t="s">
        <v>3155</v>
      </c>
      <c r="C1306" t="str">
        <f>_xlfn.XLOOKUP(TMODELO[[#This Row],[Tipo Empleado]],TBLTIPO[Tipo Empleado],TBLTIPO[cta])</f>
        <v>2.1.1.1.01</v>
      </c>
      <c r="D1306" t="str">
        <f>_xlfn.XLOOKUP(TMODELO[[#This Row],[Codigo Area Liquidacion]],TBLAREA[PLANTA],TBLAREA[PROG])</f>
        <v>11</v>
      </c>
      <c r="E1306" t="str">
        <f>TMODELO[[#This Row],[Numero Documento]]&amp;TMODELO[[#This Row],[CTA]]</f>
        <v>016001776932.1.1.1.01</v>
      </c>
      <c r="F1306" s="25" t="s">
        <v>2731</v>
      </c>
      <c r="G1306" t="s">
        <v>16</v>
      </c>
      <c r="H1306" t="s">
        <v>17</v>
      </c>
      <c r="I1306" t="s">
        <v>7</v>
      </c>
      <c r="J1306" t="s">
        <v>1728</v>
      </c>
    </row>
    <row r="1307" spans="1:10">
      <c r="A1307" t="s">
        <v>3039</v>
      </c>
      <c r="B1307" t="s">
        <v>3139</v>
      </c>
      <c r="C1307" t="str">
        <f>_xlfn.XLOOKUP(TMODELO[[#This Row],[Tipo Empleado]],TBLTIPO[Tipo Empleado],TBLTIPO[cta])</f>
        <v>2.1.1.2.08</v>
      </c>
      <c r="D1307" t="str">
        <f>_xlfn.XLOOKUP(TMODELO[[#This Row],[Codigo Area Liquidacion]],TBLAREA[PLANTA],TBLAREA[PROG])</f>
        <v>01</v>
      </c>
      <c r="E1307" t="str">
        <f>TMODELO[[#This Row],[Numero Documento]]&amp;TMODELO[[#This Row],[CTA]]</f>
        <v>001008760932.1.1.2.08</v>
      </c>
      <c r="F1307" s="25" t="s">
        <v>2889</v>
      </c>
      <c r="G1307" t="s">
        <v>1736</v>
      </c>
      <c r="H1307" t="s">
        <v>59</v>
      </c>
      <c r="I1307" t="s">
        <v>342</v>
      </c>
      <c r="J1307" t="s">
        <v>1670</v>
      </c>
    </row>
    <row r="1308" spans="1:10">
      <c r="A1308" t="s">
        <v>11</v>
      </c>
      <c r="B1308" t="s">
        <v>3155</v>
      </c>
      <c r="C1308" t="str">
        <f>_xlfn.XLOOKUP(TMODELO[[#This Row],[Tipo Empleado]],TBLTIPO[Tipo Empleado],TBLTIPO[cta])</f>
        <v>2.1.1.1.01</v>
      </c>
      <c r="D1308" t="str">
        <f>_xlfn.XLOOKUP(TMODELO[[#This Row],[Codigo Area Liquidacion]],TBLAREA[PLANTA],TBLAREA[PROG])</f>
        <v>11</v>
      </c>
      <c r="E1308" t="str">
        <f>TMODELO[[#This Row],[Numero Documento]]&amp;TMODELO[[#This Row],[CTA]]</f>
        <v>001007444732.1.1.1.01</v>
      </c>
      <c r="F1308" s="25" t="s">
        <v>2732</v>
      </c>
      <c r="G1308" t="s">
        <v>908</v>
      </c>
      <c r="H1308" t="s">
        <v>22</v>
      </c>
      <c r="I1308" t="s">
        <v>830</v>
      </c>
      <c r="J1308" t="s">
        <v>1672</v>
      </c>
    </row>
    <row r="1309" spans="1:10">
      <c r="A1309" t="s">
        <v>3048</v>
      </c>
      <c r="B1309" t="s">
        <v>3139</v>
      </c>
      <c r="C1309" t="str">
        <f>_xlfn.XLOOKUP(TMODELO[[#This Row],[Tipo Empleado]],TBLTIPO[Tipo Empleado],TBLTIPO[cta])</f>
        <v>2.1.2.2.05</v>
      </c>
      <c r="D1309" t="str">
        <f>_xlfn.XLOOKUP(TMODELO[[#This Row],[Codigo Area Liquidacion]],TBLAREA[PLANTA],TBLAREA[PROG])</f>
        <v>01</v>
      </c>
      <c r="E1309" t="str">
        <f>TMODELO[[#This Row],[Numero Documento]]&amp;TMODELO[[#This Row],[CTA]]</f>
        <v>225000536362.1.2.2.05</v>
      </c>
      <c r="F1309" s="25" t="s">
        <v>3029</v>
      </c>
      <c r="G1309" t="s">
        <v>1166</v>
      </c>
      <c r="H1309" t="s">
        <v>1060</v>
      </c>
      <c r="I1309" t="s">
        <v>1116</v>
      </c>
      <c r="J1309" t="s">
        <v>1679</v>
      </c>
    </row>
    <row r="1310" spans="1:10">
      <c r="A1310" t="s">
        <v>11</v>
      </c>
      <c r="B1310" t="s">
        <v>3139</v>
      </c>
      <c r="C1310" t="str">
        <f>_xlfn.XLOOKUP(TMODELO[[#This Row],[Tipo Empleado]],TBLTIPO[Tipo Empleado],TBLTIPO[cta])</f>
        <v>2.1.1.1.01</v>
      </c>
      <c r="D1310" t="str">
        <f>_xlfn.XLOOKUP(TMODELO[[#This Row],[Codigo Area Liquidacion]],TBLAREA[PLANTA],TBLAREA[PROG])</f>
        <v>01</v>
      </c>
      <c r="E1310" t="str">
        <f>TMODELO[[#This Row],[Numero Documento]]&amp;TMODELO[[#This Row],[CTA]]</f>
        <v>001194441562.1.1.1.01</v>
      </c>
      <c r="F1310" s="25" t="s">
        <v>2273</v>
      </c>
      <c r="G1310" t="s">
        <v>1610</v>
      </c>
      <c r="H1310" t="s">
        <v>474</v>
      </c>
      <c r="I1310" t="s">
        <v>266</v>
      </c>
      <c r="J1310" t="s">
        <v>1687</v>
      </c>
    </row>
    <row r="1311" spans="1:10">
      <c r="A1311" t="s">
        <v>3039</v>
      </c>
      <c r="B1311" t="s">
        <v>3139</v>
      </c>
      <c r="C1311" t="str">
        <f>_xlfn.XLOOKUP(TMODELO[[#This Row],[Tipo Empleado]],TBLTIPO[Tipo Empleado],TBLTIPO[cta])</f>
        <v>2.1.1.2.08</v>
      </c>
      <c r="D1311" t="str">
        <f>_xlfn.XLOOKUP(TMODELO[[#This Row],[Codigo Area Liquidacion]],TBLAREA[PLANTA],TBLAREA[PROG])</f>
        <v>01</v>
      </c>
      <c r="E1311" t="str">
        <f>TMODELO[[#This Row],[Numero Documento]]&amp;TMODELO[[#This Row],[CTA]]</f>
        <v>402225905452.1.1.2.08</v>
      </c>
      <c r="F1311" s="25" t="s">
        <v>3115</v>
      </c>
      <c r="G1311" t="s">
        <v>3114</v>
      </c>
      <c r="H1311" t="s">
        <v>3116</v>
      </c>
      <c r="I1311" t="s">
        <v>319</v>
      </c>
      <c r="J1311" t="s">
        <v>1694</v>
      </c>
    </row>
    <row r="1312" spans="1:10">
      <c r="A1312" t="s">
        <v>11</v>
      </c>
      <c r="B1312" t="s">
        <v>3155</v>
      </c>
      <c r="C1312" t="str">
        <f>_xlfn.XLOOKUP(TMODELO[[#This Row],[Tipo Empleado]],TBLTIPO[Tipo Empleado],TBLTIPO[cta])</f>
        <v>2.1.1.1.01</v>
      </c>
      <c r="D1312" t="str">
        <f>_xlfn.XLOOKUP(TMODELO[[#This Row],[Codigo Area Liquidacion]],TBLAREA[PLANTA],TBLAREA[PROG])</f>
        <v>11</v>
      </c>
      <c r="E1312" t="str">
        <f>TMODELO[[#This Row],[Numero Documento]]&amp;TMODELO[[#This Row],[CTA]]</f>
        <v>031001414432.1.1.1.01</v>
      </c>
      <c r="F1312" s="25" t="s">
        <v>2733</v>
      </c>
      <c r="G1312" t="s">
        <v>766</v>
      </c>
      <c r="H1312" t="s">
        <v>22</v>
      </c>
      <c r="I1312" t="s">
        <v>728</v>
      </c>
      <c r="J1312" t="s">
        <v>1674</v>
      </c>
    </row>
    <row r="1313" spans="1:10">
      <c r="A1313" t="s">
        <v>11</v>
      </c>
      <c r="B1313" t="s">
        <v>3155</v>
      </c>
      <c r="C1313" t="str">
        <f>_xlfn.XLOOKUP(TMODELO[[#This Row],[Tipo Empleado]],TBLTIPO[Tipo Empleado],TBLTIPO[cta])</f>
        <v>2.1.1.1.01</v>
      </c>
      <c r="D1313" t="str">
        <f>_xlfn.XLOOKUP(TMODELO[[#This Row],[Codigo Area Liquidacion]],TBLAREA[PLANTA],TBLAREA[PROG])</f>
        <v>11</v>
      </c>
      <c r="E1313" t="str">
        <f>TMODELO[[#This Row],[Numero Documento]]&amp;TMODELO[[#This Row],[CTA]]</f>
        <v>001171011622.1.1.1.01</v>
      </c>
      <c r="F1313" s="25" t="s">
        <v>2734</v>
      </c>
      <c r="G1313" t="s">
        <v>1107</v>
      </c>
      <c r="H1313" t="s">
        <v>123</v>
      </c>
      <c r="I1313" t="s">
        <v>73</v>
      </c>
      <c r="J1313" t="s">
        <v>1684</v>
      </c>
    </row>
    <row r="1314" spans="1:10">
      <c r="A1314" t="s">
        <v>11</v>
      </c>
      <c r="B1314" t="s">
        <v>3155</v>
      </c>
      <c r="C1314" t="str">
        <f>_xlfn.XLOOKUP(TMODELO[[#This Row],[Tipo Empleado]],TBLTIPO[Tipo Empleado],TBLTIPO[cta])</f>
        <v>2.1.1.1.01</v>
      </c>
      <c r="D1314" t="str">
        <f>_xlfn.XLOOKUP(TMODELO[[#This Row],[Codigo Area Liquidacion]],TBLAREA[PLANTA],TBLAREA[PROG])</f>
        <v>11</v>
      </c>
      <c r="E1314" t="str">
        <f>TMODELO[[#This Row],[Numero Documento]]&amp;TMODELO[[#This Row],[CTA]]</f>
        <v>031054802832.1.1.1.01</v>
      </c>
      <c r="F1314" s="25" t="s">
        <v>2735</v>
      </c>
      <c r="G1314" t="s">
        <v>767</v>
      </c>
      <c r="H1314" t="s">
        <v>15</v>
      </c>
      <c r="I1314" t="s">
        <v>728</v>
      </c>
      <c r="J1314" t="s">
        <v>1674</v>
      </c>
    </row>
    <row r="1315" spans="1:10">
      <c r="A1315" t="s">
        <v>11</v>
      </c>
      <c r="B1315" t="s">
        <v>3185</v>
      </c>
      <c r="C1315" t="str">
        <f>_xlfn.XLOOKUP(TMODELO[[#This Row],[Tipo Empleado]],TBLTIPO[Tipo Empleado],TBLTIPO[cta])</f>
        <v>2.1.1.1.01</v>
      </c>
      <c r="D1315" t="str">
        <f>_xlfn.XLOOKUP(TMODELO[[#This Row],[Codigo Area Liquidacion]],TBLAREA[PLANTA],TBLAREA[PROG])</f>
        <v>13</v>
      </c>
      <c r="E1315" t="str">
        <f>TMODELO[[#This Row],[Numero Documento]]&amp;TMODELO[[#This Row],[CTA]]</f>
        <v>001074082702.1.1.1.01</v>
      </c>
      <c r="F1315" s="25" t="s">
        <v>2520</v>
      </c>
      <c r="G1315" t="s">
        <v>1050</v>
      </c>
      <c r="H1315" t="s">
        <v>128</v>
      </c>
      <c r="I1315" t="s">
        <v>342</v>
      </c>
      <c r="J1315" t="s">
        <v>1670</v>
      </c>
    </row>
    <row r="1316" spans="1:10">
      <c r="A1316" t="s">
        <v>3048</v>
      </c>
      <c r="B1316" t="s">
        <v>3139</v>
      </c>
      <c r="C1316" t="str">
        <f>_xlfn.XLOOKUP(TMODELO[[#This Row],[Tipo Empleado]],TBLTIPO[Tipo Empleado],TBLTIPO[cta])</f>
        <v>2.1.2.2.05</v>
      </c>
      <c r="D1316" t="str">
        <f>_xlfn.XLOOKUP(TMODELO[[#This Row],[Codigo Area Liquidacion]],TBLAREA[PLANTA],TBLAREA[PROG])</f>
        <v>01</v>
      </c>
      <c r="E1316" t="str">
        <f>TMODELO[[#This Row],[Numero Documento]]&amp;TMODELO[[#This Row],[CTA]]</f>
        <v>110000501922.1.2.2.05</v>
      </c>
      <c r="F1316" s="25" t="s">
        <v>3030</v>
      </c>
      <c r="G1316" t="s">
        <v>1797</v>
      </c>
      <c r="H1316" t="s">
        <v>1060</v>
      </c>
      <c r="I1316" t="s">
        <v>1116</v>
      </c>
      <c r="J1316" t="s">
        <v>1679</v>
      </c>
    </row>
    <row r="1317" spans="1:10">
      <c r="A1317" t="s">
        <v>11</v>
      </c>
      <c r="B1317" t="s">
        <v>3139</v>
      </c>
      <c r="C1317" t="str">
        <f>_xlfn.XLOOKUP(TMODELO[[#This Row],[Tipo Empleado]],TBLTIPO[Tipo Empleado],TBLTIPO[cta])</f>
        <v>2.1.1.1.01</v>
      </c>
      <c r="D1317" t="str">
        <f>_xlfn.XLOOKUP(TMODELO[[#This Row],[Codigo Area Liquidacion]],TBLAREA[PLANTA],TBLAREA[PROG])</f>
        <v>01</v>
      </c>
      <c r="E1317" t="str">
        <f>TMODELO[[#This Row],[Numero Documento]]&amp;TMODELO[[#This Row],[CTA]]</f>
        <v>031006034912.1.1.1.01</v>
      </c>
      <c r="F1317" s="25" t="s">
        <v>2274</v>
      </c>
      <c r="G1317" t="s">
        <v>690</v>
      </c>
      <c r="H1317" t="s">
        <v>196</v>
      </c>
      <c r="I1317" t="s">
        <v>674</v>
      </c>
      <c r="J1317" t="s">
        <v>1689</v>
      </c>
    </row>
    <row r="1318" spans="1:10">
      <c r="A1318" t="s">
        <v>3048</v>
      </c>
      <c r="B1318" t="s">
        <v>3139</v>
      </c>
      <c r="C1318" t="str">
        <f>_xlfn.XLOOKUP(TMODELO[[#This Row],[Tipo Empleado]],TBLTIPO[Tipo Empleado],TBLTIPO[cta])</f>
        <v>2.1.2.2.05</v>
      </c>
      <c r="D1318" t="str">
        <f>_xlfn.XLOOKUP(TMODELO[[#This Row],[Codigo Area Liquidacion]],TBLAREA[PLANTA],TBLAREA[PROG])</f>
        <v>01</v>
      </c>
      <c r="E1318" t="str">
        <f>TMODELO[[#This Row],[Numero Documento]]&amp;TMODELO[[#This Row],[CTA]]</f>
        <v>402260457362.1.2.2.05</v>
      </c>
      <c r="F1318" s="25" t="s">
        <v>3031</v>
      </c>
      <c r="G1318" t="s">
        <v>1648</v>
      </c>
      <c r="H1318" t="s">
        <v>1060</v>
      </c>
      <c r="I1318" t="s">
        <v>1116</v>
      </c>
      <c r="J1318" t="s">
        <v>1679</v>
      </c>
    </row>
    <row r="1319" spans="1:10">
      <c r="A1319" t="s">
        <v>11</v>
      </c>
      <c r="B1319" t="s">
        <v>3139</v>
      </c>
      <c r="C1319" t="str">
        <f>_xlfn.XLOOKUP(TMODELO[[#This Row],[Tipo Empleado]],TBLTIPO[Tipo Empleado],TBLTIPO[cta])</f>
        <v>2.1.1.1.01</v>
      </c>
      <c r="D1319" t="str">
        <f>_xlfn.XLOOKUP(TMODELO[[#This Row],[Codigo Area Liquidacion]],TBLAREA[PLANTA],TBLAREA[PROG])</f>
        <v>01</v>
      </c>
      <c r="E1319" t="str">
        <f>TMODELO[[#This Row],[Numero Documento]]&amp;TMODELO[[#This Row],[CTA]]</f>
        <v>001163793222.1.1.1.01</v>
      </c>
      <c r="F1319" s="25" t="s">
        <v>2275</v>
      </c>
      <c r="G1319" t="s">
        <v>223</v>
      </c>
      <c r="H1319" t="s">
        <v>42</v>
      </c>
      <c r="I1319" t="s">
        <v>1962</v>
      </c>
      <c r="J1319" t="s">
        <v>1686</v>
      </c>
    </row>
    <row r="1320" spans="1:10">
      <c r="A1320" t="s">
        <v>3048</v>
      </c>
      <c r="B1320" t="s">
        <v>3139</v>
      </c>
      <c r="C1320" t="str">
        <f>_xlfn.XLOOKUP(TMODELO[[#This Row],[Tipo Empleado]],TBLTIPO[Tipo Empleado],TBLTIPO[cta])</f>
        <v>2.1.2.2.05</v>
      </c>
      <c r="D1320" t="str">
        <f>_xlfn.XLOOKUP(TMODELO[[#This Row],[Codigo Area Liquidacion]],TBLAREA[PLANTA],TBLAREA[PROG])</f>
        <v>01</v>
      </c>
      <c r="E1320" t="str">
        <f>TMODELO[[#This Row],[Numero Documento]]&amp;TMODELO[[#This Row],[CTA]]</f>
        <v>402143676212.1.2.2.05</v>
      </c>
      <c r="F1320" s="25" t="s">
        <v>3345</v>
      </c>
      <c r="G1320" t="s">
        <v>3311</v>
      </c>
      <c r="H1320" t="s">
        <v>1060</v>
      </c>
      <c r="I1320" t="s">
        <v>1116</v>
      </c>
      <c r="J1320" t="s">
        <v>1679</v>
      </c>
    </row>
    <row r="1321" spans="1:10">
      <c r="A1321" t="s">
        <v>11</v>
      </c>
      <c r="B1321" t="s">
        <v>3139</v>
      </c>
      <c r="C1321" t="str">
        <f>_xlfn.XLOOKUP(TMODELO[[#This Row],[Tipo Empleado]],TBLTIPO[Tipo Empleado],TBLTIPO[cta])</f>
        <v>2.1.1.1.01</v>
      </c>
      <c r="D1321" t="str">
        <f>_xlfn.XLOOKUP(TMODELO[[#This Row],[Codigo Area Liquidacion]],TBLAREA[PLANTA],TBLAREA[PROG])</f>
        <v>01</v>
      </c>
      <c r="E1321" t="str">
        <f>TMODELO[[#This Row],[Numero Documento]]&amp;TMODELO[[#This Row],[CTA]]</f>
        <v>224007581282.1.1.1.01</v>
      </c>
      <c r="F1321" s="25" t="s">
        <v>2276</v>
      </c>
      <c r="G1321" t="s">
        <v>1212</v>
      </c>
      <c r="H1321" t="s">
        <v>389</v>
      </c>
      <c r="I1321" t="s">
        <v>235</v>
      </c>
      <c r="J1321" t="s">
        <v>1713</v>
      </c>
    </row>
    <row r="1322" spans="1:10">
      <c r="A1322" t="s">
        <v>11</v>
      </c>
      <c r="B1322" t="s">
        <v>3139</v>
      </c>
      <c r="C1322" t="str">
        <f>_xlfn.XLOOKUP(TMODELO[[#This Row],[Tipo Empleado]],TBLTIPO[Tipo Empleado],TBLTIPO[cta])</f>
        <v>2.1.1.1.01</v>
      </c>
      <c r="D1322" t="str">
        <f>_xlfn.XLOOKUP(TMODELO[[#This Row],[Codigo Area Liquidacion]],TBLAREA[PLANTA],TBLAREA[PROG])</f>
        <v>01</v>
      </c>
      <c r="E1322" t="str">
        <f>TMODELO[[#This Row],[Numero Documento]]&amp;TMODELO[[#This Row],[CTA]]</f>
        <v>001173673262.1.1.1.01</v>
      </c>
      <c r="F1322" s="25" t="s">
        <v>2277</v>
      </c>
      <c r="G1322" t="s">
        <v>1092</v>
      </c>
      <c r="H1322" t="s">
        <v>8</v>
      </c>
      <c r="I1322" t="s">
        <v>1116</v>
      </c>
      <c r="J1322" t="s">
        <v>1679</v>
      </c>
    </row>
    <row r="1323" spans="1:10">
      <c r="A1323" t="s">
        <v>3039</v>
      </c>
      <c r="B1323" t="s">
        <v>3139</v>
      </c>
      <c r="C1323" t="str">
        <f>_xlfn.XLOOKUP(TMODELO[[#This Row],[Tipo Empleado]],TBLTIPO[Tipo Empleado],TBLTIPO[cta])</f>
        <v>2.1.1.2.08</v>
      </c>
      <c r="D1323" t="str">
        <f>_xlfn.XLOOKUP(TMODELO[[#This Row],[Codigo Area Liquidacion]],TBLAREA[PLANTA],TBLAREA[PROG])</f>
        <v>01</v>
      </c>
      <c r="E1323" t="str">
        <f>TMODELO[[#This Row],[Numero Documento]]&amp;TMODELO[[#This Row],[CTA]]</f>
        <v>023013470562.1.1.2.08</v>
      </c>
      <c r="F1323" s="25" t="s">
        <v>2890</v>
      </c>
      <c r="G1323" t="s">
        <v>1170</v>
      </c>
      <c r="H1323" t="s">
        <v>130</v>
      </c>
      <c r="I1323" t="s">
        <v>255</v>
      </c>
      <c r="J1323" t="s">
        <v>1695</v>
      </c>
    </row>
    <row r="1324" spans="1:10">
      <c r="A1324" t="s">
        <v>11</v>
      </c>
      <c r="B1324" t="s">
        <v>3185</v>
      </c>
      <c r="C1324" t="str">
        <f>_xlfn.XLOOKUP(TMODELO[[#This Row],[Tipo Empleado]],TBLTIPO[Tipo Empleado],TBLTIPO[cta])</f>
        <v>2.1.1.1.01</v>
      </c>
      <c r="D1324" t="str">
        <f>_xlfn.XLOOKUP(TMODELO[[#This Row],[Codigo Area Liquidacion]],TBLAREA[PLANTA],TBLAREA[PROG])</f>
        <v>13</v>
      </c>
      <c r="E1324" t="str">
        <f>TMODELO[[#This Row],[Numero Documento]]&amp;TMODELO[[#This Row],[CTA]]</f>
        <v>223005316412.1.1.1.01</v>
      </c>
      <c r="F1324" s="25" t="s">
        <v>2554</v>
      </c>
      <c r="G1324" t="s">
        <v>1929</v>
      </c>
      <c r="H1324" t="s">
        <v>10</v>
      </c>
      <c r="I1324" t="s">
        <v>1952</v>
      </c>
      <c r="J1324" t="s">
        <v>1682</v>
      </c>
    </row>
    <row r="1325" spans="1:10">
      <c r="A1325" t="s">
        <v>11</v>
      </c>
      <c r="B1325" t="s">
        <v>3139</v>
      </c>
      <c r="C1325" t="str">
        <f>_xlfn.XLOOKUP(TMODELO[[#This Row],[Tipo Empleado]],TBLTIPO[Tipo Empleado],TBLTIPO[cta])</f>
        <v>2.1.1.1.01</v>
      </c>
      <c r="D1325" t="str">
        <f>_xlfn.XLOOKUP(TMODELO[[#This Row],[Codigo Area Liquidacion]],TBLAREA[PLANTA],TBLAREA[PROG])</f>
        <v>01</v>
      </c>
      <c r="E1325" t="str">
        <f>TMODELO[[#This Row],[Numero Documento]]&amp;TMODELO[[#This Row],[CTA]]</f>
        <v>001132092902.1.1.1.01</v>
      </c>
      <c r="F1325" s="25" t="s">
        <v>2278</v>
      </c>
      <c r="G1325" t="s">
        <v>327</v>
      </c>
      <c r="H1325" t="s">
        <v>55</v>
      </c>
      <c r="I1325" t="s">
        <v>255</v>
      </c>
      <c r="J1325" t="s">
        <v>1695</v>
      </c>
    </row>
    <row r="1326" spans="1:10">
      <c r="A1326" t="s">
        <v>11</v>
      </c>
      <c r="B1326" t="s">
        <v>3139</v>
      </c>
      <c r="C1326" t="str">
        <f>_xlfn.XLOOKUP(TMODELO[[#This Row],[Tipo Empleado]],TBLTIPO[Tipo Empleado],TBLTIPO[cta])</f>
        <v>2.1.1.1.01</v>
      </c>
      <c r="D1326" t="str">
        <f>_xlfn.XLOOKUP(TMODELO[[#This Row],[Codigo Area Liquidacion]],TBLAREA[PLANTA],TBLAREA[PROG])</f>
        <v>01</v>
      </c>
      <c r="E1326" t="str">
        <f>TMODELO[[#This Row],[Numero Documento]]&amp;TMODELO[[#This Row],[CTA]]</f>
        <v>001017156132.1.1.1.01</v>
      </c>
      <c r="F1326" s="25" t="s">
        <v>2279</v>
      </c>
      <c r="G1326" t="s">
        <v>996</v>
      </c>
      <c r="H1326" t="s">
        <v>928</v>
      </c>
      <c r="I1326" t="s">
        <v>960</v>
      </c>
      <c r="J1326" t="s">
        <v>1710</v>
      </c>
    </row>
    <row r="1327" spans="1:10">
      <c r="A1327" t="s">
        <v>11</v>
      </c>
      <c r="B1327" t="s">
        <v>3139</v>
      </c>
      <c r="C1327" t="str">
        <f>_xlfn.XLOOKUP(TMODELO[[#This Row],[Tipo Empleado]],TBLTIPO[Tipo Empleado],TBLTIPO[cta])</f>
        <v>2.1.1.1.01</v>
      </c>
      <c r="D1327" t="str">
        <f>_xlfn.XLOOKUP(TMODELO[[#This Row],[Codigo Area Liquidacion]],TBLAREA[PLANTA],TBLAREA[PROG])</f>
        <v>01</v>
      </c>
      <c r="E1327" t="str">
        <f>TMODELO[[#This Row],[Numero Documento]]&amp;TMODELO[[#This Row],[CTA]]</f>
        <v>001181451012.1.1.1.01</v>
      </c>
      <c r="F1327" s="25" t="s">
        <v>2280</v>
      </c>
      <c r="G1327" t="s">
        <v>1211</v>
      </c>
      <c r="H1327" t="s">
        <v>389</v>
      </c>
      <c r="I1327" t="s">
        <v>193</v>
      </c>
      <c r="J1327" t="s">
        <v>1712</v>
      </c>
    </row>
    <row r="1328" spans="1:10">
      <c r="A1328" t="s">
        <v>3039</v>
      </c>
      <c r="B1328" t="s">
        <v>3139</v>
      </c>
      <c r="C1328" t="str">
        <f>_xlfn.XLOOKUP(TMODELO[[#This Row],[Tipo Empleado]],TBLTIPO[Tipo Empleado],TBLTIPO[cta])</f>
        <v>2.1.1.2.08</v>
      </c>
      <c r="D1328" t="str">
        <f>_xlfn.XLOOKUP(TMODELO[[#This Row],[Codigo Area Liquidacion]],TBLAREA[PLANTA],TBLAREA[PROG])</f>
        <v>01</v>
      </c>
      <c r="E1328" t="str">
        <f>TMODELO[[#This Row],[Numero Documento]]&amp;TMODELO[[#This Row],[CTA]]</f>
        <v>037011084372.1.1.2.08</v>
      </c>
      <c r="F1328" s="25" t="s">
        <v>2891</v>
      </c>
      <c r="G1328" t="s">
        <v>1139</v>
      </c>
      <c r="H1328" t="s">
        <v>130</v>
      </c>
      <c r="I1328" t="s">
        <v>2892</v>
      </c>
      <c r="J1328" t="s">
        <v>3153</v>
      </c>
    </row>
    <row r="1329" spans="1:10">
      <c r="A1329" t="s">
        <v>11</v>
      </c>
      <c r="B1329" t="s">
        <v>3185</v>
      </c>
      <c r="C1329" t="str">
        <f>_xlfn.XLOOKUP(TMODELO[[#This Row],[Tipo Empleado]],TBLTIPO[Tipo Empleado],TBLTIPO[cta])</f>
        <v>2.1.1.1.01</v>
      </c>
      <c r="D1329" t="str">
        <f>_xlfn.XLOOKUP(TMODELO[[#This Row],[Codigo Area Liquidacion]],TBLAREA[PLANTA],TBLAREA[PROG])</f>
        <v>13</v>
      </c>
      <c r="E1329" t="str">
        <f>TMODELO[[#This Row],[Numero Documento]]&amp;TMODELO[[#This Row],[CTA]]</f>
        <v>402242187642.1.1.1.01</v>
      </c>
      <c r="F1329" s="25" t="s">
        <v>2521</v>
      </c>
      <c r="G1329" t="s">
        <v>578</v>
      </c>
      <c r="H1329" t="s">
        <v>393</v>
      </c>
      <c r="I1329" t="s">
        <v>342</v>
      </c>
      <c r="J1329" t="s">
        <v>1670</v>
      </c>
    </row>
    <row r="1330" spans="1:10">
      <c r="A1330" t="s">
        <v>11</v>
      </c>
      <c r="B1330" t="s">
        <v>3185</v>
      </c>
      <c r="C1330" t="str">
        <f>_xlfn.XLOOKUP(TMODELO[[#This Row],[Tipo Empleado]],TBLTIPO[Tipo Empleado],TBLTIPO[cta])</f>
        <v>2.1.1.1.01</v>
      </c>
      <c r="D1330" t="str">
        <f>_xlfn.XLOOKUP(TMODELO[[#This Row],[Codigo Area Liquidacion]],TBLAREA[PLANTA],TBLAREA[PROG])</f>
        <v>13</v>
      </c>
      <c r="E1330" t="str">
        <f>TMODELO[[#This Row],[Numero Documento]]&amp;TMODELO[[#This Row],[CTA]]</f>
        <v>001163555042.1.1.1.01</v>
      </c>
      <c r="F1330" s="25" t="s">
        <v>2522</v>
      </c>
      <c r="G1330" t="s">
        <v>579</v>
      </c>
      <c r="H1330" t="s">
        <v>8</v>
      </c>
      <c r="I1330" t="s">
        <v>342</v>
      </c>
      <c r="J1330" t="s">
        <v>1670</v>
      </c>
    </row>
    <row r="1331" spans="1:10">
      <c r="A1331" t="s">
        <v>3048</v>
      </c>
      <c r="B1331" t="s">
        <v>3139</v>
      </c>
      <c r="C1331" t="str">
        <f>_xlfn.XLOOKUP(TMODELO[[#This Row],[Tipo Empleado]],TBLTIPO[Tipo Empleado],TBLTIPO[cta])</f>
        <v>2.1.2.2.05</v>
      </c>
      <c r="D1331" t="str">
        <f>_xlfn.XLOOKUP(TMODELO[[#This Row],[Codigo Area Liquidacion]],TBLAREA[PLANTA],TBLAREA[PROG])</f>
        <v>01</v>
      </c>
      <c r="E1331" t="str">
        <f>TMODELO[[#This Row],[Numero Documento]]&amp;TMODELO[[#This Row],[CTA]]</f>
        <v>075001136132.1.2.2.05</v>
      </c>
      <c r="F1331" s="25" t="s">
        <v>3032</v>
      </c>
      <c r="G1331" t="s">
        <v>1165</v>
      </c>
      <c r="H1331" t="s">
        <v>1060</v>
      </c>
      <c r="I1331" t="s">
        <v>1116</v>
      </c>
      <c r="J1331" t="s">
        <v>1679</v>
      </c>
    </row>
    <row r="1332" spans="1:10">
      <c r="A1332" t="s">
        <v>11</v>
      </c>
      <c r="B1332" t="s">
        <v>3155</v>
      </c>
      <c r="C1332" t="str">
        <f>_xlfn.XLOOKUP(TMODELO[[#This Row],[Tipo Empleado]],TBLTIPO[Tipo Empleado],TBLTIPO[cta])</f>
        <v>2.1.1.1.01</v>
      </c>
      <c r="D1332" t="str">
        <f>_xlfn.XLOOKUP(TMODELO[[#This Row],[Codigo Area Liquidacion]],TBLAREA[PLANTA],TBLAREA[PROG])</f>
        <v>11</v>
      </c>
      <c r="E1332" t="str">
        <f>TMODELO[[#This Row],[Numero Documento]]&amp;TMODELO[[#This Row],[CTA]]</f>
        <v>402154008192.1.1.1.01</v>
      </c>
      <c r="F1332" s="25" t="s">
        <v>2753</v>
      </c>
      <c r="G1332" t="s">
        <v>1978</v>
      </c>
      <c r="H1332" t="s">
        <v>8</v>
      </c>
      <c r="I1332" t="s">
        <v>106</v>
      </c>
      <c r="J1332" t="s">
        <v>1690</v>
      </c>
    </row>
    <row r="1333" spans="1:10">
      <c r="A1333" t="s">
        <v>11</v>
      </c>
      <c r="B1333" t="s">
        <v>3185</v>
      </c>
      <c r="C1333" t="str">
        <f>_xlfn.XLOOKUP(TMODELO[[#This Row],[Tipo Empleado]],TBLTIPO[Tipo Empleado],TBLTIPO[cta])</f>
        <v>2.1.1.1.01</v>
      </c>
      <c r="D1333" t="str">
        <f>_xlfn.XLOOKUP(TMODELO[[#This Row],[Codigo Area Liquidacion]],TBLAREA[PLANTA],TBLAREA[PROG])</f>
        <v>13</v>
      </c>
      <c r="E1333" t="str">
        <f>TMODELO[[#This Row],[Numero Documento]]&amp;TMODELO[[#This Row],[CTA]]</f>
        <v>224004099612.1.1.1.01</v>
      </c>
      <c r="F1333" s="25" t="s">
        <v>2523</v>
      </c>
      <c r="G1333" t="s">
        <v>1000</v>
      </c>
      <c r="H1333" t="s">
        <v>72</v>
      </c>
      <c r="I1333" t="s">
        <v>342</v>
      </c>
      <c r="J1333" t="s">
        <v>1670</v>
      </c>
    </row>
    <row r="1334" spans="1:10">
      <c r="A1334" t="s">
        <v>11</v>
      </c>
      <c r="B1334" t="s">
        <v>3155</v>
      </c>
      <c r="C1334" t="str">
        <f>_xlfn.XLOOKUP(TMODELO[[#This Row],[Tipo Empleado]],TBLTIPO[Tipo Empleado],TBLTIPO[cta])</f>
        <v>2.1.1.1.01</v>
      </c>
      <c r="D1334" t="str">
        <f>_xlfn.XLOOKUP(TMODELO[[#This Row],[Codigo Area Liquidacion]],TBLAREA[PLANTA],TBLAREA[PROG])</f>
        <v>11</v>
      </c>
      <c r="E1334" t="str">
        <f>TMODELO[[#This Row],[Numero Documento]]&amp;TMODELO[[#This Row],[CTA]]</f>
        <v>402240446242.1.1.1.01</v>
      </c>
      <c r="F1334" s="25" t="s">
        <v>2736</v>
      </c>
      <c r="G1334" t="s">
        <v>1198</v>
      </c>
      <c r="H1334" t="s">
        <v>171</v>
      </c>
      <c r="I1334" t="s">
        <v>73</v>
      </c>
      <c r="J1334" t="s">
        <v>1684</v>
      </c>
    </row>
    <row r="1335" spans="1:10">
      <c r="A1335" t="s">
        <v>11</v>
      </c>
      <c r="B1335" t="s">
        <v>3155</v>
      </c>
      <c r="C1335" t="str">
        <f>_xlfn.XLOOKUP(TMODELO[[#This Row],[Tipo Empleado]],TBLTIPO[Tipo Empleado],TBLTIPO[cta])</f>
        <v>2.1.1.1.01</v>
      </c>
      <c r="D1335" t="str">
        <f>_xlfn.XLOOKUP(TMODELO[[#This Row],[Codigo Area Liquidacion]],TBLAREA[PLANTA],TBLAREA[PROG])</f>
        <v>11</v>
      </c>
      <c r="E1335" t="str">
        <f>TMODELO[[#This Row],[Numero Documento]]&amp;TMODELO[[#This Row],[CTA]]</f>
        <v>001164323112.1.1.1.01</v>
      </c>
      <c r="F1335" s="25" t="s">
        <v>3325</v>
      </c>
      <c r="G1335" t="s">
        <v>3291</v>
      </c>
      <c r="H1335" t="s">
        <v>10</v>
      </c>
      <c r="I1335" t="s">
        <v>1953</v>
      </c>
      <c r="J1335" t="s">
        <v>1683</v>
      </c>
    </row>
    <row r="1336" spans="1:10">
      <c r="A1336" t="s">
        <v>3048</v>
      </c>
      <c r="B1336" t="s">
        <v>3139</v>
      </c>
      <c r="C1336" t="str">
        <f>_xlfn.XLOOKUP(TMODELO[[#This Row],[Tipo Empleado]],TBLTIPO[Tipo Empleado],TBLTIPO[cta])</f>
        <v>2.1.2.2.05</v>
      </c>
      <c r="D1336" t="str">
        <f>_xlfn.XLOOKUP(TMODELO[[#This Row],[Codigo Area Liquidacion]],TBLAREA[PLANTA],TBLAREA[PROG])</f>
        <v>01</v>
      </c>
      <c r="E1336" t="str">
        <f>TMODELO[[#This Row],[Numero Documento]]&amp;TMODELO[[#This Row],[CTA]]</f>
        <v>223016290142.1.2.2.05</v>
      </c>
      <c r="F1336" s="25" t="s">
        <v>3033</v>
      </c>
      <c r="G1336" t="s">
        <v>1804</v>
      </c>
      <c r="H1336" t="s">
        <v>1060</v>
      </c>
      <c r="I1336" t="s">
        <v>1116</v>
      </c>
      <c r="J1336" t="s">
        <v>1679</v>
      </c>
    </row>
    <row r="1337" spans="1:10">
      <c r="A1337" t="s">
        <v>11</v>
      </c>
      <c r="B1337" t="s">
        <v>3185</v>
      </c>
      <c r="C1337" t="str">
        <f>_xlfn.XLOOKUP(TMODELO[[#This Row],[Tipo Empleado]],TBLTIPO[Tipo Empleado],TBLTIPO[cta])</f>
        <v>2.1.1.1.01</v>
      </c>
      <c r="D1337" t="str">
        <f>_xlfn.XLOOKUP(TMODELO[[#This Row],[Codigo Area Liquidacion]],TBLAREA[PLANTA],TBLAREA[PROG])</f>
        <v>13</v>
      </c>
      <c r="E1337" t="str">
        <f>TMODELO[[#This Row],[Numero Documento]]&amp;TMODELO[[#This Row],[CTA]]</f>
        <v>402235428752.1.1.1.01</v>
      </c>
      <c r="F1337" s="25" t="s">
        <v>2524</v>
      </c>
      <c r="G1337" t="s">
        <v>1998</v>
      </c>
      <c r="H1337" t="s">
        <v>10</v>
      </c>
      <c r="I1337" t="s">
        <v>342</v>
      </c>
      <c r="J1337" t="s">
        <v>1670</v>
      </c>
    </row>
    <row r="1338" spans="1:10">
      <c r="A1338" t="s">
        <v>11</v>
      </c>
      <c r="B1338" t="s">
        <v>3139</v>
      </c>
      <c r="C1338" t="str">
        <f>_xlfn.XLOOKUP(TMODELO[[#This Row],[Tipo Empleado]],TBLTIPO[Tipo Empleado],TBLTIPO[cta])</f>
        <v>2.1.1.1.01</v>
      </c>
      <c r="D1338" t="str">
        <f>_xlfn.XLOOKUP(TMODELO[[#This Row],[Codigo Area Liquidacion]],TBLAREA[PLANTA],TBLAREA[PROG])</f>
        <v>01</v>
      </c>
      <c r="E1338" t="str">
        <f>TMODELO[[#This Row],[Numero Documento]]&amp;TMODELO[[#This Row],[CTA]]</f>
        <v>001183959462.1.1.1.01</v>
      </c>
      <c r="F1338" s="25" t="s">
        <v>2281</v>
      </c>
      <c r="G1338" t="s">
        <v>272</v>
      </c>
      <c r="H1338" t="s">
        <v>232</v>
      </c>
      <c r="I1338" t="s">
        <v>1950</v>
      </c>
      <c r="J1338" t="s">
        <v>1725</v>
      </c>
    </row>
    <row r="1339" spans="1:10">
      <c r="A1339" t="s">
        <v>3039</v>
      </c>
      <c r="B1339" t="s">
        <v>3139</v>
      </c>
      <c r="C1339" t="str">
        <f>_xlfn.XLOOKUP(TMODELO[[#This Row],[Tipo Empleado]],TBLTIPO[Tipo Empleado],TBLTIPO[cta])</f>
        <v>2.1.1.2.08</v>
      </c>
      <c r="D1339" t="str">
        <f>_xlfn.XLOOKUP(TMODELO[[#This Row],[Codigo Area Liquidacion]],TBLAREA[PLANTA],TBLAREA[PROG])</f>
        <v>01</v>
      </c>
      <c r="E1339" t="str">
        <f>TMODELO[[#This Row],[Numero Documento]]&amp;TMODELO[[#This Row],[CTA]]</f>
        <v>402127342102.1.1.2.08</v>
      </c>
      <c r="F1339" s="25" t="s">
        <v>2893</v>
      </c>
      <c r="G1339" t="s">
        <v>1644</v>
      </c>
      <c r="H1339" t="s">
        <v>1587</v>
      </c>
      <c r="I1339" t="s">
        <v>1953</v>
      </c>
      <c r="J1339" t="s">
        <v>1683</v>
      </c>
    </row>
    <row r="1340" spans="1:10">
      <c r="A1340" t="s">
        <v>11</v>
      </c>
      <c r="B1340" t="s">
        <v>3155</v>
      </c>
      <c r="C1340" t="str">
        <f>_xlfn.XLOOKUP(TMODELO[[#This Row],[Tipo Empleado]],TBLTIPO[Tipo Empleado],TBLTIPO[cta])</f>
        <v>2.1.1.1.01</v>
      </c>
      <c r="D1340" t="str">
        <f>_xlfn.XLOOKUP(TMODELO[[#This Row],[Codigo Area Liquidacion]],TBLAREA[PLANTA],TBLAREA[PROG])</f>
        <v>11</v>
      </c>
      <c r="E1340" t="str">
        <f>TMODELO[[#This Row],[Numero Documento]]&amp;TMODELO[[#This Row],[CTA]]</f>
        <v>031032686802.1.1.1.01</v>
      </c>
      <c r="F1340" s="25" t="s">
        <v>2737</v>
      </c>
      <c r="G1340" t="s">
        <v>1977</v>
      </c>
      <c r="H1340" t="s">
        <v>8</v>
      </c>
      <c r="I1340" t="s">
        <v>18</v>
      </c>
      <c r="J1340" t="s">
        <v>1729</v>
      </c>
    </row>
    <row r="1341" spans="1:10">
      <c r="A1341" t="s">
        <v>11</v>
      </c>
      <c r="B1341" t="s">
        <v>3139</v>
      </c>
      <c r="C1341" t="str">
        <f>_xlfn.XLOOKUP(TMODELO[[#This Row],[Tipo Empleado]],TBLTIPO[Tipo Empleado],TBLTIPO[cta])</f>
        <v>2.1.1.1.01</v>
      </c>
      <c r="D1341" t="str">
        <f>_xlfn.XLOOKUP(TMODELO[[#This Row],[Codigo Area Liquidacion]],TBLAREA[PLANTA],TBLAREA[PROG])</f>
        <v>01</v>
      </c>
      <c r="E1341" t="str">
        <f>TMODELO[[#This Row],[Numero Documento]]&amp;TMODELO[[#This Row],[CTA]]</f>
        <v>402239430162.1.1.1.01</v>
      </c>
      <c r="F1341" s="25" t="s">
        <v>2894</v>
      </c>
      <c r="G1341" t="s">
        <v>2008</v>
      </c>
      <c r="H1341" t="s">
        <v>3237</v>
      </c>
      <c r="I1341" t="s">
        <v>1116</v>
      </c>
      <c r="J1341" t="s">
        <v>1679</v>
      </c>
    </row>
    <row r="1342" spans="1:10">
      <c r="A1342" t="s">
        <v>3039</v>
      </c>
      <c r="B1342" t="s">
        <v>3139</v>
      </c>
      <c r="C1342" t="str">
        <f>_xlfn.XLOOKUP(TMODELO[[#This Row],[Tipo Empleado]],TBLTIPO[Tipo Empleado],TBLTIPO[cta])</f>
        <v>2.1.1.2.08</v>
      </c>
      <c r="D1342" t="str">
        <f>_xlfn.XLOOKUP(TMODELO[[#This Row],[Codigo Area Liquidacion]],TBLAREA[PLANTA],TBLAREA[PROG])</f>
        <v>01</v>
      </c>
      <c r="E1342" t="str">
        <f>TMODELO[[#This Row],[Numero Documento]]&amp;TMODELO[[#This Row],[CTA]]</f>
        <v>402218010182.1.1.2.08</v>
      </c>
      <c r="F1342" s="25" t="s">
        <v>2895</v>
      </c>
      <c r="G1342" t="s">
        <v>1666</v>
      </c>
      <c r="H1342" t="s">
        <v>3144</v>
      </c>
      <c r="I1342" t="s">
        <v>208</v>
      </c>
      <c r="J1342" t="s">
        <v>3145</v>
      </c>
    </row>
    <row r="1343" spans="1:10">
      <c r="A1343" t="s">
        <v>11</v>
      </c>
      <c r="B1343" t="s">
        <v>3185</v>
      </c>
      <c r="C1343" t="str">
        <f>_xlfn.XLOOKUP(TMODELO[[#This Row],[Tipo Empleado]],TBLTIPO[Tipo Empleado],TBLTIPO[cta])</f>
        <v>2.1.1.1.01</v>
      </c>
      <c r="D1343" t="str">
        <f>_xlfn.XLOOKUP(TMODELO[[#This Row],[Codigo Area Liquidacion]],TBLAREA[PLANTA],TBLAREA[PROG])</f>
        <v>13</v>
      </c>
      <c r="E1343" t="str">
        <f>TMODELO[[#This Row],[Numero Documento]]&amp;TMODELO[[#This Row],[CTA]]</f>
        <v>223006145532.1.1.1.01</v>
      </c>
      <c r="F1343" s="25" t="s">
        <v>2525</v>
      </c>
      <c r="G1343" t="s">
        <v>1051</v>
      </c>
      <c r="H1343" t="s">
        <v>210</v>
      </c>
      <c r="I1343" t="s">
        <v>342</v>
      </c>
      <c r="J1343" t="s">
        <v>1670</v>
      </c>
    </row>
    <row r="1344" spans="1:10">
      <c r="A1344" t="s">
        <v>3048</v>
      </c>
      <c r="B1344" t="s">
        <v>3139</v>
      </c>
      <c r="C1344" t="str">
        <f>_xlfn.XLOOKUP(TMODELO[[#This Row],[Tipo Empleado]],TBLTIPO[Tipo Empleado],TBLTIPO[cta])</f>
        <v>2.1.2.2.05</v>
      </c>
      <c r="D1344" t="str">
        <f>_xlfn.XLOOKUP(TMODELO[[#This Row],[Codigo Area Liquidacion]],TBLAREA[PLANTA],TBLAREA[PROG])</f>
        <v>01</v>
      </c>
      <c r="E1344" t="str">
        <f>TMODELO[[#This Row],[Numero Documento]]&amp;TMODELO[[#This Row],[CTA]]</f>
        <v>001142691112.1.2.2.05</v>
      </c>
      <c r="F1344" s="25" t="s">
        <v>3034</v>
      </c>
      <c r="G1344" t="s">
        <v>1937</v>
      </c>
      <c r="H1344" t="s">
        <v>1060</v>
      </c>
      <c r="I1344" t="s">
        <v>1116</v>
      </c>
      <c r="J1344" t="s">
        <v>1679</v>
      </c>
    </row>
    <row r="1345" spans="1:10">
      <c r="A1345" t="s">
        <v>11</v>
      </c>
      <c r="B1345" t="s">
        <v>3139</v>
      </c>
      <c r="C1345" t="str">
        <f>_xlfn.XLOOKUP(TMODELO[[#This Row],[Tipo Empleado]],TBLTIPO[Tipo Empleado],TBLTIPO[cta])</f>
        <v>2.1.1.1.01</v>
      </c>
      <c r="D1345" t="str">
        <f>_xlfn.XLOOKUP(TMODELO[[#This Row],[Codigo Area Liquidacion]],TBLAREA[PLANTA],TBLAREA[PROG])</f>
        <v>01</v>
      </c>
      <c r="E1345" t="str">
        <f>TMODELO[[#This Row],[Numero Documento]]&amp;TMODELO[[#This Row],[CTA]]</f>
        <v>001027605012.1.1.1.01</v>
      </c>
      <c r="F1345" s="25" t="s">
        <v>1387</v>
      </c>
      <c r="G1345" t="s">
        <v>956</v>
      </c>
      <c r="H1345" t="s">
        <v>894</v>
      </c>
      <c r="I1345" t="s">
        <v>957</v>
      </c>
      <c r="J1345" t="s">
        <v>1717</v>
      </c>
    </row>
    <row r="1346" spans="1:10">
      <c r="A1346" t="s">
        <v>11</v>
      </c>
      <c r="B1346" t="s">
        <v>3185</v>
      </c>
      <c r="C1346" t="str">
        <f>_xlfn.XLOOKUP(TMODELO[[#This Row],[Tipo Empleado]],TBLTIPO[Tipo Empleado],TBLTIPO[cta])</f>
        <v>2.1.1.1.01</v>
      </c>
      <c r="D1346" t="str">
        <f>_xlfn.XLOOKUP(TMODELO[[#This Row],[Codigo Area Liquidacion]],TBLAREA[PLANTA],TBLAREA[PROG])</f>
        <v>13</v>
      </c>
      <c r="E1346" t="str">
        <f>TMODELO[[#This Row],[Numero Documento]]&amp;TMODELO[[#This Row],[CTA]]</f>
        <v>402208629532.1.1.1.01</v>
      </c>
      <c r="F1346" s="25" t="s">
        <v>2526</v>
      </c>
      <c r="G1346" t="s">
        <v>580</v>
      </c>
      <c r="H1346" t="s">
        <v>210</v>
      </c>
      <c r="I1346" t="s">
        <v>342</v>
      </c>
      <c r="J1346" t="s">
        <v>1670</v>
      </c>
    </row>
    <row r="1347" spans="1:10">
      <c r="A1347" t="s">
        <v>11</v>
      </c>
      <c r="B1347" t="s">
        <v>3155</v>
      </c>
      <c r="C1347" t="str">
        <f>_xlfn.XLOOKUP(TMODELO[[#This Row],[Tipo Empleado]],TBLTIPO[Tipo Empleado],TBLTIPO[cta])</f>
        <v>2.1.1.1.01</v>
      </c>
      <c r="D1347" t="str">
        <f>_xlfn.XLOOKUP(TMODELO[[#This Row],[Codigo Area Liquidacion]],TBLAREA[PLANTA],TBLAREA[PROG])</f>
        <v>11</v>
      </c>
      <c r="E1347" t="str">
        <f>TMODELO[[#This Row],[Numero Documento]]&amp;TMODELO[[#This Row],[CTA]]</f>
        <v>001052345382.1.1.1.01</v>
      </c>
      <c r="F1347" s="25" t="s">
        <v>2738</v>
      </c>
      <c r="G1347" t="s">
        <v>909</v>
      </c>
      <c r="H1347" t="s">
        <v>8</v>
      </c>
      <c r="I1347" t="s">
        <v>830</v>
      </c>
      <c r="J1347" t="s">
        <v>1672</v>
      </c>
    </row>
    <row r="1348" spans="1:10">
      <c r="A1348" t="s">
        <v>11</v>
      </c>
      <c r="B1348" t="s">
        <v>3155</v>
      </c>
      <c r="C1348" t="str">
        <f>_xlfn.XLOOKUP(TMODELO[[#This Row],[Tipo Empleado]],TBLTIPO[Tipo Empleado],TBLTIPO[cta])</f>
        <v>2.1.1.1.01</v>
      </c>
      <c r="D1348" t="str">
        <f>_xlfn.XLOOKUP(TMODELO[[#This Row],[Codigo Area Liquidacion]],TBLAREA[PLANTA],TBLAREA[PROG])</f>
        <v>11</v>
      </c>
      <c r="E1348" t="str">
        <f>TMODELO[[#This Row],[Numero Documento]]&amp;TMODELO[[#This Row],[CTA]]</f>
        <v>001091066822.1.1.1.01</v>
      </c>
      <c r="F1348" s="25" t="s">
        <v>2739</v>
      </c>
      <c r="G1348" t="s">
        <v>910</v>
      </c>
      <c r="H1348" t="s">
        <v>117</v>
      </c>
      <c r="I1348" t="s">
        <v>830</v>
      </c>
      <c r="J1348" t="s">
        <v>1672</v>
      </c>
    </row>
    <row r="1349" spans="1:10">
      <c r="A1349" t="s">
        <v>11</v>
      </c>
      <c r="B1349" t="s">
        <v>3185</v>
      </c>
      <c r="C1349" t="str">
        <f>_xlfn.XLOOKUP(TMODELO[[#This Row],[Tipo Empleado]],TBLTIPO[Tipo Empleado],TBLTIPO[cta])</f>
        <v>2.1.1.1.01</v>
      </c>
      <c r="D1349" t="str">
        <f>_xlfn.XLOOKUP(TMODELO[[#This Row],[Codigo Area Liquidacion]],TBLAREA[PLANTA],TBLAREA[PROG])</f>
        <v>13</v>
      </c>
      <c r="E1349" t="str">
        <f>TMODELO[[#This Row],[Numero Documento]]&amp;TMODELO[[#This Row],[CTA]]</f>
        <v>031005032202.1.1.1.01</v>
      </c>
      <c r="F1349" s="25" t="s">
        <v>2527</v>
      </c>
      <c r="G1349" t="s">
        <v>581</v>
      </c>
      <c r="H1349" t="s">
        <v>8</v>
      </c>
      <c r="I1349" t="s">
        <v>342</v>
      </c>
      <c r="J1349" t="s">
        <v>1670</v>
      </c>
    </row>
    <row r="1350" spans="1:10">
      <c r="A1350" t="s">
        <v>3048</v>
      </c>
      <c r="B1350" t="s">
        <v>3139</v>
      </c>
      <c r="C1350" t="str">
        <f>_xlfn.XLOOKUP(TMODELO[[#This Row],[Tipo Empleado]],TBLTIPO[Tipo Empleado],TBLTIPO[cta])</f>
        <v>2.1.2.2.05</v>
      </c>
      <c r="D1350" t="str">
        <f>_xlfn.XLOOKUP(TMODELO[[#This Row],[Codigo Area Liquidacion]],TBLAREA[PLANTA],TBLAREA[PROG])</f>
        <v>01</v>
      </c>
      <c r="E1350" t="str">
        <f>TMODELO[[#This Row],[Numero Documento]]&amp;TMODELO[[#This Row],[CTA]]</f>
        <v>402269437572.1.2.2.05</v>
      </c>
      <c r="F1350" s="25" t="s">
        <v>3035</v>
      </c>
      <c r="G1350" t="s">
        <v>1830</v>
      </c>
      <c r="H1350" t="s">
        <v>1060</v>
      </c>
      <c r="I1350" t="s">
        <v>1116</v>
      </c>
      <c r="J1350" t="s">
        <v>1679</v>
      </c>
    </row>
    <row r="1351" spans="1:10">
      <c r="A1351" t="s">
        <v>11</v>
      </c>
      <c r="B1351" t="s">
        <v>3139</v>
      </c>
      <c r="C1351" t="str">
        <f>_xlfn.XLOOKUP(TMODELO[[#This Row],[Tipo Empleado]],TBLTIPO[Tipo Empleado],TBLTIPO[cta])</f>
        <v>2.1.1.1.01</v>
      </c>
      <c r="D1351" t="str">
        <f>_xlfn.XLOOKUP(TMODELO[[#This Row],[Codigo Area Liquidacion]],TBLAREA[PLANTA],TBLAREA[PROG])</f>
        <v>01</v>
      </c>
      <c r="E1351" t="str">
        <f>TMODELO[[#This Row],[Numero Documento]]&amp;TMODELO[[#This Row],[CTA]]</f>
        <v>001155187062.1.1.1.01</v>
      </c>
      <c r="F1351" s="25" t="s">
        <v>2282</v>
      </c>
      <c r="G1351" t="s">
        <v>950</v>
      </c>
      <c r="H1351" t="s">
        <v>75</v>
      </c>
      <c r="I1351" t="s">
        <v>1955</v>
      </c>
      <c r="J1351" t="s">
        <v>1669</v>
      </c>
    </row>
    <row r="1352" spans="1:10">
      <c r="A1352" t="s">
        <v>11</v>
      </c>
      <c r="B1352" t="s">
        <v>3185</v>
      </c>
      <c r="C1352" t="str">
        <f>_xlfn.XLOOKUP(TMODELO[[#This Row],[Tipo Empleado]],TBLTIPO[Tipo Empleado],TBLTIPO[cta])</f>
        <v>2.1.1.1.01</v>
      </c>
      <c r="D1352" t="str">
        <f>_xlfn.XLOOKUP(TMODELO[[#This Row],[Codigo Area Liquidacion]],TBLAREA[PLANTA],TBLAREA[PROG])</f>
        <v>13</v>
      </c>
      <c r="E1352" t="str">
        <f>TMODELO[[#This Row],[Numero Documento]]&amp;TMODELO[[#This Row],[CTA]]</f>
        <v>001147426612.1.1.1.01</v>
      </c>
      <c r="F1352" s="25" t="s">
        <v>1502</v>
      </c>
      <c r="G1352" t="s">
        <v>141</v>
      </c>
      <c r="H1352" t="s">
        <v>142</v>
      </c>
      <c r="I1352" t="s">
        <v>1954</v>
      </c>
      <c r="J1352" t="s">
        <v>1677</v>
      </c>
    </row>
    <row r="1353" spans="1:10">
      <c r="A1353" t="s">
        <v>3039</v>
      </c>
      <c r="B1353" t="s">
        <v>3139</v>
      </c>
      <c r="C1353" t="str">
        <f>_xlfn.XLOOKUP(TMODELO[[#This Row],[Tipo Empleado]],TBLTIPO[Tipo Empleado],TBLTIPO[cta])</f>
        <v>2.1.1.2.08</v>
      </c>
      <c r="D1353" t="str">
        <f>_xlfn.XLOOKUP(TMODELO[[#This Row],[Codigo Area Liquidacion]],TBLAREA[PLANTA],TBLAREA[PROG])</f>
        <v>01</v>
      </c>
      <c r="E1353" t="str">
        <f>TMODELO[[#This Row],[Numero Documento]]&amp;TMODELO[[#This Row],[CTA]]</f>
        <v>223002537742.1.1.2.08</v>
      </c>
      <c r="F1353" s="25" t="s">
        <v>2896</v>
      </c>
      <c r="G1353" t="s">
        <v>3154</v>
      </c>
      <c r="H1353" t="s">
        <v>100</v>
      </c>
      <c r="I1353" t="s">
        <v>1957</v>
      </c>
      <c r="J1353" t="s">
        <v>1685</v>
      </c>
    </row>
    <row r="1354" spans="1:10">
      <c r="A1354" t="s">
        <v>11</v>
      </c>
      <c r="B1354" t="s">
        <v>3139</v>
      </c>
      <c r="C1354" t="str">
        <f>_xlfn.XLOOKUP(TMODELO[[#This Row],[Tipo Empleado]],TBLTIPO[Tipo Empleado],TBLTIPO[cta])</f>
        <v>2.1.1.1.01</v>
      </c>
      <c r="D1354" t="str">
        <f>_xlfn.XLOOKUP(TMODELO[[#This Row],[Codigo Area Liquidacion]],TBLAREA[PLANTA],TBLAREA[PROG])</f>
        <v>01</v>
      </c>
      <c r="E1354" t="str">
        <f>TMODELO[[#This Row],[Numero Documento]]&amp;TMODELO[[#This Row],[CTA]]</f>
        <v>001171798532.1.1.1.01</v>
      </c>
      <c r="F1354" s="25" t="s">
        <v>1388</v>
      </c>
      <c r="G1354" t="s">
        <v>997</v>
      </c>
      <c r="H1354" t="s">
        <v>793</v>
      </c>
      <c r="I1354" t="s">
        <v>960</v>
      </c>
      <c r="J1354" t="s">
        <v>1710</v>
      </c>
    </row>
    <row r="1355" spans="1:10">
      <c r="A1355" t="s">
        <v>3039</v>
      </c>
      <c r="B1355" t="s">
        <v>3139</v>
      </c>
      <c r="C1355" t="str">
        <f>_xlfn.XLOOKUP(TMODELO[[#This Row],[Tipo Empleado]],TBLTIPO[Tipo Empleado],TBLTIPO[cta])</f>
        <v>2.1.1.2.08</v>
      </c>
      <c r="D1355" t="str">
        <f>_xlfn.XLOOKUP(TMODELO[[#This Row],[Codigo Area Liquidacion]],TBLAREA[PLANTA],TBLAREA[PROG])</f>
        <v>01</v>
      </c>
      <c r="E1355" t="str">
        <f>TMODELO[[#This Row],[Numero Documento]]&amp;TMODELO[[#This Row],[CTA]]</f>
        <v>402237441742.1.1.2.08</v>
      </c>
      <c r="F1355" s="25" t="s">
        <v>4826</v>
      </c>
      <c r="G1355" t="s">
        <v>4825</v>
      </c>
      <c r="H1355" t="s">
        <v>290</v>
      </c>
      <c r="I1355" t="s">
        <v>288</v>
      </c>
      <c r="J1355" t="s">
        <v>1668</v>
      </c>
    </row>
    <row r="1356" spans="1:10">
      <c r="A1356" t="s">
        <v>11</v>
      </c>
      <c r="B1356" t="s">
        <v>3185</v>
      </c>
      <c r="C1356" t="str">
        <f>_xlfn.XLOOKUP(TMODELO[[#This Row],[Tipo Empleado]],TBLTIPO[Tipo Empleado],TBLTIPO[cta])</f>
        <v>2.1.1.1.01</v>
      </c>
      <c r="D1356" t="str">
        <f>_xlfn.XLOOKUP(TMODELO[[#This Row],[Codigo Area Liquidacion]],TBLAREA[PLANTA],TBLAREA[PROG])</f>
        <v>13</v>
      </c>
      <c r="E1356" t="str">
        <f>TMODELO[[#This Row],[Numero Documento]]&amp;TMODELO[[#This Row],[CTA]]</f>
        <v>040000179152.1.1.1.01</v>
      </c>
      <c r="F1356" s="25" t="s">
        <v>2528</v>
      </c>
      <c r="G1356" t="s">
        <v>1250</v>
      </c>
      <c r="H1356" t="s">
        <v>10</v>
      </c>
      <c r="I1356" t="s">
        <v>1954</v>
      </c>
      <c r="J1356" t="s">
        <v>1677</v>
      </c>
    </row>
    <row r="1357" spans="1:10">
      <c r="A1357" t="s">
        <v>11</v>
      </c>
      <c r="B1357" t="s">
        <v>3185</v>
      </c>
      <c r="C1357" t="str">
        <f>_xlfn.XLOOKUP(TMODELO[[#This Row],[Tipo Empleado]],TBLTIPO[Tipo Empleado],TBLTIPO[cta])</f>
        <v>2.1.1.1.01</v>
      </c>
      <c r="D1357" t="str">
        <f>_xlfn.XLOOKUP(TMODELO[[#This Row],[Codigo Area Liquidacion]],TBLAREA[PLANTA],TBLAREA[PROG])</f>
        <v>13</v>
      </c>
      <c r="E1357" t="str">
        <f>TMODELO[[#This Row],[Numero Documento]]&amp;TMODELO[[#This Row],[CTA]]</f>
        <v>037006908802.1.1.1.01</v>
      </c>
      <c r="F1357" s="25" t="s">
        <v>2529</v>
      </c>
      <c r="G1357" t="s">
        <v>1999</v>
      </c>
      <c r="H1357" t="s">
        <v>10</v>
      </c>
      <c r="I1357" t="s">
        <v>342</v>
      </c>
      <c r="J1357" t="s">
        <v>1670</v>
      </c>
    </row>
    <row r="1358" spans="1:10">
      <c r="A1358" t="s">
        <v>11</v>
      </c>
      <c r="B1358" t="s">
        <v>3185</v>
      </c>
      <c r="C1358" t="str">
        <f>_xlfn.XLOOKUP(TMODELO[[#This Row],[Tipo Empleado]],TBLTIPO[Tipo Empleado],TBLTIPO[cta])</f>
        <v>2.1.1.1.01</v>
      </c>
      <c r="D1358" t="str">
        <f>_xlfn.XLOOKUP(TMODELO[[#This Row],[Codigo Area Liquidacion]],TBLAREA[PLANTA],TBLAREA[PROG])</f>
        <v>13</v>
      </c>
      <c r="E1358" t="str">
        <f>TMODELO[[#This Row],[Numero Documento]]&amp;TMODELO[[#This Row],[CTA]]</f>
        <v>078001250022.1.1.1.01</v>
      </c>
      <c r="F1358" s="25" t="s">
        <v>2530</v>
      </c>
      <c r="G1358" t="s">
        <v>1266</v>
      </c>
      <c r="H1358" t="s">
        <v>30</v>
      </c>
      <c r="I1358" t="s">
        <v>342</v>
      </c>
      <c r="J1358" t="s">
        <v>1670</v>
      </c>
    </row>
    <row r="1359" spans="1:10">
      <c r="A1359" t="s">
        <v>11</v>
      </c>
      <c r="B1359" t="s">
        <v>3185</v>
      </c>
      <c r="C1359" t="str">
        <f>_xlfn.XLOOKUP(TMODELO[[#This Row],[Tipo Empleado]],TBLTIPO[Tipo Empleado],TBLTIPO[cta])</f>
        <v>2.1.1.1.01</v>
      </c>
      <c r="D1359" t="str">
        <f>_xlfn.XLOOKUP(TMODELO[[#This Row],[Codigo Area Liquidacion]],TBLAREA[PLANTA],TBLAREA[PROG])</f>
        <v>13</v>
      </c>
      <c r="E1359" t="str">
        <f>TMODELO[[#This Row],[Numero Documento]]&amp;TMODELO[[#This Row],[CTA]]</f>
        <v>223011543102.1.1.1.01</v>
      </c>
      <c r="F1359" s="25" t="s">
        <v>2532</v>
      </c>
      <c r="G1359" t="s">
        <v>1931</v>
      </c>
      <c r="H1359" t="s">
        <v>8</v>
      </c>
      <c r="I1359" t="s">
        <v>342</v>
      </c>
      <c r="J1359" t="s">
        <v>1670</v>
      </c>
    </row>
    <row r="1360" spans="1:10">
      <c r="A1360" t="s">
        <v>11</v>
      </c>
      <c r="B1360" t="s">
        <v>3185</v>
      </c>
      <c r="C1360" t="str">
        <f>_xlfn.XLOOKUP(TMODELO[[#This Row],[Tipo Empleado]],TBLTIPO[Tipo Empleado],TBLTIPO[cta])</f>
        <v>2.1.1.1.01</v>
      </c>
      <c r="D1360" t="str">
        <f>_xlfn.XLOOKUP(TMODELO[[#This Row],[Codigo Area Liquidacion]],TBLAREA[PLANTA],TBLAREA[PROG])</f>
        <v>13</v>
      </c>
      <c r="E1360" t="str">
        <f>TMODELO[[#This Row],[Numero Documento]]&amp;TMODELO[[#This Row],[CTA]]</f>
        <v>001141415342.1.1.1.01</v>
      </c>
      <c r="F1360" s="25" t="s">
        <v>1504</v>
      </c>
      <c r="G1360" t="s">
        <v>3213</v>
      </c>
      <c r="H1360" t="s">
        <v>583</v>
      </c>
      <c r="I1360" t="s">
        <v>342</v>
      </c>
      <c r="J1360" t="s">
        <v>1670</v>
      </c>
    </row>
    <row r="1361" spans="1:10">
      <c r="A1361" t="s">
        <v>11</v>
      </c>
      <c r="B1361" t="s">
        <v>3139</v>
      </c>
      <c r="C1361" t="str">
        <f>_xlfn.XLOOKUP(TMODELO[[#This Row],[Tipo Empleado]],TBLTIPO[Tipo Empleado],TBLTIPO[cta])</f>
        <v>2.1.1.1.01</v>
      </c>
      <c r="D1361" t="str">
        <f>_xlfn.XLOOKUP(TMODELO[[#This Row],[Codigo Area Liquidacion]],TBLAREA[PLANTA],TBLAREA[PROG])</f>
        <v>01</v>
      </c>
      <c r="E1361" t="str">
        <f>TMODELO[[#This Row],[Numero Documento]]&amp;TMODELO[[#This Row],[CTA]]</f>
        <v>001048237862.1.1.1.01</v>
      </c>
      <c r="F1361" s="25" t="s">
        <v>2283</v>
      </c>
      <c r="G1361" t="s">
        <v>951</v>
      </c>
      <c r="H1361" t="s">
        <v>75</v>
      </c>
      <c r="I1361" t="s">
        <v>1955</v>
      </c>
      <c r="J1361" t="s">
        <v>1669</v>
      </c>
    </row>
    <row r="1362" spans="1:10">
      <c r="A1362" t="s">
        <v>11</v>
      </c>
      <c r="B1362" t="s">
        <v>3139</v>
      </c>
      <c r="C1362" t="str">
        <f>_xlfn.XLOOKUP(TMODELO[[#This Row],[Tipo Empleado]],TBLTIPO[Tipo Empleado],TBLTIPO[cta])</f>
        <v>2.1.1.1.01</v>
      </c>
      <c r="D1362" t="str">
        <f>_xlfn.XLOOKUP(TMODELO[[#This Row],[Codigo Area Liquidacion]],TBLAREA[PLANTA],TBLAREA[PROG])</f>
        <v>01</v>
      </c>
      <c r="E1362" t="str">
        <f>TMODELO[[#This Row],[Numero Documento]]&amp;TMODELO[[#This Row],[CTA]]</f>
        <v>001179070222.1.1.1.01</v>
      </c>
      <c r="F1362" s="25" t="s">
        <v>2284</v>
      </c>
      <c r="G1362" t="s">
        <v>952</v>
      </c>
      <c r="H1362" t="s">
        <v>393</v>
      </c>
      <c r="I1362" t="s">
        <v>1955</v>
      </c>
      <c r="J1362" t="s">
        <v>1669</v>
      </c>
    </row>
    <row r="1363" spans="1:10">
      <c r="A1363" t="s">
        <v>3039</v>
      </c>
      <c r="B1363" t="s">
        <v>3139</v>
      </c>
      <c r="C1363" t="str">
        <f>_xlfn.XLOOKUP(TMODELO[[#This Row],[Tipo Empleado]],TBLTIPO[Tipo Empleado],TBLTIPO[cta])</f>
        <v>2.1.1.2.08</v>
      </c>
      <c r="D1363" t="str">
        <f>_xlfn.XLOOKUP(TMODELO[[#This Row],[Codigo Area Liquidacion]],TBLAREA[PLANTA],TBLAREA[PROG])</f>
        <v>01</v>
      </c>
      <c r="E1363" t="str">
        <f>TMODELO[[#This Row],[Numero Documento]]&amp;TMODELO[[#This Row],[CTA]]</f>
        <v>001113302212.1.1.2.08</v>
      </c>
      <c r="F1363" s="25" t="s">
        <v>2897</v>
      </c>
      <c r="G1363" t="s">
        <v>1645</v>
      </c>
      <c r="H1363" t="s">
        <v>961</v>
      </c>
      <c r="I1363" t="s">
        <v>342</v>
      </c>
      <c r="J1363" t="s">
        <v>1670</v>
      </c>
    </row>
    <row r="1364" spans="1:10">
      <c r="A1364" t="s">
        <v>3048</v>
      </c>
      <c r="B1364" t="s">
        <v>3139</v>
      </c>
      <c r="C1364" t="str">
        <f>_xlfn.XLOOKUP(TMODELO[[#This Row],[Tipo Empleado]],TBLTIPO[Tipo Empleado],TBLTIPO[cta])</f>
        <v>2.1.2.2.05</v>
      </c>
      <c r="D1364" t="str">
        <f>_xlfn.XLOOKUP(TMODELO[[#This Row],[Codigo Area Liquidacion]],TBLAREA[PLANTA],TBLAREA[PROG])</f>
        <v>01</v>
      </c>
      <c r="E1364" t="str">
        <f>TMODELO[[#This Row],[Numero Documento]]&amp;TMODELO[[#This Row],[CTA]]</f>
        <v>044002550992.1.2.2.05</v>
      </c>
      <c r="F1364" s="25" t="s">
        <v>3036</v>
      </c>
      <c r="G1364" t="s">
        <v>1066</v>
      </c>
      <c r="H1364" t="s">
        <v>1060</v>
      </c>
      <c r="I1364" t="s">
        <v>342</v>
      </c>
      <c r="J1364" t="s">
        <v>1670</v>
      </c>
    </row>
    <row r="1365" spans="1:10">
      <c r="A1365" t="s">
        <v>11</v>
      </c>
      <c r="B1365" t="s">
        <v>3185</v>
      </c>
      <c r="C1365" t="str">
        <f>_xlfn.XLOOKUP(TMODELO[[#This Row],[Tipo Empleado]],TBLTIPO[Tipo Empleado],TBLTIPO[cta])</f>
        <v>2.1.1.1.01</v>
      </c>
      <c r="D1365" t="str">
        <f>_xlfn.XLOOKUP(TMODELO[[#This Row],[Codigo Area Liquidacion]],TBLAREA[PLANTA],TBLAREA[PROG])</f>
        <v>13</v>
      </c>
      <c r="E1365" t="str">
        <f>TMODELO[[#This Row],[Numero Documento]]&amp;TMODELO[[#This Row],[CTA]]</f>
        <v>223009336722.1.1.1.01</v>
      </c>
      <c r="F1365" s="25" t="s">
        <v>2533</v>
      </c>
      <c r="G1365" t="s">
        <v>1052</v>
      </c>
      <c r="H1365" t="s">
        <v>210</v>
      </c>
      <c r="I1365" t="s">
        <v>342</v>
      </c>
      <c r="J1365" t="s">
        <v>1670</v>
      </c>
    </row>
    <row r="1366" spans="1:10">
      <c r="A1366" t="s">
        <v>11</v>
      </c>
      <c r="B1366" t="s">
        <v>3185</v>
      </c>
      <c r="C1366" t="str">
        <f>_xlfn.XLOOKUP(TMODELO[[#This Row],[Tipo Empleado]],TBLTIPO[Tipo Empleado],TBLTIPO[cta])</f>
        <v>2.1.1.1.01</v>
      </c>
      <c r="D1366" t="str">
        <f>_xlfn.XLOOKUP(TMODELO[[#This Row],[Codigo Area Liquidacion]],TBLAREA[PLANTA],TBLAREA[PROG])</f>
        <v>13</v>
      </c>
      <c r="E1366" t="str">
        <f>TMODELO[[#This Row],[Numero Documento]]&amp;TMODELO[[#This Row],[CTA]]</f>
        <v>402260075122.1.1.1.01</v>
      </c>
      <c r="F1366" s="25" t="s">
        <v>2534</v>
      </c>
      <c r="G1366" t="s">
        <v>3214</v>
      </c>
      <c r="H1366" t="s">
        <v>363</v>
      </c>
      <c r="I1366" t="s">
        <v>342</v>
      </c>
      <c r="J1366" t="s">
        <v>1670</v>
      </c>
    </row>
    <row r="1367" spans="1:10">
      <c r="A1367" t="s">
        <v>11</v>
      </c>
      <c r="B1367" t="s">
        <v>3185</v>
      </c>
      <c r="C1367" t="str">
        <f>_xlfn.XLOOKUP(TMODELO[[#This Row],[Tipo Empleado]],TBLTIPO[Tipo Empleado],TBLTIPO[cta])</f>
        <v>2.1.1.1.01</v>
      </c>
      <c r="D1367" t="str">
        <f>_xlfn.XLOOKUP(TMODELO[[#This Row],[Codigo Area Liquidacion]],TBLAREA[PLANTA],TBLAREA[PROG])</f>
        <v>13</v>
      </c>
      <c r="E1367" t="str">
        <f>TMODELO[[#This Row],[Numero Documento]]&amp;TMODELO[[#This Row],[CTA]]</f>
        <v>001097137762.1.1.1.01</v>
      </c>
      <c r="F1367" s="25" t="s">
        <v>2535</v>
      </c>
      <c r="G1367" t="s">
        <v>828</v>
      </c>
      <c r="H1367" t="s">
        <v>268</v>
      </c>
      <c r="I1367" t="s">
        <v>811</v>
      </c>
      <c r="J1367" t="s">
        <v>1705</v>
      </c>
    </row>
    <row r="1368" spans="1:10">
      <c r="A1368" t="s">
        <v>11</v>
      </c>
      <c r="B1368" t="s">
        <v>3185</v>
      </c>
      <c r="C1368" t="str">
        <f>_xlfn.XLOOKUP(TMODELO[[#This Row],[Tipo Empleado]],TBLTIPO[Tipo Empleado],TBLTIPO[cta])</f>
        <v>2.1.1.1.01</v>
      </c>
      <c r="D1368" t="str">
        <f>_xlfn.XLOOKUP(TMODELO[[#This Row],[Codigo Area Liquidacion]],TBLAREA[PLANTA],TBLAREA[PROG])</f>
        <v>13</v>
      </c>
      <c r="E1368" t="str">
        <f>TMODELO[[#This Row],[Numero Documento]]&amp;TMODELO[[#This Row],[CTA]]</f>
        <v>031046078292.1.1.1.01</v>
      </c>
      <c r="F1368" s="25" t="s">
        <v>1505</v>
      </c>
      <c r="G1368" t="s">
        <v>584</v>
      </c>
      <c r="H1368" t="s">
        <v>585</v>
      </c>
      <c r="I1368" t="s">
        <v>342</v>
      </c>
      <c r="J1368" t="s">
        <v>1670</v>
      </c>
    </row>
    <row r="1369" spans="1:10">
      <c r="A1369" t="s">
        <v>3048</v>
      </c>
      <c r="B1369" t="s">
        <v>3139</v>
      </c>
      <c r="C1369" t="str">
        <f>_xlfn.XLOOKUP(TMODELO[[#This Row],[Tipo Empleado]],TBLTIPO[Tipo Empleado],TBLTIPO[cta])</f>
        <v>2.1.2.2.05</v>
      </c>
      <c r="D1369" t="str">
        <f>_xlfn.XLOOKUP(TMODELO[[#This Row],[Codigo Area Liquidacion]],TBLAREA[PLANTA],TBLAREA[PROG])</f>
        <v>01</v>
      </c>
      <c r="E1369" t="str">
        <f>TMODELO[[#This Row],[Numero Documento]]&amp;TMODELO[[#This Row],[CTA]]</f>
        <v>001117156452.1.2.2.05</v>
      </c>
      <c r="F1369" s="25" t="s">
        <v>3037</v>
      </c>
      <c r="G1369" t="s">
        <v>1751</v>
      </c>
      <c r="H1369" t="s">
        <v>1060</v>
      </c>
      <c r="I1369" t="s">
        <v>1116</v>
      </c>
      <c r="J1369" t="s">
        <v>1679</v>
      </c>
    </row>
    <row r="1370" spans="1:10">
      <c r="A1370" t="s">
        <v>3039</v>
      </c>
      <c r="B1370" t="s">
        <v>3139</v>
      </c>
      <c r="C1370" t="str">
        <f>_xlfn.XLOOKUP(TMODELO[[#This Row],[Tipo Empleado]],TBLTIPO[Tipo Empleado],TBLTIPO[cta])</f>
        <v>2.1.1.2.08</v>
      </c>
      <c r="D1370" t="str">
        <f>_xlfn.XLOOKUP(TMODELO[[#This Row],[Codigo Area Liquidacion]],TBLAREA[PLANTA],TBLAREA[PROG])</f>
        <v>01</v>
      </c>
      <c r="E1370" t="str">
        <f>TMODELO[[#This Row],[Numero Documento]]&amp;TMODELO[[#This Row],[CTA]]</f>
        <v>001097767322.1.1.2.08</v>
      </c>
      <c r="F1370" s="25" t="s">
        <v>3055</v>
      </c>
      <c r="G1370" t="s">
        <v>3068</v>
      </c>
      <c r="H1370" t="s">
        <v>100</v>
      </c>
      <c r="I1370" t="s">
        <v>1954</v>
      </c>
      <c r="J1370" t="s">
        <v>1677</v>
      </c>
    </row>
    <row r="1371" spans="1:10">
      <c r="A1371" t="s">
        <v>11</v>
      </c>
      <c r="B1371" t="s">
        <v>3185</v>
      </c>
      <c r="C1371" t="str">
        <f>_xlfn.XLOOKUP(TMODELO[[#This Row],[Tipo Empleado]],TBLTIPO[Tipo Empleado],TBLTIPO[cta])</f>
        <v>2.1.1.1.01</v>
      </c>
      <c r="D1371" t="str">
        <f>_xlfn.XLOOKUP(TMODELO[[#This Row],[Codigo Area Liquidacion]],TBLAREA[PLANTA],TBLAREA[PROG])</f>
        <v>13</v>
      </c>
      <c r="E1371" t="str">
        <f>TMODELO[[#This Row],[Numero Documento]]&amp;TMODELO[[#This Row],[CTA]]</f>
        <v>001058013852.1.1.1.01</v>
      </c>
      <c r="F1371" s="25" t="s">
        <v>1506</v>
      </c>
      <c r="G1371" t="s">
        <v>586</v>
      </c>
      <c r="H1371" t="s">
        <v>346</v>
      </c>
      <c r="I1371" t="s">
        <v>342</v>
      </c>
      <c r="J1371" t="s">
        <v>1670</v>
      </c>
    </row>
    <row r="1372" spans="1:10">
      <c r="A1372" t="s">
        <v>11</v>
      </c>
      <c r="B1372" t="s">
        <v>3185</v>
      </c>
      <c r="C1372" t="str">
        <f>_xlfn.XLOOKUP(TMODELO[[#This Row],[Tipo Empleado]],TBLTIPO[Tipo Empleado],TBLTIPO[cta])</f>
        <v>2.1.1.1.01</v>
      </c>
      <c r="D1372" t="str">
        <f>_xlfn.XLOOKUP(TMODELO[[#This Row],[Codigo Area Liquidacion]],TBLAREA[PLANTA],TBLAREA[PROG])</f>
        <v>13</v>
      </c>
      <c r="E1372" t="str">
        <f>TMODELO[[#This Row],[Numero Documento]]&amp;TMODELO[[#This Row],[CTA]]</f>
        <v>001176191972.1.1.1.01</v>
      </c>
      <c r="F1372" s="25" t="s">
        <v>2536</v>
      </c>
      <c r="G1372" t="s">
        <v>1759</v>
      </c>
      <c r="H1372" t="s">
        <v>10</v>
      </c>
      <c r="I1372" t="s">
        <v>1954</v>
      </c>
      <c r="J1372" t="s">
        <v>1677</v>
      </c>
    </row>
    <row r="1373" spans="1:10">
      <c r="A1373" t="s">
        <v>11</v>
      </c>
      <c r="B1373" t="s">
        <v>3185</v>
      </c>
      <c r="C1373" t="str">
        <f>_xlfn.XLOOKUP(TMODELO[[#This Row],[Tipo Empleado]],TBLTIPO[Tipo Empleado],TBLTIPO[cta])</f>
        <v>2.1.1.1.01</v>
      </c>
      <c r="D1373" t="str">
        <f>_xlfn.XLOOKUP(TMODELO[[#This Row],[Codigo Area Liquidacion]],TBLAREA[PLANTA],TBLAREA[PROG])</f>
        <v>13</v>
      </c>
      <c r="E1373" t="str">
        <f>TMODELO[[#This Row],[Numero Documento]]&amp;TMODELO[[#This Row],[CTA]]</f>
        <v>031028564772.1.1.1.01</v>
      </c>
      <c r="F1373" s="25" t="s">
        <v>2537</v>
      </c>
      <c r="G1373" t="s">
        <v>668</v>
      </c>
      <c r="H1373" t="s">
        <v>8</v>
      </c>
      <c r="I1373" t="s">
        <v>1954</v>
      </c>
      <c r="J1373" t="s">
        <v>1677</v>
      </c>
    </row>
    <row r="1374" spans="1:10">
      <c r="A1374" t="s">
        <v>11</v>
      </c>
      <c r="B1374" t="s">
        <v>3185</v>
      </c>
      <c r="C1374" t="str">
        <f>_xlfn.XLOOKUP(TMODELO[[#This Row],[Tipo Empleado]],TBLTIPO[Tipo Empleado],TBLTIPO[cta])</f>
        <v>2.1.1.1.01</v>
      </c>
      <c r="D1374" t="str">
        <f>_xlfn.XLOOKUP(TMODELO[[#This Row],[Codigo Area Liquidacion]],TBLAREA[PLANTA],TBLAREA[PROG])</f>
        <v>13</v>
      </c>
      <c r="E1374" t="str">
        <f>TMODELO[[#This Row],[Numero Documento]]&amp;TMODELO[[#This Row],[CTA]]</f>
        <v>001158682422.1.1.1.01</v>
      </c>
      <c r="F1374" s="25" t="s">
        <v>2538</v>
      </c>
      <c r="G1374" t="s">
        <v>587</v>
      </c>
      <c r="H1374" t="s">
        <v>210</v>
      </c>
      <c r="I1374" t="s">
        <v>342</v>
      </c>
      <c r="J1374" t="s">
        <v>1670</v>
      </c>
    </row>
    <row r="1375" spans="1:10">
      <c r="A1375" t="s">
        <v>11</v>
      </c>
      <c r="B1375" t="s">
        <v>3185</v>
      </c>
      <c r="C1375" t="str">
        <f>_xlfn.XLOOKUP(TMODELO[[#This Row],[Tipo Empleado]],TBLTIPO[Tipo Empleado],TBLTIPO[cta])</f>
        <v>2.1.1.1.01</v>
      </c>
      <c r="D1375" t="str">
        <f>_xlfn.XLOOKUP(TMODELO[[#This Row],[Codigo Area Liquidacion]],TBLAREA[PLANTA],TBLAREA[PROG])</f>
        <v>13</v>
      </c>
      <c r="E1375" t="str">
        <f>TMODELO[[#This Row],[Numero Documento]]&amp;TMODELO[[#This Row],[CTA]]</f>
        <v>047020631262.1.1.1.01</v>
      </c>
      <c r="F1375" s="25" t="s">
        <v>2539</v>
      </c>
      <c r="G1375" t="s">
        <v>669</v>
      </c>
      <c r="H1375" t="s">
        <v>8</v>
      </c>
      <c r="I1375" t="s">
        <v>1954</v>
      </c>
      <c r="J1375" t="s">
        <v>1677</v>
      </c>
    </row>
    <row r="1376" spans="1:10">
      <c r="A1376" t="s">
        <v>3039</v>
      </c>
      <c r="B1376" t="s">
        <v>3139</v>
      </c>
      <c r="C1376" t="str">
        <f>_xlfn.XLOOKUP(TMODELO[[#This Row],[Tipo Empleado]],TBLTIPO[Tipo Empleado],TBLTIPO[cta])</f>
        <v>2.1.1.2.08</v>
      </c>
      <c r="D1376" t="str">
        <f>_xlfn.XLOOKUP(TMODELO[[#This Row],[Codigo Area Liquidacion]],TBLAREA[PLANTA],TBLAREA[PROG])</f>
        <v>01</v>
      </c>
      <c r="E1376" t="str">
        <f>TMODELO[[#This Row],[Numero Documento]]&amp;TMODELO[[#This Row],[CTA]]</f>
        <v>402249688482.1.1.2.08</v>
      </c>
      <c r="F1376" s="25" t="s">
        <v>4829</v>
      </c>
      <c r="G1376" t="s">
        <v>4828</v>
      </c>
      <c r="H1376" t="s">
        <v>130</v>
      </c>
      <c r="I1376" t="s">
        <v>6221</v>
      </c>
      <c r="J1376" t="s">
        <v>6222</v>
      </c>
    </row>
    <row r="1377" spans="1:10">
      <c r="A1377" t="s">
        <v>11</v>
      </c>
      <c r="B1377" t="s">
        <v>3155</v>
      </c>
      <c r="C1377" t="str">
        <f>_xlfn.XLOOKUP(TMODELO[[#This Row],[Tipo Empleado]],TBLTIPO[Tipo Empleado],TBLTIPO[cta])</f>
        <v>2.1.1.1.01</v>
      </c>
      <c r="D1377" t="str">
        <f>_xlfn.XLOOKUP(TMODELO[[#This Row],[Codigo Area Liquidacion]],TBLAREA[PLANTA],TBLAREA[PROG])</f>
        <v>11</v>
      </c>
      <c r="E1377" t="str">
        <f>TMODELO[[#This Row],[Numero Documento]]&amp;TMODELO[[#This Row],[CTA]]</f>
        <v>031020062142.1.1.1.01</v>
      </c>
      <c r="F1377" s="25" t="s">
        <v>2740</v>
      </c>
      <c r="G1377" t="s">
        <v>1253</v>
      </c>
      <c r="H1377" t="s">
        <v>55</v>
      </c>
      <c r="I1377" t="s">
        <v>728</v>
      </c>
      <c r="J1377" t="s">
        <v>1674</v>
      </c>
    </row>
    <row r="1378" spans="1:10">
      <c r="A1378" t="s">
        <v>3048</v>
      </c>
      <c r="B1378" t="s">
        <v>3139</v>
      </c>
      <c r="C1378" t="str">
        <f>_xlfn.XLOOKUP(TMODELO[[#This Row],[Tipo Empleado]],TBLTIPO[Tipo Empleado],TBLTIPO[cta])</f>
        <v>2.1.2.2.05</v>
      </c>
      <c r="D1378" t="str">
        <f>_xlfn.XLOOKUP(TMODELO[[#This Row],[Codigo Area Liquidacion]],TBLAREA[PLANTA],TBLAREA[PROG])</f>
        <v>01</v>
      </c>
      <c r="E1378" t="str">
        <f>TMODELO[[#This Row],[Numero Documento]]&amp;TMODELO[[#This Row],[CTA]]</f>
        <v>001116959122.1.2.2.05</v>
      </c>
      <c r="F1378" s="25" t="s">
        <v>3038</v>
      </c>
      <c r="G1378" t="s">
        <v>1667</v>
      </c>
      <c r="H1378" t="s">
        <v>1060</v>
      </c>
      <c r="I1378" t="s">
        <v>1116</v>
      </c>
      <c r="J1378" t="s">
        <v>1679</v>
      </c>
    </row>
    <row r="1379" spans="1:10">
      <c r="A1379" t="s">
        <v>11</v>
      </c>
      <c r="B1379" t="s">
        <v>3155</v>
      </c>
      <c r="C1379" t="str">
        <f>_xlfn.XLOOKUP(TMODELO[[#This Row],[Tipo Empleado]],TBLTIPO[Tipo Empleado],TBLTIPO[cta])</f>
        <v>2.1.1.1.01</v>
      </c>
      <c r="D1379" t="str">
        <f>_xlfn.XLOOKUP(TMODELO[[#This Row],[Codigo Area Liquidacion]],TBLAREA[PLANTA],TBLAREA[PROG])</f>
        <v>11</v>
      </c>
      <c r="E1379" t="str">
        <f>TMODELO[[#This Row],[Numero Documento]]&amp;TMODELO[[#This Row],[CTA]]</f>
        <v>031010258192.1.1.1.01</v>
      </c>
      <c r="F1379" s="25" t="s">
        <v>2741</v>
      </c>
      <c r="G1379" t="s">
        <v>71</v>
      </c>
      <c r="H1379" t="s">
        <v>72</v>
      </c>
      <c r="I1379" t="s">
        <v>18</v>
      </c>
      <c r="J1379" t="s">
        <v>1729</v>
      </c>
    </row>
    <row r="1380" spans="1:10">
      <c r="A1380" t="s">
        <v>11</v>
      </c>
      <c r="B1380" t="s">
        <v>3155</v>
      </c>
      <c r="C1380" t="str">
        <f>_xlfn.XLOOKUP(TMODELO[[#This Row],[Tipo Empleado]],TBLTIPO[Tipo Empleado],TBLTIPO[cta])</f>
        <v>2.1.1.1.01</v>
      </c>
      <c r="D1380" t="str">
        <f>_xlfn.XLOOKUP(TMODELO[[#This Row],[Codigo Area Liquidacion]],TBLAREA[PLANTA],TBLAREA[PROG])</f>
        <v>11</v>
      </c>
      <c r="E1380" t="str">
        <f>TMODELO[[#This Row],[Numero Documento]]&amp;TMODELO[[#This Row],[CTA]]</f>
        <v>001048834592.1.1.1.01</v>
      </c>
      <c r="F1380" s="25" t="s">
        <v>2742</v>
      </c>
      <c r="G1380" t="s">
        <v>103</v>
      </c>
      <c r="H1380" t="s">
        <v>104</v>
      </c>
      <c r="I1380" t="s">
        <v>73</v>
      </c>
      <c r="J1380" t="s">
        <v>1684</v>
      </c>
    </row>
    <row r="1381" spans="1:10">
      <c r="A1381" t="s">
        <v>11</v>
      </c>
      <c r="B1381" t="s">
        <v>3185</v>
      </c>
      <c r="C1381" t="str">
        <f>_xlfn.XLOOKUP(TMODELO[[#This Row],[Tipo Empleado]],TBLTIPO[Tipo Empleado],TBLTIPO[cta])</f>
        <v>2.1.1.1.01</v>
      </c>
      <c r="D1381" t="str">
        <f>_xlfn.XLOOKUP(TMODELO[[#This Row],[Codigo Area Liquidacion]],TBLAREA[PLANTA],TBLAREA[PROG])</f>
        <v>13</v>
      </c>
      <c r="E1381" t="str">
        <f>TMODELO[[#This Row],[Numero Documento]]&amp;TMODELO[[#This Row],[CTA]]</f>
        <v>001056052322.1.1.1.01</v>
      </c>
      <c r="F1381" s="25" t="s">
        <v>2540</v>
      </c>
      <c r="G1381" t="s">
        <v>670</v>
      </c>
      <c r="H1381" t="s">
        <v>671</v>
      </c>
      <c r="I1381" t="s">
        <v>1954</v>
      </c>
      <c r="J1381" t="s">
        <v>1677</v>
      </c>
    </row>
    <row r="1382" spans="1:10">
      <c r="A1382" t="s">
        <v>11</v>
      </c>
      <c r="B1382" t="s">
        <v>3185</v>
      </c>
      <c r="C1382" t="str">
        <f>_xlfn.XLOOKUP(TMODELO[[#This Row],[Tipo Empleado]],TBLTIPO[Tipo Empleado],TBLTIPO[cta])</f>
        <v>2.1.1.1.01</v>
      </c>
      <c r="D1382" t="str">
        <f>_xlfn.XLOOKUP(TMODELO[[#This Row],[Codigo Area Liquidacion]],TBLAREA[PLANTA],TBLAREA[PROG])</f>
        <v>13</v>
      </c>
      <c r="E1382" t="str">
        <f>TMODELO[[#This Row],[Numero Documento]]&amp;TMODELO[[#This Row],[CTA]]</f>
        <v>001099878342.1.1.1.01</v>
      </c>
      <c r="F1382" s="25" t="s">
        <v>2555</v>
      </c>
      <c r="G1382" t="s">
        <v>672</v>
      </c>
      <c r="H1382" t="s">
        <v>673</v>
      </c>
      <c r="I1382" t="s">
        <v>1961</v>
      </c>
      <c r="J1382" t="s">
        <v>1673</v>
      </c>
    </row>
    <row r="1383" spans="1:10">
      <c r="F1383" s="25"/>
      <c r="G1383">
        <f>COUNTA(TMODELO[Empleado])</f>
        <v>1380</v>
      </c>
    </row>
  </sheetData>
  <conditionalFormatting sqref="F3:F1382">
    <cfRule type="duplicateValues" dxfId="146" priority="1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9456-D37B-4BDE-98C2-B1A212B09159}">
  <dimension ref="A1:AA1381"/>
  <sheetViews>
    <sheetView topLeftCell="F221" workbookViewId="0"/>
  </sheetViews>
  <sheetFormatPr defaultColWidth="11.42578125" defaultRowHeight="15"/>
  <cols>
    <col min="1" max="1" width="11.85546875" customWidth="1"/>
    <col min="2" max="2" width="20" bestFit="1" customWidth="1"/>
    <col min="3" max="3" width="7.140625" customWidth="1"/>
    <col min="4" max="4" width="10.28515625" customWidth="1"/>
    <col min="5" max="5" width="7.85546875" customWidth="1"/>
    <col min="6" max="6" width="41.5703125" bestFit="1" customWidth="1"/>
    <col min="7" max="7" width="12" bestFit="1" customWidth="1"/>
    <col min="8" max="8" width="34.7109375" bestFit="1" customWidth="1"/>
    <col min="9" max="9" width="47.140625" bestFit="1" customWidth="1"/>
    <col min="10" max="10" width="11" bestFit="1" customWidth="1"/>
    <col min="11" max="12" width="9" bestFit="1" customWidth="1"/>
    <col min="13" max="13" width="11.28515625" customWidth="1"/>
    <col min="14" max="14" width="10" bestFit="1" customWidth="1"/>
    <col min="15" max="15" width="11.140625" customWidth="1"/>
    <col min="16" max="16" width="26.7109375" bestFit="1" customWidth="1"/>
    <col min="17" max="17" width="7" bestFit="1" customWidth="1"/>
    <col min="18" max="18" width="9.5703125" bestFit="1" customWidth="1"/>
    <col min="19" max="19" width="30" customWidth="1"/>
    <col min="20" max="20" width="14.140625" customWidth="1"/>
    <col min="21" max="21" width="12.85546875" customWidth="1"/>
    <col min="22" max="22" width="17.5703125" customWidth="1"/>
    <col min="23" max="23" width="19.140625" customWidth="1"/>
    <col min="24" max="24" width="10.5703125" bestFit="1" customWidth="1"/>
    <col min="25" max="25" width="17.28515625" customWidth="1"/>
    <col min="26" max="26" width="9.5703125" bestFit="1" customWidth="1"/>
    <col min="27" max="27" width="19" customWidth="1"/>
  </cols>
  <sheetData>
    <row r="1" spans="1:27">
      <c r="A1" s="70" t="s">
        <v>3080</v>
      </c>
      <c r="B1" s="70" t="s">
        <v>4756</v>
      </c>
      <c r="C1" s="70" t="s">
        <v>3087</v>
      </c>
      <c r="D1" s="70" t="s">
        <v>3350</v>
      </c>
      <c r="E1" s="70" t="s">
        <v>3351</v>
      </c>
      <c r="F1" s="70" t="s">
        <v>3352</v>
      </c>
      <c r="G1" s="70" t="s">
        <v>3081</v>
      </c>
      <c r="H1" s="70" t="s">
        <v>3353</v>
      </c>
      <c r="I1" s="70" t="s">
        <v>1981</v>
      </c>
      <c r="J1" s="70" t="s">
        <v>3354</v>
      </c>
      <c r="K1" s="70" t="s">
        <v>3355</v>
      </c>
      <c r="L1" s="70" t="s">
        <v>2013</v>
      </c>
      <c r="M1" s="70" t="s">
        <v>3356</v>
      </c>
      <c r="N1" s="70" t="s">
        <v>2014</v>
      </c>
      <c r="O1" s="70" t="s">
        <v>3357</v>
      </c>
      <c r="P1" s="70" t="s">
        <v>3358</v>
      </c>
      <c r="Q1" s="70" t="s">
        <v>4757</v>
      </c>
      <c r="R1" s="70" t="s">
        <v>5</v>
      </c>
      <c r="S1" s="70" t="s">
        <v>4758</v>
      </c>
      <c r="T1" s="70" t="s">
        <v>4759</v>
      </c>
      <c r="U1" s="70" t="s">
        <v>4760</v>
      </c>
      <c r="V1" s="70" t="s">
        <v>4761</v>
      </c>
      <c r="W1" s="70" t="s">
        <v>4762</v>
      </c>
      <c r="X1" s="70" t="s">
        <v>3</v>
      </c>
      <c r="Y1" s="70" t="s">
        <v>3359</v>
      </c>
      <c r="Z1" s="70" t="s">
        <v>4</v>
      </c>
      <c r="AA1" s="70" t="s">
        <v>3360</v>
      </c>
    </row>
    <row r="2" spans="1:27">
      <c r="A2" s="67" t="s">
        <v>3052</v>
      </c>
      <c r="B2" s="67" t="s">
        <v>11</v>
      </c>
      <c r="C2" s="67" t="s">
        <v>3088</v>
      </c>
      <c r="D2" s="67" t="s">
        <v>3361</v>
      </c>
      <c r="E2" s="67" t="s">
        <v>3362</v>
      </c>
      <c r="F2" s="67" t="s">
        <v>959</v>
      </c>
      <c r="G2" s="67" t="s">
        <v>1303</v>
      </c>
      <c r="H2" s="67" t="s">
        <v>961</v>
      </c>
      <c r="I2" s="67" t="s">
        <v>960</v>
      </c>
      <c r="J2" s="67" t="s">
        <v>4606</v>
      </c>
      <c r="K2" s="67" t="s">
        <v>4763</v>
      </c>
      <c r="L2" s="68">
        <v>45000</v>
      </c>
      <c r="M2" s="68">
        <v>24573.18</v>
      </c>
      <c r="N2" s="68">
        <v>20426.82</v>
      </c>
      <c r="O2" s="67" t="s">
        <v>4764</v>
      </c>
      <c r="P2" s="67" t="str">
        <f>TMES[[#This Row],[cedula]]&amp;TMES[[#This Row],[ctapresup]]</f>
        <v>001005618852.1.1.1.01</v>
      </c>
      <c r="Q2" s="69">
        <v>0</v>
      </c>
      <c r="R2" s="40">
        <v>1291.5</v>
      </c>
      <c r="S2" s="40">
        <v>1500</v>
      </c>
      <c r="T2" s="40">
        <v>15390.68</v>
      </c>
      <c r="U2" s="69">
        <v>0</v>
      </c>
      <c r="V2" s="40">
        <v>100</v>
      </c>
      <c r="W2" s="40">
        <v>25</v>
      </c>
      <c r="X2" s="40">
        <v>4898</v>
      </c>
      <c r="Y2" s="69">
        <v>0</v>
      </c>
      <c r="Z2" s="40">
        <v>1368</v>
      </c>
      <c r="AA2" s="69">
        <v>0</v>
      </c>
    </row>
    <row r="3" spans="1:27">
      <c r="A3" s="67" t="s">
        <v>3052</v>
      </c>
      <c r="B3" s="67" t="s">
        <v>11</v>
      </c>
      <c r="C3" s="67" t="s">
        <v>3088</v>
      </c>
      <c r="D3" s="67" t="s">
        <v>3361</v>
      </c>
      <c r="E3" s="67" t="s">
        <v>3362</v>
      </c>
      <c r="F3" s="67" t="s">
        <v>1228</v>
      </c>
      <c r="G3" s="67" t="s">
        <v>2015</v>
      </c>
      <c r="H3" s="67" t="s">
        <v>55</v>
      </c>
      <c r="I3" s="67" t="s">
        <v>960</v>
      </c>
      <c r="J3" s="67" t="s">
        <v>4607</v>
      </c>
      <c r="K3" s="67" t="s">
        <v>4763</v>
      </c>
      <c r="L3" s="68">
        <v>25000</v>
      </c>
      <c r="M3" s="68">
        <v>1502.5</v>
      </c>
      <c r="N3" s="68">
        <v>23497.5</v>
      </c>
      <c r="O3" s="67" t="s">
        <v>4764</v>
      </c>
      <c r="P3" s="67" t="str">
        <f>TMES[[#This Row],[cedula]]&amp;TMES[[#This Row],[ctapresup]]</f>
        <v>001190808102.1.1.1.01</v>
      </c>
      <c r="Q3" s="69">
        <v>0</v>
      </c>
      <c r="R3" s="40">
        <v>717.5</v>
      </c>
      <c r="S3" s="69">
        <v>0</v>
      </c>
      <c r="T3" s="69">
        <v>0</v>
      </c>
      <c r="U3" s="69">
        <v>0</v>
      </c>
      <c r="V3" s="69">
        <v>0</v>
      </c>
      <c r="W3" s="40">
        <v>25</v>
      </c>
      <c r="X3" s="69">
        <v>0</v>
      </c>
      <c r="Y3" s="69">
        <v>0</v>
      </c>
      <c r="Z3" s="40">
        <v>760</v>
      </c>
      <c r="AA3" s="69">
        <v>0</v>
      </c>
    </row>
    <row r="4" spans="1:27">
      <c r="A4" s="67" t="s">
        <v>3052</v>
      </c>
      <c r="B4" s="67" t="s">
        <v>11</v>
      </c>
      <c r="C4" s="67" t="s">
        <v>3088</v>
      </c>
      <c r="D4" s="67" t="s">
        <v>3361</v>
      </c>
      <c r="E4" s="67" t="s">
        <v>3362</v>
      </c>
      <c r="F4" s="67" t="s">
        <v>308</v>
      </c>
      <c r="G4" s="67" t="s">
        <v>2016</v>
      </c>
      <c r="H4" s="67" t="s">
        <v>196</v>
      </c>
      <c r="I4" s="67" t="s">
        <v>309</v>
      </c>
      <c r="J4" s="67" t="s">
        <v>4608</v>
      </c>
      <c r="K4" s="67" t="s">
        <v>4763</v>
      </c>
      <c r="L4" s="68">
        <v>26250</v>
      </c>
      <c r="M4" s="68">
        <v>5086.97</v>
      </c>
      <c r="N4" s="68">
        <v>21163.03</v>
      </c>
      <c r="O4" s="67" t="s">
        <v>4764</v>
      </c>
      <c r="P4" s="67" t="str">
        <f>TMES[[#This Row],[cedula]]&amp;TMES[[#This Row],[ctapresup]]</f>
        <v>001013799562.1.1.1.01</v>
      </c>
      <c r="Q4" s="69">
        <v>0</v>
      </c>
      <c r="R4" s="40">
        <v>753.38</v>
      </c>
      <c r="S4" s="69">
        <v>0</v>
      </c>
      <c r="T4" s="40">
        <v>3510.59</v>
      </c>
      <c r="U4" s="69">
        <v>0</v>
      </c>
      <c r="V4" s="69">
        <v>0</v>
      </c>
      <c r="W4" s="40">
        <v>25</v>
      </c>
      <c r="X4" s="69">
        <v>0</v>
      </c>
      <c r="Y4" s="69">
        <v>0</v>
      </c>
      <c r="Z4" s="40">
        <v>798</v>
      </c>
      <c r="AA4" s="69">
        <v>0</v>
      </c>
    </row>
    <row r="5" spans="1:27">
      <c r="A5" s="67" t="s">
        <v>3052</v>
      </c>
      <c r="B5" s="67" t="s">
        <v>11</v>
      </c>
      <c r="C5" s="67" t="s">
        <v>3088</v>
      </c>
      <c r="D5" s="67" t="s">
        <v>3361</v>
      </c>
      <c r="E5" s="67" t="s">
        <v>3362</v>
      </c>
      <c r="F5" s="67" t="s">
        <v>1604</v>
      </c>
      <c r="G5" s="67" t="s">
        <v>2017</v>
      </c>
      <c r="H5" s="67" t="s">
        <v>8</v>
      </c>
      <c r="I5" s="67" t="s">
        <v>911</v>
      </c>
      <c r="J5" s="67" t="s">
        <v>4609</v>
      </c>
      <c r="K5" s="67" t="s">
        <v>4763</v>
      </c>
      <c r="L5" s="68">
        <v>15000</v>
      </c>
      <c r="M5" s="68">
        <v>911.5</v>
      </c>
      <c r="N5" s="68">
        <v>14088.5</v>
      </c>
      <c r="O5" s="67" t="s">
        <v>4764</v>
      </c>
      <c r="P5" s="67" t="str">
        <f>TMES[[#This Row],[cedula]]&amp;TMES[[#This Row],[ctapresup]]</f>
        <v>001105026142.1.1.1.01</v>
      </c>
      <c r="Q5" s="69">
        <v>0</v>
      </c>
      <c r="R5" s="40">
        <v>430.5</v>
      </c>
      <c r="S5" s="69">
        <v>0</v>
      </c>
      <c r="T5" s="69">
        <v>0</v>
      </c>
      <c r="U5" s="69">
        <v>0</v>
      </c>
      <c r="V5" s="69">
        <v>0</v>
      </c>
      <c r="W5" s="40">
        <v>25</v>
      </c>
      <c r="X5" s="69">
        <v>0</v>
      </c>
      <c r="Y5" s="69">
        <v>0</v>
      </c>
      <c r="Z5" s="40">
        <v>456</v>
      </c>
      <c r="AA5" s="69">
        <v>0</v>
      </c>
    </row>
    <row r="6" spans="1:27">
      <c r="A6" s="67" t="s">
        <v>3052</v>
      </c>
      <c r="B6" s="67" t="s">
        <v>11</v>
      </c>
      <c r="C6" s="67" t="s">
        <v>3088</v>
      </c>
      <c r="D6" s="67" t="s">
        <v>3361</v>
      </c>
      <c r="E6" s="67" t="s">
        <v>3362</v>
      </c>
      <c r="F6" s="67" t="s">
        <v>1605</v>
      </c>
      <c r="G6" s="67" t="s">
        <v>2018</v>
      </c>
      <c r="H6" s="67" t="s">
        <v>10</v>
      </c>
      <c r="I6" s="67" t="s">
        <v>1116</v>
      </c>
      <c r="J6" s="67" t="s">
        <v>4610</v>
      </c>
      <c r="K6" s="67" t="s">
        <v>4763</v>
      </c>
      <c r="L6" s="68">
        <v>30000</v>
      </c>
      <c r="M6" s="68">
        <v>1798</v>
      </c>
      <c r="N6" s="68">
        <v>28202</v>
      </c>
      <c r="O6" s="67" t="s">
        <v>4764</v>
      </c>
      <c r="P6" s="67" t="str">
        <f>TMES[[#This Row],[cedula]]&amp;TMES[[#This Row],[ctapresup]]</f>
        <v>402262752262.1.1.1.01</v>
      </c>
      <c r="Q6" s="69">
        <v>0</v>
      </c>
      <c r="R6" s="40">
        <v>861</v>
      </c>
      <c r="S6" s="69">
        <v>0</v>
      </c>
      <c r="T6" s="69">
        <v>0</v>
      </c>
      <c r="U6" s="69">
        <v>0</v>
      </c>
      <c r="V6" s="69">
        <v>0</v>
      </c>
      <c r="W6" s="40">
        <v>25</v>
      </c>
      <c r="X6" s="69">
        <v>0</v>
      </c>
      <c r="Y6" s="69">
        <v>0</v>
      </c>
      <c r="Z6" s="40">
        <v>912</v>
      </c>
      <c r="AA6" s="69">
        <v>0</v>
      </c>
    </row>
    <row r="7" spans="1:27">
      <c r="A7" s="67" t="s">
        <v>3052</v>
      </c>
      <c r="B7" s="67" t="s">
        <v>11</v>
      </c>
      <c r="C7" s="67" t="s">
        <v>3088</v>
      </c>
      <c r="D7" s="67" t="s">
        <v>3361</v>
      </c>
      <c r="E7" s="67" t="s">
        <v>3362</v>
      </c>
      <c r="F7" s="67" t="s">
        <v>1229</v>
      </c>
      <c r="G7" s="67" t="s">
        <v>2019</v>
      </c>
      <c r="H7" s="67" t="s">
        <v>218</v>
      </c>
      <c r="I7" s="67" t="s">
        <v>1116</v>
      </c>
      <c r="J7" s="67" t="s">
        <v>4611</v>
      </c>
      <c r="K7" s="67" t="s">
        <v>4763</v>
      </c>
      <c r="L7" s="68">
        <v>20000</v>
      </c>
      <c r="M7" s="68">
        <v>1207</v>
      </c>
      <c r="N7" s="68">
        <v>18793</v>
      </c>
      <c r="O7" s="67" t="s">
        <v>4764</v>
      </c>
      <c r="P7" s="67" t="str">
        <f>TMES[[#This Row],[cedula]]&amp;TMES[[#This Row],[ctapresup]]</f>
        <v>402311932082.1.1.1.01</v>
      </c>
      <c r="Q7" s="69">
        <v>0</v>
      </c>
      <c r="R7" s="40">
        <v>574</v>
      </c>
      <c r="S7" s="69">
        <v>0</v>
      </c>
      <c r="T7" s="69">
        <v>0</v>
      </c>
      <c r="U7" s="69">
        <v>0</v>
      </c>
      <c r="V7" s="69">
        <v>0</v>
      </c>
      <c r="W7" s="40">
        <v>25</v>
      </c>
      <c r="X7" s="69">
        <v>0</v>
      </c>
      <c r="Y7" s="69">
        <v>0</v>
      </c>
      <c r="Z7" s="40">
        <v>608</v>
      </c>
      <c r="AA7" s="69">
        <v>0</v>
      </c>
    </row>
    <row r="8" spans="1:27">
      <c r="A8" s="67" t="s">
        <v>3052</v>
      </c>
      <c r="B8" s="67" t="s">
        <v>11</v>
      </c>
      <c r="C8" s="67" t="s">
        <v>3088</v>
      </c>
      <c r="D8" s="67" t="s">
        <v>3361</v>
      </c>
      <c r="E8" s="67" t="s">
        <v>3362</v>
      </c>
      <c r="F8" s="67" t="s">
        <v>318</v>
      </c>
      <c r="G8" s="67" t="s">
        <v>2020</v>
      </c>
      <c r="H8" s="67" t="s">
        <v>259</v>
      </c>
      <c r="I8" s="67" t="s">
        <v>319</v>
      </c>
      <c r="J8" s="67" t="s">
        <v>4612</v>
      </c>
      <c r="K8" s="67" t="s">
        <v>4763</v>
      </c>
      <c r="L8" s="68">
        <v>60000</v>
      </c>
      <c r="M8" s="68">
        <v>13775.32</v>
      </c>
      <c r="N8" s="68">
        <v>46224.68</v>
      </c>
      <c r="O8" s="67" t="s">
        <v>4764</v>
      </c>
      <c r="P8" s="67" t="str">
        <f>TMES[[#This Row],[cedula]]&amp;TMES[[#This Row],[ctapresup]]</f>
        <v>229001257372.1.1.1.01</v>
      </c>
      <c r="Q8" s="69">
        <v>0</v>
      </c>
      <c r="R8" s="40">
        <v>1722</v>
      </c>
      <c r="S8" s="40">
        <v>400</v>
      </c>
      <c r="T8" s="40">
        <v>6217.64</v>
      </c>
      <c r="U8" s="69">
        <v>0</v>
      </c>
      <c r="V8" s="40">
        <v>100</v>
      </c>
      <c r="W8" s="40">
        <v>25</v>
      </c>
      <c r="X8" s="40">
        <v>3486.68</v>
      </c>
      <c r="Y8" s="69">
        <v>0</v>
      </c>
      <c r="Z8" s="40">
        <v>1824</v>
      </c>
      <c r="AA8" s="69">
        <v>0</v>
      </c>
    </row>
    <row r="9" spans="1:27">
      <c r="A9" s="67" t="s">
        <v>3052</v>
      </c>
      <c r="B9" s="67" t="s">
        <v>11</v>
      </c>
      <c r="C9" s="67" t="s">
        <v>3088</v>
      </c>
      <c r="D9" s="67" t="s">
        <v>3361</v>
      </c>
      <c r="E9" s="67" t="s">
        <v>3362</v>
      </c>
      <c r="F9" s="67" t="s">
        <v>192</v>
      </c>
      <c r="G9" s="67" t="s">
        <v>2021</v>
      </c>
      <c r="H9" s="67" t="s">
        <v>194</v>
      </c>
      <c r="I9" s="67" t="s">
        <v>205</v>
      </c>
      <c r="J9" s="67" t="s">
        <v>4613</v>
      </c>
      <c r="K9" s="67" t="s">
        <v>4763</v>
      </c>
      <c r="L9" s="68">
        <v>16500</v>
      </c>
      <c r="M9" s="68">
        <v>4759.3500000000004</v>
      </c>
      <c r="N9" s="68">
        <v>11740.65</v>
      </c>
      <c r="O9" s="67" t="s">
        <v>4764</v>
      </c>
      <c r="P9" s="67" t="str">
        <f>TMES[[#This Row],[cedula]]&amp;TMES[[#This Row],[ctapresup]]</f>
        <v>001004119252.1.1.1.01</v>
      </c>
      <c r="Q9" s="69">
        <v>0</v>
      </c>
      <c r="R9" s="40">
        <v>473.55</v>
      </c>
      <c r="S9" s="69">
        <v>0</v>
      </c>
      <c r="T9" s="40">
        <v>3559.2</v>
      </c>
      <c r="U9" s="69">
        <v>0</v>
      </c>
      <c r="V9" s="40">
        <v>200</v>
      </c>
      <c r="W9" s="40">
        <v>25</v>
      </c>
      <c r="X9" s="69">
        <v>0</v>
      </c>
      <c r="Y9" s="69">
        <v>0</v>
      </c>
      <c r="Z9" s="40">
        <v>501.6</v>
      </c>
      <c r="AA9" s="69">
        <v>0</v>
      </c>
    </row>
    <row r="10" spans="1:27">
      <c r="A10" s="67" t="s">
        <v>3052</v>
      </c>
      <c r="B10" s="67" t="s">
        <v>11</v>
      </c>
      <c r="C10" s="67" t="s">
        <v>3088</v>
      </c>
      <c r="D10" s="67" t="s">
        <v>3361</v>
      </c>
      <c r="E10" s="67" t="s">
        <v>3362</v>
      </c>
      <c r="F10" s="67" t="s">
        <v>1606</v>
      </c>
      <c r="G10" s="67" t="s">
        <v>2022</v>
      </c>
      <c r="H10" s="67" t="s">
        <v>32</v>
      </c>
      <c r="I10" s="67" t="s">
        <v>953</v>
      </c>
      <c r="J10" s="67" t="s">
        <v>4614</v>
      </c>
      <c r="K10" s="67" t="s">
        <v>4763</v>
      </c>
      <c r="L10" s="68">
        <v>80000</v>
      </c>
      <c r="M10" s="68">
        <v>12153.87</v>
      </c>
      <c r="N10" s="68">
        <v>67846.13</v>
      </c>
      <c r="O10" s="67" t="s">
        <v>4764</v>
      </c>
      <c r="P10" s="67" t="str">
        <f>TMES[[#This Row],[cedula]]&amp;TMES[[#This Row],[ctapresup]]</f>
        <v>031031519442.1.1.1.01</v>
      </c>
      <c r="Q10" s="69">
        <v>0</v>
      </c>
      <c r="R10" s="40">
        <v>2296</v>
      </c>
      <c r="S10" s="69">
        <v>0</v>
      </c>
      <c r="T10" s="69">
        <v>0</v>
      </c>
      <c r="U10" s="69">
        <v>0</v>
      </c>
      <c r="V10" s="69">
        <v>0</v>
      </c>
      <c r="W10" s="40">
        <v>25</v>
      </c>
      <c r="X10" s="40">
        <v>7400.87</v>
      </c>
      <c r="Y10" s="69">
        <v>0</v>
      </c>
      <c r="Z10" s="40">
        <v>2432</v>
      </c>
      <c r="AA10" s="69">
        <v>0</v>
      </c>
    </row>
    <row r="11" spans="1:27">
      <c r="A11" s="67" t="s">
        <v>3052</v>
      </c>
      <c r="B11" s="67" t="s">
        <v>11</v>
      </c>
      <c r="C11" s="67" t="s">
        <v>3088</v>
      </c>
      <c r="D11" s="67" t="s">
        <v>3361</v>
      </c>
      <c r="E11" s="67" t="s">
        <v>3362</v>
      </c>
      <c r="F11" s="67" t="s">
        <v>694</v>
      </c>
      <c r="G11" s="67" t="s">
        <v>2023</v>
      </c>
      <c r="H11" s="67" t="s">
        <v>30</v>
      </c>
      <c r="I11" s="67" t="s">
        <v>695</v>
      </c>
      <c r="J11" s="67" t="s">
        <v>4615</v>
      </c>
      <c r="K11" s="67" t="s">
        <v>4763</v>
      </c>
      <c r="L11" s="68">
        <v>45000</v>
      </c>
      <c r="M11" s="68">
        <v>33422.559999999998</v>
      </c>
      <c r="N11" s="68">
        <v>11577.44</v>
      </c>
      <c r="O11" s="67" t="s">
        <v>4764</v>
      </c>
      <c r="P11" s="67" t="str">
        <f>TMES[[#This Row],[cedula]]&amp;TMES[[#This Row],[ctapresup]]</f>
        <v>001049400932.1.1.1.01</v>
      </c>
      <c r="Q11" s="69">
        <v>0</v>
      </c>
      <c r="R11" s="40">
        <v>1291.5</v>
      </c>
      <c r="S11" s="69">
        <v>0</v>
      </c>
      <c r="T11" s="40">
        <v>29589.73</v>
      </c>
      <c r="U11" s="69">
        <v>0</v>
      </c>
      <c r="V11" s="69">
        <v>0</v>
      </c>
      <c r="W11" s="40">
        <v>25</v>
      </c>
      <c r="X11" s="40">
        <v>1148.33</v>
      </c>
      <c r="Y11" s="69">
        <v>0</v>
      </c>
      <c r="Z11" s="40">
        <v>1368</v>
      </c>
      <c r="AA11" s="69">
        <v>0</v>
      </c>
    </row>
    <row r="12" spans="1:27">
      <c r="A12" s="67" t="s">
        <v>3052</v>
      </c>
      <c r="B12" s="67" t="s">
        <v>11</v>
      </c>
      <c r="C12" s="67" t="s">
        <v>3088</v>
      </c>
      <c r="D12" s="67" t="s">
        <v>3361</v>
      </c>
      <c r="E12" s="67" t="s">
        <v>3362</v>
      </c>
      <c r="F12" s="67" t="s">
        <v>273</v>
      </c>
      <c r="G12" s="67" t="s">
        <v>2024</v>
      </c>
      <c r="H12" s="67" t="s">
        <v>259</v>
      </c>
      <c r="I12" s="67" t="s">
        <v>274</v>
      </c>
      <c r="J12" s="67" t="s">
        <v>4616</v>
      </c>
      <c r="K12" s="67" t="s">
        <v>4763</v>
      </c>
      <c r="L12" s="68">
        <v>65000</v>
      </c>
      <c r="M12" s="68">
        <v>18041.09</v>
      </c>
      <c r="N12" s="68">
        <v>46958.91</v>
      </c>
      <c r="O12" s="67" t="s">
        <v>4764</v>
      </c>
      <c r="P12" s="67" t="str">
        <f>TMES[[#This Row],[cedula]]&amp;TMES[[#This Row],[ctapresup]]</f>
        <v>001054962102.1.1.1.01</v>
      </c>
      <c r="Q12" s="69">
        <v>0</v>
      </c>
      <c r="R12" s="40">
        <v>1865.5</v>
      </c>
      <c r="S12" s="40">
        <v>300</v>
      </c>
      <c r="T12" s="40">
        <v>9397.01</v>
      </c>
      <c r="U12" s="69">
        <v>0</v>
      </c>
      <c r="V12" s="40">
        <v>50</v>
      </c>
      <c r="W12" s="40">
        <v>25</v>
      </c>
      <c r="X12" s="40">
        <v>4427.58</v>
      </c>
      <c r="Y12" s="69">
        <v>0</v>
      </c>
      <c r="Z12" s="40">
        <v>1976</v>
      </c>
      <c r="AA12" s="69">
        <v>0</v>
      </c>
    </row>
    <row r="13" spans="1:27">
      <c r="A13" s="67" t="s">
        <v>3052</v>
      </c>
      <c r="B13" s="67" t="s">
        <v>11</v>
      </c>
      <c r="C13" s="67" t="s">
        <v>3088</v>
      </c>
      <c r="D13" s="67" t="s">
        <v>3361</v>
      </c>
      <c r="E13" s="67" t="s">
        <v>3362</v>
      </c>
      <c r="F13" s="67" t="s">
        <v>1114</v>
      </c>
      <c r="G13" s="67" t="s">
        <v>2025</v>
      </c>
      <c r="H13" s="67" t="s">
        <v>196</v>
      </c>
      <c r="I13" s="67" t="s">
        <v>1115</v>
      </c>
      <c r="J13" s="67" t="s">
        <v>4617</v>
      </c>
      <c r="K13" s="67" t="s">
        <v>4763</v>
      </c>
      <c r="L13" s="68">
        <v>35000</v>
      </c>
      <c r="M13" s="68">
        <v>2093.5</v>
      </c>
      <c r="N13" s="68">
        <v>32906.5</v>
      </c>
      <c r="O13" s="67" t="s">
        <v>4764</v>
      </c>
      <c r="P13" s="67" t="str">
        <f>TMES[[#This Row],[cedula]]&amp;TMES[[#This Row],[ctapresup]]</f>
        <v>048005056712.1.1.1.01</v>
      </c>
      <c r="Q13" s="69">
        <v>0</v>
      </c>
      <c r="R13" s="40">
        <v>1004.5</v>
      </c>
      <c r="S13" s="69">
        <v>0</v>
      </c>
      <c r="T13" s="69">
        <v>0</v>
      </c>
      <c r="U13" s="69">
        <v>0</v>
      </c>
      <c r="V13" s="69">
        <v>0</v>
      </c>
      <c r="W13" s="40">
        <v>25</v>
      </c>
      <c r="X13" s="69">
        <v>0</v>
      </c>
      <c r="Y13" s="69">
        <v>0</v>
      </c>
      <c r="Z13" s="40">
        <v>1064</v>
      </c>
      <c r="AA13" s="69">
        <v>0</v>
      </c>
    </row>
    <row r="14" spans="1:27">
      <c r="A14" s="67" t="s">
        <v>3052</v>
      </c>
      <c r="B14" s="67" t="s">
        <v>11</v>
      </c>
      <c r="C14" s="67" t="s">
        <v>3088</v>
      </c>
      <c r="D14" s="67" t="s">
        <v>3361</v>
      </c>
      <c r="E14" s="67" t="s">
        <v>3362</v>
      </c>
      <c r="F14" s="67" t="s">
        <v>328</v>
      </c>
      <c r="G14" s="67" t="s">
        <v>2026</v>
      </c>
      <c r="H14" s="67" t="s">
        <v>100</v>
      </c>
      <c r="I14" s="67" t="s">
        <v>329</v>
      </c>
      <c r="J14" s="67" t="s">
        <v>4618</v>
      </c>
      <c r="K14" s="67" t="s">
        <v>4763</v>
      </c>
      <c r="L14" s="68">
        <v>60000</v>
      </c>
      <c r="M14" s="68">
        <v>9867.64</v>
      </c>
      <c r="N14" s="68">
        <v>50132.36</v>
      </c>
      <c r="O14" s="67" t="s">
        <v>4764</v>
      </c>
      <c r="P14" s="67" t="str">
        <f>TMES[[#This Row],[cedula]]&amp;TMES[[#This Row],[ctapresup]]</f>
        <v>001019940022.1.1.1.01</v>
      </c>
      <c r="Q14" s="69">
        <v>0</v>
      </c>
      <c r="R14" s="40">
        <v>1722</v>
      </c>
      <c r="S14" s="40">
        <v>1600</v>
      </c>
      <c r="T14" s="69">
        <v>0</v>
      </c>
      <c r="U14" s="69">
        <v>0</v>
      </c>
      <c r="V14" s="69">
        <v>0</v>
      </c>
      <c r="W14" s="40">
        <v>25</v>
      </c>
      <c r="X14" s="40">
        <v>3184.19</v>
      </c>
      <c r="Y14" s="69">
        <v>0</v>
      </c>
      <c r="Z14" s="40">
        <v>1824</v>
      </c>
      <c r="AA14" s="40">
        <v>1512.45</v>
      </c>
    </row>
    <row r="15" spans="1:27">
      <c r="A15" s="67" t="s">
        <v>3052</v>
      </c>
      <c r="B15" s="67" t="s">
        <v>11</v>
      </c>
      <c r="C15" s="67" t="s">
        <v>3088</v>
      </c>
      <c r="D15" s="67" t="s">
        <v>3361</v>
      </c>
      <c r="E15" s="67" t="s">
        <v>3362</v>
      </c>
      <c r="F15" s="67" t="s">
        <v>962</v>
      </c>
      <c r="G15" s="67" t="s">
        <v>1305</v>
      </c>
      <c r="H15" s="67" t="s">
        <v>963</v>
      </c>
      <c r="I15" s="67" t="s">
        <v>960</v>
      </c>
      <c r="J15" s="67" t="s">
        <v>4619</v>
      </c>
      <c r="K15" s="67" t="s">
        <v>4763</v>
      </c>
      <c r="L15" s="68">
        <v>45000</v>
      </c>
      <c r="M15" s="68">
        <v>15183.7</v>
      </c>
      <c r="N15" s="68">
        <v>29816.3</v>
      </c>
      <c r="O15" s="67" t="s">
        <v>4764</v>
      </c>
      <c r="P15" s="67" t="str">
        <f>TMES[[#This Row],[cedula]]&amp;TMES[[#This Row],[ctapresup]]</f>
        <v>001033283652.1.1.1.01</v>
      </c>
      <c r="Q15" s="69">
        <v>0</v>
      </c>
      <c r="R15" s="40">
        <v>1291.5</v>
      </c>
      <c r="S15" s="40">
        <v>300</v>
      </c>
      <c r="T15" s="40">
        <v>10950.87</v>
      </c>
      <c r="U15" s="69">
        <v>0</v>
      </c>
      <c r="V15" s="40">
        <v>100</v>
      </c>
      <c r="W15" s="40">
        <v>25</v>
      </c>
      <c r="X15" s="40">
        <v>1148.33</v>
      </c>
      <c r="Y15" s="69">
        <v>0</v>
      </c>
      <c r="Z15" s="40">
        <v>1368</v>
      </c>
      <c r="AA15" s="69">
        <v>0</v>
      </c>
    </row>
    <row r="16" spans="1:27">
      <c r="A16" s="67" t="s">
        <v>3052</v>
      </c>
      <c r="B16" s="67" t="s">
        <v>11</v>
      </c>
      <c r="C16" s="67" t="s">
        <v>3088</v>
      </c>
      <c r="D16" s="67" t="s">
        <v>3361</v>
      </c>
      <c r="E16" s="67" t="s">
        <v>3362</v>
      </c>
      <c r="F16" s="67" t="s">
        <v>833</v>
      </c>
      <c r="G16" s="67" t="s">
        <v>2027</v>
      </c>
      <c r="H16" s="67" t="s">
        <v>32</v>
      </c>
      <c r="I16" s="67" t="s">
        <v>1116</v>
      </c>
      <c r="J16" s="67" t="s">
        <v>4620</v>
      </c>
      <c r="K16" s="67" t="s">
        <v>4763</v>
      </c>
      <c r="L16" s="68">
        <v>70000</v>
      </c>
      <c r="M16" s="68">
        <v>14096.4</v>
      </c>
      <c r="N16" s="68">
        <v>55903.6</v>
      </c>
      <c r="O16" s="67" t="s">
        <v>4764</v>
      </c>
      <c r="P16" s="67" t="str">
        <f>TMES[[#This Row],[cedula]]&amp;TMES[[#This Row],[ctapresup]]</f>
        <v>001007917552.1.1.1.01</v>
      </c>
      <c r="Q16" s="69">
        <v>0</v>
      </c>
      <c r="R16" s="40">
        <v>2009</v>
      </c>
      <c r="S16" s="69">
        <v>0</v>
      </c>
      <c r="T16" s="40">
        <v>2146</v>
      </c>
      <c r="U16" s="69">
        <v>0</v>
      </c>
      <c r="V16" s="69">
        <v>0</v>
      </c>
      <c r="W16" s="40">
        <v>25</v>
      </c>
      <c r="X16" s="40">
        <v>4763.5</v>
      </c>
      <c r="Y16" s="69">
        <v>0</v>
      </c>
      <c r="Z16" s="40">
        <v>2128</v>
      </c>
      <c r="AA16" s="40">
        <v>3024.9</v>
      </c>
    </row>
    <row r="17" spans="1:27">
      <c r="A17" s="67" t="s">
        <v>3052</v>
      </c>
      <c r="B17" s="67" t="s">
        <v>11</v>
      </c>
      <c r="C17" s="67" t="s">
        <v>3088</v>
      </c>
      <c r="D17" s="67" t="s">
        <v>3361</v>
      </c>
      <c r="E17" s="67" t="s">
        <v>3362</v>
      </c>
      <c r="F17" s="67" t="s">
        <v>269</v>
      </c>
      <c r="G17" s="67" t="s">
        <v>1306</v>
      </c>
      <c r="H17" s="67" t="s">
        <v>232</v>
      </c>
      <c r="I17" s="67" t="s">
        <v>270</v>
      </c>
      <c r="J17" s="67" t="s">
        <v>4621</v>
      </c>
      <c r="K17" s="67" t="s">
        <v>4763</v>
      </c>
      <c r="L17" s="68">
        <v>65000</v>
      </c>
      <c r="M17" s="68">
        <v>12790.08</v>
      </c>
      <c r="N17" s="68">
        <v>52209.919999999998</v>
      </c>
      <c r="O17" s="67" t="s">
        <v>4764</v>
      </c>
      <c r="P17" s="67" t="str">
        <f>TMES[[#This Row],[cedula]]&amp;TMES[[#This Row],[ctapresup]]</f>
        <v>223002382962.1.1.1.01</v>
      </c>
      <c r="Q17" s="69">
        <v>0</v>
      </c>
      <c r="R17" s="40">
        <v>1865.5</v>
      </c>
      <c r="S17" s="40">
        <v>1500</v>
      </c>
      <c r="T17" s="40">
        <v>2996</v>
      </c>
      <c r="U17" s="69">
        <v>0</v>
      </c>
      <c r="V17" s="69">
        <v>0</v>
      </c>
      <c r="W17" s="40">
        <v>25</v>
      </c>
      <c r="X17" s="40">
        <v>4427.58</v>
      </c>
      <c r="Y17" s="69">
        <v>0</v>
      </c>
      <c r="Z17" s="40">
        <v>1976</v>
      </c>
      <c r="AA17" s="69">
        <v>0</v>
      </c>
    </row>
    <row r="18" spans="1:27">
      <c r="A18" s="67" t="s">
        <v>3052</v>
      </c>
      <c r="B18" s="67" t="s">
        <v>11</v>
      </c>
      <c r="C18" s="67" t="s">
        <v>3088</v>
      </c>
      <c r="D18" s="67" t="s">
        <v>3361</v>
      </c>
      <c r="E18" s="67" t="s">
        <v>3362</v>
      </c>
      <c r="F18" s="67" t="s">
        <v>1067</v>
      </c>
      <c r="G18" s="67" t="s">
        <v>2028</v>
      </c>
      <c r="H18" s="67" t="s">
        <v>100</v>
      </c>
      <c r="I18" s="67" t="s">
        <v>1116</v>
      </c>
      <c r="J18" s="67" t="s">
        <v>4622</v>
      </c>
      <c r="K18" s="67" t="s">
        <v>4763</v>
      </c>
      <c r="L18" s="68">
        <v>60000</v>
      </c>
      <c r="M18" s="68">
        <v>8267.64</v>
      </c>
      <c r="N18" s="68">
        <v>51732.36</v>
      </c>
      <c r="O18" s="67" t="s">
        <v>4764</v>
      </c>
      <c r="P18" s="67" t="str">
        <f>TMES[[#This Row],[cedula]]&amp;TMES[[#This Row],[ctapresup]]</f>
        <v>031008440952.1.1.1.01</v>
      </c>
      <c r="Q18" s="69">
        <v>0</v>
      </c>
      <c r="R18" s="40">
        <v>1722</v>
      </c>
      <c r="S18" s="69">
        <v>0</v>
      </c>
      <c r="T18" s="69">
        <v>0</v>
      </c>
      <c r="U18" s="69">
        <v>0</v>
      </c>
      <c r="V18" s="69">
        <v>0</v>
      </c>
      <c r="W18" s="40">
        <v>25</v>
      </c>
      <c r="X18" s="40">
        <v>3184.19</v>
      </c>
      <c r="Y18" s="69">
        <v>0</v>
      </c>
      <c r="Z18" s="40">
        <v>1824</v>
      </c>
      <c r="AA18" s="40">
        <v>1512.45</v>
      </c>
    </row>
    <row r="19" spans="1:27">
      <c r="A19" s="67" t="s">
        <v>3052</v>
      </c>
      <c r="B19" s="67" t="s">
        <v>11</v>
      </c>
      <c r="C19" s="67" t="s">
        <v>3088</v>
      </c>
      <c r="D19" s="67" t="s">
        <v>3361</v>
      </c>
      <c r="E19" s="67" t="s">
        <v>3362</v>
      </c>
      <c r="F19" s="67" t="s">
        <v>3089</v>
      </c>
      <c r="G19" s="67" t="s">
        <v>3090</v>
      </c>
      <c r="H19" s="67" t="s">
        <v>10</v>
      </c>
      <c r="I19" s="67" t="s">
        <v>911</v>
      </c>
      <c r="J19" s="67" t="s">
        <v>4623</v>
      </c>
      <c r="K19" s="67" t="s">
        <v>4763</v>
      </c>
      <c r="L19" s="68">
        <v>25000</v>
      </c>
      <c r="M19" s="68">
        <v>1502.5</v>
      </c>
      <c r="N19" s="68">
        <v>23497.5</v>
      </c>
      <c r="O19" s="67" t="s">
        <v>4764</v>
      </c>
      <c r="P19" s="67" t="str">
        <f>TMES[[#This Row],[cedula]]&amp;TMES[[#This Row],[ctapresup]]</f>
        <v>402321979192.1.1.1.01</v>
      </c>
      <c r="Q19" s="69">
        <v>0</v>
      </c>
      <c r="R19" s="40">
        <v>717.5</v>
      </c>
      <c r="S19" s="69">
        <v>0</v>
      </c>
      <c r="T19" s="69">
        <v>0</v>
      </c>
      <c r="U19" s="69">
        <v>0</v>
      </c>
      <c r="V19" s="69">
        <v>0</v>
      </c>
      <c r="W19" s="40">
        <v>25</v>
      </c>
      <c r="X19" s="69">
        <v>0</v>
      </c>
      <c r="Y19" s="69">
        <v>0</v>
      </c>
      <c r="Z19" s="40">
        <v>760</v>
      </c>
      <c r="AA19" s="69">
        <v>0</v>
      </c>
    </row>
    <row r="20" spans="1:27">
      <c r="A20" s="67" t="s">
        <v>3052</v>
      </c>
      <c r="B20" s="67" t="s">
        <v>11</v>
      </c>
      <c r="C20" s="67" t="s">
        <v>3088</v>
      </c>
      <c r="D20" s="67" t="s">
        <v>3361</v>
      </c>
      <c r="E20" s="67" t="s">
        <v>3362</v>
      </c>
      <c r="F20" s="67" t="s">
        <v>3236</v>
      </c>
      <c r="G20" s="67" t="s">
        <v>3252</v>
      </c>
      <c r="H20" s="67" t="s">
        <v>55</v>
      </c>
      <c r="I20" s="67" t="s">
        <v>319</v>
      </c>
      <c r="J20" s="67" t="s">
        <v>4624</v>
      </c>
      <c r="K20" s="67" t="s">
        <v>4763</v>
      </c>
      <c r="L20" s="68">
        <v>25000</v>
      </c>
      <c r="M20" s="68">
        <v>1502.5</v>
      </c>
      <c r="N20" s="68">
        <v>23497.5</v>
      </c>
      <c r="O20" s="67" t="s">
        <v>4764</v>
      </c>
      <c r="P20" s="67" t="str">
        <f>TMES[[#This Row],[cedula]]&amp;TMES[[#This Row],[ctapresup]]</f>
        <v>224005987632.1.1.1.01</v>
      </c>
      <c r="Q20" s="69">
        <v>0</v>
      </c>
      <c r="R20" s="40">
        <v>717.5</v>
      </c>
      <c r="S20" s="69">
        <v>0</v>
      </c>
      <c r="T20" s="69">
        <v>0</v>
      </c>
      <c r="U20" s="69">
        <v>0</v>
      </c>
      <c r="V20" s="69">
        <v>0</v>
      </c>
      <c r="W20" s="40">
        <v>25</v>
      </c>
      <c r="X20" s="69">
        <v>0</v>
      </c>
      <c r="Y20" s="69">
        <v>0</v>
      </c>
      <c r="Z20" s="40">
        <v>760</v>
      </c>
      <c r="AA20" s="69">
        <v>0</v>
      </c>
    </row>
    <row r="21" spans="1:27">
      <c r="A21" s="67" t="s">
        <v>3052</v>
      </c>
      <c r="B21" s="67" t="s">
        <v>11</v>
      </c>
      <c r="C21" s="67" t="s">
        <v>3088</v>
      </c>
      <c r="D21" s="67" t="s">
        <v>3361</v>
      </c>
      <c r="E21" s="67" t="s">
        <v>3362</v>
      </c>
      <c r="F21" s="67" t="s">
        <v>320</v>
      </c>
      <c r="G21" s="67" t="s">
        <v>2029</v>
      </c>
      <c r="H21" s="67" t="s">
        <v>259</v>
      </c>
      <c r="I21" s="67" t="s">
        <v>319</v>
      </c>
      <c r="J21" s="67" t="s">
        <v>4625</v>
      </c>
      <c r="K21" s="67" t="s">
        <v>4763</v>
      </c>
      <c r="L21" s="68">
        <v>75000</v>
      </c>
      <c r="M21" s="68">
        <v>21094.799999999999</v>
      </c>
      <c r="N21" s="68">
        <v>53905.2</v>
      </c>
      <c r="O21" s="67" t="s">
        <v>4764</v>
      </c>
      <c r="P21" s="67" t="str">
        <f>TMES[[#This Row],[cedula]]&amp;TMES[[#This Row],[ctapresup]]</f>
        <v>223012654702.1.1.1.01</v>
      </c>
      <c r="Q21" s="69">
        <v>0</v>
      </c>
      <c r="R21" s="40">
        <v>2152.5</v>
      </c>
      <c r="S21" s="40">
        <v>400</v>
      </c>
      <c r="T21" s="40">
        <v>7388</v>
      </c>
      <c r="U21" s="69">
        <v>0</v>
      </c>
      <c r="V21" s="40">
        <v>120</v>
      </c>
      <c r="W21" s="40">
        <v>25</v>
      </c>
      <c r="X21" s="40">
        <v>5704.4</v>
      </c>
      <c r="Y21" s="69">
        <v>0</v>
      </c>
      <c r="Z21" s="40">
        <v>2280</v>
      </c>
      <c r="AA21" s="40">
        <v>3024.9</v>
      </c>
    </row>
    <row r="22" spans="1:27">
      <c r="A22" s="67" t="s">
        <v>3052</v>
      </c>
      <c r="B22" s="67" t="s">
        <v>11</v>
      </c>
      <c r="C22" s="67" t="s">
        <v>3088</v>
      </c>
      <c r="D22" s="67" t="s">
        <v>3361</v>
      </c>
      <c r="E22" s="67" t="s">
        <v>3362</v>
      </c>
      <c r="F22" s="67" t="s">
        <v>281</v>
      </c>
      <c r="G22" s="67" t="s">
        <v>1307</v>
      </c>
      <c r="H22" s="67" t="s">
        <v>1840</v>
      </c>
      <c r="I22" s="67" t="s">
        <v>282</v>
      </c>
      <c r="J22" s="67" t="s">
        <v>4626</v>
      </c>
      <c r="K22" s="67" t="s">
        <v>4763</v>
      </c>
      <c r="L22" s="68">
        <v>48000</v>
      </c>
      <c r="M22" s="68">
        <v>6519.11</v>
      </c>
      <c r="N22" s="68">
        <v>41480.89</v>
      </c>
      <c r="O22" s="67" t="s">
        <v>4764</v>
      </c>
      <c r="P22" s="67" t="str">
        <f>TMES[[#This Row],[cedula]]&amp;TMES[[#This Row],[ctapresup]]</f>
        <v>001051023392.1.1.1.01</v>
      </c>
      <c r="Q22" s="69">
        <v>0</v>
      </c>
      <c r="R22" s="40">
        <v>1377.6</v>
      </c>
      <c r="S22" s="40">
        <v>800</v>
      </c>
      <c r="T22" s="69">
        <v>0</v>
      </c>
      <c r="U22" s="69">
        <v>0</v>
      </c>
      <c r="V22" s="69">
        <v>0</v>
      </c>
      <c r="W22" s="40">
        <v>25</v>
      </c>
      <c r="X22" s="40">
        <v>1344.86</v>
      </c>
      <c r="Y22" s="69">
        <v>0</v>
      </c>
      <c r="Z22" s="40">
        <v>1459.2</v>
      </c>
      <c r="AA22" s="40">
        <v>1512.45</v>
      </c>
    </row>
    <row r="23" spans="1:27">
      <c r="A23" s="67" t="s">
        <v>3052</v>
      </c>
      <c r="B23" s="67" t="s">
        <v>11</v>
      </c>
      <c r="C23" s="67" t="s">
        <v>3088</v>
      </c>
      <c r="D23" s="67" t="s">
        <v>3361</v>
      </c>
      <c r="E23" s="67" t="s">
        <v>3362</v>
      </c>
      <c r="F23" s="67" t="s">
        <v>207</v>
      </c>
      <c r="G23" s="67" t="s">
        <v>1308</v>
      </c>
      <c r="H23" s="67" t="s">
        <v>209</v>
      </c>
      <c r="I23" s="67" t="s">
        <v>1116</v>
      </c>
      <c r="J23" s="67" t="s">
        <v>4627</v>
      </c>
      <c r="K23" s="67" t="s">
        <v>4763</v>
      </c>
      <c r="L23" s="68">
        <v>65000</v>
      </c>
      <c r="M23" s="68">
        <v>25552.54</v>
      </c>
      <c r="N23" s="68">
        <v>39447.46</v>
      </c>
      <c r="O23" s="67" t="s">
        <v>4764</v>
      </c>
      <c r="P23" s="67" t="str">
        <f>TMES[[#This Row],[cedula]]&amp;TMES[[#This Row],[ctapresup]]</f>
        <v>001166977562.1.1.1.01</v>
      </c>
      <c r="Q23" s="69">
        <v>0</v>
      </c>
      <c r="R23" s="40">
        <v>1865.5</v>
      </c>
      <c r="S23" s="40">
        <v>300</v>
      </c>
      <c r="T23" s="40">
        <v>15748.5</v>
      </c>
      <c r="U23" s="69">
        <v>0</v>
      </c>
      <c r="V23" s="69">
        <v>0</v>
      </c>
      <c r="W23" s="40">
        <v>25</v>
      </c>
      <c r="X23" s="40">
        <v>4125.09</v>
      </c>
      <c r="Y23" s="69">
        <v>0</v>
      </c>
      <c r="Z23" s="40">
        <v>1976</v>
      </c>
      <c r="AA23" s="40">
        <v>1512.45</v>
      </c>
    </row>
    <row r="24" spans="1:27">
      <c r="A24" s="67" t="s">
        <v>3052</v>
      </c>
      <c r="B24" s="67" t="s">
        <v>11</v>
      </c>
      <c r="C24" s="67" t="s">
        <v>3088</v>
      </c>
      <c r="D24" s="67" t="s">
        <v>3361</v>
      </c>
      <c r="E24" s="67" t="s">
        <v>3362</v>
      </c>
      <c r="F24" s="67" t="s">
        <v>964</v>
      </c>
      <c r="G24" s="67" t="s">
        <v>1309</v>
      </c>
      <c r="H24" s="67" t="s">
        <v>963</v>
      </c>
      <c r="I24" s="67" t="s">
        <v>960</v>
      </c>
      <c r="J24" s="67" t="s">
        <v>4628</v>
      </c>
      <c r="K24" s="67" t="s">
        <v>4763</v>
      </c>
      <c r="L24" s="68">
        <v>45000</v>
      </c>
      <c r="M24" s="68">
        <v>9996.08</v>
      </c>
      <c r="N24" s="68">
        <v>35003.919999999998</v>
      </c>
      <c r="O24" s="67" t="s">
        <v>4764</v>
      </c>
      <c r="P24" s="67" t="str">
        <f>TMES[[#This Row],[cedula]]&amp;TMES[[#This Row],[ctapresup]]</f>
        <v>001100115252.1.1.1.01</v>
      </c>
      <c r="Q24" s="69">
        <v>0</v>
      </c>
      <c r="R24" s="40">
        <v>1291.5</v>
      </c>
      <c r="S24" s="69">
        <v>0</v>
      </c>
      <c r="T24" s="40">
        <v>6063.25</v>
      </c>
      <c r="U24" s="69">
        <v>0</v>
      </c>
      <c r="V24" s="40">
        <v>100</v>
      </c>
      <c r="W24" s="40">
        <v>25</v>
      </c>
      <c r="X24" s="40">
        <v>1148.33</v>
      </c>
      <c r="Y24" s="69">
        <v>0</v>
      </c>
      <c r="Z24" s="40">
        <v>1368</v>
      </c>
      <c r="AA24" s="69">
        <v>0</v>
      </c>
    </row>
    <row r="25" spans="1:27">
      <c r="A25" s="67" t="s">
        <v>3052</v>
      </c>
      <c r="B25" s="67" t="s">
        <v>11</v>
      </c>
      <c r="C25" s="67" t="s">
        <v>3088</v>
      </c>
      <c r="D25" s="67" t="s">
        <v>3361</v>
      </c>
      <c r="E25" s="67" t="s">
        <v>3362</v>
      </c>
      <c r="F25" s="67" t="s">
        <v>237</v>
      </c>
      <c r="G25" s="67" t="s">
        <v>2030</v>
      </c>
      <c r="H25" s="67" t="s">
        <v>239</v>
      </c>
      <c r="I25" s="67" t="s">
        <v>238</v>
      </c>
      <c r="J25" s="67" t="s">
        <v>4629</v>
      </c>
      <c r="K25" s="67" t="s">
        <v>4763</v>
      </c>
      <c r="L25" s="68">
        <v>60000</v>
      </c>
      <c r="M25" s="68">
        <v>7157.68</v>
      </c>
      <c r="N25" s="68">
        <v>52842.32</v>
      </c>
      <c r="O25" s="67" t="s">
        <v>4764</v>
      </c>
      <c r="P25" s="67" t="str">
        <f>TMES[[#This Row],[cedula]]&amp;TMES[[#This Row],[ctapresup]]</f>
        <v>001000387932.1.1.1.01</v>
      </c>
      <c r="Q25" s="69">
        <v>0</v>
      </c>
      <c r="R25" s="40">
        <v>1722</v>
      </c>
      <c r="S25" s="69">
        <v>0</v>
      </c>
      <c r="T25" s="69">
        <v>0</v>
      </c>
      <c r="U25" s="69">
        <v>0</v>
      </c>
      <c r="V25" s="40">
        <v>100</v>
      </c>
      <c r="W25" s="40">
        <v>25</v>
      </c>
      <c r="X25" s="40">
        <v>3486.68</v>
      </c>
      <c r="Y25" s="69">
        <v>0</v>
      </c>
      <c r="Z25" s="40">
        <v>1824</v>
      </c>
      <c r="AA25" s="69">
        <v>0</v>
      </c>
    </row>
    <row r="26" spans="1:27">
      <c r="A26" s="67" t="s">
        <v>3052</v>
      </c>
      <c r="B26" s="67" t="s">
        <v>11</v>
      </c>
      <c r="C26" s="67" t="s">
        <v>3088</v>
      </c>
      <c r="D26" s="67" t="s">
        <v>3361</v>
      </c>
      <c r="E26" s="67" t="s">
        <v>3362</v>
      </c>
      <c r="F26" s="67" t="s">
        <v>4630</v>
      </c>
      <c r="G26" s="67" t="s">
        <v>2031</v>
      </c>
      <c r="H26" s="67" t="s">
        <v>8</v>
      </c>
      <c r="I26" s="67" t="s">
        <v>1116</v>
      </c>
      <c r="J26" s="67" t="s">
        <v>4631</v>
      </c>
      <c r="K26" s="67" t="s">
        <v>4763</v>
      </c>
      <c r="L26" s="68">
        <v>11000</v>
      </c>
      <c r="M26" s="68">
        <v>675.1</v>
      </c>
      <c r="N26" s="68">
        <v>10324.9</v>
      </c>
      <c r="O26" s="67" t="s">
        <v>4764</v>
      </c>
      <c r="P26" s="67" t="str">
        <f>TMES[[#This Row],[cedula]]&amp;TMES[[#This Row],[ctapresup]]</f>
        <v>001158192942.1.1.1.01</v>
      </c>
      <c r="Q26" s="69">
        <v>0</v>
      </c>
      <c r="R26" s="40">
        <v>315.7</v>
      </c>
      <c r="S26" s="69">
        <v>0</v>
      </c>
      <c r="T26" s="69">
        <v>0</v>
      </c>
      <c r="U26" s="69">
        <v>0</v>
      </c>
      <c r="V26" s="69">
        <v>0</v>
      </c>
      <c r="W26" s="40">
        <v>25</v>
      </c>
      <c r="X26" s="69">
        <v>0</v>
      </c>
      <c r="Y26" s="69">
        <v>0</v>
      </c>
      <c r="Z26" s="40">
        <v>334.4</v>
      </c>
      <c r="AA26" s="69">
        <v>0</v>
      </c>
    </row>
    <row r="27" spans="1:27">
      <c r="A27" s="67" t="s">
        <v>3052</v>
      </c>
      <c r="B27" s="67" t="s">
        <v>11</v>
      </c>
      <c r="C27" s="67" t="s">
        <v>3088</v>
      </c>
      <c r="D27" s="67" t="s">
        <v>3361</v>
      </c>
      <c r="E27" s="67" t="s">
        <v>3362</v>
      </c>
      <c r="F27" s="67" t="s">
        <v>768</v>
      </c>
      <c r="G27" s="67" t="s">
        <v>2032</v>
      </c>
      <c r="H27" s="67" t="s">
        <v>401</v>
      </c>
      <c r="I27" s="67" t="s">
        <v>1116</v>
      </c>
      <c r="J27" s="67" t="s">
        <v>4632</v>
      </c>
      <c r="K27" s="67" t="s">
        <v>4763</v>
      </c>
      <c r="L27" s="68">
        <v>11000</v>
      </c>
      <c r="M27" s="68">
        <v>1025.0999999999999</v>
      </c>
      <c r="N27" s="68">
        <v>9974.9</v>
      </c>
      <c r="O27" s="67" t="s">
        <v>4764</v>
      </c>
      <c r="P27" s="67" t="str">
        <f>TMES[[#This Row],[cedula]]&amp;TMES[[#This Row],[ctapresup]]</f>
        <v>001040001612.1.1.1.01</v>
      </c>
      <c r="Q27" s="69">
        <v>0</v>
      </c>
      <c r="R27" s="40">
        <v>315.7</v>
      </c>
      <c r="S27" s="40">
        <v>300</v>
      </c>
      <c r="T27" s="69">
        <v>0</v>
      </c>
      <c r="U27" s="69">
        <v>0</v>
      </c>
      <c r="V27" s="40">
        <v>50</v>
      </c>
      <c r="W27" s="40">
        <v>25</v>
      </c>
      <c r="X27" s="69">
        <v>0</v>
      </c>
      <c r="Y27" s="69">
        <v>0</v>
      </c>
      <c r="Z27" s="40">
        <v>334.4</v>
      </c>
      <c r="AA27" s="69">
        <v>0</v>
      </c>
    </row>
    <row r="28" spans="1:27">
      <c r="A28" s="67" t="s">
        <v>3052</v>
      </c>
      <c r="B28" s="67" t="s">
        <v>11</v>
      </c>
      <c r="C28" s="67" t="s">
        <v>3088</v>
      </c>
      <c r="D28" s="67" t="s">
        <v>3361</v>
      </c>
      <c r="E28" s="67" t="s">
        <v>3362</v>
      </c>
      <c r="F28" s="67" t="s">
        <v>769</v>
      </c>
      <c r="G28" s="67" t="s">
        <v>2033</v>
      </c>
      <c r="H28" s="67" t="s">
        <v>69</v>
      </c>
      <c r="I28" s="67" t="s">
        <v>911</v>
      </c>
      <c r="J28" s="67" t="s">
        <v>4633</v>
      </c>
      <c r="K28" s="67" t="s">
        <v>4763</v>
      </c>
      <c r="L28" s="68">
        <v>26250</v>
      </c>
      <c r="M28" s="68">
        <v>2622.38</v>
      </c>
      <c r="N28" s="68">
        <v>23627.62</v>
      </c>
      <c r="O28" s="67" t="s">
        <v>4764</v>
      </c>
      <c r="P28" s="67" t="str">
        <f>TMES[[#This Row],[cedula]]&amp;TMES[[#This Row],[ctapresup]]</f>
        <v>037002433422.1.1.1.01</v>
      </c>
      <c r="Q28" s="69">
        <v>0</v>
      </c>
      <c r="R28" s="40">
        <v>753.38</v>
      </c>
      <c r="S28" s="69">
        <v>0</v>
      </c>
      <c r="T28" s="40">
        <v>1046</v>
      </c>
      <c r="U28" s="69">
        <v>0</v>
      </c>
      <c r="V28" s="69">
        <v>0</v>
      </c>
      <c r="W28" s="40">
        <v>25</v>
      </c>
      <c r="X28" s="69">
        <v>0</v>
      </c>
      <c r="Y28" s="69">
        <v>0</v>
      </c>
      <c r="Z28" s="40">
        <v>798</v>
      </c>
      <c r="AA28" s="69">
        <v>0</v>
      </c>
    </row>
    <row r="29" spans="1:27">
      <c r="A29" s="67" t="s">
        <v>3052</v>
      </c>
      <c r="B29" s="67" t="s">
        <v>11</v>
      </c>
      <c r="C29" s="67" t="s">
        <v>3088</v>
      </c>
      <c r="D29" s="67" t="s">
        <v>3361</v>
      </c>
      <c r="E29" s="67" t="s">
        <v>3362</v>
      </c>
      <c r="F29" s="67" t="s">
        <v>1273</v>
      </c>
      <c r="G29" s="67" t="s">
        <v>2034</v>
      </c>
      <c r="H29" s="67" t="s">
        <v>474</v>
      </c>
      <c r="I29" s="67" t="s">
        <v>695</v>
      </c>
      <c r="J29" s="67" t="s">
        <v>4634</v>
      </c>
      <c r="K29" s="67" t="s">
        <v>4763</v>
      </c>
      <c r="L29" s="68">
        <v>20000</v>
      </c>
      <c r="M29" s="68">
        <v>2719.45</v>
      </c>
      <c r="N29" s="68">
        <v>17280.55</v>
      </c>
      <c r="O29" s="67" t="s">
        <v>4764</v>
      </c>
      <c r="P29" s="67" t="str">
        <f>TMES[[#This Row],[cedula]]&amp;TMES[[#This Row],[ctapresup]]</f>
        <v>225002605122.1.1.1.01</v>
      </c>
      <c r="Q29" s="69">
        <v>0</v>
      </c>
      <c r="R29" s="40">
        <v>574</v>
      </c>
      <c r="S29" s="69">
        <v>0</v>
      </c>
      <c r="T29" s="69">
        <v>0</v>
      </c>
      <c r="U29" s="69">
        <v>0</v>
      </c>
      <c r="V29" s="69">
        <v>0</v>
      </c>
      <c r="W29" s="40">
        <v>25</v>
      </c>
      <c r="X29" s="69">
        <v>0</v>
      </c>
      <c r="Y29" s="69">
        <v>0</v>
      </c>
      <c r="Z29" s="40">
        <v>608</v>
      </c>
      <c r="AA29" s="40">
        <v>1512.45</v>
      </c>
    </row>
    <row r="30" spans="1:27">
      <c r="A30" s="67" t="s">
        <v>3052</v>
      </c>
      <c r="B30" s="67" t="s">
        <v>11</v>
      </c>
      <c r="C30" s="67" t="s">
        <v>3088</v>
      </c>
      <c r="D30" s="67" t="s">
        <v>3361</v>
      </c>
      <c r="E30" s="67" t="s">
        <v>3362</v>
      </c>
      <c r="F30" s="67" t="s">
        <v>1841</v>
      </c>
      <c r="G30" s="67" t="s">
        <v>1842</v>
      </c>
      <c r="H30" s="67" t="s">
        <v>3264</v>
      </c>
      <c r="I30" s="67" t="s">
        <v>208</v>
      </c>
      <c r="J30" s="67" t="s">
        <v>4265</v>
      </c>
      <c r="K30" s="67" t="s">
        <v>4763</v>
      </c>
      <c r="L30" s="68">
        <v>100000</v>
      </c>
      <c r="M30" s="68">
        <v>20309.04</v>
      </c>
      <c r="N30" s="68">
        <v>79690.960000000006</v>
      </c>
      <c r="O30" s="67" t="s">
        <v>4764</v>
      </c>
      <c r="P30" s="67" t="str">
        <f>TMES[[#This Row],[cedula]]&amp;TMES[[#This Row],[ctapresup]]</f>
        <v>001041124872.1.1.1.01</v>
      </c>
      <c r="Q30" s="69">
        <v>0</v>
      </c>
      <c r="R30" s="40">
        <v>2870</v>
      </c>
      <c r="S30" s="69">
        <v>0</v>
      </c>
      <c r="T30" s="69">
        <v>0</v>
      </c>
      <c r="U30" s="69">
        <v>0</v>
      </c>
      <c r="V30" s="69">
        <v>0</v>
      </c>
      <c r="W30" s="40">
        <v>25</v>
      </c>
      <c r="X30" s="40">
        <v>11349.14</v>
      </c>
      <c r="Y30" s="69">
        <v>0</v>
      </c>
      <c r="Z30" s="40">
        <v>3040</v>
      </c>
      <c r="AA30" s="40">
        <v>3024.9</v>
      </c>
    </row>
    <row r="31" spans="1:27">
      <c r="A31" s="67" t="s">
        <v>3052</v>
      </c>
      <c r="B31" s="67" t="s">
        <v>11</v>
      </c>
      <c r="C31" s="67" t="s">
        <v>3088</v>
      </c>
      <c r="D31" s="67" t="s">
        <v>3361</v>
      </c>
      <c r="E31" s="67" t="s">
        <v>3362</v>
      </c>
      <c r="F31" s="67" t="s">
        <v>717</v>
      </c>
      <c r="G31" s="67" t="s">
        <v>1310</v>
      </c>
      <c r="H31" s="67" t="s">
        <v>718</v>
      </c>
      <c r="I31" s="67" t="s">
        <v>716</v>
      </c>
      <c r="J31" s="67" t="s">
        <v>4635</v>
      </c>
      <c r="K31" s="67" t="s">
        <v>4763</v>
      </c>
      <c r="L31" s="68">
        <v>30000</v>
      </c>
      <c r="M31" s="68">
        <v>2148</v>
      </c>
      <c r="N31" s="68">
        <v>27852</v>
      </c>
      <c r="O31" s="67" t="s">
        <v>4764</v>
      </c>
      <c r="P31" s="67" t="str">
        <f>TMES[[#This Row],[cedula]]&amp;TMES[[#This Row],[ctapresup]]</f>
        <v>001091123182.1.1.1.01</v>
      </c>
      <c r="Q31" s="69">
        <v>0</v>
      </c>
      <c r="R31" s="40">
        <v>861</v>
      </c>
      <c r="S31" s="40">
        <v>300</v>
      </c>
      <c r="T31" s="69">
        <v>0</v>
      </c>
      <c r="U31" s="69">
        <v>0</v>
      </c>
      <c r="V31" s="40">
        <v>50</v>
      </c>
      <c r="W31" s="40">
        <v>25</v>
      </c>
      <c r="X31" s="69">
        <v>0</v>
      </c>
      <c r="Y31" s="69">
        <v>0</v>
      </c>
      <c r="Z31" s="40">
        <v>912</v>
      </c>
      <c r="AA31" s="69">
        <v>0</v>
      </c>
    </row>
    <row r="32" spans="1:27">
      <c r="A32" s="67" t="s">
        <v>3052</v>
      </c>
      <c r="B32" s="67" t="s">
        <v>11</v>
      </c>
      <c r="C32" s="67" t="s">
        <v>3088</v>
      </c>
      <c r="D32" s="67" t="s">
        <v>3361</v>
      </c>
      <c r="E32" s="67" t="s">
        <v>3362</v>
      </c>
      <c r="F32" s="67" t="s">
        <v>675</v>
      </c>
      <c r="G32" s="67" t="s">
        <v>1311</v>
      </c>
      <c r="H32" s="67" t="s">
        <v>3067</v>
      </c>
      <c r="I32" s="67" t="s">
        <v>674</v>
      </c>
      <c r="J32" s="67" t="s">
        <v>4636</v>
      </c>
      <c r="K32" s="67" t="s">
        <v>4763</v>
      </c>
      <c r="L32" s="68">
        <v>35000</v>
      </c>
      <c r="M32" s="68">
        <v>3539.5</v>
      </c>
      <c r="N32" s="68">
        <v>31460.5</v>
      </c>
      <c r="O32" s="67" t="s">
        <v>4764</v>
      </c>
      <c r="P32" s="67" t="str">
        <f>TMES[[#This Row],[cedula]]&amp;TMES[[#This Row],[ctapresup]]</f>
        <v>017000738672.1.1.1.01</v>
      </c>
      <c r="Q32" s="69">
        <v>0</v>
      </c>
      <c r="R32" s="40">
        <v>1004.5</v>
      </c>
      <c r="S32" s="40">
        <v>300</v>
      </c>
      <c r="T32" s="40">
        <v>1096</v>
      </c>
      <c r="U32" s="69">
        <v>0</v>
      </c>
      <c r="V32" s="40">
        <v>50</v>
      </c>
      <c r="W32" s="40">
        <v>25</v>
      </c>
      <c r="X32" s="69">
        <v>0</v>
      </c>
      <c r="Y32" s="69">
        <v>0</v>
      </c>
      <c r="Z32" s="40">
        <v>1064</v>
      </c>
      <c r="AA32" s="69">
        <v>0</v>
      </c>
    </row>
    <row r="33" spans="1:27">
      <c r="A33" s="67" t="s">
        <v>3052</v>
      </c>
      <c r="B33" s="67" t="s">
        <v>11</v>
      </c>
      <c r="C33" s="67" t="s">
        <v>3088</v>
      </c>
      <c r="D33" s="67" t="s">
        <v>3361</v>
      </c>
      <c r="E33" s="67" t="s">
        <v>3362</v>
      </c>
      <c r="F33" s="67" t="s">
        <v>195</v>
      </c>
      <c r="G33" s="67" t="s">
        <v>1312</v>
      </c>
      <c r="H33" s="67" t="s">
        <v>196</v>
      </c>
      <c r="I33" s="67" t="s">
        <v>193</v>
      </c>
      <c r="J33" s="67" t="s">
        <v>4637</v>
      </c>
      <c r="K33" s="67" t="s">
        <v>4763</v>
      </c>
      <c r="L33" s="68">
        <v>35000</v>
      </c>
      <c r="M33" s="68">
        <v>3239.5</v>
      </c>
      <c r="N33" s="68">
        <v>31760.5</v>
      </c>
      <c r="O33" s="67" t="s">
        <v>4764</v>
      </c>
      <c r="P33" s="67" t="str">
        <f>TMES[[#This Row],[cedula]]&amp;TMES[[#This Row],[ctapresup]]</f>
        <v>001030624442.1.1.1.01</v>
      </c>
      <c r="Q33" s="69">
        <v>0</v>
      </c>
      <c r="R33" s="40">
        <v>1004.5</v>
      </c>
      <c r="S33" s="69">
        <v>0</v>
      </c>
      <c r="T33" s="40">
        <v>1096</v>
      </c>
      <c r="U33" s="69">
        <v>0</v>
      </c>
      <c r="V33" s="40">
        <v>50</v>
      </c>
      <c r="W33" s="40">
        <v>25</v>
      </c>
      <c r="X33" s="69">
        <v>0</v>
      </c>
      <c r="Y33" s="69">
        <v>0</v>
      </c>
      <c r="Z33" s="40">
        <v>1064</v>
      </c>
      <c r="AA33" s="69">
        <v>0</v>
      </c>
    </row>
    <row r="34" spans="1:27">
      <c r="A34" s="67" t="s">
        <v>3052</v>
      </c>
      <c r="B34" s="67" t="s">
        <v>11</v>
      </c>
      <c r="C34" s="67" t="s">
        <v>3088</v>
      </c>
      <c r="D34" s="67" t="s">
        <v>3361</v>
      </c>
      <c r="E34" s="67" t="s">
        <v>3362</v>
      </c>
      <c r="F34" s="67" t="s">
        <v>1141</v>
      </c>
      <c r="G34" s="67" t="s">
        <v>2035</v>
      </c>
      <c r="H34" s="67" t="s">
        <v>389</v>
      </c>
      <c r="I34" s="67" t="s">
        <v>255</v>
      </c>
      <c r="J34" s="67" t="s">
        <v>4638</v>
      </c>
      <c r="K34" s="67" t="s">
        <v>4763</v>
      </c>
      <c r="L34" s="68">
        <v>20000</v>
      </c>
      <c r="M34" s="68">
        <v>1207</v>
      </c>
      <c r="N34" s="68">
        <v>18793</v>
      </c>
      <c r="O34" s="67" t="s">
        <v>4764</v>
      </c>
      <c r="P34" s="67" t="str">
        <f>TMES[[#This Row],[cedula]]&amp;TMES[[#This Row],[ctapresup]]</f>
        <v>402212375692.1.1.1.01</v>
      </c>
      <c r="Q34" s="69">
        <v>0</v>
      </c>
      <c r="R34" s="40">
        <v>574</v>
      </c>
      <c r="S34" s="69">
        <v>0</v>
      </c>
      <c r="T34" s="69">
        <v>0</v>
      </c>
      <c r="U34" s="69">
        <v>0</v>
      </c>
      <c r="V34" s="69">
        <v>0</v>
      </c>
      <c r="W34" s="40">
        <v>25</v>
      </c>
      <c r="X34" s="69">
        <v>0</v>
      </c>
      <c r="Y34" s="69">
        <v>0</v>
      </c>
      <c r="Z34" s="40">
        <v>608</v>
      </c>
      <c r="AA34" s="69">
        <v>0</v>
      </c>
    </row>
    <row r="35" spans="1:27">
      <c r="A35" s="67" t="s">
        <v>3052</v>
      </c>
      <c r="B35" s="67" t="s">
        <v>11</v>
      </c>
      <c r="C35" s="67" t="s">
        <v>3088</v>
      </c>
      <c r="D35" s="67" t="s">
        <v>3361</v>
      </c>
      <c r="E35" s="67" t="s">
        <v>3362</v>
      </c>
      <c r="F35" s="67" t="s">
        <v>234</v>
      </c>
      <c r="G35" s="67" t="s">
        <v>2036</v>
      </c>
      <c r="H35" s="67" t="s">
        <v>8</v>
      </c>
      <c r="I35" s="67" t="s">
        <v>235</v>
      </c>
      <c r="J35" s="67" t="s">
        <v>4639</v>
      </c>
      <c r="K35" s="67" t="s">
        <v>4763</v>
      </c>
      <c r="L35" s="68">
        <v>11000</v>
      </c>
      <c r="M35" s="68">
        <v>8761.2800000000007</v>
      </c>
      <c r="N35" s="68">
        <v>2238.7199999999998</v>
      </c>
      <c r="O35" s="67" t="s">
        <v>4764</v>
      </c>
      <c r="P35" s="67" t="str">
        <f>TMES[[#This Row],[cedula]]&amp;TMES[[#This Row],[ctapresup]]</f>
        <v>001089644462.1.1.1.01</v>
      </c>
      <c r="Q35" s="69">
        <v>0</v>
      </c>
      <c r="R35" s="40">
        <v>315.7</v>
      </c>
      <c r="S35" s="69">
        <v>0</v>
      </c>
      <c r="T35" s="40">
        <v>7966.18</v>
      </c>
      <c r="U35" s="69">
        <v>0</v>
      </c>
      <c r="V35" s="40">
        <v>120</v>
      </c>
      <c r="W35" s="40">
        <v>25</v>
      </c>
      <c r="X35" s="69">
        <v>0</v>
      </c>
      <c r="Y35" s="69">
        <v>0</v>
      </c>
      <c r="Z35" s="40">
        <v>334.4</v>
      </c>
      <c r="AA35" s="69">
        <v>0</v>
      </c>
    </row>
    <row r="36" spans="1:27">
      <c r="A36" s="67" t="s">
        <v>3052</v>
      </c>
      <c r="B36" s="67" t="s">
        <v>11</v>
      </c>
      <c r="C36" s="67" t="s">
        <v>3088</v>
      </c>
      <c r="D36" s="67" t="s">
        <v>3361</v>
      </c>
      <c r="E36" s="67" t="s">
        <v>3362</v>
      </c>
      <c r="F36" s="67" t="s">
        <v>770</v>
      </c>
      <c r="G36" s="67" t="s">
        <v>1313</v>
      </c>
      <c r="H36" s="67" t="s">
        <v>8</v>
      </c>
      <c r="I36" s="67" t="s">
        <v>1116</v>
      </c>
      <c r="J36" s="67" t="s">
        <v>4640</v>
      </c>
      <c r="K36" s="67" t="s">
        <v>4763</v>
      </c>
      <c r="L36" s="68">
        <v>10000</v>
      </c>
      <c r="M36" s="68">
        <v>666</v>
      </c>
      <c r="N36" s="68">
        <v>9334</v>
      </c>
      <c r="O36" s="67" t="s">
        <v>4764</v>
      </c>
      <c r="P36" s="67" t="str">
        <f>TMES[[#This Row],[cedula]]&amp;TMES[[#This Row],[ctapresup]]</f>
        <v>013001248212.1.1.1.01</v>
      </c>
      <c r="Q36" s="69">
        <v>0</v>
      </c>
      <c r="R36" s="40">
        <v>287</v>
      </c>
      <c r="S36" s="69">
        <v>0</v>
      </c>
      <c r="T36" s="69">
        <v>0</v>
      </c>
      <c r="U36" s="69">
        <v>0</v>
      </c>
      <c r="V36" s="40">
        <v>50</v>
      </c>
      <c r="W36" s="40">
        <v>25</v>
      </c>
      <c r="X36" s="69">
        <v>0</v>
      </c>
      <c r="Y36" s="69">
        <v>0</v>
      </c>
      <c r="Z36" s="40">
        <v>304</v>
      </c>
      <c r="AA36" s="69">
        <v>0</v>
      </c>
    </row>
    <row r="37" spans="1:27">
      <c r="A37" s="67" t="s">
        <v>3052</v>
      </c>
      <c r="B37" s="67" t="s">
        <v>11</v>
      </c>
      <c r="C37" s="67" t="s">
        <v>3088</v>
      </c>
      <c r="D37" s="67" t="s">
        <v>3361</v>
      </c>
      <c r="E37" s="67" t="s">
        <v>3362</v>
      </c>
      <c r="F37" s="67" t="s">
        <v>1117</v>
      </c>
      <c r="G37" s="67" t="s">
        <v>2037</v>
      </c>
      <c r="H37" s="67" t="s">
        <v>196</v>
      </c>
      <c r="I37" s="67" t="s">
        <v>953</v>
      </c>
      <c r="J37" s="67" t="s">
        <v>4641</v>
      </c>
      <c r="K37" s="67" t="s">
        <v>4763</v>
      </c>
      <c r="L37" s="68">
        <v>35000</v>
      </c>
      <c r="M37" s="68">
        <v>2093.5</v>
      </c>
      <c r="N37" s="68">
        <v>32906.5</v>
      </c>
      <c r="O37" s="67" t="s">
        <v>4764</v>
      </c>
      <c r="P37" s="67" t="str">
        <f>TMES[[#This Row],[cedula]]&amp;TMES[[#This Row],[ctapresup]]</f>
        <v>031009762692.1.1.1.01</v>
      </c>
      <c r="Q37" s="69">
        <v>0</v>
      </c>
      <c r="R37" s="40">
        <v>1004.5</v>
      </c>
      <c r="S37" s="69">
        <v>0</v>
      </c>
      <c r="T37" s="69">
        <v>0</v>
      </c>
      <c r="U37" s="69">
        <v>0</v>
      </c>
      <c r="V37" s="69">
        <v>0</v>
      </c>
      <c r="W37" s="40">
        <v>25</v>
      </c>
      <c r="X37" s="69">
        <v>0</v>
      </c>
      <c r="Y37" s="69">
        <v>0</v>
      </c>
      <c r="Z37" s="40">
        <v>1064</v>
      </c>
      <c r="AA37" s="69">
        <v>0</v>
      </c>
    </row>
    <row r="38" spans="1:27">
      <c r="A38" s="67" t="s">
        <v>3052</v>
      </c>
      <c r="B38" s="67" t="s">
        <v>11</v>
      </c>
      <c r="C38" s="67" t="s">
        <v>3088</v>
      </c>
      <c r="D38" s="67" t="s">
        <v>3361</v>
      </c>
      <c r="E38" s="67" t="s">
        <v>3362</v>
      </c>
      <c r="F38" s="67" t="s">
        <v>197</v>
      </c>
      <c r="G38" s="67" t="s">
        <v>2038</v>
      </c>
      <c r="H38" s="67" t="s">
        <v>198</v>
      </c>
      <c r="I38" s="67" t="s">
        <v>193</v>
      </c>
      <c r="J38" s="67" t="s">
        <v>4642</v>
      </c>
      <c r="K38" s="67" t="s">
        <v>4763</v>
      </c>
      <c r="L38" s="68">
        <v>31500</v>
      </c>
      <c r="M38" s="68">
        <v>9775</v>
      </c>
      <c r="N38" s="68">
        <v>21725</v>
      </c>
      <c r="O38" s="67" t="s">
        <v>4764</v>
      </c>
      <c r="P38" s="67" t="str">
        <f>TMES[[#This Row],[cedula]]&amp;TMES[[#This Row],[ctapresup]]</f>
        <v>001085598322.1.1.1.01</v>
      </c>
      <c r="Q38" s="69">
        <v>0</v>
      </c>
      <c r="R38" s="40">
        <v>904.05</v>
      </c>
      <c r="S38" s="40">
        <v>300</v>
      </c>
      <c r="T38" s="40">
        <v>7588.35</v>
      </c>
      <c r="U38" s="69">
        <v>0</v>
      </c>
      <c r="V38" s="69">
        <v>0</v>
      </c>
      <c r="W38" s="40">
        <v>25</v>
      </c>
      <c r="X38" s="69">
        <v>0</v>
      </c>
      <c r="Y38" s="69">
        <v>0</v>
      </c>
      <c r="Z38" s="40">
        <v>957.6</v>
      </c>
      <c r="AA38" s="69">
        <v>0</v>
      </c>
    </row>
    <row r="39" spans="1:27">
      <c r="A39" s="67" t="s">
        <v>3052</v>
      </c>
      <c r="B39" s="67" t="s">
        <v>11</v>
      </c>
      <c r="C39" s="67" t="s">
        <v>3088</v>
      </c>
      <c r="D39" s="67" t="s">
        <v>3361</v>
      </c>
      <c r="E39" s="67" t="s">
        <v>3362</v>
      </c>
      <c r="F39" s="67" t="s">
        <v>771</v>
      </c>
      <c r="G39" s="67" t="s">
        <v>2039</v>
      </c>
      <c r="H39" s="67" t="s">
        <v>772</v>
      </c>
      <c r="I39" s="67" t="s">
        <v>1116</v>
      </c>
      <c r="J39" s="67" t="s">
        <v>4643</v>
      </c>
      <c r="K39" s="67" t="s">
        <v>4763</v>
      </c>
      <c r="L39" s="68">
        <v>10000</v>
      </c>
      <c r="M39" s="68">
        <v>916</v>
      </c>
      <c r="N39" s="68">
        <v>9084</v>
      </c>
      <c r="O39" s="67" t="s">
        <v>4764</v>
      </c>
      <c r="P39" s="67" t="str">
        <f>TMES[[#This Row],[cedula]]&amp;TMES[[#This Row],[ctapresup]]</f>
        <v>001056431342.1.1.1.01</v>
      </c>
      <c r="Q39" s="69">
        <v>0</v>
      </c>
      <c r="R39" s="40">
        <v>287</v>
      </c>
      <c r="S39" s="40">
        <v>300</v>
      </c>
      <c r="T39" s="69">
        <v>0</v>
      </c>
      <c r="U39" s="69">
        <v>0</v>
      </c>
      <c r="V39" s="69">
        <v>0</v>
      </c>
      <c r="W39" s="40">
        <v>25</v>
      </c>
      <c r="X39" s="69">
        <v>0</v>
      </c>
      <c r="Y39" s="69">
        <v>0</v>
      </c>
      <c r="Z39" s="40">
        <v>304</v>
      </c>
      <c r="AA39" s="69">
        <v>0</v>
      </c>
    </row>
    <row r="40" spans="1:27">
      <c r="A40" s="67" t="s">
        <v>3052</v>
      </c>
      <c r="B40" s="67" t="s">
        <v>11</v>
      </c>
      <c r="C40" s="67" t="s">
        <v>3088</v>
      </c>
      <c r="D40" s="67" t="s">
        <v>3361</v>
      </c>
      <c r="E40" s="67" t="s">
        <v>3362</v>
      </c>
      <c r="F40" s="67" t="s">
        <v>3075</v>
      </c>
      <c r="G40" s="67" t="s">
        <v>3061</v>
      </c>
      <c r="H40" s="67" t="s">
        <v>724</v>
      </c>
      <c r="I40" s="67" t="s">
        <v>1116</v>
      </c>
      <c r="J40" s="67" t="s">
        <v>4644</v>
      </c>
      <c r="K40" s="67" t="s">
        <v>4763</v>
      </c>
      <c r="L40" s="68">
        <v>24000</v>
      </c>
      <c r="M40" s="68">
        <v>1443.4</v>
      </c>
      <c r="N40" s="68">
        <v>22556.6</v>
      </c>
      <c r="O40" s="67" t="s">
        <v>4764</v>
      </c>
      <c r="P40" s="67" t="str">
        <f>TMES[[#This Row],[cedula]]&amp;TMES[[#This Row],[ctapresup]]</f>
        <v>068005533382.1.1.1.01</v>
      </c>
      <c r="Q40" s="69">
        <v>0</v>
      </c>
      <c r="R40" s="40">
        <v>688.8</v>
      </c>
      <c r="S40" s="69">
        <v>0</v>
      </c>
      <c r="T40" s="69">
        <v>0</v>
      </c>
      <c r="U40" s="69">
        <v>0</v>
      </c>
      <c r="V40" s="69">
        <v>0</v>
      </c>
      <c r="W40" s="40">
        <v>25</v>
      </c>
      <c r="X40" s="69">
        <v>0</v>
      </c>
      <c r="Y40" s="69">
        <v>0</v>
      </c>
      <c r="Z40" s="40">
        <v>729.6</v>
      </c>
      <c r="AA40" s="69">
        <v>0</v>
      </c>
    </row>
    <row r="41" spans="1:27">
      <c r="A41" s="67" t="s">
        <v>3052</v>
      </c>
      <c r="B41" s="67" t="s">
        <v>11</v>
      </c>
      <c r="C41" s="67" t="s">
        <v>3088</v>
      </c>
      <c r="D41" s="67" t="s">
        <v>3361</v>
      </c>
      <c r="E41" s="67" t="s">
        <v>3362</v>
      </c>
      <c r="F41" s="67" t="s">
        <v>965</v>
      </c>
      <c r="G41" s="67" t="s">
        <v>2040</v>
      </c>
      <c r="H41" s="67" t="s">
        <v>59</v>
      </c>
      <c r="I41" s="67" t="s">
        <v>960</v>
      </c>
      <c r="J41" s="67" t="s">
        <v>4645</v>
      </c>
      <c r="K41" s="67" t="s">
        <v>4763</v>
      </c>
      <c r="L41" s="68">
        <v>130000</v>
      </c>
      <c r="M41" s="68">
        <v>42138.239999999998</v>
      </c>
      <c r="N41" s="68">
        <v>87861.759999999995</v>
      </c>
      <c r="O41" s="67" t="s">
        <v>4764</v>
      </c>
      <c r="P41" s="67" t="str">
        <f>TMES[[#This Row],[cedula]]&amp;TMES[[#This Row],[ctapresup]]</f>
        <v>001017200192.1.1.1.01</v>
      </c>
      <c r="Q41" s="69">
        <v>0</v>
      </c>
      <c r="R41" s="40">
        <v>3731</v>
      </c>
      <c r="S41" s="40">
        <v>4194</v>
      </c>
      <c r="T41" s="40">
        <v>11024.12</v>
      </c>
      <c r="U41" s="69">
        <v>0</v>
      </c>
      <c r="V41" s="40">
        <v>50</v>
      </c>
      <c r="W41" s="40">
        <v>25</v>
      </c>
      <c r="X41" s="40">
        <v>19162.12</v>
      </c>
      <c r="Y41" s="69">
        <v>0</v>
      </c>
      <c r="Z41" s="40">
        <v>3952</v>
      </c>
      <c r="AA41" s="69">
        <v>0</v>
      </c>
    </row>
    <row r="42" spans="1:27">
      <c r="A42" s="67" t="s">
        <v>3052</v>
      </c>
      <c r="B42" s="67" t="s">
        <v>11</v>
      </c>
      <c r="C42" s="67" t="s">
        <v>3088</v>
      </c>
      <c r="D42" s="67" t="s">
        <v>3361</v>
      </c>
      <c r="E42" s="67" t="s">
        <v>3362</v>
      </c>
      <c r="F42" s="67" t="s">
        <v>700</v>
      </c>
      <c r="G42" s="67" t="s">
        <v>2041</v>
      </c>
      <c r="H42" s="67" t="s">
        <v>8</v>
      </c>
      <c r="I42" s="67" t="s">
        <v>699</v>
      </c>
      <c r="J42" s="67" t="s">
        <v>4646</v>
      </c>
      <c r="K42" s="67" t="s">
        <v>4763</v>
      </c>
      <c r="L42" s="68">
        <v>10000</v>
      </c>
      <c r="M42" s="68">
        <v>966</v>
      </c>
      <c r="N42" s="68">
        <v>9034</v>
      </c>
      <c r="O42" s="67" t="s">
        <v>4764</v>
      </c>
      <c r="P42" s="67" t="str">
        <f>TMES[[#This Row],[cedula]]&amp;TMES[[#This Row],[ctapresup]]</f>
        <v>081000085752.1.1.1.01</v>
      </c>
      <c r="Q42" s="69">
        <v>0</v>
      </c>
      <c r="R42" s="40">
        <v>287</v>
      </c>
      <c r="S42" s="40">
        <v>300</v>
      </c>
      <c r="T42" s="69">
        <v>0</v>
      </c>
      <c r="U42" s="69">
        <v>0</v>
      </c>
      <c r="V42" s="40">
        <v>50</v>
      </c>
      <c r="W42" s="40">
        <v>25</v>
      </c>
      <c r="X42" s="69">
        <v>0</v>
      </c>
      <c r="Y42" s="69">
        <v>0</v>
      </c>
      <c r="Z42" s="40">
        <v>304</v>
      </c>
      <c r="AA42" s="69">
        <v>0</v>
      </c>
    </row>
    <row r="43" spans="1:27">
      <c r="A43" s="67" t="s">
        <v>3052</v>
      </c>
      <c r="B43" s="67" t="s">
        <v>11</v>
      </c>
      <c r="C43" s="67" t="s">
        <v>3088</v>
      </c>
      <c r="D43" s="67" t="s">
        <v>3361</v>
      </c>
      <c r="E43" s="67" t="s">
        <v>3362</v>
      </c>
      <c r="F43" s="67" t="s">
        <v>774</v>
      </c>
      <c r="G43" s="67" t="s">
        <v>2042</v>
      </c>
      <c r="H43" s="67" t="s">
        <v>100</v>
      </c>
      <c r="I43" s="67" t="s">
        <v>1116</v>
      </c>
      <c r="J43" s="67" t="s">
        <v>4647</v>
      </c>
      <c r="K43" s="67" t="s">
        <v>4763</v>
      </c>
      <c r="L43" s="68">
        <v>180000</v>
      </c>
      <c r="M43" s="68">
        <v>42190.22</v>
      </c>
      <c r="N43" s="68">
        <v>137809.78</v>
      </c>
      <c r="O43" s="67" t="s">
        <v>4764</v>
      </c>
      <c r="P43" s="67" t="str">
        <f>TMES[[#This Row],[cedula]]&amp;TMES[[#This Row],[ctapresup]]</f>
        <v>001153445822.1.1.1.01</v>
      </c>
      <c r="Q43" s="69">
        <v>0</v>
      </c>
      <c r="R43" s="40">
        <v>5166</v>
      </c>
      <c r="S43" s="40">
        <v>1000</v>
      </c>
      <c r="T43" s="69">
        <v>0</v>
      </c>
      <c r="U43" s="69">
        <v>0</v>
      </c>
      <c r="V43" s="69">
        <v>0</v>
      </c>
      <c r="W43" s="40">
        <v>25</v>
      </c>
      <c r="X43" s="40">
        <v>31055.42</v>
      </c>
      <c r="Y43" s="69">
        <v>0</v>
      </c>
      <c r="Z43" s="40">
        <v>4943.8</v>
      </c>
      <c r="AA43" s="69">
        <v>0</v>
      </c>
    </row>
    <row r="44" spans="1:27">
      <c r="A44" s="67" t="s">
        <v>3052</v>
      </c>
      <c r="B44" s="67" t="s">
        <v>11</v>
      </c>
      <c r="C44" s="67" t="s">
        <v>3088</v>
      </c>
      <c r="D44" s="67" t="s">
        <v>3361</v>
      </c>
      <c r="E44" s="67" t="s">
        <v>3362</v>
      </c>
      <c r="F44" s="67" t="s">
        <v>3231</v>
      </c>
      <c r="G44" s="67" t="s">
        <v>3248</v>
      </c>
      <c r="H44" s="67" t="s">
        <v>8</v>
      </c>
      <c r="I44" s="67" t="s">
        <v>266</v>
      </c>
      <c r="J44" s="67" t="s">
        <v>4648</v>
      </c>
      <c r="K44" s="67" t="s">
        <v>4763</v>
      </c>
      <c r="L44" s="68">
        <v>17000</v>
      </c>
      <c r="M44" s="68">
        <v>1029.7</v>
      </c>
      <c r="N44" s="68">
        <v>15970.3</v>
      </c>
      <c r="O44" s="67" t="s">
        <v>4764</v>
      </c>
      <c r="P44" s="67" t="str">
        <f>TMES[[#This Row],[cedula]]&amp;TMES[[#This Row],[ctapresup]]</f>
        <v>001136397282.1.1.1.01</v>
      </c>
      <c r="Q44" s="69">
        <v>0</v>
      </c>
      <c r="R44" s="40">
        <v>487.9</v>
      </c>
      <c r="S44" s="69">
        <v>0</v>
      </c>
      <c r="T44" s="69">
        <v>0</v>
      </c>
      <c r="U44" s="69">
        <v>0</v>
      </c>
      <c r="V44" s="69">
        <v>0</v>
      </c>
      <c r="W44" s="40">
        <v>25</v>
      </c>
      <c r="X44" s="69">
        <v>0</v>
      </c>
      <c r="Y44" s="69">
        <v>0</v>
      </c>
      <c r="Z44" s="40">
        <v>516.79999999999995</v>
      </c>
      <c r="AA44" s="69">
        <v>0</v>
      </c>
    </row>
    <row r="45" spans="1:27">
      <c r="A45" s="67" t="s">
        <v>3052</v>
      </c>
      <c r="B45" s="67" t="s">
        <v>11</v>
      </c>
      <c r="C45" s="67" t="s">
        <v>3088</v>
      </c>
      <c r="D45" s="67" t="s">
        <v>3361</v>
      </c>
      <c r="E45" s="67" t="s">
        <v>3362</v>
      </c>
      <c r="F45" s="67" t="s">
        <v>1118</v>
      </c>
      <c r="G45" s="67" t="s">
        <v>2043</v>
      </c>
      <c r="H45" s="67" t="s">
        <v>196</v>
      </c>
      <c r="I45" s="67" t="s">
        <v>1115</v>
      </c>
      <c r="J45" s="67" t="s">
        <v>4649</v>
      </c>
      <c r="K45" s="67" t="s">
        <v>4763</v>
      </c>
      <c r="L45" s="68">
        <v>35000</v>
      </c>
      <c r="M45" s="68">
        <v>2093.5</v>
      </c>
      <c r="N45" s="68">
        <v>32906.5</v>
      </c>
      <c r="O45" s="67" t="s">
        <v>4764</v>
      </c>
      <c r="P45" s="67" t="str">
        <f>TMES[[#This Row],[cedula]]&amp;TMES[[#This Row],[ctapresup]]</f>
        <v>048004764442.1.1.1.01</v>
      </c>
      <c r="Q45" s="69">
        <v>0</v>
      </c>
      <c r="R45" s="40">
        <v>1004.5</v>
      </c>
      <c r="S45" s="69">
        <v>0</v>
      </c>
      <c r="T45" s="69">
        <v>0</v>
      </c>
      <c r="U45" s="69">
        <v>0</v>
      </c>
      <c r="V45" s="69">
        <v>0</v>
      </c>
      <c r="W45" s="40">
        <v>25</v>
      </c>
      <c r="X45" s="69">
        <v>0</v>
      </c>
      <c r="Y45" s="69">
        <v>0</v>
      </c>
      <c r="Z45" s="40">
        <v>1064</v>
      </c>
      <c r="AA45" s="69">
        <v>0</v>
      </c>
    </row>
    <row r="46" spans="1:27">
      <c r="A46" s="67" t="s">
        <v>3052</v>
      </c>
      <c r="B46" s="67" t="s">
        <v>11</v>
      </c>
      <c r="C46" s="67" t="s">
        <v>3088</v>
      </c>
      <c r="D46" s="67" t="s">
        <v>3361</v>
      </c>
      <c r="E46" s="67" t="s">
        <v>3362</v>
      </c>
      <c r="F46" s="67" t="s">
        <v>1600</v>
      </c>
      <c r="G46" s="67" t="s">
        <v>2044</v>
      </c>
      <c r="H46" s="67" t="s">
        <v>1601</v>
      </c>
      <c r="I46" s="67" t="s">
        <v>1116</v>
      </c>
      <c r="J46" s="67" t="s">
        <v>4650</v>
      </c>
      <c r="K46" s="67" t="s">
        <v>4763</v>
      </c>
      <c r="L46" s="68">
        <v>24000</v>
      </c>
      <c r="M46" s="68">
        <v>14062.66</v>
      </c>
      <c r="N46" s="68">
        <v>9937.34</v>
      </c>
      <c r="O46" s="67" t="s">
        <v>4764</v>
      </c>
      <c r="P46" s="67" t="str">
        <f>TMES[[#This Row],[cedula]]&amp;TMES[[#This Row],[ctapresup]]</f>
        <v>402283410832.1.1.1.01</v>
      </c>
      <c r="Q46" s="69">
        <v>0</v>
      </c>
      <c r="R46" s="40">
        <v>688.8</v>
      </c>
      <c r="S46" s="69">
        <v>0</v>
      </c>
      <c r="T46" s="40">
        <v>12619.26</v>
      </c>
      <c r="U46" s="69">
        <v>0</v>
      </c>
      <c r="V46" s="69">
        <v>0</v>
      </c>
      <c r="W46" s="40">
        <v>25</v>
      </c>
      <c r="X46" s="69">
        <v>0</v>
      </c>
      <c r="Y46" s="69">
        <v>0</v>
      </c>
      <c r="Z46" s="40">
        <v>729.6</v>
      </c>
      <c r="AA46" s="69">
        <v>0</v>
      </c>
    </row>
    <row r="47" spans="1:27">
      <c r="A47" s="67" t="s">
        <v>3052</v>
      </c>
      <c r="B47" s="67" t="s">
        <v>11</v>
      </c>
      <c r="C47" s="67" t="s">
        <v>3088</v>
      </c>
      <c r="D47" s="67" t="s">
        <v>3361</v>
      </c>
      <c r="E47" s="67" t="s">
        <v>3362</v>
      </c>
      <c r="F47" s="67" t="s">
        <v>216</v>
      </c>
      <c r="G47" s="67" t="s">
        <v>2045</v>
      </c>
      <c r="H47" s="67" t="s">
        <v>15</v>
      </c>
      <c r="I47" s="67" t="s">
        <v>1982</v>
      </c>
      <c r="J47" s="67" t="s">
        <v>4445</v>
      </c>
      <c r="K47" s="67" t="s">
        <v>4763</v>
      </c>
      <c r="L47" s="68">
        <v>31500</v>
      </c>
      <c r="M47" s="68">
        <v>5342.65</v>
      </c>
      <c r="N47" s="68">
        <v>26157.35</v>
      </c>
      <c r="O47" s="67" t="s">
        <v>4764</v>
      </c>
      <c r="P47" s="67" t="str">
        <f>TMES[[#This Row],[cedula]]&amp;TMES[[#This Row],[ctapresup]]</f>
        <v>001007247152.1.1.1.01</v>
      </c>
      <c r="Q47" s="69">
        <v>0</v>
      </c>
      <c r="R47" s="40">
        <v>904.05</v>
      </c>
      <c r="S47" s="40">
        <v>300</v>
      </c>
      <c r="T47" s="40">
        <v>3106</v>
      </c>
      <c r="U47" s="69">
        <v>0</v>
      </c>
      <c r="V47" s="40">
        <v>50</v>
      </c>
      <c r="W47" s="40">
        <v>25</v>
      </c>
      <c r="X47" s="69">
        <v>0</v>
      </c>
      <c r="Y47" s="69">
        <v>0</v>
      </c>
      <c r="Z47" s="40">
        <v>957.6</v>
      </c>
      <c r="AA47" s="69">
        <v>0</v>
      </c>
    </row>
    <row r="48" spans="1:27">
      <c r="A48" s="67" t="s">
        <v>3052</v>
      </c>
      <c r="B48" s="67" t="s">
        <v>11</v>
      </c>
      <c r="C48" s="67" t="s">
        <v>3088</v>
      </c>
      <c r="D48" s="67" t="s">
        <v>3361</v>
      </c>
      <c r="E48" s="67" t="s">
        <v>3362</v>
      </c>
      <c r="F48" s="67" t="s">
        <v>1602</v>
      </c>
      <c r="G48" s="67" t="s">
        <v>2046</v>
      </c>
      <c r="H48" s="67" t="s">
        <v>8</v>
      </c>
      <c r="I48" s="67" t="s">
        <v>266</v>
      </c>
      <c r="J48" s="67" t="s">
        <v>4651</v>
      </c>
      <c r="K48" s="67" t="s">
        <v>4763</v>
      </c>
      <c r="L48" s="68">
        <v>16000</v>
      </c>
      <c r="M48" s="68">
        <v>4016.6</v>
      </c>
      <c r="N48" s="68">
        <v>11983.4</v>
      </c>
      <c r="O48" s="67" t="s">
        <v>4764</v>
      </c>
      <c r="P48" s="67" t="str">
        <f>TMES[[#This Row],[cedula]]&amp;TMES[[#This Row],[ctapresup]]</f>
        <v>136001691332.1.1.1.01</v>
      </c>
      <c r="Q48" s="69">
        <v>0</v>
      </c>
      <c r="R48" s="40">
        <v>459.2</v>
      </c>
      <c r="S48" s="69">
        <v>0</v>
      </c>
      <c r="T48" s="40">
        <v>3046</v>
      </c>
      <c r="U48" s="69">
        <v>0</v>
      </c>
      <c r="V48" s="69">
        <v>0</v>
      </c>
      <c r="W48" s="40">
        <v>25</v>
      </c>
      <c r="X48" s="69">
        <v>0</v>
      </c>
      <c r="Y48" s="69">
        <v>0</v>
      </c>
      <c r="Z48" s="40">
        <v>486.4</v>
      </c>
      <c r="AA48" s="69">
        <v>0</v>
      </c>
    </row>
    <row r="49" spans="1:27">
      <c r="A49" s="67" t="s">
        <v>3052</v>
      </c>
      <c r="B49" s="67" t="s">
        <v>11</v>
      </c>
      <c r="C49" s="67" t="s">
        <v>3088</v>
      </c>
      <c r="D49" s="67" t="s">
        <v>3361</v>
      </c>
      <c r="E49" s="67" t="s">
        <v>3362</v>
      </c>
      <c r="F49" s="67" t="s">
        <v>595</v>
      </c>
      <c r="G49" s="67" t="s">
        <v>1315</v>
      </c>
      <c r="H49" s="67" t="s">
        <v>108</v>
      </c>
      <c r="I49" s="67" t="s">
        <v>596</v>
      </c>
      <c r="J49" s="67" t="s">
        <v>4652</v>
      </c>
      <c r="K49" s="67" t="s">
        <v>4763</v>
      </c>
      <c r="L49" s="68">
        <v>65000</v>
      </c>
      <c r="M49" s="68">
        <v>33937.410000000003</v>
      </c>
      <c r="N49" s="68">
        <v>31062.59</v>
      </c>
      <c r="O49" s="67" t="s">
        <v>4764</v>
      </c>
      <c r="P49" s="67" t="str">
        <f>TMES[[#This Row],[cedula]]&amp;TMES[[#This Row],[ctapresup]]</f>
        <v>001166937302.1.1.1.01</v>
      </c>
      <c r="Q49" s="69">
        <v>0</v>
      </c>
      <c r="R49" s="40">
        <v>1865.5</v>
      </c>
      <c r="S49" s="40">
        <v>300</v>
      </c>
      <c r="T49" s="40">
        <v>22923.41</v>
      </c>
      <c r="U49" s="69">
        <v>0</v>
      </c>
      <c r="V49" s="69">
        <v>0</v>
      </c>
      <c r="W49" s="40">
        <v>25</v>
      </c>
      <c r="X49" s="40">
        <v>3822.6</v>
      </c>
      <c r="Y49" s="69">
        <v>0</v>
      </c>
      <c r="Z49" s="40">
        <v>1976</v>
      </c>
      <c r="AA49" s="40">
        <v>3024.9</v>
      </c>
    </row>
    <row r="50" spans="1:27">
      <c r="A50" s="67" t="s">
        <v>3052</v>
      </c>
      <c r="B50" s="67" t="s">
        <v>11</v>
      </c>
      <c r="C50" s="67" t="s">
        <v>3088</v>
      </c>
      <c r="D50" s="67" t="s">
        <v>3361</v>
      </c>
      <c r="E50" s="67" t="s">
        <v>3362</v>
      </c>
      <c r="F50" s="67" t="s">
        <v>1230</v>
      </c>
      <c r="G50" s="67" t="s">
        <v>2047</v>
      </c>
      <c r="H50" s="67" t="s">
        <v>128</v>
      </c>
      <c r="I50" s="67" t="s">
        <v>1116</v>
      </c>
      <c r="J50" s="67" t="s">
        <v>4653</v>
      </c>
      <c r="K50" s="67" t="s">
        <v>4763</v>
      </c>
      <c r="L50" s="68">
        <v>15000</v>
      </c>
      <c r="M50" s="68">
        <v>911.5</v>
      </c>
      <c r="N50" s="68">
        <v>14088.5</v>
      </c>
      <c r="O50" s="67" t="s">
        <v>4764</v>
      </c>
      <c r="P50" s="67" t="str">
        <f>TMES[[#This Row],[cedula]]&amp;TMES[[#This Row],[ctapresup]]</f>
        <v>402286244212.1.1.1.01</v>
      </c>
      <c r="Q50" s="69">
        <v>0</v>
      </c>
      <c r="R50" s="40">
        <v>430.5</v>
      </c>
      <c r="S50" s="69">
        <v>0</v>
      </c>
      <c r="T50" s="69">
        <v>0</v>
      </c>
      <c r="U50" s="69">
        <v>0</v>
      </c>
      <c r="V50" s="69">
        <v>0</v>
      </c>
      <c r="W50" s="40">
        <v>25</v>
      </c>
      <c r="X50" s="69">
        <v>0</v>
      </c>
      <c r="Y50" s="69">
        <v>0</v>
      </c>
      <c r="Z50" s="40">
        <v>456</v>
      </c>
      <c r="AA50" s="69">
        <v>0</v>
      </c>
    </row>
    <row r="51" spans="1:27">
      <c r="A51" s="67" t="s">
        <v>3052</v>
      </c>
      <c r="B51" s="67" t="s">
        <v>11</v>
      </c>
      <c r="C51" s="67" t="s">
        <v>3088</v>
      </c>
      <c r="D51" s="67" t="s">
        <v>3361</v>
      </c>
      <c r="E51" s="67" t="s">
        <v>3362</v>
      </c>
      <c r="F51" s="67" t="s">
        <v>912</v>
      </c>
      <c r="G51" s="67" t="s">
        <v>2048</v>
      </c>
      <c r="H51" s="67" t="s">
        <v>100</v>
      </c>
      <c r="I51" s="67" t="s">
        <v>911</v>
      </c>
      <c r="J51" s="67" t="s">
        <v>4654</v>
      </c>
      <c r="K51" s="67" t="s">
        <v>4763</v>
      </c>
      <c r="L51" s="68">
        <v>10000</v>
      </c>
      <c r="M51" s="68">
        <v>616</v>
      </c>
      <c r="N51" s="68">
        <v>9384</v>
      </c>
      <c r="O51" s="67" t="s">
        <v>4764</v>
      </c>
      <c r="P51" s="67" t="str">
        <f>TMES[[#This Row],[cedula]]&amp;TMES[[#This Row],[ctapresup]]</f>
        <v>093002632752.1.1.1.01</v>
      </c>
      <c r="Q51" s="69">
        <v>0</v>
      </c>
      <c r="R51" s="40">
        <v>287</v>
      </c>
      <c r="S51" s="69">
        <v>0</v>
      </c>
      <c r="T51" s="69">
        <v>0</v>
      </c>
      <c r="U51" s="69">
        <v>0</v>
      </c>
      <c r="V51" s="69">
        <v>0</v>
      </c>
      <c r="W51" s="40">
        <v>25</v>
      </c>
      <c r="X51" s="69">
        <v>0</v>
      </c>
      <c r="Y51" s="69">
        <v>0</v>
      </c>
      <c r="Z51" s="40">
        <v>304</v>
      </c>
      <c r="AA51" s="69">
        <v>0</v>
      </c>
    </row>
    <row r="52" spans="1:27">
      <c r="A52" s="67" t="s">
        <v>3052</v>
      </c>
      <c r="B52" s="67" t="s">
        <v>11</v>
      </c>
      <c r="C52" s="67" t="s">
        <v>3088</v>
      </c>
      <c r="D52" s="67" t="s">
        <v>3361</v>
      </c>
      <c r="E52" s="67" t="s">
        <v>3362</v>
      </c>
      <c r="F52" s="67" t="s">
        <v>4655</v>
      </c>
      <c r="G52" s="67" t="s">
        <v>2049</v>
      </c>
      <c r="H52" s="67" t="s">
        <v>775</v>
      </c>
      <c r="I52" s="67" t="s">
        <v>1116</v>
      </c>
      <c r="J52" s="67" t="s">
        <v>4656</v>
      </c>
      <c r="K52" s="67" t="s">
        <v>4763</v>
      </c>
      <c r="L52" s="68">
        <v>100000</v>
      </c>
      <c r="M52" s="68">
        <v>18040.37</v>
      </c>
      <c r="N52" s="68">
        <v>81959.63</v>
      </c>
      <c r="O52" s="67" t="s">
        <v>4764</v>
      </c>
      <c r="P52" s="67" t="str">
        <f>TMES[[#This Row],[cedula]]&amp;TMES[[#This Row],[ctapresup]]</f>
        <v>001159486632.1.1.1.01</v>
      </c>
      <c r="Q52" s="69">
        <v>0</v>
      </c>
      <c r="R52" s="40">
        <v>2870</v>
      </c>
      <c r="S52" s="69">
        <v>0</v>
      </c>
      <c r="T52" s="69">
        <v>0</v>
      </c>
      <c r="U52" s="69">
        <v>0</v>
      </c>
      <c r="V52" s="69">
        <v>0</v>
      </c>
      <c r="W52" s="40">
        <v>25</v>
      </c>
      <c r="X52" s="40">
        <v>12105.37</v>
      </c>
      <c r="Y52" s="69">
        <v>0</v>
      </c>
      <c r="Z52" s="40">
        <v>3040</v>
      </c>
      <c r="AA52" s="69">
        <v>0</v>
      </c>
    </row>
    <row r="53" spans="1:27">
      <c r="A53" s="67" t="s">
        <v>3052</v>
      </c>
      <c r="B53" s="67" t="s">
        <v>11</v>
      </c>
      <c r="C53" s="67" t="s">
        <v>3088</v>
      </c>
      <c r="D53" s="67" t="s">
        <v>3361</v>
      </c>
      <c r="E53" s="67" t="s">
        <v>3362</v>
      </c>
      <c r="F53" s="67" t="s">
        <v>913</v>
      </c>
      <c r="G53" s="67" t="s">
        <v>2050</v>
      </c>
      <c r="H53" s="67" t="s">
        <v>111</v>
      </c>
      <c r="I53" s="67" t="s">
        <v>911</v>
      </c>
      <c r="J53" s="67" t="s">
        <v>4657</v>
      </c>
      <c r="K53" s="67" t="s">
        <v>4763</v>
      </c>
      <c r="L53" s="68">
        <v>11000</v>
      </c>
      <c r="M53" s="68">
        <v>675.1</v>
      </c>
      <c r="N53" s="68">
        <v>10324.9</v>
      </c>
      <c r="O53" s="67" t="s">
        <v>4764</v>
      </c>
      <c r="P53" s="67" t="str">
        <f>TMES[[#This Row],[cedula]]&amp;TMES[[#This Row],[ctapresup]]</f>
        <v>033000838092.1.1.1.01</v>
      </c>
      <c r="Q53" s="69">
        <v>0</v>
      </c>
      <c r="R53" s="40">
        <v>315.7</v>
      </c>
      <c r="S53" s="69">
        <v>0</v>
      </c>
      <c r="T53" s="69">
        <v>0</v>
      </c>
      <c r="U53" s="69">
        <v>0</v>
      </c>
      <c r="V53" s="69">
        <v>0</v>
      </c>
      <c r="W53" s="40">
        <v>25</v>
      </c>
      <c r="X53" s="69">
        <v>0</v>
      </c>
      <c r="Y53" s="69">
        <v>0</v>
      </c>
      <c r="Z53" s="40">
        <v>334.4</v>
      </c>
      <c r="AA53" s="69">
        <v>0</v>
      </c>
    </row>
    <row r="54" spans="1:27">
      <c r="A54" s="67" t="s">
        <v>3052</v>
      </c>
      <c r="B54" s="67" t="s">
        <v>11</v>
      </c>
      <c r="C54" s="67" t="s">
        <v>3088</v>
      </c>
      <c r="D54" s="67" t="s">
        <v>3361</v>
      </c>
      <c r="E54" s="67" t="s">
        <v>3362</v>
      </c>
      <c r="F54" s="67" t="s">
        <v>719</v>
      </c>
      <c r="G54" s="67" t="s">
        <v>2051</v>
      </c>
      <c r="H54" s="67" t="s">
        <v>3290</v>
      </c>
      <c r="I54" s="67" t="s">
        <v>699</v>
      </c>
      <c r="J54" s="67" t="s">
        <v>4658</v>
      </c>
      <c r="K54" s="67" t="s">
        <v>4763</v>
      </c>
      <c r="L54" s="68">
        <v>35000</v>
      </c>
      <c r="M54" s="68">
        <v>18015.759999999998</v>
      </c>
      <c r="N54" s="68">
        <v>16984.240000000002</v>
      </c>
      <c r="O54" s="67" t="s">
        <v>4764</v>
      </c>
      <c r="P54" s="67" t="str">
        <f>TMES[[#This Row],[cedula]]&amp;TMES[[#This Row],[ctapresup]]</f>
        <v>001010759762.1.1.1.01</v>
      </c>
      <c r="Q54" s="69">
        <v>0</v>
      </c>
      <c r="R54" s="40">
        <v>1004.5</v>
      </c>
      <c r="S54" s="69">
        <v>0</v>
      </c>
      <c r="T54" s="40">
        <v>15922.26</v>
      </c>
      <c r="U54" s="69">
        <v>0</v>
      </c>
      <c r="V54" s="69">
        <v>0</v>
      </c>
      <c r="W54" s="40">
        <v>25</v>
      </c>
      <c r="X54" s="69">
        <v>0</v>
      </c>
      <c r="Y54" s="69">
        <v>0</v>
      </c>
      <c r="Z54" s="40">
        <v>1064</v>
      </c>
      <c r="AA54" s="69">
        <v>0</v>
      </c>
    </row>
    <row r="55" spans="1:27">
      <c r="A55" s="67" t="s">
        <v>3052</v>
      </c>
      <c r="B55" s="67" t="s">
        <v>11</v>
      </c>
      <c r="C55" s="67" t="s">
        <v>3088</v>
      </c>
      <c r="D55" s="67" t="s">
        <v>3361</v>
      </c>
      <c r="E55" s="67" t="s">
        <v>3362</v>
      </c>
      <c r="F55" s="67" t="s">
        <v>1603</v>
      </c>
      <c r="G55" s="67" t="s">
        <v>2052</v>
      </c>
      <c r="H55" s="67" t="s">
        <v>27</v>
      </c>
      <c r="I55" s="67" t="s">
        <v>266</v>
      </c>
      <c r="J55" s="67" t="s">
        <v>4659</v>
      </c>
      <c r="K55" s="67" t="s">
        <v>4763</v>
      </c>
      <c r="L55" s="68">
        <v>16500</v>
      </c>
      <c r="M55" s="68">
        <v>1000.15</v>
      </c>
      <c r="N55" s="68">
        <v>15499.85</v>
      </c>
      <c r="O55" s="67" t="s">
        <v>4764</v>
      </c>
      <c r="P55" s="67" t="str">
        <f>TMES[[#This Row],[cedula]]&amp;TMES[[#This Row],[ctapresup]]</f>
        <v>001143600272.1.1.1.01</v>
      </c>
      <c r="Q55" s="69">
        <v>0</v>
      </c>
      <c r="R55" s="40">
        <v>473.55</v>
      </c>
      <c r="S55" s="69">
        <v>0</v>
      </c>
      <c r="T55" s="69">
        <v>0</v>
      </c>
      <c r="U55" s="69">
        <v>0</v>
      </c>
      <c r="V55" s="69">
        <v>0</v>
      </c>
      <c r="W55" s="40">
        <v>25</v>
      </c>
      <c r="X55" s="69">
        <v>0</v>
      </c>
      <c r="Y55" s="69">
        <v>0</v>
      </c>
      <c r="Z55" s="40">
        <v>501.6</v>
      </c>
      <c r="AA55" s="69">
        <v>0</v>
      </c>
    </row>
    <row r="56" spans="1:27">
      <c r="A56" s="67" t="s">
        <v>3052</v>
      </c>
      <c r="B56" s="67" t="s">
        <v>11</v>
      </c>
      <c r="C56" s="67" t="s">
        <v>3088</v>
      </c>
      <c r="D56" s="67" t="s">
        <v>3361</v>
      </c>
      <c r="E56" s="67" t="s">
        <v>3362</v>
      </c>
      <c r="F56" s="67" t="s">
        <v>720</v>
      </c>
      <c r="G56" s="67" t="s">
        <v>2053</v>
      </c>
      <c r="H56" s="67" t="s">
        <v>133</v>
      </c>
      <c r="I56" s="67" t="s">
        <v>716</v>
      </c>
      <c r="J56" s="67" t="s">
        <v>4660</v>
      </c>
      <c r="K56" s="67" t="s">
        <v>4763</v>
      </c>
      <c r="L56" s="68">
        <v>30000</v>
      </c>
      <c r="M56" s="68">
        <v>15353.71</v>
      </c>
      <c r="N56" s="68">
        <v>14646.29</v>
      </c>
      <c r="O56" s="67" t="s">
        <v>4764</v>
      </c>
      <c r="P56" s="67" t="str">
        <f>TMES[[#This Row],[cedula]]&amp;TMES[[#This Row],[ctapresup]]</f>
        <v>001031062582.1.1.1.01</v>
      </c>
      <c r="Q56" s="69">
        <v>0</v>
      </c>
      <c r="R56" s="40">
        <v>861</v>
      </c>
      <c r="S56" s="69">
        <v>0</v>
      </c>
      <c r="T56" s="40">
        <v>13505.71</v>
      </c>
      <c r="U56" s="69">
        <v>0</v>
      </c>
      <c r="V56" s="40">
        <v>50</v>
      </c>
      <c r="W56" s="40">
        <v>25</v>
      </c>
      <c r="X56" s="69">
        <v>0</v>
      </c>
      <c r="Y56" s="69">
        <v>0</v>
      </c>
      <c r="Z56" s="40">
        <v>912</v>
      </c>
      <c r="AA56" s="69">
        <v>0</v>
      </c>
    </row>
    <row r="57" spans="1:27">
      <c r="A57" s="67" t="s">
        <v>3052</v>
      </c>
      <c r="B57" s="67" t="s">
        <v>11</v>
      </c>
      <c r="C57" s="67" t="s">
        <v>3088</v>
      </c>
      <c r="D57" s="67" t="s">
        <v>3361</v>
      </c>
      <c r="E57" s="67" t="s">
        <v>3362</v>
      </c>
      <c r="F57" s="67" t="s">
        <v>701</v>
      </c>
      <c r="G57" s="67" t="s">
        <v>2054</v>
      </c>
      <c r="H57" s="67" t="s">
        <v>8</v>
      </c>
      <c r="I57" s="67" t="s">
        <v>699</v>
      </c>
      <c r="J57" s="67" t="s">
        <v>4661</v>
      </c>
      <c r="K57" s="67" t="s">
        <v>4763</v>
      </c>
      <c r="L57" s="68">
        <v>11000</v>
      </c>
      <c r="M57" s="68">
        <v>1101.0999999999999</v>
      </c>
      <c r="N57" s="68">
        <v>9898.9</v>
      </c>
      <c r="O57" s="67" t="s">
        <v>4764</v>
      </c>
      <c r="P57" s="67" t="str">
        <f>TMES[[#This Row],[cedula]]&amp;TMES[[#This Row],[ctapresup]]</f>
        <v>001068565452.1.1.1.01</v>
      </c>
      <c r="Q57" s="69">
        <v>0</v>
      </c>
      <c r="R57" s="40">
        <v>315.7</v>
      </c>
      <c r="S57" s="69">
        <v>0</v>
      </c>
      <c r="T57" s="40">
        <v>376</v>
      </c>
      <c r="U57" s="69">
        <v>0</v>
      </c>
      <c r="V57" s="40">
        <v>50</v>
      </c>
      <c r="W57" s="40">
        <v>25</v>
      </c>
      <c r="X57" s="69">
        <v>0</v>
      </c>
      <c r="Y57" s="69">
        <v>0</v>
      </c>
      <c r="Z57" s="40">
        <v>334.4</v>
      </c>
      <c r="AA57" s="69">
        <v>0</v>
      </c>
    </row>
    <row r="58" spans="1:27">
      <c r="A58" s="67" t="s">
        <v>3052</v>
      </c>
      <c r="B58" s="67" t="s">
        <v>11</v>
      </c>
      <c r="C58" s="67" t="s">
        <v>3088</v>
      </c>
      <c r="D58" s="67" t="s">
        <v>3361</v>
      </c>
      <c r="E58" s="67" t="s">
        <v>3362</v>
      </c>
      <c r="F58" s="67" t="s">
        <v>311</v>
      </c>
      <c r="G58" s="67" t="s">
        <v>1316</v>
      </c>
      <c r="H58" s="67" t="s">
        <v>10</v>
      </c>
      <c r="I58" s="67" t="s">
        <v>309</v>
      </c>
      <c r="J58" s="67" t="s">
        <v>4662</v>
      </c>
      <c r="K58" s="67" t="s">
        <v>4763</v>
      </c>
      <c r="L58" s="68">
        <v>35000</v>
      </c>
      <c r="M58" s="68">
        <v>3489.5</v>
      </c>
      <c r="N58" s="68">
        <v>31510.5</v>
      </c>
      <c r="O58" s="67" t="s">
        <v>4764</v>
      </c>
      <c r="P58" s="67" t="str">
        <f>TMES[[#This Row],[cedula]]&amp;TMES[[#This Row],[ctapresup]]</f>
        <v>001025871442.1.1.1.01</v>
      </c>
      <c r="Q58" s="69">
        <v>0</v>
      </c>
      <c r="R58" s="40">
        <v>1004.5</v>
      </c>
      <c r="S58" s="40">
        <v>300</v>
      </c>
      <c r="T58" s="40">
        <v>1096</v>
      </c>
      <c r="U58" s="69">
        <v>0</v>
      </c>
      <c r="V58" s="69">
        <v>0</v>
      </c>
      <c r="W58" s="40">
        <v>25</v>
      </c>
      <c r="X58" s="69">
        <v>0</v>
      </c>
      <c r="Y58" s="69">
        <v>0</v>
      </c>
      <c r="Z58" s="40">
        <v>1064</v>
      </c>
      <c r="AA58" s="69">
        <v>0</v>
      </c>
    </row>
    <row r="59" spans="1:27">
      <c r="A59" s="67" t="s">
        <v>3052</v>
      </c>
      <c r="B59" s="67" t="s">
        <v>11</v>
      </c>
      <c r="C59" s="67" t="s">
        <v>3088</v>
      </c>
      <c r="D59" s="67" t="s">
        <v>3361</v>
      </c>
      <c r="E59" s="67" t="s">
        <v>3362</v>
      </c>
      <c r="F59" s="67" t="s">
        <v>4765</v>
      </c>
      <c r="G59" s="67" t="s">
        <v>4766</v>
      </c>
      <c r="H59" s="67" t="s">
        <v>1654</v>
      </c>
      <c r="I59" s="67" t="s">
        <v>1116</v>
      </c>
      <c r="J59" s="67" t="s">
        <v>4767</v>
      </c>
      <c r="K59" s="67" t="s">
        <v>4763</v>
      </c>
      <c r="L59" s="68">
        <v>135000</v>
      </c>
      <c r="M59" s="68">
        <v>28341.74</v>
      </c>
      <c r="N59" s="68">
        <v>106658.26</v>
      </c>
      <c r="O59" s="67" t="s">
        <v>4764</v>
      </c>
      <c r="P59" s="67" t="str">
        <f>TMES[[#This Row],[cedula]]&amp;TMES[[#This Row],[ctapresup]]</f>
        <v>001174486622.1.1.1.01</v>
      </c>
      <c r="Q59" s="69">
        <v>0</v>
      </c>
      <c r="R59" s="40">
        <v>3874.5</v>
      </c>
      <c r="S59" s="69">
        <v>0</v>
      </c>
      <c r="T59" s="69">
        <v>0</v>
      </c>
      <c r="U59" s="69">
        <v>0</v>
      </c>
      <c r="V59" s="69">
        <v>0</v>
      </c>
      <c r="W59" s="40">
        <v>25</v>
      </c>
      <c r="X59" s="40">
        <v>20338.240000000002</v>
      </c>
      <c r="Y59" s="69">
        <v>0</v>
      </c>
      <c r="Z59" s="40">
        <v>4104</v>
      </c>
      <c r="AA59" s="69">
        <v>0</v>
      </c>
    </row>
    <row r="60" spans="1:27">
      <c r="A60" s="67" t="s">
        <v>3052</v>
      </c>
      <c r="B60" s="67" t="s">
        <v>11</v>
      </c>
      <c r="C60" s="67" t="s">
        <v>3088</v>
      </c>
      <c r="D60" s="67" t="s">
        <v>3361</v>
      </c>
      <c r="E60" s="67" t="s">
        <v>3362</v>
      </c>
      <c r="F60" s="67" t="s">
        <v>1032</v>
      </c>
      <c r="G60" s="67" t="s">
        <v>2055</v>
      </c>
      <c r="H60" s="67" t="s">
        <v>294</v>
      </c>
      <c r="I60" s="67" t="s">
        <v>288</v>
      </c>
      <c r="J60" s="67" t="s">
        <v>4663</v>
      </c>
      <c r="K60" s="67" t="s">
        <v>4763</v>
      </c>
      <c r="L60" s="68">
        <v>45000</v>
      </c>
      <c r="M60" s="68">
        <v>3832.83</v>
      </c>
      <c r="N60" s="68">
        <v>41167.17</v>
      </c>
      <c r="O60" s="67" t="s">
        <v>4764</v>
      </c>
      <c r="P60" s="67" t="str">
        <f>TMES[[#This Row],[cedula]]&amp;TMES[[#This Row],[ctapresup]]</f>
        <v>001001031182.1.1.1.01</v>
      </c>
      <c r="Q60" s="69">
        <v>0</v>
      </c>
      <c r="R60" s="40">
        <v>1291.5</v>
      </c>
      <c r="S60" s="69">
        <v>0</v>
      </c>
      <c r="T60" s="69">
        <v>0</v>
      </c>
      <c r="U60" s="69">
        <v>0</v>
      </c>
      <c r="V60" s="69">
        <v>0</v>
      </c>
      <c r="W60" s="40">
        <v>25</v>
      </c>
      <c r="X60" s="40">
        <v>1148.33</v>
      </c>
      <c r="Y60" s="69">
        <v>0</v>
      </c>
      <c r="Z60" s="40">
        <v>1368</v>
      </c>
      <c r="AA60" s="69">
        <v>0</v>
      </c>
    </row>
    <row r="61" spans="1:27">
      <c r="A61" s="67" t="s">
        <v>3052</v>
      </c>
      <c r="B61" s="67" t="s">
        <v>11</v>
      </c>
      <c r="C61" s="67" t="s">
        <v>3088</v>
      </c>
      <c r="D61" s="67" t="s">
        <v>3361</v>
      </c>
      <c r="E61" s="67" t="s">
        <v>3362</v>
      </c>
      <c r="F61" s="67" t="s">
        <v>1256</v>
      </c>
      <c r="G61" s="67" t="s">
        <v>2056</v>
      </c>
      <c r="H61" s="67" t="s">
        <v>8</v>
      </c>
      <c r="I61" s="67" t="s">
        <v>699</v>
      </c>
      <c r="J61" s="67" t="s">
        <v>4664</v>
      </c>
      <c r="K61" s="67" t="s">
        <v>4763</v>
      </c>
      <c r="L61" s="68">
        <v>16000</v>
      </c>
      <c r="M61" s="68">
        <v>970.6</v>
      </c>
      <c r="N61" s="68">
        <v>15029.4</v>
      </c>
      <c r="O61" s="67" t="s">
        <v>4764</v>
      </c>
      <c r="P61" s="67" t="str">
        <f>TMES[[#This Row],[cedula]]&amp;TMES[[#This Row],[ctapresup]]</f>
        <v>402294531012.1.1.1.01</v>
      </c>
      <c r="Q61" s="69">
        <v>0</v>
      </c>
      <c r="R61" s="40">
        <v>459.2</v>
      </c>
      <c r="S61" s="69">
        <v>0</v>
      </c>
      <c r="T61" s="69">
        <v>0</v>
      </c>
      <c r="U61" s="69">
        <v>0</v>
      </c>
      <c r="V61" s="69">
        <v>0</v>
      </c>
      <c r="W61" s="40">
        <v>25</v>
      </c>
      <c r="X61" s="69">
        <v>0</v>
      </c>
      <c r="Y61" s="69">
        <v>0</v>
      </c>
      <c r="Z61" s="40">
        <v>486.4</v>
      </c>
      <c r="AA61" s="69">
        <v>0</v>
      </c>
    </row>
    <row r="62" spans="1:27">
      <c r="A62" s="67" t="s">
        <v>3052</v>
      </c>
      <c r="B62" s="67" t="s">
        <v>11</v>
      </c>
      <c r="C62" s="67" t="s">
        <v>3088</v>
      </c>
      <c r="D62" s="67" t="s">
        <v>3361</v>
      </c>
      <c r="E62" s="67" t="s">
        <v>3362</v>
      </c>
      <c r="F62" s="67" t="s">
        <v>1838</v>
      </c>
      <c r="G62" s="67" t="s">
        <v>2057</v>
      </c>
      <c r="H62" s="67" t="s">
        <v>292</v>
      </c>
      <c r="I62" s="67" t="s">
        <v>288</v>
      </c>
      <c r="J62" s="67" t="s">
        <v>4665</v>
      </c>
      <c r="K62" s="67" t="s">
        <v>4763</v>
      </c>
      <c r="L62" s="68">
        <v>30000</v>
      </c>
      <c r="M62" s="68">
        <v>1798</v>
      </c>
      <c r="N62" s="68">
        <v>28202</v>
      </c>
      <c r="O62" s="67" t="s">
        <v>4764</v>
      </c>
      <c r="P62" s="67" t="str">
        <f>TMES[[#This Row],[cedula]]&amp;TMES[[#This Row],[ctapresup]]</f>
        <v>402429386332.1.1.1.01</v>
      </c>
      <c r="Q62" s="69">
        <v>0</v>
      </c>
      <c r="R62" s="40">
        <v>861</v>
      </c>
      <c r="S62" s="69">
        <v>0</v>
      </c>
      <c r="T62" s="69">
        <v>0</v>
      </c>
      <c r="U62" s="69">
        <v>0</v>
      </c>
      <c r="V62" s="69">
        <v>0</v>
      </c>
      <c r="W62" s="40">
        <v>25</v>
      </c>
      <c r="X62" s="69">
        <v>0</v>
      </c>
      <c r="Y62" s="69">
        <v>0</v>
      </c>
      <c r="Z62" s="40">
        <v>912</v>
      </c>
      <c r="AA62" s="69">
        <v>0</v>
      </c>
    </row>
    <row r="63" spans="1:27">
      <c r="A63" s="67" t="s">
        <v>3052</v>
      </c>
      <c r="B63" s="67" t="s">
        <v>11</v>
      </c>
      <c r="C63" s="67" t="s">
        <v>3088</v>
      </c>
      <c r="D63" s="67" t="s">
        <v>3361</v>
      </c>
      <c r="E63" s="67" t="s">
        <v>3362</v>
      </c>
      <c r="F63" s="67" t="s">
        <v>777</v>
      </c>
      <c r="G63" s="67" t="s">
        <v>1317</v>
      </c>
      <c r="H63" s="67" t="s">
        <v>10</v>
      </c>
      <c r="I63" s="67" t="s">
        <v>953</v>
      </c>
      <c r="J63" s="67" t="s">
        <v>4296</v>
      </c>
      <c r="K63" s="67" t="s">
        <v>4763</v>
      </c>
      <c r="L63" s="68">
        <v>60000</v>
      </c>
      <c r="M63" s="68">
        <v>10149.41</v>
      </c>
      <c r="N63" s="68">
        <v>49850.59</v>
      </c>
      <c r="O63" s="67" t="s">
        <v>4764</v>
      </c>
      <c r="P63" s="67" t="str">
        <f>TMES[[#This Row],[cedula]]&amp;TMES[[#This Row],[ctapresup]]</f>
        <v>224003102272.1.1.1.01</v>
      </c>
      <c r="Q63" s="69">
        <v>0</v>
      </c>
      <c r="R63" s="40">
        <v>1722</v>
      </c>
      <c r="S63" s="69">
        <v>0</v>
      </c>
      <c r="T63" s="69">
        <v>0</v>
      </c>
      <c r="U63" s="69">
        <v>0</v>
      </c>
      <c r="V63" s="69">
        <v>0</v>
      </c>
      <c r="W63" s="40">
        <v>25</v>
      </c>
      <c r="X63" s="40">
        <v>5065.96</v>
      </c>
      <c r="Y63" s="69">
        <v>0</v>
      </c>
      <c r="Z63" s="40">
        <v>1824</v>
      </c>
      <c r="AA63" s="40">
        <v>1512.45</v>
      </c>
    </row>
    <row r="64" spans="1:27">
      <c r="A64" s="67" t="s">
        <v>3052</v>
      </c>
      <c r="B64" s="67" t="s">
        <v>11</v>
      </c>
      <c r="C64" s="67" t="s">
        <v>3088</v>
      </c>
      <c r="D64" s="67" t="s">
        <v>3361</v>
      </c>
      <c r="E64" s="67" t="s">
        <v>3362</v>
      </c>
      <c r="F64" s="67" t="s">
        <v>1257</v>
      </c>
      <c r="G64" s="67" t="s">
        <v>2058</v>
      </c>
      <c r="H64" s="67" t="s">
        <v>128</v>
      </c>
      <c r="I64" s="67" t="s">
        <v>1116</v>
      </c>
      <c r="J64" s="67" t="s">
        <v>4666</v>
      </c>
      <c r="K64" s="67" t="s">
        <v>4763</v>
      </c>
      <c r="L64" s="68">
        <v>15000</v>
      </c>
      <c r="M64" s="68">
        <v>911.5</v>
      </c>
      <c r="N64" s="68">
        <v>14088.5</v>
      </c>
      <c r="O64" s="67" t="s">
        <v>4764</v>
      </c>
      <c r="P64" s="67" t="str">
        <f>TMES[[#This Row],[cedula]]&amp;TMES[[#This Row],[ctapresup]]</f>
        <v>001057227972.1.1.1.01</v>
      </c>
      <c r="Q64" s="69">
        <v>0</v>
      </c>
      <c r="R64" s="40">
        <v>430.5</v>
      </c>
      <c r="S64" s="69">
        <v>0</v>
      </c>
      <c r="T64" s="69">
        <v>0</v>
      </c>
      <c r="U64" s="69">
        <v>0</v>
      </c>
      <c r="V64" s="69">
        <v>0</v>
      </c>
      <c r="W64" s="40">
        <v>25</v>
      </c>
      <c r="X64" s="69">
        <v>0</v>
      </c>
      <c r="Y64" s="69">
        <v>0</v>
      </c>
      <c r="Z64" s="40">
        <v>456</v>
      </c>
      <c r="AA64" s="69">
        <v>0</v>
      </c>
    </row>
    <row r="65" spans="1:27">
      <c r="A65" s="67" t="s">
        <v>3052</v>
      </c>
      <c r="B65" s="67" t="s">
        <v>11</v>
      </c>
      <c r="C65" s="67" t="s">
        <v>3088</v>
      </c>
      <c r="D65" s="67" t="s">
        <v>3361</v>
      </c>
      <c r="E65" s="67" t="s">
        <v>3362</v>
      </c>
      <c r="F65" s="67" t="s">
        <v>1281</v>
      </c>
      <c r="G65" s="67" t="s">
        <v>2059</v>
      </c>
      <c r="H65" s="67" t="s">
        <v>8</v>
      </c>
      <c r="I65" s="67" t="s">
        <v>699</v>
      </c>
      <c r="J65" s="67" t="s">
        <v>4667</v>
      </c>
      <c r="K65" s="67" t="s">
        <v>4763</v>
      </c>
      <c r="L65" s="68">
        <v>20000</v>
      </c>
      <c r="M65" s="68">
        <v>13045.87</v>
      </c>
      <c r="N65" s="68">
        <v>6954.13</v>
      </c>
      <c r="O65" s="67" t="s">
        <v>4764</v>
      </c>
      <c r="P65" s="67" t="str">
        <f>TMES[[#This Row],[cedula]]&amp;TMES[[#This Row],[ctapresup]]</f>
        <v>001154156892.1.1.1.01</v>
      </c>
      <c r="Q65" s="69">
        <v>0</v>
      </c>
      <c r="R65" s="40">
        <v>574</v>
      </c>
      <c r="S65" s="69">
        <v>0</v>
      </c>
      <c r="T65" s="40">
        <v>11838.87</v>
      </c>
      <c r="U65" s="69">
        <v>0</v>
      </c>
      <c r="V65" s="69">
        <v>0</v>
      </c>
      <c r="W65" s="40">
        <v>25</v>
      </c>
      <c r="X65" s="69">
        <v>0</v>
      </c>
      <c r="Y65" s="69">
        <v>0</v>
      </c>
      <c r="Z65" s="40">
        <v>608</v>
      </c>
      <c r="AA65" s="69">
        <v>0</v>
      </c>
    </row>
    <row r="66" spans="1:27">
      <c r="A66" s="67" t="s">
        <v>3052</v>
      </c>
      <c r="B66" s="67" t="s">
        <v>11</v>
      </c>
      <c r="C66" s="67" t="s">
        <v>3088</v>
      </c>
      <c r="D66" s="67" t="s">
        <v>3361</v>
      </c>
      <c r="E66" s="67" t="s">
        <v>3362</v>
      </c>
      <c r="F66" s="67" t="s">
        <v>1224</v>
      </c>
      <c r="G66" s="67" t="s">
        <v>2060</v>
      </c>
      <c r="H66" s="67" t="s">
        <v>292</v>
      </c>
      <c r="I66" s="67" t="s">
        <v>288</v>
      </c>
      <c r="J66" s="67" t="s">
        <v>4668</v>
      </c>
      <c r="K66" s="67" t="s">
        <v>4763</v>
      </c>
      <c r="L66" s="68">
        <v>30000</v>
      </c>
      <c r="M66" s="68">
        <v>1798</v>
      </c>
      <c r="N66" s="68">
        <v>28202</v>
      </c>
      <c r="O66" s="67" t="s">
        <v>4764</v>
      </c>
      <c r="P66" s="67" t="str">
        <f>TMES[[#This Row],[cedula]]&amp;TMES[[#This Row],[ctapresup]]</f>
        <v>034006359462.1.1.1.01</v>
      </c>
      <c r="Q66" s="69">
        <v>0</v>
      </c>
      <c r="R66" s="40">
        <v>861</v>
      </c>
      <c r="S66" s="69">
        <v>0</v>
      </c>
      <c r="T66" s="69">
        <v>0</v>
      </c>
      <c r="U66" s="69">
        <v>0</v>
      </c>
      <c r="V66" s="69">
        <v>0</v>
      </c>
      <c r="W66" s="40">
        <v>25</v>
      </c>
      <c r="X66" s="69">
        <v>0</v>
      </c>
      <c r="Y66" s="69">
        <v>0</v>
      </c>
      <c r="Z66" s="40">
        <v>912</v>
      </c>
      <c r="AA66" s="69">
        <v>0</v>
      </c>
    </row>
    <row r="67" spans="1:27">
      <c r="A67" s="67" t="s">
        <v>3052</v>
      </c>
      <c r="B67" s="67" t="s">
        <v>11</v>
      </c>
      <c r="C67" s="67" t="s">
        <v>3088</v>
      </c>
      <c r="D67" s="67" t="s">
        <v>3361</v>
      </c>
      <c r="E67" s="67" t="s">
        <v>3362</v>
      </c>
      <c r="F67" s="67" t="s">
        <v>1268</v>
      </c>
      <c r="G67" s="67" t="s">
        <v>2061</v>
      </c>
      <c r="H67" s="67" t="s">
        <v>104</v>
      </c>
      <c r="I67" s="67" t="s">
        <v>1116</v>
      </c>
      <c r="J67" s="67" t="s">
        <v>4669</v>
      </c>
      <c r="K67" s="67" t="s">
        <v>4763</v>
      </c>
      <c r="L67" s="68">
        <v>25000</v>
      </c>
      <c r="M67" s="68">
        <v>1502.5</v>
      </c>
      <c r="N67" s="68">
        <v>23497.5</v>
      </c>
      <c r="O67" s="67" t="s">
        <v>4764</v>
      </c>
      <c r="P67" s="67" t="str">
        <f>TMES[[#This Row],[cedula]]&amp;TMES[[#This Row],[ctapresup]]</f>
        <v>001005752992.1.1.1.01</v>
      </c>
      <c r="Q67" s="69">
        <v>0</v>
      </c>
      <c r="R67" s="40">
        <v>717.5</v>
      </c>
      <c r="S67" s="69">
        <v>0</v>
      </c>
      <c r="T67" s="69">
        <v>0</v>
      </c>
      <c r="U67" s="69">
        <v>0</v>
      </c>
      <c r="V67" s="69">
        <v>0</v>
      </c>
      <c r="W67" s="40">
        <v>25</v>
      </c>
      <c r="X67" s="69">
        <v>0</v>
      </c>
      <c r="Y67" s="69">
        <v>0</v>
      </c>
      <c r="Z67" s="40">
        <v>760</v>
      </c>
      <c r="AA67" s="69">
        <v>0</v>
      </c>
    </row>
    <row r="68" spans="1:27">
      <c r="A68" s="67" t="s">
        <v>3052</v>
      </c>
      <c r="B68" s="67" t="s">
        <v>11</v>
      </c>
      <c r="C68" s="67" t="s">
        <v>3088</v>
      </c>
      <c r="D68" s="67" t="s">
        <v>3361</v>
      </c>
      <c r="E68" s="67" t="s">
        <v>3362</v>
      </c>
      <c r="F68" s="67" t="s">
        <v>289</v>
      </c>
      <c r="G68" s="67" t="s">
        <v>2062</v>
      </c>
      <c r="H68" s="67" t="s">
        <v>290</v>
      </c>
      <c r="I68" s="67" t="s">
        <v>288</v>
      </c>
      <c r="J68" s="67" t="s">
        <v>4670</v>
      </c>
      <c r="K68" s="67" t="s">
        <v>4763</v>
      </c>
      <c r="L68" s="68">
        <v>40000</v>
      </c>
      <c r="M68" s="68">
        <v>11538.58</v>
      </c>
      <c r="N68" s="68">
        <v>28461.42</v>
      </c>
      <c r="O68" s="67" t="s">
        <v>4764</v>
      </c>
      <c r="P68" s="67" t="str">
        <f>TMES[[#This Row],[cedula]]&amp;TMES[[#This Row],[ctapresup]]</f>
        <v>096002606172.1.1.1.01</v>
      </c>
      <c r="Q68" s="69">
        <v>0</v>
      </c>
      <c r="R68" s="40">
        <v>1148</v>
      </c>
      <c r="S68" s="69">
        <v>0</v>
      </c>
      <c r="T68" s="40">
        <v>8706.93</v>
      </c>
      <c r="U68" s="69">
        <v>0</v>
      </c>
      <c r="V68" s="69">
        <v>0</v>
      </c>
      <c r="W68" s="40">
        <v>25</v>
      </c>
      <c r="X68" s="40">
        <v>442.65</v>
      </c>
      <c r="Y68" s="69">
        <v>0</v>
      </c>
      <c r="Z68" s="40">
        <v>1216</v>
      </c>
      <c r="AA68" s="69">
        <v>0</v>
      </c>
    </row>
    <row r="69" spans="1:27">
      <c r="A69" s="67" t="s">
        <v>3052</v>
      </c>
      <c r="B69" s="67" t="s">
        <v>11</v>
      </c>
      <c r="C69" s="67" t="s">
        <v>3088</v>
      </c>
      <c r="D69" s="67" t="s">
        <v>3361</v>
      </c>
      <c r="E69" s="67" t="s">
        <v>3362</v>
      </c>
      <c r="F69" s="67" t="s">
        <v>914</v>
      </c>
      <c r="G69" s="67" t="s">
        <v>2063</v>
      </c>
      <c r="H69" s="67" t="s">
        <v>75</v>
      </c>
      <c r="I69" s="67" t="s">
        <v>911</v>
      </c>
      <c r="J69" s="67" t="s">
        <v>4671</v>
      </c>
      <c r="K69" s="67" t="s">
        <v>4763</v>
      </c>
      <c r="L69" s="68">
        <v>12320</v>
      </c>
      <c r="M69" s="68">
        <v>9509.41</v>
      </c>
      <c r="N69" s="68">
        <v>2810.59</v>
      </c>
      <c r="O69" s="67" t="s">
        <v>4764</v>
      </c>
      <c r="P69" s="67" t="str">
        <f>TMES[[#This Row],[cedula]]&amp;TMES[[#This Row],[ctapresup]]</f>
        <v>093001231722.1.1.1.01</v>
      </c>
      <c r="Q69" s="69">
        <v>0</v>
      </c>
      <c r="R69" s="40">
        <v>353.58</v>
      </c>
      <c r="S69" s="40">
        <v>300</v>
      </c>
      <c r="T69" s="40">
        <v>8456.2999999999993</v>
      </c>
      <c r="U69" s="69">
        <v>0</v>
      </c>
      <c r="V69" s="69">
        <v>0</v>
      </c>
      <c r="W69" s="40">
        <v>25</v>
      </c>
      <c r="X69" s="69">
        <v>0</v>
      </c>
      <c r="Y69" s="69">
        <v>0</v>
      </c>
      <c r="Z69" s="40">
        <v>374.53</v>
      </c>
      <c r="AA69" s="69">
        <v>0</v>
      </c>
    </row>
    <row r="70" spans="1:27">
      <c r="A70" s="67" t="s">
        <v>3052</v>
      </c>
      <c r="B70" s="67" t="s">
        <v>11</v>
      </c>
      <c r="C70" s="67" t="s">
        <v>3088</v>
      </c>
      <c r="D70" s="67" t="s">
        <v>3361</v>
      </c>
      <c r="E70" s="67" t="s">
        <v>3362</v>
      </c>
      <c r="F70" s="67" t="s">
        <v>291</v>
      </c>
      <c r="G70" s="67" t="s">
        <v>1318</v>
      </c>
      <c r="H70" s="67" t="s">
        <v>292</v>
      </c>
      <c r="I70" s="67" t="s">
        <v>288</v>
      </c>
      <c r="J70" s="67" t="s">
        <v>4672</v>
      </c>
      <c r="K70" s="67" t="s">
        <v>4763</v>
      </c>
      <c r="L70" s="68">
        <v>65000</v>
      </c>
      <c r="M70" s="68">
        <v>12690.08</v>
      </c>
      <c r="N70" s="68">
        <v>52309.919999999998</v>
      </c>
      <c r="O70" s="67" t="s">
        <v>4764</v>
      </c>
      <c r="P70" s="67" t="str">
        <f>TMES[[#This Row],[cedula]]&amp;TMES[[#This Row],[ctapresup]]</f>
        <v>012000627662.1.1.1.01</v>
      </c>
      <c r="Q70" s="69">
        <v>0</v>
      </c>
      <c r="R70" s="40">
        <v>1865.5</v>
      </c>
      <c r="S70" s="40">
        <v>300</v>
      </c>
      <c r="T70" s="40">
        <v>4046</v>
      </c>
      <c r="U70" s="69">
        <v>0</v>
      </c>
      <c r="V70" s="40">
        <v>50</v>
      </c>
      <c r="W70" s="40">
        <v>25</v>
      </c>
      <c r="X70" s="40">
        <v>4427.58</v>
      </c>
      <c r="Y70" s="69">
        <v>0</v>
      </c>
      <c r="Z70" s="40">
        <v>1976</v>
      </c>
      <c r="AA70" s="69">
        <v>0</v>
      </c>
    </row>
    <row r="71" spans="1:27">
      <c r="A71" s="67" t="s">
        <v>3052</v>
      </c>
      <c r="B71" s="67" t="s">
        <v>11</v>
      </c>
      <c r="C71" s="67" t="s">
        <v>3088</v>
      </c>
      <c r="D71" s="67" t="s">
        <v>3361</v>
      </c>
      <c r="E71" s="67" t="s">
        <v>3362</v>
      </c>
      <c r="F71" s="67" t="s">
        <v>1932</v>
      </c>
      <c r="G71" s="67" t="s">
        <v>2064</v>
      </c>
      <c r="H71" s="67" t="s">
        <v>389</v>
      </c>
      <c r="I71" s="67" t="s">
        <v>185</v>
      </c>
      <c r="J71" s="67" t="s">
        <v>4673</v>
      </c>
      <c r="K71" s="67" t="s">
        <v>4763</v>
      </c>
      <c r="L71" s="68">
        <v>25000</v>
      </c>
      <c r="M71" s="68">
        <v>1502.5</v>
      </c>
      <c r="N71" s="68">
        <v>23497.5</v>
      </c>
      <c r="O71" s="67" t="s">
        <v>4764</v>
      </c>
      <c r="P71" s="67" t="str">
        <f>TMES[[#This Row],[cedula]]&amp;TMES[[#This Row],[ctapresup]]</f>
        <v>225007864332.1.1.1.01</v>
      </c>
      <c r="Q71" s="69">
        <v>0</v>
      </c>
      <c r="R71" s="40">
        <v>717.5</v>
      </c>
      <c r="S71" s="69">
        <v>0</v>
      </c>
      <c r="T71" s="69">
        <v>0</v>
      </c>
      <c r="U71" s="69">
        <v>0</v>
      </c>
      <c r="V71" s="69">
        <v>0</v>
      </c>
      <c r="W71" s="40">
        <v>25</v>
      </c>
      <c r="X71" s="69">
        <v>0</v>
      </c>
      <c r="Y71" s="69">
        <v>0</v>
      </c>
      <c r="Z71" s="40">
        <v>760</v>
      </c>
      <c r="AA71" s="69">
        <v>0</v>
      </c>
    </row>
    <row r="72" spans="1:27">
      <c r="A72" s="67" t="s">
        <v>3052</v>
      </c>
      <c r="B72" s="67" t="s">
        <v>11</v>
      </c>
      <c r="C72" s="67" t="s">
        <v>3088</v>
      </c>
      <c r="D72" s="67" t="s">
        <v>3361</v>
      </c>
      <c r="E72" s="67" t="s">
        <v>3362</v>
      </c>
      <c r="F72" s="67" t="s">
        <v>1223</v>
      </c>
      <c r="G72" s="67" t="s">
        <v>2065</v>
      </c>
      <c r="H72" s="67" t="s">
        <v>15</v>
      </c>
      <c r="I72" s="67" t="s">
        <v>999</v>
      </c>
      <c r="J72" s="67" t="s">
        <v>4674</v>
      </c>
      <c r="K72" s="67" t="s">
        <v>4763</v>
      </c>
      <c r="L72" s="68">
        <v>25000</v>
      </c>
      <c r="M72" s="68">
        <v>1502.5</v>
      </c>
      <c r="N72" s="68">
        <v>23497.5</v>
      </c>
      <c r="O72" s="67" t="s">
        <v>4764</v>
      </c>
      <c r="P72" s="67" t="str">
        <f>TMES[[#This Row],[cedula]]&amp;TMES[[#This Row],[ctapresup]]</f>
        <v>001000491882.1.1.1.01</v>
      </c>
      <c r="Q72" s="69">
        <v>0</v>
      </c>
      <c r="R72" s="40">
        <v>717.5</v>
      </c>
      <c r="S72" s="69">
        <v>0</v>
      </c>
      <c r="T72" s="69">
        <v>0</v>
      </c>
      <c r="U72" s="69">
        <v>0</v>
      </c>
      <c r="V72" s="69">
        <v>0</v>
      </c>
      <c r="W72" s="40">
        <v>25</v>
      </c>
      <c r="X72" s="69">
        <v>0</v>
      </c>
      <c r="Y72" s="69">
        <v>0</v>
      </c>
      <c r="Z72" s="40">
        <v>760</v>
      </c>
      <c r="AA72" s="69">
        <v>0</v>
      </c>
    </row>
    <row r="73" spans="1:27">
      <c r="A73" s="67" t="s">
        <v>3052</v>
      </c>
      <c r="B73" s="67" t="s">
        <v>11</v>
      </c>
      <c r="C73" s="67" t="s">
        <v>3088</v>
      </c>
      <c r="D73" s="67" t="s">
        <v>3361</v>
      </c>
      <c r="E73" s="67" t="s">
        <v>3362</v>
      </c>
      <c r="F73" s="67" t="s">
        <v>152</v>
      </c>
      <c r="G73" s="67" t="s">
        <v>1319</v>
      </c>
      <c r="H73" s="67" t="s">
        <v>10</v>
      </c>
      <c r="I73" s="67" t="s">
        <v>319</v>
      </c>
      <c r="J73" s="67" t="s">
        <v>4675</v>
      </c>
      <c r="K73" s="67" t="s">
        <v>4763</v>
      </c>
      <c r="L73" s="68">
        <v>35000</v>
      </c>
      <c r="M73" s="68">
        <v>5000.13</v>
      </c>
      <c r="N73" s="68">
        <v>29999.87</v>
      </c>
      <c r="O73" s="67" t="s">
        <v>4764</v>
      </c>
      <c r="P73" s="67" t="str">
        <f>TMES[[#This Row],[cedula]]&amp;TMES[[#This Row],[ctapresup]]</f>
        <v>001160248292.1.1.1.01</v>
      </c>
      <c r="Q73" s="69">
        <v>0</v>
      </c>
      <c r="R73" s="40">
        <v>1004.5</v>
      </c>
      <c r="S73" s="40">
        <v>300</v>
      </c>
      <c r="T73" s="40">
        <v>2506.63</v>
      </c>
      <c r="U73" s="69">
        <v>0</v>
      </c>
      <c r="V73" s="40">
        <v>100</v>
      </c>
      <c r="W73" s="40">
        <v>25</v>
      </c>
      <c r="X73" s="69">
        <v>0</v>
      </c>
      <c r="Y73" s="69">
        <v>0</v>
      </c>
      <c r="Z73" s="40">
        <v>1064</v>
      </c>
      <c r="AA73" s="69">
        <v>0</v>
      </c>
    </row>
    <row r="74" spans="1:27">
      <c r="A74" s="67" t="s">
        <v>3052</v>
      </c>
      <c r="B74" s="67" t="s">
        <v>11</v>
      </c>
      <c r="C74" s="67" t="s">
        <v>3088</v>
      </c>
      <c r="D74" s="67" t="s">
        <v>3361</v>
      </c>
      <c r="E74" s="67" t="s">
        <v>3362</v>
      </c>
      <c r="F74" s="67" t="s">
        <v>915</v>
      </c>
      <c r="G74" s="67" t="s">
        <v>2066</v>
      </c>
      <c r="H74" s="67" t="s">
        <v>916</v>
      </c>
      <c r="I74" s="67" t="s">
        <v>911</v>
      </c>
      <c r="J74" s="67" t="s">
        <v>4676</v>
      </c>
      <c r="K74" s="67" t="s">
        <v>4763</v>
      </c>
      <c r="L74" s="68">
        <v>10000</v>
      </c>
      <c r="M74" s="68">
        <v>616</v>
      </c>
      <c r="N74" s="68">
        <v>9384</v>
      </c>
      <c r="O74" s="67" t="s">
        <v>4764</v>
      </c>
      <c r="P74" s="67" t="str">
        <f>TMES[[#This Row],[cedula]]&amp;TMES[[#This Row],[ctapresup]]</f>
        <v>008002725932.1.1.1.01</v>
      </c>
      <c r="Q74" s="69">
        <v>0</v>
      </c>
      <c r="R74" s="40">
        <v>287</v>
      </c>
      <c r="S74" s="69">
        <v>0</v>
      </c>
      <c r="T74" s="69">
        <v>0</v>
      </c>
      <c r="U74" s="69">
        <v>0</v>
      </c>
      <c r="V74" s="69">
        <v>0</v>
      </c>
      <c r="W74" s="40">
        <v>25</v>
      </c>
      <c r="X74" s="69">
        <v>0</v>
      </c>
      <c r="Y74" s="69">
        <v>0</v>
      </c>
      <c r="Z74" s="40">
        <v>304</v>
      </c>
      <c r="AA74" s="69">
        <v>0</v>
      </c>
    </row>
    <row r="75" spans="1:27">
      <c r="A75" s="67" t="s">
        <v>3052</v>
      </c>
      <c r="B75" s="67" t="s">
        <v>11</v>
      </c>
      <c r="C75" s="67" t="s">
        <v>3088</v>
      </c>
      <c r="D75" s="67" t="s">
        <v>3361</v>
      </c>
      <c r="E75" s="67" t="s">
        <v>3362</v>
      </c>
      <c r="F75" s="67" t="s">
        <v>1991</v>
      </c>
      <c r="G75" s="67" t="s">
        <v>2067</v>
      </c>
      <c r="H75" s="67" t="s">
        <v>32</v>
      </c>
      <c r="I75" s="67" t="s">
        <v>1002</v>
      </c>
      <c r="J75" s="67" t="s">
        <v>4677</v>
      </c>
      <c r="K75" s="67" t="s">
        <v>4763</v>
      </c>
      <c r="L75" s="68">
        <v>50000</v>
      </c>
      <c r="M75" s="68">
        <v>4834</v>
      </c>
      <c r="N75" s="68">
        <v>45166</v>
      </c>
      <c r="O75" s="67" t="s">
        <v>4764</v>
      </c>
      <c r="P75" s="67" t="str">
        <f>TMES[[#This Row],[cedula]]&amp;TMES[[#This Row],[ctapresup]]</f>
        <v>225007058962.1.1.1.01</v>
      </c>
      <c r="Q75" s="69">
        <v>0</v>
      </c>
      <c r="R75" s="40">
        <v>1435</v>
      </c>
      <c r="S75" s="69">
        <v>0</v>
      </c>
      <c r="T75" s="69">
        <v>0</v>
      </c>
      <c r="U75" s="69">
        <v>0</v>
      </c>
      <c r="V75" s="69">
        <v>0</v>
      </c>
      <c r="W75" s="40">
        <v>25</v>
      </c>
      <c r="X75" s="40">
        <v>1854</v>
      </c>
      <c r="Y75" s="69">
        <v>0</v>
      </c>
      <c r="Z75" s="40">
        <v>1520</v>
      </c>
      <c r="AA75" s="69">
        <v>0</v>
      </c>
    </row>
    <row r="76" spans="1:27">
      <c r="A76" s="67" t="s">
        <v>3052</v>
      </c>
      <c r="B76" s="67" t="s">
        <v>11</v>
      </c>
      <c r="C76" s="67" t="s">
        <v>3088</v>
      </c>
      <c r="D76" s="67" t="s">
        <v>3361</v>
      </c>
      <c r="E76" s="67" t="s">
        <v>3362</v>
      </c>
      <c r="F76" s="67" t="s">
        <v>1222</v>
      </c>
      <c r="G76" s="67" t="s">
        <v>2068</v>
      </c>
      <c r="H76" s="67" t="s">
        <v>10</v>
      </c>
      <c r="I76" s="67" t="s">
        <v>266</v>
      </c>
      <c r="J76" s="67" t="s">
        <v>4678</v>
      </c>
      <c r="K76" s="67" t="s">
        <v>4763</v>
      </c>
      <c r="L76" s="68">
        <v>24000</v>
      </c>
      <c r="M76" s="68">
        <v>9191.68</v>
      </c>
      <c r="N76" s="68">
        <v>14808.32</v>
      </c>
      <c r="O76" s="67" t="s">
        <v>4764</v>
      </c>
      <c r="P76" s="67" t="str">
        <f>TMES[[#This Row],[cedula]]&amp;TMES[[#This Row],[ctapresup]]</f>
        <v>402111659372.1.1.1.01</v>
      </c>
      <c r="Q76" s="69">
        <v>0</v>
      </c>
      <c r="R76" s="40">
        <v>688.8</v>
      </c>
      <c r="S76" s="69">
        <v>0</v>
      </c>
      <c r="T76" s="40">
        <v>7748.28</v>
      </c>
      <c r="U76" s="69">
        <v>0</v>
      </c>
      <c r="V76" s="69">
        <v>0</v>
      </c>
      <c r="W76" s="40">
        <v>25</v>
      </c>
      <c r="X76" s="69">
        <v>0</v>
      </c>
      <c r="Y76" s="69">
        <v>0</v>
      </c>
      <c r="Z76" s="40">
        <v>729.6</v>
      </c>
      <c r="AA76" s="69">
        <v>0</v>
      </c>
    </row>
    <row r="77" spans="1:27">
      <c r="A77" s="67" t="s">
        <v>3052</v>
      </c>
      <c r="B77" s="67" t="s">
        <v>11</v>
      </c>
      <c r="C77" s="67" t="s">
        <v>3088</v>
      </c>
      <c r="D77" s="67" t="s">
        <v>3361</v>
      </c>
      <c r="E77" s="67" t="s">
        <v>3362</v>
      </c>
      <c r="F77" s="67" t="s">
        <v>293</v>
      </c>
      <c r="G77" s="67" t="s">
        <v>2069</v>
      </c>
      <c r="H77" s="67" t="s">
        <v>294</v>
      </c>
      <c r="I77" s="67" t="s">
        <v>288</v>
      </c>
      <c r="J77" s="67" t="s">
        <v>4679</v>
      </c>
      <c r="K77" s="67" t="s">
        <v>4763</v>
      </c>
      <c r="L77" s="68">
        <v>31500</v>
      </c>
      <c r="M77" s="68">
        <v>1936.65</v>
      </c>
      <c r="N77" s="68">
        <v>29563.35</v>
      </c>
      <c r="O77" s="67" t="s">
        <v>4764</v>
      </c>
      <c r="P77" s="67" t="str">
        <f>TMES[[#This Row],[cedula]]&amp;TMES[[#This Row],[ctapresup]]</f>
        <v>001039100302.1.1.1.01</v>
      </c>
      <c r="Q77" s="69">
        <v>0</v>
      </c>
      <c r="R77" s="40">
        <v>904.05</v>
      </c>
      <c r="S77" s="69">
        <v>0</v>
      </c>
      <c r="T77" s="69">
        <v>0</v>
      </c>
      <c r="U77" s="69">
        <v>0</v>
      </c>
      <c r="V77" s="40">
        <v>50</v>
      </c>
      <c r="W77" s="40">
        <v>25</v>
      </c>
      <c r="X77" s="69">
        <v>0</v>
      </c>
      <c r="Y77" s="69">
        <v>0</v>
      </c>
      <c r="Z77" s="40">
        <v>957.6</v>
      </c>
      <c r="AA77" s="69">
        <v>0</v>
      </c>
    </row>
    <row r="78" spans="1:27">
      <c r="A78" s="67" t="s">
        <v>3052</v>
      </c>
      <c r="B78" s="67" t="s">
        <v>11</v>
      </c>
      <c r="C78" s="67" t="s">
        <v>3088</v>
      </c>
      <c r="D78" s="67" t="s">
        <v>3361</v>
      </c>
      <c r="E78" s="67" t="s">
        <v>3362</v>
      </c>
      <c r="F78" s="67" t="s">
        <v>322</v>
      </c>
      <c r="G78" s="67" t="s">
        <v>1321</v>
      </c>
      <c r="H78" s="67" t="s">
        <v>3265</v>
      </c>
      <c r="I78" s="67" t="s">
        <v>960</v>
      </c>
      <c r="J78" s="67" t="s">
        <v>4680</v>
      </c>
      <c r="K78" s="67" t="s">
        <v>4763</v>
      </c>
      <c r="L78" s="68">
        <v>65000</v>
      </c>
      <c r="M78" s="68">
        <v>19650.04</v>
      </c>
      <c r="N78" s="68">
        <v>45349.96</v>
      </c>
      <c r="O78" s="67" t="s">
        <v>4764</v>
      </c>
      <c r="P78" s="67" t="str">
        <f>TMES[[#This Row],[cedula]]&amp;TMES[[#This Row],[ctapresup]]</f>
        <v>001012922902.1.1.1.01</v>
      </c>
      <c r="Q78" s="69">
        <v>0</v>
      </c>
      <c r="R78" s="40">
        <v>1865.5</v>
      </c>
      <c r="S78" s="40">
        <v>2000</v>
      </c>
      <c r="T78" s="40">
        <v>8046</v>
      </c>
      <c r="U78" s="69">
        <v>0</v>
      </c>
      <c r="V78" s="40">
        <v>100</v>
      </c>
      <c r="W78" s="40">
        <v>25</v>
      </c>
      <c r="X78" s="40">
        <v>4125.09</v>
      </c>
      <c r="Y78" s="69">
        <v>0</v>
      </c>
      <c r="Z78" s="40">
        <v>1976</v>
      </c>
      <c r="AA78" s="40">
        <v>1512.45</v>
      </c>
    </row>
    <row r="79" spans="1:27">
      <c r="A79" s="67" t="s">
        <v>3052</v>
      </c>
      <c r="B79" s="67" t="s">
        <v>11</v>
      </c>
      <c r="C79" s="67" t="s">
        <v>3088</v>
      </c>
      <c r="D79" s="67" t="s">
        <v>3361</v>
      </c>
      <c r="E79" s="67" t="s">
        <v>3362</v>
      </c>
      <c r="F79" s="67" t="s">
        <v>217</v>
      </c>
      <c r="G79" s="67" t="s">
        <v>1322</v>
      </c>
      <c r="H79" s="67" t="s">
        <v>218</v>
      </c>
      <c r="I79" s="67" t="s">
        <v>1982</v>
      </c>
      <c r="J79" s="67" t="s">
        <v>4681</v>
      </c>
      <c r="K79" s="67" t="s">
        <v>4763</v>
      </c>
      <c r="L79" s="68">
        <v>26250</v>
      </c>
      <c r="M79" s="68">
        <v>7505.69</v>
      </c>
      <c r="N79" s="68">
        <v>18744.310000000001</v>
      </c>
      <c r="O79" s="67" t="s">
        <v>4764</v>
      </c>
      <c r="P79" s="67" t="str">
        <f>TMES[[#This Row],[cedula]]&amp;TMES[[#This Row],[ctapresup]]</f>
        <v>010003861422.1.1.1.01</v>
      </c>
      <c r="Q79" s="69">
        <v>0</v>
      </c>
      <c r="R79" s="40">
        <v>753.38</v>
      </c>
      <c r="S79" s="40">
        <v>600</v>
      </c>
      <c r="T79" s="40">
        <v>3766.86</v>
      </c>
      <c r="U79" s="69">
        <v>0</v>
      </c>
      <c r="V79" s="40">
        <v>50</v>
      </c>
      <c r="W79" s="40">
        <v>25</v>
      </c>
      <c r="X79" s="69">
        <v>0</v>
      </c>
      <c r="Y79" s="69">
        <v>0</v>
      </c>
      <c r="Z79" s="40">
        <v>798</v>
      </c>
      <c r="AA79" s="40">
        <v>1512.45</v>
      </c>
    </row>
    <row r="80" spans="1:27">
      <c r="A80" s="67" t="s">
        <v>3052</v>
      </c>
      <c r="B80" s="67" t="s">
        <v>11</v>
      </c>
      <c r="C80" s="67" t="s">
        <v>3088</v>
      </c>
      <c r="D80" s="67" t="s">
        <v>3361</v>
      </c>
      <c r="E80" s="67" t="s">
        <v>3362</v>
      </c>
      <c r="F80" s="67" t="s">
        <v>199</v>
      </c>
      <c r="G80" s="67" t="s">
        <v>2070</v>
      </c>
      <c r="H80" s="67" t="s">
        <v>90</v>
      </c>
      <c r="I80" s="67" t="s">
        <v>193</v>
      </c>
      <c r="J80" s="67" t="s">
        <v>4682</v>
      </c>
      <c r="K80" s="67" t="s">
        <v>4763</v>
      </c>
      <c r="L80" s="68">
        <v>16500</v>
      </c>
      <c r="M80" s="68">
        <v>7329.16</v>
      </c>
      <c r="N80" s="68">
        <v>9170.84</v>
      </c>
      <c r="O80" s="67" t="s">
        <v>4764</v>
      </c>
      <c r="P80" s="67" t="str">
        <f>TMES[[#This Row],[cedula]]&amp;TMES[[#This Row],[ctapresup]]</f>
        <v>001042680732.1.1.1.01</v>
      </c>
      <c r="Q80" s="69">
        <v>0</v>
      </c>
      <c r="R80" s="40">
        <v>473.55</v>
      </c>
      <c r="S80" s="69">
        <v>0</v>
      </c>
      <c r="T80" s="40">
        <v>6329.01</v>
      </c>
      <c r="U80" s="69">
        <v>0</v>
      </c>
      <c r="V80" s="69">
        <v>0</v>
      </c>
      <c r="W80" s="40">
        <v>25</v>
      </c>
      <c r="X80" s="69">
        <v>0</v>
      </c>
      <c r="Y80" s="69">
        <v>0</v>
      </c>
      <c r="Z80" s="40">
        <v>501.6</v>
      </c>
      <c r="AA80" s="69">
        <v>0</v>
      </c>
    </row>
    <row r="81" spans="1:27">
      <c r="A81" s="67" t="s">
        <v>3052</v>
      </c>
      <c r="B81" s="67" t="s">
        <v>11</v>
      </c>
      <c r="C81" s="67" t="s">
        <v>3088</v>
      </c>
      <c r="D81" s="67" t="s">
        <v>3361</v>
      </c>
      <c r="E81" s="67" t="s">
        <v>3362</v>
      </c>
      <c r="F81" s="67" t="s">
        <v>676</v>
      </c>
      <c r="G81" s="67" t="s">
        <v>2071</v>
      </c>
      <c r="H81" s="67" t="s">
        <v>677</v>
      </c>
      <c r="I81" s="67" t="s">
        <v>193</v>
      </c>
      <c r="J81" s="67" t="s">
        <v>4683</v>
      </c>
      <c r="K81" s="67" t="s">
        <v>4763</v>
      </c>
      <c r="L81" s="68">
        <v>29337</v>
      </c>
      <c r="M81" s="68">
        <v>22824.07</v>
      </c>
      <c r="N81" s="68">
        <v>6512.93</v>
      </c>
      <c r="O81" s="67" t="s">
        <v>4764</v>
      </c>
      <c r="P81" s="67" t="str">
        <f>TMES[[#This Row],[cedula]]&amp;TMES[[#This Row],[ctapresup]]</f>
        <v>001046926292.1.1.1.01</v>
      </c>
      <c r="Q81" s="69">
        <v>0</v>
      </c>
      <c r="R81" s="40">
        <v>841.97</v>
      </c>
      <c r="S81" s="69">
        <v>0</v>
      </c>
      <c r="T81" s="40">
        <v>21015.26</v>
      </c>
      <c r="U81" s="69">
        <v>0</v>
      </c>
      <c r="V81" s="40">
        <v>50</v>
      </c>
      <c r="W81" s="40">
        <v>25</v>
      </c>
      <c r="X81" s="69">
        <v>0</v>
      </c>
      <c r="Y81" s="69">
        <v>0</v>
      </c>
      <c r="Z81" s="40">
        <v>891.84</v>
      </c>
      <c r="AA81" s="69">
        <v>0</v>
      </c>
    </row>
    <row r="82" spans="1:27">
      <c r="A82" s="67" t="s">
        <v>3052</v>
      </c>
      <c r="B82" s="67" t="s">
        <v>11</v>
      </c>
      <c r="C82" s="67" t="s">
        <v>3088</v>
      </c>
      <c r="D82" s="67" t="s">
        <v>3361</v>
      </c>
      <c r="E82" s="67" t="s">
        <v>3362</v>
      </c>
      <c r="F82" s="67" t="s">
        <v>1142</v>
      </c>
      <c r="G82" s="67" t="s">
        <v>2072</v>
      </c>
      <c r="H82" s="67" t="s">
        <v>389</v>
      </c>
      <c r="I82" s="67" t="s">
        <v>674</v>
      </c>
      <c r="J82" s="67" t="s">
        <v>4684</v>
      </c>
      <c r="K82" s="67" t="s">
        <v>4763</v>
      </c>
      <c r="L82" s="68">
        <v>31500</v>
      </c>
      <c r="M82" s="68">
        <v>1886.65</v>
      </c>
      <c r="N82" s="68">
        <v>29613.35</v>
      </c>
      <c r="O82" s="67" t="s">
        <v>4764</v>
      </c>
      <c r="P82" s="67" t="str">
        <f>TMES[[#This Row],[cedula]]&amp;TMES[[#This Row],[ctapresup]]</f>
        <v>023014096252.1.1.1.01</v>
      </c>
      <c r="Q82" s="69">
        <v>0</v>
      </c>
      <c r="R82" s="40">
        <v>904.05</v>
      </c>
      <c r="S82" s="69">
        <v>0</v>
      </c>
      <c r="T82" s="69">
        <v>0</v>
      </c>
      <c r="U82" s="69">
        <v>0</v>
      </c>
      <c r="V82" s="69">
        <v>0</v>
      </c>
      <c r="W82" s="40">
        <v>25</v>
      </c>
      <c r="X82" s="69">
        <v>0</v>
      </c>
      <c r="Y82" s="69">
        <v>0</v>
      </c>
      <c r="Z82" s="40">
        <v>957.6</v>
      </c>
      <c r="AA82" s="69">
        <v>0</v>
      </c>
    </row>
    <row r="83" spans="1:27">
      <c r="A83" s="67" t="s">
        <v>3052</v>
      </c>
      <c r="B83" s="67" t="s">
        <v>11</v>
      </c>
      <c r="C83" s="67" t="s">
        <v>3088</v>
      </c>
      <c r="D83" s="67" t="s">
        <v>3361</v>
      </c>
      <c r="E83" s="67" t="s">
        <v>3362</v>
      </c>
      <c r="F83" s="67" t="s">
        <v>1068</v>
      </c>
      <c r="G83" s="67" t="s">
        <v>2073</v>
      </c>
      <c r="H83" s="67" t="s">
        <v>1069</v>
      </c>
      <c r="I83" s="67" t="s">
        <v>255</v>
      </c>
      <c r="J83" s="67" t="s">
        <v>4685</v>
      </c>
      <c r="K83" s="67" t="s">
        <v>4763</v>
      </c>
      <c r="L83" s="68">
        <v>60000</v>
      </c>
      <c r="M83" s="68">
        <v>12271.34</v>
      </c>
      <c r="N83" s="68">
        <v>47728.66</v>
      </c>
      <c r="O83" s="67" t="s">
        <v>4764</v>
      </c>
      <c r="P83" s="67" t="str">
        <f>TMES[[#This Row],[cedula]]&amp;TMES[[#This Row],[ctapresup]]</f>
        <v>001128242142.1.1.1.01</v>
      </c>
      <c r="Q83" s="69">
        <v>0</v>
      </c>
      <c r="R83" s="40">
        <v>1722</v>
      </c>
      <c r="S83" s="69">
        <v>0</v>
      </c>
      <c r="T83" s="40">
        <v>5213.66</v>
      </c>
      <c r="U83" s="69">
        <v>0</v>
      </c>
      <c r="V83" s="69">
        <v>0</v>
      </c>
      <c r="W83" s="40">
        <v>25</v>
      </c>
      <c r="X83" s="40">
        <v>3486.68</v>
      </c>
      <c r="Y83" s="69">
        <v>0</v>
      </c>
      <c r="Z83" s="40">
        <v>1824</v>
      </c>
      <c r="AA83" s="69">
        <v>0</v>
      </c>
    </row>
    <row r="84" spans="1:27">
      <c r="A84" s="67" t="s">
        <v>3052</v>
      </c>
      <c r="B84" s="67" t="s">
        <v>11</v>
      </c>
      <c r="C84" s="67" t="s">
        <v>3088</v>
      </c>
      <c r="D84" s="67" t="s">
        <v>3361</v>
      </c>
      <c r="E84" s="67" t="s">
        <v>3362</v>
      </c>
      <c r="F84" s="67" t="s">
        <v>1258</v>
      </c>
      <c r="G84" s="67" t="s">
        <v>2074</v>
      </c>
      <c r="H84" s="67" t="s">
        <v>128</v>
      </c>
      <c r="I84" s="67" t="s">
        <v>1116</v>
      </c>
      <c r="J84" s="67" t="s">
        <v>4686</v>
      </c>
      <c r="K84" s="67" t="s">
        <v>4763</v>
      </c>
      <c r="L84" s="68">
        <v>15000</v>
      </c>
      <c r="M84" s="68">
        <v>911.5</v>
      </c>
      <c r="N84" s="68">
        <v>14088.5</v>
      </c>
      <c r="O84" s="67" t="s">
        <v>4764</v>
      </c>
      <c r="P84" s="67" t="str">
        <f>TMES[[#This Row],[cedula]]&amp;TMES[[#This Row],[ctapresup]]</f>
        <v>001053717022.1.1.1.01</v>
      </c>
      <c r="Q84" s="69">
        <v>0</v>
      </c>
      <c r="R84" s="40">
        <v>430.5</v>
      </c>
      <c r="S84" s="69">
        <v>0</v>
      </c>
      <c r="T84" s="69">
        <v>0</v>
      </c>
      <c r="U84" s="69">
        <v>0</v>
      </c>
      <c r="V84" s="69">
        <v>0</v>
      </c>
      <c r="W84" s="40">
        <v>25</v>
      </c>
      <c r="X84" s="69">
        <v>0</v>
      </c>
      <c r="Y84" s="69">
        <v>0</v>
      </c>
      <c r="Z84" s="40">
        <v>456</v>
      </c>
      <c r="AA84" s="69">
        <v>0</v>
      </c>
    </row>
    <row r="85" spans="1:27">
      <c r="A85" s="67" t="s">
        <v>3052</v>
      </c>
      <c r="B85" s="67" t="s">
        <v>11</v>
      </c>
      <c r="C85" s="67" t="s">
        <v>3088</v>
      </c>
      <c r="D85" s="67" t="s">
        <v>3361</v>
      </c>
      <c r="E85" s="67" t="s">
        <v>3362</v>
      </c>
      <c r="F85" s="67" t="s">
        <v>1119</v>
      </c>
      <c r="G85" s="67" t="s">
        <v>2075</v>
      </c>
      <c r="H85" s="67" t="s">
        <v>196</v>
      </c>
      <c r="I85" s="67" t="s">
        <v>309</v>
      </c>
      <c r="J85" s="67" t="s">
        <v>4687</v>
      </c>
      <c r="K85" s="67" t="s">
        <v>4763</v>
      </c>
      <c r="L85" s="68">
        <v>26250</v>
      </c>
      <c r="M85" s="68">
        <v>1576.38</v>
      </c>
      <c r="N85" s="68">
        <v>24673.62</v>
      </c>
      <c r="O85" s="67" t="s">
        <v>4764</v>
      </c>
      <c r="P85" s="67" t="str">
        <f>TMES[[#This Row],[cedula]]&amp;TMES[[#This Row],[ctapresup]]</f>
        <v>001095040842.1.1.1.01</v>
      </c>
      <c r="Q85" s="69">
        <v>0</v>
      </c>
      <c r="R85" s="40">
        <v>753.38</v>
      </c>
      <c r="S85" s="69">
        <v>0</v>
      </c>
      <c r="T85" s="69">
        <v>0</v>
      </c>
      <c r="U85" s="69">
        <v>0</v>
      </c>
      <c r="V85" s="69">
        <v>0</v>
      </c>
      <c r="W85" s="40">
        <v>25</v>
      </c>
      <c r="X85" s="69">
        <v>0</v>
      </c>
      <c r="Y85" s="69">
        <v>0</v>
      </c>
      <c r="Z85" s="40">
        <v>798</v>
      </c>
      <c r="AA85" s="69">
        <v>0</v>
      </c>
    </row>
    <row r="86" spans="1:27">
      <c r="A86" s="67" t="s">
        <v>3052</v>
      </c>
      <c r="B86" s="67" t="s">
        <v>11</v>
      </c>
      <c r="C86" s="67" t="s">
        <v>3088</v>
      </c>
      <c r="D86" s="67" t="s">
        <v>3361</v>
      </c>
      <c r="E86" s="67" t="s">
        <v>3362</v>
      </c>
      <c r="F86" s="67" t="s">
        <v>1001</v>
      </c>
      <c r="G86" s="67" t="s">
        <v>2076</v>
      </c>
      <c r="H86" s="67" t="s">
        <v>32</v>
      </c>
      <c r="I86" s="67" t="s">
        <v>911</v>
      </c>
      <c r="J86" s="67" t="s">
        <v>4688</v>
      </c>
      <c r="K86" s="67" t="s">
        <v>4763</v>
      </c>
      <c r="L86" s="68">
        <v>50000</v>
      </c>
      <c r="M86" s="68">
        <v>8005.17</v>
      </c>
      <c r="N86" s="68">
        <v>41994.83</v>
      </c>
      <c r="O86" s="67" t="s">
        <v>4764</v>
      </c>
      <c r="P86" s="67" t="str">
        <f>TMES[[#This Row],[cedula]]&amp;TMES[[#This Row],[ctapresup]]</f>
        <v>001011789292.1.1.1.01</v>
      </c>
      <c r="Q86" s="69">
        <v>0</v>
      </c>
      <c r="R86" s="40">
        <v>1435</v>
      </c>
      <c r="S86" s="40">
        <v>600</v>
      </c>
      <c r="T86" s="69">
        <v>0</v>
      </c>
      <c r="U86" s="69">
        <v>0</v>
      </c>
      <c r="V86" s="69">
        <v>0</v>
      </c>
      <c r="W86" s="40">
        <v>25</v>
      </c>
      <c r="X86" s="40">
        <v>1400.27</v>
      </c>
      <c r="Y86" s="69">
        <v>0</v>
      </c>
      <c r="Z86" s="40">
        <v>1520</v>
      </c>
      <c r="AA86" s="40">
        <v>3024.9</v>
      </c>
    </row>
    <row r="87" spans="1:27">
      <c r="A87" s="67" t="s">
        <v>3052</v>
      </c>
      <c r="B87" s="67" t="s">
        <v>11</v>
      </c>
      <c r="C87" s="67" t="s">
        <v>3088</v>
      </c>
      <c r="D87" s="67" t="s">
        <v>3361</v>
      </c>
      <c r="E87" s="67" t="s">
        <v>3362</v>
      </c>
      <c r="F87" s="67" t="s">
        <v>966</v>
      </c>
      <c r="G87" s="67" t="s">
        <v>2077</v>
      </c>
      <c r="H87" s="67" t="s">
        <v>967</v>
      </c>
      <c r="I87" s="67" t="s">
        <v>960</v>
      </c>
      <c r="J87" s="67" t="s">
        <v>4689</v>
      </c>
      <c r="K87" s="67" t="s">
        <v>4763</v>
      </c>
      <c r="L87" s="68">
        <v>26250</v>
      </c>
      <c r="M87" s="68">
        <v>6678.76</v>
      </c>
      <c r="N87" s="68">
        <v>19571.240000000002</v>
      </c>
      <c r="O87" s="67" t="s">
        <v>4764</v>
      </c>
      <c r="P87" s="67" t="str">
        <f>TMES[[#This Row],[cedula]]&amp;TMES[[#This Row],[ctapresup]]</f>
        <v>001008394482.1.1.1.01</v>
      </c>
      <c r="Q87" s="69">
        <v>0</v>
      </c>
      <c r="R87" s="40">
        <v>753.38</v>
      </c>
      <c r="S87" s="69">
        <v>0</v>
      </c>
      <c r="T87" s="40">
        <v>5052.38</v>
      </c>
      <c r="U87" s="69">
        <v>0</v>
      </c>
      <c r="V87" s="40">
        <v>50</v>
      </c>
      <c r="W87" s="40">
        <v>25</v>
      </c>
      <c r="X87" s="69">
        <v>0</v>
      </c>
      <c r="Y87" s="69">
        <v>0</v>
      </c>
      <c r="Z87" s="40">
        <v>798</v>
      </c>
      <c r="AA87" s="69">
        <v>0</v>
      </c>
    </row>
    <row r="88" spans="1:27">
      <c r="A88" s="67" t="s">
        <v>3052</v>
      </c>
      <c r="B88" s="67" t="s">
        <v>11</v>
      </c>
      <c r="C88" s="67" t="s">
        <v>3088</v>
      </c>
      <c r="D88" s="67" t="s">
        <v>3361</v>
      </c>
      <c r="E88" s="67" t="s">
        <v>3362</v>
      </c>
      <c r="F88" s="67" t="s">
        <v>295</v>
      </c>
      <c r="G88" s="67" t="s">
        <v>1323</v>
      </c>
      <c r="H88" s="67" t="s">
        <v>292</v>
      </c>
      <c r="I88" s="67" t="s">
        <v>288</v>
      </c>
      <c r="J88" s="67" t="s">
        <v>4690</v>
      </c>
      <c r="K88" s="67" t="s">
        <v>4763</v>
      </c>
      <c r="L88" s="68">
        <v>65000</v>
      </c>
      <c r="M88" s="68">
        <v>44183.66</v>
      </c>
      <c r="N88" s="68">
        <v>20816.34</v>
      </c>
      <c r="O88" s="67" t="s">
        <v>4764</v>
      </c>
      <c r="P88" s="67" t="str">
        <f>TMES[[#This Row],[cedula]]&amp;TMES[[#This Row],[ctapresup]]</f>
        <v>001003162312.1.1.1.01</v>
      </c>
      <c r="Q88" s="69">
        <v>0</v>
      </c>
      <c r="R88" s="40">
        <v>1865.5</v>
      </c>
      <c r="S88" s="40">
        <v>900</v>
      </c>
      <c r="T88" s="40">
        <v>34939.58</v>
      </c>
      <c r="U88" s="69">
        <v>0</v>
      </c>
      <c r="V88" s="40">
        <v>50</v>
      </c>
      <c r="W88" s="40">
        <v>25</v>
      </c>
      <c r="X88" s="40">
        <v>4427.58</v>
      </c>
      <c r="Y88" s="69">
        <v>0</v>
      </c>
      <c r="Z88" s="40">
        <v>1976</v>
      </c>
      <c r="AA88" s="69">
        <v>0</v>
      </c>
    </row>
    <row r="89" spans="1:27">
      <c r="A89" s="67" t="s">
        <v>3052</v>
      </c>
      <c r="B89" s="67" t="s">
        <v>11</v>
      </c>
      <c r="C89" s="67" t="s">
        <v>3088</v>
      </c>
      <c r="D89" s="67" t="s">
        <v>3361</v>
      </c>
      <c r="E89" s="67" t="s">
        <v>3362</v>
      </c>
      <c r="F89" s="67" t="s">
        <v>702</v>
      </c>
      <c r="G89" s="67" t="s">
        <v>1324</v>
      </c>
      <c r="H89" s="67" t="s">
        <v>8</v>
      </c>
      <c r="I89" s="67" t="s">
        <v>699</v>
      </c>
      <c r="J89" s="67" t="s">
        <v>4691</v>
      </c>
      <c r="K89" s="67" t="s">
        <v>4763</v>
      </c>
      <c r="L89" s="68">
        <v>20000</v>
      </c>
      <c r="M89" s="68">
        <v>11359.22</v>
      </c>
      <c r="N89" s="68">
        <v>8640.7800000000007</v>
      </c>
      <c r="O89" s="67" t="s">
        <v>4764</v>
      </c>
      <c r="P89" s="67" t="str">
        <f>TMES[[#This Row],[cedula]]&amp;TMES[[#This Row],[ctapresup]]</f>
        <v>001035289072.1.1.1.01</v>
      </c>
      <c r="Q89" s="69">
        <v>0</v>
      </c>
      <c r="R89" s="40">
        <v>574</v>
      </c>
      <c r="S89" s="40">
        <v>300</v>
      </c>
      <c r="T89" s="40">
        <v>9852.2199999999993</v>
      </c>
      <c r="U89" s="69">
        <v>0</v>
      </c>
      <c r="V89" s="69">
        <v>0</v>
      </c>
      <c r="W89" s="40">
        <v>25</v>
      </c>
      <c r="X89" s="69">
        <v>0</v>
      </c>
      <c r="Y89" s="69">
        <v>0</v>
      </c>
      <c r="Z89" s="40">
        <v>608</v>
      </c>
      <c r="AA89" s="69">
        <v>0</v>
      </c>
    </row>
    <row r="90" spans="1:27">
      <c r="A90" s="67" t="s">
        <v>3052</v>
      </c>
      <c r="B90" s="67" t="s">
        <v>11</v>
      </c>
      <c r="C90" s="67" t="s">
        <v>3088</v>
      </c>
      <c r="D90" s="67" t="s">
        <v>3361</v>
      </c>
      <c r="E90" s="67" t="s">
        <v>3362</v>
      </c>
      <c r="F90" s="67" t="s">
        <v>917</v>
      </c>
      <c r="G90" s="67" t="s">
        <v>2078</v>
      </c>
      <c r="H90" s="67" t="s">
        <v>111</v>
      </c>
      <c r="I90" s="67" t="s">
        <v>911</v>
      </c>
      <c r="J90" s="67" t="s">
        <v>4692</v>
      </c>
      <c r="K90" s="67" t="s">
        <v>4763</v>
      </c>
      <c r="L90" s="68">
        <v>13200</v>
      </c>
      <c r="M90" s="68">
        <v>3351.12</v>
      </c>
      <c r="N90" s="68">
        <v>9848.8799999999992</v>
      </c>
      <c r="O90" s="67" t="s">
        <v>4764</v>
      </c>
      <c r="P90" s="67" t="str">
        <f>TMES[[#This Row],[cedula]]&amp;TMES[[#This Row],[ctapresup]]</f>
        <v>001024445022.1.1.1.01</v>
      </c>
      <c r="Q90" s="69">
        <v>0</v>
      </c>
      <c r="R90" s="40">
        <v>378.84</v>
      </c>
      <c r="S90" s="69">
        <v>0</v>
      </c>
      <c r="T90" s="40">
        <v>2546</v>
      </c>
      <c r="U90" s="69">
        <v>0</v>
      </c>
      <c r="V90" s="69">
        <v>0</v>
      </c>
      <c r="W90" s="40">
        <v>25</v>
      </c>
      <c r="X90" s="69">
        <v>0</v>
      </c>
      <c r="Y90" s="69">
        <v>0</v>
      </c>
      <c r="Z90" s="40">
        <v>401.28</v>
      </c>
      <c r="AA90" s="69">
        <v>0</v>
      </c>
    </row>
    <row r="91" spans="1:27">
      <c r="A91" s="67" t="s">
        <v>3052</v>
      </c>
      <c r="B91" s="67" t="s">
        <v>11</v>
      </c>
      <c r="C91" s="67" t="s">
        <v>3088</v>
      </c>
      <c r="D91" s="67" t="s">
        <v>3361</v>
      </c>
      <c r="E91" s="67" t="s">
        <v>3362</v>
      </c>
      <c r="F91" s="67" t="s">
        <v>1607</v>
      </c>
      <c r="G91" s="67" t="s">
        <v>2079</v>
      </c>
      <c r="H91" s="67" t="s">
        <v>389</v>
      </c>
      <c r="I91" s="67" t="s">
        <v>999</v>
      </c>
      <c r="J91" s="67" t="s">
        <v>4309</v>
      </c>
      <c r="K91" s="67" t="s">
        <v>4763</v>
      </c>
      <c r="L91" s="68">
        <v>35000</v>
      </c>
      <c r="M91" s="68">
        <v>4653.17</v>
      </c>
      <c r="N91" s="68">
        <v>30346.83</v>
      </c>
      <c r="O91" s="67" t="s">
        <v>4764</v>
      </c>
      <c r="P91" s="67" t="str">
        <f>TMES[[#This Row],[cedula]]&amp;TMES[[#This Row],[ctapresup]]</f>
        <v>402122377502.1.1.1.01</v>
      </c>
      <c r="Q91" s="69">
        <v>0</v>
      </c>
      <c r="R91" s="40">
        <v>1004.5</v>
      </c>
      <c r="S91" s="69">
        <v>0</v>
      </c>
      <c r="T91" s="69">
        <v>0</v>
      </c>
      <c r="U91" s="69">
        <v>0</v>
      </c>
      <c r="V91" s="69">
        <v>0</v>
      </c>
      <c r="W91" s="40">
        <v>25</v>
      </c>
      <c r="X91" s="40">
        <v>2559.67</v>
      </c>
      <c r="Y91" s="69">
        <v>0</v>
      </c>
      <c r="Z91" s="40">
        <v>1064</v>
      </c>
      <c r="AA91" s="69">
        <v>0</v>
      </c>
    </row>
    <row r="92" spans="1:27">
      <c r="A92" s="67" t="s">
        <v>3052</v>
      </c>
      <c r="B92" s="67" t="s">
        <v>11</v>
      </c>
      <c r="C92" s="67" t="s">
        <v>3088</v>
      </c>
      <c r="D92" s="67" t="s">
        <v>3361</v>
      </c>
      <c r="E92" s="67" t="s">
        <v>3362</v>
      </c>
      <c r="F92" s="67" t="s">
        <v>2080</v>
      </c>
      <c r="G92" s="67" t="s">
        <v>2081</v>
      </c>
      <c r="H92" s="67" t="s">
        <v>120</v>
      </c>
      <c r="I92" s="67" t="s">
        <v>695</v>
      </c>
      <c r="J92" s="67" t="s">
        <v>4693</v>
      </c>
      <c r="K92" s="67" t="s">
        <v>4763</v>
      </c>
      <c r="L92" s="68">
        <v>36000</v>
      </c>
      <c r="M92" s="68">
        <v>5858.6</v>
      </c>
      <c r="N92" s="68">
        <v>30141.4</v>
      </c>
      <c r="O92" s="67" t="s">
        <v>4764</v>
      </c>
      <c r="P92" s="67" t="str">
        <f>TMES[[#This Row],[cedula]]&amp;TMES[[#This Row],[ctapresup]]</f>
        <v>012009893802.1.1.1.01</v>
      </c>
      <c r="Q92" s="69">
        <v>0</v>
      </c>
      <c r="R92" s="40">
        <v>1033.2</v>
      </c>
      <c r="S92" s="69">
        <v>0</v>
      </c>
      <c r="T92" s="40">
        <v>3706</v>
      </c>
      <c r="U92" s="69">
        <v>0</v>
      </c>
      <c r="V92" s="69">
        <v>0</v>
      </c>
      <c r="W92" s="40">
        <v>25</v>
      </c>
      <c r="X92" s="69">
        <v>0</v>
      </c>
      <c r="Y92" s="69">
        <v>0</v>
      </c>
      <c r="Z92" s="40">
        <v>1094.4000000000001</v>
      </c>
      <c r="AA92" s="69">
        <v>0</v>
      </c>
    </row>
    <row r="93" spans="1:27">
      <c r="A93" s="67" t="s">
        <v>3052</v>
      </c>
      <c r="B93" s="67" t="s">
        <v>11</v>
      </c>
      <c r="C93" s="67" t="s">
        <v>3088</v>
      </c>
      <c r="D93" s="67" t="s">
        <v>3361</v>
      </c>
      <c r="E93" s="67" t="s">
        <v>3362</v>
      </c>
      <c r="F93" s="67" t="s">
        <v>1143</v>
      </c>
      <c r="G93" s="67" t="s">
        <v>2083</v>
      </c>
      <c r="H93" s="67" t="s">
        <v>1163</v>
      </c>
      <c r="I93" s="67" t="s">
        <v>674</v>
      </c>
      <c r="J93" s="67" t="s">
        <v>4694</v>
      </c>
      <c r="K93" s="67" t="s">
        <v>4763</v>
      </c>
      <c r="L93" s="68">
        <v>25000</v>
      </c>
      <c r="M93" s="68">
        <v>1502.5</v>
      </c>
      <c r="N93" s="68">
        <v>23497.5</v>
      </c>
      <c r="O93" s="67" t="s">
        <v>4764</v>
      </c>
      <c r="P93" s="67" t="str">
        <f>TMES[[#This Row],[cedula]]&amp;TMES[[#This Row],[ctapresup]]</f>
        <v>027002564372.1.1.1.01</v>
      </c>
      <c r="Q93" s="69">
        <v>0</v>
      </c>
      <c r="R93" s="40">
        <v>717.5</v>
      </c>
      <c r="S93" s="69">
        <v>0</v>
      </c>
      <c r="T93" s="69">
        <v>0</v>
      </c>
      <c r="U93" s="69">
        <v>0</v>
      </c>
      <c r="V93" s="69">
        <v>0</v>
      </c>
      <c r="W93" s="40">
        <v>25</v>
      </c>
      <c r="X93" s="69">
        <v>0</v>
      </c>
      <c r="Y93" s="69">
        <v>0</v>
      </c>
      <c r="Z93" s="40">
        <v>760</v>
      </c>
      <c r="AA93" s="69">
        <v>0</v>
      </c>
    </row>
    <row r="94" spans="1:27">
      <c r="A94" s="67" t="s">
        <v>3052</v>
      </c>
      <c r="B94" s="67" t="s">
        <v>11</v>
      </c>
      <c r="C94" s="67" t="s">
        <v>3088</v>
      </c>
      <c r="D94" s="67" t="s">
        <v>3361</v>
      </c>
      <c r="E94" s="67" t="s">
        <v>3362</v>
      </c>
      <c r="F94" s="67" t="s">
        <v>1070</v>
      </c>
      <c r="G94" s="67" t="s">
        <v>2084</v>
      </c>
      <c r="H94" s="67" t="s">
        <v>128</v>
      </c>
      <c r="I94" s="67" t="s">
        <v>1116</v>
      </c>
      <c r="J94" s="67" t="s">
        <v>4695</v>
      </c>
      <c r="K94" s="67" t="s">
        <v>4763</v>
      </c>
      <c r="L94" s="68">
        <v>15000</v>
      </c>
      <c r="M94" s="68">
        <v>8265</v>
      </c>
      <c r="N94" s="68">
        <v>6735</v>
      </c>
      <c r="O94" s="67" t="s">
        <v>4764</v>
      </c>
      <c r="P94" s="67" t="str">
        <f>TMES[[#This Row],[cedula]]&amp;TMES[[#This Row],[ctapresup]]</f>
        <v>225005288352.1.1.1.01</v>
      </c>
      <c r="Q94" s="69">
        <v>0</v>
      </c>
      <c r="R94" s="40">
        <v>430.5</v>
      </c>
      <c r="S94" s="69">
        <v>0</v>
      </c>
      <c r="T94" s="40">
        <v>7353.5</v>
      </c>
      <c r="U94" s="69">
        <v>0</v>
      </c>
      <c r="V94" s="69">
        <v>0</v>
      </c>
      <c r="W94" s="40">
        <v>25</v>
      </c>
      <c r="X94" s="69">
        <v>0</v>
      </c>
      <c r="Y94" s="69">
        <v>0</v>
      </c>
      <c r="Z94" s="40">
        <v>456</v>
      </c>
      <c r="AA94" s="69">
        <v>0</v>
      </c>
    </row>
    <row r="95" spans="1:27">
      <c r="A95" s="67" t="s">
        <v>3052</v>
      </c>
      <c r="B95" s="67" t="s">
        <v>11</v>
      </c>
      <c r="C95" s="67" t="s">
        <v>3088</v>
      </c>
      <c r="D95" s="67" t="s">
        <v>3361</v>
      </c>
      <c r="E95" s="67" t="s">
        <v>3362</v>
      </c>
      <c r="F95" s="67" t="s">
        <v>419</v>
      </c>
      <c r="G95" s="67" t="s">
        <v>1423</v>
      </c>
      <c r="H95" s="67" t="s">
        <v>346</v>
      </c>
      <c r="I95" s="67" t="s">
        <v>316</v>
      </c>
      <c r="J95" s="67" t="s">
        <v>4696</v>
      </c>
      <c r="K95" s="67" t="s">
        <v>4763</v>
      </c>
      <c r="L95" s="68">
        <v>28000</v>
      </c>
      <c r="M95" s="68">
        <v>4804.7</v>
      </c>
      <c r="N95" s="68">
        <v>23195.3</v>
      </c>
      <c r="O95" s="67" t="s">
        <v>4764</v>
      </c>
      <c r="P95" s="67" t="str">
        <f>TMES[[#This Row],[cedula]]&amp;TMES[[#This Row],[ctapresup]]</f>
        <v>223006870542.1.1.1.01</v>
      </c>
      <c r="Q95" s="69">
        <v>0</v>
      </c>
      <c r="R95" s="40">
        <v>803.6</v>
      </c>
      <c r="S95" s="69">
        <v>0</v>
      </c>
      <c r="T95" s="69">
        <v>0</v>
      </c>
      <c r="U95" s="69">
        <v>0</v>
      </c>
      <c r="V95" s="40">
        <v>100</v>
      </c>
      <c r="W95" s="40">
        <v>25</v>
      </c>
      <c r="X95" s="69">
        <v>0</v>
      </c>
      <c r="Y95" s="69">
        <v>0</v>
      </c>
      <c r="Z95" s="40">
        <v>851.2</v>
      </c>
      <c r="AA95" s="40">
        <v>3024.9</v>
      </c>
    </row>
    <row r="96" spans="1:27">
      <c r="A96" s="67" t="s">
        <v>3052</v>
      </c>
      <c r="B96" s="67" t="s">
        <v>11</v>
      </c>
      <c r="C96" s="67" t="s">
        <v>3088</v>
      </c>
      <c r="D96" s="67" t="s">
        <v>3361</v>
      </c>
      <c r="E96" s="67" t="s">
        <v>3362</v>
      </c>
      <c r="F96" s="67" t="s">
        <v>3295</v>
      </c>
      <c r="G96" s="67" t="s">
        <v>3329</v>
      </c>
      <c r="H96" s="67" t="s">
        <v>218</v>
      </c>
      <c r="I96" s="67" t="s">
        <v>282</v>
      </c>
      <c r="J96" s="67" t="s">
        <v>4697</v>
      </c>
      <c r="K96" s="67" t="s">
        <v>4763</v>
      </c>
      <c r="L96" s="68">
        <v>22000</v>
      </c>
      <c r="M96" s="68">
        <v>1325.2</v>
      </c>
      <c r="N96" s="68">
        <v>20674.8</v>
      </c>
      <c r="O96" s="67" t="s">
        <v>4764</v>
      </c>
      <c r="P96" s="67" t="str">
        <f>TMES[[#This Row],[cedula]]&amp;TMES[[#This Row],[ctapresup]]</f>
        <v>402091769872.1.1.1.01</v>
      </c>
      <c r="Q96" s="69">
        <v>0</v>
      </c>
      <c r="R96" s="40">
        <v>631.4</v>
      </c>
      <c r="S96" s="69">
        <v>0</v>
      </c>
      <c r="T96" s="69">
        <v>0</v>
      </c>
      <c r="U96" s="69">
        <v>0</v>
      </c>
      <c r="V96" s="69">
        <v>0</v>
      </c>
      <c r="W96" s="40">
        <v>25</v>
      </c>
      <c r="X96" s="69">
        <v>0</v>
      </c>
      <c r="Y96" s="69">
        <v>0</v>
      </c>
      <c r="Z96" s="40">
        <v>668.8</v>
      </c>
      <c r="AA96" s="69">
        <v>0</v>
      </c>
    </row>
    <row r="97" spans="1:27">
      <c r="A97" s="67" t="s">
        <v>3052</v>
      </c>
      <c r="B97" s="67" t="s">
        <v>11</v>
      </c>
      <c r="C97" s="67" t="s">
        <v>3088</v>
      </c>
      <c r="D97" s="67" t="s">
        <v>3361</v>
      </c>
      <c r="E97" s="67" t="s">
        <v>3362</v>
      </c>
      <c r="F97" s="67" t="s">
        <v>296</v>
      </c>
      <c r="G97" s="67" t="s">
        <v>1325</v>
      </c>
      <c r="H97" s="67" t="s">
        <v>290</v>
      </c>
      <c r="I97" s="67" t="s">
        <v>288</v>
      </c>
      <c r="J97" s="67" t="s">
        <v>4698</v>
      </c>
      <c r="K97" s="67" t="s">
        <v>4763</v>
      </c>
      <c r="L97" s="68">
        <v>29400</v>
      </c>
      <c r="M97" s="68">
        <v>11725.03</v>
      </c>
      <c r="N97" s="68">
        <v>17674.97</v>
      </c>
      <c r="O97" s="67" t="s">
        <v>4764</v>
      </c>
      <c r="P97" s="67" t="str">
        <f>TMES[[#This Row],[cedula]]&amp;TMES[[#This Row],[ctapresup]]</f>
        <v>001030221252.1.1.1.01</v>
      </c>
      <c r="Q97" s="69">
        <v>0</v>
      </c>
      <c r="R97" s="40">
        <v>843.78</v>
      </c>
      <c r="S97" s="69">
        <v>0</v>
      </c>
      <c r="T97" s="40">
        <v>8400.0400000000009</v>
      </c>
      <c r="U97" s="69">
        <v>0</v>
      </c>
      <c r="V97" s="40">
        <v>50</v>
      </c>
      <c r="W97" s="40">
        <v>25</v>
      </c>
      <c r="X97" s="69">
        <v>0</v>
      </c>
      <c r="Y97" s="69">
        <v>0</v>
      </c>
      <c r="Z97" s="40">
        <v>893.76</v>
      </c>
      <c r="AA97" s="40">
        <v>1512.45</v>
      </c>
    </row>
    <row r="98" spans="1:27">
      <c r="A98" s="67" t="s">
        <v>3052</v>
      </c>
      <c r="B98" s="67" t="s">
        <v>11</v>
      </c>
      <c r="C98" s="67" t="s">
        <v>3088</v>
      </c>
      <c r="D98" s="67" t="s">
        <v>3361</v>
      </c>
      <c r="E98" s="67" t="s">
        <v>3362</v>
      </c>
      <c r="F98" s="67" t="s">
        <v>1992</v>
      </c>
      <c r="G98" s="67" t="s">
        <v>2085</v>
      </c>
      <c r="H98" s="67" t="s">
        <v>8</v>
      </c>
      <c r="I98" s="67" t="s">
        <v>911</v>
      </c>
      <c r="J98" s="67" t="s">
        <v>4699</v>
      </c>
      <c r="K98" s="67" t="s">
        <v>4763</v>
      </c>
      <c r="L98" s="68">
        <v>10000</v>
      </c>
      <c r="M98" s="68">
        <v>616</v>
      </c>
      <c r="N98" s="68">
        <v>9384</v>
      </c>
      <c r="O98" s="67" t="s">
        <v>4764</v>
      </c>
      <c r="P98" s="67" t="str">
        <f>TMES[[#This Row],[cedula]]&amp;TMES[[#This Row],[ctapresup]]</f>
        <v>018000817522.1.1.1.01</v>
      </c>
      <c r="Q98" s="69">
        <v>0</v>
      </c>
      <c r="R98" s="40">
        <v>287</v>
      </c>
      <c r="S98" s="69">
        <v>0</v>
      </c>
      <c r="T98" s="69">
        <v>0</v>
      </c>
      <c r="U98" s="69">
        <v>0</v>
      </c>
      <c r="V98" s="69">
        <v>0</v>
      </c>
      <c r="W98" s="40">
        <v>25</v>
      </c>
      <c r="X98" s="69">
        <v>0</v>
      </c>
      <c r="Y98" s="69">
        <v>0</v>
      </c>
      <c r="Z98" s="40">
        <v>304</v>
      </c>
      <c r="AA98" s="69">
        <v>0</v>
      </c>
    </row>
    <row r="99" spans="1:27">
      <c r="A99" s="67" t="s">
        <v>3052</v>
      </c>
      <c r="B99" s="67" t="s">
        <v>11</v>
      </c>
      <c r="C99" s="67" t="s">
        <v>3088</v>
      </c>
      <c r="D99" s="67" t="s">
        <v>3361</v>
      </c>
      <c r="E99" s="67" t="s">
        <v>3362</v>
      </c>
      <c r="F99" s="67" t="s">
        <v>3232</v>
      </c>
      <c r="G99" s="67" t="s">
        <v>3249</v>
      </c>
      <c r="H99" s="67" t="s">
        <v>130</v>
      </c>
      <c r="I99" s="67" t="s">
        <v>807</v>
      </c>
      <c r="J99" s="67" t="s">
        <v>4700</v>
      </c>
      <c r="K99" s="67" t="s">
        <v>4763</v>
      </c>
      <c r="L99" s="68">
        <v>100000</v>
      </c>
      <c r="M99" s="68">
        <v>18040.37</v>
      </c>
      <c r="N99" s="68">
        <v>81959.63</v>
      </c>
      <c r="O99" s="67" t="s">
        <v>4764</v>
      </c>
      <c r="P99" s="67" t="str">
        <f>TMES[[#This Row],[cedula]]&amp;TMES[[#This Row],[ctapresup]]</f>
        <v>034003885792.1.1.1.01</v>
      </c>
      <c r="Q99" s="69">
        <v>0</v>
      </c>
      <c r="R99" s="40">
        <v>2870</v>
      </c>
      <c r="S99" s="69">
        <v>0</v>
      </c>
      <c r="T99" s="69">
        <v>0</v>
      </c>
      <c r="U99" s="69">
        <v>0</v>
      </c>
      <c r="V99" s="69">
        <v>0</v>
      </c>
      <c r="W99" s="40">
        <v>25</v>
      </c>
      <c r="X99" s="40">
        <v>12105.37</v>
      </c>
      <c r="Y99" s="69">
        <v>0</v>
      </c>
      <c r="Z99" s="40">
        <v>3040</v>
      </c>
      <c r="AA99" s="69">
        <v>0</v>
      </c>
    </row>
    <row r="100" spans="1:27">
      <c r="A100" s="67" t="s">
        <v>3052</v>
      </c>
      <c r="B100" s="67" t="s">
        <v>11</v>
      </c>
      <c r="C100" s="67" t="s">
        <v>3088</v>
      </c>
      <c r="D100" s="67" t="s">
        <v>3361</v>
      </c>
      <c r="E100" s="67" t="s">
        <v>3362</v>
      </c>
      <c r="F100" s="67" t="s">
        <v>189</v>
      </c>
      <c r="G100" s="67" t="s">
        <v>1326</v>
      </c>
      <c r="H100" s="67" t="s">
        <v>1947</v>
      </c>
      <c r="I100" s="67" t="s">
        <v>190</v>
      </c>
      <c r="J100" s="67" t="s">
        <v>4701</v>
      </c>
      <c r="K100" s="67" t="s">
        <v>4763</v>
      </c>
      <c r="L100" s="68">
        <v>40000</v>
      </c>
      <c r="M100" s="68">
        <v>20207.259999999998</v>
      </c>
      <c r="N100" s="68">
        <v>19792.740000000002</v>
      </c>
      <c r="O100" s="67" t="s">
        <v>4764</v>
      </c>
      <c r="P100" s="67" t="str">
        <f>TMES[[#This Row],[cedula]]&amp;TMES[[#This Row],[ctapresup]]</f>
        <v>001046412612.1.1.1.01</v>
      </c>
      <c r="Q100" s="69">
        <v>0</v>
      </c>
      <c r="R100" s="40">
        <v>1148</v>
      </c>
      <c r="S100" s="69">
        <v>0</v>
      </c>
      <c r="T100" s="40">
        <v>14793.36</v>
      </c>
      <c r="U100" s="69">
        <v>0</v>
      </c>
      <c r="V100" s="69">
        <v>0</v>
      </c>
      <c r="W100" s="40">
        <v>25</v>
      </c>
      <c r="X100" s="69">
        <v>0</v>
      </c>
      <c r="Y100" s="69">
        <v>0</v>
      </c>
      <c r="Z100" s="40">
        <v>1216</v>
      </c>
      <c r="AA100" s="40">
        <v>3024.9</v>
      </c>
    </row>
    <row r="101" spans="1:27">
      <c r="A101" s="67" t="s">
        <v>3052</v>
      </c>
      <c r="B101" s="67" t="s">
        <v>11</v>
      </c>
      <c r="C101" s="67" t="s">
        <v>3088</v>
      </c>
      <c r="D101" s="67" t="s">
        <v>3361</v>
      </c>
      <c r="E101" s="67" t="s">
        <v>3362</v>
      </c>
      <c r="F101" s="67" t="s">
        <v>918</v>
      </c>
      <c r="G101" s="67" t="s">
        <v>2086</v>
      </c>
      <c r="H101" s="67" t="s">
        <v>111</v>
      </c>
      <c r="I101" s="67" t="s">
        <v>911</v>
      </c>
      <c r="J101" s="67" t="s">
        <v>4702</v>
      </c>
      <c r="K101" s="67" t="s">
        <v>4763</v>
      </c>
      <c r="L101" s="68">
        <v>14300</v>
      </c>
      <c r="M101" s="68">
        <v>870.13</v>
      </c>
      <c r="N101" s="68">
        <v>13429.87</v>
      </c>
      <c r="O101" s="67" t="s">
        <v>4764</v>
      </c>
      <c r="P101" s="67" t="str">
        <f>TMES[[#This Row],[cedula]]&amp;TMES[[#This Row],[ctapresup]]</f>
        <v>081000534152.1.1.1.01</v>
      </c>
      <c r="Q101" s="69">
        <v>0</v>
      </c>
      <c r="R101" s="40">
        <v>410.41</v>
      </c>
      <c r="S101" s="69">
        <v>0</v>
      </c>
      <c r="T101" s="69">
        <v>0</v>
      </c>
      <c r="U101" s="69">
        <v>0</v>
      </c>
      <c r="V101" s="69">
        <v>0</v>
      </c>
      <c r="W101" s="40">
        <v>25</v>
      </c>
      <c r="X101" s="69">
        <v>0</v>
      </c>
      <c r="Y101" s="69">
        <v>0</v>
      </c>
      <c r="Z101" s="40">
        <v>434.72</v>
      </c>
      <c r="AA101" s="69">
        <v>0</v>
      </c>
    </row>
    <row r="102" spans="1:27">
      <c r="A102" s="67" t="s">
        <v>3052</v>
      </c>
      <c r="B102" s="67" t="s">
        <v>11</v>
      </c>
      <c r="C102" s="67" t="s">
        <v>3088</v>
      </c>
      <c r="D102" s="67" t="s">
        <v>3361</v>
      </c>
      <c r="E102" s="67" t="s">
        <v>3362</v>
      </c>
      <c r="F102" s="67" t="s">
        <v>779</v>
      </c>
      <c r="G102" s="67" t="s">
        <v>2087</v>
      </c>
      <c r="H102" s="67" t="s">
        <v>780</v>
      </c>
      <c r="I102" s="67" t="s">
        <v>1116</v>
      </c>
      <c r="J102" s="67" t="s">
        <v>4703</v>
      </c>
      <c r="K102" s="67" t="s">
        <v>4763</v>
      </c>
      <c r="L102" s="68">
        <v>10000</v>
      </c>
      <c r="M102" s="68">
        <v>966</v>
      </c>
      <c r="N102" s="68">
        <v>9034</v>
      </c>
      <c r="O102" s="67" t="s">
        <v>4764</v>
      </c>
      <c r="P102" s="67" t="str">
        <f>TMES[[#This Row],[cedula]]&amp;TMES[[#This Row],[ctapresup]]</f>
        <v>011002138812.1.1.1.01</v>
      </c>
      <c r="Q102" s="69">
        <v>0</v>
      </c>
      <c r="R102" s="40">
        <v>287</v>
      </c>
      <c r="S102" s="40">
        <v>300</v>
      </c>
      <c r="T102" s="69">
        <v>0</v>
      </c>
      <c r="U102" s="69">
        <v>0</v>
      </c>
      <c r="V102" s="40">
        <v>50</v>
      </c>
      <c r="W102" s="40">
        <v>25</v>
      </c>
      <c r="X102" s="69">
        <v>0</v>
      </c>
      <c r="Y102" s="69">
        <v>0</v>
      </c>
      <c r="Z102" s="40">
        <v>304</v>
      </c>
      <c r="AA102" s="69">
        <v>0</v>
      </c>
    </row>
    <row r="103" spans="1:27">
      <c r="A103" s="67" t="s">
        <v>3052</v>
      </c>
      <c r="B103" s="67" t="s">
        <v>11</v>
      </c>
      <c r="C103" s="67" t="s">
        <v>3088</v>
      </c>
      <c r="D103" s="67" t="s">
        <v>3361</v>
      </c>
      <c r="E103" s="67" t="s">
        <v>3362</v>
      </c>
      <c r="F103" s="67" t="s">
        <v>3073</v>
      </c>
      <c r="G103" s="67" t="s">
        <v>3059</v>
      </c>
      <c r="H103" s="67" t="s">
        <v>724</v>
      </c>
      <c r="I103" s="67" t="s">
        <v>1002</v>
      </c>
      <c r="J103" s="67" t="s">
        <v>4704</v>
      </c>
      <c r="K103" s="67" t="s">
        <v>4763</v>
      </c>
      <c r="L103" s="68">
        <v>24000</v>
      </c>
      <c r="M103" s="68">
        <v>2489.4</v>
      </c>
      <c r="N103" s="68">
        <v>21510.6</v>
      </c>
      <c r="O103" s="67" t="s">
        <v>4764</v>
      </c>
      <c r="P103" s="67" t="str">
        <f>TMES[[#This Row],[cedula]]&amp;TMES[[#This Row],[ctapresup]]</f>
        <v>001118332162.1.1.1.01</v>
      </c>
      <c r="Q103" s="69">
        <v>0</v>
      </c>
      <c r="R103" s="40">
        <v>688.8</v>
      </c>
      <c r="S103" s="69">
        <v>0</v>
      </c>
      <c r="T103" s="40">
        <v>1046</v>
      </c>
      <c r="U103" s="69">
        <v>0</v>
      </c>
      <c r="V103" s="69">
        <v>0</v>
      </c>
      <c r="W103" s="40">
        <v>25</v>
      </c>
      <c r="X103" s="69">
        <v>0</v>
      </c>
      <c r="Y103" s="69">
        <v>0</v>
      </c>
      <c r="Z103" s="40">
        <v>729.6</v>
      </c>
      <c r="AA103" s="69">
        <v>0</v>
      </c>
    </row>
    <row r="104" spans="1:27">
      <c r="A104" s="67" t="s">
        <v>3052</v>
      </c>
      <c r="B104" s="67" t="s">
        <v>11</v>
      </c>
      <c r="C104" s="67" t="s">
        <v>3088</v>
      </c>
      <c r="D104" s="67" t="s">
        <v>3361</v>
      </c>
      <c r="E104" s="67" t="s">
        <v>3362</v>
      </c>
      <c r="F104" s="67" t="s">
        <v>219</v>
      </c>
      <c r="G104" s="67" t="s">
        <v>2088</v>
      </c>
      <c r="H104" s="67" t="s">
        <v>42</v>
      </c>
      <c r="I104" s="67" t="s">
        <v>1982</v>
      </c>
      <c r="J104" s="67" t="s">
        <v>4446</v>
      </c>
      <c r="K104" s="67" t="s">
        <v>4763</v>
      </c>
      <c r="L104" s="68">
        <v>22050</v>
      </c>
      <c r="M104" s="68">
        <v>17374.22</v>
      </c>
      <c r="N104" s="68">
        <v>4675.78</v>
      </c>
      <c r="O104" s="67" t="s">
        <v>4764</v>
      </c>
      <c r="P104" s="67" t="str">
        <f>TMES[[#This Row],[cedula]]&amp;TMES[[#This Row],[ctapresup]]</f>
        <v>001167761542.1.1.1.01</v>
      </c>
      <c r="Q104" s="69">
        <v>0</v>
      </c>
      <c r="R104" s="40">
        <v>632.84</v>
      </c>
      <c r="S104" s="40">
        <v>300</v>
      </c>
      <c r="T104" s="40">
        <v>15746.06</v>
      </c>
      <c r="U104" s="69">
        <v>0</v>
      </c>
      <c r="V104" s="69">
        <v>0</v>
      </c>
      <c r="W104" s="40">
        <v>25</v>
      </c>
      <c r="X104" s="69">
        <v>0</v>
      </c>
      <c r="Y104" s="69">
        <v>0</v>
      </c>
      <c r="Z104" s="40">
        <v>670.32</v>
      </c>
      <c r="AA104" s="69">
        <v>0</v>
      </c>
    </row>
    <row r="105" spans="1:27">
      <c r="A105" s="67" t="s">
        <v>3052</v>
      </c>
      <c r="B105" s="67" t="s">
        <v>11</v>
      </c>
      <c r="C105" s="67" t="s">
        <v>3088</v>
      </c>
      <c r="D105" s="67" t="s">
        <v>3361</v>
      </c>
      <c r="E105" s="67" t="s">
        <v>3362</v>
      </c>
      <c r="F105" s="67" t="s">
        <v>998</v>
      </c>
      <c r="G105" s="67" t="s">
        <v>2089</v>
      </c>
      <c r="H105" s="67" t="s">
        <v>928</v>
      </c>
      <c r="I105" s="67" t="s">
        <v>999</v>
      </c>
      <c r="J105" s="67" t="s">
        <v>4705</v>
      </c>
      <c r="K105" s="67" t="s">
        <v>4763</v>
      </c>
      <c r="L105" s="68">
        <v>220000</v>
      </c>
      <c r="M105" s="68">
        <v>52051.22</v>
      </c>
      <c r="N105" s="68">
        <v>167948.78</v>
      </c>
      <c r="O105" s="67" t="s">
        <v>4764</v>
      </c>
      <c r="P105" s="67" t="str">
        <f>TMES[[#This Row],[cedula]]&amp;TMES[[#This Row],[ctapresup]]</f>
        <v>225003208112.1.1.1.01</v>
      </c>
      <c r="Q105" s="69">
        <v>0</v>
      </c>
      <c r="R105" s="40">
        <v>6314</v>
      </c>
      <c r="S105" s="69">
        <v>0</v>
      </c>
      <c r="T105" s="69">
        <v>0</v>
      </c>
      <c r="U105" s="69">
        <v>0</v>
      </c>
      <c r="V105" s="69">
        <v>0</v>
      </c>
      <c r="W105" s="40">
        <v>25</v>
      </c>
      <c r="X105" s="40">
        <v>40768.42</v>
      </c>
      <c r="Y105" s="69">
        <v>0</v>
      </c>
      <c r="Z105" s="40">
        <v>4943.8</v>
      </c>
      <c r="AA105" s="69">
        <v>0</v>
      </c>
    </row>
    <row r="106" spans="1:27">
      <c r="A106" s="67" t="s">
        <v>3052</v>
      </c>
      <c r="B106" s="67" t="s">
        <v>11</v>
      </c>
      <c r="C106" s="67" t="s">
        <v>3088</v>
      </c>
      <c r="D106" s="67" t="s">
        <v>3361</v>
      </c>
      <c r="E106" s="67" t="s">
        <v>3362</v>
      </c>
      <c r="F106" s="67" t="s">
        <v>4706</v>
      </c>
      <c r="G106" s="67" t="s">
        <v>2090</v>
      </c>
      <c r="H106" s="67" t="s">
        <v>303</v>
      </c>
      <c r="I106" s="67" t="s">
        <v>1116</v>
      </c>
      <c r="J106" s="67" t="s">
        <v>4707</v>
      </c>
      <c r="K106" s="67" t="s">
        <v>4763</v>
      </c>
      <c r="L106" s="68">
        <v>90000</v>
      </c>
      <c r="M106" s="68">
        <v>15397.12</v>
      </c>
      <c r="N106" s="68">
        <v>74602.880000000005</v>
      </c>
      <c r="O106" s="67" t="s">
        <v>4764</v>
      </c>
      <c r="P106" s="67" t="str">
        <f>TMES[[#This Row],[cedula]]&amp;TMES[[#This Row],[ctapresup]]</f>
        <v>001006265892.1.1.1.01</v>
      </c>
      <c r="Q106" s="69">
        <v>0</v>
      </c>
      <c r="R106" s="40">
        <v>2583</v>
      </c>
      <c r="S106" s="40">
        <v>300</v>
      </c>
      <c r="T106" s="69">
        <v>0</v>
      </c>
      <c r="U106" s="69">
        <v>0</v>
      </c>
      <c r="V106" s="69">
        <v>0</v>
      </c>
      <c r="W106" s="40">
        <v>25</v>
      </c>
      <c r="X106" s="40">
        <v>9753.1200000000008</v>
      </c>
      <c r="Y106" s="69">
        <v>0</v>
      </c>
      <c r="Z106" s="40">
        <v>2736</v>
      </c>
      <c r="AA106" s="69">
        <v>0</v>
      </c>
    </row>
    <row r="107" spans="1:27">
      <c r="A107" s="67" t="s">
        <v>3052</v>
      </c>
      <c r="B107" s="67" t="s">
        <v>11</v>
      </c>
      <c r="C107" s="67" t="s">
        <v>3088</v>
      </c>
      <c r="D107" s="67" t="s">
        <v>3361</v>
      </c>
      <c r="E107" s="67" t="s">
        <v>3362</v>
      </c>
      <c r="F107" s="67" t="s">
        <v>1120</v>
      </c>
      <c r="G107" s="67" t="s">
        <v>2091</v>
      </c>
      <c r="H107" s="67" t="s">
        <v>133</v>
      </c>
      <c r="I107" s="67" t="s">
        <v>999</v>
      </c>
      <c r="J107" s="67" t="s">
        <v>4708</v>
      </c>
      <c r="K107" s="67" t="s">
        <v>4763</v>
      </c>
      <c r="L107" s="68">
        <v>30000</v>
      </c>
      <c r="M107" s="68">
        <v>1798</v>
      </c>
      <c r="N107" s="68">
        <v>28202</v>
      </c>
      <c r="O107" s="67" t="s">
        <v>4764</v>
      </c>
      <c r="P107" s="67" t="str">
        <f>TMES[[#This Row],[cedula]]&amp;TMES[[#This Row],[ctapresup]]</f>
        <v>010006148992.1.1.1.01</v>
      </c>
      <c r="Q107" s="69">
        <v>0</v>
      </c>
      <c r="R107" s="40">
        <v>861</v>
      </c>
      <c r="S107" s="69">
        <v>0</v>
      </c>
      <c r="T107" s="69">
        <v>0</v>
      </c>
      <c r="U107" s="69">
        <v>0</v>
      </c>
      <c r="V107" s="69">
        <v>0</v>
      </c>
      <c r="W107" s="40">
        <v>25</v>
      </c>
      <c r="X107" s="69">
        <v>0</v>
      </c>
      <c r="Y107" s="69">
        <v>0</v>
      </c>
      <c r="Z107" s="40">
        <v>912</v>
      </c>
      <c r="AA107" s="69">
        <v>0</v>
      </c>
    </row>
    <row r="108" spans="1:27">
      <c r="A108" s="67" t="s">
        <v>3052</v>
      </c>
      <c r="B108" s="67" t="s">
        <v>11</v>
      </c>
      <c r="C108" s="67" t="s">
        <v>3088</v>
      </c>
      <c r="D108" s="67" t="s">
        <v>3361</v>
      </c>
      <c r="E108" s="67" t="s">
        <v>3362</v>
      </c>
      <c r="F108" s="67" t="s">
        <v>1843</v>
      </c>
      <c r="G108" s="67" t="s">
        <v>2092</v>
      </c>
      <c r="H108" s="67" t="s">
        <v>1654</v>
      </c>
      <c r="I108" s="67" t="s">
        <v>255</v>
      </c>
      <c r="J108" s="67" t="s">
        <v>4709</v>
      </c>
      <c r="K108" s="67" t="s">
        <v>4763</v>
      </c>
      <c r="L108" s="68">
        <v>145000</v>
      </c>
      <c r="M108" s="68">
        <v>31284.99</v>
      </c>
      <c r="N108" s="68">
        <v>113715.01</v>
      </c>
      <c r="O108" s="67" t="s">
        <v>4764</v>
      </c>
      <c r="P108" s="67" t="str">
        <f>TMES[[#This Row],[cedula]]&amp;TMES[[#This Row],[ctapresup]]</f>
        <v>001020301522.1.1.1.01</v>
      </c>
      <c r="Q108" s="69">
        <v>0</v>
      </c>
      <c r="R108" s="40">
        <v>4161.5</v>
      </c>
      <c r="S108" s="69">
        <v>0</v>
      </c>
      <c r="T108" s="69">
        <v>0</v>
      </c>
      <c r="U108" s="69">
        <v>0</v>
      </c>
      <c r="V108" s="69">
        <v>0</v>
      </c>
      <c r="W108" s="40">
        <v>25</v>
      </c>
      <c r="X108" s="40">
        <v>22690.49</v>
      </c>
      <c r="Y108" s="69">
        <v>0</v>
      </c>
      <c r="Z108" s="40">
        <v>4408</v>
      </c>
      <c r="AA108" s="69">
        <v>0</v>
      </c>
    </row>
    <row r="109" spans="1:27">
      <c r="A109" s="67" t="s">
        <v>3052</v>
      </c>
      <c r="B109" s="67" t="s">
        <v>11</v>
      </c>
      <c r="C109" s="67" t="s">
        <v>3088</v>
      </c>
      <c r="D109" s="67" t="s">
        <v>3361</v>
      </c>
      <c r="E109" s="67" t="s">
        <v>3362</v>
      </c>
      <c r="F109" s="67" t="s">
        <v>968</v>
      </c>
      <c r="G109" s="67" t="s">
        <v>1327</v>
      </c>
      <c r="H109" s="67" t="s">
        <v>3266</v>
      </c>
      <c r="I109" s="67" t="s">
        <v>960</v>
      </c>
      <c r="J109" s="67" t="s">
        <v>4710</v>
      </c>
      <c r="K109" s="67" t="s">
        <v>4763</v>
      </c>
      <c r="L109" s="68">
        <v>45000</v>
      </c>
      <c r="M109" s="68">
        <v>9466.83</v>
      </c>
      <c r="N109" s="68">
        <v>35533.17</v>
      </c>
      <c r="O109" s="67" t="s">
        <v>4764</v>
      </c>
      <c r="P109" s="67" t="str">
        <f>TMES[[#This Row],[cedula]]&amp;TMES[[#This Row],[ctapresup]]</f>
        <v>002004409802.1.1.1.01</v>
      </c>
      <c r="Q109" s="69">
        <v>0</v>
      </c>
      <c r="R109" s="40">
        <v>1291.5</v>
      </c>
      <c r="S109" s="69">
        <v>0</v>
      </c>
      <c r="T109" s="40">
        <v>5534</v>
      </c>
      <c r="U109" s="69">
        <v>0</v>
      </c>
      <c r="V109" s="40">
        <v>100</v>
      </c>
      <c r="W109" s="40">
        <v>25</v>
      </c>
      <c r="X109" s="40">
        <v>1148.33</v>
      </c>
      <c r="Y109" s="69">
        <v>0</v>
      </c>
      <c r="Z109" s="40">
        <v>1368</v>
      </c>
      <c r="AA109" s="69">
        <v>0</v>
      </c>
    </row>
    <row r="110" spans="1:27">
      <c r="A110" s="67" t="s">
        <v>3052</v>
      </c>
      <c r="B110" s="67" t="s">
        <v>11</v>
      </c>
      <c r="C110" s="67" t="s">
        <v>3088</v>
      </c>
      <c r="D110" s="67" t="s">
        <v>3361</v>
      </c>
      <c r="E110" s="67" t="s">
        <v>3362</v>
      </c>
      <c r="F110" s="67" t="s">
        <v>969</v>
      </c>
      <c r="G110" s="67" t="s">
        <v>1328</v>
      </c>
      <c r="H110" s="67" t="s">
        <v>303</v>
      </c>
      <c r="I110" s="67" t="s">
        <v>1116</v>
      </c>
      <c r="J110" s="67" t="s">
        <v>4711</v>
      </c>
      <c r="K110" s="67" t="s">
        <v>4763</v>
      </c>
      <c r="L110" s="68">
        <v>55000</v>
      </c>
      <c r="M110" s="68">
        <v>41308.15</v>
      </c>
      <c r="N110" s="68">
        <v>13691.85</v>
      </c>
      <c r="O110" s="67" t="s">
        <v>4764</v>
      </c>
      <c r="P110" s="67" t="str">
        <f>TMES[[#This Row],[cedula]]&amp;TMES[[#This Row],[ctapresup]]</f>
        <v>001082682692.1.1.1.01</v>
      </c>
      <c r="Q110" s="69">
        <v>0</v>
      </c>
      <c r="R110" s="40">
        <v>1578.5</v>
      </c>
      <c r="S110" s="40">
        <v>300</v>
      </c>
      <c r="T110" s="40">
        <v>35122.97</v>
      </c>
      <c r="U110" s="69">
        <v>0</v>
      </c>
      <c r="V110" s="40">
        <v>50</v>
      </c>
      <c r="W110" s="40">
        <v>25</v>
      </c>
      <c r="X110" s="40">
        <v>2559.6799999999998</v>
      </c>
      <c r="Y110" s="69">
        <v>0</v>
      </c>
      <c r="Z110" s="40">
        <v>1672</v>
      </c>
      <c r="AA110" s="69">
        <v>0</v>
      </c>
    </row>
    <row r="111" spans="1:27">
      <c r="A111" s="67" t="s">
        <v>3052</v>
      </c>
      <c r="B111" s="67" t="s">
        <v>11</v>
      </c>
      <c r="C111" s="67" t="s">
        <v>3088</v>
      </c>
      <c r="D111" s="67" t="s">
        <v>3361</v>
      </c>
      <c r="E111" s="67" t="s">
        <v>3362</v>
      </c>
      <c r="F111" s="67" t="s">
        <v>1739</v>
      </c>
      <c r="G111" s="67" t="s">
        <v>2093</v>
      </c>
      <c r="H111" s="67" t="s">
        <v>100</v>
      </c>
      <c r="I111" s="67" t="s">
        <v>288</v>
      </c>
      <c r="J111" s="67" t="s">
        <v>4712</v>
      </c>
      <c r="K111" s="67" t="s">
        <v>4763</v>
      </c>
      <c r="L111" s="68">
        <v>50000</v>
      </c>
      <c r="M111" s="68">
        <v>4834</v>
      </c>
      <c r="N111" s="68">
        <v>45166</v>
      </c>
      <c r="O111" s="67" t="s">
        <v>4764</v>
      </c>
      <c r="P111" s="67" t="str">
        <f>TMES[[#This Row],[cedula]]&amp;TMES[[#This Row],[ctapresup]]</f>
        <v>001028934762.1.1.1.01</v>
      </c>
      <c r="Q111" s="69">
        <v>0</v>
      </c>
      <c r="R111" s="40">
        <v>1435</v>
      </c>
      <c r="S111" s="69">
        <v>0</v>
      </c>
      <c r="T111" s="69">
        <v>0</v>
      </c>
      <c r="U111" s="69">
        <v>0</v>
      </c>
      <c r="V111" s="69">
        <v>0</v>
      </c>
      <c r="W111" s="40">
        <v>25</v>
      </c>
      <c r="X111" s="40">
        <v>1854</v>
      </c>
      <c r="Y111" s="69">
        <v>0</v>
      </c>
      <c r="Z111" s="40">
        <v>1520</v>
      </c>
      <c r="AA111" s="69">
        <v>0</v>
      </c>
    </row>
    <row r="112" spans="1:27">
      <c r="A112" s="67" t="s">
        <v>3052</v>
      </c>
      <c r="B112" s="67" t="s">
        <v>11</v>
      </c>
      <c r="C112" s="67" t="s">
        <v>3088</v>
      </c>
      <c r="D112" s="67" t="s">
        <v>3361</v>
      </c>
      <c r="E112" s="67" t="s">
        <v>3362</v>
      </c>
      <c r="F112" s="67" t="s">
        <v>200</v>
      </c>
      <c r="G112" s="67" t="s">
        <v>2094</v>
      </c>
      <c r="H112" s="67" t="s">
        <v>90</v>
      </c>
      <c r="I112" s="67" t="s">
        <v>193</v>
      </c>
      <c r="J112" s="67" t="s">
        <v>4713</v>
      </c>
      <c r="K112" s="67" t="s">
        <v>4763</v>
      </c>
      <c r="L112" s="68">
        <v>16500</v>
      </c>
      <c r="M112" s="68">
        <v>3082.4</v>
      </c>
      <c r="N112" s="68">
        <v>13417.6</v>
      </c>
      <c r="O112" s="67" t="s">
        <v>4764</v>
      </c>
      <c r="P112" s="67" t="str">
        <f>TMES[[#This Row],[cedula]]&amp;TMES[[#This Row],[ctapresup]]</f>
        <v>001090451382.1.1.1.01</v>
      </c>
      <c r="Q112" s="69">
        <v>0</v>
      </c>
      <c r="R112" s="40">
        <v>473.55</v>
      </c>
      <c r="S112" s="69">
        <v>0</v>
      </c>
      <c r="T112" s="40">
        <v>2082.25</v>
      </c>
      <c r="U112" s="69">
        <v>0</v>
      </c>
      <c r="V112" s="69">
        <v>0</v>
      </c>
      <c r="W112" s="40">
        <v>25</v>
      </c>
      <c r="X112" s="69">
        <v>0</v>
      </c>
      <c r="Y112" s="69">
        <v>0</v>
      </c>
      <c r="Z112" s="40">
        <v>501.6</v>
      </c>
      <c r="AA112" s="69">
        <v>0</v>
      </c>
    </row>
    <row r="113" spans="1:27">
      <c r="A113" s="67" t="s">
        <v>3052</v>
      </c>
      <c r="B113" s="67" t="s">
        <v>11</v>
      </c>
      <c r="C113" s="67" t="s">
        <v>3088</v>
      </c>
      <c r="D113" s="67" t="s">
        <v>3361</v>
      </c>
      <c r="E113" s="67" t="s">
        <v>3362</v>
      </c>
      <c r="F113" s="67" t="s">
        <v>1746</v>
      </c>
      <c r="G113" s="67" t="s">
        <v>2095</v>
      </c>
      <c r="H113" s="67" t="s">
        <v>724</v>
      </c>
      <c r="I113" s="67" t="s">
        <v>1116</v>
      </c>
      <c r="J113" s="67" t="s">
        <v>4714</v>
      </c>
      <c r="K113" s="67" t="s">
        <v>4763</v>
      </c>
      <c r="L113" s="68">
        <v>45000</v>
      </c>
      <c r="M113" s="68">
        <v>3832.83</v>
      </c>
      <c r="N113" s="68">
        <v>41167.17</v>
      </c>
      <c r="O113" s="67" t="s">
        <v>4764</v>
      </c>
      <c r="P113" s="67" t="str">
        <f>TMES[[#This Row],[cedula]]&amp;TMES[[#This Row],[ctapresup]]</f>
        <v>001101143292.1.1.1.01</v>
      </c>
      <c r="Q113" s="69">
        <v>0</v>
      </c>
      <c r="R113" s="40">
        <v>1291.5</v>
      </c>
      <c r="S113" s="69">
        <v>0</v>
      </c>
      <c r="T113" s="69">
        <v>0</v>
      </c>
      <c r="U113" s="69">
        <v>0</v>
      </c>
      <c r="V113" s="69">
        <v>0</v>
      </c>
      <c r="W113" s="40">
        <v>25</v>
      </c>
      <c r="X113" s="40">
        <v>1148.33</v>
      </c>
      <c r="Y113" s="69">
        <v>0</v>
      </c>
      <c r="Z113" s="40">
        <v>1368</v>
      </c>
      <c r="AA113" s="69">
        <v>0</v>
      </c>
    </row>
    <row r="114" spans="1:27">
      <c r="A114" s="67" t="s">
        <v>3052</v>
      </c>
      <c r="B114" s="67" t="s">
        <v>11</v>
      </c>
      <c r="C114" s="67" t="s">
        <v>3088</v>
      </c>
      <c r="D114" s="67" t="s">
        <v>3361</v>
      </c>
      <c r="E114" s="67" t="s">
        <v>3362</v>
      </c>
      <c r="F114" s="67" t="s">
        <v>678</v>
      </c>
      <c r="G114" s="67" t="s">
        <v>2096</v>
      </c>
      <c r="H114" s="67" t="s">
        <v>679</v>
      </c>
      <c r="I114" s="67" t="s">
        <v>674</v>
      </c>
      <c r="J114" s="67" t="s">
        <v>4715</v>
      </c>
      <c r="K114" s="67" t="s">
        <v>4763</v>
      </c>
      <c r="L114" s="68">
        <v>19000.55</v>
      </c>
      <c r="M114" s="68">
        <v>1147.94</v>
      </c>
      <c r="N114" s="68">
        <v>17852.61</v>
      </c>
      <c r="O114" s="67" t="s">
        <v>4764</v>
      </c>
      <c r="P114" s="67" t="str">
        <f>TMES[[#This Row],[cedula]]&amp;TMES[[#This Row],[ctapresup]]</f>
        <v>047005451402.1.1.1.01</v>
      </c>
      <c r="Q114" s="69">
        <v>0</v>
      </c>
      <c r="R114" s="40">
        <v>545.32000000000005</v>
      </c>
      <c r="S114" s="69">
        <v>0</v>
      </c>
      <c r="T114" s="69">
        <v>0</v>
      </c>
      <c r="U114" s="69">
        <v>0</v>
      </c>
      <c r="V114" s="69">
        <v>0</v>
      </c>
      <c r="W114" s="40">
        <v>25</v>
      </c>
      <c r="X114" s="69">
        <v>0</v>
      </c>
      <c r="Y114" s="69">
        <v>0</v>
      </c>
      <c r="Z114" s="40">
        <v>577.62</v>
      </c>
      <c r="AA114" s="69">
        <v>0</v>
      </c>
    </row>
    <row r="115" spans="1:27">
      <c r="A115" s="67" t="s">
        <v>3052</v>
      </c>
      <c r="B115" s="67" t="s">
        <v>11</v>
      </c>
      <c r="C115" s="67" t="s">
        <v>3088</v>
      </c>
      <c r="D115" s="67" t="s">
        <v>3361</v>
      </c>
      <c r="E115" s="67" t="s">
        <v>3362</v>
      </c>
      <c r="F115" s="67" t="s">
        <v>1054</v>
      </c>
      <c r="G115" s="67" t="s">
        <v>2097</v>
      </c>
      <c r="H115" s="67" t="s">
        <v>724</v>
      </c>
      <c r="I115" s="67" t="s">
        <v>716</v>
      </c>
      <c r="J115" s="67" t="s">
        <v>4716</v>
      </c>
      <c r="K115" s="67" t="s">
        <v>4763</v>
      </c>
      <c r="L115" s="68">
        <v>30000</v>
      </c>
      <c r="M115" s="68">
        <v>1798</v>
      </c>
      <c r="N115" s="68">
        <v>28202</v>
      </c>
      <c r="O115" s="67" t="s">
        <v>4764</v>
      </c>
      <c r="P115" s="67" t="str">
        <f>TMES[[#This Row],[cedula]]&amp;TMES[[#This Row],[ctapresup]]</f>
        <v>001131798082.1.1.1.01</v>
      </c>
      <c r="Q115" s="69">
        <v>0</v>
      </c>
      <c r="R115" s="40">
        <v>861</v>
      </c>
      <c r="S115" s="69">
        <v>0</v>
      </c>
      <c r="T115" s="69">
        <v>0</v>
      </c>
      <c r="U115" s="69">
        <v>0</v>
      </c>
      <c r="V115" s="69">
        <v>0</v>
      </c>
      <c r="W115" s="40">
        <v>25</v>
      </c>
      <c r="X115" s="69">
        <v>0</v>
      </c>
      <c r="Y115" s="69">
        <v>0</v>
      </c>
      <c r="Z115" s="40">
        <v>912</v>
      </c>
      <c r="AA115" s="69">
        <v>0</v>
      </c>
    </row>
    <row r="116" spans="1:27">
      <c r="A116" s="67" t="s">
        <v>3052</v>
      </c>
      <c r="B116" s="67" t="s">
        <v>11</v>
      </c>
      <c r="C116" s="67" t="s">
        <v>3088</v>
      </c>
      <c r="D116" s="67" t="s">
        <v>3361</v>
      </c>
      <c r="E116" s="67" t="s">
        <v>3362</v>
      </c>
      <c r="F116" s="67" t="s">
        <v>781</v>
      </c>
      <c r="G116" s="67" t="s">
        <v>2098</v>
      </c>
      <c r="H116" s="67" t="s">
        <v>42</v>
      </c>
      <c r="I116" s="67" t="s">
        <v>1116</v>
      </c>
      <c r="J116" s="67" t="s">
        <v>4717</v>
      </c>
      <c r="K116" s="67" t="s">
        <v>4763</v>
      </c>
      <c r="L116" s="68">
        <v>13200</v>
      </c>
      <c r="M116" s="68">
        <v>1155.1199999999999</v>
      </c>
      <c r="N116" s="68">
        <v>12044.88</v>
      </c>
      <c r="O116" s="67" t="s">
        <v>4764</v>
      </c>
      <c r="P116" s="67" t="str">
        <f>TMES[[#This Row],[cedula]]&amp;TMES[[#This Row],[ctapresup]]</f>
        <v>001036490002.1.1.1.01</v>
      </c>
      <c r="Q116" s="69">
        <v>0</v>
      </c>
      <c r="R116" s="40">
        <v>378.84</v>
      </c>
      <c r="S116" s="40">
        <v>300</v>
      </c>
      <c r="T116" s="69">
        <v>0</v>
      </c>
      <c r="U116" s="69">
        <v>0</v>
      </c>
      <c r="V116" s="40">
        <v>50</v>
      </c>
      <c r="W116" s="40">
        <v>25</v>
      </c>
      <c r="X116" s="69">
        <v>0</v>
      </c>
      <c r="Y116" s="69">
        <v>0</v>
      </c>
      <c r="Z116" s="40">
        <v>401.28</v>
      </c>
      <c r="AA116" s="69">
        <v>0</v>
      </c>
    </row>
    <row r="117" spans="1:27">
      <c r="A117" s="67" t="s">
        <v>3052</v>
      </c>
      <c r="B117" s="67" t="s">
        <v>11</v>
      </c>
      <c r="C117" s="67" t="s">
        <v>3088</v>
      </c>
      <c r="D117" s="67" t="s">
        <v>3361</v>
      </c>
      <c r="E117" s="67" t="s">
        <v>3362</v>
      </c>
      <c r="F117" s="67" t="s">
        <v>970</v>
      </c>
      <c r="G117" s="67" t="s">
        <v>2099</v>
      </c>
      <c r="H117" s="67" t="s">
        <v>455</v>
      </c>
      <c r="I117" s="67" t="s">
        <v>960</v>
      </c>
      <c r="J117" s="67" t="s">
        <v>4718</v>
      </c>
      <c r="K117" s="67" t="s">
        <v>4763</v>
      </c>
      <c r="L117" s="68">
        <v>45000</v>
      </c>
      <c r="M117" s="68">
        <v>16688.16</v>
      </c>
      <c r="N117" s="68">
        <v>28311.84</v>
      </c>
      <c r="O117" s="67" t="s">
        <v>4764</v>
      </c>
      <c r="P117" s="67" t="str">
        <f>TMES[[#This Row],[cedula]]&amp;TMES[[#This Row],[ctapresup]]</f>
        <v>001187606772.1.1.1.01</v>
      </c>
      <c r="Q117" s="69">
        <v>0</v>
      </c>
      <c r="R117" s="40">
        <v>1291.5</v>
      </c>
      <c r="S117" s="69">
        <v>0</v>
      </c>
      <c r="T117" s="40">
        <v>12755.33</v>
      </c>
      <c r="U117" s="69">
        <v>0</v>
      </c>
      <c r="V117" s="40">
        <v>100</v>
      </c>
      <c r="W117" s="40">
        <v>25</v>
      </c>
      <c r="X117" s="40">
        <v>1148.33</v>
      </c>
      <c r="Y117" s="69">
        <v>0</v>
      </c>
      <c r="Z117" s="40">
        <v>1368</v>
      </c>
      <c r="AA117" s="69">
        <v>0</v>
      </c>
    </row>
    <row r="118" spans="1:27">
      <c r="A118" s="67" t="s">
        <v>3052</v>
      </c>
      <c r="B118" s="67" t="s">
        <v>11</v>
      </c>
      <c r="C118" s="67" t="s">
        <v>3088</v>
      </c>
      <c r="D118" s="67" t="s">
        <v>3361</v>
      </c>
      <c r="E118" s="67" t="s">
        <v>3362</v>
      </c>
      <c r="F118" s="67" t="s">
        <v>1259</v>
      </c>
      <c r="G118" s="67" t="s">
        <v>2100</v>
      </c>
      <c r="H118" s="67" t="s">
        <v>128</v>
      </c>
      <c r="I118" s="67" t="s">
        <v>1116</v>
      </c>
      <c r="J118" s="67" t="s">
        <v>4719</v>
      </c>
      <c r="K118" s="67" t="s">
        <v>4763</v>
      </c>
      <c r="L118" s="68">
        <v>15000</v>
      </c>
      <c r="M118" s="68">
        <v>911.5</v>
      </c>
      <c r="N118" s="68">
        <v>14088.5</v>
      </c>
      <c r="O118" s="67" t="s">
        <v>4764</v>
      </c>
      <c r="P118" s="67" t="str">
        <f>TMES[[#This Row],[cedula]]&amp;TMES[[#This Row],[ctapresup]]</f>
        <v>402486761872.1.1.1.01</v>
      </c>
      <c r="Q118" s="69">
        <v>0</v>
      </c>
      <c r="R118" s="40">
        <v>430.5</v>
      </c>
      <c r="S118" s="69">
        <v>0</v>
      </c>
      <c r="T118" s="69">
        <v>0</v>
      </c>
      <c r="U118" s="69">
        <v>0</v>
      </c>
      <c r="V118" s="69">
        <v>0</v>
      </c>
      <c r="W118" s="40">
        <v>25</v>
      </c>
      <c r="X118" s="69">
        <v>0</v>
      </c>
      <c r="Y118" s="69">
        <v>0</v>
      </c>
      <c r="Z118" s="40">
        <v>456</v>
      </c>
      <c r="AA118" s="69">
        <v>0</v>
      </c>
    </row>
    <row r="119" spans="1:27">
      <c r="A119" s="67" t="s">
        <v>3052</v>
      </c>
      <c r="B119" s="67" t="s">
        <v>11</v>
      </c>
      <c r="C119" s="67" t="s">
        <v>3088</v>
      </c>
      <c r="D119" s="67" t="s">
        <v>3361</v>
      </c>
      <c r="E119" s="67" t="s">
        <v>3362</v>
      </c>
      <c r="F119" s="67" t="s">
        <v>696</v>
      </c>
      <c r="G119" s="67" t="s">
        <v>2101</v>
      </c>
      <c r="H119" s="67" t="s">
        <v>697</v>
      </c>
      <c r="I119" s="67" t="s">
        <v>695</v>
      </c>
      <c r="J119" s="67" t="s">
        <v>4720</v>
      </c>
      <c r="K119" s="67" t="s">
        <v>4763</v>
      </c>
      <c r="L119" s="68">
        <v>35000</v>
      </c>
      <c r="M119" s="68">
        <v>25120.52</v>
      </c>
      <c r="N119" s="68">
        <v>9879.48</v>
      </c>
      <c r="O119" s="67" t="s">
        <v>4764</v>
      </c>
      <c r="P119" s="67" t="str">
        <f>TMES[[#This Row],[cedula]]&amp;TMES[[#This Row],[ctapresup]]</f>
        <v>011003208432.1.1.1.01</v>
      </c>
      <c r="Q119" s="69">
        <v>0</v>
      </c>
      <c r="R119" s="40">
        <v>1004.5</v>
      </c>
      <c r="S119" s="69">
        <v>0</v>
      </c>
      <c r="T119" s="40">
        <v>22977.02</v>
      </c>
      <c r="U119" s="69">
        <v>0</v>
      </c>
      <c r="V119" s="40">
        <v>50</v>
      </c>
      <c r="W119" s="40">
        <v>25</v>
      </c>
      <c r="X119" s="69">
        <v>0</v>
      </c>
      <c r="Y119" s="69">
        <v>0</v>
      </c>
      <c r="Z119" s="40">
        <v>1064</v>
      </c>
      <c r="AA119" s="69">
        <v>0</v>
      </c>
    </row>
    <row r="120" spans="1:27">
      <c r="A120" s="67" t="s">
        <v>3052</v>
      </c>
      <c r="B120" s="67" t="s">
        <v>11</v>
      </c>
      <c r="C120" s="67" t="s">
        <v>3088</v>
      </c>
      <c r="D120" s="67" t="s">
        <v>3361</v>
      </c>
      <c r="E120" s="67" t="s">
        <v>3362</v>
      </c>
      <c r="F120" s="67" t="s">
        <v>1221</v>
      </c>
      <c r="G120" s="67" t="s">
        <v>2102</v>
      </c>
      <c r="H120" s="67" t="s">
        <v>1220</v>
      </c>
      <c r="I120" s="67" t="s">
        <v>288</v>
      </c>
      <c r="J120" s="67" t="s">
        <v>4721</v>
      </c>
      <c r="K120" s="67" t="s">
        <v>4763</v>
      </c>
      <c r="L120" s="68">
        <v>35000</v>
      </c>
      <c r="M120" s="68">
        <v>2093.5</v>
      </c>
      <c r="N120" s="68">
        <v>32906.5</v>
      </c>
      <c r="O120" s="67" t="s">
        <v>4764</v>
      </c>
      <c r="P120" s="67" t="str">
        <f>TMES[[#This Row],[cedula]]&amp;TMES[[#This Row],[ctapresup]]</f>
        <v>047018875412.1.1.1.01</v>
      </c>
      <c r="Q120" s="69">
        <v>0</v>
      </c>
      <c r="R120" s="40">
        <v>1004.5</v>
      </c>
      <c r="S120" s="69">
        <v>0</v>
      </c>
      <c r="T120" s="69">
        <v>0</v>
      </c>
      <c r="U120" s="69">
        <v>0</v>
      </c>
      <c r="V120" s="69">
        <v>0</v>
      </c>
      <c r="W120" s="40">
        <v>25</v>
      </c>
      <c r="X120" s="69">
        <v>0</v>
      </c>
      <c r="Y120" s="69">
        <v>0</v>
      </c>
      <c r="Z120" s="40">
        <v>1064</v>
      </c>
      <c r="AA120" s="69">
        <v>0</v>
      </c>
    </row>
    <row r="121" spans="1:27">
      <c r="A121" s="67" t="s">
        <v>3052</v>
      </c>
      <c r="B121" s="67" t="s">
        <v>11</v>
      </c>
      <c r="C121" s="67" t="s">
        <v>3088</v>
      </c>
      <c r="D121" s="67" t="s">
        <v>3361</v>
      </c>
      <c r="E121" s="67" t="s">
        <v>3362</v>
      </c>
      <c r="F121" s="67" t="s">
        <v>782</v>
      </c>
      <c r="G121" s="67" t="s">
        <v>2103</v>
      </c>
      <c r="H121" s="67" t="s">
        <v>8</v>
      </c>
      <c r="I121" s="67" t="s">
        <v>1116</v>
      </c>
      <c r="J121" s="67" t="s">
        <v>4722</v>
      </c>
      <c r="K121" s="67" t="s">
        <v>4763</v>
      </c>
      <c r="L121" s="68">
        <v>11000</v>
      </c>
      <c r="M121" s="68">
        <v>1571.1</v>
      </c>
      <c r="N121" s="68">
        <v>9428.9</v>
      </c>
      <c r="O121" s="67" t="s">
        <v>4764</v>
      </c>
      <c r="P121" s="67" t="str">
        <f>TMES[[#This Row],[cedula]]&amp;TMES[[#This Row],[ctapresup]]</f>
        <v>001040980252.1.1.1.01</v>
      </c>
      <c r="Q121" s="69">
        <v>0</v>
      </c>
      <c r="R121" s="40">
        <v>315.7</v>
      </c>
      <c r="S121" s="40">
        <v>300</v>
      </c>
      <c r="T121" s="40">
        <v>546</v>
      </c>
      <c r="U121" s="69">
        <v>0</v>
      </c>
      <c r="V121" s="40">
        <v>50</v>
      </c>
      <c r="W121" s="40">
        <v>25</v>
      </c>
      <c r="X121" s="69">
        <v>0</v>
      </c>
      <c r="Y121" s="69">
        <v>0</v>
      </c>
      <c r="Z121" s="40">
        <v>334.4</v>
      </c>
      <c r="AA121" s="69">
        <v>0</v>
      </c>
    </row>
    <row r="122" spans="1:27">
      <c r="A122" s="67" t="s">
        <v>3052</v>
      </c>
      <c r="B122" s="67" t="s">
        <v>11</v>
      </c>
      <c r="C122" s="67" t="s">
        <v>3088</v>
      </c>
      <c r="D122" s="67" t="s">
        <v>3361</v>
      </c>
      <c r="E122" s="67" t="s">
        <v>3362</v>
      </c>
      <c r="F122" s="67" t="s">
        <v>262</v>
      </c>
      <c r="G122" s="67" t="s">
        <v>2104</v>
      </c>
      <c r="H122" s="67" t="s">
        <v>259</v>
      </c>
      <c r="I122" s="67" t="s">
        <v>1983</v>
      </c>
      <c r="J122" s="67" t="s">
        <v>4723</v>
      </c>
      <c r="K122" s="67" t="s">
        <v>4763</v>
      </c>
      <c r="L122" s="68">
        <v>65000</v>
      </c>
      <c r="M122" s="68">
        <v>8294.08</v>
      </c>
      <c r="N122" s="68">
        <v>56705.919999999998</v>
      </c>
      <c r="O122" s="67" t="s">
        <v>4764</v>
      </c>
      <c r="P122" s="67" t="str">
        <f>TMES[[#This Row],[cedula]]&amp;TMES[[#This Row],[ctapresup]]</f>
        <v>001128584362.1.1.1.01</v>
      </c>
      <c r="Q122" s="69">
        <v>0</v>
      </c>
      <c r="R122" s="40">
        <v>1865.5</v>
      </c>
      <c r="S122" s="69">
        <v>0</v>
      </c>
      <c r="T122" s="69">
        <v>0</v>
      </c>
      <c r="U122" s="69">
        <v>0</v>
      </c>
      <c r="V122" s="69">
        <v>0</v>
      </c>
      <c r="W122" s="40">
        <v>25</v>
      </c>
      <c r="X122" s="40">
        <v>4427.58</v>
      </c>
      <c r="Y122" s="69">
        <v>0</v>
      </c>
      <c r="Z122" s="40">
        <v>1976</v>
      </c>
      <c r="AA122" s="69">
        <v>0</v>
      </c>
    </row>
    <row r="123" spans="1:27">
      <c r="A123" s="67" t="s">
        <v>3052</v>
      </c>
      <c r="B123" s="67" t="s">
        <v>11</v>
      </c>
      <c r="C123" s="67" t="s">
        <v>3088</v>
      </c>
      <c r="D123" s="67" t="s">
        <v>3361</v>
      </c>
      <c r="E123" s="67" t="s">
        <v>3362</v>
      </c>
      <c r="F123" s="67" t="s">
        <v>220</v>
      </c>
      <c r="G123" s="67" t="s">
        <v>1330</v>
      </c>
      <c r="H123" s="67" t="s">
        <v>15</v>
      </c>
      <c r="I123" s="67" t="s">
        <v>208</v>
      </c>
      <c r="J123" s="67" t="s">
        <v>4447</v>
      </c>
      <c r="K123" s="67" t="s">
        <v>4763</v>
      </c>
      <c r="L123" s="68">
        <v>22050</v>
      </c>
      <c r="M123" s="68">
        <v>18654.27</v>
      </c>
      <c r="N123" s="68">
        <v>3395.73</v>
      </c>
      <c r="O123" s="67" t="s">
        <v>4764</v>
      </c>
      <c r="P123" s="67" t="str">
        <f>TMES[[#This Row],[cedula]]&amp;TMES[[#This Row],[ctapresup]]</f>
        <v>001118887232.1.1.1.01</v>
      </c>
      <c r="Q123" s="69">
        <v>0</v>
      </c>
      <c r="R123" s="40">
        <v>632.84</v>
      </c>
      <c r="S123" s="69">
        <v>0</v>
      </c>
      <c r="T123" s="40">
        <v>15763.66</v>
      </c>
      <c r="U123" s="69">
        <v>0</v>
      </c>
      <c r="V123" s="40">
        <v>50</v>
      </c>
      <c r="W123" s="40">
        <v>25</v>
      </c>
      <c r="X123" s="69">
        <v>0</v>
      </c>
      <c r="Y123" s="69">
        <v>0</v>
      </c>
      <c r="Z123" s="40">
        <v>670.32</v>
      </c>
      <c r="AA123" s="40">
        <v>1512.45</v>
      </c>
    </row>
    <row r="124" spans="1:27">
      <c r="A124" s="67" t="s">
        <v>3052</v>
      </c>
      <c r="B124" s="67" t="s">
        <v>11</v>
      </c>
      <c r="C124" s="67" t="s">
        <v>3088</v>
      </c>
      <c r="D124" s="67" t="s">
        <v>3361</v>
      </c>
      <c r="E124" s="67" t="s">
        <v>3362</v>
      </c>
      <c r="F124" s="67" t="s">
        <v>1071</v>
      </c>
      <c r="G124" s="67" t="s">
        <v>2105</v>
      </c>
      <c r="H124" s="67" t="s">
        <v>133</v>
      </c>
      <c r="I124" s="67" t="s">
        <v>716</v>
      </c>
      <c r="J124" s="67" t="s">
        <v>4724</v>
      </c>
      <c r="K124" s="67" t="s">
        <v>4763</v>
      </c>
      <c r="L124" s="68">
        <v>30000</v>
      </c>
      <c r="M124" s="68">
        <v>5344</v>
      </c>
      <c r="N124" s="68">
        <v>24656</v>
      </c>
      <c r="O124" s="67" t="s">
        <v>4764</v>
      </c>
      <c r="P124" s="67" t="str">
        <f>TMES[[#This Row],[cedula]]&amp;TMES[[#This Row],[ctapresup]]</f>
        <v>001002157142.1.1.1.01</v>
      </c>
      <c r="Q124" s="69">
        <v>0</v>
      </c>
      <c r="R124" s="40">
        <v>861</v>
      </c>
      <c r="S124" s="69">
        <v>0</v>
      </c>
      <c r="T124" s="40">
        <v>3546</v>
      </c>
      <c r="U124" s="69">
        <v>0</v>
      </c>
      <c r="V124" s="69">
        <v>0</v>
      </c>
      <c r="W124" s="40">
        <v>25</v>
      </c>
      <c r="X124" s="69">
        <v>0</v>
      </c>
      <c r="Y124" s="69">
        <v>0</v>
      </c>
      <c r="Z124" s="40">
        <v>912</v>
      </c>
      <c r="AA124" s="69">
        <v>0</v>
      </c>
    </row>
    <row r="125" spans="1:27">
      <c r="A125" s="67" t="s">
        <v>3052</v>
      </c>
      <c r="B125" s="67" t="s">
        <v>11</v>
      </c>
      <c r="C125" s="67" t="s">
        <v>3088</v>
      </c>
      <c r="D125" s="67" t="s">
        <v>3361</v>
      </c>
      <c r="E125" s="67" t="s">
        <v>3362</v>
      </c>
      <c r="F125" s="67" t="s">
        <v>919</v>
      </c>
      <c r="G125" s="67" t="s">
        <v>2106</v>
      </c>
      <c r="H125" s="67" t="s">
        <v>75</v>
      </c>
      <c r="I125" s="67" t="s">
        <v>911</v>
      </c>
      <c r="J125" s="67" t="s">
        <v>4725</v>
      </c>
      <c r="K125" s="67" t="s">
        <v>4763</v>
      </c>
      <c r="L125" s="68">
        <v>10000</v>
      </c>
      <c r="M125" s="68">
        <v>616</v>
      </c>
      <c r="N125" s="68">
        <v>9384</v>
      </c>
      <c r="O125" s="67" t="s">
        <v>4764</v>
      </c>
      <c r="P125" s="67" t="str">
        <f>TMES[[#This Row],[cedula]]&amp;TMES[[#This Row],[ctapresup]]</f>
        <v>034001958262.1.1.1.01</v>
      </c>
      <c r="Q125" s="69">
        <v>0</v>
      </c>
      <c r="R125" s="40">
        <v>287</v>
      </c>
      <c r="S125" s="69">
        <v>0</v>
      </c>
      <c r="T125" s="69">
        <v>0</v>
      </c>
      <c r="U125" s="69">
        <v>0</v>
      </c>
      <c r="V125" s="69">
        <v>0</v>
      </c>
      <c r="W125" s="40">
        <v>25</v>
      </c>
      <c r="X125" s="69">
        <v>0</v>
      </c>
      <c r="Y125" s="69">
        <v>0</v>
      </c>
      <c r="Z125" s="40">
        <v>304</v>
      </c>
      <c r="AA125" s="69">
        <v>0</v>
      </c>
    </row>
    <row r="126" spans="1:27">
      <c r="A126" s="67" t="s">
        <v>3052</v>
      </c>
      <c r="B126" s="67" t="s">
        <v>11</v>
      </c>
      <c r="C126" s="67" t="s">
        <v>3088</v>
      </c>
      <c r="D126" s="67" t="s">
        <v>3361</v>
      </c>
      <c r="E126" s="67" t="s">
        <v>3362</v>
      </c>
      <c r="F126" s="67" t="s">
        <v>920</v>
      </c>
      <c r="G126" s="67" t="s">
        <v>2107</v>
      </c>
      <c r="H126" s="67" t="s">
        <v>82</v>
      </c>
      <c r="I126" s="67" t="s">
        <v>911</v>
      </c>
      <c r="J126" s="67" t="s">
        <v>4726</v>
      </c>
      <c r="K126" s="67" t="s">
        <v>4763</v>
      </c>
      <c r="L126" s="68">
        <v>35000</v>
      </c>
      <c r="M126" s="68">
        <v>8421.9</v>
      </c>
      <c r="N126" s="68">
        <v>26578.1</v>
      </c>
      <c r="O126" s="67" t="s">
        <v>4764</v>
      </c>
      <c r="P126" s="67" t="str">
        <f>TMES[[#This Row],[cedula]]&amp;TMES[[#This Row],[ctapresup]]</f>
        <v>001168710472.1.1.1.01</v>
      </c>
      <c r="Q126" s="69">
        <v>0</v>
      </c>
      <c r="R126" s="40">
        <v>1004.5</v>
      </c>
      <c r="S126" s="69">
        <v>0</v>
      </c>
      <c r="T126" s="40">
        <v>6328.4</v>
      </c>
      <c r="U126" s="69">
        <v>0</v>
      </c>
      <c r="V126" s="69">
        <v>0</v>
      </c>
      <c r="W126" s="40">
        <v>25</v>
      </c>
      <c r="X126" s="69">
        <v>0</v>
      </c>
      <c r="Y126" s="69">
        <v>0</v>
      </c>
      <c r="Z126" s="40">
        <v>1064</v>
      </c>
      <c r="AA126" s="69">
        <v>0</v>
      </c>
    </row>
    <row r="127" spans="1:27">
      <c r="A127" s="67" t="s">
        <v>3052</v>
      </c>
      <c r="B127" s="67" t="s">
        <v>11</v>
      </c>
      <c r="C127" s="67" t="s">
        <v>3088</v>
      </c>
      <c r="D127" s="67" t="s">
        <v>3361</v>
      </c>
      <c r="E127" s="67" t="s">
        <v>3362</v>
      </c>
      <c r="F127" s="67" t="s">
        <v>971</v>
      </c>
      <c r="G127" s="67" t="s">
        <v>2108</v>
      </c>
      <c r="H127" s="67" t="s">
        <v>17</v>
      </c>
      <c r="I127" s="67" t="s">
        <v>960</v>
      </c>
      <c r="J127" s="67" t="s">
        <v>4727</v>
      </c>
      <c r="K127" s="67" t="s">
        <v>4763</v>
      </c>
      <c r="L127" s="68">
        <v>60000</v>
      </c>
      <c r="M127" s="68">
        <v>13503.68</v>
      </c>
      <c r="N127" s="68">
        <v>46496.32</v>
      </c>
      <c r="O127" s="67" t="s">
        <v>4764</v>
      </c>
      <c r="P127" s="67" t="str">
        <f>TMES[[#This Row],[cedula]]&amp;TMES[[#This Row],[ctapresup]]</f>
        <v>001004974602.1.1.1.01</v>
      </c>
      <c r="Q127" s="69">
        <v>0</v>
      </c>
      <c r="R127" s="40">
        <v>1722</v>
      </c>
      <c r="S127" s="40">
        <v>300</v>
      </c>
      <c r="T127" s="40">
        <v>6046</v>
      </c>
      <c r="U127" s="69">
        <v>0</v>
      </c>
      <c r="V127" s="40">
        <v>100</v>
      </c>
      <c r="W127" s="40">
        <v>25</v>
      </c>
      <c r="X127" s="40">
        <v>3486.68</v>
      </c>
      <c r="Y127" s="69">
        <v>0</v>
      </c>
      <c r="Z127" s="40">
        <v>1824</v>
      </c>
      <c r="AA127" s="69">
        <v>0</v>
      </c>
    </row>
    <row r="128" spans="1:27">
      <c r="A128" s="67" t="s">
        <v>3052</v>
      </c>
      <c r="B128" s="67" t="s">
        <v>11</v>
      </c>
      <c r="C128" s="67" t="s">
        <v>3088</v>
      </c>
      <c r="D128" s="67" t="s">
        <v>3361</v>
      </c>
      <c r="E128" s="67" t="s">
        <v>3362</v>
      </c>
      <c r="F128" s="67" t="s">
        <v>921</v>
      </c>
      <c r="G128" s="67" t="s">
        <v>2109</v>
      </c>
      <c r="H128" s="67" t="s">
        <v>75</v>
      </c>
      <c r="I128" s="67" t="s">
        <v>911</v>
      </c>
      <c r="J128" s="67" t="s">
        <v>4728</v>
      </c>
      <c r="K128" s="67" t="s">
        <v>4763</v>
      </c>
      <c r="L128" s="68">
        <v>10000</v>
      </c>
      <c r="M128" s="68">
        <v>616</v>
      </c>
      <c r="N128" s="68">
        <v>9384</v>
      </c>
      <c r="O128" s="67" t="s">
        <v>4764</v>
      </c>
      <c r="P128" s="67" t="str">
        <f>TMES[[#This Row],[cedula]]&amp;TMES[[#This Row],[ctapresup]]</f>
        <v>093006770292.1.1.1.01</v>
      </c>
      <c r="Q128" s="69">
        <v>0</v>
      </c>
      <c r="R128" s="40">
        <v>287</v>
      </c>
      <c r="S128" s="69">
        <v>0</v>
      </c>
      <c r="T128" s="69">
        <v>0</v>
      </c>
      <c r="U128" s="69">
        <v>0</v>
      </c>
      <c r="V128" s="69">
        <v>0</v>
      </c>
      <c r="W128" s="40">
        <v>25</v>
      </c>
      <c r="X128" s="69">
        <v>0</v>
      </c>
      <c r="Y128" s="69">
        <v>0</v>
      </c>
      <c r="Z128" s="40">
        <v>304</v>
      </c>
      <c r="AA128" s="69">
        <v>0</v>
      </c>
    </row>
    <row r="129" spans="1:27">
      <c r="A129" s="67" t="s">
        <v>3052</v>
      </c>
      <c r="B129" s="67" t="s">
        <v>11</v>
      </c>
      <c r="C129" s="67" t="s">
        <v>3088</v>
      </c>
      <c r="D129" s="67" t="s">
        <v>3361</v>
      </c>
      <c r="E129" s="67" t="s">
        <v>3362</v>
      </c>
      <c r="F129" s="67" t="s">
        <v>323</v>
      </c>
      <c r="G129" s="67" t="s">
        <v>2110</v>
      </c>
      <c r="H129" s="67" t="s">
        <v>59</v>
      </c>
      <c r="I129" s="67" t="s">
        <v>319</v>
      </c>
      <c r="J129" s="67" t="s">
        <v>4729</v>
      </c>
      <c r="K129" s="67" t="s">
        <v>4763</v>
      </c>
      <c r="L129" s="68">
        <v>180000</v>
      </c>
      <c r="M129" s="68">
        <v>43190.22</v>
      </c>
      <c r="N129" s="68">
        <v>136809.78</v>
      </c>
      <c r="O129" s="67" t="s">
        <v>4764</v>
      </c>
      <c r="P129" s="67" t="str">
        <f>TMES[[#This Row],[cedula]]&amp;TMES[[#This Row],[ctapresup]]</f>
        <v>001004333742.1.1.1.01</v>
      </c>
      <c r="Q129" s="69">
        <v>0</v>
      </c>
      <c r="R129" s="40">
        <v>5166</v>
      </c>
      <c r="S129" s="40">
        <v>2000</v>
      </c>
      <c r="T129" s="69">
        <v>0</v>
      </c>
      <c r="U129" s="69">
        <v>0</v>
      </c>
      <c r="V129" s="69">
        <v>0</v>
      </c>
      <c r="W129" s="40">
        <v>25</v>
      </c>
      <c r="X129" s="40">
        <v>31055.42</v>
      </c>
      <c r="Y129" s="69">
        <v>0</v>
      </c>
      <c r="Z129" s="40">
        <v>4943.8</v>
      </c>
      <c r="AA129" s="69">
        <v>0</v>
      </c>
    </row>
    <row r="130" spans="1:27">
      <c r="A130" s="67" t="s">
        <v>3052</v>
      </c>
      <c r="B130" s="67" t="s">
        <v>11</v>
      </c>
      <c r="C130" s="67" t="s">
        <v>3088</v>
      </c>
      <c r="D130" s="67" t="s">
        <v>3361</v>
      </c>
      <c r="E130" s="67" t="s">
        <v>3362</v>
      </c>
      <c r="F130" s="67" t="s">
        <v>1072</v>
      </c>
      <c r="G130" s="67" t="s">
        <v>2111</v>
      </c>
      <c r="H130" s="67" t="s">
        <v>259</v>
      </c>
      <c r="I130" s="67" t="s">
        <v>316</v>
      </c>
      <c r="J130" s="67" t="s">
        <v>4730</v>
      </c>
      <c r="K130" s="67" t="s">
        <v>4763</v>
      </c>
      <c r="L130" s="68">
        <v>65000</v>
      </c>
      <c r="M130" s="68">
        <v>8294.08</v>
      </c>
      <c r="N130" s="68">
        <v>56705.919999999998</v>
      </c>
      <c r="O130" s="67" t="s">
        <v>4764</v>
      </c>
      <c r="P130" s="67" t="str">
        <f>TMES[[#This Row],[cedula]]&amp;TMES[[#This Row],[ctapresup]]</f>
        <v>228000117892.1.1.1.01</v>
      </c>
      <c r="Q130" s="69">
        <v>0</v>
      </c>
      <c r="R130" s="40">
        <v>1865.5</v>
      </c>
      <c r="S130" s="69">
        <v>0</v>
      </c>
      <c r="T130" s="69">
        <v>0</v>
      </c>
      <c r="U130" s="69">
        <v>0</v>
      </c>
      <c r="V130" s="69">
        <v>0</v>
      </c>
      <c r="W130" s="40">
        <v>25</v>
      </c>
      <c r="X130" s="40">
        <v>4427.58</v>
      </c>
      <c r="Y130" s="69">
        <v>0</v>
      </c>
      <c r="Z130" s="40">
        <v>1976</v>
      </c>
      <c r="AA130" s="69">
        <v>0</v>
      </c>
    </row>
    <row r="131" spans="1:27">
      <c r="A131" s="67" t="s">
        <v>3052</v>
      </c>
      <c r="B131" s="67" t="s">
        <v>11</v>
      </c>
      <c r="C131" s="67" t="s">
        <v>3088</v>
      </c>
      <c r="D131" s="67" t="s">
        <v>3361</v>
      </c>
      <c r="E131" s="67" t="s">
        <v>3362</v>
      </c>
      <c r="F131" s="67" t="s">
        <v>922</v>
      </c>
      <c r="G131" s="67" t="s">
        <v>2112</v>
      </c>
      <c r="H131" s="67" t="s">
        <v>577</v>
      </c>
      <c r="I131" s="67" t="s">
        <v>911</v>
      </c>
      <c r="J131" s="67" t="s">
        <v>4448</v>
      </c>
      <c r="K131" s="67" t="s">
        <v>4763</v>
      </c>
      <c r="L131" s="68">
        <v>31500</v>
      </c>
      <c r="M131" s="68">
        <v>11421.8</v>
      </c>
      <c r="N131" s="68">
        <v>20078.2</v>
      </c>
      <c r="O131" s="67" t="s">
        <v>4764</v>
      </c>
      <c r="P131" s="67" t="str">
        <f>TMES[[#This Row],[cedula]]&amp;TMES[[#This Row],[ctapresup]]</f>
        <v>001082414152.1.1.1.01</v>
      </c>
      <c r="Q131" s="69">
        <v>0</v>
      </c>
      <c r="R131" s="40">
        <v>904.05</v>
      </c>
      <c r="S131" s="69">
        <v>0</v>
      </c>
      <c r="T131" s="40">
        <v>7842.7</v>
      </c>
      <c r="U131" s="69">
        <v>0</v>
      </c>
      <c r="V131" s="40">
        <v>180</v>
      </c>
      <c r="W131" s="40">
        <v>25</v>
      </c>
      <c r="X131" s="69">
        <v>0</v>
      </c>
      <c r="Y131" s="69">
        <v>0</v>
      </c>
      <c r="Z131" s="40">
        <v>957.6</v>
      </c>
      <c r="AA131" s="40">
        <v>1512.45</v>
      </c>
    </row>
    <row r="132" spans="1:27">
      <c r="A132" s="67" t="s">
        <v>3052</v>
      </c>
      <c r="B132" s="67" t="s">
        <v>11</v>
      </c>
      <c r="C132" s="67" t="s">
        <v>3088</v>
      </c>
      <c r="D132" s="67" t="s">
        <v>3361</v>
      </c>
      <c r="E132" s="67" t="s">
        <v>3362</v>
      </c>
      <c r="F132" s="67" t="s">
        <v>1073</v>
      </c>
      <c r="G132" s="67" t="s">
        <v>2113</v>
      </c>
      <c r="H132" s="67" t="s">
        <v>59</v>
      </c>
      <c r="I132" s="67" t="s">
        <v>309</v>
      </c>
      <c r="J132" s="67" t="s">
        <v>4731</v>
      </c>
      <c r="K132" s="67" t="s">
        <v>4763</v>
      </c>
      <c r="L132" s="68">
        <v>160000</v>
      </c>
      <c r="M132" s="68">
        <v>43545.87</v>
      </c>
      <c r="N132" s="68">
        <v>116454.13</v>
      </c>
      <c r="O132" s="67" t="s">
        <v>4764</v>
      </c>
      <c r="P132" s="67" t="str">
        <f>TMES[[#This Row],[cedula]]&amp;TMES[[#This Row],[ctapresup]]</f>
        <v>001113250072.1.1.1.01</v>
      </c>
      <c r="Q132" s="69">
        <v>0</v>
      </c>
      <c r="R132" s="40">
        <v>4592</v>
      </c>
      <c r="S132" s="69">
        <v>0</v>
      </c>
      <c r="T132" s="40">
        <v>7846</v>
      </c>
      <c r="U132" s="69">
        <v>0</v>
      </c>
      <c r="V132" s="69">
        <v>0</v>
      </c>
      <c r="W132" s="40">
        <v>25</v>
      </c>
      <c r="X132" s="40">
        <v>26218.87</v>
      </c>
      <c r="Y132" s="69">
        <v>0</v>
      </c>
      <c r="Z132" s="40">
        <v>4864</v>
      </c>
      <c r="AA132" s="69">
        <v>0</v>
      </c>
    </row>
    <row r="133" spans="1:27">
      <c r="A133" s="67" t="s">
        <v>3052</v>
      </c>
      <c r="B133" s="67" t="s">
        <v>11</v>
      </c>
      <c r="C133" s="67" t="s">
        <v>3088</v>
      </c>
      <c r="D133" s="67" t="s">
        <v>3361</v>
      </c>
      <c r="E133" s="67" t="s">
        <v>3362</v>
      </c>
      <c r="F133" s="67" t="s">
        <v>1121</v>
      </c>
      <c r="G133" s="67" t="s">
        <v>2114</v>
      </c>
      <c r="H133" s="67" t="s">
        <v>196</v>
      </c>
      <c r="I133" s="67" t="s">
        <v>1115</v>
      </c>
      <c r="J133" s="67" t="s">
        <v>4732</v>
      </c>
      <c r="K133" s="67" t="s">
        <v>4763</v>
      </c>
      <c r="L133" s="68">
        <v>35000</v>
      </c>
      <c r="M133" s="68">
        <v>2093.5</v>
      </c>
      <c r="N133" s="68">
        <v>32906.5</v>
      </c>
      <c r="O133" s="67" t="s">
        <v>4764</v>
      </c>
      <c r="P133" s="67" t="str">
        <f>TMES[[#This Row],[cedula]]&amp;TMES[[#This Row],[ctapresup]]</f>
        <v>047000053352.1.1.1.01</v>
      </c>
      <c r="Q133" s="69">
        <v>0</v>
      </c>
      <c r="R133" s="40">
        <v>1004.5</v>
      </c>
      <c r="S133" s="69">
        <v>0</v>
      </c>
      <c r="T133" s="69">
        <v>0</v>
      </c>
      <c r="U133" s="69">
        <v>0</v>
      </c>
      <c r="V133" s="69">
        <v>0</v>
      </c>
      <c r="W133" s="40">
        <v>25</v>
      </c>
      <c r="X133" s="69">
        <v>0</v>
      </c>
      <c r="Y133" s="69">
        <v>0</v>
      </c>
      <c r="Z133" s="40">
        <v>1064</v>
      </c>
      <c r="AA133" s="69">
        <v>0</v>
      </c>
    </row>
    <row r="134" spans="1:27">
      <c r="A134" s="67" t="s">
        <v>3052</v>
      </c>
      <c r="B134" s="67" t="s">
        <v>11</v>
      </c>
      <c r="C134" s="67" t="s">
        <v>3088</v>
      </c>
      <c r="D134" s="67" t="s">
        <v>3361</v>
      </c>
      <c r="E134" s="67" t="s">
        <v>3362</v>
      </c>
      <c r="F134" s="67" t="s">
        <v>4733</v>
      </c>
      <c r="G134" s="67" t="s">
        <v>2115</v>
      </c>
      <c r="H134" s="67" t="s">
        <v>8</v>
      </c>
      <c r="I134" s="67" t="s">
        <v>699</v>
      </c>
      <c r="J134" s="67" t="s">
        <v>4734</v>
      </c>
      <c r="K134" s="67" t="s">
        <v>4763</v>
      </c>
      <c r="L134" s="68">
        <v>20000</v>
      </c>
      <c r="M134" s="68">
        <v>10587.67</v>
      </c>
      <c r="N134" s="68">
        <v>9412.33</v>
      </c>
      <c r="O134" s="67" t="s">
        <v>4764</v>
      </c>
      <c r="P134" s="67" t="str">
        <f>TMES[[#This Row],[cedula]]&amp;TMES[[#This Row],[ctapresup]]</f>
        <v>020000916582.1.1.1.01</v>
      </c>
      <c r="Q134" s="69">
        <v>0</v>
      </c>
      <c r="R134" s="40">
        <v>574</v>
      </c>
      <c r="S134" s="69">
        <v>0</v>
      </c>
      <c r="T134" s="40">
        <v>9330.67</v>
      </c>
      <c r="U134" s="69">
        <v>0</v>
      </c>
      <c r="V134" s="40">
        <v>50</v>
      </c>
      <c r="W134" s="40">
        <v>25</v>
      </c>
      <c r="X134" s="69">
        <v>0</v>
      </c>
      <c r="Y134" s="69">
        <v>0</v>
      </c>
      <c r="Z134" s="40">
        <v>608</v>
      </c>
      <c r="AA134" s="69">
        <v>0</v>
      </c>
    </row>
    <row r="135" spans="1:27">
      <c r="A135" s="67" t="s">
        <v>3052</v>
      </c>
      <c r="B135" s="67" t="s">
        <v>11</v>
      </c>
      <c r="C135" s="67" t="s">
        <v>3088</v>
      </c>
      <c r="D135" s="67" t="s">
        <v>3361</v>
      </c>
      <c r="E135" s="67" t="s">
        <v>3362</v>
      </c>
      <c r="F135" s="67" t="s">
        <v>923</v>
      </c>
      <c r="G135" s="67" t="s">
        <v>2116</v>
      </c>
      <c r="H135" s="67" t="s">
        <v>310</v>
      </c>
      <c r="I135" s="67" t="s">
        <v>911</v>
      </c>
      <c r="J135" s="67" t="s">
        <v>4735</v>
      </c>
      <c r="K135" s="67" t="s">
        <v>4763</v>
      </c>
      <c r="L135" s="68">
        <v>10000</v>
      </c>
      <c r="M135" s="68">
        <v>6159.36</v>
      </c>
      <c r="N135" s="68">
        <v>3840.64</v>
      </c>
      <c r="O135" s="67" t="s">
        <v>4764</v>
      </c>
      <c r="P135" s="67" t="str">
        <f>TMES[[#This Row],[cedula]]&amp;TMES[[#This Row],[ctapresup]]</f>
        <v>001098686872.1.1.1.01</v>
      </c>
      <c r="Q135" s="69">
        <v>0</v>
      </c>
      <c r="R135" s="40">
        <v>287</v>
      </c>
      <c r="S135" s="69">
        <v>0</v>
      </c>
      <c r="T135" s="40">
        <v>5543.36</v>
      </c>
      <c r="U135" s="69">
        <v>0</v>
      </c>
      <c r="V135" s="69">
        <v>0</v>
      </c>
      <c r="W135" s="40">
        <v>25</v>
      </c>
      <c r="X135" s="69">
        <v>0</v>
      </c>
      <c r="Y135" s="69">
        <v>0</v>
      </c>
      <c r="Z135" s="40">
        <v>304</v>
      </c>
      <c r="AA135" s="69">
        <v>0</v>
      </c>
    </row>
    <row r="136" spans="1:27">
      <c r="A136" s="67" t="s">
        <v>3052</v>
      </c>
      <c r="B136" s="67" t="s">
        <v>11</v>
      </c>
      <c r="C136" s="67" t="s">
        <v>3088</v>
      </c>
      <c r="D136" s="67" t="s">
        <v>3361</v>
      </c>
      <c r="E136" s="67" t="s">
        <v>3362</v>
      </c>
      <c r="F136" s="67" t="s">
        <v>1844</v>
      </c>
      <c r="G136" s="67" t="s">
        <v>2117</v>
      </c>
      <c r="H136" s="67" t="s">
        <v>775</v>
      </c>
      <c r="I136" s="67" t="s">
        <v>1116</v>
      </c>
      <c r="J136" s="67" t="s">
        <v>4736</v>
      </c>
      <c r="K136" s="67" t="s">
        <v>4763</v>
      </c>
      <c r="L136" s="68">
        <v>180000</v>
      </c>
      <c r="M136" s="68">
        <v>41190.22</v>
      </c>
      <c r="N136" s="68">
        <v>138809.78</v>
      </c>
      <c r="O136" s="67" t="s">
        <v>4764</v>
      </c>
      <c r="P136" s="67" t="str">
        <f>TMES[[#This Row],[cedula]]&amp;TMES[[#This Row],[ctapresup]]</f>
        <v>001006728562.1.1.1.01</v>
      </c>
      <c r="Q136" s="69">
        <v>0</v>
      </c>
      <c r="R136" s="40">
        <v>5166</v>
      </c>
      <c r="S136" s="69">
        <v>0</v>
      </c>
      <c r="T136" s="69">
        <v>0</v>
      </c>
      <c r="U136" s="69">
        <v>0</v>
      </c>
      <c r="V136" s="69">
        <v>0</v>
      </c>
      <c r="W136" s="40">
        <v>25</v>
      </c>
      <c r="X136" s="40">
        <v>31055.42</v>
      </c>
      <c r="Y136" s="69">
        <v>0</v>
      </c>
      <c r="Z136" s="40">
        <v>4943.8</v>
      </c>
      <c r="AA136" s="69">
        <v>0</v>
      </c>
    </row>
    <row r="137" spans="1:27">
      <c r="A137" s="67" t="s">
        <v>3052</v>
      </c>
      <c r="B137" s="67" t="s">
        <v>11</v>
      </c>
      <c r="C137" s="67" t="s">
        <v>3088</v>
      </c>
      <c r="D137" s="67" t="s">
        <v>3361</v>
      </c>
      <c r="E137" s="67" t="s">
        <v>3362</v>
      </c>
      <c r="F137" s="67" t="s">
        <v>680</v>
      </c>
      <c r="G137" s="67" t="s">
        <v>2118</v>
      </c>
      <c r="H137" s="67" t="s">
        <v>59</v>
      </c>
      <c r="I137" s="67" t="s">
        <v>674</v>
      </c>
      <c r="J137" s="67" t="s">
        <v>4737</v>
      </c>
      <c r="K137" s="67" t="s">
        <v>4763</v>
      </c>
      <c r="L137" s="68">
        <v>145000</v>
      </c>
      <c r="M137" s="68">
        <v>33553.67</v>
      </c>
      <c r="N137" s="68">
        <v>111446.33</v>
      </c>
      <c r="O137" s="67" t="s">
        <v>4764</v>
      </c>
      <c r="P137" s="67" t="str">
        <f>TMES[[#This Row],[cedula]]&amp;TMES[[#This Row],[ctapresup]]</f>
        <v>001172292112.1.1.1.01</v>
      </c>
      <c r="Q137" s="69">
        <v>0</v>
      </c>
      <c r="R137" s="40">
        <v>4161.5</v>
      </c>
      <c r="S137" s="69">
        <v>0</v>
      </c>
      <c r="T137" s="69">
        <v>0</v>
      </c>
      <c r="U137" s="69">
        <v>0</v>
      </c>
      <c r="V137" s="69">
        <v>0</v>
      </c>
      <c r="W137" s="40">
        <v>25</v>
      </c>
      <c r="X137" s="40">
        <v>21934.27</v>
      </c>
      <c r="Y137" s="69">
        <v>0</v>
      </c>
      <c r="Z137" s="40">
        <v>4408</v>
      </c>
      <c r="AA137" s="40">
        <v>3024.9</v>
      </c>
    </row>
    <row r="138" spans="1:27">
      <c r="A138" s="67" t="s">
        <v>3052</v>
      </c>
      <c r="B138" s="67" t="s">
        <v>11</v>
      </c>
      <c r="C138" s="67" t="s">
        <v>3088</v>
      </c>
      <c r="D138" s="67" t="s">
        <v>3361</v>
      </c>
      <c r="E138" s="67" t="s">
        <v>3362</v>
      </c>
      <c r="F138" s="67" t="s">
        <v>1845</v>
      </c>
      <c r="G138" s="67" t="s">
        <v>2119</v>
      </c>
      <c r="H138" s="67" t="s">
        <v>292</v>
      </c>
      <c r="I138" s="67" t="s">
        <v>288</v>
      </c>
      <c r="J138" s="67" t="s">
        <v>4738</v>
      </c>
      <c r="K138" s="67" t="s">
        <v>4763</v>
      </c>
      <c r="L138" s="68">
        <v>45000</v>
      </c>
      <c r="M138" s="68">
        <v>3832.83</v>
      </c>
      <c r="N138" s="68">
        <v>41167.17</v>
      </c>
      <c r="O138" s="67" t="s">
        <v>4764</v>
      </c>
      <c r="P138" s="67" t="str">
        <f>TMES[[#This Row],[cedula]]&amp;TMES[[#This Row],[ctapresup]]</f>
        <v>402201665382.1.1.1.01</v>
      </c>
      <c r="Q138" s="69">
        <v>0</v>
      </c>
      <c r="R138" s="40">
        <v>1291.5</v>
      </c>
      <c r="S138" s="69">
        <v>0</v>
      </c>
      <c r="T138" s="69">
        <v>0</v>
      </c>
      <c r="U138" s="69">
        <v>0</v>
      </c>
      <c r="V138" s="69">
        <v>0</v>
      </c>
      <c r="W138" s="40">
        <v>25</v>
      </c>
      <c r="X138" s="40">
        <v>1148.33</v>
      </c>
      <c r="Y138" s="69">
        <v>0</v>
      </c>
      <c r="Z138" s="40">
        <v>1368</v>
      </c>
      <c r="AA138" s="69">
        <v>0</v>
      </c>
    </row>
    <row r="139" spans="1:27">
      <c r="A139" s="67" t="s">
        <v>3052</v>
      </c>
      <c r="B139" s="67" t="s">
        <v>11</v>
      </c>
      <c r="C139" s="67" t="s">
        <v>3088</v>
      </c>
      <c r="D139" s="67" t="s">
        <v>3361</v>
      </c>
      <c r="E139" s="67" t="s">
        <v>3362</v>
      </c>
      <c r="F139" s="67" t="s">
        <v>3071</v>
      </c>
      <c r="G139" s="67" t="s">
        <v>3057</v>
      </c>
      <c r="H139" s="67" t="s">
        <v>32</v>
      </c>
      <c r="I139" s="67" t="s">
        <v>960</v>
      </c>
      <c r="J139" s="67" t="s">
        <v>4739</v>
      </c>
      <c r="K139" s="67" t="s">
        <v>4763</v>
      </c>
      <c r="L139" s="68">
        <v>60000</v>
      </c>
      <c r="M139" s="68">
        <v>7057.68</v>
      </c>
      <c r="N139" s="68">
        <v>52942.32</v>
      </c>
      <c r="O139" s="67" t="s">
        <v>4764</v>
      </c>
      <c r="P139" s="67" t="str">
        <f>TMES[[#This Row],[cedula]]&amp;TMES[[#This Row],[ctapresup]]</f>
        <v>001031797352.1.1.1.01</v>
      </c>
      <c r="Q139" s="69">
        <v>0</v>
      </c>
      <c r="R139" s="40">
        <v>1722</v>
      </c>
      <c r="S139" s="69">
        <v>0</v>
      </c>
      <c r="T139" s="69">
        <v>0</v>
      </c>
      <c r="U139" s="69">
        <v>0</v>
      </c>
      <c r="V139" s="69">
        <v>0</v>
      </c>
      <c r="W139" s="40">
        <v>25</v>
      </c>
      <c r="X139" s="40">
        <v>3486.68</v>
      </c>
      <c r="Y139" s="69">
        <v>0</v>
      </c>
      <c r="Z139" s="40">
        <v>1824</v>
      </c>
      <c r="AA139" s="69">
        <v>0</v>
      </c>
    </row>
    <row r="140" spans="1:27">
      <c r="A140" s="67" t="s">
        <v>3052</v>
      </c>
      <c r="B140" s="67" t="s">
        <v>11</v>
      </c>
      <c r="C140" s="67" t="s">
        <v>3088</v>
      </c>
      <c r="D140" s="67" t="s">
        <v>3361</v>
      </c>
      <c r="E140" s="67" t="s">
        <v>3362</v>
      </c>
      <c r="F140" s="67" t="s">
        <v>1928</v>
      </c>
      <c r="G140" s="67" t="s">
        <v>2120</v>
      </c>
      <c r="H140" s="67" t="s">
        <v>724</v>
      </c>
      <c r="I140" s="67" t="s">
        <v>716</v>
      </c>
      <c r="J140" s="67" t="s">
        <v>4740</v>
      </c>
      <c r="K140" s="67" t="s">
        <v>4763</v>
      </c>
      <c r="L140" s="68">
        <v>25000</v>
      </c>
      <c r="M140" s="68">
        <v>13818.5</v>
      </c>
      <c r="N140" s="68">
        <v>11181.5</v>
      </c>
      <c r="O140" s="67" t="s">
        <v>4764</v>
      </c>
      <c r="P140" s="67" t="str">
        <f>TMES[[#This Row],[cedula]]&amp;TMES[[#This Row],[ctapresup]]</f>
        <v>076001538402.1.1.1.01</v>
      </c>
      <c r="Q140" s="69">
        <v>0</v>
      </c>
      <c r="R140" s="40">
        <v>717.5</v>
      </c>
      <c r="S140" s="69">
        <v>0</v>
      </c>
      <c r="T140" s="40">
        <v>12316</v>
      </c>
      <c r="U140" s="69">
        <v>0</v>
      </c>
      <c r="V140" s="69">
        <v>0</v>
      </c>
      <c r="W140" s="40">
        <v>25</v>
      </c>
      <c r="X140" s="69">
        <v>0</v>
      </c>
      <c r="Y140" s="69">
        <v>0</v>
      </c>
      <c r="Z140" s="40">
        <v>760</v>
      </c>
      <c r="AA140" s="69">
        <v>0</v>
      </c>
    </row>
    <row r="141" spans="1:27">
      <c r="A141" s="67" t="s">
        <v>3052</v>
      </c>
      <c r="B141" s="67" t="s">
        <v>11</v>
      </c>
      <c r="C141" s="67" t="s">
        <v>3088</v>
      </c>
      <c r="D141" s="67" t="s">
        <v>3361</v>
      </c>
      <c r="E141" s="67" t="s">
        <v>3362</v>
      </c>
      <c r="F141" s="67" t="s">
        <v>925</v>
      </c>
      <c r="G141" s="67" t="s">
        <v>2122</v>
      </c>
      <c r="H141" s="67" t="s">
        <v>111</v>
      </c>
      <c r="I141" s="67" t="s">
        <v>911</v>
      </c>
      <c r="J141" s="67" t="s">
        <v>4741</v>
      </c>
      <c r="K141" s="67" t="s">
        <v>4763</v>
      </c>
      <c r="L141" s="68">
        <v>14300</v>
      </c>
      <c r="M141" s="68">
        <v>3458.28</v>
      </c>
      <c r="N141" s="68">
        <v>10841.72</v>
      </c>
      <c r="O141" s="67" t="s">
        <v>4764</v>
      </c>
      <c r="P141" s="67" t="str">
        <f>TMES[[#This Row],[cedula]]&amp;TMES[[#This Row],[ctapresup]]</f>
        <v>055003438912.1.1.1.01</v>
      </c>
      <c r="Q141" s="69">
        <v>0</v>
      </c>
      <c r="R141" s="40">
        <v>410.41</v>
      </c>
      <c r="S141" s="69">
        <v>0</v>
      </c>
      <c r="T141" s="40">
        <v>2588.15</v>
      </c>
      <c r="U141" s="69">
        <v>0</v>
      </c>
      <c r="V141" s="69">
        <v>0</v>
      </c>
      <c r="W141" s="40">
        <v>25</v>
      </c>
      <c r="X141" s="69">
        <v>0</v>
      </c>
      <c r="Y141" s="69">
        <v>0</v>
      </c>
      <c r="Z141" s="40">
        <v>434.72</v>
      </c>
      <c r="AA141" s="69">
        <v>0</v>
      </c>
    </row>
    <row r="142" spans="1:27">
      <c r="A142" s="67" t="s">
        <v>3052</v>
      </c>
      <c r="B142" s="67" t="s">
        <v>11</v>
      </c>
      <c r="C142" s="67" t="s">
        <v>3088</v>
      </c>
      <c r="D142" s="67" t="s">
        <v>3361</v>
      </c>
      <c r="E142" s="67" t="s">
        <v>3362</v>
      </c>
      <c r="F142" s="67" t="s">
        <v>3233</v>
      </c>
      <c r="G142" s="67" t="s">
        <v>3250</v>
      </c>
      <c r="H142" s="67" t="s">
        <v>30</v>
      </c>
      <c r="I142" s="67" t="s">
        <v>266</v>
      </c>
      <c r="J142" s="67" t="s">
        <v>4742</v>
      </c>
      <c r="K142" s="67" t="s">
        <v>4763</v>
      </c>
      <c r="L142" s="68">
        <v>36000</v>
      </c>
      <c r="M142" s="68">
        <v>2152.6</v>
      </c>
      <c r="N142" s="68">
        <v>33847.4</v>
      </c>
      <c r="O142" s="67" t="s">
        <v>4764</v>
      </c>
      <c r="P142" s="67" t="str">
        <f>TMES[[#This Row],[cedula]]&amp;TMES[[#This Row],[ctapresup]]</f>
        <v>041001954132.1.1.1.01</v>
      </c>
      <c r="Q142" s="69">
        <v>0</v>
      </c>
      <c r="R142" s="40">
        <v>1033.2</v>
      </c>
      <c r="S142" s="69">
        <v>0</v>
      </c>
      <c r="T142" s="69">
        <v>0</v>
      </c>
      <c r="U142" s="69">
        <v>0</v>
      </c>
      <c r="V142" s="69">
        <v>0</v>
      </c>
      <c r="W142" s="40">
        <v>25</v>
      </c>
      <c r="X142" s="69">
        <v>0</v>
      </c>
      <c r="Y142" s="69">
        <v>0</v>
      </c>
      <c r="Z142" s="40">
        <v>1094.4000000000001</v>
      </c>
      <c r="AA142" s="69">
        <v>0</v>
      </c>
    </row>
    <row r="143" spans="1:27">
      <c r="A143" s="67" t="s">
        <v>3052</v>
      </c>
      <c r="B143" s="67" t="s">
        <v>11</v>
      </c>
      <c r="C143" s="67" t="s">
        <v>3088</v>
      </c>
      <c r="D143" s="67" t="s">
        <v>3361</v>
      </c>
      <c r="E143" s="67" t="s">
        <v>3362</v>
      </c>
      <c r="F143" s="67" t="s">
        <v>271</v>
      </c>
      <c r="G143" s="67" t="s">
        <v>2123</v>
      </c>
      <c r="H143" s="67" t="s">
        <v>232</v>
      </c>
      <c r="I143" s="67" t="s">
        <v>270</v>
      </c>
      <c r="J143" s="67" t="s">
        <v>4743</v>
      </c>
      <c r="K143" s="67" t="s">
        <v>4763</v>
      </c>
      <c r="L143" s="68">
        <v>45000</v>
      </c>
      <c r="M143" s="68">
        <v>11603.96</v>
      </c>
      <c r="N143" s="68">
        <v>33396.04</v>
      </c>
      <c r="O143" s="67" t="s">
        <v>4764</v>
      </c>
      <c r="P143" s="67" t="str">
        <f>TMES[[#This Row],[cedula]]&amp;TMES[[#This Row],[ctapresup]]</f>
        <v>001185286862.1.1.1.01</v>
      </c>
      <c r="Q143" s="69">
        <v>0</v>
      </c>
      <c r="R143" s="40">
        <v>1291.5</v>
      </c>
      <c r="S143" s="40">
        <v>300</v>
      </c>
      <c r="T143" s="40">
        <v>7471.13</v>
      </c>
      <c r="U143" s="69">
        <v>0</v>
      </c>
      <c r="V143" s="69">
        <v>0</v>
      </c>
      <c r="W143" s="40">
        <v>25</v>
      </c>
      <c r="X143" s="40">
        <v>1148.33</v>
      </c>
      <c r="Y143" s="69">
        <v>0</v>
      </c>
      <c r="Z143" s="40">
        <v>1368</v>
      </c>
      <c r="AA143" s="69">
        <v>0</v>
      </c>
    </row>
    <row r="144" spans="1:27">
      <c r="A144" s="67" t="s">
        <v>3052</v>
      </c>
      <c r="B144" s="67" t="s">
        <v>11</v>
      </c>
      <c r="C144" s="67" t="s">
        <v>3088</v>
      </c>
      <c r="D144" s="67" t="s">
        <v>3361</v>
      </c>
      <c r="E144" s="67" t="s">
        <v>3362</v>
      </c>
      <c r="F144" s="67" t="s">
        <v>184</v>
      </c>
      <c r="G144" s="67" t="s">
        <v>1331</v>
      </c>
      <c r="H144" s="67" t="s">
        <v>186</v>
      </c>
      <c r="I144" s="67" t="s">
        <v>185</v>
      </c>
      <c r="J144" s="67" t="s">
        <v>4744</v>
      </c>
      <c r="K144" s="67" t="s">
        <v>4763</v>
      </c>
      <c r="L144" s="68">
        <v>65000</v>
      </c>
      <c r="M144" s="68">
        <v>8644.08</v>
      </c>
      <c r="N144" s="68">
        <v>56355.92</v>
      </c>
      <c r="O144" s="67" t="s">
        <v>4764</v>
      </c>
      <c r="P144" s="67" t="str">
        <f>TMES[[#This Row],[cedula]]&amp;TMES[[#This Row],[ctapresup]]</f>
        <v>060000905112.1.1.1.01</v>
      </c>
      <c r="Q144" s="69">
        <v>0</v>
      </c>
      <c r="R144" s="40">
        <v>1865.5</v>
      </c>
      <c r="S144" s="40">
        <v>300</v>
      </c>
      <c r="T144" s="69">
        <v>0</v>
      </c>
      <c r="U144" s="69">
        <v>0</v>
      </c>
      <c r="V144" s="40">
        <v>50</v>
      </c>
      <c r="W144" s="40">
        <v>25</v>
      </c>
      <c r="X144" s="40">
        <v>4427.58</v>
      </c>
      <c r="Y144" s="69">
        <v>0</v>
      </c>
      <c r="Z144" s="40">
        <v>1976</v>
      </c>
      <c r="AA144" s="69">
        <v>0</v>
      </c>
    </row>
    <row r="145" spans="1:27">
      <c r="A145" s="67" t="s">
        <v>3052</v>
      </c>
      <c r="B145" s="67" t="s">
        <v>11</v>
      </c>
      <c r="C145" s="67" t="s">
        <v>3088</v>
      </c>
      <c r="D145" s="67" t="s">
        <v>3361</v>
      </c>
      <c r="E145" s="67" t="s">
        <v>3362</v>
      </c>
      <c r="F145" s="67" t="s">
        <v>1074</v>
      </c>
      <c r="G145" s="67" t="s">
        <v>2124</v>
      </c>
      <c r="H145" s="67" t="s">
        <v>1075</v>
      </c>
      <c r="I145" s="67" t="s">
        <v>185</v>
      </c>
      <c r="J145" s="67" t="s">
        <v>4745</v>
      </c>
      <c r="K145" s="67" t="s">
        <v>4763</v>
      </c>
      <c r="L145" s="68">
        <v>180000</v>
      </c>
      <c r="M145" s="68">
        <v>41190.22</v>
      </c>
      <c r="N145" s="68">
        <v>138809.78</v>
      </c>
      <c r="O145" s="67" t="s">
        <v>4764</v>
      </c>
      <c r="P145" s="67" t="str">
        <f>TMES[[#This Row],[cedula]]&amp;TMES[[#This Row],[ctapresup]]</f>
        <v>001185289672.1.1.1.01</v>
      </c>
      <c r="Q145" s="69">
        <v>0</v>
      </c>
      <c r="R145" s="40">
        <v>5166</v>
      </c>
      <c r="S145" s="69">
        <v>0</v>
      </c>
      <c r="T145" s="69">
        <v>0</v>
      </c>
      <c r="U145" s="69">
        <v>0</v>
      </c>
      <c r="V145" s="69">
        <v>0</v>
      </c>
      <c r="W145" s="40">
        <v>25</v>
      </c>
      <c r="X145" s="40">
        <v>31055.42</v>
      </c>
      <c r="Y145" s="69">
        <v>0</v>
      </c>
      <c r="Z145" s="40">
        <v>4943.8</v>
      </c>
      <c r="AA145" s="69">
        <v>0</v>
      </c>
    </row>
    <row r="146" spans="1:27">
      <c r="A146" s="67" t="s">
        <v>3052</v>
      </c>
      <c r="B146" s="67" t="s">
        <v>11</v>
      </c>
      <c r="C146" s="67" t="s">
        <v>3088</v>
      </c>
      <c r="D146" s="67" t="s">
        <v>3361</v>
      </c>
      <c r="E146" s="67" t="s">
        <v>3362</v>
      </c>
      <c r="F146" s="67" t="s">
        <v>283</v>
      </c>
      <c r="G146" s="67" t="s">
        <v>1332</v>
      </c>
      <c r="H146" s="67" t="s">
        <v>284</v>
      </c>
      <c r="I146" s="67" t="s">
        <v>282</v>
      </c>
      <c r="J146" s="67" t="s">
        <v>4746</v>
      </c>
      <c r="K146" s="67" t="s">
        <v>4763</v>
      </c>
      <c r="L146" s="68">
        <v>55000</v>
      </c>
      <c r="M146" s="68">
        <v>13222.64</v>
      </c>
      <c r="N146" s="68">
        <v>41777.360000000001</v>
      </c>
      <c r="O146" s="67" t="s">
        <v>4764</v>
      </c>
      <c r="P146" s="67" t="str">
        <f>TMES[[#This Row],[cedula]]&amp;TMES[[#This Row],[ctapresup]]</f>
        <v>001089569882.1.1.1.01</v>
      </c>
      <c r="Q146" s="69">
        <v>0</v>
      </c>
      <c r="R146" s="40">
        <v>1578.5</v>
      </c>
      <c r="S146" s="69">
        <v>0</v>
      </c>
      <c r="T146" s="40">
        <v>5961.88</v>
      </c>
      <c r="U146" s="69">
        <v>0</v>
      </c>
      <c r="V146" s="40">
        <v>140</v>
      </c>
      <c r="W146" s="40">
        <v>25</v>
      </c>
      <c r="X146" s="40">
        <v>2332.81</v>
      </c>
      <c r="Y146" s="69">
        <v>0</v>
      </c>
      <c r="Z146" s="40">
        <v>1672</v>
      </c>
      <c r="AA146" s="40">
        <v>1512.45</v>
      </c>
    </row>
    <row r="147" spans="1:27">
      <c r="A147" s="67" t="s">
        <v>3052</v>
      </c>
      <c r="B147" s="67" t="s">
        <v>11</v>
      </c>
      <c r="C147" s="67" t="s">
        <v>3088</v>
      </c>
      <c r="D147" s="67" t="s">
        <v>3361</v>
      </c>
      <c r="E147" s="67" t="s">
        <v>3362</v>
      </c>
      <c r="F147" s="67" t="s">
        <v>704</v>
      </c>
      <c r="G147" s="67" t="s">
        <v>2125</v>
      </c>
      <c r="H147" s="67" t="s">
        <v>128</v>
      </c>
      <c r="I147" s="67" t="s">
        <v>699</v>
      </c>
      <c r="J147" s="67" t="s">
        <v>4747</v>
      </c>
      <c r="K147" s="67" t="s">
        <v>4763</v>
      </c>
      <c r="L147" s="68">
        <v>20000</v>
      </c>
      <c r="M147" s="68">
        <v>16065.83</v>
      </c>
      <c r="N147" s="68">
        <v>3934.17</v>
      </c>
      <c r="O147" s="67" t="s">
        <v>4764</v>
      </c>
      <c r="P147" s="67" t="str">
        <f>TMES[[#This Row],[cedula]]&amp;TMES[[#This Row],[ctapresup]]</f>
        <v>001188716802.1.1.1.01</v>
      </c>
      <c r="Q147" s="69">
        <v>0</v>
      </c>
      <c r="R147" s="40">
        <v>574</v>
      </c>
      <c r="S147" s="69">
        <v>0</v>
      </c>
      <c r="T147" s="40">
        <v>14858.83</v>
      </c>
      <c r="U147" s="69">
        <v>0</v>
      </c>
      <c r="V147" s="69">
        <v>0</v>
      </c>
      <c r="W147" s="40">
        <v>25</v>
      </c>
      <c r="X147" s="69">
        <v>0</v>
      </c>
      <c r="Y147" s="69">
        <v>0</v>
      </c>
      <c r="Z147" s="40">
        <v>608</v>
      </c>
      <c r="AA147" s="69">
        <v>0</v>
      </c>
    </row>
    <row r="148" spans="1:27">
      <c r="A148" s="67" t="s">
        <v>3052</v>
      </c>
      <c r="B148" s="67" t="s">
        <v>11</v>
      </c>
      <c r="C148" s="67" t="s">
        <v>3088</v>
      </c>
      <c r="D148" s="67" t="s">
        <v>3361</v>
      </c>
      <c r="E148" s="67" t="s">
        <v>3362</v>
      </c>
      <c r="F148" s="67" t="s">
        <v>1846</v>
      </c>
      <c r="G148" s="67" t="s">
        <v>2126</v>
      </c>
      <c r="H148" s="67" t="s">
        <v>294</v>
      </c>
      <c r="I148" s="67" t="s">
        <v>288</v>
      </c>
      <c r="J148" s="67" t="s">
        <v>4748</v>
      </c>
      <c r="K148" s="67" t="s">
        <v>4763</v>
      </c>
      <c r="L148" s="68">
        <v>35000</v>
      </c>
      <c r="M148" s="68">
        <v>2093.5</v>
      </c>
      <c r="N148" s="68">
        <v>32906.5</v>
      </c>
      <c r="O148" s="67" t="s">
        <v>4764</v>
      </c>
      <c r="P148" s="67" t="str">
        <f>TMES[[#This Row],[cedula]]&amp;TMES[[#This Row],[ctapresup]]</f>
        <v>402153761182.1.1.1.01</v>
      </c>
      <c r="Q148" s="69">
        <v>0</v>
      </c>
      <c r="R148" s="40">
        <v>1004.5</v>
      </c>
      <c r="S148" s="69">
        <v>0</v>
      </c>
      <c r="T148" s="69">
        <v>0</v>
      </c>
      <c r="U148" s="69">
        <v>0</v>
      </c>
      <c r="V148" s="69">
        <v>0</v>
      </c>
      <c r="W148" s="40">
        <v>25</v>
      </c>
      <c r="X148" s="69">
        <v>0</v>
      </c>
      <c r="Y148" s="69">
        <v>0</v>
      </c>
      <c r="Z148" s="40">
        <v>1064</v>
      </c>
      <c r="AA148" s="69">
        <v>0</v>
      </c>
    </row>
    <row r="149" spans="1:27">
      <c r="A149" s="67" t="s">
        <v>3052</v>
      </c>
      <c r="B149" s="67" t="s">
        <v>11</v>
      </c>
      <c r="C149" s="67" t="s">
        <v>3088</v>
      </c>
      <c r="D149" s="67" t="s">
        <v>3361</v>
      </c>
      <c r="E149" s="67" t="s">
        <v>3362</v>
      </c>
      <c r="F149" s="67" t="s">
        <v>1847</v>
      </c>
      <c r="G149" s="67" t="s">
        <v>2127</v>
      </c>
      <c r="H149" s="67" t="s">
        <v>389</v>
      </c>
      <c r="I149" s="67" t="s">
        <v>1116</v>
      </c>
      <c r="J149" s="67" t="s">
        <v>4749</v>
      </c>
      <c r="K149" s="67" t="s">
        <v>4763</v>
      </c>
      <c r="L149" s="68">
        <v>31500</v>
      </c>
      <c r="M149" s="68">
        <v>1886.65</v>
      </c>
      <c r="N149" s="68">
        <v>29613.35</v>
      </c>
      <c r="O149" s="67" t="s">
        <v>4764</v>
      </c>
      <c r="P149" s="67" t="str">
        <f>TMES[[#This Row],[cedula]]&amp;TMES[[#This Row],[ctapresup]]</f>
        <v>001126917612.1.1.1.01</v>
      </c>
      <c r="Q149" s="69">
        <v>0</v>
      </c>
      <c r="R149" s="40">
        <v>904.05</v>
      </c>
      <c r="S149" s="69">
        <v>0</v>
      </c>
      <c r="T149" s="69">
        <v>0</v>
      </c>
      <c r="U149" s="69">
        <v>0</v>
      </c>
      <c r="V149" s="69">
        <v>0</v>
      </c>
      <c r="W149" s="40">
        <v>25</v>
      </c>
      <c r="X149" s="69">
        <v>0</v>
      </c>
      <c r="Y149" s="69">
        <v>0</v>
      </c>
      <c r="Z149" s="40">
        <v>957.6</v>
      </c>
      <c r="AA149" s="69">
        <v>0</v>
      </c>
    </row>
    <row r="150" spans="1:27">
      <c r="A150" s="67" t="s">
        <v>3052</v>
      </c>
      <c r="B150" s="67" t="s">
        <v>11</v>
      </c>
      <c r="C150" s="67" t="s">
        <v>3088</v>
      </c>
      <c r="D150" s="67" t="s">
        <v>3361</v>
      </c>
      <c r="E150" s="67" t="s">
        <v>3362</v>
      </c>
      <c r="F150" s="67" t="s">
        <v>1231</v>
      </c>
      <c r="G150" s="67" t="s">
        <v>2128</v>
      </c>
      <c r="H150" s="67" t="s">
        <v>128</v>
      </c>
      <c r="I150" s="67" t="s">
        <v>1116</v>
      </c>
      <c r="J150" s="67" t="s">
        <v>4750</v>
      </c>
      <c r="K150" s="67" t="s">
        <v>4763</v>
      </c>
      <c r="L150" s="68">
        <v>15000</v>
      </c>
      <c r="M150" s="68">
        <v>911.5</v>
      </c>
      <c r="N150" s="68">
        <v>14088.5</v>
      </c>
      <c r="O150" s="67" t="s">
        <v>4764</v>
      </c>
      <c r="P150" s="67" t="str">
        <f>TMES[[#This Row],[cedula]]&amp;TMES[[#This Row],[ctapresup]]</f>
        <v>016001883512.1.1.1.01</v>
      </c>
      <c r="Q150" s="69">
        <v>0</v>
      </c>
      <c r="R150" s="40">
        <v>430.5</v>
      </c>
      <c r="S150" s="69">
        <v>0</v>
      </c>
      <c r="T150" s="69">
        <v>0</v>
      </c>
      <c r="U150" s="69">
        <v>0</v>
      </c>
      <c r="V150" s="69">
        <v>0</v>
      </c>
      <c r="W150" s="40">
        <v>25</v>
      </c>
      <c r="X150" s="69">
        <v>0</v>
      </c>
      <c r="Y150" s="69">
        <v>0</v>
      </c>
      <c r="Z150" s="40">
        <v>456</v>
      </c>
      <c r="AA150" s="69">
        <v>0</v>
      </c>
    </row>
    <row r="151" spans="1:27">
      <c r="A151" s="67" t="s">
        <v>3052</v>
      </c>
      <c r="B151" s="67" t="s">
        <v>11</v>
      </c>
      <c r="C151" s="67" t="s">
        <v>3088</v>
      </c>
      <c r="D151" s="67" t="s">
        <v>3361</v>
      </c>
      <c r="E151" s="67" t="s">
        <v>3362</v>
      </c>
      <c r="F151" s="67" t="s">
        <v>1130</v>
      </c>
      <c r="G151" s="67" t="s">
        <v>2129</v>
      </c>
      <c r="H151" s="67" t="s">
        <v>32</v>
      </c>
      <c r="I151" s="67" t="s">
        <v>911</v>
      </c>
      <c r="J151" s="67" t="s">
        <v>4751</v>
      </c>
      <c r="K151" s="67" t="s">
        <v>4763</v>
      </c>
      <c r="L151" s="68">
        <v>100000</v>
      </c>
      <c r="M151" s="68">
        <v>19640.37</v>
      </c>
      <c r="N151" s="68">
        <v>80359.63</v>
      </c>
      <c r="O151" s="67" t="s">
        <v>4764</v>
      </c>
      <c r="P151" s="67" t="str">
        <f>TMES[[#This Row],[cedula]]&amp;TMES[[#This Row],[ctapresup]]</f>
        <v>001094096072.1.1.1.01</v>
      </c>
      <c r="Q151" s="69">
        <v>0</v>
      </c>
      <c r="R151" s="40">
        <v>2870</v>
      </c>
      <c r="S151" s="40">
        <v>1600</v>
      </c>
      <c r="T151" s="69">
        <v>0</v>
      </c>
      <c r="U151" s="69">
        <v>0</v>
      </c>
      <c r="V151" s="69">
        <v>0</v>
      </c>
      <c r="W151" s="40">
        <v>25</v>
      </c>
      <c r="X151" s="40">
        <v>12105.37</v>
      </c>
      <c r="Y151" s="69">
        <v>0</v>
      </c>
      <c r="Z151" s="40">
        <v>3040</v>
      </c>
      <c r="AA151" s="69">
        <v>0</v>
      </c>
    </row>
    <row r="152" spans="1:27">
      <c r="A152" s="67" t="s">
        <v>3052</v>
      </c>
      <c r="B152" s="67" t="s">
        <v>11</v>
      </c>
      <c r="C152" s="67" t="s">
        <v>3088</v>
      </c>
      <c r="D152" s="67" t="s">
        <v>3361</v>
      </c>
      <c r="E152" s="67" t="s">
        <v>3362</v>
      </c>
      <c r="F152" s="67" t="s">
        <v>325</v>
      </c>
      <c r="G152" s="67" t="s">
        <v>2130</v>
      </c>
      <c r="H152" s="67" t="s">
        <v>259</v>
      </c>
      <c r="I152" s="67" t="s">
        <v>319</v>
      </c>
      <c r="J152" s="67" t="s">
        <v>4752</v>
      </c>
      <c r="K152" s="67" t="s">
        <v>4763</v>
      </c>
      <c r="L152" s="68">
        <v>65000</v>
      </c>
      <c r="M152" s="68">
        <v>23282.42</v>
      </c>
      <c r="N152" s="68">
        <v>41717.58</v>
      </c>
      <c r="O152" s="67" t="s">
        <v>4764</v>
      </c>
      <c r="P152" s="67" t="str">
        <f>TMES[[#This Row],[cedula]]&amp;TMES[[#This Row],[ctapresup]]</f>
        <v>402206496402.1.1.1.01</v>
      </c>
      <c r="Q152" s="69">
        <v>0</v>
      </c>
      <c r="R152" s="40">
        <v>1865.5</v>
      </c>
      <c r="S152" s="40">
        <v>1200</v>
      </c>
      <c r="T152" s="40">
        <v>13788.34</v>
      </c>
      <c r="U152" s="69">
        <v>0</v>
      </c>
      <c r="V152" s="69">
        <v>0</v>
      </c>
      <c r="W152" s="40">
        <v>25</v>
      </c>
      <c r="X152" s="40">
        <v>4427.58</v>
      </c>
      <c r="Y152" s="69">
        <v>0</v>
      </c>
      <c r="Z152" s="40">
        <v>1976</v>
      </c>
      <c r="AA152" s="69">
        <v>0</v>
      </c>
    </row>
    <row r="153" spans="1:27">
      <c r="A153" s="67" t="s">
        <v>3052</v>
      </c>
      <c r="B153" s="67" t="s">
        <v>11</v>
      </c>
      <c r="C153" s="67" t="s">
        <v>3088</v>
      </c>
      <c r="D153" s="67" t="s">
        <v>3361</v>
      </c>
      <c r="E153" s="67" t="s">
        <v>3362</v>
      </c>
      <c r="F153" s="67" t="s">
        <v>1734</v>
      </c>
      <c r="G153" s="67" t="s">
        <v>2131</v>
      </c>
      <c r="H153" s="67" t="s">
        <v>30</v>
      </c>
      <c r="I153" s="67" t="s">
        <v>266</v>
      </c>
      <c r="J153" s="67" t="s">
        <v>4753</v>
      </c>
      <c r="K153" s="67" t="s">
        <v>4763</v>
      </c>
      <c r="L153" s="68">
        <v>30000</v>
      </c>
      <c r="M153" s="68">
        <v>1798</v>
      </c>
      <c r="N153" s="68">
        <v>28202</v>
      </c>
      <c r="O153" s="67" t="s">
        <v>4764</v>
      </c>
      <c r="P153" s="67" t="str">
        <f>TMES[[#This Row],[cedula]]&amp;TMES[[#This Row],[ctapresup]]</f>
        <v>001002500182.1.1.1.01</v>
      </c>
      <c r="Q153" s="69">
        <v>0</v>
      </c>
      <c r="R153" s="40">
        <v>861</v>
      </c>
      <c r="S153" s="69">
        <v>0</v>
      </c>
      <c r="T153" s="69">
        <v>0</v>
      </c>
      <c r="U153" s="69">
        <v>0</v>
      </c>
      <c r="V153" s="69">
        <v>0</v>
      </c>
      <c r="W153" s="40">
        <v>25</v>
      </c>
      <c r="X153" s="69">
        <v>0</v>
      </c>
      <c r="Y153" s="69">
        <v>0</v>
      </c>
      <c r="Z153" s="40">
        <v>912</v>
      </c>
      <c r="AA153" s="69">
        <v>0</v>
      </c>
    </row>
    <row r="154" spans="1:27">
      <c r="A154" s="67" t="s">
        <v>3052</v>
      </c>
      <c r="B154" s="67" t="s">
        <v>11</v>
      </c>
      <c r="C154" s="67" t="s">
        <v>3088</v>
      </c>
      <c r="D154" s="67" t="s">
        <v>3361</v>
      </c>
      <c r="E154" s="67" t="s">
        <v>3362</v>
      </c>
      <c r="F154" s="67" t="s">
        <v>1282</v>
      </c>
      <c r="G154" s="67" t="s">
        <v>2132</v>
      </c>
      <c r="H154" s="67" t="s">
        <v>389</v>
      </c>
      <c r="I154" s="67" t="s">
        <v>953</v>
      </c>
      <c r="J154" s="67" t="s">
        <v>4754</v>
      </c>
      <c r="K154" s="67" t="s">
        <v>4763</v>
      </c>
      <c r="L154" s="68">
        <v>35000</v>
      </c>
      <c r="M154" s="68">
        <v>2093.5</v>
      </c>
      <c r="N154" s="68">
        <v>32906.5</v>
      </c>
      <c r="O154" s="67" t="s">
        <v>4764</v>
      </c>
      <c r="P154" s="67" t="str">
        <f>TMES[[#This Row],[cedula]]&amp;TMES[[#This Row],[ctapresup]]</f>
        <v>054011459322.1.1.1.01</v>
      </c>
      <c r="Q154" s="69">
        <v>0</v>
      </c>
      <c r="R154" s="40">
        <v>1004.5</v>
      </c>
      <c r="S154" s="69">
        <v>0</v>
      </c>
      <c r="T154" s="69">
        <v>0</v>
      </c>
      <c r="U154" s="69">
        <v>0</v>
      </c>
      <c r="V154" s="69">
        <v>0</v>
      </c>
      <c r="W154" s="40">
        <v>25</v>
      </c>
      <c r="X154" s="69">
        <v>0</v>
      </c>
      <c r="Y154" s="69">
        <v>0</v>
      </c>
      <c r="Z154" s="40">
        <v>1064</v>
      </c>
      <c r="AA154" s="69">
        <v>0</v>
      </c>
    </row>
    <row r="155" spans="1:27">
      <c r="A155" s="67" t="s">
        <v>3052</v>
      </c>
      <c r="B155" s="67" t="s">
        <v>11</v>
      </c>
      <c r="C155" s="67" t="s">
        <v>3088</v>
      </c>
      <c r="D155" s="67" t="s">
        <v>3361</v>
      </c>
      <c r="E155" s="67" t="s">
        <v>3362</v>
      </c>
      <c r="F155" s="67" t="s">
        <v>256</v>
      </c>
      <c r="G155" s="67" t="s">
        <v>2133</v>
      </c>
      <c r="H155" s="67" t="s">
        <v>82</v>
      </c>
      <c r="I155" s="67" t="s">
        <v>255</v>
      </c>
      <c r="J155" s="67" t="s">
        <v>4755</v>
      </c>
      <c r="K155" s="67" t="s">
        <v>4763</v>
      </c>
      <c r="L155" s="68">
        <v>25000</v>
      </c>
      <c r="M155" s="68">
        <v>13790.6</v>
      </c>
      <c r="N155" s="68">
        <v>11209.4</v>
      </c>
      <c r="O155" s="67" t="s">
        <v>4764</v>
      </c>
      <c r="P155" s="67" t="str">
        <f>TMES[[#This Row],[cedula]]&amp;TMES[[#This Row],[ctapresup]]</f>
        <v>001141581402.1.1.1.01</v>
      </c>
      <c r="Q155" s="69">
        <v>0</v>
      </c>
      <c r="R155" s="40">
        <v>717.5</v>
      </c>
      <c r="S155" s="69">
        <v>0</v>
      </c>
      <c r="T155" s="40">
        <v>12188.1</v>
      </c>
      <c r="U155" s="69">
        <v>0</v>
      </c>
      <c r="V155" s="40">
        <v>100</v>
      </c>
      <c r="W155" s="40">
        <v>25</v>
      </c>
      <c r="X155" s="69">
        <v>0</v>
      </c>
      <c r="Y155" s="69">
        <v>0</v>
      </c>
      <c r="Z155" s="40">
        <v>760</v>
      </c>
      <c r="AA155" s="69">
        <v>0</v>
      </c>
    </row>
    <row r="156" spans="1:27">
      <c r="A156" s="67" t="s">
        <v>3052</v>
      </c>
      <c r="B156" s="67" t="s">
        <v>11</v>
      </c>
      <c r="C156" s="67" t="s">
        <v>3088</v>
      </c>
      <c r="D156" s="67" t="s">
        <v>3361</v>
      </c>
      <c r="E156" s="67" t="s">
        <v>3362</v>
      </c>
      <c r="F156" s="67" t="s">
        <v>226</v>
      </c>
      <c r="G156" s="67" t="s">
        <v>2134</v>
      </c>
      <c r="H156" s="67" t="s">
        <v>196</v>
      </c>
      <c r="I156" s="67" t="s">
        <v>1116</v>
      </c>
      <c r="J156" s="67" t="s">
        <v>3385</v>
      </c>
      <c r="K156" s="67" t="s">
        <v>4763</v>
      </c>
      <c r="L156" s="68">
        <v>50000</v>
      </c>
      <c r="M156" s="68">
        <v>16374.87</v>
      </c>
      <c r="N156" s="68">
        <v>33625.129999999997</v>
      </c>
      <c r="O156" s="67" t="s">
        <v>4764</v>
      </c>
      <c r="P156" s="67" t="str">
        <f>TMES[[#This Row],[cedula]]&amp;TMES[[#This Row],[ctapresup]]</f>
        <v>001006218462.1.1.1.01</v>
      </c>
      <c r="Q156" s="69">
        <v>0</v>
      </c>
      <c r="R156" s="40">
        <v>1435</v>
      </c>
      <c r="S156" s="69">
        <v>0</v>
      </c>
      <c r="T156" s="40">
        <v>11540.87</v>
      </c>
      <c r="U156" s="69">
        <v>0</v>
      </c>
      <c r="V156" s="69">
        <v>0</v>
      </c>
      <c r="W156" s="40">
        <v>25</v>
      </c>
      <c r="X156" s="40">
        <v>1854</v>
      </c>
      <c r="Y156" s="69">
        <v>0</v>
      </c>
      <c r="Z156" s="40">
        <v>1520</v>
      </c>
      <c r="AA156" s="69">
        <v>0</v>
      </c>
    </row>
    <row r="157" spans="1:27">
      <c r="A157" s="67" t="s">
        <v>3052</v>
      </c>
      <c r="B157" s="67" t="s">
        <v>11</v>
      </c>
      <c r="C157" s="67" t="s">
        <v>3088</v>
      </c>
      <c r="D157" s="67" t="s">
        <v>3361</v>
      </c>
      <c r="E157" s="67" t="s">
        <v>3362</v>
      </c>
      <c r="F157" s="67" t="s">
        <v>926</v>
      </c>
      <c r="G157" s="67" t="s">
        <v>2135</v>
      </c>
      <c r="H157" s="67" t="s">
        <v>75</v>
      </c>
      <c r="I157" s="67" t="s">
        <v>911</v>
      </c>
      <c r="J157" s="67" t="s">
        <v>3386</v>
      </c>
      <c r="K157" s="67" t="s">
        <v>4763</v>
      </c>
      <c r="L157" s="68">
        <v>13200</v>
      </c>
      <c r="M157" s="68">
        <v>805.12</v>
      </c>
      <c r="N157" s="68">
        <v>12394.88</v>
      </c>
      <c r="O157" s="67" t="s">
        <v>4764</v>
      </c>
      <c r="P157" s="67" t="str">
        <f>TMES[[#This Row],[cedula]]&amp;TMES[[#This Row],[ctapresup]]</f>
        <v>402210505332.1.1.1.01</v>
      </c>
      <c r="Q157" s="69">
        <v>0</v>
      </c>
      <c r="R157" s="40">
        <v>378.84</v>
      </c>
      <c r="S157" s="69">
        <v>0</v>
      </c>
      <c r="T157" s="69">
        <v>0</v>
      </c>
      <c r="U157" s="69">
        <v>0</v>
      </c>
      <c r="V157" s="69">
        <v>0</v>
      </c>
      <c r="W157" s="40">
        <v>25</v>
      </c>
      <c r="X157" s="69">
        <v>0</v>
      </c>
      <c r="Y157" s="69">
        <v>0</v>
      </c>
      <c r="Z157" s="40">
        <v>401.28</v>
      </c>
      <c r="AA157" s="69">
        <v>0</v>
      </c>
    </row>
    <row r="158" spans="1:27">
      <c r="A158" s="67" t="s">
        <v>3052</v>
      </c>
      <c r="B158" s="67" t="s">
        <v>11</v>
      </c>
      <c r="C158" s="67" t="s">
        <v>3088</v>
      </c>
      <c r="D158" s="67" t="s">
        <v>3361</v>
      </c>
      <c r="E158" s="67" t="s">
        <v>3362</v>
      </c>
      <c r="F158" s="67" t="s">
        <v>221</v>
      </c>
      <c r="G158" s="67" t="s">
        <v>2136</v>
      </c>
      <c r="H158" s="67" t="s">
        <v>15</v>
      </c>
      <c r="I158" s="67" t="s">
        <v>1982</v>
      </c>
      <c r="J158" s="67" t="s">
        <v>3387</v>
      </c>
      <c r="K158" s="67" t="s">
        <v>4763</v>
      </c>
      <c r="L158" s="68">
        <v>26250</v>
      </c>
      <c r="M158" s="68">
        <v>18282.68</v>
      </c>
      <c r="N158" s="68">
        <v>7967.32</v>
      </c>
      <c r="O158" s="67" t="s">
        <v>4764</v>
      </c>
      <c r="P158" s="67" t="str">
        <f>TMES[[#This Row],[cedula]]&amp;TMES[[#This Row],[ctapresup]]</f>
        <v>001128260372.1.1.1.01</v>
      </c>
      <c r="Q158" s="69">
        <v>0</v>
      </c>
      <c r="R158" s="40">
        <v>753.38</v>
      </c>
      <c r="S158" s="40">
        <v>600</v>
      </c>
      <c r="T158" s="40">
        <v>16106.3</v>
      </c>
      <c r="U158" s="69">
        <v>0</v>
      </c>
      <c r="V158" s="69">
        <v>0</v>
      </c>
      <c r="W158" s="40">
        <v>25</v>
      </c>
      <c r="X158" s="69">
        <v>0</v>
      </c>
      <c r="Y158" s="69">
        <v>0</v>
      </c>
      <c r="Z158" s="40">
        <v>798</v>
      </c>
      <c r="AA158" s="69">
        <v>0</v>
      </c>
    </row>
    <row r="159" spans="1:27">
      <c r="A159" s="67" t="s">
        <v>3052</v>
      </c>
      <c r="B159" s="67" t="s">
        <v>11</v>
      </c>
      <c r="C159" s="67" t="s">
        <v>3088</v>
      </c>
      <c r="D159" s="67" t="s">
        <v>3361</v>
      </c>
      <c r="E159" s="67" t="s">
        <v>3362</v>
      </c>
      <c r="F159" s="67" t="s">
        <v>972</v>
      </c>
      <c r="G159" s="67" t="s">
        <v>1334</v>
      </c>
      <c r="H159" s="67" t="s">
        <v>973</v>
      </c>
      <c r="I159" s="67" t="s">
        <v>960</v>
      </c>
      <c r="J159" s="67" t="s">
        <v>3388</v>
      </c>
      <c r="K159" s="67" t="s">
        <v>4763</v>
      </c>
      <c r="L159" s="68">
        <v>20000</v>
      </c>
      <c r="M159" s="68">
        <v>15460.26</v>
      </c>
      <c r="N159" s="68">
        <v>4539.74</v>
      </c>
      <c r="O159" s="67" t="s">
        <v>4764</v>
      </c>
      <c r="P159" s="67" t="str">
        <f>TMES[[#This Row],[cedula]]&amp;TMES[[#This Row],[ctapresup]]</f>
        <v>001136493702.1.1.1.01</v>
      </c>
      <c r="Q159" s="69">
        <v>0</v>
      </c>
      <c r="R159" s="40">
        <v>574</v>
      </c>
      <c r="S159" s="69">
        <v>0</v>
      </c>
      <c r="T159" s="40">
        <v>14153.26</v>
      </c>
      <c r="U159" s="69">
        <v>0</v>
      </c>
      <c r="V159" s="40">
        <v>100</v>
      </c>
      <c r="W159" s="40">
        <v>25</v>
      </c>
      <c r="X159" s="69">
        <v>0</v>
      </c>
      <c r="Y159" s="69">
        <v>0</v>
      </c>
      <c r="Z159" s="40">
        <v>608</v>
      </c>
      <c r="AA159" s="69">
        <v>0</v>
      </c>
    </row>
    <row r="160" spans="1:27">
      <c r="A160" s="67" t="s">
        <v>3052</v>
      </c>
      <c r="B160" s="67" t="s">
        <v>11</v>
      </c>
      <c r="C160" s="67" t="s">
        <v>3088</v>
      </c>
      <c r="D160" s="67" t="s">
        <v>3361</v>
      </c>
      <c r="E160" s="67" t="s">
        <v>3362</v>
      </c>
      <c r="F160" s="67" t="s">
        <v>1232</v>
      </c>
      <c r="G160" s="67" t="s">
        <v>2137</v>
      </c>
      <c r="H160" s="67" t="s">
        <v>928</v>
      </c>
      <c r="I160" s="67" t="s">
        <v>1002</v>
      </c>
      <c r="J160" s="67" t="s">
        <v>3389</v>
      </c>
      <c r="K160" s="67" t="s">
        <v>4763</v>
      </c>
      <c r="L160" s="68">
        <v>220000</v>
      </c>
      <c r="M160" s="68">
        <v>52051.22</v>
      </c>
      <c r="N160" s="68">
        <v>167948.78</v>
      </c>
      <c r="O160" s="67" t="s">
        <v>4764</v>
      </c>
      <c r="P160" s="67" t="str">
        <f>TMES[[#This Row],[cedula]]&amp;TMES[[#This Row],[ctapresup]]</f>
        <v>031054219562.1.1.1.01</v>
      </c>
      <c r="Q160" s="69">
        <v>0</v>
      </c>
      <c r="R160" s="40">
        <v>6314</v>
      </c>
      <c r="S160" s="69">
        <v>0</v>
      </c>
      <c r="T160" s="69">
        <v>0</v>
      </c>
      <c r="U160" s="69">
        <v>0</v>
      </c>
      <c r="V160" s="69">
        <v>0</v>
      </c>
      <c r="W160" s="40">
        <v>25</v>
      </c>
      <c r="X160" s="40">
        <v>40768.42</v>
      </c>
      <c r="Y160" s="69">
        <v>0</v>
      </c>
      <c r="Z160" s="40">
        <v>4943.8</v>
      </c>
      <c r="AA160" s="69">
        <v>0</v>
      </c>
    </row>
    <row r="161" spans="1:27">
      <c r="A161" s="67" t="s">
        <v>3052</v>
      </c>
      <c r="B161" s="67" t="s">
        <v>11</v>
      </c>
      <c r="C161" s="67" t="s">
        <v>3088</v>
      </c>
      <c r="D161" s="67" t="s">
        <v>3361</v>
      </c>
      <c r="E161" s="67" t="s">
        <v>3362</v>
      </c>
      <c r="F161" s="67" t="s">
        <v>1076</v>
      </c>
      <c r="G161" s="67" t="s">
        <v>2138</v>
      </c>
      <c r="H161" s="67" t="s">
        <v>59</v>
      </c>
      <c r="I161" s="67" t="s">
        <v>225</v>
      </c>
      <c r="J161" s="67" t="s">
        <v>3390</v>
      </c>
      <c r="K161" s="67" t="s">
        <v>4763</v>
      </c>
      <c r="L161" s="68">
        <v>115000</v>
      </c>
      <c r="M161" s="68">
        <v>22455.24</v>
      </c>
      <c r="N161" s="68">
        <v>92544.76</v>
      </c>
      <c r="O161" s="67" t="s">
        <v>4764</v>
      </c>
      <c r="P161" s="67" t="str">
        <f>TMES[[#This Row],[cedula]]&amp;TMES[[#This Row],[ctapresup]]</f>
        <v>001181002702.1.1.1.01</v>
      </c>
      <c r="Q161" s="69">
        <v>0</v>
      </c>
      <c r="R161" s="40">
        <v>3300.5</v>
      </c>
      <c r="S161" s="69">
        <v>0</v>
      </c>
      <c r="T161" s="69">
        <v>0</v>
      </c>
      <c r="U161" s="69">
        <v>0</v>
      </c>
      <c r="V161" s="69">
        <v>0</v>
      </c>
      <c r="W161" s="40">
        <v>25</v>
      </c>
      <c r="X161" s="40">
        <v>15633.74</v>
      </c>
      <c r="Y161" s="69">
        <v>0</v>
      </c>
      <c r="Z161" s="40">
        <v>3496</v>
      </c>
      <c r="AA161" s="69">
        <v>0</v>
      </c>
    </row>
    <row r="162" spans="1:27">
      <c r="A162" s="67" t="s">
        <v>3052</v>
      </c>
      <c r="B162" s="67" t="s">
        <v>11</v>
      </c>
      <c r="C162" s="67" t="s">
        <v>3088</v>
      </c>
      <c r="D162" s="67" t="s">
        <v>3361</v>
      </c>
      <c r="E162" s="67" t="s">
        <v>3362</v>
      </c>
      <c r="F162" s="67" t="s">
        <v>313</v>
      </c>
      <c r="G162" s="67" t="s">
        <v>2139</v>
      </c>
      <c r="H162" s="67" t="s">
        <v>196</v>
      </c>
      <c r="I162" s="67" t="s">
        <v>309</v>
      </c>
      <c r="J162" s="67" t="s">
        <v>3391</v>
      </c>
      <c r="K162" s="67" t="s">
        <v>4763</v>
      </c>
      <c r="L162" s="68">
        <v>26250</v>
      </c>
      <c r="M162" s="68">
        <v>2759.88</v>
      </c>
      <c r="N162" s="68">
        <v>23490.12</v>
      </c>
      <c r="O162" s="67" t="s">
        <v>4764</v>
      </c>
      <c r="P162" s="67" t="str">
        <f>TMES[[#This Row],[cedula]]&amp;TMES[[#This Row],[ctapresup]]</f>
        <v>001057597572.1.1.1.01</v>
      </c>
      <c r="Q162" s="69">
        <v>0</v>
      </c>
      <c r="R162" s="40">
        <v>753.38</v>
      </c>
      <c r="S162" s="40">
        <v>300</v>
      </c>
      <c r="T162" s="40">
        <v>833.5</v>
      </c>
      <c r="U162" s="69">
        <v>0</v>
      </c>
      <c r="V162" s="40">
        <v>50</v>
      </c>
      <c r="W162" s="40">
        <v>25</v>
      </c>
      <c r="X162" s="69">
        <v>0</v>
      </c>
      <c r="Y162" s="69">
        <v>0</v>
      </c>
      <c r="Z162" s="40">
        <v>798</v>
      </c>
      <c r="AA162" s="69">
        <v>0</v>
      </c>
    </row>
    <row r="163" spans="1:27">
      <c r="A163" s="67" t="s">
        <v>3052</v>
      </c>
      <c r="B163" s="67" t="s">
        <v>11</v>
      </c>
      <c r="C163" s="67" t="s">
        <v>3088</v>
      </c>
      <c r="D163" s="67" t="s">
        <v>3361</v>
      </c>
      <c r="E163" s="67" t="s">
        <v>3362</v>
      </c>
      <c r="F163" s="67" t="s">
        <v>1919</v>
      </c>
      <c r="G163" s="67" t="s">
        <v>2140</v>
      </c>
      <c r="H163" s="67" t="s">
        <v>133</v>
      </c>
      <c r="I163" s="67" t="s">
        <v>716</v>
      </c>
      <c r="J163" s="67" t="s">
        <v>3363</v>
      </c>
      <c r="K163" s="67" t="s">
        <v>4763</v>
      </c>
      <c r="L163" s="68">
        <v>24000</v>
      </c>
      <c r="M163" s="68">
        <v>1443.4</v>
      </c>
      <c r="N163" s="68">
        <v>22556.6</v>
      </c>
      <c r="O163" s="67" t="s">
        <v>4764</v>
      </c>
      <c r="P163" s="67" t="str">
        <f>TMES[[#This Row],[cedula]]&amp;TMES[[#This Row],[ctapresup]]</f>
        <v>001099739252.1.1.1.01</v>
      </c>
      <c r="Q163" s="69">
        <v>0</v>
      </c>
      <c r="R163" s="40">
        <v>688.8</v>
      </c>
      <c r="S163" s="69">
        <v>0</v>
      </c>
      <c r="T163" s="69">
        <v>0</v>
      </c>
      <c r="U163" s="69">
        <v>0</v>
      </c>
      <c r="V163" s="69">
        <v>0</v>
      </c>
      <c r="W163" s="40">
        <v>25</v>
      </c>
      <c r="X163" s="69">
        <v>0</v>
      </c>
      <c r="Y163" s="69">
        <v>0</v>
      </c>
      <c r="Z163" s="40">
        <v>729.6</v>
      </c>
      <c r="AA163" s="69">
        <v>0</v>
      </c>
    </row>
    <row r="164" spans="1:27">
      <c r="A164" s="67" t="s">
        <v>3052</v>
      </c>
      <c r="B164" s="67" t="s">
        <v>11</v>
      </c>
      <c r="C164" s="67" t="s">
        <v>3088</v>
      </c>
      <c r="D164" s="67" t="s">
        <v>3361</v>
      </c>
      <c r="E164" s="67" t="s">
        <v>3362</v>
      </c>
      <c r="F164" s="67" t="s">
        <v>927</v>
      </c>
      <c r="G164" s="67" t="s">
        <v>2141</v>
      </c>
      <c r="H164" s="67" t="s">
        <v>928</v>
      </c>
      <c r="I164" s="67" t="s">
        <v>911</v>
      </c>
      <c r="J164" s="67" t="s">
        <v>3364</v>
      </c>
      <c r="K164" s="67" t="s">
        <v>4763</v>
      </c>
      <c r="L164" s="68">
        <v>220000</v>
      </c>
      <c r="M164" s="68">
        <v>53051.22</v>
      </c>
      <c r="N164" s="68">
        <v>166948.78</v>
      </c>
      <c r="O164" s="67" t="s">
        <v>4764</v>
      </c>
      <c r="P164" s="67" t="str">
        <f>TMES[[#This Row],[cedula]]&amp;TMES[[#This Row],[ctapresup]]</f>
        <v>001097552802.1.1.1.01</v>
      </c>
      <c r="Q164" s="69">
        <v>0</v>
      </c>
      <c r="R164" s="40">
        <v>6314</v>
      </c>
      <c r="S164" s="40">
        <v>1000</v>
      </c>
      <c r="T164" s="69">
        <v>0</v>
      </c>
      <c r="U164" s="69">
        <v>0</v>
      </c>
      <c r="V164" s="69">
        <v>0</v>
      </c>
      <c r="W164" s="40">
        <v>25</v>
      </c>
      <c r="X164" s="40">
        <v>40768.42</v>
      </c>
      <c r="Y164" s="69">
        <v>0</v>
      </c>
      <c r="Z164" s="40">
        <v>4943.8</v>
      </c>
      <c r="AA164" s="69">
        <v>0</v>
      </c>
    </row>
    <row r="165" spans="1:27">
      <c r="A165" s="67" t="s">
        <v>3052</v>
      </c>
      <c r="B165" s="67" t="s">
        <v>11</v>
      </c>
      <c r="C165" s="67" t="s">
        <v>3088</v>
      </c>
      <c r="D165" s="67" t="s">
        <v>3361</v>
      </c>
      <c r="E165" s="67" t="s">
        <v>3362</v>
      </c>
      <c r="F165" s="67" t="s">
        <v>785</v>
      </c>
      <c r="G165" s="67" t="s">
        <v>2142</v>
      </c>
      <c r="H165" s="67" t="s">
        <v>15</v>
      </c>
      <c r="I165" s="67" t="s">
        <v>1116</v>
      </c>
      <c r="J165" s="67" t="s">
        <v>3365</v>
      </c>
      <c r="K165" s="67" t="s">
        <v>4763</v>
      </c>
      <c r="L165" s="68">
        <v>16500</v>
      </c>
      <c r="M165" s="68">
        <v>6871.05</v>
      </c>
      <c r="N165" s="68">
        <v>9628.9500000000007</v>
      </c>
      <c r="O165" s="67" t="s">
        <v>4764</v>
      </c>
      <c r="P165" s="67" t="str">
        <f>TMES[[#This Row],[cedula]]&amp;TMES[[#This Row],[ctapresup]]</f>
        <v>001109535692.1.1.1.01</v>
      </c>
      <c r="Q165" s="69">
        <v>0</v>
      </c>
      <c r="R165" s="40">
        <v>473.55</v>
      </c>
      <c r="S165" s="40">
        <v>300</v>
      </c>
      <c r="T165" s="40">
        <v>2546</v>
      </c>
      <c r="U165" s="69">
        <v>0</v>
      </c>
      <c r="V165" s="69">
        <v>0</v>
      </c>
      <c r="W165" s="40">
        <v>25</v>
      </c>
      <c r="X165" s="69">
        <v>0</v>
      </c>
      <c r="Y165" s="69">
        <v>0</v>
      </c>
      <c r="Z165" s="40">
        <v>501.6</v>
      </c>
      <c r="AA165" s="40">
        <v>3024.9</v>
      </c>
    </row>
    <row r="166" spans="1:27">
      <c r="A166" s="67" t="s">
        <v>3052</v>
      </c>
      <c r="B166" s="67" t="s">
        <v>11</v>
      </c>
      <c r="C166" s="67" t="s">
        <v>3088</v>
      </c>
      <c r="D166" s="67" t="s">
        <v>3361</v>
      </c>
      <c r="E166" s="67" t="s">
        <v>3362</v>
      </c>
      <c r="F166" s="67" t="s">
        <v>698</v>
      </c>
      <c r="G166" s="67" t="s">
        <v>1335</v>
      </c>
      <c r="H166" s="67" t="s">
        <v>423</v>
      </c>
      <c r="I166" s="67" t="s">
        <v>695</v>
      </c>
      <c r="J166" s="67" t="s">
        <v>3366</v>
      </c>
      <c r="K166" s="67" t="s">
        <v>4763</v>
      </c>
      <c r="L166" s="68">
        <v>25000</v>
      </c>
      <c r="M166" s="68">
        <v>18133.14</v>
      </c>
      <c r="N166" s="68">
        <v>6866.86</v>
      </c>
      <c r="O166" s="67" t="s">
        <v>4764</v>
      </c>
      <c r="P166" s="67" t="str">
        <f>TMES[[#This Row],[cedula]]&amp;TMES[[#This Row],[ctapresup]]</f>
        <v>001147903222.1.1.1.01</v>
      </c>
      <c r="Q166" s="69">
        <v>0</v>
      </c>
      <c r="R166" s="40">
        <v>717.5</v>
      </c>
      <c r="S166" s="40">
        <v>300</v>
      </c>
      <c r="T166" s="40">
        <v>14768.19</v>
      </c>
      <c r="U166" s="69">
        <v>0</v>
      </c>
      <c r="V166" s="40">
        <v>50</v>
      </c>
      <c r="W166" s="40">
        <v>25</v>
      </c>
      <c r="X166" s="69">
        <v>0</v>
      </c>
      <c r="Y166" s="69">
        <v>0</v>
      </c>
      <c r="Z166" s="40">
        <v>760</v>
      </c>
      <c r="AA166" s="40">
        <v>1512.45</v>
      </c>
    </row>
    <row r="167" spans="1:27">
      <c r="A167" s="67" t="s">
        <v>3052</v>
      </c>
      <c r="B167" s="67" t="s">
        <v>11</v>
      </c>
      <c r="C167" s="67" t="s">
        <v>3088</v>
      </c>
      <c r="D167" s="67" t="s">
        <v>3361</v>
      </c>
      <c r="E167" s="67" t="s">
        <v>3362</v>
      </c>
      <c r="F167" s="67" t="s">
        <v>1741</v>
      </c>
      <c r="G167" s="67" t="s">
        <v>2143</v>
      </c>
      <c r="H167" s="67" t="s">
        <v>1742</v>
      </c>
      <c r="I167" s="67" t="s">
        <v>716</v>
      </c>
      <c r="J167" s="67" t="s">
        <v>3367</v>
      </c>
      <c r="K167" s="67" t="s">
        <v>4763</v>
      </c>
      <c r="L167" s="68">
        <v>30000</v>
      </c>
      <c r="M167" s="68">
        <v>7856.45</v>
      </c>
      <c r="N167" s="68">
        <v>22143.55</v>
      </c>
      <c r="O167" s="67" t="s">
        <v>4764</v>
      </c>
      <c r="P167" s="67" t="str">
        <f>TMES[[#This Row],[cedula]]&amp;TMES[[#This Row],[ctapresup]]</f>
        <v>001077137452.1.1.1.01</v>
      </c>
      <c r="Q167" s="69">
        <v>0</v>
      </c>
      <c r="R167" s="40">
        <v>861</v>
      </c>
      <c r="S167" s="69">
        <v>0</v>
      </c>
      <c r="T167" s="40">
        <v>4546</v>
      </c>
      <c r="U167" s="69">
        <v>0</v>
      </c>
      <c r="V167" s="69">
        <v>0</v>
      </c>
      <c r="W167" s="40">
        <v>25</v>
      </c>
      <c r="X167" s="69">
        <v>0</v>
      </c>
      <c r="Y167" s="69">
        <v>0</v>
      </c>
      <c r="Z167" s="40">
        <v>912</v>
      </c>
      <c r="AA167" s="40">
        <v>1512.45</v>
      </c>
    </row>
    <row r="168" spans="1:27">
      <c r="A168" s="67" t="s">
        <v>3052</v>
      </c>
      <c r="B168" s="67" t="s">
        <v>11</v>
      </c>
      <c r="C168" s="67" t="s">
        <v>3088</v>
      </c>
      <c r="D168" s="67" t="s">
        <v>3361</v>
      </c>
      <c r="E168" s="67" t="s">
        <v>3362</v>
      </c>
      <c r="F168" s="67" t="s">
        <v>929</v>
      </c>
      <c r="G168" s="67" t="s">
        <v>2144</v>
      </c>
      <c r="H168" s="67" t="s">
        <v>75</v>
      </c>
      <c r="I168" s="67" t="s">
        <v>911</v>
      </c>
      <c r="J168" s="67" t="s">
        <v>3368</v>
      </c>
      <c r="K168" s="67" t="s">
        <v>4763</v>
      </c>
      <c r="L168" s="68">
        <v>26620</v>
      </c>
      <c r="M168" s="68">
        <v>3110.69</v>
      </c>
      <c r="N168" s="68">
        <v>23509.31</v>
      </c>
      <c r="O168" s="67" t="s">
        <v>4764</v>
      </c>
      <c r="P168" s="67" t="str">
        <f>TMES[[#This Row],[cedula]]&amp;TMES[[#This Row],[ctapresup]]</f>
        <v>027002608192.1.1.1.01</v>
      </c>
      <c r="Q168" s="69">
        <v>0</v>
      </c>
      <c r="R168" s="40">
        <v>763.99</v>
      </c>
      <c r="S168" s="69">
        <v>0</v>
      </c>
      <c r="T168" s="69">
        <v>0</v>
      </c>
      <c r="U168" s="69">
        <v>0</v>
      </c>
      <c r="V168" s="69">
        <v>0</v>
      </c>
      <c r="W168" s="40">
        <v>25</v>
      </c>
      <c r="X168" s="69">
        <v>0</v>
      </c>
      <c r="Y168" s="69">
        <v>0</v>
      </c>
      <c r="Z168" s="40">
        <v>809.25</v>
      </c>
      <c r="AA168" s="40">
        <v>1512.45</v>
      </c>
    </row>
    <row r="169" spans="1:27">
      <c r="A169" s="67" t="s">
        <v>3052</v>
      </c>
      <c r="B169" s="67" t="s">
        <v>11</v>
      </c>
      <c r="C169" s="67" t="s">
        <v>3088</v>
      </c>
      <c r="D169" s="67" t="s">
        <v>3361</v>
      </c>
      <c r="E169" s="67" t="s">
        <v>3362</v>
      </c>
      <c r="F169" s="67" t="s">
        <v>1657</v>
      </c>
      <c r="G169" s="67" t="s">
        <v>2145</v>
      </c>
      <c r="H169" s="67" t="s">
        <v>133</v>
      </c>
      <c r="I169" s="67" t="s">
        <v>960</v>
      </c>
      <c r="J169" s="67" t="s">
        <v>3369</v>
      </c>
      <c r="K169" s="67" t="s">
        <v>4763</v>
      </c>
      <c r="L169" s="68">
        <v>30000</v>
      </c>
      <c r="M169" s="68">
        <v>1798</v>
      </c>
      <c r="N169" s="68">
        <v>28202</v>
      </c>
      <c r="O169" s="67" t="s">
        <v>4764</v>
      </c>
      <c r="P169" s="67" t="str">
        <f>TMES[[#This Row],[cedula]]&amp;TMES[[#This Row],[ctapresup]]</f>
        <v>003006207882.1.1.1.01</v>
      </c>
      <c r="Q169" s="69">
        <v>0</v>
      </c>
      <c r="R169" s="40">
        <v>861</v>
      </c>
      <c r="S169" s="69">
        <v>0</v>
      </c>
      <c r="T169" s="69">
        <v>0</v>
      </c>
      <c r="U169" s="69">
        <v>0</v>
      </c>
      <c r="V169" s="69">
        <v>0</v>
      </c>
      <c r="W169" s="40">
        <v>25</v>
      </c>
      <c r="X169" s="69">
        <v>0</v>
      </c>
      <c r="Y169" s="69">
        <v>0</v>
      </c>
      <c r="Z169" s="40">
        <v>912</v>
      </c>
      <c r="AA169" s="69">
        <v>0</v>
      </c>
    </row>
    <row r="170" spans="1:27">
      <c r="A170" s="67" t="s">
        <v>3052</v>
      </c>
      <c r="B170" s="67" t="s">
        <v>11</v>
      </c>
      <c r="C170" s="67" t="s">
        <v>3088</v>
      </c>
      <c r="D170" s="67" t="s">
        <v>3361</v>
      </c>
      <c r="E170" s="67" t="s">
        <v>3362</v>
      </c>
      <c r="F170" s="67" t="s">
        <v>691</v>
      </c>
      <c r="G170" s="67" t="s">
        <v>1336</v>
      </c>
      <c r="H170" s="67" t="s">
        <v>82</v>
      </c>
      <c r="I170" s="67" t="s">
        <v>692</v>
      </c>
      <c r="J170" s="67" t="s">
        <v>3370</v>
      </c>
      <c r="K170" s="67" t="s">
        <v>4763</v>
      </c>
      <c r="L170" s="68">
        <v>30000</v>
      </c>
      <c r="M170" s="68">
        <v>13868.08</v>
      </c>
      <c r="N170" s="68">
        <v>16131.92</v>
      </c>
      <c r="O170" s="67" t="s">
        <v>4764</v>
      </c>
      <c r="P170" s="67" t="str">
        <f>TMES[[#This Row],[cedula]]&amp;TMES[[#This Row],[ctapresup]]</f>
        <v>001140107132.1.1.1.01</v>
      </c>
      <c r="Q170" s="69">
        <v>0</v>
      </c>
      <c r="R170" s="40">
        <v>861</v>
      </c>
      <c r="S170" s="69">
        <v>0</v>
      </c>
      <c r="T170" s="40">
        <v>12020.08</v>
      </c>
      <c r="U170" s="69">
        <v>0</v>
      </c>
      <c r="V170" s="40">
        <v>50</v>
      </c>
      <c r="W170" s="40">
        <v>25</v>
      </c>
      <c r="X170" s="69">
        <v>0</v>
      </c>
      <c r="Y170" s="69">
        <v>0</v>
      </c>
      <c r="Z170" s="40">
        <v>912</v>
      </c>
      <c r="AA170" s="69">
        <v>0</v>
      </c>
    </row>
    <row r="171" spans="1:27">
      <c r="A171" s="67" t="s">
        <v>3052</v>
      </c>
      <c r="B171" s="67" t="s">
        <v>11</v>
      </c>
      <c r="C171" s="67" t="s">
        <v>3088</v>
      </c>
      <c r="D171" s="67" t="s">
        <v>3361</v>
      </c>
      <c r="E171" s="67" t="s">
        <v>3362</v>
      </c>
      <c r="F171" s="67" t="s">
        <v>787</v>
      </c>
      <c r="G171" s="67" t="s">
        <v>1337</v>
      </c>
      <c r="H171" s="67" t="s">
        <v>27</v>
      </c>
      <c r="I171" s="67" t="s">
        <v>1116</v>
      </c>
      <c r="J171" s="67" t="s">
        <v>3371</v>
      </c>
      <c r="K171" s="67" t="s">
        <v>4763</v>
      </c>
      <c r="L171" s="68">
        <v>15000</v>
      </c>
      <c r="M171" s="68">
        <v>11994.38</v>
      </c>
      <c r="N171" s="68">
        <v>3005.62</v>
      </c>
      <c r="O171" s="67" t="s">
        <v>4764</v>
      </c>
      <c r="P171" s="67" t="str">
        <f>TMES[[#This Row],[cedula]]&amp;TMES[[#This Row],[ctapresup]]</f>
        <v>001036013572.1.1.1.01</v>
      </c>
      <c r="Q171" s="69">
        <v>0</v>
      </c>
      <c r="R171" s="40">
        <v>430.5</v>
      </c>
      <c r="S171" s="69">
        <v>0</v>
      </c>
      <c r="T171" s="40">
        <v>11032.88</v>
      </c>
      <c r="U171" s="69">
        <v>0</v>
      </c>
      <c r="V171" s="40">
        <v>50</v>
      </c>
      <c r="W171" s="40">
        <v>25</v>
      </c>
      <c r="X171" s="69">
        <v>0</v>
      </c>
      <c r="Y171" s="69">
        <v>0</v>
      </c>
      <c r="Z171" s="40">
        <v>456</v>
      </c>
      <c r="AA171" s="69">
        <v>0</v>
      </c>
    </row>
    <row r="172" spans="1:27">
      <c r="A172" s="67" t="s">
        <v>3052</v>
      </c>
      <c r="B172" s="67" t="s">
        <v>11</v>
      </c>
      <c r="C172" s="67" t="s">
        <v>3088</v>
      </c>
      <c r="D172" s="67" t="s">
        <v>3361</v>
      </c>
      <c r="E172" s="67" t="s">
        <v>3362</v>
      </c>
      <c r="F172" s="67" t="s">
        <v>12</v>
      </c>
      <c r="G172" s="67" t="s">
        <v>2146</v>
      </c>
      <c r="H172" s="67" t="s">
        <v>13</v>
      </c>
      <c r="I172" s="67" t="s">
        <v>911</v>
      </c>
      <c r="J172" s="67" t="s">
        <v>3372</v>
      </c>
      <c r="K172" s="67" t="s">
        <v>4763</v>
      </c>
      <c r="L172" s="68">
        <v>35000</v>
      </c>
      <c r="M172" s="68">
        <v>2393.5</v>
      </c>
      <c r="N172" s="68">
        <v>32606.5</v>
      </c>
      <c r="O172" s="67" t="s">
        <v>4764</v>
      </c>
      <c r="P172" s="67" t="str">
        <f>TMES[[#This Row],[cedula]]&amp;TMES[[#This Row],[ctapresup]]</f>
        <v>073001231352.1.1.1.01</v>
      </c>
      <c r="Q172" s="69">
        <v>0</v>
      </c>
      <c r="R172" s="40">
        <v>1004.5</v>
      </c>
      <c r="S172" s="40">
        <v>300</v>
      </c>
      <c r="T172" s="69">
        <v>0</v>
      </c>
      <c r="U172" s="69">
        <v>0</v>
      </c>
      <c r="V172" s="69">
        <v>0</v>
      </c>
      <c r="W172" s="40">
        <v>25</v>
      </c>
      <c r="X172" s="69">
        <v>0</v>
      </c>
      <c r="Y172" s="69">
        <v>0</v>
      </c>
      <c r="Z172" s="40">
        <v>1064</v>
      </c>
      <c r="AA172" s="69">
        <v>0</v>
      </c>
    </row>
    <row r="173" spans="1:27">
      <c r="A173" s="67" t="s">
        <v>3052</v>
      </c>
      <c r="B173" s="67" t="s">
        <v>11</v>
      </c>
      <c r="C173" s="67" t="s">
        <v>3088</v>
      </c>
      <c r="D173" s="67" t="s">
        <v>3361</v>
      </c>
      <c r="E173" s="67" t="s">
        <v>3362</v>
      </c>
      <c r="F173" s="67" t="s">
        <v>1055</v>
      </c>
      <c r="G173" s="67" t="s">
        <v>2147</v>
      </c>
      <c r="H173" s="67" t="s">
        <v>724</v>
      </c>
      <c r="I173" s="67" t="s">
        <v>716</v>
      </c>
      <c r="J173" s="67" t="s">
        <v>3373</v>
      </c>
      <c r="K173" s="67" t="s">
        <v>4763</v>
      </c>
      <c r="L173" s="68">
        <v>30000</v>
      </c>
      <c r="M173" s="68">
        <v>1798</v>
      </c>
      <c r="N173" s="68">
        <v>28202</v>
      </c>
      <c r="O173" s="67" t="s">
        <v>4764</v>
      </c>
      <c r="P173" s="67" t="str">
        <f>TMES[[#This Row],[cedula]]&amp;TMES[[#This Row],[ctapresup]]</f>
        <v>402225023342.1.1.1.01</v>
      </c>
      <c r="Q173" s="69">
        <v>0</v>
      </c>
      <c r="R173" s="40">
        <v>861</v>
      </c>
      <c r="S173" s="69">
        <v>0</v>
      </c>
      <c r="T173" s="69">
        <v>0</v>
      </c>
      <c r="U173" s="69">
        <v>0</v>
      </c>
      <c r="V173" s="69">
        <v>0</v>
      </c>
      <c r="W173" s="40">
        <v>25</v>
      </c>
      <c r="X173" s="69">
        <v>0</v>
      </c>
      <c r="Y173" s="69">
        <v>0</v>
      </c>
      <c r="Z173" s="40">
        <v>912</v>
      </c>
      <c r="AA173" s="69">
        <v>0</v>
      </c>
    </row>
    <row r="174" spans="1:27">
      <c r="A174" s="67" t="s">
        <v>3052</v>
      </c>
      <c r="B174" s="67" t="s">
        <v>11</v>
      </c>
      <c r="C174" s="67" t="s">
        <v>3088</v>
      </c>
      <c r="D174" s="67" t="s">
        <v>3361</v>
      </c>
      <c r="E174" s="67" t="s">
        <v>3362</v>
      </c>
      <c r="F174" s="67" t="s">
        <v>1132</v>
      </c>
      <c r="G174" s="67" t="s">
        <v>2148</v>
      </c>
      <c r="H174" s="67" t="s">
        <v>775</v>
      </c>
      <c r="I174" s="67" t="s">
        <v>205</v>
      </c>
      <c r="J174" s="67" t="s">
        <v>3374</v>
      </c>
      <c r="K174" s="67" t="s">
        <v>4763</v>
      </c>
      <c r="L174" s="68">
        <v>100000</v>
      </c>
      <c r="M174" s="68">
        <v>18040.37</v>
      </c>
      <c r="N174" s="68">
        <v>81959.63</v>
      </c>
      <c r="O174" s="67" t="s">
        <v>4764</v>
      </c>
      <c r="P174" s="67" t="str">
        <f>TMES[[#This Row],[cedula]]&amp;TMES[[#This Row],[ctapresup]]</f>
        <v>001106603052.1.1.1.01</v>
      </c>
      <c r="Q174" s="69">
        <v>0</v>
      </c>
      <c r="R174" s="40">
        <v>2870</v>
      </c>
      <c r="S174" s="69">
        <v>0</v>
      </c>
      <c r="T174" s="69">
        <v>0</v>
      </c>
      <c r="U174" s="69">
        <v>0</v>
      </c>
      <c r="V174" s="69">
        <v>0</v>
      </c>
      <c r="W174" s="40">
        <v>25</v>
      </c>
      <c r="X174" s="40">
        <v>12105.37</v>
      </c>
      <c r="Y174" s="69">
        <v>0</v>
      </c>
      <c r="Z174" s="40">
        <v>3040</v>
      </c>
      <c r="AA174" s="69">
        <v>0</v>
      </c>
    </row>
    <row r="175" spans="1:27">
      <c r="A175" s="67" t="s">
        <v>3052</v>
      </c>
      <c r="B175" s="67" t="s">
        <v>11</v>
      </c>
      <c r="C175" s="67" t="s">
        <v>3088</v>
      </c>
      <c r="D175" s="67" t="s">
        <v>3361</v>
      </c>
      <c r="E175" s="67" t="s">
        <v>3362</v>
      </c>
      <c r="F175" s="67" t="s">
        <v>974</v>
      </c>
      <c r="G175" s="67" t="s">
        <v>1338</v>
      </c>
      <c r="H175" s="67" t="s">
        <v>975</v>
      </c>
      <c r="I175" s="67" t="s">
        <v>960</v>
      </c>
      <c r="J175" s="67" t="s">
        <v>3375</v>
      </c>
      <c r="K175" s="67" t="s">
        <v>4763</v>
      </c>
      <c r="L175" s="68">
        <v>55000</v>
      </c>
      <c r="M175" s="68">
        <v>19931.18</v>
      </c>
      <c r="N175" s="68">
        <v>35068.82</v>
      </c>
      <c r="O175" s="67" t="s">
        <v>4764</v>
      </c>
      <c r="P175" s="67" t="str">
        <f>TMES[[#This Row],[cedula]]&amp;TMES[[#This Row],[ctapresup]]</f>
        <v>001013573662.1.1.1.01</v>
      </c>
      <c r="Q175" s="69">
        <v>0</v>
      </c>
      <c r="R175" s="40">
        <v>1578.5</v>
      </c>
      <c r="S175" s="40">
        <v>300</v>
      </c>
      <c r="T175" s="40">
        <v>13696</v>
      </c>
      <c r="U175" s="69">
        <v>0</v>
      </c>
      <c r="V175" s="40">
        <v>100</v>
      </c>
      <c r="W175" s="40">
        <v>25</v>
      </c>
      <c r="X175" s="40">
        <v>2559.6799999999998</v>
      </c>
      <c r="Y175" s="69">
        <v>0</v>
      </c>
      <c r="Z175" s="40">
        <v>1672</v>
      </c>
      <c r="AA175" s="69">
        <v>0</v>
      </c>
    </row>
    <row r="176" spans="1:27">
      <c r="A176" s="67" t="s">
        <v>3052</v>
      </c>
      <c r="B176" s="67" t="s">
        <v>11</v>
      </c>
      <c r="C176" s="67" t="s">
        <v>3088</v>
      </c>
      <c r="D176" s="67" t="s">
        <v>3361</v>
      </c>
      <c r="E176" s="67" t="s">
        <v>3362</v>
      </c>
      <c r="F176" s="67" t="s">
        <v>976</v>
      </c>
      <c r="G176" s="67" t="s">
        <v>2149</v>
      </c>
      <c r="H176" s="67" t="s">
        <v>8</v>
      </c>
      <c r="I176" s="67" t="s">
        <v>960</v>
      </c>
      <c r="J176" s="67" t="s">
        <v>3376</v>
      </c>
      <c r="K176" s="67" t="s">
        <v>4763</v>
      </c>
      <c r="L176" s="68">
        <v>15000</v>
      </c>
      <c r="M176" s="68">
        <v>1599.5</v>
      </c>
      <c r="N176" s="68">
        <v>13400.5</v>
      </c>
      <c r="O176" s="67" t="s">
        <v>4764</v>
      </c>
      <c r="P176" s="67" t="str">
        <f>TMES[[#This Row],[cedula]]&amp;TMES[[#This Row],[ctapresup]]</f>
        <v>001035516022.1.1.1.01</v>
      </c>
      <c r="Q176" s="69">
        <v>0</v>
      </c>
      <c r="R176" s="40">
        <v>430.5</v>
      </c>
      <c r="S176" s="69">
        <v>0</v>
      </c>
      <c r="T176" s="40">
        <v>588</v>
      </c>
      <c r="U176" s="69">
        <v>0</v>
      </c>
      <c r="V176" s="40">
        <v>100</v>
      </c>
      <c r="W176" s="40">
        <v>25</v>
      </c>
      <c r="X176" s="69">
        <v>0</v>
      </c>
      <c r="Y176" s="69">
        <v>0</v>
      </c>
      <c r="Z176" s="40">
        <v>456</v>
      </c>
      <c r="AA176" s="69">
        <v>0</v>
      </c>
    </row>
    <row r="177" spans="1:27">
      <c r="A177" s="67" t="s">
        <v>3052</v>
      </c>
      <c r="B177" s="67" t="s">
        <v>11</v>
      </c>
      <c r="C177" s="67" t="s">
        <v>3088</v>
      </c>
      <c r="D177" s="67" t="s">
        <v>3361</v>
      </c>
      <c r="E177" s="67" t="s">
        <v>3362</v>
      </c>
      <c r="F177" s="67" t="s">
        <v>788</v>
      </c>
      <c r="G177" s="67" t="s">
        <v>1339</v>
      </c>
      <c r="H177" s="67" t="s">
        <v>507</v>
      </c>
      <c r="I177" s="67" t="s">
        <v>1116</v>
      </c>
      <c r="J177" s="67" t="s">
        <v>3377</v>
      </c>
      <c r="K177" s="67" t="s">
        <v>4763</v>
      </c>
      <c r="L177" s="68">
        <v>22000</v>
      </c>
      <c r="M177" s="68">
        <v>4771.2</v>
      </c>
      <c r="N177" s="68">
        <v>17228.8</v>
      </c>
      <c r="O177" s="67" t="s">
        <v>4764</v>
      </c>
      <c r="P177" s="67" t="str">
        <f>TMES[[#This Row],[cedula]]&amp;TMES[[#This Row],[ctapresup]]</f>
        <v>001041647772.1.1.1.01</v>
      </c>
      <c r="Q177" s="69">
        <v>0</v>
      </c>
      <c r="R177" s="40">
        <v>631.4</v>
      </c>
      <c r="S177" s="40">
        <v>300</v>
      </c>
      <c r="T177" s="40">
        <v>3046</v>
      </c>
      <c r="U177" s="69">
        <v>0</v>
      </c>
      <c r="V177" s="40">
        <v>100</v>
      </c>
      <c r="W177" s="40">
        <v>25</v>
      </c>
      <c r="X177" s="69">
        <v>0</v>
      </c>
      <c r="Y177" s="69">
        <v>0</v>
      </c>
      <c r="Z177" s="40">
        <v>668.8</v>
      </c>
      <c r="AA177" s="69">
        <v>0</v>
      </c>
    </row>
    <row r="178" spans="1:27">
      <c r="A178" s="67" t="s">
        <v>3052</v>
      </c>
      <c r="B178" s="67" t="s">
        <v>11</v>
      </c>
      <c r="C178" s="67" t="s">
        <v>3088</v>
      </c>
      <c r="D178" s="67" t="s">
        <v>3361</v>
      </c>
      <c r="E178" s="67" t="s">
        <v>3362</v>
      </c>
      <c r="F178" s="67" t="s">
        <v>3234</v>
      </c>
      <c r="G178" s="67" t="s">
        <v>3251</v>
      </c>
      <c r="H178" s="67" t="s">
        <v>3235</v>
      </c>
      <c r="I178" s="67" t="s">
        <v>278</v>
      </c>
      <c r="J178" s="67" t="s">
        <v>3378</v>
      </c>
      <c r="K178" s="67" t="s">
        <v>4763</v>
      </c>
      <c r="L178" s="68">
        <v>70000</v>
      </c>
      <c r="M178" s="68">
        <v>16977.45</v>
      </c>
      <c r="N178" s="68">
        <v>53022.55</v>
      </c>
      <c r="O178" s="67" t="s">
        <v>4764</v>
      </c>
      <c r="P178" s="67" t="str">
        <f>TMES[[#This Row],[cedula]]&amp;TMES[[#This Row],[ctapresup]]</f>
        <v>093005244032.1.1.1.01</v>
      </c>
      <c r="Q178" s="69">
        <v>0</v>
      </c>
      <c r="R178" s="40">
        <v>2009</v>
      </c>
      <c r="S178" s="69">
        <v>0</v>
      </c>
      <c r="T178" s="40">
        <v>7446.97</v>
      </c>
      <c r="U178" s="69">
        <v>0</v>
      </c>
      <c r="V178" s="69">
        <v>0</v>
      </c>
      <c r="W178" s="40">
        <v>25</v>
      </c>
      <c r="X178" s="40">
        <v>5368.48</v>
      </c>
      <c r="Y178" s="69">
        <v>0</v>
      </c>
      <c r="Z178" s="40">
        <v>2128</v>
      </c>
      <c r="AA178" s="69">
        <v>0</v>
      </c>
    </row>
    <row r="179" spans="1:27">
      <c r="A179" s="67" t="s">
        <v>3052</v>
      </c>
      <c r="B179" s="67" t="s">
        <v>11</v>
      </c>
      <c r="C179" s="67" t="s">
        <v>3088</v>
      </c>
      <c r="D179" s="67" t="s">
        <v>3361</v>
      </c>
      <c r="E179" s="67" t="s">
        <v>3362</v>
      </c>
      <c r="F179" s="67" t="s">
        <v>1077</v>
      </c>
      <c r="G179" s="67" t="s">
        <v>2151</v>
      </c>
      <c r="H179" s="67" t="s">
        <v>140</v>
      </c>
      <c r="I179" s="67" t="s">
        <v>1984</v>
      </c>
      <c r="J179" s="67" t="s">
        <v>3379</v>
      </c>
      <c r="K179" s="67" t="s">
        <v>4763</v>
      </c>
      <c r="L179" s="68">
        <v>145000</v>
      </c>
      <c r="M179" s="68">
        <v>31284.99</v>
      </c>
      <c r="N179" s="68">
        <v>113715.01</v>
      </c>
      <c r="O179" s="67" t="s">
        <v>4764</v>
      </c>
      <c r="P179" s="67" t="str">
        <f>TMES[[#This Row],[cedula]]&amp;TMES[[#This Row],[ctapresup]]</f>
        <v>001008654762.1.1.1.01</v>
      </c>
      <c r="Q179" s="69">
        <v>0</v>
      </c>
      <c r="R179" s="40">
        <v>4161.5</v>
      </c>
      <c r="S179" s="69">
        <v>0</v>
      </c>
      <c r="T179" s="69">
        <v>0</v>
      </c>
      <c r="U179" s="69">
        <v>0</v>
      </c>
      <c r="V179" s="69">
        <v>0</v>
      </c>
      <c r="W179" s="40">
        <v>25</v>
      </c>
      <c r="X179" s="40">
        <v>22690.49</v>
      </c>
      <c r="Y179" s="69">
        <v>0</v>
      </c>
      <c r="Z179" s="40">
        <v>4408</v>
      </c>
      <c r="AA179" s="69">
        <v>0</v>
      </c>
    </row>
    <row r="180" spans="1:27">
      <c r="A180" s="67" t="s">
        <v>3052</v>
      </c>
      <c r="B180" s="67" t="s">
        <v>11</v>
      </c>
      <c r="C180" s="67" t="s">
        <v>3088</v>
      </c>
      <c r="D180" s="67" t="s">
        <v>3361</v>
      </c>
      <c r="E180" s="67" t="s">
        <v>3362</v>
      </c>
      <c r="F180" s="67" t="s">
        <v>789</v>
      </c>
      <c r="G180" s="67" t="s">
        <v>2152</v>
      </c>
      <c r="H180" s="67" t="s">
        <v>8</v>
      </c>
      <c r="I180" s="67" t="s">
        <v>1116</v>
      </c>
      <c r="J180" s="67" t="s">
        <v>3380</v>
      </c>
      <c r="K180" s="67" t="s">
        <v>4763</v>
      </c>
      <c r="L180" s="68">
        <v>11000</v>
      </c>
      <c r="M180" s="68">
        <v>8763.85</v>
      </c>
      <c r="N180" s="68">
        <v>2236.15</v>
      </c>
      <c r="O180" s="67" t="s">
        <v>4764</v>
      </c>
      <c r="P180" s="67" t="str">
        <f>TMES[[#This Row],[cedula]]&amp;TMES[[#This Row],[ctapresup]]</f>
        <v>001041086422.1.1.1.01</v>
      </c>
      <c r="Q180" s="69">
        <v>0</v>
      </c>
      <c r="R180" s="40">
        <v>315.7</v>
      </c>
      <c r="S180" s="40">
        <v>300</v>
      </c>
      <c r="T180" s="40">
        <v>7738.75</v>
      </c>
      <c r="U180" s="69">
        <v>0</v>
      </c>
      <c r="V180" s="40">
        <v>50</v>
      </c>
      <c r="W180" s="40">
        <v>25</v>
      </c>
      <c r="X180" s="69">
        <v>0</v>
      </c>
      <c r="Y180" s="69">
        <v>0</v>
      </c>
      <c r="Z180" s="40">
        <v>334.4</v>
      </c>
      <c r="AA180" s="69">
        <v>0</v>
      </c>
    </row>
    <row r="181" spans="1:27">
      <c r="A181" s="67" t="s">
        <v>3052</v>
      </c>
      <c r="B181" s="67" t="s">
        <v>11</v>
      </c>
      <c r="C181" s="67" t="s">
        <v>3088</v>
      </c>
      <c r="D181" s="67" t="s">
        <v>3361</v>
      </c>
      <c r="E181" s="67" t="s">
        <v>3362</v>
      </c>
      <c r="F181" s="67" t="s">
        <v>285</v>
      </c>
      <c r="G181" s="67" t="s">
        <v>1340</v>
      </c>
      <c r="H181" s="67" t="s">
        <v>284</v>
      </c>
      <c r="I181" s="67" t="s">
        <v>282</v>
      </c>
      <c r="J181" s="67" t="s">
        <v>3381</v>
      </c>
      <c r="K181" s="67" t="s">
        <v>4763</v>
      </c>
      <c r="L181" s="68">
        <v>65000</v>
      </c>
      <c r="M181" s="68">
        <v>40146.65</v>
      </c>
      <c r="N181" s="68">
        <v>24853.35</v>
      </c>
      <c r="O181" s="67" t="s">
        <v>4764</v>
      </c>
      <c r="P181" s="67" t="str">
        <f>TMES[[#This Row],[cedula]]&amp;TMES[[#This Row],[ctapresup]]</f>
        <v>012004354182.1.1.1.01</v>
      </c>
      <c r="Q181" s="69">
        <v>0</v>
      </c>
      <c r="R181" s="40">
        <v>1865.5</v>
      </c>
      <c r="S181" s="69">
        <v>0</v>
      </c>
      <c r="T181" s="40">
        <v>31802.57</v>
      </c>
      <c r="U181" s="69">
        <v>0</v>
      </c>
      <c r="V181" s="40">
        <v>50</v>
      </c>
      <c r="W181" s="40">
        <v>25</v>
      </c>
      <c r="X181" s="40">
        <v>4427.58</v>
      </c>
      <c r="Y181" s="69">
        <v>0</v>
      </c>
      <c r="Z181" s="40">
        <v>1976</v>
      </c>
      <c r="AA181" s="69">
        <v>0</v>
      </c>
    </row>
    <row r="182" spans="1:27">
      <c r="A182" s="67" t="s">
        <v>3052</v>
      </c>
      <c r="B182" s="67" t="s">
        <v>11</v>
      </c>
      <c r="C182" s="67" t="s">
        <v>3088</v>
      </c>
      <c r="D182" s="67" t="s">
        <v>3361</v>
      </c>
      <c r="E182" s="67" t="s">
        <v>3362</v>
      </c>
      <c r="F182" s="67" t="s">
        <v>977</v>
      </c>
      <c r="G182" s="67" t="s">
        <v>1341</v>
      </c>
      <c r="H182" s="67" t="s">
        <v>978</v>
      </c>
      <c r="I182" s="67" t="s">
        <v>960</v>
      </c>
      <c r="J182" s="67" t="s">
        <v>3382</v>
      </c>
      <c r="K182" s="67" t="s">
        <v>4763</v>
      </c>
      <c r="L182" s="68">
        <v>45000</v>
      </c>
      <c r="M182" s="68">
        <v>5428.83</v>
      </c>
      <c r="N182" s="68">
        <v>39571.17</v>
      </c>
      <c r="O182" s="67" t="s">
        <v>4764</v>
      </c>
      <c r="P182" s="67" t="str">
        <f>TMES[[#This Row],[cedula]]&amp;TMES[[#This Row],[ctapresup]]</f>
        <v>001003604522.1.1.1.01</v>
      </c>
      <c r="Q182" s="69">
        <v>0</v>
      </c>
      <c r="R182" s="40">
        <v>1291.5</v>
      </c>
      <c r="S182" s="69">
        <v>0</v>
      </c>
      <c r="T182" s="40">
        <v>1546</v>
      </c>
      <c r="U182" s="69">
        <v>0</v>
      </c>
      <c r="V182" s="40">
        <v>50</v>
      </c>
      <c r="W182" s="40">
        <v>25</v>
      </c>
      <c r="X182" s="40">
        <v>1148.33</v>
      </c>
      <c r="Y182" s="69">
        <v>0</v>
      </c>
      <c r="Z182" s="40">
        <v>1368</v>
      </c>
      <c r="AA182" s="69">
        <v>0</v>
      </c>
    </row>
    <row r="183" spans="1:27">
      <c r="A183" s="67" t="s">
        <v>3052</v>
      </c>
      <c r="B183" s="67" t="s">
        <v>11</v>
      </c>
      <c r="C183" s="67" t="s">
        <v>3088</v>
      </c>
      <c r="D183" s="67" t="s">
        <v>3361</v>
      </c>
      <c r="E183" s="67" t="s">
        <v>3362</v>
      </c>
      <c r="F183" s="67" t="s">
        <v>1227</v>
      </c>
      <c r="G183" s="67" t="s">
        <v>2153</v>
      </c>
      <c r="H183" s="67" t="s">
        <v>775</v>
      </c>
      <c r="I183" s="67" t="s">
        <v>1116</v>
      </c>
      <c r="J183" s="67" t="s">
        <v>3383</v>
      </c>
      <c r="K183" s="67" t="s">
        <v>4763</v>
      </c>
      <c r="L183" s="68">
        <v>80000</v>
      </c>
      <c r="M183" s="68">
        <v>12153.87</v>
      </c>
      <c r="N183" s="68">
        <v>67846.13</v>
      </c>
      <c r="O183" s="67" t="s">
        <v>4764</v>
      </c>
      <c r="P183" s="67" t="str">
        <f>TMES[[#This Row],[cedula]]&amp;TMES[[#This Row],[ctapresup]]</f>
        <v>001006735402.1.1.1.01</v>
      </c>
      <c r="Q183" s="69">
        <v>0</v>
      </c>
      <c r="R183" s="40">
        <v>2296</v>
      </c>
      <c r="S183" s="69">
        <v>0</v>
      </c>
      <c r="T183" s="69">
        <v>0</v>
      </c>
      <c r="U183" s="69">
        <v>0</v>
      </c>
      <c r="V183" s="69">
        <v>0</v>
      </c>
      <c r="W183" s="40">
        <v>25</v>
      </c>
      <c r="X183" s="40">
        <v>7400.87</v>
      </c>
      <c r="Y183" s="69">
        <v>0</v>
      </c>
      <c r="Z183" s="40">
        <v>2432</v>
      </c>
      <c r="AA183" s="69">
        <v>0</v>
      </c>
    </row>
    <row r="184" spans="1:27">
      <c r="A184" s="67" t="s">
        <v>3052</v>
      </c>
      <c r="B184" s="67" t="s">
        <v>11</v>
      </c>
      <c r="C184" s="67" t="s">
        <v>3088</v>
      </c>
      <c r="D184" s="67" t="s">
        <v>3361</v>
      </c>
      <c r="E184" s="67" t="s">
        <v>3362</v>
      </c>
      <c r="F184" s="67" t="s">
        <v>3074</v>
      </c>
      <c r="G184" s="67" t="s">
        <v>3060</v>
      </c>
      <c r="H184" s="67" t="s">
        <v>42</v>
      </c>
      <c r="I184" s="67" t="s">
        <v>282</v>
      </c>
      <c r="J184" s="67" t="s">
        <v>3384</v>
      </c>
      <c r="K184" s="67" t="s">
        <v>4763</v>
      </c>
      <c r="L184" s="68">
        <v>20000</v>
      </c>
      <c r="M184" s="68">
        <v>1207</v>
      </c>
      <c r="N184" s="68">
        <v>18793</v>
      </c>
      <c r="O184" s="67" t="s">
        <v>4764</v>
      </c>
      <c r="P184" s="67" t="str">
        <f>TMES[[#This Row],[cedula]]&amp;TMES[[#This Row],[ctapresup]]</f>
        <v>001190495002.1.1.1.01</v>
      </c>
      <c r="Q184" s="69">
        <v>0</v>
      </c>
      <c r="R184" s="40">
        <v>574</v>
      </c>
      <c r="S184" s="69">
        <v>0</v>
      </c>
      <c r="T184" s="69">
        <v>0</v>
      </c>
      <c r="U184" s="69">
        <v>0</v>
      </c>
      <c r="V184" s="69">
        <v>0</v>
      </c>
      <c r="W184" s="40">
        <v>25</v>
      </c>
      <c r="X184" s="69">
        <v>0</v>
      </c>
      <c r="Y184" s="69">
        <v>0</v>
      </c>
      <c r="Z184" s="40">
        <v>608</v>
      </c>
      <c r="AA184" s="69">
        <v>0</v>
      </c>
    </row>
    <row r="185" spans="1:27">
      <c r="A185" s="67" t="s">
        <v>3052</v>
      </c>
      <c r="B185" s="67" t="s">
        <v>11</v>
      </c>
      <c r="C185" s="67" t="s">
        <v>3088</v>
      </c>
      <c r="D185" s="67" t="s">
        <v>3361</v>
      </c>
      <c r="E185" s="67" t="s">
        <v>3362</v>
      </c>
      <c r="F185" s="67" t="s">
        <v>3294</v>
      </c>
      <c r="G185" s="67" t="s">
        <v>3328</v>
      </c>
      <c r="H185" s="67" t="s">
        <v>27</v>
      </c>
      <c r="I185" s="67" t="s">
        <v>911</v>
      </c>
      <c r="J185" s="67" t="s">
        <v>3392</v>
      </c>
      <c r="K185" s="67" t="s">
        <v>4763</v>
      </c>
      <c r="L185" s="68">
        <v>18000</v>
      </c>
      <c r="M185" s="68">
        <v>1088.8</v>
      </c>
      <c r="N185" s="68">
        <v>16911.2</v>
      </c>
      <c r="O185" s="67" t="s">
        <v>4764</v>
      </c>
      <c r="P185" s="67" t="str">
        <f>TMES[[#This Row],[cedula]]&amp;TMES[[#This Row],[ctapresup]]</f>
        <v>026011267962.1.1.1.01</v>
      </c>
      <c r="Q185" s="69">
        <v>0</v>
      </c>
      <c r="R185" s="40">
        <v>516.6</v>
      </c>
      <c r="S185" s="69">
        <v>0</v>
      </c>
      <c r="T185" s="69">
        <v>0</v>
      </c>
      <c r="U185" s="69">
        <v>0</v>
      </c>
      <c r="V185" s="69">
        <v>0</v>
      </c>
      <c r="W185" s="40">
        <v>25</v>
      </c>
      <c r="X185" s="69">
        <v>0</v>
      </c>
      <c r="Y185" s="69">
        <v>0</v>
      </c>
      <c r="Z185" s="40">
        <v>547.20000000000005</v>
      </c>
      <c r="AA185" s="69">
        <v>0</v>
      </c>
    </row>
    <row r="186" spans="1:27">
      <c r="A186" s="67" t="s">
        <v>3052</v>
      </c>
      <c r="B186" s="67" t="s">
        <v>11</v>
      </c>
      <c r="C186" s="67" t="s">
        <v>3088</v>
      </c>
      <c r="D186" s="67" t="s">
        <v>3361</v>
      </c>
      <c r="E186" s="67" t="s">
        <v>3362</v>
      </c>
      <c r="F186" s="67" t="s">
        <v>1078</v>
      </c>
      <c r="G186" s="67" t="s">
        <v>2154</v>
      </c>
      <c r="H186" s="67" t="s">
        <v>259</v>
      </c>
      <c r="I186" s="67" t="s">
        <v>329</v>
      </c>
      <c r="J186" s="67" t="s">
        <v>3393</v>
      </c>
      <c r="K186" s="67" t="s">
        <v>4763</v>
      </c>
      <c r="L186" s="68">
        <v>50000</v>
      </c>
      <c r="M186" s="68">
        <v>7019.58</v>
      </c>
      <c r="N186" s="68">
        <v>42980.42</v>
      </c>
      <c r="O186" s="67" t="s">
        <v>4764</v>
      </c>
      <c r="P186" s="67" t="str">
        <f>TMES[[#This Row],[cedula]]&amp;TMES[[#This Row],[ctapresup]]</f>
        <v>037007337892.1.1.1.01</v>
      </c>
      <c r="Q186" s="69">
        <v>0</v>
      </c>
      <c r="R186" s="40">
        <v>1435</v>
      </c>
      <c r="S186" s="40">
        <v>900</v>
      </c>
      <c r="T186" s="69">
        <v>0</v>
      </c>
      <c r="U186" s="69">
        <v>0</v>
      </c>
      <c r="V186" s="69">
        <v>0</v>
      </c>
      <c r="W186" s="40">
        <v>25</v>
      </c>
      <c r="X186" s="40">
        <v>1627.13</v>
      </c>
      <c r="Y186" s="69">
        <v>0</v>
      </c>
      <c r="Z186" s="40">
        <v>1520</v>
      </c>
      <c r="AA186" s="40">
        <v>1512.45</v>
      </c>
    </row>
    <row r="187" spans="1:27">
      <c r="A187" s="67" t="s">
        <v>3052</v>
      </c>
      <c r="B187" s="67" t="s">
        <v>11</v>
      </c>
      <c r="C187" s="67" t="s">
        <v>3088</v>
      </c>
      <c r="D187" s="67" t="s">
        <v>3361</v>
      </c>
      <c r="E187" s="67" t="s">
        <v>3362</v>
      </c>
      <c r="F187" s="67" t="s">
        <v>931</v>
      </c>
      <c r="G187" s="67" t="s">
        <v>2155</v>
      </c>
      <c r="H187" s="67" t="s">
        <v>75</v>
      </c>
      <c r="I187" s="67" t="s">
        <v>911</v>
      </c>
      <c r="J187" s="67" t="s">
        <v>3394</v>
      </c>
      <c r="K187" s="67" t="s">
        <v>4763</v>
      </c>
      <c r="L187" s="68">
        <v>10000</v>
      </c>
      <c r="M187" s="68">
        <v>616</v>
      </c>
      <c r="N187" s="68">
        <v>9384</v>
      </c>
      <c r="O187" s="67" t="s">
        <v>4764</v>
      </c>
      <c r="P187" s="67" t="str">
        <f>TMES[[#This Row],[cedula]]&amp;TMES[[#This Row],[ctapresup]]</f>
        <v>001167733182.1.1.1.01</v>
      </c>
      <c r="Q187" s="69">
        <v>0</v>
      </c>
      <c r="R187" s="40">
        <v>287</v>
      </c>
      <c r="S187" s="69">
        <v>0</v>
      </c>
      <c r="T187" s="69">
        <v>0</v>
      </c>
      <c r="U187" s="69">
        <v>0</v>
      </c>
      <c r="V187" s="69">
        <v>0</v>
      </c>
      <c r="W187" s="40">
        <v>25</v>
      </c>
      <c r="X187" s="69">
        <v>0</v>
      </c>
      <c r="Y187" s="69">
        <v>0</v>
      </c>
      <c r="Z187" s="40">
        <v>304</v>
      </c>
      <c r="AA187" s="69">
        <v>0</v>
      </c>
    </row>
    <row r="188" spans="1:27">
      <c r="A188" s="67" t="s">
        <v>3052</v>
      </c>
      <c r="B188" s="67" t="s">
        <v>11</v>
      </c>
      <c r="C188" s="67" t="s">
        <v>3088</v>
      </c>
      <c r="D188" s="67" t="s">
        <v>3361</v>
      </c>
      <c r="E188" s="67" t="s">
        <v>3362</v>
      </c>
      <c r="F188" s="67" t="s">
        <v>236</v>
      </c>
      <c r="G188" s="67" t="s">
        <v>2156</v>
      </c>
      <c r="H188" s="67" t="s">
        <v>10</v>
      </c>
      <c r="I188" s="67" t="s">
        <v>235</v>
      </c>
      <c r="J188" s="67" t="s">
        <v>3395</v>
      </c>
      <c r="K188" s="67" t="s">
        <v>4763</v>
      </c>
      <c r="L188" s="68">
        <v>35000</v>
      </c>
      <c r="M188" s="68">
        <v>2093.5</v>
      </c>
      <c r="N188" s="68">
        <v>32906.5</v>
      </c>
      <c r="O188" s="67" t="s">
        <v>4764</v>
      </c>
      <c r="P188" s="67" t="str">
        <f>TMES[[#This Row],[cedula]]&amp;TMES[[#This Row],[ctapresup]]</f>
        <v>001006753212.1.1.1.01</v>
      </c>
      <c r="Q188" s="69">
        <v>0</v>
      </c>
      <c r="R188" s="40">
        <v>1004.5</v>
      </c>
      <c r="S188" s="69">
        <v>0</v>
      </c>
      <c r="T188" s="69">
        <v>0</v>
      </c>
      <c r="U188" s="69">
        <v>0</v>
      </c>
      <c r="V188" s="69">
        <v>0</v>
      </c>
      <c r="W188" s="40">
        <v>25</v>
      </c>
      <c r="X188" s="69">
        <v>0</v>
      </c>
      <c r="Y188" s="69">
        <v>0</v>
      </c>
      <c r="Z188" s="40">
        <v>1064</v>
      </c>
      <c r="AA188" s="69">
        <v>0</v>
      </c>
    </row>
    <row r="189" spans="1:27">
      <c r="A189" s="67" t="s">
        <v>3052</v>
      </c>
      <c r="B189" s="67" t="s">
        <v>11</v>
      </c>
      <c r="C189" s="67" t="s">
        <v>3088</v>
      </c>
      <c r="D189" s="67" t="s">
        <v>3361</v>
      </c>
      <c r="E189" s="67" t="s">
        <v>3362</v>
      </c>
      <c r="F189" s="67" t="s">
        <v>1079</v>
      </c>
      <c r="G189" s="67" t="s">
        <v>2157</v>
      </c>
      <c r="H189" s="67" t="s">
        <v>130</v>
      </c>
      <c r="I189" s="67" t="s">
        <v>235</v>
      </c>
      <c r="J189" s="67" t="s">
        <v>3396</v>
      </c>
      <c r="K189" s="67" t="s">
        <v>4763</v>
      </c>
      <c r="L189" s="68">
        <v>115000</v>
      </c>
      <c r="M189" s="68">
        <v>22455.24</v>
      </c>
      <c r="N189" s="68">
        <v>92544.76</v>
      </c>
      <c r="O189" s="67" t="s">
        <v>4764</v>
      </c>
      <c r="P189" s="67" t="str">
        <f>TMES[[#This Row],[cedula]]&amp;TMES[[#This Row],[ctapresup]]</f>
        <v>001056842112.1.1.1.01</v>
      </c>
      <c r="Q189" s="69">
        <v>0</v>
      </c>
      <c r="R189" s="40">
        <v>3300.5</v>
      </c>
      <c r="S189" s="69">
        <v>0</v>
      </c>
      <c r="T189" s="69">
        <v>0</v>
      </c>
      <c r="U189" s="69">
        <v>0</v>
      </c>
      <c r="V189" s="69">
        <v>0</v>
      </c>
      <c r="W189" s="40">
        <v>25</v>
      </c>
      <c r="X189" s="40">
        <v>15633.74</v>
      </c>
      <c r="Y189" s="69">
        <v>0</v>
      </c>
      <c r="Z189" s="40">
        <v>3496</v>
      </c>
      <c r="AA189" s="69">
        <v>0</v>
      </c>
    </row>
    <row r="190" spans="1:27">
      <c r="A190" s="67" t="s">
        <v>3052</v>
      </c>
      <c r="B190" s="67" t="s">
        <v>11</v>
      </c>
      <c r="C190" s="67" t="s">
        <v>3088</v>
      </c>
      <c r="D190" s="67" t="s">
        <v>3361</v>
      </c>
      <c r="E190" s="67" t="s">
        <v>3362</v>
      </c>
      <c r="F190" s="67" t="s">
        <v>954</v>
      </c>
      <c r="G190" s="67" t="s">
        <v>1343</v>
      </c>
      <c r="H190" s="67" t="s">
        <v>10</v>
      </c>
      <c r="I190" s="67" t="s">
        <v>957</v>
      </c>
      <c r="J190" s="67" t="s">
        <v>3397</v>
      </c>
      <c r="K190" s="67" t="s">
        <v>4763</v>
      </c>
      <c r="L190" s="68">
        <v>45000</v>
      </c>
      <c r="M190" s="68">
        <v>3882.83</v>
      </c>
      <c r="N190" s="68">
        <v>41117.17</v>
      </c>
      <c r="O190" s="67" t="s">
        <v>4764</v>
      </c>
      <c r="P190" s="67" t="str">
        <f>TMES[[#This Row],[cedula]]&amp;TMES[[#This Row],[ctapresup]]</f>
        <v>049005635882.1.1.1.01</v>
      </c>
      <c r="Q190" s="69">
        <v>0</v>
      </c>
      <c r="R190" s="40">
        <v>1291.5</v>
      </c>
      <c r="S190" s="69">
        <v>0</v>
      </c>
      <c r="T190" s="69">
        <v>0</v>
      </c>
      <c r="U190" s="69">
        <v>0</v>
      </c>
      <c r="V190" s="40">
        <v>50</v>
      </c>
      <c r="W190" s="40">
        <v>25</v>
      </c>
      <c r="X190" s="40">
        <v>1148.33</v>
      </c>
      <c r="Y190" s="69">
        <v>0</v>
      </c>
      <c r="Z190" s="40">
        <v>1368</v>
      </c>
      <c r="AA190" s="69">
        <v>0</v>
      </c>
    </row>
    <row r="191" spans="1:27">
      <c r="A191" s="67" t="s">
        <v>3052</v>
      </c>
      <c r="B191" s="67" t="s">
        <v>11</v>
      </c>
      <c r="C191" s="67" t="s">
        <v>3088</v>
      </c>
      <c r="D191" s="67" t="s">
        <v>3361</v>
      </c>
      <c r="E191" s="67" t="s">
        <v>3362</v>
      </c>
      <c r="F191" s="67" t="s">
        <v>932</v>
      </c>
      <c r="G191" s="67" t="s">
        <v>2158</v>
      </c>
      <c r="H191" s="67" t="s">
        <v>292</v>
      </c>
      <c r="I191" s="67" t="s">
        <v>911</v>
      </c>
      <c r="J191" s="67" t="s">
        <v>3398</v>
      </c>
      <c r="K191" s="67" t="s">
        <v>4763</v>
      </c>
      <c r="L191" s="68">
        <v>45000</v>
      </c>
      <c r="M191" s="68">
        <v>3832.83</v>
      </c>
      <c r="N191" s="68">
        <v>41167.17</v>
      </c>
      <c r="O191" s="67" t="s">
        <v>4764</v>
      </c>
      <c r="P191" s="67" t="str">
        <f>TMES[[#This Row],[cedula]]&amp;TMES[[#This Row],[ctapresup]]</f>
        <v>223002719252.1.1.1.01</v>
      </c>
      <c r="Q191" s="69">
        <v>0</v>
      </c>
      <c r="R191" s="40">
        <v>1291.5</v>
      </c>
      <c r="S191" s="69">
        <v>0</v>
      </c>
      <c r="T191" s="69">
        <v>0</v>
      </c>
      <c r="U191" s="69">
        <v>0</v>
      </c>
      <c r="V191" s="69">
        <v>0</v>
      </c>
      <c r="W191" s="40">
        <v>25</v>
      </c>
      <c r="X191" s="40">
        <v>1148.33</v>
      </c>
      <c r="Y191" s="69">
        <v>0</v>
      </c>
      <c r="Z191" s="40">
        <v>1368</v>
      </c>
      <c r="AA191" s="69">
        <v>0</v>
      </c>
    </row>
    <row r="192" spans="1:27">
      <c r="A192" s="67" t="s">
        <v>3052</v>
      </c>
      <c r="B192" s="67" t="s">
        <v>11</v>
      </c>
      <c r="C192" s="67" t="s">
        <v>3088</v>
      </c>
      <c r="D192" s="67" t="s">
        <v>3361</v>
      </c>
      <c r="E192" s="67" t="s">
        <v>3362</v>
      </c>
      <c r="F192" s="67" t="s">
        <v>1283</v>
      </c>
      <c r="G192" s="67" t="s">
        <v>2159</v>
      </c>
      <c r="H192" s="67" t="s">
        <v>474</v>
      </c>
      <c r="I192" s="67" t="s">
        <v>695</v>
      </c>
      <c r="J192" s="67" t="s">
        <v>3399</v>
      </c>
      <c r="K192" s="67" t="s">
        <v>4763</v>
      </c>
      <c r="L192" s="68">
        <v>20000</v>
      </c>
      <c r="M192" s="68">
        <v>1207</v>
      </c>
      <c r="N192" s="68">
        <v>18793</v>
      </c>
      <c r="O192" s="67" t="s">
        <v>4764</v>
      </c>
      <c r="P192" s="67" t="str">
        <f>TMES[[#This Row],[cedula]]&amp;TMES[[#This Row],[ctapresup]]</f>
        <v>001164409592.1.1.1.01</v>
      </c>
      <c r="Q192" s="69">
        <v>0</v>
      </c>
      <c r="R192" s="40">
        <v>574</v>
      </c>
      <c r="S192" s="69">
        <v>0</v>
      </c>
      <c r="T192" s="69">
        <v>0</v>
      </c>
      <c r="U192" s="69">
        <v>0</v>
      </c>
      <c r="V192" s="69">
        <v>0</v>
      </c>
      <c r="W192" s="40">
        <v>25</v>
      </c>
      <c r="X192" s="69">
        <v>0</v>
      </c>
      <c r="Y192" s="69">
        <v>0</v>
      </c>
      <c r="Z192" s="40">
        <v>608</v>
      </c>
      <c r="AA192" s="69">
        <v>0</v>
      </c>
    </row>
    <row r="193" spans="1:27">
      <c r="A193" s="67" t="s">
        <v>3052</v>
      </c>
      <c r="B193" s="67" t="s">
        <v>11</v>
      </c>
      <c r="C193" s="67" t="s">
        <v>3088</v>
      </c>
      <c r="D193" s="67" t="s">
        <v>3361</v>
      </c>
      <c r="E193" s="67" t="s">
        <v>3362</v>
      </c>
      <c r="F193" s="67" t="s">
        <v>1080</v>
      </c>
      <c r="G193" s="67" t="s">
        <v>2160</v>
      </c>
      <c r="H193" s="67" t="s">
        <v>259</v>
      </c>
      <c r="I193" s="67" t="s">
        <v>214</v>
      </c>
      <c r="J193" s="67" t="s">
        <v>3400</v>
      </c>
      <c r="K193" s="67" t="s">
        <v>4763</v>
      </c>
      <c r="L193" s="68">
        <v>55000</v>
      </c>
      <c r="M193" s="68">
        <v>8406.34</v>
      </c>
      <c r="N193" s="68">
        <v>46593.66</v>
      </c>
      <c r="O193" s="67" t="s">
        <v>4764</v>
      </c>
      <c r="P193" s="67" t="str">
        <f>TMES[[#This Row],[cedula]]&amp;TMES[[#This Row],[ctapresup]]</f>
        <v>001114972362.1.1.1.01</v>
      </c>
      <c r="Q193" s="69">
        <v>0</v>
      </c>
      <c r="R193" s="40">
        <v>1578.5</v>
      </c>
      <c r="S193" s="69">
        <v>0</v>
      </c>
      <c r="T193" s="69">
        <v>0</v>
      </c>
      <c r="U193" s="69">
        <v>0</v>
      </c>
      <c r="V193" s="69">
        <v>0</v>
      </c>
      <c r="W193" s="40">
        <v>25</v>
      </c>
      <c r="X193" s="40">
        <v>2105.94</v>
      </c>
      <c r="Y193" s="69">
        <v>0</v>
      </c>
      <c r="Z193" s="40">
        <v>1672</v>
      </c>
      <c r="AA193" s="40">
        <v>3024.9</v>
      </c>
    </row>
    <row r="194" spans="1:27">
      <c r="A194" s="67" t="s">
        <v>3052</v>
      </c>
      <c r="B194" s="67" t="s">
        <v>11</v>
      </c>
      <c r="C194" s="67" t="s">
        <v>3088</v>
      </c>
      <c r="D194" s="67" t="s">
        <v>3361</v>
      </c>
      <c r="E194" s="67" t="s">
        <v>3362</v>
      </c>
      <c r="F194" s="67" t="s">
        <v>1758</v>
      </c>
      <c r="G194" s="67" t="s">
        <v>2161</v>
      </c>
      <c r="H194" s="67" t="s">
        <v>32</v>
      </c>
      <c r="I194" s="67" t="s">
        <v>1116</v>
      </c>
      <c r="J194" s="67" t="s">
        <v>3401</v>
      </c>
      <c r="K194" s="67" t="s">
        <v>4763</v>
      </c>
      <c r="L194" s="68">
        <v>145000</v>
      </c>
      <c r="M194" s="68">
        <v>31684.99</v>
      </c>
      <c r="N194" s="68">
        <v>113315.01</v>
      </c>
      <c r="O194" s="67" t="s">
        <v>4764</v>
      </c>
      <c r="P194" s="67" t="str">
        <f>TMES[[#This Row],[cedula]]&amp;TMES[[#This Row],[ctapresup]]</f>
        <v>001142954212.1.1.1.01</v>
      </c>
      <c r="Q194" s="69">
        <v>0</v>
      </c>
      <c r="R194" s="40">
        <v>4161.5</v>
      </c>
      <c r="S194" s="40">
        <v>400</v>
      </c>
      <c r="T194" s="69">
        <v>0</v>
      </c>
      <c r="U194" s="69">
        <v>0</v>
      </c>
      <c r="V194" s="69">
        <v>0</v>
      </c>
      <c r="W194" s="40">
        <v>25</v>
      </c>
      <c r="X194" s="40">
        <v>22690.49</v>
      </c>
      <c r="Y194" s="69">
        <v>0</v>
      </c>
      <c r="Z194" s="40">
        <v>4408</v>
      </c>
      <c r="AA194" s="69">
        <v>0</v>
      </c>
    </row>
    <row r="195" spans="1:27">
      <c r="A195" s="67" t="s">
        <v>3052</v>
      </c>
      <c r="B195" s="67" t="s">
        <v>11</v>
      </c>
      <c r="C195" s="67" t="s">
        <v>3088</v>
      </c>
      <c r="D195" s="67" t="s">
        <v>3361</v>
      </c>
      <c r="E195" s="67" t="s">
        <v>3362</v>
      </c>
      <c r="F195" s="67" t="s">
        <v>233</v>
      </c>
      <c r="G195" s="67" t="s">
        <v>1344</v>
      </c>
      <c r="H195" s="67" t="s">
        <v>130</v>
      </c>
      <c r="I195" s="67" t="s">
        <v>231</v>
      </c>
      <c r="J195" s="67" t="s">
        <v>3402</v>
      </c>
      <c r="K195" s="67" t="s">
        <v>4763</v>
      </c>
      <c r="L195" s="68">
        <v>115000</v>
      </c>
      <c r="M195" s="68">
        <v>52054.97</v>
      </c>
      <c r="N195" s="68">
        <v>62945.03</v>
      </c>
      <c r="O195" s="67" t="s">
        <v>4764</v>
      </c>
      <c r="P195" s="67" t="str">
        <f>TMES[[#This Row],[cedula]]&amp;TMES[[#This Row],[ctapresup]]</f>
        <v>001088249962.1.1.1.01</v>
      </c>
      <c r="Q195" s="69">
        <v>0</v>
      </c>
      <c r="R195" s="40">
        <v>3300.5</v>
      </c>
      <c r="S195" s="69">
        <v>0</v>
      </c>
      <c r="T195" s="40">
        <v>29549.73</v>
      </c>
      <c r="U195" s="69">
        <v>0</v>
      </c>
      <c r="V195" s="40">
        <v>50</v>
      </c>
      <c r="W195" s="40">
        <v>25</v>
      </c>
      <c r="X195" s="40">
        <v>15633.74</v>
      </c>
      <c r="Y195" s="69">
        <v>0</v>
      </c>
      <c r="Z195" s="40">
        <v>3496</v>
      </c>
      <c r="AA195" s="69">
        <v>0</v>
      </c>
    </row>
    <row r="196" spans="1:27">
      <c r="A196" s="67" t="s">
        <v>3052</v>
      </c>
      <c r="B196" s="67" t="s">
        <v>11</v>
      </c>
      <c r="C196" s="67" t="s">
        <v>3088</v>
      </c>
      <c r="D196" s="67" t="s">
        <v>3361</v>
      </c>
      <c r="E196" s="67" t="s">
        <v>3362</v>
      </c>
      <c r="F196" s="67" t="s">
        <v>1993</v>
      </c>
      <c r="G196" s="67" t="s">
        <v>2162</v>
      </c>
      <c r="H196" s="67" t="s">
        <v>55</v>
      </c>
      <c r="I196" s="67" t="s">
        <v>911</v>
      </c>
      <c r="J196" s="67" t="s">
        <v>3403</v>
      </c>
      <c r="K196" s="67" t="s">
        <v>4763</v>
      </c>
      <c r="L196" s="68">
        <v>25000</v>
      </c>
      <c r="M196" s="68">
        <v>1502.5</v>
      </c>
      <c r="N196" s="68">
        <v>23497.5</v>
      </c>
      <c r="O196" s="67" t="s">
        <v>4764</v>
      </c>
      <c r="P196" s="67" t="str">
        <f>TMES[[#This Row],[cedula]]&amp;TMES[[#This Row],[ctapresup]]</f>
        <v>018006984232.1.1.1.01</v>
      </c>
      <c r="Q196" s="69">
        <v>0</v>
      </c>
      <c r="R196" s="40">
        <v>717.5</v>
      </c>
      <c r="S196" s="69">
        <v>0</v>
      </c>
      <c r="T196" s="69">
        <v>0</v>
      </c>
      <c r="U196" s="69">
        <v>0</v>
      </c>
      <c r="V196" s="69">
        <v>0</v>
      </c>
      <c r="W196" s="40">
        <v>25</v>
      </c>
      <c r="X196" s="69">
        <v>0</v>
      </c>
      <c r="Y196" s="69">
        <v>0</v>
      </c>
      <c r="Z196" s="40">
        <v>760</v>
      </c>
      <c r="AA196" s="69">
        <v>0</v>
      </c>
    </row>
    <row r="197" spans="1:27">
      <c r="A197" s="67" t="s">
        <v>3052</v>
      </c>
      <c r="B197" s="67" t="s">
        <v>11</v>
      </c>
      <c r="C197" s="67" t="s">
        <v>3088</v>
      </c>
      <c r="D197" s="67" t="s">
        <v>3361</v>
      </c>
      <c r="E197" s="67" t="s">
        <v>3362</v>
      </c>
      <c r="F197" s="67" t="s">
        <v>933</v>
      </c>
      <c r="G197" s="67" t="s">
        <v>2163</v>
      </c>
      <c r="H197" s="67" t="s">
        <v>111</v>
      </c>
      <c r="I197" s="67" t="s">
        <v>911</v>
      </c>
      <c r="J197" s="67" t="s">
        <v>3404</v>
      </c>
      <c r="K197" s="67" t="s">
        <v>4763</v>
      </c>
      <c r="L197" s="68">
        <v>10000</v>
      </c>
      <c r="M197" s="68">
        <v>616</v>
      </c>
      <c r="N197" s="68">
        <v>9384</v>
      </c>
      <c r="O197" s="67" t="s">
        <v>4764</v>
      </c>
      <c r="P197" s="67" t="str">
        <f>TMES[[#This Row],[cedula]]&amp;TMES[[#This Row],[ctapresup]]</f>
        <v>225001006762.1.1.1.01</v>
      </c>
      <c r="Q197" s="69">
        <v>0</v>
      </c>
      <c r="R197" s="40">
        <v>287</v>
      </c>
      <c r="S197" s="69">
        <v>0</v>
      </c>
      <c r="T197" s="69">
        <v>0</v>
      </c>
      <c r="U197" s="69">
        <v>0</v>
      </c>
      <c r="V197" s="69">
        <v>0</v>
      </c>
      <c r="W197" s="40">
        <v>25</v>
      </c>
      <c r="X197" s="69">
        <v>0</v>
      </c>
      <c r="Y197" s="69">
        <v>0</v>
      </c>
      <c r="Z197" s="40">
        <v>304</v>
      </c>
      <c r="AA197" s="69">
        <v>0</v>
      </c>
    </row>
    <row r="198" spans="1:27">
      <c r="A198" s="67" t="s">
        <v>3052</v>
      </c>
      <c r="B198" s="67" t="s">
        <v>11</v>
      </c>
      <c r="C198" s="67" t="s">
        <v>3088</v>
      </c>
      <c r="D198" s="67" t="s">
        <v>3361</v>
      </c>
      <c r="E198" s="67" t="s">
        <v>3362</v>
      </c>
      <c r="F198" s="67" t="s">
        <v>1616</v>
      </c>
      <c r="G198" s="67" t="s">
        <v>1593</v>
      </c>
      <c r="H198" s="67" t="s">
        <v>1617</v>
      </c>
      <c r="I198" s="67" t="s">
        <v>319</v>
      </c>
      <c r="J198" s="67" t="s">
        <v>3405</v>
      </c>
      <c r="K198" s="67" t="s">
        <v>4763</v>
      </c>
      <c r="L198" s="68">
        <v>55000</v>
      </c>
      <c r="M198" s="68">
        <v>7120.76</v>
      </c>
      <c r="N198" s="68">
        <v>47879.24</v>
      </c>
      <c r="O198" s="67" t="s">
        <v>4764</v>
      </c>
      <c r="P198" s="67" t="str">
        <f>TMES[[#This Row],[cedula]]&amp;TMES[[#This Row],[ctapresup]]</f>
        <v>001174648592.1.1.1.01</v>
      </c>
      <c r="Q198" s="69">
        <v>0</v>
      </c>
      <c r="R198" s="40">
        <v>1578.5</v>
      </c>
      <c r="S198" s="69">
        <v>0</v>
      </c>
      <c r="T198" s="69">
        <v>0</v>
      </c>
      <c r="U198" s="69">
        <v>0</v>
      </c>
      <c r="V198" s="69">
        <v>0</v>
      </c>
      <c r="W198" s="40">
        <v>25</v>
      </c>
      <c r="X198" s="40">
        <v>2332.81</v>
      </c>
      <c r="Y198" s="69">
        <v>0</v>
      </c>
      <c r="Z198" s="40">
        <v>1672</v>
      </c>
      <c r="AA198" s="40">
        <v>1512.45</v>
      </c>
    </row>
    <row r="199" spans="1:27">
      <c r="A199" s="67" t="s">
        <v>3052</v>
      </c>
      <c r="B199" s="67" t="s">
        <v>11</v>
      </c>
      <c r="C199" s="67" t="s">
        <v>3088</v>
      </c>
      <c r="D199" s="67" t="s">
        <v>3361</v>
      </c>
      <c r="E199" s="67" t="s">
        <v>3362</v>
      </c>
      <c r="F199" s="67" t="s">
        <v>1081</v>
      </c>
      <c r="G199" s="67" t="s">
        <v>2164</v>
      </c>
      <c r="H199" s="67" t="s">
        <v>1082</v>
      </c>
      <c r="I199" s="67" t="s">
        <v>235</v>
      </c>
      <c r="J199" s="67" t="s">
        <v>3406</v>
      </c>
      <c r="K199" s="67" t="s">
        <v>4763</v>
      </c>
      <c r="L199" s="68">
        <v>90000</v>
      </c>
      <c r="M199" s="68">
        <v>15097.12</v>
      </c>
      <c r="N199" s="68">
        <v>74902.880000000005</v>
      </c>
      <c r="O199" s="67" t="s">
        <v>4764</v>
      </c>
      <c r="P199" s="67" t="str">
        <f>TMES[[#This Row],[cedula]]&amp;TMES[[#This Row],[ctapresup]]</f>
        <v>093003168182.1.1.1.01</v>
      </c>
      <c r="Q199" s="69">
        <v>0</v>
      </c>
      <c r="R199" s="40">
        <v>2583</v>
      </c>
      <c r="S199" s="69">
        <v>0</v>
      </c>
      <c r="T199" s="69">
        <v>0</v>
      </c>
      <c r="U199" s="69">
        <v>0</v>
      </c>
      <c r="V199" s="69">
        <v>0</v>
      </c>
      <c r="W199" s="40">
        <v>25</v>
      </c>
      <c r="X199" s="40">
        <v>9753.1200000000008</v>
      </c>
      <c r="Y199" s="69">
        <v>0</v>
      </c>
      <c r="Z199" s="40">
        <v>2736</v>
      </c>
      <c r="AA199" s="69">
        <v>0</v>
      </c>
    </row>
    <row r="200" spans="1:27">
      <c r="A200" s="67" t="s">
        <v>3052</v>
      </c>
      <c r="B200" s="67" t="s">
        <v>11</v>
      </c>
      <c r="C200" s="67" t="s">
        <v>3088</v>
      </c>
      <c r="D200" s="67" t="s">
        <v>3361</v>
      </c>
      <c r="E200" s="67" t="s">
        <v>3362</v>
      </c>
      <c r="F200" s="67" t="s">
        <v>721</v>
      </c>
      <c r="G200" s="67" t="s">
        <v>1345</v>
      </c>
      <c r="H200" s="67" t="s">
        <v>722</v>
      </c>
      <c r="I200" s="67" t="s">
        <v>716</v>
      </c>
      <c r="J200" s="67" t="s">
        <v>3407</v>
      </c>
      <c r="K200" s="67" t="s">
        <v>4763</v>
      </c>
      <c r="L200" s="68">
        <v>50000</v>
      </c>
      <c r="M200" s="68">
        <v>9914</v>
      </c>
      <c r="N200" s="68">
        <v>40086</v>
      </c>
      <c r="O200" s="67" t="s">
        <v>4764</v>
      </c>
      <c r="P200" s="67" t="str">
        <f>TMES[[#This Row],[cedula]]&amp;TMES[[#This Row],[ctapresup]]</f>
        <v>001017201832.1.1.1.01</v>
      </c>
      <c r="Q200" s="69">
        <v>0</v>
      </c>
      <c r="R200" s="40">
        <v>1435</v>
      </c>
      <c r="S200" s="40">
        <v>300</v>
      </c>
      <c r="T200" s="40">
        <v>4730</v>
      </c>
      <c r="U200" s="69">
        <v>0</v>
      </c>
      <c r="V200" s="40">
        <v>50</v>
      </c>
      <c r="W200" s="40">
        <v>25</v>
      </c>
      <c r="X200" s="40">
        <v>1854</v>
      </c>
      <c r="Y200" s="69">
        <v>0</v>
      </c>
      <c r="Z200" s="40">
        <v>1520</v>
      </c>
      <c r="AA200" s="69">
        <v>0</v>
      </c>
    </row>
    <row r="201" spans="1:27">
      <c r="A201" s="67" t="s">
        <v>3052</v>
      </c>
      <c r="B201" s="67" t="s">
        <v>11</v>
      </c>
      <c r="C201" s="67" t="s">
        <v>3088</v>
      </c>
      <c r="D201" s="67" t="s">
        <v>3361</v>
      </c>
      <c r="E201" s="67" t="s">
        <v>3362</v>
      </c>
      <c r="F201" s="67" t="s">
        <v>187</v>
      </c>
      <c r="G201" s="67" t="s">
        <v>2165</v>
      </c>
      <c r="H201" s="67" t="s">
        <v>188</v>
      </c>
      <c r="I201" s="67" t="s">
        <v>185</v>
      </c>
      <c r="J201" s="67" t="s">
        <v>3408</v>
      </c>
      <c r="K201" s="67" t="s">
        <v>4763</v>
      </c>
      <c r="L201" s="68">
        <v>10000</v>
      </c>
      <c r="M201" s="68">
        <v>966</v>
      </c>
      <c r="N201" s="68">
        <v>9034</v>
      </c>
      <c r="O201" s="67" t="s">
        <v>4764</v>
      </c>
      <c r="P201" s="67" t="str">
        <f>TMES[[#This Row],[cedula]]&amp;TMES[[#This Row],[ctapresup]]</f>
        <v>001114601192.1.1.1.01</v>
      </c>
      <c r="Q201" s="69">
        <v>0</v>
      </c>
      <c r="R201" s="40">
        <v>287</v>
      </c>
      <c r="S201" s="40">
        <v>300</v>
      </c>
      <c r="T201" s="69">
        <v>0</v>
      </c>
      <c r="U201" s="69">
        <v>0</v>
      </c>
      <c r="V201" s="40">
        <v>50</v>
      </c>
      <c r="W201" s="40">
        <v>25</v>
      </c>
      <c r="X201" s="69">
        <v>0</v>
      </c>
      <c r="Y201" s="69">
        <v>0</v>
      </c>
      <c r="Z201" s="40">
        <v>304</v>
      </c>
      <c r="AA201" s="69">
        <v>0</v>
      </c>
    </row>
    <row r="202" spans="1:27">
      <c r="A202" s="67" t="s">
        <v>3052</v>
      </c>
      <c r="B202" s="67" t="s">
        <v>11</v>
      </c>
      <c r="C202" s="67" t="s">
        <v>3088</v>
      </c>
      <c r="D202" s="67" t="s">
        <v>3361</v>
      </c>
      <c r="E202" s="67" t="s">
        <v>3362</v>
      </c>
      <c r="F202" s="67" t="s">
        <v>705</v>
      </c>
      <c r="G202" s="67" t="s">
        <v>2166</v>
      </c>
      <c r="H202" s="67" t="s">
        <v>8</v>
      </c>
      <c r="I202" s="67" t="s">
        <v>699</v>
      </c>
      <c r="J202" s="67" t="s">
        <v>3409</v>
      </c>
      <c r="K202" s="67" t="s">
        <v>4763</v>
      </c>
      <c r="L202" s="68">
        <v>10000</v>
      </c>
      <c r="M202" s="68">
        <v>666</v>
      </c>
      <c r="N202" s="68">
        <v>9334</v>
      </c>
      <c r="O202" s="67" t="s">
        <v>4764</v>
      </c>
      <c r="P202" s="67" t="str">
        <f>TMES[[#This Row],[cedula]]&amp;TMES[[#This Row],[ctapresup]]</f>
        <v>001043070532.1.1.1.01</v>
      </c>
      <c r="Q202" s="69">
        <v>0</v>
      </c>
      <c r="R202" s="40">
        <v>287</v>
      </c>
      <c r="S202" s="69">
        <v>0</v>
      </c>
      <c r="T202" s="69">
        <v>0</v>
      </c>
      <c r="U202" s="69">
        <v>0</v>
      </c>
      <c r="V202" s="40">
        <v>50</v>
      </c>
      <c r="W202" s="40">
        <v>25</v>
      </c>
      <c r="X202" s="69">
        <v>0</v>
      </c>
      <c r="Y202" s="69">
        <v>0</v>
      </c>
      <c r="Z202" s="40">
        <v>304</v>
      </c>
      <c r="AA202" s="69">
        <v>0</v>
      </c>
    </row>
    <row r="203" spans="1:27">
      <c r="A203" s="67" t="s">
        <v>3052</v>
      </c>
      <c r="B203" s="67" t="s">
        <v>11</v>
      </c>
      <c r="C203" s="67" t="s">
        <v>3088</v>
      </c>
      <c r="D203" s="67" t="s">
        <v>3361</v>
      </c>
      <c r="E203" s="67" t="s">
        <v>3362</v>
      </c>
      <c r="F203" s="67" t="s">
        <v>3410</v>
      </c>
      <c r="G203" s="67" t="s">
        <v>2167</v>
      </c>
      <c r="H203" s="67" t="s">
        <v>1654</v>
      </c>
      <c r="I203" s="67" t="s">
        <v>1116</v>
      </c>
      <c r="J203" s="67" t="s">
        <v>3411</v>
      </c>
      <c r="K203" s="67" t="s">
        <v>4763</v>
      </c>
      <c r="L203" s="68">
        <v>100000</v>
      </c>
      <c r="M203" s="68">
        <v>18040.37</v>
      </c>
      <c r="N203" s="68">
        <v>81959.63</v>
      </c>
      <c r="O203" s="67" t="s">
        <v>4764</v>
      </c>
      <c r="P203" s="67" t="str">
        <f>TMES[[#This Row],[cedula]]&amp;TMES[[#This Row],[ctapresup]]</f>
        <v>001020193042.1.1.1.01</v>
      </c>
      <c r="Q203" s="69">
        <v>0</v>
      </c>
      <c r="R203" s="40">
        <v>2870</v>
      </c>
      <c r="S203" s="69">
        <v>0</v>
      </c>
      <c r="T203" s="69">
        <v>0</v>
      </c>
      <c r="U203" s="69">
        <v>0</v>
      </c>
      <c r="V203" s="69">
        <v>0</v>
      </c>
      <c r="W203" s="40">
        <v>25</v>
      </c>
      <c r="X203" s="40">
        <v>12105.37</v>
      </c>
      <c r="Y203" s="69">
        <v>0</v>
      </c>
      <c r="Z203" s="40">
        <v>3040</v>
      </c>
      <c r="AA203" s="69">
        <v>0</v>
      </c>
    </row>
    <row r="204" spans="1:27">
      <c r="A204" s="67" t="s">
        <v>3052</v>
      </c>
      <c r="B204" s="67" t="s">
        <v>11</v>
      </c>
      <c r="C204" s="67" t="s">
        <v>3088</v>
      </c>
      <c r="D204" s="67" t="s">
        <v>3361</v>
      </c>
      <c r="E204" s="67" t="s">
        <v>3362</v>
      </c>
      <c r="F204" s="67" t="s">
        <v>490</v>
      </c>
      <c r="G204" s="67" t="s">
        <v>1452</v>
      </c>
      <c r="H204" s="67" t="s">
        <v>491</v>
      </c>
      <c r="I204" s="67" t="s">
        <v>1116</v>
      </c>
      <c r="J204" s="67" t="s">
        <v>3412</v>
      </c>
      <c r="K204" s="67" t="s">
        <v>4763</v>
      </c>
      <c r="L204" s="68">
        <v>50000</v>
      </c>
      <c r="M204" s="68">
        <v>40184.06</v>
      </c>
      <c r="N204" s="68">
        <v>9815.94</v>
      </c>
      <c r="O204" s="67" t="s">
        <v>4764</v>
      </c>
      <c r="P204" s="67" t="str">
        <f>TMES[[#This Row],[cedula]]&amp;TMES[[#This Row],[ctapresup]]</f>
        <v>001109299652.1.1.1.01</v>
      </c>
      <c r="Q204" s="69">
        <v>0</v>
      </c>
      <c r="R204" s="40">
        <v>1435</v>
      </c>
      <c r="S204" s="40">
        <v>600</v>
      </c>
      <c r="T204" s="40">
        <v>33389.480000000003</v>
      </c>
      <c r="U204" s="69">
        <v>0</v>
      </c>
      <c r="V204" s="40">
        <v>75</v>
      </c>
      <c r="W204" s="40">
        <v>25</v>
      </c>
      <c r="X204" s="40">
        <v>1627.13</v>
      </c>
      <c r="Y204" s="69">
        <v>0</v>
      </c>
      <c r="Z204" s="40">
        <v>1520</v>
      </c>
      <c r="AA204" s="40">
        <v>1512.45</v>
      </c>
    </row>
    <row r="205" spans="1:27">
      <c r="A205" s="67" t="s">
        <v>3052</v>
      </c>
      <c r="B205" s="67" t="s">
        <v>11</v>
      </c>
      <c r="C205" s="67" t="s">
        <v>3088</v>
      </c>
      <c r="D205" s="67" t="s">
        <v>3361</v>
      </c>
      <c r="E205" s="67" t="s">
        <v>3362</v>
      </c>
      <c r="F205" s="67" t="s">
        <v>330</v>
      </c>
      <c r="G205" s="67" t="s">
        <v>2168</v>
      </c>
      <c r="H205" s="67" t="s">
        <v>59</v>
      </c>
      <c r="I205" s="67" t="s">
        <v>329</v>
      </c>
      <c r="J205" s="67" t="s">
        <v>3413</v>
      </c>
      <c r="K205" s="67" t="s">
        <v>4763</v>
      </c>
      <c r="L205" s="68">
        <v>180000</v>
      </c>
      <c r="M205" s="68">
        <v>41190.22</v>
      </c>
      <c r="N205" s="68">
        <v>138809.78</v>
      </c>
      <c r="O205" s="67" t="s">
        <v>4764</v>
      </c>
      <c r="P205" s="67" t="str">
        <f>TMES[[#This Row],[cedula]]&amp;TMES[[#This Row],[ctapresup]]</f>
        <v>001127150082.1.1.1.01</v>
      </c>
      <c r="Q205" s="69">
        <v>0</v>
      </c>
      <c r="R205" s="40">
        <v>5166</v>
      </c>
      <c r="S205" s="69">
        <v>0</v>
      </c>
      <c r="T205" s="69">
        <v>0</v>
      </c>
      <c r="U205" s="69">
        <v>0</v>
      </c>
      <c r="V205" s="69">
        <v>0</v>
      </c>
      <c r="W205" s="40">
        <v>25</v>
      </c>
      <c r="X205" s="40">
        <v>31055.42</v>
      </c>
      <c r="Y205" s="69">
        <v>0</v>
      </c>
      <c r="Z205" s="40">
        <v>4943.8</v>
      </c>
      <c r="AA205" s="69">
        <v>0</v>
      </c>
    </row>
    <row r="206" spans="1:27">
      <c r="A206" s="67" t="s">
        <v>3052</v>
      </c>
      <c r="B206" s="67" t="s">
        <v>11</v>
      </c>
      <c r="C206" s="67" t="s">
        <v>3088</v>
      </c>
      <c r="D206" s="67" t="s">
        <v>3361</v>
      </c>
      <c r="E206" s="67" t="s">
        <v>3362</v>
      </c>
      <c r="F206" s="67" t="s">
        <v>263</v>
      </c>
      <c r="G206" s="67" t="s">
        <v>1346</v>
      </c>
      <c r="H206" s="67" t="s">
        <v>264</v>
      </c>
      <c r="I206" s="67" t="s">
        <v>1983</v>
      </c>
      <c r="J206" s="67" t="s">
        <v>3414</v>
      </c>
      <c r="K206" s="67" t="s">
        <v>4763</v>
      </c>
      <c r="L206" s="68">
        <v>115000</v>
      </c>
      <c r="M206" s="68">
        <v>33355.24</v>
      </c>
      <c r="N206" s="68">
        <v>81644.759999999995</v>
      </c>
      <c r="O206" s="67" t="s">
        <v>4764</v>
      </c>
      <c r="P206" s="67" t="str">
        <f>TMES[[#This Row],[cedula]]&amp;TMES[[#This Row],[ctapresup]]</f>
        <v>001044529902.1.1.1.01</v>
      </c>
      <c r="Q206" s="69">
        <v>0</v>
      </c>
      <c r="R206" s="40">
        <v>3300.5</v>
      </c>
      <c r="S206" s="69">
        <v>0</v>
      </c>
      <c r="T206" s="40">
        <v>10780</v>
      </c>
      <c r="U206" s="69">
        <v>0</v>
      </c>
      <c r="V206" s="40">
        <v>120</v>
      </c>
      <c r="W206" s="40">
        <v>25</v>
      </c>
      <c r="X206" s="40">
        <v>15633.74</v>
      </c>
      <c r="Y206" s="69">
        <v>0</v>
      </c>
      <c r="Z206" s="40">
        <v>3496</v>
      </c>
      <c r="AA206" s="69">
        <v>0</v>
      </c>
    </row>
    <row r="207" spans="1:27">
      <c r="A207" s="67" t="s">
        <v>3052</v>
      </c>
      <c r="B207" s="67" t="s">
        <v>11</v>
      </c>
      <c r="C207" s="67" t="s">
        <v>3088</v>
      </c>
      <c r="D207" s="67" t="s">
        <v>3361</v>
      </c>
      <c r="E207" s="67" t="s">
        <v>3362</v>
      </c>
      <c r="F207" s="67" t="s">
        <v>1033</v>
      </c>
      <c r="G207" s="67" t="s">
        <v>2169</v>
      </c>
      <c r="H207" s="67" t="s">
        <v>10</v>
      </c>
      <c r="I207" s="67" t="s">
        <v>316</v>
      </c>
      <c r="J207" s="67" t="s">
        <v>3415</v>
      </c>
      <c r="K207" s="67" t="s">
        <v>4763</v>
      </c>
      <c r="L207" s="68">
        <v>35000</v>
      </c>
      <c r="M207" s="68">
        <v>2093.5</v>
      </c>
      <c r="N207" s="68">
        <v>32906.5</v>
      </c>
      <c r="O207" s="67" t="s">
        <v>4764</v>
      </c>
      <c r="P207" s="67" t="str">
        <f>TMES[[#This Row],[cedula]]&amp;TMES[[#This Row],[ctapresup]]</f>
        <v>402232507682.1.1.1.01</v>
      </c>
      <c r="Q207" s="69">
        <v>0</v>
      </c>
      <c r="R207" s="40">
        <v>1004.5</v>
      </c>
      <c r="S207" s="69">
        <v>0</v>
      </c>
      <c r="T207" s="69">
        <v>0</v>
      </c>
      <c r="U207" s="69">
        <v>0</v>
      </c>
      <c r="V207" s="69">
        <v>0</v>
      </c>
      <c r="W207" s="40">
        <v>25</v>
      </c>
      <c r="X207" s="69">
        <v>0</v>
      </c>
      <c r="Y207" s="69">
        <v>0</v>
      </c>
      <c r="Z207" s="40">
        <v>1064</v>
      </c>
      <c r="AA207" s="69">
        <v>0</v>
      </c>
    </row>
    <row r="208" spans="1:27">
      <c r="A208" s="67" t="s">
        <v>3052</v>
      </c>
      <c r="B208" s="67" t="s">
        <v>11</v>
      </c>
      <c r="C208" s="67" t="s">
        <v>3088</v>
      </c>
      <c r="D208" s="67" t="s">
        <v>3361</v>
      </c>
      <c r="E208" s="67" t="s">
        <v>3362</v>
      </c>
      <c r="F208" s="67" t="s">
        <v>240</v>
      </c>
      <c r="G208" s="67" t="s">
        <v>2170</v>
      </c>
      <c r="H208" s="67" t="s">
        <v>15</v>
      </c>
      <c r="I208" s="67" t="s">
        <v>699</v>
      </c>
      <c r="J208" s="67" t="s">
        <v>3416</v>
      </c>
      <c r="K208" s="67" t="s">
        <v>4763</v>
      </c>
      <c r="L208" s="68">
        <v>13200</v>
      </c>
      <c r="M208" s="68">
        <v>1943.12</v>
      </c>
      <c r="N208" s="68">
        <v>11256.88</v>
      </c>
      <c r="O208" s="67" t="s">
        <v>4764</v>
      </c>
      <c r="P208" s="67" t="str">
        <f>TMES[[#This Row],[cedula]]&amp;TMES[[#This Row],[ctapresup]]</f>
        <v>059000909442.1.1.1.01</v>
      </c>
      <c r="Q208" s="69">
        <v>0</v>
      </c>
      <c r="R208" s="40">
        <v>378.84</v>
      </c>
      <c r="S208" s="69">
        <v>0</v>
      </c>
      <c r="T208" s="40">
        <v>1088</v>
      </c>
      <c r="U208" s="69">
        <v>0</v>
      </c>
      <c r="V208" s="40">
        <v>50</v>
      </c>
      <c r="W208" s="40">
        <v>25</v>
      </c>
      <c r="X208" s="69">
        <v>0</v>
      </c>
      <c r="Y208" s="69">
        <v>0</v>
      </c>
      <c r="Z208" s="40">
        <v>401.28</v>
      </c>
      <c r="AA208" s="69">
        <v>0</v>
      </c>
    </row>
    <row r="209" spans="1:27">
      <c r="A209" s="67" t="s">
        <v>3052</v>
      </c>
      <c r="B209" s="67" t="s">
        <v>11</v>
      </c>
      <c r="C209" s="67" t="s">
        <v>3088</v>
      </c>
      <c r="D209" s="67" t="s">
        <v>3361</v>
      </c>
      <c r="E209" s="67" t="s">
        <v>3362</v>
      </c>
      <c r="F209" s="67" t="s">
        <v>1848</v>
      </c>
      <c r="G209" s="67" t="s">
        <v>2171</v>
      </c>
      <c r="H209" s="67" t="s">
        <v>294</v>
      </c>
      <c r="I209" s="67" t="s">
        <v>288</v>
      </c>
      <c r="J209" s="67" t="s">
        <v>3417</v>
      </c>
      <c r="K209" s="67" t="s">
        <v>4763</v>
      </c>
      <c r="L209" s="68">
        <v>40000</v>
      </c>
      <c r="M209" s="68">
        <v>2831.65</v>
      </c>
      <c r="N209" s="68">
        <v>37168.35</v>
      </c>
      <c r="O209" s="67" t="s">
        <v>4764</v>
      </c>
      <c r="P209" s="67" t="str">
        <f>TMES[[#This Row],[cedula]]&amp;TMES[[#This Row],[ctapresup]]</f>
        <v>402244890682.1.1.1.01</v>
      </c>
      <c r="Q209" s="69">
        <v>0</v>
      </c>
      <c r="R209" s="40">
        <v>1148</v>
      </c>
      <c r="S209" s="69">
        <v>0</v>
      </c>
      <c r="T209" s="69">
        <v>0</v>
      </c>
      <c r="U209" s="69">
        <v>0</v>
      </c>
      <c r="V209" s="69">
        <v>0</v>
      </c>
      <c r="W209" s="40">
        <v>25</v>
      </c>
      <c r="X209" s="40">
        <v>442.65</v>
      </c>
      <c r="Y209" s="69">
        <v>0</v>
      </c>
      <c r="Z209" s="40">
        <v>1216</v>
      </c>
      <c r="AA209" s="69">
        <v>0</v>
      </c>
    </row>
    <row r="210" spans="1:27">
      <c r="A210" s="67" t="s">
        <v>3052</v>
      </c>
      <c r="B210" s="67" t="s">
        <v>11</v>
      </c>
      <c r="C210" s="67" t="s">
        <v>3088</v>
      </c>
      <c r="D210" s="67" t="s">
        <v>3361</v>
      </c>
      <c r="E210" s="67" t="s">
        <v>3362</v>
      </c>
      <c r="F210" s="67" t="s">
        <v>227</v>
      </c>
      <c r="G210" s="67" t="s">
        <v>1347</v>
      </c>
      <c r="H210" s="67" t="s">
        <v>196</v>
      </c>
      <c r="I210" s="67" t="s">
        <v>1116</v>
      </c>
      <c r="J210" s="67" t="s">
        <v>3418</v>
      </c>
      <c r="K210" s="67" t="s">
        <v>4763</v>
      </c>
      <c r="L210" s="68">
        <v>11399.67</v>
      </c>
      <c r="M210" s="68">
        <v>698.72</v>
      </c>
      <c r="N210" s="68">
        <v>10700.95</v>
      </c>
      <c r="O210" s="67" t="s">
        <v>4764</v>
      </c>
      <c r="P210" s="67" t="str">
        <f>TMES[[#This Row],[cedula]]&amp;TMES[[#This Row],[ctapresup]]</f>
        <v>001093379802.1.1.1.01</v>
      </c>
      <c r="Q210" s="69">
        <v>0</v>
      </c>
      <c r="R210" s="40">
        <v>327.17</v>
      </c>
      <c r="S210" s="69">
        <v>0</v>
      </c>
      <c r="T210" s="69">
        <v>0</v>
      </c>
      <c r="U210" s="69">
        <v>0</v>
      </c>
      <c r="V210" s="69">
        <v>0</v>
      </c>
      <c r="W210" s="40">
        <v>25</v>
      </c>
      <c r="X210" s="69">
        <v>0</v>
      </c>
      <c r="Y210" s="69">
        <v>0</v>
      </c>
      <c r="Z210" s="40">
        <v>346.55</v>
      </c>
      <c r="AA210" s="69">
        <v>0</v>
      </c>
    </row>
    <row r="211" spans="1:27">
      <c r="A211" s="67" t="s">
        <v>3052</v>
      </c>
      <c r="B211" s="67" t="s">
        <v>11</v>
      </c>
      <c r="C211" s="67" t="s">
        <v>3088</v>
      </c>
      <c r="D211" s="67" t="s">
        <v>3361</v>
      </c>
      <c r="E211" s="67" t="s">
        <v>3362</v>
      </c>
      <c r="F211" s="67" t="s">
        <v>934</v>
      </c>
      <c r="G211" s="67" t="s">
        <v>2172</v>
      </c>
      <c r="H211" s="67" t="s">
        <v>935</v>
      </c>
      <c r="I211" s="67" t="s">
        <v>911</v>
      </c>
      <c r="J211" s="67" t="s">
        <v>3419</v>
      </c>
      <c r="K211" s="67" t="s">
        <v>4763</v>
      </c>
      <c r="L211" s="68">
        <v>10000</v>
      </c>
      <c r="M211" s="68">
        <v>2128.4499999999998</v>
      </c>
      <c r="N211" s="68">
        <v>7871.55</v>
      </c>
      <c r="O211" s="67" t="s">
        <v>4764</v>
      </c>
      <c r="P211" s="67" t="str">
        <f>TMES[[#This Row],[cedula]]&amp;TMES[[#This Row],[ctapresup]]</f>
        <v>054008735422.1.1.1.01</v>
      </c>
      <c r="Q211" s="69">
        <v>0</v>
      </c>
      <c r="R211" s="40">
        <v>287</v>
      </c>
      <c r="S211" s="69">
        <v>0</v>
      </c>
      <c r="T211" s="69">
        <v>0</v>
      </c>
      <c r="U211" s="69">
        <v>0</v>
      </c>
      <c r="V211" s="69">
        <v>0</v>
      </c>
      <c r="W211" s="40">
        <v>25</v>
      </c>
      <c r="X211" s="69">
        <v>0</v>
      </c>
      <c r="Y211" s="69">
        <v>0</v>
      </c>
      <c r="Z211" s="40">
        <v>304</v>
      </c>
      <c r="AA211" s="40">
        <v>1512.45</v>
      </c>
    </row>
    <row r="212" spans="1:27">
      <c r="A212" s="67" t="s">
        <v>3052</v>
      </c>
      <c r="B212" s="67" t="s">
        <v>11</v>
      </c>
      <c r="C212" s="67" t="s">
        <v>3088</v>
      </c>
      <c r="D212" s="67" t="s">
        <v>3361</v>
      </c>
      <c r="E212" s="67" t="s">
        <v>3362</v>
      </c>
      <c r="F212" s="67" t="s">
        <v>228</v>
      </c>
      <c r="G212" s="67" t="s">
        <v>2173</v>
      </c>
      <c r="H212" s="67" t="s">
        <v>196</v>
      </c>
      <c r="I212" s="67" t="s">
        <v>1116</v>
      </c>
      <c r="J212" s="67" t="s">
        <v>3420</v>
      </c>
      <c r="K212" s="67" t="s">
        <v>4763</v>
      </c>
      <c r="L212" s="68">
        <v>26250</v>
      </c>
      <c r="M212" s="68">
        <v>1576.38</v>
      </c>
      <c r="N212" s="68">
        <v>24673.62</v>
      </c>
      <c r="O212" s="67" t="s">
        <v>4764</v>
      </c>
      <c r="P212" s="67" t="str">
        <f>TMES[[#This Row],[cedula]]&amp;TMES[[#This Row],[ctapresup]]</f>
        <v>001000220112.1.1.1.01</v>
      </c>
      <c r="Q212" s="69">
        <v>0</v>
      </c>
      <c r="R212" s="40">
        <v>753.38</v>
      </c>
      <c r="S212" s="69">
        <v>0</v>
      </c>
      <c r="T212" s="69">
        <v>0</v>
      </c>
      <c r="U212" s="69">
        <v>0</v>
      </c>
      <c r="V212" s="69">
        <v>0</v>
      </c>
      <c r="W212" s="40">
        <v>25</v>
      </c>
      <c r="X212" s="69">
        <v>0</v>
      </c>
      <c r="Y212" s="69">
        <v>0</v>
      </c>
      <c r="Z212" s="40">
        <v>798</v>
      </c>
      <c r="AA212" s="69">
        <v>0</v>
      </c>
    </row>
    <row r="213" spans="1:27">
      <c r="A213" s="67" t="s">
        <v>3052</v>
      </c>
      <c r="B213" s="67" t="s">
        <v>11</v>
      </c>
      <c r="C213" s="67" t="s">
        <v>3088</v>
      </c>
      <c r="D213" s="67" t="s">
        <v>3361</v>
      </c>
      <c r="E213" s="67" t="s">
        <v>3362</v>
      </c>
      <c r="F213" s="67" t="s">
        <v>791</v>
      </c>
      <c r="G213" s="67" t="s">
        <v>2174</v>
      </c>
      <c r="H213" s="67" t="s">
        <v>133</v>
      </c>
      <c r="I213" s="67" t="s">
        <v>716</v>
      </c>
      <c r="J213" s="67" t="s">
        <v>3421</v>
      </c>
      <c r="K213" s="67" t="s">
        <v>4763</v>
      </c>
      <c r="L213" s="68">
        <v>30000</v>
      </c>
      <c r="M213" s="68">
        <v>18443.82</v>
      </c>
      <c r="N213" s="68">
        <v>11556.18</v>
      </c>
      <c r="O213" s="67" t="s">
        <v>4764</v>
      </c>
      <c r="P213" s="67" t="str">
        <f>TMES[[#This Row],[cedula]]&amp;TMES[[#This Row],[ctapresup]]</f>
        <v>068004126182.1.1.1.01</v>
      </c>
      <c r="Q213" s="69">
        <v>0</v>
      </c>
      <c r="R213" s="40">
        <v>861</v>
      </c>
      <c r="S213" s="69">
        <v>0</v>
      </c>
      <c r="T213" s="40">
        <v>16645.82</v>
      </c>
      <c r="U213" s="69">
        <v>0</v>
      </c>
      <c r="V213" s="69">
        <v>0</v>
      </c>
      <c r="W213" s="40">
        <v>25</v>
      </c>
      <c r="X213" s="69">
        <v>0</v>
      </c>
      <c r="Y213" s="69">
        <v>0</v>
      </c>
      <c r="Z213" s="40">
        <v>912</v>
      </c>
      <c r="AA213" s="69">
        <v>0</v>
      </c>
    </row>
    <row r="214" spans="1:27">
      <c r="A214" s="67" t="s">
        <v>3052</v>
      </c>
      <c r="B214" s="67" t="s">
        <v>11</v>
      </c>
      <c r="C214" s="67" t="s">
        <v>3088</v>
      </c>
      <c r="D214" s="67" t="s">
        <v>3361</v>
      </c>
      <c r="E214" s="67" t="s">
        <v>3362</v>
      </c>
      <c r="F214" s="67" t="s">
        <v>1123</v>
      </c>
      <c r="G214" s="67" t="s">
        <v>2175</v>
      </c>
      <c r="H214" s="67" t="s">
        <v>196</v>
      </c>
      <c r="I214" s="67" t="s">
        <v>1115</v>
      </c>
      <c r="J214" s="67" t="s">
        <v>3422</v>
      </c>
      <c r="K214" s="67" t="s">
        <v>4763</v>
      </c>
      <c r="L214" s="68">
        <v>35000</v>
      </c>
      <c r="M214" s="68">
        <v>2093.5</v>
      </c>
      <c r="N214" s="68">
        <v>32906.5</v>
      </c>
      <c r="O214" s="67" t="s">
        <v>4764</v>
      </c>
      <c r="P214" s="67" t="str">
        <f>TMES[[#This Row],[cedula]]&amp;TMES[[#This Row],[ctapresup]]</f>
        <v>056008167052.1.1.1.01</v>
      </c>
      <c r="Q214" s="69">
        <v>0</v>
      </c>
      <c r="R214" s="40">
        <v>1004.5</v>
      </c>
      <c r="S214" s="69">
        <v>0</v>
      </c>
      <c r="T214" s="69">
        <v>0</v>
      </c>
      <c r="U214" s="69">
        <v>0</v>
      </c>
      <c r="V214" s="69">
        <v>0</v>
      </c>
      <c r="W214" s="40">
        <v>25</v>
      </c>
      <c r="X214" s="69">
        <v>0</v>
      </c>
      <c r="Y214" s="69">
        <v>0</v>
      </c>
      <c r="Z214" s="40">
        <v>1064</v>
      </c>
      <c r="AA214" s="69">
        <v>0</v>
      </c>
    </row>
    <row r="215" spans="1:27">
      <c r="A215" s="67" t="s">
        <v>3052</v>
      </c>
      <c r="B215" s="67" t="s">
        <v>11</v>
      </c>
      <c r="C215" s="67" t="s">
        <v>3088</v>
      </c>
      <c r="D215" s="67" t="s">
        <v>3361</v>
      </c>
      <c r="E215" s="67" t="s">
        <v>3362</v>
      </c>
      <c r="F215" s="67" t="s">
        <v>279</v>
      </c>
      <c r="G215" s="67" t="s">
        <v>1349</v>
      </c>
      <c r="H215" s="67" t="s">
        <v>259</v>
      </c>
      <c r="I215" s="67" t="s">
        <v>278</v>
      </c>
      <c r="J215" s="67" t="s">
        <v>3423</v>
      </c>
      <c r="K215" s="67" t="s">
        <v>4763</v>
      </c>
      <c r="L215" s="68">
        <v>65000</v>
      </c>
      <c r="M215" s="68">
        <v>36865.5</v>
      </c>
      <c r="N215" s="68">
        <v>28134.5</v>
      </c>
      <c r="O215" s="67" t="s">
        <v>4764</v>
      </c>
      <c r="P215" s="67" t="str">
        <f>TMES[[#This Row],[cedula]]&amp;TMES[[#This Row],[ctapresup]]</f>
        <v>001011842812.1.1.1.01</v>
      </c>
      <c r="Q215" s="69">
        <v>0</v>
      </c>
      <c r="R215" s="40">
        <v>1865.5</v>
      </c>
      <c r="S215" s="40">
        <v>300</v>
      </c>
      <c r="T215" s="40">
        <v>28221.42</v>
      </c>
      <c r="U215" s="69">
        <v>0</v>
      </c>
      <c r="V215" s="40">
        <v>50</v>
      </c>
      <c r="W215" s="40">
        <v>25</v>
      </c>
      <c r="X215" s="40">
        <v>4427.58</v>
      </c>
      <c r="Y215" s="69">
        <v>0</v>
      </c>
      <c r="Z215" s="40">
        <v>1976</v>
      </c>
      <c r="AA215" s="69">
        <v>0</v>
      </c>
    </row>
    <row r="216" spans="1:27">
      <c r="A216" s="67" t="s">
        <v>3052</v>
      </c>
      <c r="B216" s="67" t="s">
        <v>11</v>
      </c>
      <c r="C216" s="67" t="s">
        <v>3088</v>
      </c>
      <c r="D216" s="67" t="s">
        <v>3361</v>
      </c>
      <c r="E216" s="67" t="s">
        <v>3362</v>
      </c>
      <c r="F216" s="67" t="s">
        <v>979</v>
      </c>
      <c r="G216" s="67" t="s">
        <v>1350</v>
      </c>
      <c r="H216" s="67" t="s">
        <v>491</v>
      </c>
      <c r="I216" s="67" t="s">
        <v>960</v>
      </c>
      <c r="J216" s="67" t="s">
        <v>3424</v>
      </c>
      <c r="K216" s="67" t="s">
        <v>4763</v>
      </c>
      <c r="L216" s="68">
        <v>50000</v>
      </c>
      <c r="M216" s="68">
        <v>17969</v>
      </c>
      <c r="N216" s="68">
        <v>32031</v>
      </c>
      <c r="O216" s="67" t="s">
        <v>4764</v>
      </c>
      <c r="P216" s="67" t="str">
        <f>TMES[[#This Row],[cedula]]&amp;TMES[[#This Row],[ctapresup]]</f>
        <v>001047295042.1.1.1.01</v>
      </c>
      <c r="Q216" s="69">
        <v>0</v>
      </c>
      <c r="R216" s="40">
        <v>1435</v>
      </c>
      <c r="S216" s="69">
        <v>0</v>
      </c>
      <c r="T216" s="40">
        <v>13035</v>
      </c>
      <c r="U216" s="69">
        <v>0</v>
      </c>
      <c r="V216" s="40">
        <v>100</v>
      </c>
      <c r="W216" s="40">
        <v>25</v>
      </c>
      <c r="X216" s="40">
        <v>1854</v>
      </c>
      <c r="Y216" s="69">
        <v>0</v>
      </c>
      <c r="Z216" s="40">
        <v>1520</v>
      </c>
      <c r="AA216" s="69">
        <v>0</v>
      </c>
    </row>
    <row r="217" spans="1:27">
      <c r="A217" s="67" t="s">
        <v>3052</v>
      </c>
      <c r="B217" s="67" t="s">
        <v>11</v>
      </c>
      <c r="C217" s="67" t="s">
        <v>3088</v>
      </c>
      <c r="D217" s="67" t="s">
        <v>3361</v>
      </c>
      <c r="E217" s="67" t="s">
        <v>3362</v>
      </c>
      <c r="F217" s="67" t="s">
        <v>3425</v>
      </c>
      <c r="G217" s="67" t="s">
        <v>2176</v>
      </c>
      <c r="H217" s="67" t="s">
        <v>401</v>
      </c>
      <c r="I217" s="67" t="s">
        <v>674</v>
      </c>
      <c r="J217" s="67" t="s">
        <v>3426</v>
      </c>
      <c r="K217" s="67" t="s">
        <v>4763</v>
      </c>
      <c r="L217" s="68">
        <v>11000</v>
      </c>
      <c r="M217" s="68">
        <v>725.1</v>
      </c>
      <c r="N217" s="68">
        <v>10274.9</v>
      </c>
      <c r="O217" s="67" t="s">
        <v>4764</v>
      </c>
      <c r="P217" s="67" t="str">
        <f>TMES[[#This Row],[cedula]]&amp;TMES[[#This Row],[ctapresup]]</f>
        <v>031045181662.1.1.1.01</v>
      </c>
      <c r="Q217" s="69">
        <v>0</v>
      </c>
      <c r="R217" s="40">
        <v>315.7</v>
      </c>
      <c r="S217" s="69">
        <v>0</v>
      </c>
      <c r="T217" s="69">
        <v>0</v>
      </c>
      <c r="U217" s="69">
        <v>0</v>
      </c>
      <c r="V217" s="40">
        <v>50</v>
      </c>
      <c r="W217" s="40">
        <v>25</v>
      </c>
      <c r="X217" s="69">
        <v>0</v>
      </c>
      <c r="Y217" s="69">
        <v>0</v>
      </c>
      <c r="Z217" s="40">
        <v>334.4</v>
      </c>
      <c r="AA217" s="69">
        <v>0</v>
      </c>
    </row>
    <row r="218" spans="1:27">
      <c r="A218" s="67" t="s">
        <v>3052</v>
      </c>
      <c r="B218" s="67" t="s">
        <v>11</v>
      </c>
      <c r="C218" s="67" t="s">
        <v>3088</v>
      </c>
      <c r="D218" s="67" t="s">
        <v>3361</v>
      </c>
      <c r="E218" s="67" t="s">
        <v>3362</v>
      </c>
      <c r="F218" s="67" t="s">
        <v>980</v>
      </c>
      <c r="G218" s="67" t="s">
        <v>1351</v>
      </c>
      <c r="H218" s="67" t="s">
        <v>981</v>
      </c>
      <c r="I218" s="67" t="s">
        <v>960</v>
      </c>
      <c r="J218" s="67" t="s">
        <v>3427</v>
      </c>
      <c r="K218" s="67" t="s">
        <v>4763</v>
      </c>
      <c r="L218" s="68">
        <v>45000</v>
      </c>
      <c r="M218" s="68">
        <v>22350.46</v>
      </c>
      <c r="N218" s="68">
        <v>22649.54</v>
      </c>
      <c r="O218" s="67" t="s">
        <v>4764</v>
      </c>
      <c r="P218" s="67" t="str">
        <f>TMES[[#This Row],[cedula]]&amp;TMES[[#This Row],[ctapresup]]</f>
        <v>001038541052.1.1.1.01</v>
      </c>
      <c r="Q218" s="69">
        <v>0</v>
      </c>
      <c r="R218" s="40">
        <v>1291.5</v>
      </c>
      <c r="S218" s="69">
        <v>0</v>
      </c>
      <c r="T218" s="40">
        <v>18467.63</v>
      </c>
      <c r="U218" s="69">
        <v>0</v>
      </c>
      <c r="V218" s="40">
        <v>50</v>
      </c>
      <c r="W218" s="40">
        <v>25</v>
      </c>
      <c r="X218" s="40">
        <v>1148.33</v>
      </c>
      <c r="Y218" s="69">
        <v>0</v>
      </c>
      <c r="Z218" s="40">
        <v>1368</v>
      </c>
      <c r="AA218" s="69">
        <v>0</v>
      </c>
    </row>
    <row r="219" spans="1:27">
      <c r="A219" s="67" t="s">
        <v>3052</v>
      </c>
      <c r="B219" s="67" t="s">
        <v>11</v>
      </c>
      <c r="C219" s="67" t="s">
        <v>3088</v>
      </c>
      <c r="D219" s="67" t="s">
        <v>3361</v>
      </c>
      <c r="E219" s="67" t="s">
        <v>3362</v>
      </c>
      <c r="F219" s="67" t="s">
        <v>1083</v>
      </c>
      <c r="G219" s="67" t="s">
        <v>2177</v>
      </c>
      <c r="H219" s="67" t="s">
        <v>1084</v>
      </c>
      <c r="I219" s="67" t="s">
        <v>1116</v>
      </c>
      <c r="J219" s="67" t="s">
        <v>3428</v>
      </c>
      <c r="K219" s="67" t="s">
        <v>4763</v>
      </c>
      <c r="L219" s="68">
        <v>150000</v>
      </c>
      <c r="M219" s="68">
        <v>35025.29</v>
      </c>
      <c r="N219" s="68">
        <v>114974.71</v>
      </c>
      <c r="O219" s="67" t="s">
        <v>4764</v>
      </c>
      <c r="P219" s="67" t="str">
        <f>TMES[[#This Row],[cedula]]&amp;TMES[[#This Row],[ctapresup]]</f>
        <v>001006215072.1.1.1.01</v>
      </c>
      <c r="Q219" s="69">
        <v>0</v>
      </c>
      <c r="R219" s="40">
        <v>4305</v>
      </c>
      <c r="S219" s="69">
        <v>0</v>
      </c>
      <c r="T219" s="69">
        <v>0</v>
      </c>
      <c r="U219" s="69">
        <v>0</v>
      </c>
      <c r="V219" s="69">
        <v>0</v>
      </c>
      <c r="W219" s="40">
        <v>25</v>
      </c>
      <c r="X219" s="40">
        <v>23110.39</v>
      </c>
      <c r="Y219" s="69">
        <v>0</v>
      </c>
      <c r="Z219" s="40">
        <v>4560</v>
      </c>
      <c r="AA219" s="40">
        <v>3024.9</v>
      </c>
    </row>
    <row r="220" spans="1:27">
      <c r="A220" s="67" t="s">
        <v>3052</v>
      </c>
      <c r="B220" s="67" t="s">
        <v>11</v>
      </c>
      <c r="C220" s="67" t="s">
        <v>3088</v>
      </c>
      <c r="D220" s="67" t="s">
        <v>3361</v>
      </c>
      <c r="E220" s="67" t="s">
        <v>3362</v>
      </c>
      <c r="F220" s="67" t="s">
        <v>706</v>
      </c>
      <c r="G220" s="67" t="s">
        <v>2178</v>
      </c>
      <c r="H220" s="67" t="s">
        <v>8</v>
      </c>
      <c r="I220" s="67" t="s">
        <v>699</v>
      </c>
      <c r="J220" s="67" t="s">
        <v>3429</v>
      </c>
      <c r="K220" s="67" t="s">
        <v>4763</v>
      </c>
      <c r="L220" s="68">
        <v>20000</v>
      </c>
      <c r="M220" s="68">
        <v>9791.7900000000009</v>
      </c>
      <c r="N220" s="68">
        <v>10208.209999999999</v>
      </c>
      <c r="O220" s="67" t="s">
        <v>4764</v>
      </c>
      <c r="P220" s="67" t="str">
        <f>TMES[[#This Row],[cedula]]&amp;TMES[[#This Row],[ctapresup]]</f>
        <v>001026480782.1.1.1.01</v>
      </c>
      <c r="Q220" s="69">
        <v>0</v>
      </c>
      <c r="R220" s="40">
        <v>574</v>
      </c>
      <c r="S220" s="69">
        <v>0</v>
      </c>
      <c r="T220" s="40">
        <v>8484.7900000000009</v>
      </c>
      <c r="U220" s="69">
        <v>0</v>
      </c>
      <c r="V220" s="40">
        <v>100</v>
      </c>
      <c r="W220" s="40">
        <v>25</v>
      </c>
      <c r="X220" s="69">
        <v>0</v>
      </c>
      <c r="Y220" s="69">
        <v>0</v>
      </c>
      <c r="Z220" s="40">
        <v>608</v>
      </c>
      <c r="AA220" s="69">
        <v>0</v>
      </c>
    </row>
    <row r="221" spans="1:27">
      <c r="A221" s="67" t="s">
        <v>3052</v>
      </c>
      <c r="B221" s="67" t="s">
        <v>11</v>
      </c>
      <c r="C221" s="67" t="s">
        <v>3088</v>
      </c>
      <c r="D221" s="67" t="s">
        <v>3361</v>
      </c>
      <c r="E221" s="67" t="s">
        <v>3362</v>
      </c>
      <c r="F221" s="67" t="s">
        <v>936</v>
      </c>
      <c r="G221" s="67" t="s">
        <v>2179</v>
      </c>
      <c r="H221" s="67" t="s">
        <v>75</v>
      </c>
      <c r="I221" s="67" t="s">
        <v>911</v>
      </c>
      <c r="J221" s="67" t="s">
        <v>3430</v>
      </c>
      <c r="K221" s="67" t="s">
        <v>4763</v>
      </c>
      <c r="L221" s="68">
        <v>16500</v>
      </c>
      <c r="M221" s="68">
        <v>1000.15</v>
      </c>
      <c r="N221" s="68">
        <v>15499.85</v>
      </c>
      <c r="O221" s="67" t="s">
        <v>4764</v>
      </c>
      <c r="P221" s="67" t="str">
        <f>TMES[[#This Row],[cedula]]&amp;TMES[[#This Row],[ctapresup]]</f>
        <v>402249244782.1.1.1.01</v>
      </c>
      <c r="Q221" s="69">
        <v>0</v>
      </c>
      <c r="R221" s="40">
        <v>473.55</v>
      </c>
      <c r="S221" s="69">
        <v>0</v>
      </c>
      <c r="T221" s="69">
        <v>0</v>
      </c>
      <c r="U221" s="69">
        <v>0</v>
      </c>
      <c r="V221" s="69">
        <v>0</v>
      </c>
      <c r="W221" s="40">
        <v>25</v>
      </c>
      <c r="X221" s="69">
        <v>0</v>
      </c>
      <c r="Y221" s="69">
        <v>0</v>
      </c>
      <c r="Z221" s="40">
        <v>501.6</v>
      </c>
      <c r="AA221" s="69">
        <v>0</v>
      </c>
    </row>
    <row r="222" spans="1:27">
      <c r="A222" s="67" t="s">
        <v>3052</v>
      </c>
      <c r="B222" s="67" t="s">
        <v>11</v>
      </c>
      <c r="C222" s="67" t="s">
        <v>3088</v>
      </c>
      <c r="D222" s="67" t="s">
        <v>3361</v>
      </c>
      <c r="E222" s="67" t="s">
        <v>3362</v>
      </c>
      <c r="F222" s="67" t="s">
        <v>982</v>
      </c>
      <c r="G222" s="67" t="s">
        <v>2180</v>
      </c>
      <c r="H222" s="67" t="s">
        <v>455</v>
      </c>
      <c r="I222" s="67" t="s">
        <v>960</v>
      </c>
      <c r="J222" s="67" t="s">
        <v>3431</v>
      </c>
      <c r="K222" s="67" t="s">
        <v>4763</v>
      </c>
      <c r="L222" s="68">
        <v>45000</v>
      </c>
      <c r="M222" s="68">
        <v>20998.38</v>
      </c>
      <c r="N222" s="68">
        <v>24001.62</v>
      </c>
      <c r="O222" s="67" t="s">
        <v>4764</v>
      </c>
      <c r="P222" s="67" t="str">
        <f>TMES[[#This Row],[cedula]]&amp;TMES[[#This Row],[ctapresup]]</f>
        <v>001036030152.1.1.1.01</v>
      </c>
      <c r="Q222" s="69">
        <v>0</v>
      </c>
      <c r="R222" s="40">
        <v>1291.5</v>
      </c>
      <c r="S222" s="69">
        <v>0</v>
      </c>
      <c r="T222" s="40">
        <v>17065.55</v>
      </c>
      <c r="U222" s="69">
        <v>0</v>
      </c>
      <c r="V222" s="40">
        <v>100</v>
      </c>
      <c r="W222" s="40">
        <v>25</v>
      </c>
      <c r="X222" s="40">
        <v>1148.33</v>
      </c>
      <c r="Y222" s="69">
        <v>0</v>
      </c>
      <c r="Z222" s="40">
        <v>1368</v>
      </c>
      <c r="AA222" s="69">
        <v>0</v>
      </c>
    </row>
    <row r="223" spans="1:27">
      <c r="A223" s="67" t="s">
        <v>3052</v>
      </c>
      <c r="B223" s="67" t="s">
        <v>11</v>
      </c>
      <c r="C223" s="67" t="s">
        <v>3088</v>
      </c>
      <c r="D223" s="67" t="s">
        <v>3361</v>
      </c>
      <c r="E223" s="67" t="s">
        <v>3362</v>
      </c>
      <c r="F223" s="67" t="s">
        <v>983</v>
      </c>
      <c r="G223" s="67" t="s">
        <v>1352</v>
      </c>
      <c r="H223" s="67" t="s">
        <v>963</v>
      </c>
      <c r="I223" s="67" t="s">
        <v>960</v>
      </c>
      <c r="J223" s="67" t="s">
        <v>3432</v>
      </c>
      <c r="K223" s="67" t="s">
        <v>4763</v>
      </c>
      <c r="L223" s="68">
        <v>45000</v>
      </c>
      <c r="M223" s="68">
        <v>31701.25</v>
      </c>
      <c r="N223" s="68">
        <v>13298.75</v>
      </c>
      <c r="O223" s="67" t="s">
        <v>4764</v>
      </c>
      <c r="P223" s="67" t="str">
        <f>TMES[[#This Row],[cedula]]&amp;TMES[[#This Row],[ctapresup]]</f>
        <v>001007875482.1.1.1.01</v>
      </c>
      <c r="Q223" s="69">
        <v>0</v>
      </c>
      <c r="R223" s="40">
        <v>1291.5</v>
      </c>
      <c r="S223" s="69">
        <v>0</v>
      </c>
      <c r="T223" s="40">
        <v>27768.42</v>
      </c>
      <c r="U223" s="69">
        <v>0</v>
      </c>
      <c r="V223" s="40">
        <v>100</v>
      </c>
      <c r="W223" s="40">
        <v>25</v>
      </c>
      <c r="X223" s="40">
        <v>1148.33</v>
      </c>
      <c r="Y223" s="69">
        <v>0</v>
      </c>
      <c r="Z223" s="40">
        <v>1368</v>
      </c>
      <c r="AA223" s="69">
        <v>0</v>
      </c>
    </row>
    <row r="224" spans="1:27">
      <c r="A224" s="67" t="s">
        <v>3052</v>
      </c>
      <c r="B224" s="67" t="s">
        <v>11</v>
      </c>
      <c r="C224" s="67" t="s">
        <v>3088</v>
      </c>
      <c r="D224" s="67" t="s">
        <v>3361</v>
      </c>
      <c r="E224" s="67" t="s">
        <v>3362</v>
      </c>
      <c r="F224" s="67" t="s">
        <v>792</v>
      </c>
      <c r="G224" s="67" t="s">
        <v>1353</v>
      </c>
      <c r="H224" s="67" t="s">
        <v>793</v>
      </c>
      <c r="I224" s="67" t="s">
        <v>911</v>
      </c>
      <c r="J224" s="67" t="s">
        <v>3433</v>
      </c>
      <c r="K224" s="67" t="s">
        <v>4763</v>
      </c>
      <c r="L224" s="68">
        <v>31500</v>
      </c>
      <c r="M224" s="68">
        <v>3499.1</v>
      </c>
      <c r="N224" s="68">
        <v>28000.9</v>
      </c>
      <c r="O224" s="67" t="s">
        <v>4764</v>
      </c>
      <c r="P224" s="67" t="str">
        <f>TMES[[#This Row],[cedula]]&amp;TMES[[#This Row],[ctapresup]]</f>
        <v>001006489142.1.1.1.01</v>
      </c>
      <c r="Q224" s="69">
        <v>0</v>
      </c>
      <c r="R224" s="40">
        <v>904.05</v>
      </c>
      <c r="S224" s="69">
        <v>0</v>
      </c>
      <c r="T224" s="69">
        <v>0</v>
      </c>
      <c r="U224" s="69">
        <v>0</v>
      </c>
      <c r="V224" s="40">
        <v>100</v>
      </c>
      <c r="W224" s="40">
        <v>25</v>
      </c>
      <c r="X224" s="69">
        <v>0</v>
      </c>
      <c r="Y224" s="69">
        <v>0</v>
      </c>
      <c r="Z224" s="40">
        <v>957.6</v>
      </c>
      <c r="AA224" s="40">
        <v>1512.45</v>
      </c>
    </row>
    <row r="225" spans="1:27">
      <c r="A225" s="67" t="s">
        <v>3052</v>
      </c>
      <c r="B225" s="67" t="s">
        <v>11</v>
      </c>
      <c r="C225" s="67" t="s">
        <v>3088</v>
      </c>
      <c r="D225" s="67" t="s">
        <v>3361</v>
      </c>
      <c r="E225" s="67" t="s">
        <v>3362</v>
      </c>
      <c r="F225" s="67" t="s">
        <v>708</v>
      </c>
      <c r="G225" s="67" t="s">
        <v>1354</v>
      </c>
      <c r="H225" s="67" t="s">
        <v>8</v>
      </c>
      <c r="I225" s="67" t="s">
        <v>699</v>
      </c>
      <c r="J225" s="67" t="s">
        <v>3434</v>
      </c>
      <c r="K225" s="67" t="s">
        <v>4763</v>
      </c>
      <c r="L225" s="68">
        <v>20000</v>
      </c>
      <c r="M225" s="68">
        <v>15547.11</v>
      </c>
      <c r="N225" s="68">
        <v>4452.8900000000003</v>
      </c>
      <c r="O225" s="67" t="s">
        <v>4764</v>
      </c>
      <c r="P225" s="67" t="str">
        <f>TMES[[#This Row],[cedula]]&amp;TMES[[#This Row],[ctapresup]]</f>
        <v>001176779892.1.1.1.01</v>
      </c>
      <c r="Q225" s="69">
        <v>0</v>
      </c>
      <c r="R225" s="40">
        <v>574</v>
      </c>
      <c r="S225" s="69">
        <v>0</v>
      </c>
      <c r="T225" s="40">
        <v>14340.11</v>
      </c>
      <c r="U225" s="69">
        <v>0</v>
      </c>
      <c r="V225" s="69">
        <v>0</v>
      </c>
      <c r="W225" s="40">
        <v>25</v>
      </c>
      <c r="X225" s="69">
        <v>0</v>
      </c>
      <c r="Y225" s="69">
        <v>0</v>
      </c>
      <c r="Z225" s="40">
        <v>608</v>
      </c>
      <c r="AA225" s="69">
        <v>0</v>
      </c>
    </row>
    <row r="226" spans="1:27">
      <c r="A226" s="67" t="s">
        <v>3052</v>
      </c>
      <c r="B226" s="67" t="s">
        <v>11</v>
      </c>
      <c r="C226" s="67" t="s">
        <v>3088</v>
      </c>
      <c r="D226" s="67" t="s">
        <v>3361</v>
      </c>
      <c r="E226" s="67" t="s">
        <v>3362</v>
      </c>
      <c r="F226" s="67" t="s">
        <v>681</v>
      </c>
      <c r="G226" s="67" t="s">
        <v>2181</v>
      </c>
      <c r="H226" s="67" t="s">
        <v>8</v>
      </c>
      <c r="I226" s="67" t="s">
        <v>674</v>
      </c>
      <c r="J226" s="67" t="s">
        <v>3435</v>
      </c>
      <c r="K226" s="67" t="s">
        <v>4763</v>
      </c>
      <c r="L226" s="68">
        <v>10000</v>
      </c>
      <c r="M226" s="68">
        <v>966</v>
      </c>
      <c r="N226" s="68">
        <v>9034</v>
      </c>
      <c r="O226" s="67" t="s">
        <v>4764</v>
      </c>
      <c r="P226" s="67" t="str">
        <f>TMES[[#This Row],[cedula]]&amp;TMES[[#This Row],[ctapresup]]</f>
        <v>031012848872.1.1.1.01</v>
      </c>
      <c r="Q226" s="69">
        <v>0</v>
      </c>
      <c r="R226" s="40">
        <v>287</v>
      </c>
      <c r="S226" s="40">
        <v>300</v>
      </c>
      <c r="T226" s="69">
        <v>0</v>
      </c>
      <c r="U226" s="69">
        <v>0</v>
      </c>
      <c r="V226" s="40">
        <v>50</v>
      </c>
      <c r="W226" s="40">
        <v>25</v>
      </c>
      <c r="X226" s="69">
        <v>0</v>
      </c>
      <c r="Y226" s="69">
        <v>0</v>
      </c>
      <c r="Z226" s="40">
        <v>304</v>
      </c>
      <c r="AA226" s="69">
        <v>0</v>
      </c>
    </row>
    <row r="227" spans="1:27">
      <c r="A227" s="67" t="s">
        <v>3052</v>
      </c>
      <c r="B227" s="67" t="s">
        <v>11</v>
      </c>
      <c r="C227" s="67" t="s">
        <v>3088</v>
      </c>
      <c r="D227" s="67" t="s">
        <v>3361</v>
      </c>
      <c r="E227" s="67" t="s">
        <v>3362</v>
      </c>
      <c r="F227" s="67" t="s">
        <v>314</v>
      </c>
      <c r="G227" s="67" t="s">
        <v>1355</v>
      </c>
      <c r="H227" s="67" t="s">
        <v>310</v>
      </c>
      <c r="I227" s="67" t="s">
        <v>309</v>
      </c>
      <c r="J227" s="67" t="s">
        <v>3436</v>
      </c>
      <c r="K227" s="67" t="s">
        <v>4763</v>
      </c>
      <c r="L227" s="68">
        <v>11258.5</v>
      </c>
      <c r="M227" s="68">
        <v>1040.3800000000001</v>
      </c>
      <c r="N227" s="68">
        <v>10218.120000000001</v>
      </c>
      <c r="O227" s="67" t="s">
        <v>4764</v>
      </c>
      <c r="P227" s="67" t="str">
        <f>TMES[[#This Row],[cedula]]&amp;TMES[[#This Row],[ctapresup]]</f>
        <v>002002391012.1.1.1.01</v>
      </c>
      <c r="Q227" s="69">
        <v>0</v>
      </c>
      <c r="R227" s="40">
        <v>323.12</v>
      </c>
      <c r="S227" s="40">
        <v>300</v>
      </c>
      <c r="T227" s="69">
        <v>0</v>
      </c>
      <c r="U227" s="69">
        <v>0</v>
      </c>
      <c r="V227" s="40">
        <v>50</v>
      </c>
      <c r="W227" s="40">
        <v>25</v>
      </c>
      <c r="X227" s="69">
        <v>0</v>
      </c>
      <c r="Y227" s="69">
        <v>0</v>
      </c>
      <c r="Z227" s="40">
        <v>342.26</v>
      </c>
      <c r="AA227" s="69">
        <v>0</v>
      </c>
    </row>
    <row r="228" spans="1:27">
      <c r="A228" s="67" t="s">
        <v>3052</v>
      </c>
      <c r="B228" s="67" t="s">
        <v>11</v>
      </c>
      <c r="C228" s="67" t="s">
        <v>3088</v>
      </c>
      <c r="D228" s="67" t="s">
        <v>3361</v>
      </c>
      <c r="E228" s="67" t="s">
        <v>3362</v>
      </c>
      <c r="F228" s="67" t="s">
        <v>213</v>
      </c>
      <c r="G228" s="67" t="s">
        <v>1356</v>
      </c>
      <c r="H228" s="67" t="s">
        <v>215</v>
      </c>
      <c r="I228" s="67" t="s">
        <v>214</v>
      </c>
      <c r="J228" s="67" t="s">
        <v>3437</v>
      </c>
      <c r="K228" s="67" t="s">
        <v>4763</v>
      </c>
      <c r="L228" s="68">
        <v>65000</v>
      </c>
      <c r="M228" s="68">
        <v>9554.0400000000009</v>
      </c>
      <c r="N228" s="68">
        <v>55445.96</v>
      </c>
      <c r="O228" s="67" t="s">
        <v>4764</v>
      </c>
      <c r="P228" s="67" t="str">
        <f>TMES[[#This Row],[cedula]]&amp;TMES[[#This Row],[ctapresup]]</f>
        <v>082002268952.1.1.1.01</v>
      </c>
      <c r="Q228" s="69">
        <v>0</v>
      </c>
      <c r="R228" s="40">
        <v>1865.5</v>
      </c>
      <c r="S228" s="69">
        <v>0</v>
      </c>
      <c r="T228" s="69">
        <v>0</v>
      </c>
      <c r="U228" s="69">
        <v>0</v>
      </c>
      <c r="V228" s="40">
        <v>50</v>
      </c>
      <c r="W228" s="40">
        <v>25</v>
      </c>
      <c r="X228" s="40">
        <v>4125.09</v>
      </c>
      <c r="Y228" s="69">
        <v>0</v>
      </c>
      <c r="Z228" s="40">
        <v>1976</v>
      </c>
      <c r="AA228" s="40">
        <v>1512.45</v>
      </c>
    </row>
    <row r="229" spans="1:27">
      <c r="A229" s="67" t="s">
        <v>3052</v>
      </c>
      <c r="B229" s="67" t="s">
        <v>11</v>
      </c>
      <c r="C229" s="67" t="s">
        <v>3088</v>
      </c>
      <c r="D229" s="67" t="s">
        <v>3361</v>
      </c>
      <c r="E229" s="67" t="s">
        <v>3362</v>
      </c>
      <c r="F229" s="67" t="s">
        <v>937</v>
      </c>
      <c r="G229" s="67" t="s">
        <v>2182</v>
      </c>
      <c r="H229" s="67" t="s">
        <v>32</v>
      </c>
      <c r="I229" s="67" t="s">
        <v>911</v>
      </c>
      <c r="J229" s="67" t="s">
        <v>3438</v>
      </c>
      <c r="K229" s="67" t="s">
        <v>4763</v>
      </c>
      <c r="L229" s="68">
        <v>55000</v>
      </c>
      <c r="M229" s="68">
        <v>28594.71</v>
      </c>
      <c r="N229" s="68">
        <v>26405.29</v>
      </c>
      <c r="O229" s="67" t="s">
        <v>4764</v>
      </c>
      <c r="P229" s="67" t="str">
        <f>TMES[[#This Row],[cedula]]&amp;TMES[[#This Row],[ctapresup]]</f>
        <v>001087100052.1.1.1.01</v>
      </c>
      <c r="Q229" s="69">
        <v>0</v>
      </c>
      <c r="R229" s="40">
        <v>1578.5</v>
      </c>
      <c r="S229" s="69">
        <v>0</v>
      </c>
      <c r="T229" s="40">
        <v>20188.37</v>
      </c>
      <c r="U229" s="69">
        <v>0</v>
      </c>
      <c r="V229" s="69">
        <v>0</v>
      </c>
      <c r="W229" s="40">
        <v>25</v>
      </c>
      <c r="X229" s="40">
        <v>2105.94</v>
      </c>
      <c r="Y229" s="69">
        <v>0</v>
      </c>
      <c r="Z229" s="40">
        <v>1672</v>
      </c>
      <c r="AA229" s="40">
        <v>3024.9</v>
      </c>
    </row>
    <row r="230" spans="1:27">
      <c r="A230" s="67" t="s">
        <v>3052</v>
      </c>
      <c r="B230" s="67" t="s">
        <v>11</v>
      </c>
      <c r="C230" s="67" t="s">
        <v>3088</v>
      </c>
      <c r="D230" s="67" t="s">
        <v>3361</v>
      </c>
      <c r="E230" s="67" t="s">
        <v>3362</v>
      </c>
      <c r="F230" s="67" t="s">
        <v>1218</v>
      </c>
      <c r="G230" s="67" t="s">
        <v>2183</v>
      </c>
      <c r="H230" s="67" t="s">
        <v>171</v>
      </c>
      <c r="I230" s="67" t="s">
        <v>266</v>
      </c>
      <c r="J230" s="67" t="s">
        <v>3439</v>
      </c>
      <c r="K230" s="67" t="s">
        <v>4763</v>
      </c>
      <c r="L230" s="68">
        <v>31600</v>
      </c>
      <c r="M230" s="68">
        <v>1892.56</v>
      </c>
      <c r="N230" s="68">
        <v>29707.439999999999</v>
      </c>
      <c r="O230" s="67" t="s">
        <v>4764</v>
      </c>
      <c r="P230" s="67" t="str">
        <f>TMES[[#This Row],[cedula]]&amp;TMES[[#This Row],[ctapresup]]</f>
        <v>001181761712.1.1.1.01</v>
      </c>
      <c r="Q230" s="69">
        <v>0</v>
      </c>
      <c r="R230" s="40">
        <v>906.92</v>
      </c>
      <c r="S230" s="69">
        <v>0</v>
      </c>
      <c r="T230" s="69">
        <v>0</v>
      </c>
      <c r="U230" s="69">
        <v>0</v>
      </c>
      <c r="V230" s="69">
        <v>0</v>
      </c>
      <c r="W230" s="40">
        <v>25</v>
      </c>
      <c r="X230" s="69">
        <v>0</v>
      </c>
      <c r="Y230" s="69">
        <v>0</v>
      </c>
      <c r="Z230" s="40">
        <v>960.64</v>
      </c>
      <c r="AA230" s="69">
        <v>0</v>
      </c>
    </row>
    <row r="231" spans="1:27">
      <c r="A231" s="67" t="s">
        <v>3052</v>
      </c>
      <c r="B231" s="67" t="s">
        <v>11</v>
      </c>
      <c r="C231" s="67" t="s">
        <v>3088</v>
      </c>
      <c r="D231" s="67" t="s">
        <v>3361</v>
      </c>
      <c r="E231" s="67" t="s">
        <v>3362</v>
      </c>
      <c r="F231" s="67" t="s">
        <v>794</v>
      </c>
      <c r="G231" s="67" t="s">
        <v>2184</v>
      </c>
      <c r="H231" s="67" t="s">
        <v>10</v>
      </c>
      <c r="I231" s="67" t="s">
        <v>1116</v>
      </c>
      <c r="J231" s="67" t="s">
        <v>3440</v>
      </c>
      <c r="K231" s="67" t="s">
        <v>4763</v>
      </c>
      <c r="L231" s="68">
        <v>22000</v>
      </c>
      <c r="M231" s="68">
        <v>3137.65</v>
      </c>
      <c r="N231" s="68">
        <v>18862.349999999999</v>
      </c>
      <c r="O231" s="67" t="s">
        <v>4764</v>
      </c>
      <c r="P231" s="67" t="str">
        <f>TMES[[#This Row],[cedula]]&amp;TMES[[#This Row],[ctapresup]]</f>
        <v>054013781372.1.1.1.01</v>
      </c>
      <c r="Q231" s="69">
        <v>0</v>
      </c>
      <c r="R231" s="40">
        <v>631.4</v>
      </c>
      <c r="S231" s="40">
        <v>300</v>
      </c>
      <c r="T231" s="69">
        <v>0</v>
      </c>
      <c r="U231" s="69">
        <v>0</v>
      </c>
      <c r="V231" s="69">
        <v>0</v>
      </c>
      <c r="W231" s="40">
        <v>25</v>
      </c>
      <c r="X231" s="69">
        <v>0</v>
      </c>
      <c r="Y231" s="69">
        <v>0</v>
      </c>
      <c r="Z231" s="40">
        <v>668.8</v>
      </c>
      <c r="AA231" s="40">
        <v>1512.45</v>
      </c>
    </row>
    <row r="232" spans="1:27">
      <c r="A232" s="67" t="s">
        <v>3052</v>
      </c>
      <c r="B232" s="67" t="s">
        <v>11</v>
      </c>
      <c r="C232" s="67" t="s">
        <v>3088</v>
      </c>
      <c r="D232" s="67" t="s">
        <v>3361</v>
      </c>
      <c r="E232" s="67" t="s">
        <v>3362</v>
      </c>
      <c r="F232" s="67" t="s">
        <v>682</v>
      </c>
      <c r="G232" s="67" t="s">
        <v>2185</v>
      </c>
      <c r="H232" s="67" t="s">
        <v>8</v>
      </c>
      <c r="I232" s="67" t="s">
        <v>674</v>
      </c>
      <c r="J232" s="67" t="s">
        <v>3441</v>
      </c>
      <c r="K232" s="67" t="s">
        <v>4763</v>
      </c>
      <c r="L232" s="68">
        <v>11000</v>
      </c>
      <c r="M232" s="68">
        <v>675.1</v>
      </c>
      <c r="N232" s="68">
        <v>10324.9</v>
      </c>
      <c r="O232" s="67" t="s">
        <v>4764</v>
      </c>
      <c r="P232" s="67" t="str">
        <f>TMES[[#This Row],[cedula]]&amp;TMES[[#This Row],[ctapresup]]</f>
        <v>031015519052.1.1.1.01</v>
      </c>
      <c r="Q232" s="69">
        <v>0</v>
      </c>
      <c r="R232" s="40">
        <v>315.7</v>
      </c>
      <c r="S232" s="69">
        <v>0</v>
      </c>
      <c r="T232" s="69">
        <v>0</v>
      </c>
      <c r="U232" s="69">
        <v>0</v>
      </c>
      <c r="V232" s="69">
        <v>0</v>
      </c>
      <c r="W232" s="40">
        <v>25</v>
      </c>
      <c r="X232" s="69">
        <v>0</v>
      </c>
      <c r="Y232" s="69">
        <v>0</v>
      </c>
      <c r="Z232" s="40">
        <v>334.4</v>
      </c>
      <c r="AA232" s="69">
        <v>0</v>
      </c>
    </row>
    <row r="233" spans="1:27">
      <c r="A233" s="67" t="s">
        <v>3052</v>
      </c>
      <c r="B233" s="67" t="s">
        <v>11</v>
      </c>
      <c r="C233" s="67" t="s">
        <v>3088</v>
      </c>
      <c r="D233" s="67" t="s">
        <v>3361</v>
      </c>
      <c r="E233" s="67" t="s">
        <v>3362</v>
      </c>
      <c r="F233" s="67" t="s">
        <v>709</v>
      </c>
      <c r="G233" s="67" t="s">
        <v>1357</v>
      </c>
      <c r="H233" s="67" t="s">
        <v>474</v>
      </c>
      <c r="I233" s="67" t="s">
        <v>699</v>
      </c>
      <c r="J233" s="67" t="s">
        <v>3442</v>
      </c>
      <c r="K233" s="67" t="s">
        <v>4763</v>
      </c>
      <c r="L233" s="68">
        <v>25000</v>
      </c>
      <c r="M233" s="68">
        <v>13356.11</v>
      </c>
      <c r="N233" s="68">
        <v>11643.89</v>
      </c>
      <c r="O233" s="67" t="s">
        <v>4764</v>
      </c>
      <c r="P233" s="67" t="str">
        <f>TMES[[#This Row],[cedula]]&amp;TMES[[#This Row],[ctapresup]]</f>
        <v>001080297112.1.1.1.01</v>
      </c>
      <c r="Q233" s="69">
        <v>0</v>
      </c>
      <c r="R233" s="40">
        <v>717.5</v>
      </c>
      <c r="S233" s="69">
        <v>0</v>
      </c>
      <c r="T233" s="40">
        <v>11803.61</v>
      </c>
      <c r="U233" s="69">
        <v>0</v>
      </c>
      <c r="V233" s="40">
        <v>50</v>
      </c>
      <c r="W233" s="40">
        <v>25</v>
      </c>
      <c r="X233" s="69">
        <v>0</v>
      </c>
      <c r="Y233" s="69">
        <v>0</v>
      </c>
      <c r="Z233" s="40">
        <v>760</v>
      </c>
      <c r="AA233" s="69">
        <v>0</v>
      </c>
    </row>
    <row r="234" spans="1:27">
      <c r="A234" s="67" t="s">
        <v>3052</v>
      </c>
      <c r="B234" s="67" t="s">
        <v>11</v>
      </c>
      <c r="C234" s="67" t="s">
        <v>3088</v>
      </c>
      <c r="D234" s="67" t="s">
        <v>3361</v>
      </c>
      <c r="E234" s="67" t="s">
        <v>3362</v>
      </c>
      <c r="F234" s="67" t="s">
        <v>723</v>
      </c>
      <c r="G234" s="67" t="s">
        <v>1358</v>
      </c>
      <c r="H234" s="67" t="s">
        <v>724</v>
      </c>
      <c r="I234" s="67" t="s">
        <v>716</v>
      </c>
      <c r="J234" s="67" t="s">
        <v>3443</v>
      </c>
      <c r="K234" s="67" t="s">
        <v>4763</v>
      </c>
      <c r="L234" s="68">
        <v>30000</v>
      </c>
      <c r="M234" s="68">
        <v>23270.86</v>
      </c>
      <c r="N234" s="68">
        <v>6729.14</v>
      </c>
      <c r="O234" s="67" t="s">
        <v>4764</v>
      </c>
      <c r="P234" s="67" t="str">
        <f>TMES[[#This Row],[cedula]]&amp;TMES[[#This Row],[ctapresup]]</f>
        <v>001062498732.1.1.1.01</v>
      </c>
      <c r="Q234" s="69">
        <v>0</v>
      </c>
      <c r="R234" s="40">
        <v>861</v>
      </c>
      <c r="S234" s="40">
        <v>300</v>
      </c>
      <c r="T234" s="40">
        <v>21172.86</v>
      </c>
      <c r="U234" s="69">
        <v>0</v>
      </c>
      <c r="V234" s="69">
        <v>0</v>
      </c>
      <c r="W234" s="40">
        <v>25</v>
      </c>
      <c r="X234" s="69">
        <v>0</v>
      </c>
      <c r="Y234" s="69">
        <v>0</v>
      </c>
      <c r="Z234" s="40">
        <v>912</v>
      </c>
      <c r="AA234" s="69">
        <v>0</v>
      </c>
    </row>
    <row r="235" spans="1:27">
      <c r="A235" s="67" t="s">
        <v>3052</v>
      </c>
      <c r="B235" s="67" t="s">
        <v>11</v>
      </c>
      <c r="C235" s="67" t="s">
        <v>3088</v>
      </c>
      <c r="D235" s="67" t="s">
        <v>3361</v>
      </c>
      <c r="E235" s="67" t="s">
        <v>3362</v>
      </c>
      <c r="F235" s="67" t="s">
        <v>3444</v>
      </c>
      <c r="G235" s="67" t="s">
        <v>2186</v>
      </c>
      <c r="H235" s="67" t="s">
        <v>1085</v>
      </c>
      <c r="I235" s="67" t="s">
        <v>960</v>
      </c>
      <c r="J235" s="67" t="s">
        <v>3445</v>
      </c>
      <c r="K235" s="67" t="s">
        <v>4763</v>
      </c>
      <c r="L235" s="68">
        <v>100000</v>
      </c>
      <c r="M235" s="68">
        <v>26636.37</v>
      </c>
      <c r="N235" s="68">
        <v>73363.63</v>
      </c>
      <c r="O235" s="67" t="s">
        <v>4764</v>
      </c>
      <c r="P235" s="67" t="str">
        <f>TMES[[#This Row],[cedula]]&amp;TMES[[#This Row],[ctapresup]]</f>
        <v>001012438062.1.1.1.01</v>
      </c>
      <c r="Q235" s="69">
        <v>0</v>
      </c>
      <c r="R235" s="40">
        <v>2870</v>
      </c>
      <c r="S235" s="69">
        <v>0</v>
      </c>
      <c r="T235" s="40">
        <v>8546</v>
      </c>
      <c r="U235" s="69">
        <v>0</v>
      </c>
      <c r="V235" s="40">
        <v>50</v>
      </c>
      <c r="W235" s="40">
        <v>25</v>
      </c>
      <c r="X235" s="40">
        <v>12105.37</v>
      </c>
      <c r="Y235" s="69">
        <v>0</v>
      </c>
      <c r="Z235" s="40">
        <v>3040</v>
      </c>
      <c r="AA235" s="69">
        <v>0</v>
      </c>
    </row>
    <row r="236" spans="1:27">
      <c r="A236" s="67" t="s">
        <v>3052</v>
      </c>
      <c r="B236" s="67" t="s">
        <v>11</v>
      </c>
      <c r="C236" s="67" t="s">
        <v>3088</v>
      </c>
      <c r="D236" s="67" t="s">
        <v>3361</v>
      </c>
      <c r="E236" s="67" t="s">
        <v>3362</v>
      </c>
      <c r="F236" s="67" t="s">
        <v>1059</v>
      </c>
      <c r="G236" s="67" t="s">
        <v>2187</v>
      </c>
      <c r="H236" s="67" t="s">
        <v>32</v>
      </c>
      <c r="I236" s="67" t="s">
        <v>911</v>
      </c>
      <c r="J236" s="67" t="s">
        <v>3446</v>
      </c>
      <c r="K236" s="67" t="s">
        <v>4763</v>
      </c>
      <c r="L236" s="68">
        <v>45000</v>
      </c>
      <c r="M236" s="68">
        <v>3832.83</v>
      </c>
      <c r="N236" s="68">
        <v>41167.17</v>
      </c>
      <c r="O236" s="67" t="s">
        <v>4764</v>
      </c>
      <c r="P236" s="67" t="str">
        <f>TMES[[#This Row],[cedula]]&amp;TMES[[#This Row],[ctapresup]]</f>
        <v>001023764312.1.1.1.01</v>
      </c>
      <c r="Q236" s="69">
        <v>0</v>
      </c>
      <c r="R236" s="40">
        <v>1291.5</v>
      </c>
      <c r="S236" s="69">
        <v>0</v>
      </c>
      <c r="T236" s="69">
        <v>0</v>
      </c>
      <c r="U236" s="69">
        <v>0</v>
      </c>
      <c r="V236" s="69">
        <v>0</v>
      </c>
      <c r="W236" s="40">
        <v>25</v>
      </c>
      <c r="X236" s="40">
        <v>1148.33</v>
      </c>
      <c r="Y236" s="69">
        <v>0</v>
      </c>
      <c r="Z236" s="40">
        <v>1368</v>
      </c>
      <c r="AA236" s="69">
        <v>0</v>
      </c>
    </row>
    <row r="237" spans="1:27">
      <c r="A237" s="67" t="s">
        <v>3052</v>
      </c>
      <c r="B237" s="67" t="s">
        <v>11</v>
      </c>
      <c r="C237" s="67" t="s">
        <v>3088</v>
      </c>
      <c r="D237" s="67" t="s">
        <v>3361</v>
      </c>
      <c r="E237" s="67" t="s">
        <v>3362</v>
      </c>
      <c r="F237" s="67" t="s">
        <v>204</v>
      </c>
      <c r="G237" s="67" t="s">
        <v>2188</v>
      </c>
      <c r="H237" s="67" t="s">
        <v>8</v>
      </c>
      <c r="I237" s="67" t="s">
        <v>205</v>
      </c>
      <c r="J237" s="67" t="s">
        <v>3447</v>
      </c>
      <c r="K237" s="67" t="s">
        <v>4763</v>
      </c>
      <c r="L237" s="68">
        <v>20000</v>
      </c>
      <c r="M237" s="68">
        <v>7130.88</v>
      </c>
      <c r="N237" s="68">
        <v>12869.12</v>
      </c>
      <c r="O237" s="67" t="s">
        <v>4764</v>
      </c>
      <c r="P237" s="67" t="str">
        <f>TMES[[#This Row],[cedula]]&amp;TMES[[#This Row],[ctapresup]]</f>
        <v>001090313772.1.1.1.01</v>
      </c>
      <c r="Q237" s="69">
        <v>0</v>
      </c>
      <c r="R237" s="40">
        <v>574</v>
      </c>
      <c r="S237" s="69">
        <v>0</v>
      </c>
      <c r="T237" s="40">
        <v>5703.88</v>
      </c>
      <c r="U237" s="69">
        <v>0</v>
      </c>
      <c r="V237" s="40">
        <v>220</v>
      </c>
      <c r="W237" s="40">
        <v>25</v>
      </c>
      <c r="X237" s="69">
        <v>0</v>
      </c>
      <c r="Y237" s="69">
        <v>0</v>
      </c>
      <c r="Z237" s="40">
        <v>608</v>
      </c>
      <c r="AA237" s="69">
        <v>0</v>
      </c>
    </row>
    <row r="238" spans="1:27">
      <c r="A238" s="67" t="s">
        <v>3052</v>
      </c>
      <c r="B238" s="67" t="s">
        <v>11</v>
      </c>
      <c r="C238" s="67" t="s">
        <v>3088</v>
      </c>
      <c r="D238" s="67" t="s">
        <v>3361</v>
      </c>
      <c r="E238" s="67" t="s">
        <v>3362</v>
      </c>
      <c r="F238" s="67" t="s">
        <v>91</v>
      </c>
      <c r="G238" s="67" t="s">
        <v>1360</v>
      </c>
      <c r="H238" s="67" t="s">
        <v>82</v>
      </c>
      <c r="I238" s="67" t="s">
        <v>208</v>
      </c>
      <c r="J238" s="67" t="s">
        <v>3448</v>
      </c>
      <c r="K238" s="67" t="s">
        <v>4763</v>
      </c>
      <c r="L238" s="68">
        <v>65000</v>
      </c>
      <c r="M238" s="68">
        <v>14398.21</v>
      </c>
      <c r="N238" s="68">
        <v>50601.79</v>
      </c>
      <c r="O238" s="67" t="s">
        <v>4764</v>
      </c>
      <c r="P238" s="67" t="str">
        <f>TMES[[#This Row],[cedula]]&amp;TMES[[#This Row],[ctapresup]]</f>
        <v>123001266822.1.1.1.01</v>
      </c>
      <c r="Q238" s="69">
        <v>0</v>
      </c>
      <c r="R238" s="40">
        <v>1865.5</v>
      </c>
      <c r="S238" s="40">
        <v>1600</v>
      </c>
      <c r="T238" s="40">
        <v>3194.17</v>
      </c>
      <c r="U238" s="69">
        <v>0</v>
      </c>
      <c r="V238" s="40">
        <v>100</v>
      </c>
      <c r="W238" s="40">
        <v>25</v>
      </c>
      <c r="X238" s="40">
        <v>4125.09</v>
      </c>
      <c r="Y238" s="69">
        <v>0</v>
      </c>
      <c r="Z238" s="40">
        <v>1976</v>
      </c>
      <c r="AA238" s="40">
        <v>1512.45</v>
      </c>
    </row>
    <row r="239" spans="1:27">
      <c r="A239" s="67" t="s">
        <v>3052</v>
      </c>
      <c r="B239" s="67" t="s">
        <v>11</v>
      </c>
      <c r="C239" s="67" t="s">
        <v>3088</v>
      </c>
      <c r="D239" s="67" t="s">
        <v>3361</v>
      </c>
      <c r="E239" s="67" t="s">
        <v>3362</v>
      </c>
      <c r="F239" s="67" t="s">
        <v>684</v>
      </c>
      <c r="G239" s="67" t="s">
        <v>1361</v>
      </c>
      <c r="H239" s="67" t="s">
        <v>685</v>
      </c>
      <c r="I239" s="67" t="s">
        <v>674</v>
      </c>
      <c r="J239" s="67" t="s">
        <v>3449</v>
      </c>
      <c r="K239" s="67" t="s">
        <v>4763</v>
      </c>
      <c r="L239" s="68">
        <v>35000</v>
      </c>
      <c r="M239" s="68">
        <v>18635.5</v>
      </c>
      <c r="N239" s="68">
        <v>16364.5</v>
      </c>
      <c r="O239" s="67" t="s">
        <v>4764</v>
      </c>
      <c r="P239" s="67" t="str">
        <f>TMES[[#This Row],[cedula]]&amp;TMES[[#This Row],[ctapresup]]</f>
        <v>001170216832.1.1.1.01</v>
      </c>
      <c r="Q239" s="69">
        <v>0</v>
      </c>
      <c r="R239" s="40">
        <v>1004.5</v>
      </c>
      <c r="S239" s="40">
        <v>300</v>
      </c>
      <c r="T239" s="40">
        <v>16192</v>
      </c>
      <c r="U239" s="69">
        <v>0</v>
      </c>
      <c r="V239" s="40">
        <v>50</v>
      </c>
      <c r="W239" s="40">
        <v>25</v>
      </c>
      <c r="X239" s="69">
        <v>0</v>
      </c>
      <c r="Y239" s="69">
        <v>0</v>
      </c>
      <c r="Z239" s="40">
        <v>1064</v>
      </c>
      <c r="AA239" s="69">
        <v>0</v>
      </c>
    </row>
    <row r="240" spans="1:27">
      <c r="A240" s="67" t="s">
        <v>3052</v>
      </c>
      <c r="B240" s="67" t="s">
        <v>11</v>
      </c>
      <c r="C240" s="67" t="s">
        <v>3088</v>
      </c>
      <c r="D240" s="67" t="s">
        <v>3361</v>
      </c>
      <c r="E240" s="67" t="s">
        <v>3362</v>
      </c>
      <c r="F240" s="67" t="s">
        <v>265</v>
      </c>
      <c r="G240" s="67" t="s">
        <v>2190</v>
      </c>
      <c r="H240" s="67" t="s">
        <v>259</v>
      </c>
      <c r="I240" s="67" t="s">
        <v>1983</v>
      </c>
      <c r="J240" s="67" t="s">
        <v>3450</v>
      </c>
      <c r="K240" s="67" t="s">
        <v>4763</v>
      </c>
      <c r="L240" s="68">
        <v>45000</v>
      </c>
      <c r="M240" s="68">
        <v>6664.41</v>
      </c>
      <c r="N240" s="68">
        <v>38335.589999999997</v>
      </c>
      <c r="O240" s="67" t="s">
        <v>4764</v>
      </c>
      <c r="P240" s="67" t="str">
        <f>TMES[[#This Row],[cedula]]&amp;TMES[[#This Row],[ctapresup]]</f>
        <v>001099090442.1.1.1.01</v>
      </c>
      <c r="Q240" s="69">
        <v>0</v>
      </c>
      <c r="R240" s="40">
        <v>1291.5</v>
      </c>
      <c r="S240" s="69">
        <v>0</v>
      </c>
      <c r="T240" s="40">
        <v>1546</v>
      </c>
      <c r="U240" s="69">
        <v>0</v>
      </c>
      <c r="V240" s="69">
        <v>0</v>
      </c>
      <c r="W240" s="40">
        <v>25</v>
      </c>
      <c r="X240" s="40">
        <v>921.46</v>
      </c>
      <c r="Y240" s="69">
        <v>0</v>
      </c>
      <c r="Z240" s="40">
        <v>1368</v>
      </c>
      <c r="AA240" s="40">
        <v>1512.45</v>
      </c>
    </row>
    <row r="241" spans="1:27">
      <c r="A241" s="67" t="s">
        <v>3052</v>
      </c>
      <c r="B241" s="67" t="s">
        <v>11</v>
      </c>
      <c r="C241" s="67" t="s">
        <v>3088</v>
      </c>
      <c r="D241" s="67" t="s">
        <v>3361</v>
      </c>
      <c r="E241" s="67" t="s">
        <v>3362</v>
      </c>
      <c r="F241" s="67" t="s">
        <v>1927</v>
      </c>
      <c r="G241" s="67" t="s">
        <v>2191</v>
      </c>
      <c r="H241" s="67" t="s">
        <v>389</v>
      </c>
      <c r="I241" s="67" t="s">
        <v>911</v>
      </c>
      <c r="J241" s="67" t="s">
        <v>3451</v>
      </c>
      <c r="K241" s="67" t="s">
        <v>4763</v>
      </c>
      <c r="L241" s="68">
        <v>35000</v>
      </c>
      <c r="M241" s="68">
        <v>2093.5</v>
      </c>
      <c r="N241" s="68">
        <v>32906.5</v>
      </c>
      <c r="O241" s="67" t="s">
        <v>4764</v>
      </c>
      <c r="P241" s="67" t="str">
        <f>TMES[[#This Row],[cedula]]&amp;TMES[[#This Row],[ctapresup]]</f>
        <v>026007457032.1.1.1.01</v>
      </c>
      <c r="Q241" s="69">
        <v>0</v>
      </c>
      <c r="R241" s="40">
        <v>1004.5</v>
      </c>
      <c r="S241" s="69">
        <v>0</v>
      </c>
      <c r="T241" s="69">
        <v>0</v>
      </c>
      <c r="U241" s="69">
        <v>0</v>
      </c>
      <c r="V241" s="69">
        <v>0</v>
      </c>
      <c r="W241" s="40">
        <v>25</v>
      </c>
      <c r="X241" s="69">
        <v>0</v>
      </c>
      <c r="Y241" s="69">
        <v>0</v>
      </c>
      <c r="Z241" s="40">
        <v>1064</v>
      </c>
      <c r="AA241" s="69">
        <v>0</v>
      </c>
    </row>
    <row r="242" spans="1:27">
      <c r="A242" s="67" t="s">
        <v>3052</v>
      </c>
      <c r="B242" s="67" t="s">
        <v>11</v>
      </c>
      <c r="C242" s="67" t="s">
        <v>3088</v>
      </c>
      <c r="D242" s="67" t="s">
        <v>3361</v>
      </c>
      <c r="E242" s="67" t="s">
        <v>3362</v>
      </c>
      <c r="F242" s="67" t="s">
        <v>1086</v>
      </c>
      <c r="G242" s="67" t="s">
        <v>2192</v>
      </c>
      <c r="H242" s="67" t="s">
        <v>1087</v>
      </c>
      <c r="I242" s="67" t="s">
        <v>1116</v>
      </c>
      <c r="J242" s="67" t="s">
        <v>3452</v>
      </c>
      <c r="K242" s="67" t="s">
        <v>4763</v>
      </c>
      <c r="L242" s="68">
        <v>30000</v>
      </c>
      <c r="M242" s="68">
        <v>13899.82</v>
      </c>
      <c r="N242" s="68">
        <v>16100.18</v>
      </c>
      <c r="O242" s="67" t="s">
        <v>4764</v>
      </c>
      <c r="P242" s="67" t="str">
        <f>TMES[[#This Row],[cedula]]&amp;TMES[[#This Row],[ctapresup]]</f>
        <v>048007995142.1.1.1.01</v>
      </c>
      <c r="Q242" s="69">
        <v>0</v>
      </c>
      <c r="R242" s="40">
        <v>861</v>
      </c>
      <c r="S242" s="69">
        <v>0</v>
      </c>
      <c r="T242" s="40">
        <v>12101.82</v>
      </c>
      <c r="U242" s="69">
        <v>0</v>
      </c>
      <c r="V242" s="69">
        <v>0</v>
      </c>
      <c r="W242" s="40">
        <v>25</v>
      </c>
      <c r="X242" s="69">
        <v>0</v>
      </c>
      <c r="Y242" s="69">
        <v>0</v>
      </c>
      <c r="Z242" s="40">
        <v>912</v>
      </c>
      <c r="AA242" s="69">
        <v>0</v>
      </c>
    </row>
    <row r="243" spans="1:27">
      <c r="A243" s="67" t="s">
        <v>3052</v>
      </c>
      <c r="B243" s="67" t="s">
        <v>11</v>
      </c>
      <c r="C243" s="67" t="s">
        <v>3088</v>
      </c>
      <c r="D243" s="67" t="s">
        <v>3361</v>
      </c>
      <c r="E243" s="67" t="s">
        <v>3362</v>
      </c>
      <c r="F243" s="67" t="s">
        <v>938</v>
      </c>
      <c r="G243" s="67" t="s">
        <v>2193</v>
      </c>
      <c r="H243" s="67" t="s">
        <v>75</v>
      </c>
      <c r="I243" s="67" t="s">
        <v>911</v>
      </c>
      <c r="J243" s="67" t="s">
        <v>3453</v>
      </c>
      <c r="K243" s="67" t="s">
        <v>4763</v>
      </c>
      <c r="L243" s="68">
        <v>10000</v>
      </c>
      <c r="M243" s="68">
        <v>9900</v>
      </c>
      <c r="N243" s="68">
        <v>100</v>
      </c>
      <c r="O243" s="67" t="s">
        <v>4764</v>
      </c>
      <c r="P243" s="67" t="str">
        <f>TMES[[#This Row],[cedula]]&amp;TMES[[#This Row],[ctapresup]]</f>
        <v>001090991922.1.1.1.01</v>
      </c>
      <c r="Q243" s="69">
        <v>0</v>
      </c>
      <c r="R243" s="40">
        <v>287</v>
      </c>
      <c r="S243" s="69">
        <v>0</v>
      </c>
      <c r="T243" s="40">
        <v>7872.65</v>
      </c>
      <c r="U243" s="69">
        <v>0</v>
      </c>
      <c r="V243" s="69">
        <v>0</v>
      </c>
      <c r="W243" s="40">
        <v>25</v>
      </c>
      <c r="X243" s="40">
        <v>1411.35</v>
      </c>
      <c r="Y243" s="69">
        <v>0</v>
      </c>
      <c r="Z243" s="40">
        <v>304</v>
      </c>
      <c r="AA243" s="69">
        <v>0</v>
      </c>
    </row>
    <row r="244" spans="1:27">
      <c r="A244" s="67" t="s">
        <v>3052</v>
      </c>
      <c r="B244" s="67" t="s">
        <v>11</v>
      </c>
      <c r="C244" s="67" t="s">
        <v>3088</v>
      </c>
      <c r="D244" s="67" t="s">
        <v>3361</v>
      </c>
      <c r="E244" s="67" t="s">
        <v>3362</v>
      </c>
      <c r="F244" s="67" t="s">
        <v>3293</v>
      </c>
      <c r="G244" s="67" t="s">
        <v>3327</v>
      </c>
      <c r="H244" s="67" t="s">
        <v>1601</v>
      </c>
      <c r="I244" s="67" t="s">
        <v>1116</v>
      </c>
      <c r="J244" s="67" t="s">
        <v>3454</v>
      </c>
      <c r="K244" s="67" t="s">
        <v>4763</v>
      </c>
      <c r="L244" s="68">
        <v>24000</v>
      </c>
      <c r="M244" s="68">
        <v>1443.4</v>
      </c>
      <c r="N244" s="68">
        <v>22556.6</v>
      </c>
      <c r="O244" s="67" t="s">
        <v>4764</v>
      </c>
      <c r="P244" s="67" t="str">
        <f>TMES[[#This Row],[cedula]]&amp;TMES[[#This Row],[ctapresup]]</f>
        <v>001148558282.1.1.1.01</v>
      </c>
      <c r="Q244" s="69">
        <v>0</v>
      </c>
      <c r="R244" s="40">
        <v>688.8</v>
      </c>
      <c r="S244" s="69">
        <v>0</v>
      </c>
      <c r="T244" s="69">
        <v>0</v>
      </c>
      <c r="U244" s="69">
        <v>0</v>
      </c>
      <c r="V244" s="69">
        <v>0</v>
      </c>
      <c r="W244" s="40">
        <v>25</v>
      </c>
      <c r="X244" s="69">
        <v>0</v>
      </c>
      <c r="Y244" s="69">
        <v>0</v>
      </c>
      <c r="Z244" s="40">
        <v>729.6</v>
      </c>
      <c r="AA244" s="69">
        <v>0</v>
      </c>
    </row>
    <row r="245" spans="1:27">
      <c r="A245" s="67" t="s">
        <v>3052</v>
      </c>
      <c r="B245" s="67" t="s">
        <v>11</v>
      </c>
      <c r="C245" s="67" t="s">
        <v>3088</v>
      </c>
      <c r="D245" s="67" t="s">
        <v>3361</v>
      </c>
      <c r="E245" s="67" t="s">
        <v>3362</v>
      </c>
      <c r="F245" s="67" t="s">
        <v>3296</v>
      </c>
      <c r="G245" s="67" t="s">
        <v>3330</v>
      </c>
      <c r="H245" s="67" t="s">
        <v>27</v>
      </c>
      <c r="I245" s="67" t="s">
        <v>911</v>
      </c>
      <c r="J245" s="67" t="s">
        <v>3455</v>
      </c>
      <c r="K245" s="67" t="s">
        <v>4763</v>
      </c>
      <c r="L245" s="68">
        <v>18000</v>
      </c>
      <c r="M245" s="68">
        <v>1088.8</v>
      </c>
      <c r="N245" s="68">
        <v>16911.2</v>
      </c>
      <c r="O245" s="67" t="s">
        <v>4764</v>
      </c>
      <c r="P245" s="67" t="str">
        <f>TMES[[#This Row],[cedula]]&amp;TMES[[#This Row],[ctapresup]]</f>
        <v>402332925032.1.1.1.01</v>
      </c>
      <c r="Q245" s="69">
        <v>0</v>
      </c>
      <c r="R245" s="40">
        <v>516.6</v>
      </c>
      <c r="S245" s="69">
        <v>0</v>
      </c>
      <c r="T245" s="69">
        <v>0</v>
      </c>
      <c r="U245" s="69">
        <v>0</v>
      </c>
      <c r="V245" s="69">
        <v>0</v>
      </c>
      <c r="W245" s="40">
        <v>25</v>
      </c>
      <c r="X245" s="69">
        <v>0</v>
      </c>
      <c r="Y245" s="69">
        <v>0</v>
      </c>
      <c r="Z245" s="40">
        <v>547.20000000000005</v>
      </c>
      <c r="AA245" s="69">
        <v>0</v>
      </c>
    </row>
    <row r="246" spans="1:27">
      <c r="A246" s="67" t="s">
        <v>3052</v>
      </c>
      <c r="B246" s="67" t="s">
        <v>11</v>
      </c>
      <c r="C246" s="67" t="s">
        <v>3088</v>
      </c>
      <c r="D246" s="67" t="s">
        <v>3361</v>
      </c>
      <c r="E246" s="67" t="s">
        <v>3362</v>
      </c>
      <c r="F246" s="67" t="s">
        <v>1088</v>
      </c>
      <c r="G246" s="67" t="s">
        <v>2194</v>
      </c>
      <c r="H246" s="67" t="s">
        <v>1089</v>
      </c>
      <c r="I246" s="67" t="s">
        <v>270</v>
      </c>
      <c r="J246" s="67" t="s">
        <v>3456</v>
      </c>
      <c r="K246" s="67" t="s">
        <v>4763</v>
      </c>
      <c r="L246" s="68">
        <v>65000</v>
      </c>
      <c r="M246" s="68">
        <v>8594.08</v>
      </c>
      <c r="N246" s="68">
        <v>56405.919999999998</v>
      </c>
      <c r="O246" s="67" t="s">
        <v>4764</v>
      </c>
      <c r="P246" s="67" t="str">
        <f>TMES[[#This Row],[cedula]]&amp;TMES[[#This Row],[ctapresup]]</f>
        <v>001188615742.1.1.1.01</v>
      </c>
      <c r="Q246" s="69">
        <v>0</v>
      </c>
      <c r="R246" s="40">
        <v>1865.5</v>
      </c>
      <c r="S246" s="40">
        <v>300</v>
      </c>
      <c r="T246" s="69">
        <v>0</v>
      </c>
      <c r="U246" s="69">
        <v>0</v>
      </c>
      <c r="V246" s="69">
        <v>0</v>
      </c>
      <c r="W246" s="40">
        <v>25</v>
      </c>
      <c r="X246" s="40">
        <v>4427.58</v>
      </c>
      <c r="Y246" s="69">
        <v>0</v>
      </c>
      <c r="Z246" s="40">
        <v>1976</v>
      </c>
      <c r="AA246" s="69">
        <v>0</v>
      </c>
    </row>
    <row r="247" spans="1:27">
      <c r="A247" s="67" t="s">
        <v>3052</v>
      </c>
      <c r="B247" s="67" t="s">
        <v>11</v>
      </c>
      <c r="C247" s="67" t="s">
        <v>3088</v>
      </c>
      <c r="D247" s="67" t="s">
        <v>3361</v>
      </c>
      <c r="E247" s="67" t="s">
        <v>3362</v>
      </c>
      <c r="F247" s="67" t="s">
        <v>939</v>
      </c>
      <c r="G247" s="67" t="s">
        <v>2195</v>
      </c>
      <c r="H247" s="67" t="s">
        <v>940</v>
      </c>
      <c r="I247" s="67" t="s">
        <v>911</v>
      </c>
      <c r="J247" s="67" t="s">
        <v>3457</v>
      </c>
      <c r="K247" s="67" t="s">
        <v>4763</v>
      </c>
      <c r="L247" s="68">
        <v>11400.33</v>
      </c>
      <c r="M247" s="68">
        <v>4408.8100000000004</v>
      </c>
      <c r="N247" s="68">
        <v>6991.52</v>
      </c>
      <c r="O247" s="67" t="s">
        <v>4764</v>
      </c>
      <c r="P247" s="67" t="str">
        <f>TMES[[#This Row],[cedula]]&amp;TMES[[#This Row],[ctapresup]]</f>
        <v>001028726602.1.1.1.01</v>
      </c>
      <c r="Q247" s="69">
        <v>0</v>
      </c>
      <c r="R247" s="40">
        <v>327.19</v>
      </c>
      <c r="S247" s="69">
        <v>0</v>
      </c>
      <c r="T247" s="40">
        <v>3660.05</v>
      </c>
      <c r="U247" s="69">
        <v>0</v>
      </c>
      <c r="V247" s="40">
        <v>50</v>
      </c>
      <c r="W247" s="40">
        <v>25</v>
      </c>
      <c r="X247" s="69">
        <v>0</v>
      </c>
      <c r="Y247" s="69">
        <v>0</v>
      </c>
      <c r="Z247" s="40">
        <v>346.57</v>
      </c>
      <c r="AA247" s="69">
        <v>0</v>
      </c>
    </row>
    <row r="248" spans="1:27">
      <c r="A248" s="67" t="s">
        <v>3052</v>
      </c>
      <c r="B248" s="67" t="s">
        <v>11</v>
      </c>
      <c r="C248" s="67" t="s">
        <v>3088</v>
      </c>
      <c r="D248" s="67" t="s">
        <v>3361</v>
      </c>
      <c r="E248" s="67" t="s">
        <v>3362</v>
      </c>
      <c r="F248" s="67" t="s">
        <v>3458</v>
      </c>
      <c r="G248" s="67" t="s">
        <v>2196</v>
      </c>
      <c r="H248" s="67" t="s">
        <v>1609</v>
      </c>
      <c r="I248" s="67" t="s">
        <v>1116</v>
      </c>
      <c r="J248" s="67" t="s">
        <v>3459</v>
      </c>
      <c r="K248" s="67" t="s">
        <v>4763</v>
      </c>
      <c r="L248" s="68">
        <v>300000</v>
      </c>
      <c r="M248" s="68">
        <v>75773.22</v>
      </c>
      <c r="N248" s="68">
        <v>224226.78</v>
      </c>
      <c r="O248" s="67" t="s">
        <v>4764</v>
      </c>
      <c r="P248" s="67" t="str">
        <f>TMES[[#This Row],[cedula]]&amp;TMES[[#This Row],[ctapresup]]</f>
        <v>001007324602.1.1.1.01</v>
      </c>
      <c r="Q248" s="69">
        <v>0</v>
      </c>
      <c r="R248" s="40">
        <v>8610</v>
      </c>
      <c r="S248" s="40">
        <v>2000</v>
      </c>
      <c r="T248" s="69">
        <v>0</v>
      </c>
      <c r="U248" s="69">
        <v>0</v>
      </c>
      <c r="V248" s="69">
        <v>0</v>
      </c>
      <c r="W248" s="40">
        <v>25</v>
      </c>
      <c r="X248" s="40">
        <v>60194.42</v>
      </c>
      <c r="Y248" s="69">
        <v>0</v>
      </c>
      <c r="Z248" s="40">
        <v>4943.8</v>
      </c>
      <c r="AA248" s="69">
        <v>0</v>
      </c>
    </row>
    <row r="249" spans="1:27">
      <c r="A249" s="67" t="s">
        <v>3052</v>
      </c>
      <c r="B249" s="67" t="s">
        <v>11</v>
      </c>
      <c r="C249" s="67" t="s">
        <v>3088</v>
      </c>
      <c r="D249" s="67" t="s">
        <v>3361</v>
      </c>
      <c r="E249" s="67" t="s">
        <v>3362</v>
      </c>
      <c r="F249" s="67" t="s">
        <v>298</v>
      </c>
      <c r="G249" s="67" t="s">
        <v>1362</v>
      </c>
      <c r="H249" s="67" t="s">
        <v>100</v>
      </c>
      <c r="I249" s="67" t="s">
        <v>288</v>
      </c>
      <c r="J249" s="67" t="s">
        <v>3460</v>
      </c>
      <c r="K249" s="67" t="s">
        <v>4763</v>
      </c>
      <c r="L249" s="68">
        <v>60000</v>
      </c>
      <c r="M249" s="68">
        <v>7537.68</v>
      </c>
      <c r="N249" s="68">
        <v>52462.32</v>
      </c>
      <c r="O249" s="67" t="s">
        <v>4764</v>
      </c>
      <c r="P249" s="67" t="str">
        <f>TMES[[#This Row],[cedula]]&amp;TMES[[#This Row],[ctapresup]]</f>
        <v>001169023542.1.1.1.01</v>
      </c>
      <c r="Q249" s="69">
        <v>0</v>
      </c>
      <c r="R249" s="40">
        <v>1722</v>
      </c>
      <c r="S249" s="40">
        <v>300</v>
      </c>
      <c r="T249" s="69">
        <v>0</v>
      </c>
      <c r="U249" s="69">
        <v>0</v>
      </c>
      <c r="V249" s="40">
        <v>180</v>
      </c>
      <c r="W249" s="40">
        <v>25</v>
      </c>
      <c r="X249" s="40">
        <v>3486.68</v>
      </c>
      <c r="Y249" s="69">
        <v>0</v>
      </c>
      <c r="Z249" s="40">
        <v>1824</v>
      </c>
      <c r="AA249" s="69">
        <v>0</v>
      </c>
    </row>
    <row r="250" spans="1:27">
      <c r="A250" s="67" t="s">
        <v>3052</v>
      </c>
      <c r="B250" s="67" t="s">
        <v>11</v>
      </c>
      <c r="C250" s="67" t="s">
        <v>3088</v>
      </c>
      <c r="D250" s="67" t="s">
        <v>3361</v>
      </c>
      <c r="E250" s="67" t="s">
        <v>3362</v>
      </c>
      <c r="F250" s="67" t="s">
        <v>798</v>
      </c>
      <c r="G250" s="67" t="s">
        <v>1363</v>
      </c>
      <c r="H250" s="67" t="s">
        <v>128</v>
      </c>
      <c r="I250" s="67" t="s">
        <v>1116</v>
      </c>
      <c r="J250" s="67" t="s">
        <v>3461</v>
      </c>
      <c r="K250" s="67" t="s">
        <v>4763</v>
      </c>
      <c r="L250" s="68">
        <v>15000</v>
      </c>
      <c r="M250" s="68">
        <v>10050.24</v>
      </c>
      <c r="N250" s="68">
        <v>4949.76</v>
      </c>
      <c r="O250" s="67" t="s">
        <v>4764</v>
      </c>
      <c r="P250" s="67" t="str">
        <f>TMES[[#This Row],[cedula]]&amp;TMES[[#This Row],[ctapresup]]</f>
        <v>001034171922.1.1.1.01</v>
      </c>
      <c r="Q250" s="69">
        <v>0</v>
      </c>
      <c r="R250" s="40">
        <v>430.5</v>
      </c>
      <c r="S250" s="69">
        <v>0</v>
      </c>
      <c r="T250" s="40">
        <v>9088.74</v>
      </c>
      <c r="U250" s="69">
        <v>0</v>
      </c>
      <c r="V250" s="40">
        <v>50</v>
      </c>
      <c r="W250" s="40">
        <v>25</v>
      </c>
      <c r="X250" s="69">
        <v>0</v>
      </c>
      <c r="Y250" s="69">
        <v>0</v>
      </c>
      <c r="Z250" s="40">
        <v>456</v>
      </c>
      <c r="AA250" s="69">
        <v>0</v>
      </c>
    </row>
    <row r="251" spans="1:27">
      <c r="A251" s="67" t="s">
        <v>3052</v>
      </c>
      <c r="B251" s="67" t="s">
        <v>11</v>
      </c>
      <c r="C251" s="67" t="s">
        <v>3088</v>
      </c>
      <c r="D251" s="67" t="s">
        <v>3361</v>
      </c>
      <c r="E251" s="67" t="s">
        <v>3362</v>
      </c>
      <c r="F251" s="67" t="s">
        <v>1090</v>
      </c>
      <c r="G251" s="67" t="s">
        <v>2197</v>
      </c>
      <c r="H251" s="67" t="s">
        <v>261</v>
      </c>
      <c r="I251" s="67" t="s">
        <v>716</v>
      </c>
      <c r="J251" s="67" t="s">
        <v>3462</v>
      </c>
      <c r="K251" s="67" t="s">
        <v>4763</v>
      </c>
      <c r="L251" s="68">
        <v>50000</v>
      </c>
      <c r="M251" s="68">
        <v>7719.58</v>
      </c>
      <c r="N251" s="68">
        <v>42280.42</v>
      </c>
      <c r="O251" s="67" t="s">
        <v>4764</v>
      </c>
      <c r="P251" s="67" t="str">
        <f>TMES[[#This Row],[cedula]]&amp;TMES[[#This Row],[ctapresup]]</f>
        <v>022000733812.1.1.1.01</v>
      </c>
      <c r="Q251" s="69">
        <v>0</v>
      </c>
      <c r="R251" s="40">
        <v>1435</v>
      </c>
      <c r="S251" s="40">
        <v>1600</v>
      </c>
      <c r="T251" s="69">
        <v>0</v>
      </c>
      <c r="U251" s="69">
        <v>0</v>
      </c>
      <c r="V251" s="69">
        <v>0</v>
      </c>
      <c r="W251" s="40">
        <v>25</v>
      </c>
      <c r="X251" s="40">
        <v>1627.13</v>
      </c>
      <c r="Y251" s="69">
        <v>0</v>
      </c>
      <c r="Z251" s="40">
        <v>1520</v>
      </c>
      <c r="AA251" s="40">
        <v>1512.45</v>
      </c>
    </row>
    <row r="252" spans="1:27">
      <c r="A252" s="67" t="s">
        <v>3052</v>
      </c>
      <c r="B252" s="67" t="s">
        <v>11</v>
      </c>
      <c r="C252" s="67" t="s">
        <v>3088</v>
      </c>
      <c r="D252" s="67" t="s">
        <v>3361</v>
      </c>
      <c r="E252" s="67" t="s">
        <v>3362</v>
      </c>
      <c r="F252" s="67" t="s">
        <v>711</v>
      </c>
      <c r="G252" s="67" t="s">
        <v>1364</v>
      </c>
      <c r="H252" s="67" t="s">
        <v>128</v>
      </c>
      <c r="I252" s="67" t="s">
        <v>699</v>
      </c>
      <c r="J252" s="67" t="s">
        <v>3463</v>
      </c>
      <c r="K252" s="67" t="s">
        <v>4763</v>
      </c>
      <c r="L252" s="68">
        <v>22000</v>
      </c>
      <c r="M252" s="68">
        <v>9108.7800000000007</v>
      </c>
      <c r="N252" s="68">
        <v>12891.22</v>
      </c>
      <c r="O252" s="67" t="s">
        <v>4764</v>
      </c>
      <c r="P252" s="67" t="str">
        <f>TMES[[#This Row],[cedula]]&amp;TMES[[#This Row],[ctapresup]]</f>
        <v>001015518512.1.1.1.01</v>
      </c>
      <c r="Q252" s="69">
        <v>0</v>
      </c>
      <c r="R252" s="40">
        <v>631.4</v>
      </c>
      <c r="S252" s="69">
        <v>0</v>
      </c>
      <c r="T252" s="40">
        <v>7733.58</v>
      </c>
      <c r="U252" s="69">
        <v>0</v>
      </c>
      <c r="V252" s="40">
        <v>50</v>
      </c>
      <c r="W252" s="40">
        <v>25</v>
      </c>
      <c r="X252" s="69">
        <v>0</v>
      </c>
      <c r="Y252" s="69">
        <v>0</v>
      </c>
      <c r="Z252" s="40">
        <v>668.8</v>
      </c>
      <c r="AA252" s="69">
        <v>0</v>
      </c>
    </row>
    <row r="253" spans="1:27">
      <c r="A253" s="67" t="s">
        <v>3052</v>
      </c>
      <c r="B253" s="67" t="s">
        <v>11</v>
      </c>
      <c r="C253" s="67" t="s">
        <v>3088</v>
      </c>
      <c r="D253" s="67" t="s">
        <v>3361</v>
      </c>
      <c r="E253" s="67" t="s">
        <v>3362</v>
      </c>
      <c r="F253" s="67" t="s">
        <v>1924</v>
      </c>
      <c r="G253" s="67" t="s">
        <v>2198</v>
      </c>
      <c r="H253" s="67" t="s">
        <v>10</v>
      </c>
      <c r="I253" s="67" t="s">
        <v>1116</v>
      </c>
      <c r="J253" s="67" t="s">
        <v>3464</v>
      </c>
      <c r="K253" s="67" t="s">
        <v>4763</v>
      </c>
      <c r="L253" s="68">
        <v>35000</v>
      </c>
      <c r="M253" s="68">
        <v>2093.5</v>
      </c>
      <c r="N253" s="68">
        <v>32906.5</v>
      </c>
      <c r="O253" s="67" t="s">
        <v>4764</v>
      </c>
      <c r="P253" s="67" t="str">
        <f>TMES[[#This Row],[cedula]]&amp;TMES[[#This Row],[ctapresup]]</f>
        <v>001185348172.1.1.1.01</v>
      </c>
      <c r="Q253" s="69">
        <v>0</v>
      </c>
      <c r="R253" s="40">
        <v>1004.5</v>
      </c>
      <c r="S253" s="69">
        <v>0</v>
      </c>
      <c r="T253" s="69">
        <v>0</v>
      </c>
      <c r="U253" s="69">
        <v>0</v>
      </c>
      <c r="V253" s="69">
        <v>0</v>
      </c>
      <c r="W253" s="40">
        <v>25</v>
      </c>
      <c r="X253" s="69">
        <v>0</v>
      </c>
      <c r="Y253" s="69">
        <v>0</v>
      </c>
      <c r="Z253" s="40">
        <v>1064</v>
      </c>
      <c r="AA253" s="69">
        <v>0</v>
      </c>
    </row>
    <row r="254" spans="1:27">
      <c r="A254" s="67" t="s">
        <v>3052</v>
      </c>
      <c r="B254" s="67" t="s">
        <v>11</v>
      </c>
      <c r="C254" s="67" t="s">
        <v>3088</v>
      </c>
      <c r="D254" s="67" t="s">
        <v>3361</v>
      </c>
      <c r="E254" s="67" t="s">
        <v>3362</v>
      </c>
      <c r="F254" s="67" t="s">
        <v>984</v>
      </c>
      <c r="G254" s="67" t="s">
        <v>1365</v>
      </c>
      <c r="H254" s="67" t="s">
        <v>985</v>
      </c>
      <c r="I254" s="67" t="s">
        <v>960</v>
      </c>
      <c r="J254" s="67" t="s">
        <v>3465</v>
      </c>
      <c r="K254" s="67" t="s">
        <v>4763</v>
      </c>
      <c r="L254" s="68">
        <v>45000</v>
      </c>
      <c r="M254" s="68">
        <v>36324.629999999997</v>
      </c>
      <c r="N254" s="68">
        <v>8675.3700000000008</v>
      </c>
      <c r="O254" s="67" t="s">
        <v>4764</v>
      </c>
      <c r="P254" s="67" t="str">
        <f>TMES[[#This Row],[cedula]]&amp;TMES[[#This Row],[ctapresup]]</f>
        <v>001129464392.1.1.1.01</v>
      </c>
      <c r="Q254" s="69">
        <v>0</v>
      </c>
      <c r="R254" s="40">
        <v>1291.5</v>
      </c>
      <c r="S254" s="69">
        <v>0</v>
      </c>
      <c r="T254" s="40">
        <v>32391.8</v>
      </c>
      <c r="U254" s="69">
        <v>0</v>
      </c>
      <c r="V254" s="40">
        <v>100</v>
      </c>
      <c r="W254" s="40">
        <v>25</v>
      </c>
      <c r="X254" s="40">
        <v>1148.33</v>
      </c>
      <c r="Y254" s="69">
        <v>0</v>
      </c>
      <c r="Z254" s="40">
        <v>1368</v>
      </c>
      <c r="AA254" s="69">
        <v>0</v>
      </c>
    </row>
    <row r="255" spans="1:27">
      <c r="A255" s="67" t="s">
        <v>3052</v>
      </c>
      <c r="B255" s="67" t="s">
        <v>11</v>
      </c>
      <c r="C255" s="67" t="s">
        <v>3088</v>
      </c>
      <c r="D255" s="67" t="s">
        <v>3361</v>
      </c>
      <c r="E255" s="67" t="s">
        <v>3362</v>
      </c>
      <c r="F255" s="67" t="s">
        <v>799</v>
      </c>
      <c r="G255" s="67" t="s">
        <v>2199</v>
      </c>
      <c r="H255" s="67" t="s">
        <v>59</v>
      </c>
      <c r="I255" s="67" t="s">
        <v>911</v>
      </c>
      <c r="J255" s="67" t="s">
        <v>3466</v>
      </c>
      <c r="K255" s="67" t="s">
        <v>4763</v>
      </c>
      <c r="L255" s="68">
        <v>55000</v>
      </c>
      <c r="M255" s="68">
        <v>5835.18</v>
      </c>
      <c r="N255" s="68">
        <v>49164.82</v>
      </c>
      <c r="O255" s="67" t="s">
        <v>4764</v>
      </c>
      <c r="P255" s="67" t="str">
        <f>TMES[[#This Row],[cedula]]&amp;TMES[[#This Row],[ctapresup]]</f>
        <v>001182324462.1.1.1.01</v>
      </c>
      <c r="Q255" s="69">
        <v>0</v>
      </c>
      <c r="R255" s="40">
        <v>1578.5</v>
      </c>
      <c r="S255" s="69">
        <v>0</v>
      </c>
      <c r="T255" s="69">
        <v>0</v>
      </c>
      <c r="U255" s="69">
        <v>0</v>
      </c>
      <c r="V255" s="69">
        <v>0</v>
      </c>
      <c r="W255" s="40">
        <v>25</v>
      </c>
      <c r="X255" s="40">
        <v>2559.6799999999998</v>
      </c>
      <c r="Y255" s="69">
        <v>0</v>
      </c>
      <c r="Z255" s="40">
        <v>1672</v>
      </c>
      <c r="AA255" s="69">
        <v>0</v>
      </c>
    </row>
    <row r="256" spans="1:27">
      <c r="A256" s="67" t="s">
        <v>3052</v>
      </c>
      <c r="B256" s="67" t="s">
        <v>11</v>
      </c>
      <c r="C256" s="67" t="s">
        <v>3088</v>
      </c>
      <c r="D256" s="67" t="s">
        <v>3361</v>
      </c>
      <c r="E256" s="67" t="s">
        <v>3362</v>
      </c>
      <c r="F256" s="67" t="s">
        <v>941</v>
      </c>
      <c r="G256" s="67" t="s">
        <v>2200</v>
      </c>
      <c r="H256" s="67" t="s">
        <v>102</v>
      </c>
      <c r="I256" s="67" t="s">
        <v>911</v>
      </c>
      <c r="J256" s="67" t="s">
        <v>3467</v>
      </c>
      <c r="K256" s="67" t="s">
        <v>4763</v>
      </c>
      <c r="L256" s="68">
        <v>16500</v>
      </c>
      <c r="M256" s="68">
        <v>1000.15</v>
      </c>
      <c r="N256" s="68">
        <v>15499.85</v>
      </c>
      <c r="O256" s="67" t="s">
        <v>4764</v>
      </c>
      <c r="P256" s="67" t="str">
        <f>TMES[[#This Row],[cedula]]&amp;TMES[[#This Row],[ctapresup]]</f>
        <v>001126994262.1.1.1.01</v>
      </c>
      <c r="Q256" s="69">
        <v>0</v>
      </c>
      <c r="R256" s="40">
        <v>473.55</v>
      </c>
      <c r="S256" s="69">
        <v>0</v>
      </c>
      <c r="T256" s="69">
        <v>0</v>
      </c>
      <c r="U256" s="69">
        <v>0</v>
      </c>
      <c r="V256" s="69">
        <v>0</v>
      </c>
      <c r="W256" s="40">
        <v>25</v>
      </c>
      <c r="X256" s="69">
        <v>0</v>
      </c>
      <c r="Y256" s="69">
        <v>0</v>
      </c>
      <c r="Z256" s="40">
        <v>501.6</v>
      </c>
      <c r="AA256" s="69">
        <v>0</v>
      </c>
    </row>
    <row r="257" spans="1:27">
      <c r="A257" s="67" t="s">
        <v>3052</v>
      </c>
      <c r="B257" s="67" t="s">
        <v>11</v>
      </c>
      <c r="C257" s="67" t="s">
        <v>3088</v>
      </c>
      <c r="D257" s="67" t="s">
        <v>3361</v>
      </c>
      <c r="E257" s="67" t="s">
        <v>3362</v>
      </c>
      <c r="F257" s="67" t="s">
        <v>211</v>
      </c>
      <c r="G257" s="67" t="s">
        <v>1366</v>
      </c>
      <c r="H257" s="67" t="s">
        <v>10</v>
      </c>
      <c r="I257" s="67" t="s">
        <v>1985</v>
      </c>
      <c r="J257" s="67" t="s">
        <v>3468</v>
      </c>
      <c r="K257" s="67" t="s">
        <v>4763</v>
      </c>
      <c r="L257" s="68">
        <v>45000</v>
      </c>
      <c r="M257" s="68">
        <v>10762.91</v>
      </c>
      <c r="N257" s="68">
        <v>34237.089999999997</v>
      </c>
      <c r="O257" s="67" t="s">
        <v>4764</v>
      </c>
      <c r="P257" s="67" t="str">
        <f>TMES[[#This Row],[cedula]]&amp;TMES[[#This Row],[ctapresup]]</f>
        <v>223002451272.1.1.1.01</v>
      </c>
      <c r="Q257" s="69">
        <v>0</v>
      </c>
      <c r="R257" s="40">
        <v>1291.5</v>
      </c>
      <c r="S257" s="40">
        <v>1500</v>
      </c>
      <c r="T257" s="69">
        <v>0</v>
      </c>
      <c r="U257" s="69">
        <v>0</v>
      </c>
      <c r="V257" s="69">
        <v>0</v>
      </c>
      <c r="W257" s="40">
        <v>25</v>
      </c>
      <c r="X257" s="40">
        <v>5065.96</v>
      </c>
      <c r="Y257" s="69">
        <v>0</v>
      </c>
      <c r="Z257" s="40">
        <v>1368</v>
      </c>
      <c r="AA257" s="40">
        <v>1512.45</v>
      </c>
    </row>
    <row r="258" spans="1:27">
      <c r="A258" s="67" t="s">
        <v>3052</v>
      </c>
      <c r="B258" s="67" t="s">
        <v>11</v>
      </c>
      <c r="C258" s="67" t="s">
        <v>3088</v>
      </c>
      <c r="D258" s="67" t="s">
        <v>3361</v>
      </c>
      <c r="E258" s="67" t="s">
        <v>3362</v>
      </c>
      <c r="F258" s="67" t="s">
        <v>3072</v>
      </c>
      <c r="G258" s="67" t="s">
        <v>3058</v>
      </c>
      <c r="H258" s="67" t="s">
        <v>42</v>
      </c>
      <c r="I258" s="67" t="s">
        <v>911</v>
      </c>
      <c r="J258" s="67" t="s">
        <v>3469</v>
      </c>
      <c r="K258" s="67" t="s">
        <v>4763</v>
      </c>
      <c r="L258" s="68">
        <v>10000</v>
      </c>
      <c r="M258" s="68">
        <v>616</v>
      </c>
      <c r="N258" s="68">
        <v>9384</v>
      </c>
      <c r="O258" s="67" t="s">
        <v>4764</v>
      </c>
      <c r="P258" s="67" t="str">
        <f>TMES[[#This Row],[cedula]]&amp;TMES[[#This Row],[ctapresup]]</f>
        <v>001070683142.1.1.1.01</v>
      </c>
      <c r="Q258" s="69">
        <v>0</v>
      </c>
      <c r="R258" s="40">
        <v>287</v>
      </c>
      <c r="S258" s="69">
        <v>0</v>
      </c>
      <c r="T258" s="69">
        <v>0</v>
      </c>
      <c r="U258" s="69">
        <v>0</v>
      </c>
      <c r="V258" s="69">
        <v>0</v>
      </c>
      <c r="W258" s="40">
        <v>25</v>
      </c>
      <c r="X258" s="69">
        <v>0</v>
      </c>
      <c r="Y258" s="69">
        <v>0</v>
      </c>
      <c r="Z258" s="40">
        <v>304</v>
      </c>
      <c r="AA258" s="69">
        <v>0</v>
      </c>
    </row>
    <row r="259" spans="1:27">
      <c r="A259" s="67" t="s">
        <v>3052</v>
      </c>
      <c r="B259" s="67" t="s">
        <v>11</v>
      </c>
      <c r="C259" s="67" t="s">
        <v>3088</v>
      </c>
      <c r="D259" s="67" t="s">
        <v>3361</v>
      </c>
      <c r="E259" s="67" t="s">
        <v>3362</v>
      </c>
      <c r="F259" s="67" t="s">
        <v>986</v>
      </c>
      <c r="G259" s="67" t="s">
        <v>1367</v>
      </c>
      <c r="H259" s="67" t="s">
        <v>987</v>
      </c>
      <c r="I259" s="67" t="s">
        <v>960</v>
      </c>
      <c r="J259" s="67" t="s">
        <v>3470</v>
      </c>
      <c r="K259" s="67" t="s">
        <v>4763</v>
      </c>
      <c r="L259" s="68">
        <v>150000</v>
      </c>
      <c r="M259" s="68">
        <v>32806.620000000003</v>
      </c>
      <c r="N259" s="68">
        <v>117193.38</v>
      </c>
      <c r="O259" s="67" t="s">
        <v>4764</v>
      </c>
      <c r="P259" s="67" t="str">
        <f>TMES[[#This Row],[cedula]]&amp;TMES[[#This Row],[ctapresup]]</f>
        <v>001014978402.1.1.1.01</v>
      </c>
      <c r="Q259" s="69">
        <v>0</v>
      </c>
      <c r="R259" s="40">
        <v>4305</v>
      </c>
      <c r="S259" s="69">
        <v>0</v>
      </c>
      <c r="T259" s="69">
        <v>0</v>
      </c>
      <c r="U259" s="69">
        <v>0</v>
      </c>
      <c r="V259" s="40">
        <v>50</v>
      </c>
      <c r="W259" s="40">
        <v>25</v>
      </c>
      <c r="X259" s="40">
        <v>23866.62</v>
      </c>
      <c r="Y259" s="69">
        <v>0</v>
      </c>
      <c r="Z259" s="40">
        <v>4560</v>
      </c>
      <c r="AA259" s="69">
        <v>0</v>
      </c>
    </row>
    <row r="260" spans="1:27">
      <c r="A260" s="67" t="s">
        <v>3052</v>
      </c>
      <c r="B260" s="67" t="s">
        <v>11</v>
      </c>
      <c r="C260" s="67" t="s">
        <v>3088</v>
      </c>
      <c r="D260" s="67" t="s">
        <v>3361</v>
      </c>
      <c r="E260" s="67" t="s">
        <v>3362</v>
      </c>
      <c r="F260" s="67" t="s">
        <v>712</v>
      </c>
      <c r="G260" s="67" t="s">
        <v>2201</v>
      </c>
      <c r="H260" s="67" t="s">
        <v>8</v>
      </c>
      <c r="I260" s="67" t="s">
        <v>699</v>
      </c>
      <c r="J260" s="67" t="s">
        <v>3471</v>
      </c>
      <c r="K260" s="67" t="s">
        <v>4763</v>
      </c>
      <c r="L260" s="68">
        <v>20000</v>
      </c>
      <c r="M260" s="68">
        <v>3103</v>
      </c>
      <c r="N260" s="68">
        <v>16897</v>
      </c>
      <c r="O260" s="67" t="s">
        <v>4764</v>
      </c>
      <c r="P260" s="67" t="str">
        <f>TMES[[#This Row],[cedula]]&amp;TMES[[#This Row],[ctapresup]]</f>
        <v>001001046032.1.1.1.01</v>
      </c>
      <c r="Q260" s="69">
        <v>0</v>
      </c>
      <c r="R260" s="40">
        <v>574</v>
      </c>
      <c r="S260" s="40">
        <v>300</v>
      </c>
      <c r="T260" s="40">
        <v>1546</v>
      </c>
      <c r="U260" s="69">
        <v>0</v>
      </c>
      <c r="V260" s="40">
        <v>50</v>
      </c>
      <c r="W260" s="40">
        <v>25</v>
      </c>
      <c r="X260" s="69">
        <v>0</v>
      </c>
      <c r="Y260" s="69">
        <v>0</v>
      </c>
      <c r="Z260" s="40">
        <v>608</v>
      </c>
      <c r="AA260" s="69">
        <v>0</v>
      </c>
    </row>
    <row r="261" spans="1:27">
      <c r="A261" s="67" t="s">
        <v>3052</v>
      </c>
      <c r="B261" s="67" t="s">
        <v>11</v>
      </c>
      <c r="C261" s="67" t="s">
        <v>3088</v>
      </c>
      <c r="D261" s="67" t="s">
        <v>3361</v>
      </c>
      <c r="E261" s="67" t="s">
        <v>3362</v>
      </c>
      <c r="F261" s="67" t="s">
        <v>988</v>
      </c>
      <c r="G261" s="67" t="s">
        <v>2202</v>
      </c>
      <c r="H261" s="67" t="s">
        <v>989</v>
      </c>
      <c r="I261" s="67" t="s">
        <v>960</v>
      </c>
      <c r="J261" s="67" t="s">
        <v>3472</v>
      </c>
      <c r="K261" s="67" t="s">
        <v>4763</v>
      </c>
      <c r="L261" s="68">
        <v>100000</v>
      </c>
      <c r="M261" s="68">
        <v>19274.71</v>
      </c>
      <c r="N261" s="68">
        <v>80725.289999999994</v>
      </c>
      <c r="O261" s="67" t="s">
        <v>4764</v>
      </c>
      <c r="P261" s="67" t="str">
        <f>TMES[[#This Row],[cedula]]&amp;TMES[[#This Row],[ctapresup]]</f>
        <v>001008918602.1.1.1.01</v>
      </c>
      <c r="Q261" s="69">
        <v>0</v>
      </c>
      <c r="R261" s="40">
        <v>2870</v>
      </c>
      <c r="S261" s="69">
        <v>0</v>
      </c>
      <c r="T261" s="69">
        <v>0</v>
      </c>
      <c r="U261" s="69">
        <v>0</v>
      </c>
      <c r="V261" s="40">
        <v>100</v>
      </c>
      <c r="W261" s="40">
        <v>25</v>
      </c>
      <c r="X261" s="40">
        <v>11727.26</v>
      </c>
      <c r="Y261" s="69">
        <v>0</v>
      </c>
      <c r="Z261" s="40">
        <v>3040</v>
      </c>
      <c r="AA261" s="40">
        <v>1512.45</v>
      </c>
    </row>
    <row r="262" spans="1:27">
      <c r="A262" s="67" t="s">
        <v>3052</v>
      </c>
      <c r="B262" s="67" t="s">
        <v>11</v>
      </c>
      <c r="C262" s="67" t="s">
        <v>3088</v>
      </c>
      <c r="D262" s="67" t="s">
        <v>3361</v>
      </c>
      <c r="E262" s="67" t="s">
        <v>3362</v>
      </c>
      <c r="F262" s="67" t="s">
        <v>206</v>
      </c>
      <c r="G262" s="67" t="s">
        <v>2203</v>
      </c>
      <c r="H262" s="67" t="s">
        <v>27</v>
      </c>
      <c r="I262" s="67" t="s">
        <v>205</v>
      </c>
      <c r="J262" s="67" t="s">
        <v>3473</v>
      </c>
      <c r="K262" s="67" t="s">
        <v>4763</v>
      </c>
      <c r="L262" s="68">
        <v>22000</v>
      </c>
      <c r="M262" s="68">
        <v>8784.7000000000007</v>
      </c>
      <c r="N262" s="68">
        <v>13215.3</v>
      </c>
      <c r="O262" s="67" t="s">
        <v>4764</v>
      </c>
      <c r="P262" s="67" t="str">
        <f>TMES[[#This Row],[cedula]]&amp;TMES[[#This Row],[ctapresup]]</f>
        <v>001043285472.1.1.1.01</v>
      </c>
      <c r="Q262" s="69">
        <v>0</v>
      </c>
      <c r="R262" s="40">
        <v>631.4</v>
      </c>
      <c r="S262" s="69">
        <v>0</v>
      </c>
      <c r="T262" s="40">
        <v>7459.5</v>
      </c>
      <c r="U262" s="69">
        <v>0</v>
      </c>
      <c r="V262" s="69">
        <v>0</v>
      </c>
      <c r="W262" s="40">
        <v>25</v>
      </c>
      <c r="X262" s="69">
        <v>0</v>
      </c>
      <c r="Y262" s="69">
        <v>0</v>
      </c>
      <c r="Z262" s="40">
        <v>668.8</v>
      </c>
      <c r="AA262" s="69">
        <v>0</v>
      </c>
    </row>
    <row r="263" spans="1:27">
      <c r="A263" s="67" t="s">
        <v>3052</v>
      </c>
      <c r="B263" s="67" t="s">
        <v>11</v>
      </c>
      <c r="C263" s="67" t="s">
        <v>3088</v>
      </c>
      <c r="D263" s="67" t="s">
        <v>3361</v>
      </c>
      <c r="E263" s="67" t="s">
        <v>3362</v>
      </c>
      <c r="F263" s="67" t="s">
        <v>686</v>
      </c>
      <c r="G263" s="67" t="s">
        <v>1368</v>
      </c>
      <c r="H263" s="67" t="s">
        <v>687</v>
      </c>
      <c r="I263" s="67" t="s">
        <v>911</v>
      </c>
      <c r="J263" s="67" t="s">
        <v>3474</v>
      </c>
      <c r="K263" s="67" t="s">
        <v>4763</v>
      </c>
      <c r="L263" s="68">
        <v>55000</v>
      </c>
      <c r="M263" s="68">
        <v>6185.18</v>
      </c>
      <c r="N263" s="68">
        <v>48814.82</v>
      </c>
      <c r="O263" s="67" t="s">
        <v>4764</v>
      </c>
      <c r="P263" s="67" t="str">
        <f>TMES[[#This Row],[cedula]]&amp;TMES[[#This Row],[ctapresup]]</f>
        <v>001013799312.1.1.1.01</v>
      </c>
      <c r="Q263" s="69">
        <v>0</v>
      </c>
      <c r="R263" s="40">
        <v>1578.5</v>
      </c>
      <c r="S263" s="40">
        <v>300</v>
      </c>
      <c r="T263" s="69">
        <v>0</v>
      </c>
      <c r="U263" s="69">
        <v>0</v>
      </c>
      <c r="V263" s="40">
        <v>50</v>
      </c>
      <c r="W263" s="40">
        <v>25</v>
      </c>
      <c r="X263" s="40">
        <v>2559.6799999999998</v>
      </c>
      <c r="Y263" s="69">
        <v>0</v>
      </c>
      <c r="Z263" s="40">
        <v>1672</v>
      </c>
      <c r="AA263" s="69">
        <v>0</v>
      </c>
    </row>
    <row r="264" spans="1:27">
      <c r="A264" s="67" t="s">
        <v>3052</v>
      </c>
      <c r="B264" s="67" t="s">
        <v>11</v>
      </c>
      <c r="C264" s="67" t="s">
        <v>3088</v>
      </c>
      <c r="D264" s="67" t="s">
        <v>3361</v>
      </c>
      <c r="E264" s="67" t="s">
        <v>3362</v>
      </c>
      <c r="F264" s="67" t="s">
        <v>725</v>
      </c>
      <c r="G264" s="67" t="s">
        <v>2204</v>
      </c>
      <c r="H264" s="67" t="s">
        <v>133</v>
      </c>
      <c r="I264" s="67" t="s">
        <v>716</v>
      </c>
      <c r="J264" s="67" t="s">
        <v>3475</v>
      </c>
      <c r="K264" s="67" t="s">
        <v>4763</v>
      </c>
      <c r="L264" s="68">
        <v>30000</v>
      </c>
      <c r="M264" s="68">
        <v>21633.06</v>
      </c>
      <c r="N264" s="68">
        <v>8366.94</v>
      </c>
      <c r="O264" s="67" t="s">
        <v>4764</v>
      </c>
      <c r="P264" s="67" t="str">
        <f>TMES[[#This Row],[cedula]]&amp;TMES[[#This Row],[ctapresup]]</f>
        <v>001141082022.1.1.1.01</v>
      </c>
      <c r="Q264" s="69">
        <v>0</v>
      </c>
      <c r="R264" s="40">
        <v>861</v>
      </c>
      <c r="S264" s="69">
        <v>0</v>
      </c>
      <c r="T264" s="40">
        <v>19835.060000000001</v>
      </c>
      <c r="U264" s="69">
        <v>0</v>
      </c>
      <c r="V264" s="69">
        <v>0</v>
      </c>
      <c r="W264" s="40">
        <v>25</v>
      </c>
      <c r="X264" s="69">
        <v>0</v>
      </c>
      <c r="Y264" s="69">
        <v>0</v>
      </c>
      <c r="Z264" s="40">
        <v>912</v>
      </c>
      <c r="AA264" s="69">
        <v>0</v>
      </c>
    </row>
    <row r="265" spans="1:27">
      <c r="A265" s="67" t="s">
        <v>3052</v>
      </c>
      <c r="B265" s="67" t="s">
        <v>11</v>
      </c>
      <c r="C265" s="67" t="s">
        <v>3088</v>
      </c>
      <c r="D265" s="67" t="s">
        <v>3361</v>
      </c>
      <c r="E265" s="67" t="s">
        <v>3362</v>
      </c>
      <c r="F265" s="67" t="s">
        <v>1976</v>
      </c>
      <c r="G265" s="67" t="s">
        <v>2205</v>
      </c>
      <c r="H265" s="67" t="s">
        <v>292</v>
      </c>
      <c r="I265" s="67" t="s">
        <v>911</v>
      </c>
      <c r="J265" s="67" t="s">
        <v>3476</v>
      </c>
      <c r="K265" s="67" t="s">
        <v>4763</v>
      </c>
      <c r="L265" s="68">
        <v>45000</v>
      </c>
      <c r="M265" s="68">
        <v>3832.83</v>
      </c>
      <c r="N265" s="68">
        <v>41167.17</v>
      </c>
      <c r="O265" s="67" t="s">
        <v>4764</v>
      </c>
      <c r="P265" s="67" t="str">
        <f>TMES[[#This Row],[cedula]]&amp;TMES[[#This Row],[ctapresup]]</f>
        <v>001072328292.1.1.1.01</v>
      </c>
      <c r="Q265" s="69">
        <v>0</v>
      </c>
      <c r="R265" s="40">
        <v>1291.5</v>
      </c>
      <c r="S265" s="69">
        <v>0</v>
      </c>
      <c r="T265" s="69">
        <v>0</v>
      </c>
      <c r="U265" s="69">
        <v>0</v>
      </c>
      <c r="V265" s="69">
        <v>0</v>
      </c>
      <c r="W265" s="40">
        <v>25</v>
      </c>
      <c r="X265" s="40">
        <v>1148.33</v>
      </c>
      <c r="Y265" s="69">
        <v>0</v>
      </c>
      <c r="Z265" s="40">
        <v>1368</v>
      </c>
      <c r="AA265" s="69">
        <v>0</v>
      </c>
    </row>
    <row r="266" spans="1:27">
      <c r="A266" s="67" t="s">
        <v>3052</v>
      </c>
      <c r="B266" s="67" t="s">
        <v>11</v>
      </c>
      <c r="C266" s="67" t="s">
        <v>3088</v>
      </c>
      <c r="D266" s="67" t="s">
        <v>3361</v>
      </c>
      <c r="E266" s="67" t="s">
        <v>3362</v>
      </c>
      <c r="F266" s="67" t="s">
        <v>1260</v>
      </c>
      <c r="G266" s="67" t="s">
        <v>2206</v>
      </c>
      <c r="H266" s="67" t="s">
        <v>324</v>
      </c>
      <c r="I266" s="67" t="s">
        <v>319</v>
      </c>
      <c r="J266" s="67" t="s">
        <v>3477</v>
      </c>
      <c r="K266" s="67" t="s">
        <v>4763</v>
      </c>
      <c r="L266" s="68">
        <v>40000</v>
      </c>
      <c r="M266" s="68">
        <v>2831.65</v>
      </c>
      <c r="N266" s="68">
        <v>37168.35</v>
      </c>
      <c r="O266" s="67" t="s">
        <v>4764</v>
      </c>
      <c r="P266" s="67" t="str">
        <f>TMES[[#This Row],[cedula]]&amp;TMES[[#This Row],[ctapresup]]</f>
        <v>402202866172.1.1.1.01</v>
      </c>
      <c r="Q266" s="69">
        <v>0</v>
      </c>
      <c r="R266" s="40">
        <v>1148</v>
      </c>
      <c r="S266" s="69">
        <v>0</v>
      </c>
      <c r="T266" s="69">
        <v>0</v>
      </c>
      <c r="U266" s="69">
        <v>0</v>
      </c>
      <c r="V266" s="69">
        <v>0</v>
      </c>
      <c r="W266" s="40">
        <v>25</v>
      </c>
      <c r="X266" s="40">
        <v>442.65</v>
      </c>
      <c r="Y266" s="69">
        <v>0</v>
      </c>
      <c r="Z266" s="40">
        <v>1216</v>
      </c>
      <c r="AA266" s="69">
        <v>0</v>
      </c>
    </row>
    <row r="267" spans="1:27">
      <c r="A267" s="67" t="s">
        <v>3052</v>
      </c>
      <c r="B267" s="67" t="s">
        <v>11</v>
      </c>
      <c r="C267" s="67" t="s">
        <v>3088</v>
      </c>
      <c r="D267" s="67" t="s">
        <v>3361</v>
      </c>
      <c r="E267" s="67" t="s">
        <v>3362</v>
      </c>
      <c r="F267" s="67" t="s">
        <v>990</v>
      </c>
      <c r="G267" s="67" t="s">
        <v>1369</v>
      </c>
      <c r="H267" s="67" t="s">
        <v>991</v>
      </c>
      <c r="I267" s="67" t="s">
        <v>960</v>
      </c>
      <c r="J267" s="67" t="s">
        <v>3478</v>
      </c>
      <c r="K267" s="67" t="s">
        <v>4763</v>
      </c>
      <c r="L267" s="68">
        <v>45000</v>
      </c>
      <c r="M267" s="68">
        <v>25707.5</v>
      </c>
      <c r="N267" s="68">
        <v>19292.5</v>
      </c>
      <c r="O267" s="67" t="s">
        <v>4764</v>
      </c>
      <c r="P267" s="67" t="str">
        <f>TMES[[#This Row],[cedula]]&amp;TMES[[#This Row],[ctapresup]]</f>
        <v>003003272772.1.1.1.01</v>
      </c>
      <c r="Q267" s="69">
        <v>0</v>
      </c>
      <c r="R267" s="40">
        <v>1291.5</v>
      </c>
      <c r="S267" s="69">
        <v>0</v>
      </c>
      <c r="T267" s="40">
        <v>21774.67</v>
      </c>
      <c r="U267" s="69">
        <v>0</v>
      </c>
      <c r="V267" s="40">
        <v>100</v>
      </c>
      <c r="W267" s="40">
        <v>25</v>
      </c>
      <c r="X267" s="40">
        <v>1148.33</v>
      </c>
      <c r="Y267" s="69">
        <v>0</v>
      </c>
      <c r="Z267" s="40">
        <v>1368</v>
      </c>
      <c r="AA267" s="69">
        <v>0</v>
      </c>
    </row>
    <row r="268" spans="1:27">
      <c r="A268" s="67" t="s">
        <v>3052</v>
      </c>
      <c r="B268" s="67" t="s">
        <v>11</v>
      </c>
      <c r="C268" s="67" t="s">
        <v>3088</v>
      </c>
      <c r="D268" s="67" t="s">
        <v>3361</v>
      </c>
      <c r="E268" s="67" t="s">
        <v>3362</v>
      </c>
      <c r="F268" s="67" t="s">
        <v>942</v>
      </c>
      <c r="G268" s="67" t="s">
        <v>2207</v>
      </c>
      <c r="H268" s="67" t="s">
        <v>59</v>
      </c>
      <c r="I268" s="67" t="s">
        <v>911</v>
      </c>
      <c r="J268" s="67" t="s">
        <v>3479</v>
      </c>
      <c r="K268" s="67" t="s">
        <v>4763</v>
      </c>
      <c r="L268" s="68">
        <v>75000</v>
      </c>
      <c r="M268" s="68">
        <v>10766.88</v>
      </c>
      <c r="N268" s="68">
        <v>64233.120000000003</v>
      </c>
      <c r="O268" s="67" t="s">
        <v>4764</v>
      </c>
      <c r="P268" s="67" t="str">
        <f>TMES[[#This Row],[cedula]]&amp;TMES[[#This Row],[ctapresup]]</f>
        <v>056015650202.1.1.1.01</v>
      </c>
      <c r="Q268" s="69">
        <v>0</v>
      </c>
      <c r="R268" s="40">
        <v>2152.5</v>
      </c>
      <c r="S268" s="69">
        <v>0</v>
      </c>
      <c r="T268" s="69">
        <v>0</v>
      </c>
      <c r="U268" s="69">
        <v>0</v>
      </c>
      <c r="V268" s="69">
        <v>0</v>
      </c>
      <c r="W268" s="40">
        <v>25</v>
      </c>
      <c r="X268" s="40">
        <v>6309.38</v>
      </c>
      <c r="Y268" s="69">
        <v>0</v>
      </c>
      <c r="Z268" s="40">
        <v>2280</v>
      </c>
      <c r="AA268" s="69">
        <v>0</v>
      </c>
    </row>
    <row r="269" spans="1:27">
      <c r="A269" s="67" t="s">
        <v>3052</v>
      </c>
      <c r="B269" s="67" t="s">
        <v>11</v>
      </c>
      <c r="C269" s="67" t="s">
        <v>3088</v>
      </c>
      <c r="D269" s="67" t="s">
        <v>3361</v>
      </c>
      <c r="E269" s="67" t="s">
        <v>3362</v>
      </c>
      <c r="F269" s="67" t="s">
        <v>800</v>
      </c>
      <c r="G269" s="67" t="s">
        <v>1370</v>
      </c>
      <c r="H269" s="67" t="s">
        <v>30</v>
      </c>
      <c r="I269" s="67" t="s">
        <v>1116</v>
      </c>
      <c r="J269" s="67" t="s">
        <v>3480</v>
      </c>
      <c r="K269" s="67" t="s">
        <v>4763</v>
      </c>
      <c r="L269" s="68">
        <v>40000</v>
      </c>
      <c r="M269" s="68">
        <v>18613.21</v>
      </c>
      <c r="N269" s="68">
        <v>21386.79</v>
      </c>
      <c r="O269" s="67" t="s">
        <v>4764</v>
      </c>
      <c r="P269" s="67" t="str">
        <f>TMES[[#This Row],[cedula]]&amp;TMES[[#This Row],[ctapresup]]</f>
        <v>091000134172.1.1.1.01</v>
      </c>
      <c r="Q269" s="69">
        <v>0</v>
      </c>
      <c r="R269" s="40">
        <v>1148</v>
      </c>
      <c r="S269" s="40">
        <v>300</v>
      </c>
      <c r="T269" s="40">
        <v>15431.56</v>
      </c>
      <c r="U269" s="69">
        <v>0</v>
      </c>
      <c r="V269" s="40">
        <v>50</v>
      </c>
      <c r="W269" s="40">
        <v>25</v>
      </c>
      <c r="X269" s="40">
        <v>442.65</v>
      </c>
      <c r="Y269" s="69">
        <v>0</v>
      </c>
      <c r="Z269" s="40">
        <v>1216</v>
      </c>
      <c r="AA269" s="69">
        <v>0</v>
      </c>
    </row>
    <row r="270" spans="1:27">
      <c r="A270" s="67" t="s">
        <v>3052</v>
      </c>
      <c r="B270" s="67" t="s">
        <v>11</v>
      </c>
      <c r="C270" s="67" t="s">
        <v>3088</v>
      </c>
      <c r="D270" s="67" t="s">
        <v>3361</v>
      </c>
      <c r="E270" s="67" t="s">
        <v>3362</v>
      </c>
      <c r="F270" s="67" t="s">
        <v>1217</v>
      </c>
      <c r="G270" s="67" t="s">
        <v>2208</v>
      </c>
      <c r="H270" s="67" t="s">
        <v>775</v>
      </c>
      <c r="I270" s="67" t="s">
        <v>1116</v>
      </c>
      <c r="J270" s="67" t="s">
        <v>3481</v>
      </c>
      <c r="K270" s="67" t="s">
        <v>4763</v>
      </c>
      <c r="L270" s="68">
        <v>90000</v>
      </c>
      <c r="M270" s="68">
        <v>15097.12</v>
      </c>
      <c r="N270" s="68">
        <v>74902.880000000005</v>
      </c>
      <c r="O270" s="67" t="s">
        <v>4764</v>
      </c>
      <c r="P270" s="67" t="str">
        <f>TMES[[#This Row],[cedula]]&amp;TMES[[#This Row],[ctapresup]]</f>
        <v>031040831122.1.1.1.01</v>
      </c>
      <c r="Q270" s="69">
        <v>0</v>
      </c>
      <c r="R270" s="40">
        <v>2583</v>
      </c>
      <c r="S270" s="69">
        <v>0</v>
      </c>
      <c r="T270" s="69">
        <v>0</v>
      </c>
      <c r="U270" s="69">
        <v>0</v>
      </c>
      <c r="V270" s="69">
        <v>0</v>
      </c>
      <c r="W270" s="40">
        <v>25</v>
      </c>
      <c r="X270" s="40">
        <v>9753.1200000000008</v>
      </c>
      <c r="Y270" s="69">
        <v>0</v>
      </c>
      <c r="Z270" s="40">
        <v>2736</v>
      </c>
      <c r="AA270" s="69">
        <v>0</v>
      </c>
    </row>
    <row r="271" spans="1:27">
      <c r="A271" s="67" t="s">
        <v>3052</v>
      </c>
      <c r="B271" s="67" t="s">
        <v>11</v>
      </c>
      <c r="C271" s="67" t="s">
        <v>3088</v>
      </c>
      <c r="D271" s="67" t="s">
        <v>3361</v>
      </c>
      <c r="E271" s="67" t="s">
        <v>3362</v>
      </c>
      <c r="F271" s="67" t="s">
        <v>241</v>
      </c>
      <c r="G271" s="67" t="s">
        <v>2209</v>
      </c>
      <c r="H271" s="67" t="s">
        <v>242</v>
      </c>
      <c r="I271" s="67" t="s">
        <v>238</v>
      </c>
      <c r="J271" s="67" t="s">
        <v>3482</v>
      </c>
      <c r="K271" s="67" t="s">
        <v>4763</v>
      </c>
      <c r="L271" s="68">
        <v>55000</v>
      </c>
      <c r="M271" s="68">
        <v>22020.25</v>
      </c>
      <c r="N271" s="68">
        <v>32979.75</v>
      </c>
      <c r="O271" s="67" t="s">
        <v>4764</v>
      </c>
      <c r="P271" s="67" t="str">
        <f>TMES[[#This Row],[cedula]]&amp;TMES[[#This Row],[ctapresup]]</f>
        <v>001179061562.1.1.1.01</v>
      </c>
      <c r="Q271" s="69">
        <v>0</v>
      </c>
      <c r="R271" s="40">
        <v>1578.5</v>
      </c>
      <c r="S271" s="69">
        <v>0</v>
      </c>
      <c r="T271" s="40">
        <v>16185.07</v>
      </c>
      <c r="U271" s="69">
        <v>0</v>
      </c>
      <c r="V271" s="69">
        <v>0</v>
      </c>
      <c r="W271" s="40">
        <v>25</v>
      </c>
      <c r="X271" s="40">
        <v>2559.6799999999998</v>
      </c>
      <c r="Y271" s="69">
        <v>0</v>
      </c>
      <c r="Z271" s="40">
        <v>1672</v>
      </c>
      <c r="AA271" s="69">
        <v>0</v>
      </c>
    </row>
    <row r="272" spans="1:27">
      <c r="A272" s="67" t="s">
        <v>3052</v>
      </c>
      <c r="B272" s="67" t="s">
        <v>11</v>
      </c>
      <c r="C272" s="67" t="s">
        <v>3088</v>
      </c>
      <c r="D272" s="67" t="s">
        <v>3361</v>
      </c>
      <c r="E272" s="67" t="s">
        <v>3362</v>
      </c>
      <c r="F272" s="67" t="s">
        <v>801</v>
      </c>
      <c r="G272" s="67" t="s">
        <v>2210</v>
      </c>
      <c r="H272" s="67" t="s">
        <v>128</v>
      </c>
      <c r="I272" s="67" t="s">
        <v>1116</v>
      </c>
      <c r="J272" s="67" t="s">
        <v>3483</v>
      </c>
      <c r="K272" s="67" t="s">
        <v>4763</v>
      </c>
      <c r="L272" s="68">
        <v>10000</v>
      </c>
      <c r="M272" s="68">
        <v>4775.38</v>
      </c>
      <c r="N272" s="68">
        <v>5224.62</v>
      </c>
      <c r="O272" s="67" t="s">
        <v>4764</v>
      </c>
      <c r="P272" s="67" t="str">
        <f>TMES[[#This Row],[cedula]]&amp;TMES[[#This Row],[ctapresup]]</f>
        <v>001078824172.1.1.1.01</v>
      </c>
      <c r="Q272" s="69">
        <v>0</v>
      </c>
      <c r="R272" s="40">
        <v>287</v>
      </c>
      <c r="S272" s="69">
        <v>0</v>
      </c>
      <c r="T272" s="40">
        <v>4109.38</v>
      </c>
      <c r="U272" s="69">
        <v>0</v>
      </c>
      <c r="V272" s="40">
        <v>50</v>
      </c>
      <c r="W272" s="40">
        <v>25</v>
      </c>
      <c r="X272" s="69">
        <v>0</v>
      </c>
      <c r="Y272" s="69">
        <v>0</v>
      </c>
      <c r="Z272" s="40">
        <v>304</v>
      </c>
      <c r="AA272" s="69">
        <v>0</v>
      </c>
    </row>
    <row r="273" spans="1:27">
      <c r="A273" s="67" t="s">
        <v>3052</v>
      </c>
      <c r="B273" s="67" t="s">
        <v>11</v>
      </c>
      <c r="C273" s="67" t="s">
        <v>3088</v>
      </c>
      <c r="D273" s="67" t="s">
        <v>3361</v>
      </c>
      <c r="E273" s="67" t="s">
        <v>3362</v>
      </c>
      <c r="F273" s="67" t="s">
        <v>1994</v>
      </c>
      <c r="G273" s="67" t="s">
        <v>2211</v>
      </c>
      <c r="H273" s="67" t="s">
        <v>8</v>
      </c>
      <c r="I273" s="67" t="s">
        <v>911</v>
      </c>
      <c r="J273" s="67" t="s">
        <v>3484</v>
      </c>
      <c r="K273" s="67" t="s">
        <v>4763</v>
      </c>
      <c r="L273" s="68">
        <v>10000</v>
      </c>
      <c r="M273" s="68">
        <v>616</v>
      </c>
      <c r="N273" s="68">
        <v>9384</v>
      </c>
      <c r="O273" s="67" t="s">
        <v>4764</v>
      </c>
      <c r="P273" s="67" t="str">
        <f>TMES[[#This Row],[cedula]]&amp;TMES[[#This Row],[ctapresup]]</f>
        <v>402247717542.1.1.1.01</v>
      </c>
      <c r="Q273" s="69">
        <v>0</v>
      </c>
      <c r="R273" s="40">
        <v>287</v>
      </c>
      <c r="S273" s="69">
        <v>0</v>
      </c>
      <c r="T273" s="69">
        <v>0</v>
      </c>
      <c r="U273" s="69">
        <v>0</v>
      </c>
      <c r="V273" s="69">
        <v>0</v>
      </c>
      <c r="W273" s="40">
        <v>25</v>
      </c>
      <c r="X273" s="69">
        <v>0</v>
      </c>
      <c r="Y273" s="69">
        <v>0</v>
      </c>
      <c r="Z273" s="40">
        <v>304</v>
      </c>
      <c r="AA273" s="69">
        <v>0</v>
      </c>
    </row>
    <row r="274" spans="1:27">
      <c r="A274" s="67" t="s">
        <v>3052</v>
      </c>
      <c r="B274" s="67" t="s">
        <v>11</v>
      </c>
      <c r="C274" s="67" t="s">
        <v>3088</v>
      </c>
      <c r="D274" s="67" t="s">
        <v>3361</v>
      </c>
      <c r="E274" s="67" t="s">
        <v>3362</v>
      </c>
      <c r="F274" s="67" t="s">
        <v>1144</v>
      </c>
      <c r="G274" s="67" t="s">
        <v>2212</v>
      </c>
      <c r="H274" s="67" t="s">
        <v>32</v>
      </c>
      <c r="I274" s="67" t="s">
        <v>1116</v>
      </c>
      <c r="J274" s="67" t="s">
        <v>3485</v>
      </c>
      <c r="K274" s="67" t="s">
        <v>4763</v>
      </c>
      <c r="L274" s="68">
        <v>70000</v>
      </c>
      <c r="M274" s="68">
        <v>9530.48</v>
      </c>
      <c r="N274" s="68">
        <v>60469.52</v>
      </c>
      <c r="O274" s="67" t="s">
        <v>4764</v>
      </c>
      <c r="P274" s="67" t="str">
        <f>TMES[[#This Row],[cedula]]&amp;TMES[[#This Row],[ctapresup]]</f>
        <v>001092906842.1.1.1.01</v>
      </c>
      <c r="Q274" s="69">
        <v>0</v>
      </c>
      <c r="R274" s="40">
        <v>2009</v>
      </c>
      <c r="S274" s="69">
        <v>0</v>
      </c>
      <c r="T274" s="69">
        <v>0</v>
      </c>
      <c r="U274" s="69">
        <v>0</v>
      </c>
      <c r="V274" s="69">
        <v>0</v>
      </c>
      <c r="W274" s="40">
        <v>25</v>
      </c>
      <c r="X274" s="40">
        <v>5368.48</v>
      </c>
      <c r="Y274" s="69">
        <v>0</v>
      </c>
      <c r="Z274" s="40">
        <v>2128</v>
      </c>
      <c r="AA274" s="69">
        <v>0</v>
      </c>
    </row>
    <row r="275" spans="1:27">
      <c r="A275" s="67" t="s">
        <v>3052</v>
      </c>
      <c r="B275" s="67" t="s">
        <v>11</v>
      </c>
      <c r="C275" s="67" t="s">
        <v>3088</v>
      </c>
      <c r="D275" s="67" t="s">
        <v>3361</v>
      </c>
      <c r="E275" s="67" t="s">
        <v>3362</v>
      </c>
      <c r="F275" s="67" t="s">
        <v>1233</v>
      </c>
      <c r="G275" s="67" t="s">
        <v>2213</v>
      </c>
      <c r="H275" s="67" t="s">
        <v>10</v>
      </c>
      <c r="I275" s="67" t="s">
        <v>190</v>
      </c>
      <c r="J275" s="67" t="s">
        <v>3486</v>
      </c>
      <c r="K275" s="67" t="s">
        <v>4763</v>
      </c>
      <c r="L275" s="68">
        <v>35000</v>
      </c>
      <c r="M275" s="68">
        <v>7922</v>
      </c>
      <c r="N275" s="68">
        <v>27078</v>
      </c>
      <c r="O275" s="67" t="s">
        <v>4764</v>
      </c>
      <c r="P275" s="67" t="str">
        <f>TMES[[#This Row],[cedula]]&amp;TMES[[#This Row],[ctapresup]]</f>
        <v>402136942802.1.1.1.01</v>
      </c>
      <c r="Q275" s="69">
        <v>0</v>
      </c>
      <c r="R275" s="40">
        <v>1004.5</v>
      </c>
      <c r="S275" s="69">
        <v>0</v>
      </c>
      <c r="T275" s="40">
        <v>5828.5</v>
      </c>
      <c r="U275" s="69">
        <v>0</v>
      </c>
      <c r="V275" s="69">
        <v>0</v>
      </c>
      <c r="W275" s="40">
        <v>25</v>
      </c>
      <c r="X275" s="69">
        <v>0</v>
      </c>
      <c r="Y275" s="69">
        <v>0</v>
      </c>
      <c r="Z275" s="40">
        <v>1064</v>
      </c>
      <c r="AA275" s="69">
        <v>0</v>
      </c>
    </row>
    <row r="276" spans="1:27">
      <c r="A276" s="67" t="s">
        <v>3052</v>
      </c>
      <c r="B276" s="67" t="s">
        <v>11</v>
      </c>
      <c r="C276" s="67" t="s">
        <v>3088</v>
      </c>
      <c r="D276" s="67" t="s">
        <v>3361</v>
      </c>
      <c r="E276" s="67" t="s">
        <v>3362</v>
      </c>
      <c r="F276" s="67" t="s">
        <v>340</v>
      </c>
      <c r="G276" s="67" t="s">
        <v>2214</v>
      </c>
      <c r="H276" s="67" t="s">
        <v>82</v>
      </c>
      <c r="I276" s="67" t="s">
        <v>339</v>
      </c>
      <c r="J276" s="67" t="s">
        <v>3487</v>
      </c>
      <c r="K276" s="67" t="s">
        <v>4763</v>
      </c>
      <c r="L276" s="68">
        <v>35000</v>
      </c>
      <c r="M276" s="68">
        <v>26794.25</v>
      </c>
      <c r="N276" s="68">
        <v>8205.75</v>
      </c>
      <c r="O276" s="67" t="s">
        <v>4764</v>
      </c>
      <c r="P276" s="67" t="str">
        <f>TMES[[#This Row],[cedula]]&amp;TMES[[#This Row],[ctapresup]]</f>
        <v>001006949912.1.1.1.01</v>
      </c>
      <c r="Q276" s="69">
        <v>0</v>
      </c>
      <c r="R276" s="40">
        <v>1004.5</v>
      </c>
      <c r="S276" s="40">
        <v>300</v>
      </c>
      <c r="T276" s="40">
        <v>24300.75</v>
      </c>
      <c r="U276" s="69">
        <v>0</v>
      </c>
      <c r="V276" s="40">
        <v>100</v>
      </c>
      <c r="W276" s="40">
        <v>25</v>
      </c>
      <c r="X276" s="69">
        <v>0</v>
      </c>
      <c r="Y276" s="69">
        <v>0</v>
      </c>
      <c r="Z276" s="40">
        <v>1064</v>
      </c>
      <c r="AA276" s="69">
        <v>0</v>
      </c>
    </row>
    <row r="277" spans="1:27">
      <c r="A277" s="67" t="s">
        <v>3052</v>
      </c>
      <c r="B277" s="67" t="s">
        <v>11</v>
      </c>
      <c r="C277" s="67" t="s">
        <v>3088</v>
      </c>
      <c r="D277" s="67" t="s">
        <v>3361</v>
      </c>
      <c r="E277" s="67" t="s">
        <v>3362</v>
      </c>
      <c r="F277" s="67" t="s">
        <v>3230</v>
      </c>
      <c r="G277" s="67" t="s">
        <v>3247</v>
      </c>
      <c r="H277" s="67" t="s">
        <v>8</v>
      </c>
      <c r="I277" s="67" t="s">
        <v>266</v>
      </c>
      <c r="J277" s="67" t="s">
        <v>3488</v>
      </c>
      <c r="K277" s="67" t="s">
        <v>4763</v>
      </c>
      <c r="L277" s="68">
        <v>17000</v>
      </c>
      <c r="M277" s="68">
        <v>1029.7</v>
      </c>
      <c r="N277" s="68">
        <v>15970.3</v>
      </c>
      <c r="O277" s="67" t="s">
        <v>4764</v>
      </c>
      <c r="P277" s="67" t="str">
        <f>TMES[[#This Row],[cedula]]&amp;TMES[[#This Row],[ctapresup]]</f>
        <v>001072269122.1.1.1.01</v>
      </c>
      <c r="Q277" s="69">
        <v>0</v>
      </c>
      <c r="R277" s="40">
        <v>487.9</v>
      </c>
      <c r="S277" s="69">
        <v>0</v>
      </c>
      <c r="T277" s="69">
        <v>0</v>
      </c>
      <c r="U277" s="69">
        <v>0</v>
      </c>
      <c r="V277" s="69">
        <v>0</v>
      </c>
      <c r="W277" s="40">
        <v>25</v>
      </c>
      <c r="X277" s="69">
        <v>0</v>
      </c>
      <c r="Y277" s="69">
        <v>0</v>
      </c>
      <c r="Z277" s="40">
        <v>516.79999999999995</v>
      </c>
      <c r="AA277" s="69">
        <v>0</v>
      </c>
    </row>
    <row r="278" spans="1:27">
      <c r="A278" s="67" t="s">
        <v>3052</v>
      </c>
      <c r="B278" s="67" t="s">
        <v>11</v>
      </c>
      <c r="C278" s="67" t="s">
        <v>3088</v>
      </c>
      <c r="D278" s="67" t="s">
        <v>3361</v>
      </c>
      <c r="E278" s="67" t="s">
        <v>3362</v>
      </c>
      <c r="F278" s="67" t="s">
        <v>943</v>
      </c>
      <c r="G278" s="67" t="s">
        <v>2215</v>
      </c>
      <c r="H278" s="67" t="s">
        <v>59</v>
      </c>
      <c r="I278" s="67" t="s">
        <v>911</v>
      </c>
      <c r="J278" s="67" t="s">
        <v>3489</v>
      </c>
      <c r="K278" s="67" t="s">
        <v>4763</v>
      </c>
      <c r="L278" s="68">
        <v>31500</v>
      </c>
      <c r="M278" s="68">
        <v>1886.65</v>
      </c>
      <c r="N278" s="68">
        <v>29613.35</v>
      </c>
      <c r="O278" s="67" t="s">
        <v>4764</v>
      </c>
      <c r="P278" s="67" t="str">
        <f>TMES[[#This Row],[cedula]]&amp;TMES[[#This Row],[ctapresup]]</f>
        <v>402235591502.1.1.1.01</v>
      </c>
      <c r="Q278" s="69">
        <v>0</v>
      </c>
      <c r="R278" s="40">
        <v>904.05</v>
      </c>
      <c r="S278" s="69">
        <v>0</v>
      </c>
      <c r="T278" s="69">
        <v>0</v>
      </c>
      <c r="U278" s="69">
        <v>0</v>
      </c>
      <c r="V278" s="69">
        <v>0</v>
      </c>
      <c r="W278" s="40">
        <v>25</v>
      </c>
      <c r="X278" s="69">
        <v>0</v>
      </c>
      <c r="Y278" s="69">
        <v>0</v>
      </c>
      <c r="Z278" s="40">
        <v>957.6</v>
      </c>
      <c r="AA278" s="69">
        <v>0</v>
      </c>
    </row>
    <row r="279" spans="1:27">
      <c r="A279" s="67" t="s">
        <v>3052</v>
      </c>
      <c r="B279" s="67" t="s">
        <v>11</v>
      </c>
      <c r="C279" s="67" t="s">
        <v>3088</v>
      </c>
      <c r="D279" s="67" t="s">
        <v>3361</v>
      </c>
      <c r="E279" s="67" t="s">
        <v>3362</v>
      </c>
      <c r="F279" s="67" t="s">
        <v>944</v>
      </c>
      <c r="G279" s="67" t="s">
        <v>2216</v>
      </c>
      <c r="H279" s="67" t="s">
        <v>935</v>
      </c>
      <c r="I279" s="67" t="s">
        <v>911</v>
      </c>
      <c r="J279" s="67" t="s">
        <v>3490</v>
      </c>
      <c r="K279" s="67" t="s">
        <v>4763</v>
      </c>
      <c r="L279" s="68">
        <v>10000</v>
      </c>
      <c r="M279" s="68">
        <v>616</v>
      </c>
      <c r="N279" s="68">
        <v>9384</v>
      </c>
      <c r="O279" s="67" t="s">
        <v>4764</v>
      </c>
      <c r="P279" s="67" t="str">
        <f>TMES[[#This Row],[cedula]]&amp;TMES[[#This Row],[ctapresup]]</f>
        <v>023007696562.1.1.1.01</v>
      </c>
      <c r="Q279" s="69">
        <v>0</v>
      </c>
      <c r="R279" s="40">
        <v>287</v>
      </c>
      <c r="S279" s="69">
        <v>0</v>
      </c>
      <c r="T279" s="69">
        <v>0</v>
      </c>
      <c r="U279" s="69">
        <v>0</v>
      </c>
      <c r="V279" s="69">
        <v>0</v>
      </c>
      <c r="W279" s="40">
        <v>25</v>
      </c>
      <c r="X279" s="69">
        <v>0</v>
      </c>
      <c r="Y279" s="69">
        <v>0</v>
      </c>
      <c r="Z279" s="40">
        <v>304</v>
      </c>
      <c r="AA279" s="69">
        <v>0</v>
      </c>
    </row>
    <row r="280" spans="1:27">
      <c r="A280" s="67" t="s">
        <v>3052</v>
      </c>
      <c r="B280" s="67" t="s">
        <v>11</v>
      </c>
      <c r="C280" s="67" t="s">
        <v>3088</v>
      </c>
      <c r="D280" s="67" t="s">
        <v>3361</v>
      </c>
      <c r="E280" s="67" t="s">
        <v>3362</v>
      </c>
      <c r="F280" s="67" t="s">
        <v>713</v>
      </c>
      <c r="G280" s="67" t="s">
        <v>2217</v>
      </c>
      <c r="H280" s="67" t="s">
        <v>128</v>
      </c>
      <c r="I280" s="67" t="s">
        <v>699</v>
      </c>
      <c r="J280" s="67" t="s">
        <v>3491</v>
      </c>
      <c r="K280" s="67" t="s">
        <v>4763</v>
      </c>
      <c r="L280" s="68">
        <v>22000</v>
      </c>
      <c r="M280" s="68">
        <v>2371.1999999999998</v>
      </c>
      <c r="N280" s="68">
        <v>19628.8</v>
      </c>
      <c r="O280" s="67" t="s">
        <v>4764</v>
      </c>
      <c r="P280" s="67" t="str">
        <f>TMES[[#This Row],[cedula]]&amp;TMES[[#This Row],[ctapresup]]</f>
        <v>013003838232.1.1.1.01</v>
      </c>
      <c r="Q280" s="69">
        <v>0</v>
      </c>
      <c r="R280" s="40">
        <v>631.4</v>
      </c>
      <c r="S280" s="69">
        <v>0</v>
      </c>
      <c r="T280" s="40">
        <v>1046</v>
      </c>
      <c r="U280" s="69">
        <v>0</v>
      </c>
      <c r="V280" s="69">
        <v>0</v>
      </c>
      <c r="W280" s="40">
        <v>25</v>
      </c>
      <c r="X280" s="69">
        <v>0</v>
      </c>
      <c r="Y280" s="69">
        <v>0</v>
      </c>
      <c r="Z280" s="40">
        <v>668.8</v>
      </c>
      <c r="AA280" s="69">
        <v>0</v>
      </c>
    </row>
    <row r="281" spans="1:27">
      <c r="A281" s="67" t="s">
        <v>3052</v>
      </c>
      <c r="B281" s="67" t="s">
        <v>11</v>
      </c>
      <c r="C281" s="67" t="s">
        <v>3088</v>
      </c>
      <c r="D281" s="67" t="s">
        <v>3361</v>
      </c>
      <c r="E281" s="67" t="s">
        <v>3362</v>
      </c>
      <c r="F281" s="67" t="s">
        <v>276</v>
      </c>
      <c r="G281" s="67" t="s">
        <v>2218</v>
      </c>
      <c r="H281" s="67" t="s">
        <v>259</v>
      </c>
      <c r="I281" s="67" t="s">
        <v>274</v>
      </c>
      <c r="J281" s="67" t="s">
        <v>3492</v>
      </c>
      <c r="K281" s="67" t="s">
        <v>4763</v>
      </c>
      <c r="L281" s="68">
        <v>55000</v>
      </c>
      <c r="M281" s="68">
        <v>8031.18</v>
      </c>
      <c r="N281" s="68">
        <v>46968.82</v>
      </c>
      <c r="O281" s="67" t="s">
        <v>4764</v>
      </c>
      <c r="P281" s="67" t="str">
        <f>TMES[[#This Row],[cedula]]&amp;TMES[[#This Row],[ctapresup]]</f>
        <v>001018306442.1.1.1.01</v>
      </c>
      <c r="Q281" s="69">
        <v>0</v>
      </c>
      <c r="R281" s="40">
        <v>1578.5</v>
      </c>
      <c r="S281" s="69">
        <v>0</v>
      </c>
      <c r="T281" s="40">
        <v>2196</v>
      </c>
      <c r="U281" s="69">
        <v>0</v>
      </c>
      <c r="V281" s="69">
        <v>0</v>
      </c>
      <c r="W281" s="40">
        <v>25</v>
      </c>
      <c r="X281" s="40">
        <v>2559.6799999999998</v>
      </c>
      <c r="Y281" s="69">
        <v>0</v>
      </c>
      <c r="Z281" s="40">
        <v>1672</v>
      </c>
      <c r="AA281" s="69">
        <v>0</v>
      </c>
    </row>
    <row r="282" spans="1:27">
      <c r="A282" s="67" t="s">
        <v>3052</v>
      </c>
      <c r="B282" s="67" t="s">
        <v>11</v>
      </c>
      <c r="C282" s="67" t="s">
        <v>3088</v>
      </c>
      <c r="D282" s="67" t="s">
        <v>3361</v>
      </c>
      <c r="E282" s="67" t="s">
        <v>3362</v>
      </c>
      <c r="F282" s="67" t="s">
        <v>286</v>
      </c>
      <c r="G282" s="67" t="s">
        <v>2219</v>
      </c>
      <c r="H282" s="67" t="s">
        <v>82</v>
      </c>
      <c r="I282" s="67" t="s">
        <v>282</v>
      </c>
      <c r="J282" s="67" t="s">
        <v>3493</v>
      </c>
      <c r="K282" s="67" t="s">
        <v>4763</v>
      </c>
      <c r="L282" s="68">
        <v>35000</v>
      </c>
      <c r="M282" s="68">
        <v>4931.95</v>
      </c>
      <c r="N282" s="68">
        <v>30068.05</v>
      </c>
      <c r="O282" s="67" t="s">
        <v>4764</v>
      </c>
      <c r="P282" s="67" t="str">
        <f>TMES[[#This Row],[cedula]]&amp;TMES[[#This Row],[ctapresup]]</f>
        <v>001073302012.1.1.1.01</v>
      </c>
      <c r="Q282" s="69">
        <v>0</v>
      </c>
      <c r="R282" s="40">
        <v>1004.5</v>
      </c>
      <c r="S282" s="69">
        <v>0</v>
      </c>
      <c r="T282" s="40">
        <v>1326</v>
      </c>
      <c r="U282" s="69">
        <v>0</v>
      </c>
      <c r="V282" s="69">
        <v>0</v>
      </c>
      <c r="W282" s="40">
        <v>25</v>
      </c>
      <c r="X282" s="69">
        <v>0</v>
      </c>
      <c r="Y282" s="69">
        <v>0</v>
      </c>
      <c r="Z282" s="40">
        <v>1064</v>
      </c>
      <c r="AA282" s="40">
        <v>1512.45</v>
      </c>
    </row>
    <row r="283" spans="1:27">
      <c r="A283" s="67" t="s">
        <v>3052</v>
      </c>
      <c r="B283" s="67" t="s">
        <v>11</v>
      </c>
      <c r="C283" s="67" t="s">
        <v>3088</v>
      </c>
      <c r="D283" s="67" t="s">
        <v>3361</v>
      </c>
      <c r="E283" s="67" t="s">
        <v>3362</v>
      </c>
      <c r="F283" s="67" t="s">
        <v>3494</v>
      </c>
      <c r="G283" s="67" t="s">
        <v>2220</v>
      </c>
      <c r="H283" s="67" t="s">
        <v>802</v>
      </c>
      <c r="I283" s="67" t="s">
        <v>1116</v>
      </c>
      <c r="J283" s="67" t="s">
        <v>3495</v>
      </c>
      <c r="K283" s="67" t="s">
        <v>4763</v>
      </c>
      <c r="L283" s="68">
        <v>27205.34</v>
      </c>
      <c r="M283" s="68">
        <v>1632.83</v>
      </c>
      <c r="N283" s="68">
        <v>25572.51</v>
      </c>
      <c r="O283" s="67" t="s">
        <v>4764</v>
      </c>
      <c r="P283" s="67" t="str">
        <f>TMES[[#This Row],[cedula]]&amp;TMES[[#This Row],[ctapresup]]</f>
        <v>001014318642.1.1.1.01</v>
      </c>
      <c r="Q283" s="69">
        <v>0</v>
      </c>
      <c r="R283" s="40">
        <v>780.79</v>
      </c>
      <c r="S283" s="69">
        <v>0</v>
      </c>
      <c r="T283" s="69">
        <v>0</v>
      </c>
      <c r="U283" s="69">
        <v>0</v>
      </c>
      <c r="V283" s="69">
        <v>0</v>
      </c>
      <c r="W283" s="40">
        <v>25</v>
      </c>
      <c r="X283" s="69">
        <v>0</v>
      </c>
      <c r="Y283" s="69">
        <v>0</v>
      </c>
      <c r="Z283" s="40">
        <v>827.04</v>
      </c>
      <c r="AA283" s="69">
        <v>0</v>
      </c>
    </row>
    <row r="284" spans="1:27">
      <c r="A284" s="67" t="s">
        <v>3052</v>
      </c>
      <c r="B284" s="67" t="s">
        <v>11</v>
      </c>
      <c r="C284" s="67" t="s">
        <v>3088</v>
      </c>
      <c r="D284" s="67" t="s">
        <v>3361</v>
      </c>
      <c r="E284" s="67" t="s">
        <v>3362</v>
      </c>
      <c r="F284" s="67" t="s">
        <v>803</v>
      </c>
      <c r="G284" s="67" t="s">
        <v>2221</v>
      </c>
      <c r="H284" s="67" t="s">
        <v>128</v>
      </c>
      <c r="I284" s="67" t="s">
        <v>1116</v>
      </c>
      <c r="J284" s="67" t="s">
        <v>3496</v>
      </c>
      <c r="K284" s="67" t="s">
        <v>4763</v>
      </c>
      <c r="L284" s="68">
        <v>15000</v>
      </c>
      <c r="M284" s="68">
        <v>5845.78</v>
      </c>
      <c r="N284" s="68">
        <v>9154.2199999999993</v>
      </c>
      <c r="O284" s="67" t="s">
        <v>4764</v>
      </c>
      <c r="P284" s="67" t="str">
        <f>TMES[[#This Row],[cedula]]&amp;TMES[[#This Row],[ctapresup]]</f>
        <v>001091224812.1.1.1.01</v>
      </c>
      <c r="Q284" s="69">
        <v>0</v>
      </c>
      <c r="R284" s="40">
        <v>430.5</v>
      </c>
      <c r="S284" s="69">
        <v>0</v>
      </c>
      <c r="T284" s="40">
        <v>4884.28</v>
      </c>
      <c r="U284" s="69">
        <v>0</v>
      </c>
      <c r="V284" s="40">
        <v>50</v>
      </c>
      <c r="W284" s="40">
        <v>25</v>
      </c>
      <c r="X284" s="69">
        <v>0</v>
      </c>
      <c r="Y284" s="69">
        <v>0</v>
      </c>
      <c r="Z284" s="40">
        <v>456</v>
      </c>
      <c r="AA284" s="69">
        <v>0</v>
      </c>
    </row>
    <row r="285" spans="1:27">
      <c r="A285" s="67" t="s">
        <v>3052</v>
      </c>
      <c r="B285" s="67" t="s">
        <v>11</v>
      </c>
      <c r="C285" s="67" t="s">
        <v>3088</v>
      </c>
      <c r="D285" s="67" t="s">
        <v>3361</v>
      </c>
      <c r="E285" s="67" t="s">
        <v>3362</v>
      </c>
      <c r="F285" s="67" t="s">
        <v>229</v>
      </c>
      <c r="G285" s="67" t="s">
        <v>2222</v>
      </c>
      <c r="H285" s="67" t="s">
        <v>196</v>
      </c>
      <c r="I285" s="67" t="s">
        <v>1116</v>
      </c>
      <c r="J285" s="67" t="s">
        <v>3497</v>
      </c>
      <c r="K285" s="67" t="s">
        <v>4763</v>
      </c>
      <c r="L285" s="68">
        <v>16500</v>
      </c>
      <c r="M285" s="68">
        <v>1000.15</v>
      </c>
      <c r="N285" s="68">
        <v>15499.85</v>
      </c>
      <c r="O285" s="67" t="s">
        <v>4764</v>
      </c>
      <c r="P285" s="67" t="str">
        <f>TMES[[#This Row],[cedula]]&amp;TMES[[#This Row],[ctapresup]]</f>
        <v>001000565142.1.1.1.01</v>
      </c>
      <c r="Q285" s="69">
        <v>0</v>
      </c>
      <c r="R285" s="40">
        <v>473.55</v>
      </c>
      <c r="S285" s="69">
        <v>0</v>
      </c>
      <c r="T285" s="69">
        <v>0</v>
      </c>
      <c r="U285" s="69">
        <v>0</v>
      </c>
      <c r="V285" s="69">
        <v>0</v>
      </c>
      <c r="W285" s="40">
        <v>25</v>
      </c>
      <c r="X285" s="69">
        <v>0</v>
      </c>
      <c r="Y285" s="69">
        <v>0</v>
      </c>
      <c r="Z285" s="40">
        <v>501.6</v>
      </c>
      <c r="AA285" s="69">
        <v>0</v>
      </c>
    </row>
    <row r="286" spans="1:27">
      <c r="A286" s="67" t="s">
        <v>3052</v>
      </c>
      <c r="B286" s="67" t="s">
        <v>11</v>
      </c>
      <c r="C286" s="67" t="s">
        <v>3088</v>
      </c>
      <c r="D286" s="67" t="s">
        <v>3361</v>
      </c>
      <c r="E286" s="67" t="s">
        <v>3362</v>
      </c>
      <c r="F286" s="67" t="s">
        <v>287</v>
      </c>
      <c r="G286" s="67" t="s">
        <v>2223</v>
      </c>
      <c r="H286" s="67" t="s">
        <v>389</v>
      </c>
      <c r="I286" s="67" t="s">
        <v>282</v>
      </c>
      <c r="J286" s="67" t="s">
        <v>3498</v>
      </c>
      <c r="K286" s="67" t="s">
        <v>4763</v>
      </c>
      <c r="L286" s="68">
        <v>27000</v>
      </c>
      <c r="M286" s="68">
        <v>14916.78</v>
      </c>
      <c r="N286" s="68">
        <v>12083.22</v>
      </c>
      <c r="O286" s="67" t="s">
        <v>4764</v>
      </c>
      <c r="P286" s="67" t="str">
        <f>TMES[[#This Row],[cedula]]&amp;TMES[[#This Row],[ctapresup]]</f>
        <v>223015969322.1.1.1.01</v>
      </c>
      <c r="Q286" s="69">
        <v>0</v>
      </c>
      <c r="R286" s="40">
        <v>774.9</v>
      </c>
      <c r="S286" s="40">
        <v>300</v>
      </c>
      <c r="T286" s="40">
        <v>12996.08</v>
      </c>
      <c r="U286" s="69">
        <v>0</v>
      </c>
      <c r="V286" s="69">
        <v>0</v>
      </c>
      <c r="W286" s="40">
        <v>25</v>
      </c>
      <c r="X286" s="69">
        <v>0</v>
      </c>
      <c r="Y286" s="69">
        <v>0</v>
      </c>
      <c r="Z286" s="40">
        <v>820.8</v>
      </c>
      <c r="AA286" s="69">
        <v>0</v>
      </c>
    </row>
    <row r="287" spans="1:27">
      <c r="A287" s="67" t="s">
        <v>3052</v>
      </c>
      <c r="B287" s="67" t="s">
        <v>11</v>
      </c>
      <c r="C287" s="67" t="s">
        <v>3088</v>
      </c>
      <c r="D287" s="67" t="s">
        <v>3361</v>
      </c>
      <c r="E287" s="67" t="s">
        <v>3362</v>
      </c>
      <c r="F287" s="67" t="s">
        <v>1917</v>
      </c>
      <c r="G287" s="67" t="s">
        <v>2224</v>
      </c>
      <c r="H287" s="67" t="s">
        <v>27</v>
      </c>
      <c r="I287" s="67" t="s">
        <v>911</v>
      </c>
      <c r="J287" s="67" t="s">
        <v>3499</v>
      </c>
      <c r="K287" s="67" t="s">
        <v>4763</v>
      </c>
      <c r="L287" s="68">
        <v>16500</v>
      </c>
      <c r="M287" s="68">
        <v>1000.15</v>
      </c>
      <c r="N287" s="68">
        <v>15499.85</v>
      </c>
      <c r="O287" s="67" t="s">
        <v>4764</v>
      </c>
      <c r="P287" s="67" t="str">
        <f>TMES[[#This Row],[cedula]]&amp;TMES[[#This Row],[ctapresup]]</f>
        <v>001003373022.1.1.1.01</v>
      </c>
      <c r="Q287" s="69">
        <v>0</v>
      </c>
      <c r="R287" s="40">
        <v>473.55</v>
      </c>
      <c r="S287" s="69">
        <v>0</v>
      </c>
      <c r="T287" s="69">
        <v>0</v>
      </c>
      <c r="U287" s="69">
        <v>0</v>
      </c>
      <c r="V287" s="69">
        <v>0</v>
      </c>
      <c r="W287" s="40">
        <v>25</v>
      </c>
      <c r="X287" s="69">
        <v>0</v>
      </c>
      <c r="Y287" s="69">
        <v>0</v>
      </c>
      <c r="Z287" s="40">
        <v>501.6</v>
      </c>
      <c r="AA287" s="69">
        <v>0</v>
      </c>
    </row>
    <row r="288" spans="1:27">
      <c r="A288" s="67" t="s">
        <v>3052</v>
      </c>
      <c r="B288" s="67" t="s">
        <v>11</v>
      </c>
      <c r="C288" s="67" t="s">
        <v>3088</v>
      </c>
      <c r="D288" s="67" t="s">
        <v>3361</v>
      </c>
      <c r="E288" s="67" t="s">
        <v>3362</v>
      </c>
      <c r="F288" s="67" t="s">
        <v>3500</v>
      </c>
      <c r="G288" s="67" t="s">
        <v>2225</v>
      </c>
      <c r="H288" s="67" t="s">
        <v>389</v>
      </c>
      <c r="I288" s="67" t="s">
        <v>999</v>
      </c>
      <c r="J288" s="67" t="s">
        <v>3501</v>
      </c>
      <c r="K288" s="67" t="s">
        <v>4763</v>
      </c>
      <c r="L288" s="68">
        <v>30000</v>
      </c>
      <c r="M288" s="68">
        <v>1798</v>
      </c>
      <c r="N288" s="68">
        <v>28202</v>
      </c>
      <c r="O288" s="67" t="s">
        <v>4764</v>
      </c>
      <c r="P288" s="67" t="str">
        <f>TMES[[#This Row],[cedula]]&amp;TMES[[#This Row],[ctapresup]]</f>
        <v>001180770072.1.1.1.01</v>
      </c>
      <c r="Q288" s="69">
        <v>0</v>
      </c>
      <c r="R288" s="40">
        <v>861</v>
      </c>
      <c r="S288" s="69">
        <v>0</v>
      </c>
      <c r="T288" s="69">
        <v>0</v>
      </c>
      <c r="U288" s="69">
        <v>0</v>
      </c>
      <c r="V288" s="69">
        <v>0</v>
      </c>
      <c r="W288" s="40">
        <v>25</v>
      </c>
      <c r="X288" s="69">
        <v>0</v>
      </c>
      <c r="Y288" s="69">
        <v>0</v>
      </c>
      <c r="Z288" s="40">
        <v>912</v>
      </c>
      <c r="AA288" s="69">
        <v>0</v>
      </c>
    </row>
    <row r="289" spans="1:27">
      <c r="A289" s="67" t="s">
        <v>3052</v>
      </c>
      <c r="B289" s="67" t="s">
        <v>11</v>
      </c>
      <c r="C289" s="67" t="s">
        <v>3088</v>
      </c>
      <c r="D289" s="67" t="s">
        <v>3361</v>
      </c>
      <c r="E289" s="67" t="s">
        <v>3362</v>
      </c>
      <c r="F289" s="67" t="s">
        <v>1372</v>
      </c>
      <c r="G289" s="67" t="s">
        <v>2226</v>
      </c>
      <c r="H289" s="67" t="s">
        <v>8</v>
      </c>
      <c r="I289" s="67" t="s">
        <v>960</v>
      </c>
      <c r="J289" s="67" t="s">
        <v>3502</v>
      </c>
      <c r="K289" s="67" t="s">
        <v>4763</v>
      </c>
      <c r="L289" s="68">
        <v>10000</v>
      </c>
      <c r="M289" s="68">
        <v>3362</v>
      </c>
      <c r="N289" s="68">
        <v>6638</v>
      </c>
      <c r="O289" s="67" t="s">
        <v>4764</v>
      </c>
      <c r="P289" s="67" t="str">
        <f>TMES[[#This Row],[cedula]]&amp;TMES[[#This Row],[ctapresup]]</f>
        <v>053002784122.1.1.1.01</v>
      </c>
      <c r="Q289" s="69">
        <v>0</v>
      </c>
      <c r="R289" s="40">
        <v>287</v>
      </c>
      <c r="S289" s="69">
        <v>0</v>
      </c>
      <c r="T289" s="40">
        <v>2746</v>
      </c>
      <c r="U289" s="69">
        <v>0</v>
      </c>
      <c r="V289" s="69">
        <v>0</v>
      </c>
      <c r="W289" s="40">
        <v>25</v>
      </c>
      <c r="X289" s="69">
        <v>0</v>
      </c>
      <c r="Y289" s="69">
        <v>0</v>
      </c>
      <c r="Z289" s="40">
        <v>304</v>
      </c>
      <c r="AA289" s="69">
        <v>0</v>
      </c>
    </row>
    <row r="290" spans="1:27">
      <c r="A290" s="67" t="s">
        <v>3052</v>
      </c>
      <c r="B290" s="67" t="s">
        <v>11</v>
      </c>
      <c r="C290" s="67" t="s">
        <v>3088</v>
      </c>
      <c r="D290" s="67" t="s">
        <v>3361</v>
      </c>
      <c r="E290" s="67" t="s">
        <v>3362</v>
      </c>
      <c r="F290" s="67" t="s">
        <v>1274</v>
      </c>
      <c r="G290" s="67" t="s">
        <v>2227</v>
      </c>
      <c r="H290" s="67" t="s">
        <v>1163</v>
      </c>
      <c r="I290" s="67" t="s">
        <v>953</v>
      </c>
      <c r="J290" s="67" t="s">
        <v>3503</v>
      </c>
      <c r="K290" s="67" t="s">
        <v>4763</v>
      </c>
      <c r="L290" s="68">
        <v>30000</v>
      </c>
      <c r="M290" s="68">
        <v>1798</v>
      </c>
      <c r="N290" s="68">
        <v>28202</v>
      </c>
      <c r="O290" s="67" t="s">
        <v>4764</v>
      </c>
      <c r="P290" s="67" t="str">
        <f>TMES[[#This Row],[cedula]]&amp;TMES[[#This Row],[ctapresup]]</f>
        <v>001019223752.1.1.1.01</v>
      </c>
      <c r="Q290" s="69">
        <v>0</v>
      </c>
      <c r="R290" s="40">
        <v>861</v>
      </c>
      <c r="S290" s="69">
        <v>0</v>
      </c>
      <c r="T290" s="69">
        <v>0</v>
      </c>
      <c r="U290" s="69">
        <v>0</v>
      </c>
      <c r="V290" s="69">
        <v>0</v>
      </c>
      <c r="W290" s="40">
        <v>25</v>
      </c>
      <c r="X290" s="69">
        <v>0</v>
      </c>
      <c r="Y290" s="69">
        <v>0</v>
      </c>
      <c r="Z290" s="40">
        <v>912</v>
      </c>
      <c r="AA290" s="69">
        <v>0</v>
      </c>
    </row>
    <row r="291" spans="1:27">
      <c r="A291" s="67" t="s">
        <v>3052</v>
      </c>
      <c r="B291" s="67" t="s">
        <v>11</v>
      </c>
      <c r="C291" s="67" t="s">
        <v>3088</v>
      </c>
      <c r="D291" s="67" t="s">
        <v>3361</v>
      </c>
      <c r="E291" s="67" t="s">
        <v>3362</v>
      </c>
      <c r="F291" s="67" t="s">
        <v>1275</v>
      </c>
      <c r="G291" s="67" t="s">
        <v>2228</v>
      </c>
      <c r="H291" s="67" t="s">
        <v>724</v>
      </c>
      <c r="I291" s="67" t="s">
        <v>185</v>
      </c>
      <c r="J291" s="67" t="s">
        <v>3504</v>
      </c>
      <c r="K291" s="67" t="s">
        <v>4763</v>
      </c>
      <c r="L291" s="68">
        <v>24000</v>
      </c>
      <c r="M291" s="68">
        <v>1443.4</v>
      </c>
      <c r="N291" s="68">
        <v>22556.6</v>
      </c>
      <c r="O291" s="67" t="s">
        <v>4764</v>
      </c>
      <c r="P291" s="67" t="str">
        <f>TMES[[#This Row],[cedula]]&amp;TMES[[#This Row],[ctapresup]]</f>
        <v>001156731622.1.1.1.01</v>
      </c>
      <c r="Q291" s="69">
        <v>0</v>
      </c>
      <c r="R291" s="40">
        <v>688.8</v>
      </c>
      <c r="S291" s="69">
        <v>0</v>
      </c>
      <c r="T291" s="69">
        <v>0</v>
      </c>
      <c r="U291" s="69">
        <v>0</v>
      </c>
      <c r="V291" s="69">
        <v>0</v>
      </c>
      <c r="W291" s="40">
        <v>25</v>
      </c>
      <c r="X291" s="69">
        <v>0</v>
      </c>
      <c r="Y291" s="69">
        <v>0</v>
      </c>
      <c r="Z291" s="40">
        <v>729.6</v>
      </c>
      <c r="AA291" s="69">
        <v>0</v>
      </c>
    </row>
    <row r="292" spans="1:27">
      <c r="A292" s="67" t="s">
        <v>3052</v>
      </c>
      <c r="B292" s="67" t="s">
        <v>11</v>
      </c>
      <c r="C292" s="67" t="s">
        <v>3088</v>
      </c>
      <c r="D292" s="67" t="s">
        <v>3361</v>
      </c>
      <c r="E292" s="67" t="s">
        <v>3362</v>
      </c>
      <c r="F292" s="67" t="s">
        <v>1124</v>
      </c>
      <c r="G292" s="67" t="s">
        <v>2229</v>
      </c>
      <c r="H292" s="67" t="s">
        <v>196</v>
      </c>
      <c r="I292" s="67" t="s">
        <v>1115</v>
      </c>
      <c r="J292" s="67" t="s">
        <v>3505</v>
      </c>
      <c r="K292" s="67" t="s">
        <v>4763</v>
      </c>
      <c r="L292" s="68">
        <v>35000</v>
      </c>
      <c r="M292" s="68">
        <v>21701.11</v>
      </c>
      <c r="N292" s="68">
        <v>13298.89</v>
      </c>
      <c r="O292" s="67" t="s">
        <v>4764</v>
      </c>
      <c r="P292" s="67" t="str">
        <f>TMES[[#This Row],[cedula]]&amp;TMES[[#This Row],[ctapresup]]</f>
        <v>056000959532.1.1.1.01</v>
      </c>
      <c r="Q292" s="69">
        <v>0</v>
      </c>
      <c r="R292" s="40">
        <v>1004.5</v>
      </c>
      <c r="S292" s="69">
        <v>0</v>
      </c>
      <c r="T292" s="40">
        <v>19607.61</v>
      </c>
      <c r="U292" s="69">
        <v>0</v>
      </c>
      <c r="V292" s="69">
        <v>0</v>
      </c>
      <c r="W292" s="40">
        <v>25</v>
      </c>
      <c r="X292" s="69">
        <v>0</v>
      </c>
      <c r="Y292" s="69">
        <v>0</v>
      </c>
      <c r="Z292" s="40">
        <v>1064</v>
      </c>
      <c r="AA292" s="69">
        <v>0</v>
      </c>
    </row>
    <row r="293" spans="1:27">
      <c r="A293" s="67" t="s">
        <v>3052</v>
      </c>
      <c r="B293" s="67" t="s">
        <v>11</v>
      </c>
      <c r="C293" s="67" t="s">
        <v>3088</v>
      </c>
      <c r="D293" s="67" t="s">
        <v>3361</v>
      </c>
      <c r="E293" s="67" t="s">
        <v>3362</v>
      </c>
      <c r="F293" s="67" t="s">
        <v>604</v>
      </c>
      <c r="G293" s="67" t="s">
        <v>1373</v>
      </c>
      <c r="H293" s="67" t="s">
        <v>108</v>
      </c>
      <c r="I293" s="67" t="s">
        <v>596</v>
      </c>
      <c r="J293" s="67" t="s">
        <v>3506</v>
      </c>
      <c r="K293" s="67" t="s">
        <v>4763</v>
      </c>
      <c r="L293" s="68">
        <v>50000</v>
      </c>
      <c r="M293" s="68">
        <v>13964.59</v>
      </c>
      <c r="N293" s="68">
        <v>36035.410000000003</v>
      </c>
      <c r="O293" s="67" t="s">
        <v>4764</v>
      </c>
      <c r="P293" s="67" t="str">
        <f>TMES[[#This Row],[cedula]]&amp;TMES[[#This Row],[ctapresup]]</f>
        <v>001054677082.1.1.1.01</v>
      </c>
      <c r="Q293" s="69">
        <v>0</v>
      </c>
      <c r="R293" s="40">
        <v>1435</v>
      </c>
      <c r="S293" s="40">
        <v>300</v>
      </c>
      <c r="T293" s="40">
        <v>8710.59</v>
      </c>
      <c r="U293" s="69">
        <v>0</v>
      </c>
      <c r="V293" s="40">
        <v>120</v>
      </c>
      <c r="W293" s="40">
        <v>25</v>
      </c>
      <c r="X293" s="40">
        <v>1854</v>
      </c>
      <c r="Y293" s="69">
        <v>0</v>
      </c>
      <c r="Z293" s="40">
        <v>1520</v>
      </c>
      <c r="AA293" s="69">
        <v>0</v>
      </c>
    </row>
    <row r="294" spans="1:27">
      <c r="A294" s="67" t="s">
        <v>3052</v>
      </c>
      <c r="B294" s="67" t="s">
        <v>11</v>
      </c>
      <c r="C294" s="67" t="s">
        <v>3088</v>
      </c>
      <c r="D294" s="67" t="s">
        <v>3361</v>
      </c>
      <c r="E294" s="67" t="s">
        <v>3362</v>
      </c>
      <c r="F294" s="67" t="s">
        <v>3507</v>
      </c>
      <c r="G294" s="67" t="s">
        <v>2230</v>
      </c>
      <c r="H294" s="67" t="s">
        <v>196</v>
      </c>
      <c r="I294" s="67" t="s">
        <v>1115</v>
      </c>
      <c r="J294" s="67" t="s">
        <v>3508</v>
      </c>
      <c r="K294" s="67" t="s">
        <v>4763</v>
      </c>
      <c r="L294" s="68">
        <v>35000</v>
      </c>
      <c r="M294" s="68">
        <v>2093.5</v>
      </c>
      <c r="N294" s="68">
        <v>32906.5</v>
      </c>
      <c r="O294" s="67" t="s">
        <v>4764</v>
      </c>
      <c r="P294" s="67" t="str">
        <f>TMES[[#This Row],[cedula]]&amp;TMES[[#This Row],[ctapresup]]</f>
        <v>048002979232.1.1.1.01</v>
      </c>
      <c r="Q294" s="69">
        <v>0</v>
      </c>
      <c r="R294" s="40">
        <v>1004.5</v>
      </c>
      <c r="S294" s="69">
        <v>0</v>
      </c>
      <c r="T294" s="69">
        <v>0</v>
      </c>
      <c r="U294" s="69">
        <v>0</v>
      </c>
      <c r="V294" s="69">
        <v>0</v>
      </c>
      <c r="W294" s="40">
        <v>25</v>
      </c>
      <c r="X294" s="69">
        <v>0</v>
      </c>
      <c r="Y294" s="69">
        <v>0</v>
      </c>
      <c r="Z294" s="40">
        <v>1064</v>
      </c>
      <c r="AA294" s="69">
        <v>0</v>
      </c>
    </row>
    <row r="295" spans="1:27">
      <c r="A295" s="67" t="s">
        <v>3052</v>
      </c>
      <c r="B295" s="67" t="s">
        <v>11</v>
      </c>
      <c r="C295" s="67" t="s">
        <v>3088</v>
      </c>
      <c r="D295" s="67" t="s">
        <v>3361</v>
      </c>
      <c r="E295" s="67" t="s">
        <v>3362</v>
      </c>
      <c r="F295" s="67" t="s">
        <v>280</v>
      </c>
      <c r="G295" s="67" t="s">
        <v>2232</v>
      </c>
      <c r="H295" s="67" t="s">
        <v>130</v>
      </c>
      <c r="I295" s="67" t="s">
        <v>282</v>
      </c>
      <c r="J295" s="67" t="s">
        <v>3509</v>
      </c>
      <c r="K295" s="67" t="s">
        <v>4763</v>
      </c>
      <c r="L295" s="68">
        <v>130000</v>
      </c>
      <c r="M295" s="68">
        <v>28070.12</v>
      </c>
      <c r="N295" s="68">
        <v>101929.88</v>
      </c>
      <c r="O295" s="67" t="s">
        <v>4764</v>
      </c>
      <c r="P295" s="67" t="str">
        <f>TMES[[#This Row],[cedula]]&amp;TMES[[#This Row],[ctapresup]]</f>
        <v>001001471982.1.1.1.01</v>
      </c>
      <c r="Q295" s="69">
        <v>0</v>
      </c>
      <c r="R295" s="40">
        <v>3731</v>
      </c>
      <c r="S295" s="40">
        <v>1200</v>
      </c>
      <c r="T295" s="69">
        <v>0</v>
      </c>
      <c r="U295" s="69">
        <v>0</v>
      </c>
      <c r="V295" s="69">
        <v>0</v>
      </c>
      <c r="W295" s="40">
        <v>25</v>
      </c>
      <c r="X295" s="40">
        <v>19162.12</v>
      </c>
      <c r="Y295" s="69">
        <v>0</v>
      </c>
      <c r="Z295" s="40">
        <v>3952</v>
      </c>
      <c r="AA295" s="69">
        <v>0</v>
      </c>
    </row>
    <row r="296" spans="1:27">
      <c r="A296" s="67" t="s">
        <v>3052</v>
      </c>
      <c r="B296" s="67" t="s">
        <v>11</v>
      </c>
      <c r="C296" s="67" t="s">
        <v>3088</v>
      </c>
      <c r="D296" s="67" t="s">
        <v>3361</v>
      </c>
      <c r="E296" s="67" t="s">
        <v>3362</v>
      </c>
      <c r="F296" s="67" t="s">
        <v>1849</v>
      </c>
      <c r="G296" s="67" t="s">
        <v>2233</v>
      </c>
      <c r="H296" s="67" t="s">
        <v>434</v>
      </c>
      <c r="I296" s="67" t="s">
        <v>911</v>
      </c>
      <c r="J296" s="67" t="s">
        <v>3510</v>
      </c>
      <c r="K296" s="67" t="s">
        <v>4763</v>
      </c>
      <c r="L296" s="68">
        <v>25000</v>
      </c>
      <c r="M296" s="68">
        <v>1502.5</v>
      </c>
      <c r="N296" s="68">
        <v>23497.5</v>
      </c>
      <c r="O296" s="67" t="s">
        <v>4764</v>
      </c>
      <c r="P296" s="67" t="str">
        <f>TMES[[#This Row],[cedula]]&amp;TMES[[#This Row],[ctapresup]]</f>
        <v>016000231452.1.1.1.01</v>
      </c>
      <c r="Q296" s="69">
        <v>0</v>
      </c>
      <c r="R296" s="40">
        <v>717.5</v>
      </c>
      <c r="S296" s="69">
        <v>0</v>
      </c>
      <c r="T296" s="69">
        <v>0</v>
      </c>
      <c r="U296" s="69">
        <v>0</v>
      </c>
      <c r="V296" s="69">
        <v>0</v>
      </c>
      <c r="W296" s="40">
        <v>25</v>
      </c>
      <c r="X296" s="69">
        <v>0</v>
      </c>
      <c r="Y296" s="69">
        <v>0</v>
      </c>
      <c r="Z296" s="40">
        <v>760</v>
      </c>
      <c r="AA296" s="69">
        <v>0</v>
      </c>
    </row>
    <row r="297" spans="1:27">
      <c r="A297" s="67" t="s">
        <v>3052</v>
      </c>
      <c r="B297" s="67" t="s">
        <v>11</v>
      </c>
      <c r="C297" s="67" t="s">
        <v>3088</v>
      </c>
      <c r="D297" s="67" t="s">
        <v>3361</v>
      </c>
      <c r="E297" s="67" t="s">
        <v>3362</v>
      </c>
      <c r="F297" s="67" t="s">
        <v>1234</v>
      </c>
      <c r="G297" s="67" t="s">
        <v>2234</v>
      </c>
      <c r="H297" s="67" t="s">
        <v>928</v>
      </c>
      <c r="I297" s="67" t="s">
        <v>953</v>
      </c>
      <c r="J297" s="67" t="s">
        <v>3511</v>
      </c>
      <c r="K297" s="67" t="s">
        <v>4763</v>
      </c>
      <c r="L297" s="68">
        <v>220000</v>
      </c>
      <c r="M297" s="68">
        <v>52051.22</v>
      </c>
      <c r="N297" s="68">
        <v>167948.78</v>
      </c>
      <c r="O297" s="67" t="s">
        <v>4764</v>
      </c>
      <c r="P297" s="67" t="str">
        <f>TMES[[#This Row],[cedula]]&amp;TMES[[#This Row],[ctapresup]]</f>
        <v>047014016242.1.1.1.01</v>
      </c>
      <c r="Q297" s="69">
        <v>0</v>
      </c>
      <c r="R297" s="40">
        <v>6314</v>
      </c>
      <c r="S297" s="69">
        <v>0</v>
      </c>
      <c r="T297" s="69">
        <v>0</v>
      </c>
      <c r="U297" s="69">
        <v>0</v>
      </c>
      <c r="V297" s="69">
        <v>0</v>
      </c>
      <c r="W297" s="40">
        <v>25</v>
      </c>
      <c r="X297" s="40">
        <v>40768.42</v>
      </c>
      <c r="Y297" s="69">
        <v>0</v>
      </c>
      <c r="Z297" s="40">
        <v>4943.8</v>
      </c>
      <c r="AA297" s="69">
        <v>0</v>
      </c>
    </row>
    <row r="298" spans="1:27">
      <c r="A298" s="67" t="s">
        <v>3052</v>
      </c>
      <c r="B298" s="67" t="s">
        <v>11</v>
      </c>
      <c r="C298" s="67" t="s">
        <v>3088</v>
      </c>
      <c r="D298" s="67" t="s">
        <v>3361</v>
      </c>
      <c r="E298" s="67" t="s">
        <v>3362</v>
      </c>
      <c r="F298" s="67" t="s">
        <v>958</v>
      </c>
      <c r="G298" s="67" t="s">
        <v>2235</v>
      </c>
      <c r="H298" s="67" t="s">
        <v>8</v>
      </c>
      <c r="I298" s="67" t="s">
        <v>957</v>
      </c>
      <c r="J298" s="67" t="s">
        <v>3512</v>
      </c>
      <c r="K298" s="67" t="s">
        <v>4763</v>
      </c>
      <c r="L298" s="68">
        <v>30000</v>
      </c>
      <c r="M298" s="68">
        <v>24362.61</v>
      </c>
      <c r="N298" s="68">
        <v>5637.39</v>
      </c>
      <c r="O298" s="67" t="s">
        <v>4764</v>
      </c>
      <c r="P298" s="67" t="str">
        <f>TMES[[#This Row],[cedula]]&amp;TMES[[#This Row],[ctapresup]]</f>
        <v>056015026922.1.1.1.01</v>
      </c>
      <c r="Q298" s="69">
        <v>0</v>
      </c>
      <c r="R298" s="40">
        <v>861</v>
      </c>
      <c r="S298" s="40">
        <v>300</v>
      </c>
      <c r="T298" s="40">
        <v>22264.61</v>
      </c>
      <c r="U298" s="69">
        <v>0</v>
      </c>
      <c r="V298" s="69">
        <v>0</v>
      </c>
      <c r="W298" s="40">
        <v>25</v>
      </c>
      <c r="X298" s="69">
        <v>0</v>
      </c>
      <c r="Y298" s="69">
        <v>0</v>
      </c>
      <c r="Z298" s="40">
        <v>912</v>
      </c>
      <c r="AA298" s="69">
        <v>0</v>
      </c>
    </row>
    <row r="299" spans="1:27">
      <c r="A299" s="67" t="s">
        <v>3052</v>
      </c>
      <c r="B299" s="67" t="s">
        <v>11</v>
      </c>
      <c r="C299" s="67" t="s">
        <v>3088</v>
      </c>
      <c r="D299" s="67" t="s">
        <v>3361</v>
      </c>
      <c r="E299" s="67" t="s">
        <v>3362</v>
      </c>
      <c r="F299" s="67" t="s">
        <v>955</v>
      </c>
      <c r="G299" s="67" t="s">
        <v>2236</v>
      </c>
      <c r="H299" s="67" t="s">
        <v>251</v>
      </c>
      <c r="I299" s="67" t="s">
        <v>1116</v>
      </c>
      <c r="J299" s="67" t="s">
        <v>3513</v>
      </c>
      <c r="K299" s="67" t="s">
        <v>4763</v>
      </c>
      <c r="L299" s="68">
        <v>11000</v>
      </c>
      <c r="M299" s="68">
        <v>7117.69</v>
      </c>
      <c r="N299" s="68">
        <v>3882.31</v>
      </c>
      <c r="O299" s="67" t="s">
        <v>4764</v>
      </c>
      <c r="P299" s="67" t="str">
        <f>TMES[[#This Row],[cedula]]&amp;TMES[[#This Row],[ctapresup]]</f>
        <v>025004172052.1.1.1.01</v>
      </c>
      <c r="Q299" s="69">
        <v>0</v>
      </c>
      <c r="R299" s="40">
        <v>315.7</v>
      </c>
      <c r="S299" s="69">
        <v>0</v>
      </c>
      <c r="T299" s="40">
        <v>6442.59</v>
      </c>
      <c r="U299" s="69">
        <v>0</v>
      </c>
      <c r="V299" s="69">
        <v>0</v>
      </c>
      <c r="W299" s="40">
        <v>25</v>
      </c>
      <c r="X299" s="69">
        <v>0</v>
      </c>
      <c r="Y299" s="69">
        <v>0</v>
      </c>
      <c r="Z299" s="40">
        <v>334.4</v>
      </c>
      <c r="AA299" s="69">
        <v>0</v>
      </c>
    </row>
    <row r="300" spans="1:27">
      <c r="A300" s="67" t="s">
        <v>3052</v>
      </c>
      <c r="B300" s="67" t="s">
        <v>11</v>
      </c>
      <c r="C300" s="67" t="s">
        <v>3088</v>
      </c>
      <c r="D300" s="67" t="s">
        <v>3361</v>
      </c>
      <c r="E300" s="67" t="s">
        <v>3362</v>
      </c>
      <c r="F300" s="67" t="s">
        <v>992</v>
      </c>
      <c r="G300" s="67" t="s">
        <v>2237</v>
      </c>
      <c r="H300" s="67" t="s">
        <v>491</v>
      </c>
      <c r="I300" s="67" t="s">
        <v>960</v>
      </c>
      <c r="J300" s="67" t="s">
        <v>3514</v>
      </c>
      <c r="K300" s="67" t="s">
        <v>4763</v>
      </c>
      <c r="L300" s="68">
        <v>65000</v>
      </c>
      <c r="M300" s="68">
        <v>8294.08</v>
      </c>
      <c r="N300" s="68">
        <v>56705.919999999998</v>
      </c>
      <c r="O300" s="67" t="s">
        <v>4764</v>
      </c>
      <c r="P300" s="67" t="str">
        <f>TMES[[#This Row],[cedula]]&amp;TMES[[#This Row],[ctapresup]]</f>
        <v>001115177102.1.1.1.01</v>
      </c>
      <c r="Q300" s="69">
        <v>0</v>
      </c>
      <c r="R300" s="40">
        <v>1865.5</v>
      </c>
      <c r="S300" s="69">
        <v>0</v>
      </c>
      <c r="T300" s="69">
        <v>0</v>
      </c>
      <c r="U300" s="69">
        <v>0</v>
      </c>
      <c r="V300" s="69">
        <v>0</v>
      </c>
      <c r="W300" s="40">
        <v>25</v>
      </c>
      <c r="X300" s="40">
        <v>4427.58</v>
      </c>
      <c r="Y300" s="69">
        <v>0</v>
      </c>
      <c r="Z300" s="40">
        <v>1976</v>
      </c>
      <c r="AA300" s="69">
        <v>0</v>
      </c>
    </row>
    <row r="301" spans="1:27">
      <c r="A301" s="67" t="s">
        <v>3052</v>
      </c>
      <c r="B301" s="67" t="s">
        <v>11</v>
      </c>
      <c r="C301" s="67" t="s">
        <v>3088</v>
      </c>
      <c r="D301" s="67" t="s">
        <v>3361</v>
      </c>
      <c r="E301" s="67" t="s">
        <v>3362</v>
      </c>
      <c r="F301" s="67" t="s">
        <v>945</v>
      </c>
      <c r="G301" s="67" t="s">
        <v>2238</v>
      </c>
      <c r="H301" s="67" t="s">
        <v>111</v>
      </c>
      <c r="I301" s="67" t="s">
        <v>911</v>
      </c>
      <c r="J301" s="67" t="s">
        <v>3515</v>
      </c>
      <c r="K301" s="67" t="s">
        <v>4763</v>
      </c>
      <c r="L301" s="68">
        <v>10000</v>
      </c>
      <c r="M301" s="68">
        <v>616</v>
      </c>
      <c r="N301" s="68">
        <v>9384</v>
      </c>
      <c r="O301" s="67" t="s">
        <v>4764</v>
      </c>
      <c r="P301" s="67" t="str">
        <f>TMES[[#This Row],[cedula]]&amp;TMES[[#This Row],[ctapresup]]</f>
        <v>093006405062.1.1.1.01</v>
      </c>
      <c r="Q301" s="69">
        <v>0</v>
      </c>
      <c r="R301" s="40">
        <v>287</v>
      </c>
      <c r="S301" s="69">
        <v>0</v>
      </c>
      <c r="T301" s="69">
        <v>0</v>
      </c>
      <c r="U301" s="69">
        <v>0</v>
      </c>
      <c r="V301" s="69">
        <v>0</v>
      </c>
      <c r="W301" s="40">
        <v>25</v>
      </c>
      <c r="X301" s="69">
        <v>0</v>
      </c>
      <c r="Y301" s="69">
        <v>0</v>
      </c>
      <c r="Z301" s="40">
        <v>304</v>
      </c>
      <c r="AA301" s="69">
        <v>0</v>
      </c>
    </row>
    <row r="302" spans="1:27">
      <c r="A302" s="67" t="s">
        <v>3052</v>
      </c>
      <c r="B302" s="67" t="s">
        <v>11</v>
      </c>
      <c r="C302" s="67" t="s">
        <v>3088</v>
      </c>
      <c r="D302" s="67" t="s">
        <v>3361</v>
      </c>
      <c r="E302" s="67" t="s">
        <v>3362</v>
      </c>
      <c r="F302" s="67" t="s">
        <v>1091</v>
      </c>
      <c r="G302" s="67" t="s">
        <v>2239</v>
      </c>
      <c r="H302" s="67" t="s">
        <v>8</v>
      </c>
      <c r="I302" s="67" t="s">
        <v>1116</v>
      </c>
      <c r="J302" s="67" t="s">
        <v>3516</v>
      </c>
      <c r="K302" s="67" t="s">
        <v>4763</v>
      </c>
      <c r="L302" s="68">
        <v>20000</v>
      </c>
      <c r="M302" s="68">
        <v>15505.26</v>
      </c>
      <c r="N302" s="68">
        <v>4494.74</v>
      </c>
      <c r="O302" s="67" t="s">
        <v>4764</v>
      </c>
      <c r="P302" s="67" t="str">
        <f>TMES[[#This Row],[cedula]]&amp;TMES[[#This Row],[ctapresup]]</f>
        <v>001108669932.1.1.1.01</v>
      </c>
      <c r="Q302" s="69">
        <v>0</v>
      </c>
      <c r="R302" s="40">
        <v>574</v>
      </c>
      <c r="S302" s="69">
        <v>0</v>
      </c>
      <c r="T302" s="40">
        <v>14298.26</v>
      </c>
      <c r="U302" s="69">
        <v>0</v>
      </c>
      <c r="V302" s="69">
        <v>0</v>
      </c>
      <c r="W302" s="40">
        <v>25</v>
      </c>
      <c r="X302" s="69">
        <v>0</v>
      </c>
      <c r="Y302" s="69">
        <v>0</v>
      </c>
      <c r="Z302" s="40">
        <v>608</v>
      </c>
      <c r="AA302" s="69">
        <v>0</v>
      </c>
    </row>
    <row r="303" spans="1:27">
      <c r="A303" s="67" t="s">
        <v>3052</v>
      </c>
      <c r="B303" s="67" t="s">
        <v>11</v>
      </c>
      <c r="C303" s="67" t="s">
        <v>3088</v>
      </c>
      <c r="D303" s="67" t="s">
        <v>3361</v>
      </c>
      <c r="E303" s="67" t="s">
        <v>3362</v>
      </c>
      <c r="F303" s="67" t="s">
        <v>1261</v>
      </c>
      <c r="G303" s="67" t="s">
        <v>2240</v>
      </c>
      <c r="H303" s="67" t="s">
        <v>128</v>
      </c>
      <c r="I303" s="67" t="s">
        <v>1116</v>
      </c>
      <c r="J303" s="67" t="s">
        <v>3517</v>
      </c>
      <c r="K303" s="67" t="s">
        <v>4763</v>
      </c>
      <c r="L303" s="68">
        <v>15000</v>
      </c>
      <c r="M303" s="68">
        <v>5706.67</v>
      </c>
      <c r="N303" s="68">
        <v>9293.33</v>
      </c>
      <c r="O303" s="67" t="s">
        <v>4764</v>
      </c>
      <c r="P303" s="67" t="str">
        <f>TMES[[#This Row],[cedula]]&amp;TMES[[#This Row],[ctapresup]]</f>
        <v>402379388612.1.1.1.01</v>
      </c>
      <c r="Q303" s="69">
        <v>0</v>
      </c>
      <c r="R303" s="40">
        <v>430.5</v>
      </c>
      <c r="S303" s="69">
        <v>0</v>
      </c>
      <c r="T303" s="40">
        <v>4795.17</v>
      </c>
      <c r="U303" s="69">
        <v>0</v>
      </c>
      <c r="V303" s="69">
        <v>0</v>
      </c>
      <c r="W303" s="40">
        <v>25</v>
      </c>
      <c r="X303" s="69">
        <v>0</v>
      </c>
      <c r="Y303" s="69">
        <v>0</v>
      </c>
      <c r="Z303" s="40">
        <v>456</v>
      </c>
      <c r="AA303" s="69">
        <v>0</v>
      </c>
    </row>
    <row r="304" spans="1:27">
      <c r="A304" s="67" t="s">
        <v>3052</v>
      </c>
      <c r="B304" s="67" t="s">
        <v>11</v>
      </c>
      <c r="C304" s="67" t="s">
        <v>3088</v>
      </c>
      <c r="D304" s="67" t="s">
        <v>3361</v>
      </c>
      <c r="E304" s="67" t="s">
        <v>3362</v>
      </c>
      <c r="F304" s="67" t="s">
        <v>1921</v>
      </c>
      <c r="G304" s="67" t="s">
        <v>2241</v>
      </c>
      <c r="H304" s="67" t="s">
        <v>1186</v>
      </c>
      <c r="I304" s="67" t="s">
        <v>1116</v>
      </c>
      <c r="J304" s="67" t="s">
        <v>3518</v>
      </c>
      <c r="K304" s="67" t="s">
        <v>4763</v>
      </c>
      <c r="L304" s="68">
        <v>175000</v>
      </c>
      <c r="M304" s="68">
        <v>39832.589999999997</v>
      </c>
      <c r="N304" s="68">
        <v>135167.41</v>
      </c>
      <c r="O304" s="67" t="s">
        <v>4764</v>
      </c>
      <c r="P304" s="67" t="str">
        <f>TMES[[#This Row],[cedula]]&amp;TMES[[#This Row],[ctapresup]]</f>
        <v>001123955612.1.1.1.01</v>
      </c>
      <c r="Q304" s="69">
        <v>0</v>
      </c>
      <c r="R304" s="40">
        <v>5022.5</v>
      </c>
      <c r="S304" s="69">
        <v>0</v>
      </c>
      <c r="T304" s="69">
        <v>0</v>
      </c>
      <c r="U304" s="69">
        <v>0</v>
      </c>
      <c r="V304" s="69">
        <v>0</v>
      </c>
      <c r="W304" s="40">
        <v>25</v>
      </c>
      <c r="X304" s="40">
        <v>29841.29</v>
      </c>
      <c r="Y304" s="69">
        <v>0</v>
      </c>
      <c r="Z304" s="40">
        <v>4943.8</v>
      </c>
      <c r="AA304" s="69">
        <v>0</v>
      </c>
    </row>
    <row r="305" spans="1:27">
      <c r="A305" s="67" t="s">
        <v>3052</v>
      </c>
      <c r="B305" s="67" t="s">
        <v>11</v>
      </c>
      <c r="C305" s="67" t="s">
        <v>3088</v>
      </c>
      <c r="D305" s="67" t="s">
        <v>3361</v>
      </c>
      <c r="E305" s="67" t="s">
        <v>3362</v>
      </c>
      <c r="F305" s="67" t="s">
        <v>1048</v>
      </c>
      <c r="G305" s="67" t="s">
        <v>2489</v>
      </c>
      <c r="H305" s="67" t="s">
        <v>10</v>
      </c>
      <c r="I305" s="67" t="s">
        <v>953</v>
      </c>
      <c r="J305" s="67" t="s">
        <v>3897</v>
      </c>
      <c r="K305" s="67" t="s">
        <v>4763</v>
      </c>
      <c r="L305" s="68">
        <v>35000</v>
      </c>
      <c r="M305" s="68">
        <v>2093.5</v>
      </c>
      <c r="N305" s="68">
        <v>32906.5</v>
      </c>
      <c r="O305" s="67" t="s">
        <v>4764</v>
      </c>
      <c r="P305" s="67" t="str">
        <f>TMES[[#This Row],[cedula]]&amp;TMES[[#This Row],[ctapresup]]</f>
        <v>402102185622.1.1.1.01</v>
      </c>
      <c r="Q305" s="69">
        <v>0</v>
      </c>
      <c r="R305" s="40">
        <v>1004.5</v>
      </c>
      <c r="S305" s="69">
        <v>0</v>
      </c>
      <c r="T305" s="69">
        <v>0</v>
      </c>
      <c r="U305" s="69">
        <v>0</v>
      </c>
      <c r="V305" s="69">
        <v>0</v>
      </c>
      <c r="W305" s="40">
        <v>25</v>
      </c>
      <c r="X305" s="69">
        <v>0</v>
      </c>
      <c r="Y305" s="69">
        <v>0</v>
      </c>
      <c r="Z305" s="40">
        <v>1064</v>
      </c>
      <c r="AA305" s="69">
        <v>0</v>
      </c>
    </row>
    <row r="306" spans="1:27">
      <c r="A306" s="67" t="s">
        <v>3052</v>
      </c>
      <c r="B306" s="67" t="s">
        <v>11</v>
      </c>
      <c r="C306" s="67" t="s">
        <v>3088</v>
      </c>
      <c r="D306" s="67" t="s">
        <v>3361</v>
      </c>
      <c r="E306" s="67" t="s">
        <v>3362</v>
      </c>
      <c r="F306" s="67" t="s">
        <v>726</v>
      </c>
      <c r="G306" s="67" t="s">
        <v>2242</v>
      </c>
      <c r="H306" s="67" t="s">
        <v>10</v>
      </c>
      <c r="I306" s="67" t="s">
        <v>716</v>
      </c>
      <c r="J306" s="67" t="s">
        <v>3519</v>
      </c>
      <c r="K306" s="67" t="s">
        <v>4763</v>
      </c>
      <c r="L306" s="68">
        <v>35000</v>
      </c>
      <c r="M306" s="68">
        <v>24874.97</v>
      </c>
      <c r="N306" s="68">
        <v>10125.030000000001</v>
      </c>
      <c r="O306" s="67" t="s">
        <v>4764</v>
      </c>
      <c r="P306" s="67" t="str">
        <f>TMES[[#This Row],[cedula]]&amp;TMES[[#This Row],[ctapresup]]</f>
        <v>001192217292.1.1.1.01</v>
      </c>
      <c r="Q306" s="69">
        <v>0</v>
      </c>
      <c r="R306" s="40">
        <v>1004.5</v>
      </c>
      <c r="S306" s="40">
        <v>300</v>
      </c>
      <c r="T306" s="40">
        <v>22381.47</v>
      </c>
      <c r="U306" s="69">
        <v>0</v>
      </c>
      <c r="V306" s="40">
        <v>100</v>
      </c>
      <c r="W306" s="40">
        <v>25</v>
      </c>
      <c r="X306" s="69">
        <v>0</v>
      </c>
      <c r="Y306" s="69">
        <v>0</v>
      </c>
      <c r="Z306" s="40">
        <v>1064</v>
      </c>
      <c r="AA306" s="69">
        <v>0</v>
      </c>
    </row>
    <row r="307" spans="1:27">
      <c r="A307" s="67" t="s">
        <v>3052</v>
      </c>
      <c r="B307" s="67" t="s">
        <v>11</v>
      </c>
      <c r="C307" s="67" t="s">
        <v>3088</v>
      </c>
      <c r="D307" s="67" t="s">
        <v>3361</v>
      </c>
      <c r="E307" s="67" t="s">
        <v>3362</v>
      </c>
      <c r="F307" s="67" t="s">
        <v>946</v>
      </c>
      <c r="G307" s="67" t="s">
        <v>2243</v>
      </c>
      <c r="H307" s="67" t="s">
        <v>75</v>
      </c>
      <c r="I307" s="67" t="s">
        <v>911</v>
      </c>
      <c r="J307" s="67" t="s">
        <v>3520</v>
      </c>
      <c r="K307" s="67" t="s">
        <v>4763</v>
      </c>
      <c r="L307" s="68">
        <v>10000</v>
      </c>
      <c r="M307" s="68">
        <v>616</v>
      </c>
      <c r="N307" s="68">
        <v>9384</v>
      </c>
      <c r="O307" s="67" t="s">
        <v>4764</v>
      </c>
      <c r="P307" s="67" t="str">
        <f>TMES[[#This Row],[cedula]]&amp;TMES[[#This Row],[ctapresup]]</f>
        <v>001068339732.1.1.1.01</v>
      </c>
      <c r="Q307" s="69">
        <v>0</v>
      </c>
      <c r="R307" s="40">
        <v>287</v>
      </c>
      <c r="S307" s="69">
        <v>0</v>
      </c>
      <c r="T307" s="69">
        <v>0</v>
      </c>
      <c r="U307" s="69">
        <v>0</v>
      </c>
      <c r="V307" s="69">
        <v>0</v>
      </c>
      <c r="W307" s="40">
        <v>25</v>
      </c>
      <c r="X307" s="69">
        <v>0</v>
      </c>
      <c r="Y307" s="69">
        <v>0</v>
      </c>
      <c r="Z307" s="40">
        <v>304</v>
      </c>
      <c r="AA307" s="69">
        <v>0</v>
      </c>
    </row>
    <row r="308" spans="1:27">
      <c r="A308" s="67" t="s">
        <v>3052</v>
      </c>
      <c r="B308" s="67" t="s">
        <v>11</v>
      </c>
      <c r="C308" s="67" t="s">
        <v>3088</v>
      </c>
      <c r="D308" s="67" t="s">
        <v>3361</v>
      </c>
      <c r="E308" s="67" t="s">
        <v>3362</v>
      </c>
      <c r="F308" s="67" t="s">
        <v>1235</v>
      </c>
      <c r="G308" s="67" t="s">
        <v>2244</v>
      </c>
      <c r="H308" s="67" t="s">
        <v>8</v>
      </c>
      <c r="I308" s="67" t="s">
        <v>699</v>
      </c>
      <c r="J308" s="67" t="s">
        <v>3521</v>
      </c>
      <c r="K308" s="67" t="s">
        <v>4763</v>
      </c>
      <c r="L308" s="68">
        <v>15000</v>
      </c>
      <c r="M308" s="68">
        <v>2534.11</v>
      </c>
      <c r="N308" s="68">
        <v>12465.89</v>
      </c>
      <c r="O308" s="67" t="s">
        <v>4764</v>
      </c>
      <c r="P308" s="67" t="str">
        <f>TMES[[#This Row],[cedula]]&amp;TMES[[#This Row],[ctapresup]]</f>
        <v>001149388552.1.1.1.01</v>
      </c>
      <c r="Q308" s="69">
        <v>0</v>
      </c>
      <c r="R308" s="40">
        <v>430.5</v>
      </c>
      <c r="S308" s="69">
        <v>0</v>
      </c>
      <c r="T308" s="40">
        <v>1622.61</v>
      </c>
      <c r="U308" s="69">
        <v>0</v>
      </c>
      <c r="V308" s="69">
        <v>0</v>
      </c>
      <c r="W308" s="40">
        <v>25</v>
      </c>
      <c r="X308" s="69">
        <v>0</v>
      </c>
      <c r="Y308" s="69">
        <v>0</v>
      </c>
      <c r="Z308" s="40">
        <v>456</v>
      </c>
      <c r="AA308" s="69">
        <v>0</v>
      </c>
    </row>
    <row r="309" spans="1:27">
      <c r="A309" s="67" t="s">
        <v>3052</v>
      </c>
      <c r="B309" s="67" t="s">
        <v>11</v>
      </c>
      <c r="C309" s="67" t="s">
        <v>3088</v>
      </c>
      <c r="D309" s="67" t="s">
        <v>3361</v>
      </c>
      <c r="E309" s="67" t="s">
        <v>3362</v>
      </c>
      <c r="F309" s="67" t="s">
        <v>304</v>
      </c>
      <c r="G309" s="67" t="s">
        <v>1374</v>
      </c>
      <c r="H309" s="67" t="s">
        <v>305</v>
      </c>
      <c r="I309" s="67" t="s">
        <v>911</v>
      </c>
      <c r="J309" s="67" t="s">
        <v>3522</v>
      </c>
      <c r="K309" s="67" t="s">
        <v>4763</v>
      </c>
      <c r="L309" s="68">
        <v>115000</v>
      </c>
      <c r="M309" s="68">
        <v>22505.24</v>
      </c>
      <c r="N309" s="68">
        <v>92494.76</v>
      </c>
      <c r="O309" s="67" t="s">
        <v>4764</v>
      </c>
      <c r="P309" s="67" t="str">
        <f>TMES[[#This Row],[cedula]]&amp;TMES[[#This Row],[ctapresup]]</f>
        <v>001094651792.1.1.1.01</v>
      </c>
      <c r="Q309" s="69">
        <v>0</v>
      </c>
      <c r="R309" s="40">
        <v>3300.5</v>
      </c>
      <c r="S309" s="69">
        <v>0</v>
      </c>
      <c r="T309" s="69">
        <v>0</v>
      </c>
      <c r="U309" s="69">
        <v>0</v>
      </c>
      <c r="V309" s="40">
        <v>50</v>
      </c>
      <c r="W309" s="40">
        <v>25</v>
      </c>
      <c r="X309" s="40">
        <v>15633.74</v>
      </c>
      <c r="Y309" s="69">
        <v>0</v>
      </c>
      <c r="Z309" s="40">
        <v>3496</v>
      </c>
      <c r="AA309" s="69">
        <v>0</v>
      </c>
    </row>
    <row r="310" spans="1:27">
      <c r="A310" s="67" t="s">
        <v>3052</v>
      </c>
      <c r="B310" s="67" t="s">
        <v>11</v>
      </c>
      <c r="C310" s="67" t="s">
        <v>3088</v>
      </c>
      <c r="D310" s="67" t="s">
        <v>3361</v>
      </c>
      <c r="E310" s="67" t="s">
        <v>3362</v>
      </c>
      <c r="F310" s="67" t="s">
        <v>552</v>
      </c>
      <c r="G310" s="67" t="s">
        <v>1375</v>
      </c>
      <c r="H310" s="67" t="s">
        <v>553</v>
      </c>
      <c r="I310" s="67" t="s">
        <v>674</v>
      </c>
      <c r="J310" s="67" t="s">
        <v>3523</v>
      </c>
      <c r="K310" s="67" t="s">
        <v>4763</v>
      </c>
      <c r="L310" s="68">
        <v>40000</v>
      </c>
      <c r="M310" s="68">
        <v>3531.65</v>
      </c>
      <c r="N310" s="68">
        <v>36468.35</v>
      </c>
      <c r="O310" s="67" t="s">
        <v>4764</v>
      </c>
      <c r="P310" s="67" t="str">
        <f>TMES[[#This Row],[cedula]]&amp;TMES[[#This Row],[ctapresup]]</f>
        <v>001009267402.1.1.1.01</v>
      </c>
      <c r="Q310" s="69">
        <v>0</v>
      </c>
      <c r="R310" s="40">
        <v>1148</v>
      </c>
      <c r="S310" s="40">
        <v>600</v>
      </c>
      <c r="T310" s="69">
        <v>0</v>
      </c>
      <c r="U310" s="69">
        <v>0</v>
      </c>
      <c r="V310" s="40">
        <v>100</v>
      </c>
      <c r="W310" s="40">
        <v>25</v>
      </c>
      <c r="X310" s="40">
        <v>442.65</v>
      </c>
      <c r="Y310" s="69">
        <v>0</v>
      </c>
      <c r="Z310" s="40">
        <v>1216</v>
      </c>
      <c r="AA310" s="69">
        <v>0</v>
      </c>
    </row>
    <row r="311" spans="1:27">
      <c r="A311" s="67" t="s">
        <v>3052</v>
      </c>
      <c r="B311" s="67" t="s">
        <v>11</v>
      </c>
      <c r="C311" s="67" t="s">
        <v>3088</v>
      </c>
      <c r="D311" s="67" t="s">
        <v>3361</v>
      </c>
      <c r="E311" s="67" t="s">
        <v>3362</v>
      </c>
      <c r="F311" s="67" t="s">
        <v>993</v>
      </c>
      <c r="G311" s="67" t="s">
        <v>1376</v>
      </c>
      <c r="H311" s="67" t="s">
        <v>1255</v>
      </c>
      <c r="I311" s="67" t="s">
        <v>960</v>
      </c>
      <c r="J311" s="67" t="s">
        <v>3524</v>
      </c>
      <c r="K311" s="67" t="s">
        <v>4763</v>
      </c>
      <c r="L311" s="68">
        <v>50000</v>
      </c>
      <c r="M311" s="68">
        <v>32038.080000000002</v>
      </c>
      <c r="N311" s="68">
        <v>17961.919999999998</v>
      </c>
      <c r="O311" s="67" t="s">
        <v>4764</v>
      </c>
      <c r="P311" s="67" t="str">
        <f>TMES[[#This Row],[cedula]]&amp;TMES[[#This Row],[ctapresup]]</f>
        <v>001040330482.1.1.1.01</v>
      </c>
      <c r="Q311" s="69">
        <v>0</v>
      </c>
      <c r="R311" s="40">
        <v>1435</v>
      </c>
      <c r="S311" s="40">
        <v>400</v>
      </c>
      <c r="T311" s="40">
        <v>26664.080000000002</v>
      </c>
      <c r="U311" s="69">
        <v>0</v>
      </c>
      <c r="V311" s="40">
        <v>140</v>
      </c>
      <c r="W311" s="40">
        <v>25</v>
      </c>
      <c r="X311" s="40">
        <v>1854</v>
      </c>
      <c r="Y311" s="69">
        <v>0</v>
      </c>
      <c r="Z311" s="40">
        <v>1520</v>
      </c>
      <c r="AA311" s="69">
        <v>0</v>
      </c>
    </row>
    <row r="312" spans="1:27">
      <c r="A312" s="67" t="s">
        <v>3052</v>
      </c>
      <c r="B312" s="67" t="s">
        <v>11</v>
      </c>
      <c r="C312" s="67" t="s">
        <v>3088</v>
      </c>
      <c r="D312" s="67" t="s">
        <v>3361</v>
      </c>
      <c r="E312" s="67" t="s">
        <v>3362</v>
      </c>
      <c r="F312" s="67" t="s">
        <v>688</v>
      </c>
      <c r="G312" s="67" t="s">
        <v>1377</v>
      </c>
      <c r="H312" s="67" t="s">
        <v>10</v>
      </c>
      <c r="I312" s="67" t="s">
        <v>911</v>
      </c>
      <c r="J312" s="67" t="s">
        <v>3525</v>
      </c>
      <c r="K312" s="67" t="s">
        <v>4763</v>
      </c>
      <c r="L312" s="68">
        <v>45000</v>
      </c>
      <c r="M312" s="68">
        <v>5082.83</v>
      </c>
      <c r="N312" s="68">
        <v>39917.17</v>
      </c>
      <c r="O312" s="67" t="s">
        <v>4764</v>
      </c>
      <c r="P312" s="67" t="str">
        <f>TMES[[#This Row],[cedula]]&amp;TMES[[#This Row],[ctapresup]]</f>
        <v>047008900742.1.1.1.01</v>
      </c>
      <c r="Q312" s="69">
        <v>0</v>
      </c>
      <c r="R312" s="40">
        <v>1291.5</v>
      </c>
      <c r="S312" s="40">
        <v>1200</v>
      </c>
      <c r="T312" s="69">
        <v>0</v>
      </c>
      <c r="U312" s="69">
        <v>0</v>
      </c>
      <c r="V312" s="40">
        <v>50</v>
      </c>
      <c r="W312" s="40">
        <v>25</v>
      </c>
      <c r="X312" s="40">
        <v>1148.33</v>
      </c>
      <c r="Y312" s="69">
        <v>0</v>
      </c>
      <c r="Z312" s="40">
        <v>1368</v>
      </c>
      <c r="AA312" s="69">
        <v>0</v>
      </c>
    </row>
    <row r="313" spans="1:27">
      <c r="A313" s="67" t="s">
        <v>3052</v>
      </c>
      <c r="B313" s="67" t="s">
        <v>11</v>
      </c>
      <c r="C313" s="67" t="s">
        <v>3088</v>
      </c>
      <c r="D313" s="67" t="s">
        <v>3361</v>
      </c>
      <c r="E313" s="67" t="s">
        <v>3362</v>
      </c>
      <c r="F313" s="67" t="s">
        <v>1236</v>
      </c>
      <c r="G313" s="67" t="s">
        <v>2245</v>
      </c>
      <c r="H313" s="67" t="s">
        <v>10</v>
      </c>
      <c r="I313" s="67" t="s">
        <v>319</v>
      </c>
      <c r="J313" s="67" t="s">
        <v>3526</v>
      </c>
      <c r="K313" s="67" t="s">
        <v>4763</v>
      </c>
      <c r="L313" s="68">
        <v>26250</v>
      </c>
      <c r="M313" s="68">
        <v>1576.38</v>
      </c>
      <c r="N313" s="68">
        <v>24673.62</v>
      </c>
      <c r="O313" s="67" t="s">
        <v>4764</v>
      </c>
      <c r="P313" s="67" t="str">
        <f>TMES[[#This Row],[cedula]]&amp;TMES[[#This Row],[ctapresup]]</f>
        <v>225006843312.1.1.1.01</v>
      </c>
      <c r="Q313" s="69">
        <v>0</v>
      </c>
      <c r="R313" s="40">
        <v>753.38</v>
      </c>
      <c r="S313" s="69">
        <v>0</v>
      </c>
      <c r="T313" s="69">
        <v>0</v>
      </c>
      <c r="U313" s="69">
        <v>0</v>
      </c>
      <c r="V313" s="69">
        <v>0</v>
      </c>
      <c r="W313" s="40">
        <v>25</v>
      </c>
      <c r="X313" s="69">
        <v>0</v>
      </c>
      <c r="Y313" s="69">
        <v>0</v>
      </c>
      <c r="Z313" s="40">
        <v>798</v>
      </c>
      <c r="AA313" s="69">
        <v>0</v>
      </c>
    </row>
    <row r="314" spans="1:27">
      <c r="A314" s="67" t="s">
        <v>3052</v>
      </c>
      <c r="B314" s="67" t="s">
        <v>11</v>
      </c>
      <c r="C314" s="67" t="s">
        <v>3088</v>
      </c>
      <c r="D314" s="67" t="s">
        <v>3361</v>
      </c>
      <c r="E314" s="67" t="s">
        <v>3362</v>
      </c>
      <c r="F314" s="67" t="s">
        <v>1237</v>
      </c>
      <c r="G314" s="67" t="s">
        <v>2246</v>
      </c>
      <c r="H314" s="67" t="s">
        <v>55</v>
      </c>
      <c r="I314" s="67" t="s">
        <v>319</v>
      </c>
      <c r="J314" s="67" t="s">
        <v>3527</v>
      </c>
      <c r="K314" s="67" t="s">
        <v>4763</v>
      </c>
      <c r="L314" s="68">
        <v>25000</v>
      </c>
      <c r="M314" s="68">
        <v>1502.5</v>
      </c>
      <c r="N314" s="68">
        <v>23497.5</v>
      </c>
      <c r="O314" s="67" t="s">
        <v>4764</v>
      </c>
      <c r="P314" s="67" t="str">
        <f>TMES[[#This Row],[cedula]]&amp;TMES[[#This Row],[ctapresup]]</f>
        <v>223006496092.1.1.1.01</v>
      </c>
      <c r="Q314" s="69">
        <v>0</v>
      </c>
      <c r="R314" s="40">
        <v>717.5</v>
      </c>
      <c r="S314" s="69">
        <v>0</v>
      </c>
      <c r="T314" s="69">
        <v>0</v>
      </c>
      <c r="U314" s="69">
        <v>0</v>
      </c>
      <c r="V314" s="69">
        <v>0</v>
      </c>
      <c r="W314" s="40">
        <v>25</v>
      </c>
      <c r="X314" s="69">
        <v>0</v>
      </c>
      <c r="Y314" s="69">
        <v>0</v>
      </c>
      <c r="Z314" s="40">
        <v>760</v>
      </c>
      <c r="AA314" s="69">
        <v>0</v>
      </c>
    </row>
    <row r="315" spans="1:27">
      <c r="A315" s="67" t="s">
        <v>3052</v>
      </c>
      <c r="B315" s="67" t="s">
        <v>11</v>
      </c>
      <c r="C315" s="67" t="s">
        <v>3088</v>
      </c>
      <c r="D315" s="67" t="s">
        <v>3361</v>
      </c>
      <c r="E315" s="67" t="s">
        <v>3362</v>
      </c>
      <c r="F315" s="67" t="s">
        <v>3528</v>
      </c>
      <c r="G315" s="67" t="s">
        <v>2247</v>
      </c>
      <c r="H315" s="67" t="s">
        <v>1186</v>
      </c>
      <c r="I315" s="67" t="s">
        <v>1116</v>
      </c>
      <c r="J315" s="67" t="s">
        <v>3529</v>
      </c>
      <c r="K315" s="67" t="s">
        <v>4763</v>
      </c>
      <c r="L315" s="68">
        <v>145000</v>
      </c>
      <c r="M315" s="68">
        <v>31284.99</v>
      </c>
      <c r="N315" s="68">
        <v>113715.01</v>
      </c>
      <c r="O315" s="67" t="s">
        <v>4764</v>
      </c>
      <c r="P315" s="67" t="str">
        <f>TMES[[#This Row],[cedula]]&amp;TMES[[#This Row],[ctapresup]]</f>
        <v>402203727892.1.1.1.01</v>
      </c>
      <c r="Q315" s="69">
        <v>0</v>
      </c>
      <c r="R315" s="40">
        <v>4161.5</v>
      </c>
      <c r="S315" s="69">
        <v>0</v>
      </c>
      <c r="T315" s="69">
        <v>0</v>
      </c>
      <c r="U315" s="69">
        <v>0</v>
      </c>
      <c r="V315" s="69">
        <v>0</v>
      </c>
      <c r="W315" s="40">
        <v>25</v>
      </c>
      <c r="X315" s="40">
        <v>22690.49</v>
      </c>
      <c r="Y315" s="69">
        <v>0</v>
      </c>
      <c r="Z315" s="40">
        <v>4408</v>
      </c>
      <c r="AA315" s="69">
        <v>0</v>
      </c>
    </row>
    <row r="316" spans="1:27">
      <c r="A316" s="67" t="s">
        <v>3052</v>
      </c>
      <c r="B316" s="67" t="s">
        <v>11</v>
      </c>
      <c r="C316" s="67" t="s">
        <v>3088</v>
      </c>
      <c r="D316" s="67" t="s">
        <v>3361</v>
      </c>
      <c r="E316" s="67" t="s">
        <v>3362</v>
      </c>
      <c r="F316" s="67" t="s">
        <v>1379</v>
      </c>
      <c r="G316" s="67" t="s">
        <v>2248</v>
      </c>
      <c r="H316" s="67" t="s">
        <v>389</v>
      </c>
      <c r="I316" s="67" t="s">
        <v>999</v>
      </c>
      <c r="J316" s="67" t="s">
        <v>3530</v>
      </c>
      <c r="K316" s="67" t="s">
        <v>4763</v>
      </c>
      <c r="L316" s="68">
        <v>35000</v>
      </c>
      <c r="M316" s="68">
        <v>2093.5</v>
      </c>
      <c r="N316" s="68">
        <v>32906.5</v>
      </c>
      <c r="O316" s="67" t="s">
        <v>4764</v>
      </c>
      <c r="P316" s="67" t="str">
        <f>TMES[[#This Row],[cedula]]&amp;TMES[[#This Row],[ctapresup]]</f>
        <v>226000854052.1.1.1.01</v>
      </c>
      <c r="Q316" s="69">
        <v>0</v>
      </c>
      <c r="R316" s="40">
        <v>1004.5</v>
      </c>
      <c r="S316" s="69">
        <v>0</v>
      </c>
      <c r="T316" s="69">
        <v>0</v>
      </c>
      <c r="U316" s="69">
        <v>0</v>
      </c>
      <c r="V316" s="69">
        <v>0</v>
      </c>
      <c r="W316" s="40">
        <v>25</v>
      </c>
      <c r="X316" s="69">
        <v>0</v>
      </c>
      <c r="Y316" s="69">
        <v>0</v>
      </c>
      <c r="Z316" s="40">
        <v>1064</v>
      </c>
      <c r="AA316" s="69">
        <v>0</v>
      </c>
    </row>
    <row r="317" spans="1:27">
      <c r="A317" s="67" t="s">
        <v>3052</v>
      </c>
      <c r="B317" s="67" t="s">
        <v>11</v>
      </c>
      <c r="C317" s="67" t="s">
        <v>3088</v>
      </c>
      <c r="D317" s="67" t="s">
        <v>3361</v>
      </c>
      <c r="E317" s="67" t="s">
        <v>3362</v>
      </c>
      <c r="F317" s="67" t="s">
        <v>222</v>
      </c>
      <c r="G317" s="67" t="s">
        <v>1380</v>
      </c>
      <c r="H317" s="67" t="s">
        <v>42</v>
      </c>
      <c r="I317" s="67" t="s">
        <v>1982</v>
      </c>
      <c r="J317" s="67" t="s">
        <v>3531</v>
      </c>
      <c r="K317" s="67" t="s">
        <v>4763</v>
      </c>
      <c r="L317" s="68">
        <v>25000</v>
      </c>
      <c r="M317" s="68">
        <v>17785.8</v>
      </c>
      <c r="N317" s="68">
        <v>7214.2</v>
      </c>
      <c r="O317" s="67" t="s">
        <v>4764</v>
      </c>
      <c r="P317" s="67" t="str">
        <f>TMES[[#This Row],[cedula]]&amp;TMES[[#This Row],[ctapresup]]</f>
        <v>001132001822.1.1.1.01</v>
      </c>
      <c r="Q317" s="69">
        <v>0</v>
      </c>
      <c r="R317" s="40">
        <v>717.5</v>
      </c>
      <c r="S317" s="40">
        <v>300</v>
      </c>
      <c r="T317" s="40">
        <v>15933.3</v>
      </c>
      <c r="U317" s="69">
        <v>0</v>
      </c>
      <c r="V317" s="40">
        <v>50</v>
      </c>
      <c r="W317" s="40">
        <v>25</v>
      </c>
      <c r="X317" s="69">
        <v>0</v>
      </c>
      <c r="Y317" s="69">
        <v>0</v>
      </c>
      <c r="Z317" s="40">
        <v>760</v>
      </c>
      <c r="AA317" s="69">
        <v>0</v>
      </c>
    </row>
    <row r="318" spans="1:27">
      <c r="A318" s="67" t="s">
        <v>3052</v>
      </c>
      <c r="B318" s="67" t="s">
        <v>11</v>
      </c>
      <c r="C318" s="67" t="s">
        <v>3088</v>
      </c>
      <c r="D318" s="67" t="s">
        <v>3361</v>
      </c>
      <c r="E318" s="67" t="s">
        <v>3362</v>
      </c>
      <c r="F318" s="67" t="s">
        <v>1925</v>
      </c>
      <c r="G318" s="67" t="s">
        <v>2249</v>
      </c>
      <c r="H318" s="67" t="s">
        <v>55</v>
      </c>
      <c r="I318" s="67" t="s">
        <v>1116</v>
      </c>
      <c r="J318" s="67" t="s">
        <v>3532</v>
      </c>
      <c r="K318" s="67" t="s">
        <v>4763</v>
      </c>
      <c r="L318" s="68">
        <v>35000</v>
      </c>
      <c r="M318" s="68">
        <v>2093.5</v>
      </c>
      <c r="N318" s="68">
        <v>32906.5</v>
      </c>
      <c r="O318" s="67" t="s">
        <v>4764</v>
      </c>
      <c r="P318" s="67" t="str">
        <f>TMES[[#This Row],[cedula]]&amp;TMES[[#This Row],[ctapresup]]</f>
        <v>004001285672.1.1.1.01</v>
      </c>
      <c r="Q318" s="69">
        <v>0</v>
      </c>
      <c r="R318" s="40">
        <v>1004.5</v>
      </c>
      <c r="S318" s="69">
        <v>0</v>
      </c>
      <c r="T318" s="69">
        <v>0</v>
      </c>
      <c r="U318" s="69">
        <v>0</v>
      </c>
      <c r="V318" s="69">
        <v>0</v>
      </c>
      <c r="W318" s="40">
        <v>25</v>
      </c>
      <c r="X318" s="69">
        <v>0</v>
      </c>
      <c r="Y318" s="69">
        <v>0</v>
      </c>
      <c r="Z318" s="40">
        <v>1064</v>
      </c>
      <c r="AA318" s="69">
        <v>0</v>
      </c>
    </row>
    <row r="319" spans="1:27">
      <c r="A319" s="67" t="s">
        <v>3052</v>
      </c>
      <c r="B319" s="67" t="s">
        <v>11</v>
      </c>
      <c r="C319" s="67" t="s">
        <v>3088</v>
      </c>
      <c r="D319" s="67" t="s">
        <v>3361</v>
      </c>
      <c r="E319" s="67" t="s">
        <v>3362</v>
      </c>
      <c r="F319" s="67" t="s">
        <v>994</v>
      </c>
      <c r="G319" s="67" t="s">
        <v>2250</v>
      </c>
      <c r="H319" s="67" t="s">
        <v>786</v>
      </c>
      <c r="I319" s="67" t="s">
        <v>960</v>
      </c>
      <c r="J319" s="67" t="s">
        <v>3533</v>
      </c>
      <c r="K319" s="67" t="s">
        <v>4763</v>
      </c>
      <c r="L319" s="68">
        <v>20000</v>
      </c>
      <c r="M319" s="68">
        <v>2107</v>
      </c>
      <c r="N319" s="68">
        <v>17893</v>
      </c>
      <c r="O319" s="67" t="s">
        <v>4764</v>
      </c>
      <c r="P319" s="67" t="str">
        <f>TMES[[#This Row],[cedula]]&amp;TMES[[#This Row],[ctapresup]]</f>
        <v>058002408392.1.1.1.01</v>
      </c>
      <c r="Q319" s="69">
        <v>0</v>
      </c>
      <c r="R319" s="40">
        <v>574</v>
      </c>
      <c r="S319" s="40">
        <v>900</v>
      </c>
      <c r="T319" s="69">
        <v>0</v>
      </c>
      <c r="U319" s="69">
        <v>0</v>
      </c>
      <c r="V319" s="69">
        <v>0</v>
      </c>
      <c r="W319" s="40">
        <v>25</v>
      </c>
      <c r="X319" s="69">
        <v>0</v>
      </c>
      <c r="Y319" s="69">
        <v>0</v>
      </c>
      <c r="Z319" s="40">
        <v>608</v>
      </c>
      <c r="AA319" s="69">
        <v>0</v>
      </c>
    </row>
    <row r="320" spans="1:27">
      <c r="A320" s="67" t="s">
        <v>3052</v>
      </c>
      <c r="B320" s="67" t="s">
        <v>11</v>
      </c>
      <c r="C320" s="67" t="s">
        <v>3088</v>
      </c>
      <c r="D320" s="67" t="s">
        <v>3361</v>
      </c>
      <c r="E320" s="67" t="s">
        <v>3362</v>
      </c>
      <c r="F320" s="67" t="s">
        <v>1216</v>
      </c>
      <c r="G320" s="67" t="s">
        <v>2251</v>
      </c>
      <c r="H320" s="67" t="s">
        <v>120</v>
      </c>
      <c r="I320" s="67" t="s">
        <v>266</v>
      </c>
      <c r="J320" s="67" t="s">
        <v>3534</v>
      </c>
      <c r="K320" s="67" t="s">
        <v>4763</v>
      </c>
      <c r="L320" s="68">
        <v>35000</v>
      </c>
      <c r="M320" s="68">
        <v>7934.19</v>
      </c>
      <c r="N320" s="68">
        <v>27065.81</v>
      </c>
      <c r="O320" s="67" t="s">
        <v>4764</v>
      </c>
      <c r="P320" s="67" t="str">
        <f>TMES[[#This Row],[cedula]]&amp;TMES[[#This Row],[ctapresup]]</f>
        <v>001135980152.1.1.1.01</v>
      </c>
      <c r="Q320" s="69">
        <v>0</v>
      </c>
      <c r="R320" s="40">
        <v>1004.5</v>
      </c>
      <c r="S320" s="69">
        <v>0</v>
      </c>
      <c r="T320" s="40">
        <v>5840.69</v>
      </c>
      <c r="U320" s="69">
        <v>0</v>
      </c>
      <c r="V320" s="69">
        <v>0</v>
      </c>
      <c r="W320" s="40">
        <v>25</v>
      </c>
      <c r="X320" s="69">
        <v>0</v>
      </c>
      <c r="Y320" s="69">
        <v>0</v>
      </c>
      <c r="Z320" s="40">
        <v>1064</v>
      </c>
      <c r="AA320" s="69">
        <v>0</v>
      </c>
    </row>
    <row r="321" spans="1:27">
      <c r="A321" s="67" t="s">
        <v>3052</v>
      </c>
      <c r="B321" s="67" t="s">
        <v>11</v>
      </c>
      <c r="C321" s="67" t="s">
        <v>3088</v>
      </c>
      <c r="D321" s="67" t="s">
        <v>3361</v>
      </c>
      <c r="E321" s="67" t="s">
        <v>3362</v>
      </c>
      <c r="F321" s="67" t="s">
        <v>1125</v>
      </c>
      <c r="G321" s="67" t="s">
        <v>2252</v>
      </c>
      <c r="H321" s="67" t="s">
        <v>209</v>
      </c>
      <c r="I321" s="67" t="s">
        <v>596</v>
      </c>
      <c r="J321" s="67" t="s">
        <v>3535</v>
      </c>
      <c r="K321" s="67" t="s">
        <v>4763</v>
      </c>
      <c r="L321" s="68">
        <v>40000</v>
      </c>
      <c r="M321" s="68">
        <v>4077.65</v>
      </c>
      <c r="N321" s="68">
        <v>35922.35</v>
      </c>
      <c r="O321" s="67" t="s">
        <v>4764</v>
      </c>
      <c r="P321" s="67" t="str">
        <f>TMES[[#This Row],[cedula]]&amp;TMES[[#This Row],[ctapresup]]</f>
        <v>001128746722.1.1.1.01</v>
      </c>
      <c r="Q321" s="69">
        <v>0</v>
      </c>
      <c r="R321" s="40">
        <v>1148</v>
      </c>
      <c r="S321" s="69">
        <v>0</v>
      </c>
      <c r="T321" s="40">
        <v>1246</v>
      </c>
      <c r="U321" s="69">
        <v>0</v>
      </c>
      <c r="V321" s="69">
        <v>0</v>
      </c>
      <c r="W321" s="40">
        <v>25</v>
      </c>
      <c r="X321" s="40">
        <v>442.65</v>
      </c>
      <c r="Y321" s="69">
        <v>0</v>
      </c>
      <c r="Z321" s="40">
        <v>1216</v>
      </c>
      <c r="AA321" s="69">
        <v>0</v>
      </c>
    </row>
    <row r="322" spans="1:27">
      <c r="A322" s="67" t="s">
        <v>3052</v>
      </c>
      <c r="B322" s="67" t="s">
        <v>11</v>
      </c>
      <c r="C322" s="67" t="s">
        <v>3088</v>
      </c>
      <c r="D322" s="67" t="s">
        <v>3361</v>
      </c>
      <c r="E322" s="67" t="s">
        <v>3362</v>
      </c>
      <c r="F322" s="67" t="s">
        <v>1812</v>
      </c>
      <c r="G322" s="67" t="s">
        <v>2254</v>
      </c>
      <c r="H322" s="67" t="s">
        <v>389</v>
      </c>
      <c r="I322" s="67" t="s">
        <v>255</v>
      </c>
      <c r="J322" s="67" t="s">
        <v>3536</v>
      </c>
      <c r="K322" s="67" t="s">
        <v>4763</v>
      </c>
      <c r="L322" s="68">
        <v>25000</v>
      </c>
      <c r="M322" s="68">
        <v>1502.5</v>
      </c>
      <c r="N322" s="68">
        <v>23497.5</v>
      </c>
      <c r="O322" s="67" t="s">
        <v>4764</v>
      </c>
      <c r="P322" s="67" t="str">
        <f>TMES[[#This Row],[cedula]]&amp;TMES[[#This Row],[ctapresup]]</f>
        <v>402005618312.1.1.1.01</v>
      </c>
      <c r="Q322" s="69">
        <v>0</v>
      </c>
      <c r="R322" s="40">
        <v>717.5</v>
      </c>
      <c r="S322" s="69">
        <v>0</v>
      </c>
      <c r="T322" s="69">
        <v>0</v>
      </c>
      <c r="U322" s="69">
        <v>0</v>
      </c>
      <c r="V322" s="69">
        <v>0</v>
      </c>
      <c r="W322" s="40">
        <v>25</v>
      </c>
      <c r="X322" s="69">
        <v>0</v>
      </c>
      <c r="Y322" s="69">
        <v>0</v>
      </c>
      <c r="Z322" s="40">
        <v>760</v>
      </c>
      <c r="AA322" s="69">
        <v>0</v>
      </c>
    </row>
    <row r="323" spans="1:27">
      <c r="A323" s="67" t="s">
        <v>3052</v>
      </c>
      <c r="B323" s="67" t="s">
        <v>11</v>
      </c>
      <c r="C323" s="67" t="s">
        <v>3088</v>
      </c>
      <c r="D323" s="67" t="s">
        <v>3361</v>
      </c>
      <c r="E323" s="67" t="s">
        <v>3362</v>
      </c>
      <c r="F323" s="67" t="s">
        <v>947</v>
      </c>
      <c r="G323" s="67" t="s">
        <v>2255</v>
      </c>
      <c r="H323" s="67" t="s">
        <v>310</v>
      </c>
      <c r="I323" s="67" t="s">
        <v>911</v>
      </c>
      <c r="J323" s="67" t="s">
        <v>3537</v>
      </c>
      <c r="K323" s="67" t="s">
        <v>4763</v>
      </c>
      <c r="L323" s="68">
        <v>19800</v>
      </c>
      <c r="M323" s="68">
        <v>1195.18</v>
      </c>
      <c r="N323" s="68">
        <v>18604.82</v>
      </c>
      <c r="O323" s="67" t="s">
        <v>4764</v>
      </c>
      <c r="P323" s="67" t="str">
        <f>TMES[[#This Row],[cedula]]&amp;TMES[[#This Row],[ctapresup]]</f>
        <v>001031943872.1.1.1.01</v>
      </c>
      <c r="Q323" s="69">
        <v>0</v>
      </c>
      <c r="R323" s="40">
        <v>568.26</v>
      </c>
      <c r="S323" s="69">
        <v>0</v>
      </c>
      <c r="T323" s="69">
        <v>0</v>
      </c>
      <c r="U323" s="69">
        <v>0</v>
      </c>
      <c r="V323" s="69">
        <v>0</v>
      </c>
      <c r="W323" s="40">
        <v>25</v>
      </c>
      <c r="X323" s="69">
        <v>0</v>
      </c>
      <c r="Y323" s="69">
        <v>0</v>
      </c>
      <c r="Z323" s="40">
        <v>601.91999999999996</v>
      </c>
      <c r="AA323" s="69">
        <v>0</v>
      </c>
    </row>
    <row r="324" spans="1:27">
      <c r="A324" s="67" t="s">
        <v>3052</v>
      </c>
      <c r="B324" s="67" t="s">
        <v>11</v>
      </c>
      <c r="C324" s="67" t="s">
        <v>3088</v>
      </c>
      <c r="D324" s="67" t="s">
        <v>3361</v>
      </c>
      <c r="E324" s="67" t="s">
        <v>3362</v>
      </c>
      <c r="F324" s="67" t="s">
        <v>804</v>
      </c>
      <c r="G324" s="67" t="s">
        <v>2256</v>
      </c>
      <c r="H324" s="67" t="s">
        <v>805</v>
      </c>
      <c r="I324" s="67" t="s">
        <v>1116</v>
      </c>
      <c r="J324" s="67" t="s">
        <v>3538</v>
      </c>
      <c r="K324" s="67" t="s">
        <v>4763</v>
      </c>
      <c r="L324" s="68">
        <v>11000</v>
      </c>
      <c r="M324" s="68">
        <v>4523.1000000000004</v>
      </c>
      <c r="N324" s="68">
        <v>6476.9</v>
      </c>
      <c r="O324" s="67" t="s">
        <v>4764</v>
      </c>
      <c r="P324" s="67" t="str">
        <f>TMES[[#This Row],[cedula]]&amp;TMES[[#This Row],[ctapresup]]</f>
        <v>001003850612.1.1.1.01</v>
      </c>
      <c r="Q324" s="69">
        <v>0</v>
      </c>
      <c r="R324" s="40">
        <v>315.7</v>
      </c>
      <c r="S324" s="40">
        <v>300</v>
      </c>
      <c r="T324" s="40">
        <v>3498</v>
      </c>
      <c r="U324" s="69">
        <v>0</v>
      </c>
      <c r="V324" s="40">
        <v>50</v>
      </c>
      <c r="W324" s="40">
        <v>25</v>
      </c>
      <c r="X324" s="69">
        <v>0</v>
      </c>
      <c r="Y324" s="69">
        <v>0</v>
      </c>
      <c r="Z324" s="40">
        <v>334.4</v>
      </c>
      <c r="AA324" s="69">
        <v>0</v>
      </c>
    </row>
    <row r="325" spans="1:27">
      <c r="A325" s="67" t="s">
        <v>3052</v>
      </c>
      <c r="B325" s="67" t="s">
        <v>11</v>
      </c>
      <c r="C325" s="67" t="s">
        <v>3088</v>
      </c>
      <c r="D325" s="67" t="s">
        <v>3361</v>
      </c>
      <c r="E325" s="67" t="s">
        <v>3362</v>
      </c>
      <c r="F325" s="67" t="s">
        <v>1126</v>
      </c>
      <c r="G325" s="67" t="s">
        <v>2257</v>
      </c>
      <c r="H325" s="67" t="s">
        <v>10</v>
      </c>
      <c r="I325" s="67" t="s">
        <v>1116</v>
      </c>
      <c r="J325" s="67" t="s">
        <v>3539</v>
      </c>
      <c r="K325" s="67" t="s">
        <v>4763</v>
      </c>
      <c r="L325" s="68">
        <v>65000</v>
      </c>
      <c r="M325" s="68">
        <v>8294.08</v>
      </c>
      <c r="N325" s="68">
        <v>56705.919999999998</v>
      </c>
      <c r="O325" s="67" t="s">
        <v>4764</v>
      </c>
      <c r="P325" s="67" t="str">
        <f>TMES[[#This Row],[cedula]]&amp;TMES[[#This Row],[ctapresup]]</f>
        <v>402147334002.1.1.1.01</v>
      </c>
      <c r="Q325" s="69">
        <v>0</v>
      </c>
      <c r="R325" s="40">
        <v>1865.5</v>
      </c>
      <c r="S325" s="69">
        <v>0</v>
      </c>
      <c r="T325" s="69">
        <v>0</v>
      </c>
      <c r="U325" s="69">
        <v>0</v>
      </c>
      <c r="V325" s="69">
        <v>0</v>
      </c>
      <c r="W325" s="40">
        <v>25</v>
      </c>
      <c r="X325" s="40">
        <v>4427.58</v>
      </c>
      <c r="Y325" s="69">
        <v>0</v>
      </c>
      <c r="Z325" s="40">
        <v>1976</v>
      </c>
      <c r="AA325" s="69">
        <v>0</v>
      </c>
    </row>
    <row r="326" spans="1:27">
      <c r="A326" s="67" t="s">
        <v>3052</v>
      </c>
      <c r="B326" s="67" t="s">
        <v>11</v>
      </c>
      <c r="C326" s="67" t="s">
        <v>3088</v>
      </c>
      <c r="D326" s="67" t="s">
        <v>3361</v>
      </c>
      <c r="E326" s="67" t="s">
        <v>3362</v>
      </c>
      <c r="F326" s="67" t="s">
        <v>806</v>
      </c>
      <c r="G326" s="67" t="s">
        <v>2258</v>
      </c>
      <c r="H326" s="67" t="s">
        <v>784</v>
      </c>
      <c r="I326" s="67" t="s">
        <v>1116</v>
      </c>
      <c r="J326" s="67" t="s">
        <v>3540</v>
      </c>
      <c r="K326" s="67" t="s">
        <v>4763</v>
      </c>
      <c r="L326" s="68">
        <v>95000</v>
      </c>
      <c r="M326" s="68">
        <v>17703.080000000002</v>
      </c>
      <c r="N326" s="68">
        <v>77296.92</v>
      </c>
      <c r="O326" s="67" t="s">
        <v>4764</v>
      </c>
      <c r="P326" s="67" t="str">
        <f>TMES[[#This Row],[cedula]]&amp;TMES[[#This Row],[ctapresup]]</f>
        <v>001165452452.1.1.1.01</v>
      </c>
      <c r="Q326" s="69">
        <v>0</v>
      </c>
      <c r="R326" s="40">
        <v>2726.5</v>
      </c>
      <c r="S326" s="69">
        <v>0</v>
      </c>
      <c r="T326" s="69">
        <v>0</v>
      </c>
      <c r="U326" s="69">
        <v>0</v>
      </c>
      <c r="V326" s="69">
        <v>0</v>
      </c>
      <c r="W326" s="40">
        <v>25</v>
      </c>
      <c r="X326" s="40">
        <v>10551.13</v>
      </c>
      <c r="Y326" s="69">
        <v>0</v>
      </c>
      <c r="Z326" s="40">
        <v>2888</v>
      </c>
      <c r="AA326" s="40">
        <v>1512.45</v>
      </c>
    </row>
    <row r="327" spans="1:27">
      <c r="A327" s="67" t="s">
        <v>3052</v>
      </c>
      <c r="B327" s="67" t="s">
        <v>11</v>
      </c>
      <c r="C327" s="67" t="s">
        <v>3088</v>
      </c>
      <c r="D327" s="67" t="s">
        <v>3361</v>
      </c>
      <c r="E327" s="67" t="s">
        <v>3362</v>
      </c>
      <c r="F327" s="67" t="s">
        <v>714</v>
      </c>
      <c r="G327" s="67" t="s">
        <v>1381</v>
      </c>
      <c r="H327" s="67" t="s">
        <v>8</v>
      </c>
      <c r="I327" s="67" t="s">
        <v>699</v>
      </c>
      <c r="J327" s="67" t="s">
        <v>3541</v>
      </c>
      <c r="K327" s="67" t="s">
        <v>4763</v>
      </c>
      <c r="L327" s="68">
        <v>22000</v>
      </c>
      <c r="M327" s="68">
        <v>15724.49</v>
      </c>
      <c r="N327" s="68">
        <v>6275.51</v>
      </c>
      <c r="O327" s="67" t="s">
        <v>4764</v>
      </c>
      <c r="P327" s="67" t="str">
        <f>TMES[[#This Row],[cedula]]&amp;TMES[[#This Row],[ctapresup]]</f>
        <v>001003703372.1.1.1.01</v>
      </c>
      <c r="Q327" s="69">
        <v>0</v>
      </c>
      <c r="R327" s="40">
        <v>631.4</v>
      </c>
      <c r="S327" s="69">
        <v>0</v>
      </c>
      <c r="T327" s="40">
        <v>14349.29</v>
      </c>
      <c r="U327" s="69">
        <v>0</v>
      </c>
      <c r="V327" s="40">
        <v>50</v>
      </c>
      <c r="W327" s="40">
        <v>25</v>
      </c>
      <c r="X327" s="69">
        <v>0</v>
      </c>
      <c r="Y327" s="69">
        <v>0</v>
      </c>
      <c r="Z327" s="40">
        <v>668.8</v>
      </c>
      <c r="AA327" s="69">
        <v>0</v>
      </c>
    </row>
    <row r="328" spans="1:27">
      <c r="A328" s="67" t="s">
        <v>3052</v>
      </c>
      <c r="B328" s="67" t="s">
        <v>11</v>
      </c>
      <c r="C328" s="67" t="s">
        <v>3088</v>
      </c>
      <c r="D328" s="67" t="s">
        <v>3361</v>
      </c>
      <c r="E328" s="67" t="s">
        <v>3362</v>
      </c>
      <c r="F328" s="67" t="s">
        <v>1850</v>
      </c>
      <c r="G328" s="67" t="s">
        <v>2259</v>
      </c>
      <c r="H328" s="67" t="s">
        <v>32</v>
      </c>
      <c r="I328" s="67" t="s">
        <v>957</v>
      </c>
      <c r="J328" s="67" t="s">
        <v>3542</v>
      </c>
      <c r="K328" s="67" t="s">
        <v>4763</v>
      </c>
      <c r="L328" s="68">
        <v>45000</v>
      </c>
      <c r="M328" s="68">
        <v>3832.83</v>
      </c>
      <c r="N328" s="68">
        <v>41167.17</v>
      </c>
      <c r="O328" s="67" t="s">
        <v>4764</v>
      </c>
      <c r="P328" s="67" t="str">
        <f>TMES[[#This Row],[cedula]]&amp;TMES[[#This Row],[ctapresup]]</f>
        <v>402374505292.1.1.1.01</v>
      </c>
      <c r="Q328" s="69">
        <v>0</v>
      </c>
      <c r="R328" s="40">
        <v>1291.5</v>
      </c>
      <c r="S328" s="69">
        <v>0</v>
      </c>
      <c r="T328" s="69">
        <v>0</v>
      </c>
      <c r="U328" s="69">
        <v>0</v>
      </c>
      <c r="V328" s="69">
        <v>0</v>
      </c>
      <c r="W328" s="40">
        <v>25</v>
      </c>
      <c r="X328" s="40">
        <v>1148.33</v>
      </c>
      <c r="Y328" s="69">
        <v>0</v>
      </c>
      <c r="Z328" s="40">
        <v>1368</v>
      </c>
      <c r="AA328" s="69">
        <v>0</v>
      </c>
    </row>
    <row r="329" spans="1:27">
      <c r="A329" s="67" t="s">
        <v>3052</v>
      </c>
      <c r="B329" s="67" t="s">
        <v>11</v>
      </c>
      <c r="C329" s="67" t="s">
        <v>3088</v>
      </c>
      <c r="D329" s="67" t="s">
        <v>3361</v>
      </c>
      <c r="E329" s="67" t="s">
        <v>3362</v>
      </c>
      <c r="F329" s="67" t="s">
        <v>693</v>
      </c>
      <c r="G329" s="67" t="s">
        <v>1382</v>
      </c>
      <c r="H329" s="67" t="s">
        <v>130</v>
      </c>
      <c r="I329" s="67" t="s">
        <v>692</v>
      </c>
      <c r="J329" s="67" t="s">
        <v>3543</v>
      </c>
      <c r="K329" s="67" t="s">
        <v>4763</v>
      </c>
      <c r="L329" s="68">
        <v>70000</v>
      </c>
      <c r="M329" s="68">
        <v>12302.48</v>
      </c>
      <c r="N329" s="68">
        <v>57697.52</v>
      </c>
      <c r="O329" s="67" t="s">
        <v>4764</v>
      </c>
      <c r="P329" s="67" t="str">
        <f>TMES[[#This Row],[cedula]]&amp;TMES[[#This Row],[ctapresup]]</f>
        <v>001080270612.1.1.1.01</v>
      </c>
      <c r="Q329" s="69">
        <v>0</v>
      </c>
      <c r="R329" s="40">
        <v>2009</v>
      </c>
      <c r="S329" s="69">
        <v>0</v>
      </c>
      <c r="T329" s="40">
        <v>2722</v>
      </c>
      <c r="U329" s="69">
        <v>0</v>
      </c>
      <c r="V329" s="40">
        <v>50</v>
      </c>
      <c r="W329" s="40">
        <v>25</v>
      </c>
      <c r="X329" s="40">
        <v>5368.48</v>
      </c>
      <c r="Y329" s="69">
        <v>0</v>
      </c>
      <c r="Z329" s="40">
        <v>2128</v>
      </c>
      <c r="AA329" s="69">
        <v>0</v>
      </c>
    </row>
    <row r="330" spans="1:27">
      <c r="A330" s="67" t="s">
        <v>3052</v>
      </c>
      <c r="B330" s="67" t="s">
        <v>11</v>
      </c>
      <c r="C330" s="67" t="s">
        <v>3088</v>
      </c>
      <c r="D330" s="67" t="s">
        <v>3361</v>
      </c>
      <c r="E330" s="67" t="s">
        <v>3362</v>
      </c>
      <c r="F330" s="67" t="s">
        <v>1145</v>
      </c>
      <c r="G330" s="67" t="s">
        <v>2260</v>
      </c>
      <c r="H330" s="67" t="s">
        <v>10</v>
      </c>
      <c r="I330" s="67" t="s">
        <v>205</v>
      </c>
      <c r="J330" s="67" t="s">
        <v>3544</v>
      </c>
      <c r="K330" s="67" t="s">
        <v>4763</v>
      </c>
      <c r="L330" s="68">
        <v>26250</v>
      </c>
      <c r="M330" s="68">
        <v>17173.16</v>
      </c>
      <c r="N330" s="68">
        <v>9076.84</v>
      </c>
      <c r="O330" s="67" t="s">
        <v>4764</v>
      </c>
      <c r="P330" s="67" t="str">
        <f>TMES[[#This Row],[cedula]]&amp;TMES[[#This Row],[ctapresup]]</f>
        <v>001135334002.1.1.1.01</v>
      </c>
      <c r="Q330" s="69">
        <v>0</v>
      </c>
      <c r="R330" s="40">
        <v>753.38</v>
      </c>
      <c r="S330" s="69">
        <v>0</v>
      </c>
      <c r="T330" s="40">
        <v>14084.33</v>
      </c>
      <c r="U330" s="69">
        <v>0</v>
      </c>
      <c r="V330" s="69">
        <v>0</v>
      </c>
      <c r="W330" s="40">
        <v>25</v>
      </c>
      <c r="X330" s="69">
        <v>0</v>
      </c>
      <c r="Y330" s="69">
        <v>0</v>
      </c>
      <c r="Z330" s="40">
        <v>798</v>
      </c>
      <c r="AA330" s="40">
        <v>1512.45</v>
      </c>
    </row>
    <row r="331" spans="1:27">
      <c r="A331" s="67" t="s">
        <v>3052</v>
      </c>
      <c r="B331" s="67" t="s">
        <v>11</v>
      </c>
      <c r="C331" s="67" t="s">
        <v>3088</v>
      </c>
      <c r="D331" s="67" t="s">
        <v>3361</v>
      </c>
      <c r="E331" s="67" t="s">
        <v>3362</v>
      </c>
      <c r="F331" s="67" t="s">
        <v>1215</v>
      </c>
      <c r="G331" s="67" t="s">
        <v>2261</v>
      </c>
      <c r="H331" s="67" t="s">
        <v>171</v>
      </c>
      <c r="I331" s="67" t="s">
        <v>692</v>
      </c>
      <c r="J331" s="67" t="s">
        <v>3545</v>
      </c>
      <c r="K331" s="67" t="s">
        <v>4763</v>
      </c>
      <c r="L331" s="68">
        <v>35000</v>
      </c>
      <c r="M331" s="68">
        <v>2093.5</v>
      </c>
      <c r="N331" s="68">
        <v>32906.5</v>
      </c>
      <c r="O331" s="67" t="s">
        <v>4764</v>
      </c>
      <c r="P331" s="67" t="str">
        <f>TMES[[#This Row],[cedula]]&amp;TMES[[#This Row],[ctapresup]]</f>
        <v>402367803712.1.1.1.01</v>
      </c>
      <c r="Q331" s="69">
        <v>0</v>
      </c>
      <c r="R331" s="40">
        <v>1004.5</v>
      </c>
      <c r="S331" s="69">
        <v>0</v>
      </c>
      <c r="T331" s="69">
        <v>0</v>
      </c>
      <c r="U331" s="69">
        <v>0</v>
      </c>
      <c r="V331" s="69">
        <v>0</v>
      </c>
      <c r="W331" s="40">
        <v>25</v>
      </c>
      <c r="X331" s="69">
        <v>0</v>
      </c>
      <c r="Y331" s="69">
        <v>0</v>
      </c>
      <c r="Z331" s="40">
        <v>1064</v>
      </c>
      <c r="AA331" s="69">
        <v>0</v>
      </c>
    </row>
    <row r="332" spans="1:27">
      <c r="A332" s="67" t="s">
        <v>3052</v>
      </c>
      <c r="B332" s="67" t="s">
        <v>11</v>
      </c>
      <c r="C332" s="67" t="s">
        <v>3088</v>
      </c>
      <c r="D332" s="67" t="s">
        <v>3361</v>
      </c>
      <c r="E332" s="67" t="s">
        <v>3362</v>
      </c>
      <c r="F332" s="67" t="s">
        <v>689</v>
      </c>
      <c r="G332" s="67" t="s">
        <v>2262</v>
      </c>
      <c r="H332" s="67" t="s">
        <v>10</v>
      </c>
      <c r="I332" s="67" t="s">
        <v>674</v>
      </c>
      <c r="J332" s="67" t="s">
        <v>3546</v>
      </c>
      <c r="K332" s="67" t="s">
        <v>4763</v>
      </c>
      <c r="L332" s="68">
        <v>16992.62</v>
      </c>
      <c r="M332" s="68">
        <v>1329.27</v>
      </c>
      <c r="N332" s="68">
        <v>15663.35</v>
      </c>
      <c r="O332" s="67" t="s">
        <v>4764</v>
      </c>
      <c r="P332" s="67" t="str">
        <f>TMES[[#This Row],[cedula]]&amp;TMES[[#This Row],[ctapresup]]</f>
        <v>037000169532.1.1.1.01</v>
      </c>
      <c r="Q332" s="69">
        <v>0</v>
      </c>
      <c r="R332" s="40">
        <v>487.69</v>
      </c>
      <c r="S332" s="40">
        <v>300</v>
      </c>
      <c r="T332" s="69">
        <v>0</v>
      </c>
      <c r="U332" s="69">
        <v>0</v>
      </c>
      <c r="V332" s="69">
        <v>0</v>
      </c>
      <c r="W332" s="40">
        <v>25</v>
      </c>
      <c r="X332" s="69">
        <v>0</v>
      </c>
      <c r="Y332" s="69">
        <v>0</v>
      </c>
      <c r="Z332" s="40">
        <v>516.58000000000004</v>
      </c>
      <c r="AA332" s="69">
        <v>0</v>
      </c>
    </row>
    <row r="333" spans="1:27">
      <c r="A333" s="67" t="s">
        <v>3052</v>
      </c>
      <c r="B333" s="67" t="s">
        <v>11</v>
      </c>
      <c r="C333" s="67" t="s">
        <v>3088</v>
      </c>
      <c r="D333" s="67" t="s">
        <v>3361</v>
      </c>
      <c r="E333" s="67" t="s">
        <v>3362</v>
      </c>
      <c r="F333" s="67" t="s">
        <v>326</v>
      </c>
      <c r="G333" s="67" t="s">
        <v>2263</v>
      </c>
      <c r="H333" s="67" t="s">
        <v>15</v>
      </c>
      <c r="I333" s="67" t="s">
        <v>319</v>
      </c>
      <c r="J333" s="67" t="s">
        <v>3547</v>
      </c>
      <c r="K333" s="67" t="s">
        <v>4763</v>
      </c>
      <c r="L333" s="68">
        <v>22000</v>
      </c>
      <c r="M333" s="68">
        <v>1425.2</v>
      </c>
      <c r="N333" s="68">
        <v>20574.8</v>
      </c>
      <c r="O333" s="67" t="s">
        <v>4764</v>
      </c>
      <c r="P333" s="67" t="str">
        <f>TMES[[#This Row],[cedula]]&amp;TMES[[#This Row],[ctapresup]]</f>
        <v>001108708132.1.1.1.01</v>
      </c>
      <c r="Q333" s="69">
        <v>0</v>
      </c>
      <c r="R333" s="40">
        <v>631.4</v>
      </c>
      <c r="S333" s="69">
        <v>0</v>
      </c>
      <c r="T333" s="69">
        <v>0</v>
      </c>
      <c r="U333" s="69">
        <v>0</v>
      </c>
      <c r="V333" s="40">
        <v>100</v>
      </c>
      <c r="W333" s="40">
        <v>25</v>
      </c>
      <c r="X333" s="69">
        <v>0</v>
      </c>
      <c r="Y333" s="69">
        <v>0</v>
      </c>
      <c r="Z333" s="40">
        <v>668.8</v>
      </c>
      <c r="AA333" s="69">
        <v>0</v>
      </c>
    </row>
    <row r="334" spans="1:27">
      <c r="A334" s="67" t="s">
        <v>3052</v>
      </c>
      <c r="B334" s="67" t="s">
        <v>11</v>
      </c>
      <c r="C334" s="67" t="s">
        <v>3088</v>
      </c>
      <c r="D334" s="67" t="s">
        <v>3361</v>
      </c>
      <c r="E334" s="67" t="s">
        <v>3362</v>
      </c>
      <c r="F334" s="67" t="s">
        <v>1127</v>
      </c>
      <c r="G334" s="67" t="s">
        <v>2264</v>
      </c>
      <c r="H334" s="67" t="s">
        <v>196</v>
      </c>
      <c r="I334" s="67" t="s">
        <v>1115</v>
      </c>
      <c r="J334" s="67" t="s">
        <v>3548</v>
      </c>
      <c r="K334" s="67" t="s">
        <v>4763</v>
      </c>
      <c r="L334" s="68">
        <v>35000</v>
      </c>
      <c r="M334" s="68">
        <v>2093.5</v>
      </c>
      <c r="N334" s="68">
        <v>32906.5</v>
      </c>
      <c r="O334" s="67" t="s">
        <v>4764</v>
      </c>
      <c r="P334" s="67" t="str">
        <f>TMES[[#This Row],[cedula]]&amp;TMES[[#This Row],[ctapresup]]</f>
        <v>047001091862.1.1.1.01</v>
      </c>
      <c r="Q334" s="69">
        <v>0</v>
      </c>
      <c r="R334" s="40">
        <v>1004.5</v>
      </c>
      <c r="S334" s="69">
        <v>0</v>
      </c>
      <c r="T334" s="69">
        <v>0</v>
      </c>
      <c r="U334" s="69">
        <v>0</v>
      </c>
      <c r="V334" s="69">
        <v>0</v>
      </c>
      <c r="W334" s="40">
        <v>25</v>
      </c>
      <c r="X334" s="69">
        <v>0</v>
      </c>
      <c r="Y334" s="69">
        <v>0</v>
      </c>
      <c r="Z334" s="40">
        <v>1064</v>
      </c>
      <c r="AA334" s="69">
        <v>0</v>
      </c>
    </row>
    <row r="335" spans="1:27">
      <c r="A335" s="67" t="s">
        <v>3052</v>
      </c>
      <c r="B335" s="67" t="s">
        <v>11</v>
      </c>
      <c r="C335" s="67" t="s">
        <v>3088</v>
      </c>
      <c r="D335" s="67" t="s">
        <v>3361</v>
      </c>
      <c r="E335" s="67" t="s">
        <v>3362</v>
      </c>
      <c r="F335" s="67" t="s">
        <v>727</v>
      </c>
      <c r="G335" s="67" t="s">
        <v>2265</v>
      </c>
      <c r="H335" s="67" t="s">
        <v>133</v>
      </c>
      <c r="I335" s="67" t="s">
        <v>716</v>
      </c>
      <c r="J335" s="67" t="s">
        <v>3549</v>
      </c>
      <c r="K335" s="67" t="s">
        <v>4763</v>
      </c>
      <c r="L335" s="68">
        <v>30000</v>
      </c>
      <c r="M335" s="68">
        <v>8146.5</v>
      </c>
      <c r="N335" s="68">
        <v>21853.5</v>
      </c>
      <c r="O335" s="67" t="s">
        <v>4764</v>
      </c>
      <c r="P335" s="67" t="str">
        <f>TMES[[#This Row],[cedula]]&amp;TMES[[#This Row],[ctapresup]]</f>
        <v>001000590052.1.1.1.01</v>
      </c>
      <c r="Q335" s="69">
        <v>0</v>
      </c>
      <c r="R335" s="40">
        <v>861</v>
      </c>
      <c r="S335" s="69">
        <v>0</v>
      </c>
      <c r="T335" s="40">
        <v>6348.5</v>
      </c>
      <c r="U335" s="69">
        <v>0</v>
      </c>
      <c r="V335" s="69">
        <v>0</v>
      </c>
      <c r="W335" s="40">
        <v>25</v>
      </c>
      <c r="X335" s="69">
        <v>0</v>
      </c>
      <c r="Y335" s="69">
        <v>0</v>
      </c>
      <c r="Z335" s="40">
        <v>912</v>
      </c>
      <c r="AA335" s="69">
        <v>0</v>
      </c>
    </row>
    <row r="336" spans="1:27">
      <c r="A336" s="67" t="s">
        <v>3052</v>
      </c>
      <c r="B336" s="67" t="s">
        <v>11</v>
      </c>
      <c r="C336" s="67" t="s">
        <v>3088</v>
      </c>
      <c r="D336" s="67" t="s">
        <v>3361</v>
      </c>
      <c r="E336" s="67" t="s">
        <v>3362</v>
      </c>
      <c r="F336" s="67" t="s">
        <v>341</v>
      </c>
      <c r="G336" s="67" t="s">
        <v>2266</v>
      </c>
      <c r="H336" s="67" t="s">
        <v>259</v>
      </c>
      <c r="I336" s="67" t="s">
        <v>339</v>
      </c>
      <c r="J336" s="67" t="s">
        <v>3550</v>
      </c>
      <c r="K336" s="67" t="s">
        <v>4763</v>
      </c>
      <c r="L336" s="68">
        <v>60000</v>
      </c>
      <c r="M336" s="68">
        <v>16758.68</v>
      </c>
      <c r="N336" s="68">
        <v>43241.32</v>
      </c>
      <c r="O336" s="67" t="s">
        <v>4764</v>
      </c>
      <c r="P336" s="67" t="str">
        <f>TMES[[#This Row],[cedula]]&amp;TMES[[#This Row],[ctapresup]]</f>
        <v>001141637282.1.1.1.01</v>
      </c>
      <c r="Q336" s="69">
        <v>0</v>
      </c>
      <c r="R336" s="40">
        <v>1722</v>
      </c>
      <c r="S336" s="40">
        <v>900</v>
      </c>
      <c r="T336" s="40">
        <v>8801</v>
      </c>
      <c r="U336" s="69">
        <v>0</v>
      </c>
      <c r="V336" s="69">
        <v>0</v>
      </c>
      <c r="W336" s="40">
        <v>25</v>
      </c>
      <c r="X336" s="40">
        <v>3486.68</v>
      </c>
      <c r="Y336" s="69">
        <v>0</v>
      </c>
      <c r="Z336" s="40">
        <v>1824</v>
      </c>
      <c r="AA336" s="69">
        <v>0</v>
      </c>
    </row>
    <row r="337" spans="1:27">
      <c r="A337" s="67" t="s">
        <v>3052</v>
      </c>
      <c r="B337" s="67" t="s">
        <v>11</v>
      </c>
      <c r="C337" s="67" t="s">
        <v>3088</v>
      </c>
      <c r="D337" s="67" t="s">
        <v>3361</v>
      </c>
      <c r="E337" s="67" t="s">
        <v>3362</v>
      </c>
      <c r="F337" s="67" t="s">
        <v>1926</v>
      </c>
      <c r="G337" s="67" t="s">
        <v>2267</v>
      </c>
      <c r="H337" s="67" t="s">
        <v>27</v>
      </c>
      <c r="I337" s="67" t="s">
        <v>911</v>
      </c>
      <c r="J337" s="67" t="s">
        <v>3551</v>
      </c>
      <c r="K337" s="67" t="s">
        <v>4763</v>
      </c>
      <c r="L337" s="68">
        <v>10000</v>
      </c>
      <c r="M337" s="68">
        <v>616</v>
      </c>
      <c r="N337" s="68">
        <v>9384</v>
      </c>
      <c r="O337" s="67" t="s">
        <v>4764</v>
      </c>
      <c r="P337" s="67" t="str">
        <f>TMES[[#This Row],[cedula]]&amp;TMES[[#This Row],[ctapresup]]</f>
        <v>018001992652.1.1.1.01</v>
      </c>
      <c r="Q337" s="69">
        <v>0</v>
      </c>
      <c r="R337" s="40">
        <v>287</v>
      </c>
      <c r="S337" s="69">
        <v>0</v>
      </c>
      <c r="T337" s="69">
        <v>0</v>
      </c>
      <c r="U337" s="69">
        <v>0</v>
      </c>
      <c r="V337" s="69">
        <v>0</v>
      </c>
      <c r="W337" s="40">
        <v>25</v>
      </c>
      <c r="X337" s="69">
        <v>0</v>
      </c>
      <c r="Y337" s="69">
        <v>0</v>
      </c>
      <c r="Z337" s="40">
        <v>304</v>
      </c>
      <c r="AA337" s="69">
        <v>0</v>
      </c>
    </row>
    <row r="338" spans="1:27">
      <c r="A338" s="67" t="s">
        <v>3052</v>
      </c>
      <c r="B338" s="67" t="s">
        <v>11</v>
      </c>
      <c r="C338" s="67" t="s">
        <v>3088</v>
      </c>
      <c r="D338" s="67" t="s">
        <v>3361</v>
      </c>
      <c r="E338" s="67" t="s">
        <v>3362</v>
      </c>
      <c r="F338" s="67" t="s">
        <v>3552</v>
      </c>
      <c r="G338" s="67" t="s">
        <v>2268</v>
      </c>
      <c r="H338" s="67" t="s">
        <v>130</v>
      </c>
      <c r="I338" s="67" t="s">
        <v>1116</v>
      </c>
      <c r="J338" s="67" t="s">
        <v>3553</v>
      </c>
      <c r="K338" s="67" t="s">
        <v>4763</v>
      </c>
      <c r="L338" s="68">
        <v>115000</v>
      </c>
      <c r="M338" s="68">
        <v>23589.58</v>
      </c>
      <c r="N338" s="68">
        <v>91410.42</v>
      </c>
      <c r="O338" s="67" t="s">
        <v>4764</v>
      </c>
      <c r="P338" s="67" t="str">
        <f>TMES[[#This Row],[cedula]]&amp;TMES[[#This Row],[ctapresup]]</f>
        <v>001048783842.1.1.1.01</v>
      </c>
      <c r="Q338" s="69">
        <v>0</v>
      </c>
      <c r="R338" s="40">
        <v>3300.5</v>
      </c>
      <c r="S338" s="69">
        <v>0</v>
      </c>
      <c r="T338" s="69">
        <v>0</v>
      </c>
      <c r="U338" s="69">
        <v>0</v>
      </c>
      <c r="V338" s="69">
        <v>0</v>
      </c>
      <c r="W338" s="40">
        <v>25</v>
      </c>
      <c r="X338" s="40">
        <v>15255.63</v>
      </c>
      <c r="Y338" s="69">
        <v>0</v>
      </c>
      <c r="Z338" s="40">
        <v>3496</v>
      </c>
      <c r="AA338" s="40">
        <v>1512.45</v>
      </c>
    </row>
    <row r="339" spans="1:27">
      <c r="A339" s="67" t="s">
        <v>3052</v>
      </c>
      <c r="B339" s="67" t="s">
        <v>11</v>
      </c>
      <c r="C339" s="67" t="s">
        <v>3088</v>
      </c>
      <c r="D339" s="67" t="s">
        <v>3361</v>
      </c>
      <c r="E339" s="67" t="s">
        <v>3362</v>
      </c>
      <c r="F339" s="67" t="s">
        <v>1778</v>
      </c>
      <c r="G339" s="67" t="s">
        <v>2269</v>
      </c>
      <c r="H339" s="67" t="s">
        <v>133</v>
      </c>
      <c r="I339" s="67" t="s">
        <v>911</v>
      </c>
      <c r="J339" s="67" t="s">
        <v>3554</v>
      </c>
      <c r="K339" s="67" t="s">
        <v>4763</v>
      </c>
      <c r="L339" s="68">
        <v>25000</v>
      </c>
      <c r="M339" s="68">
        <v>1502.5</v>
      </c>
      <c r="N339" s="68">
        <v>23497.5</v>
      </c>
      <c r="O339" s="67" t="s">
        <v>4764</v>
      </c>
      <c r="P339" s="67" t="str">
        <f>TMES[[#This Row],[cedula]]&amp;TMES[[#This Row],[ctapresup]]</f>
        <v>018005413002.1.1.1.01</v>
      </c>
      <c r="Q339" s="69">
        <v>0</v>
      </c>
      <c r="R339" s="40">
        <v>717.5</v>
      </c>
      <c r="S339" s="69">
        <v>0</v>
      </c>
      <c r="T339" s="69">
        <v>0</v>
      </c>
      <c r="U339" s="69">
        <v>0</v>
      </c>
      <c r="V339" s="69">
        <v>0</v>
      </c>
      <c r="W339" s="40">
        <v>25</v>
      </c>
      <c r="X339" s="69">
        <v>0</v>
      </c>
      <c r="Y339" s="69">
        <v>0</v>
      </c>
      <c r="Z339" s="40">
        <v>760</v>
      </c>
      <c r="AA339" s="69">
        <v>0</v>
      </c>
    </row>
    <row r="340" spans="1:27">
      <c r="A340" s="67" t="s">
        <v>3052</v>
      </c>
      <c r="B340" s="67" t="s">
        <v>11</v>
      </c>
      <c r="C340" s="67" t="s">
        <v>3088</v>
      </c>
      <c r="D340" s="67" t="s">
        <v>3361</v>
      </c>
      <c r="E340" s="67" t="s">
        <v>3362</v>
      </c>
      <c r="F340" s="67" t="s">
        <v>1214</v>
      </c>
      <c r="G340" s="67" t="s">
        <v>2270</v>
      </c>
      <c r="H340" s="67" t="s">
        <v>1213</v>
      </c>
      <c r="I340" s="67" t="s">
        <v>911</v>
      </c>
      <c r="J340" s="67" t="s">
        <v>3555</v>
      </c>
      <c r="K340" s="67" t="s">
        <v>4763</v>
      </c>
      <c r="L340" s="68">
        <v>26250</v>
      </c>
      <c r="M340" s="68">
        <v>1576.38</v>
      </c>
      <c r="N340" s="68">
        <v>24673.62</v>
      </c>
      <c r="O340" s="67" t="s">
        <v>4764</v>
      </c>
      <c r="P340" s="67" t="str">
        <f>TMES[[#This Row],[cedula]]&amp;TMES[[#This Row],[ctapresup]]</f>
        <v>001006399212.1.1.1.01</v>
      </c>
      <c r="Q340" s="69">
        <v>0</v>
      </c>
      <c r="R340" s="40">
        <v>753.38</v>
      </c>
      <c r="S340" s="69">
        <v>0</v>
      </c>
      <c r="T340" s="69">
        <v>0</v>
      </c>
      <c r="U340" s="69">
        <v>0</v>
      </c>
      <c r="V340" s="69">
        <v>0</v>
      </c>
      <c r="W340" s="40">
        <v>25</v>
      </c>
      <c r="X340" s="69">
        <v>0</v>
      </c>
      <c r="Y340" s="69">
        <v>0</v>
      </c>
      <c r="Z340" s="40">
        <v>798</v>
      </c>
      <c r="AA340" s="69">
        <v>0</v>
      </c>
    </row>
    <row r="341" spans="1:27">
      <c r="A341" s="67" t="s">
        <v>3052</v>
      </c>
      <c r="B341" s="67" t="s">
        <v>11</v>
      </c>
      <c r="C341" s="67" t="s">
        <v>3088</v>
      </c>
      <c r="D341" s="67" t="s">
        <v>3361</v>
      </c>
      <c r="E341" s="67" t="s">
        <v>3362</v>
      </c>
      <c r="F341" s="67" t="s">
        <v>949</v>
      </c>
      <c r="G341" s="67" t="s">
        <v>1383</v>
      </c>
      <c r="H341" s="67" t="s">
        <v>363</v>
      </c>
      <c r="I341" s="67" t="s">
        <v>911</v>
      </c>
      <c r="J341" s="67" t="s">
        <v>3556</v>
      </c>
      <c r="K341" s="67" t="s">
        <v>4763</v>
      </c>
      <c r="L341" s="68">
        <v>22000</v>
      </c>
      <c r="M341" s="68">
        <v>2381.1999999999998</v>
      </c>
      <c r="N341" s="68">
        <v>19618.8</v>
      </c>
      <c r="O341" s="67" t="s">
        <v>4764</v>
      </c>
      <c r="P341" s="67" t="str">
        <f>TMES[[#This Row],[cedula]]&amp;TMES[[#This Row],[ctapresup]]</f>
        <v>001097058482.1.1.1.01</v>
      </c>
      <c r="Q341" s="69">
        <v>0</v>
      </c>
      <c r="R341" s="40">
        <v>631.4</v>
      </c>
      <c r="S341" s="40">
        <v>300</v>
      </c>
      <c r="T341" s="40">
        <v>706</v>
      </c>
      <c r="U341" s="69">
        <v>0</v>
      </c>
      <c r="V341" s="40">
        <v>50</v>
      </c>
      <c r="W341" s="40">
        <v>25</v>
      </c>
      <c r="X341" s="69">
        <v>0</v>
      </c>
      <c r="Y341" s="69">
        <v>0</v>
      </c>
      <c r="Z341" s="40">
        <v>668.8</v>
      </c>
      <c r="AA341" s="69">
        <v>0</v>
      </c>
    </row>
    <row r="342" spans="1:27">
      <c r="A342" s="67" t="s">
        <v>3052</v>
      </c>
      <c r="B342" s="67" t="s">
        <v>11</v>
      </c>
      <c r="C342" s="67" t="s">
        <v>3088</v>
      </c>
      <c r="D342" s="67" t="s">
        <v>3361</v>
      </c>
      <c r="E342" s="67" t="s">
        <v>3362</v>
      </c>
      <c r="F342" s="67" t="s">
        <v>575</v>
      </c>
      <c r="G342" s="67" t="s">
        <v>1384</v>
      </c>
      <c r="H342" s="67" t="s">
        <v>8</v>
      </c>
      <c r="I342" s="67" t="s">
        <v>953</v>
      </c>
      <c r="J342" s="67" t="s">
        <v>3557</v>
      </c>
      <c r="K342" s="67" t="s">
        <v>4763</v>
      </c>
      <c r="L342" s="68">
        <v>17000</v>
      </c>
      <c r="M342" s="68">
        <v>6004.81</v>
      </c>
      <c r="N342" s="68">
        <v>10995.19</v>
      </c>
      <c r="O342" s="67" t="s">
        <v>4764</v>
      </c>
      <c r="P342" s="67" t="str">
        <f>TMES[[#This Row],[cedula]]&amp;TMES[[#This Row],[ctapresup]]</f>
        <v>001062458222.1.1.1.01</v>
      </c>
      <c r="Q342" s="69">
        <v>0</v>
      </c>
      <c r="R342" s="40">
        <v>487.9</v>
      </c>
      <c r="S342" s="69">
        <v>0</v>
      </c>
      <c r="T342" s="40">
        <v>4925.1099999999997</v>
      </c>
      <c r="U342" s="69">
        <v>0</v>
      </c>
      <c r="V342" s="40">
        <v>50</v>
      </c>
      <c r="W342" s="40">
        <v>25</v>
      </c>
      <c r="X342" s="69">
        <v>0</v>
      </c>
      <c r="Y342" s="69">
        <v>0</v>
      </c>
      <c r="Z342" s="40">
        <v>516.79999999999995</v>
      </c>
      <c r="AA342" s="69">
        <v>0</v>
      </c>
    </row>
    <row r="343" spans="1:27">
      <c r="A343" s="67" t="s">
        <v>3052</v>
      </c>
      <c r="B343" s="67" t="s">
        <v>11</v>
      </c>
      <c r="C343" s="67" t="s">
        <v>3088</v>
      </c>
      <c r="D343" s="67" t="s">
        <v>3361</v>
      </c>
      <c r="E343" s="67" t="s">
        <v>3362</v>
      </c>
      <c r="F343" s="67" t="s">
        <v>243</v>
      </c>
      <c r="G343" s="67" t="s">
        <v>1385</v>
      </c>
      <c r="H343" s="67" t="s">
        <v>239</v>
      </c>
      <c r="I343" s="67" t="s">
        <v>238</v>
      </c>
      <c r="J343" s="67" t="s">
        <v>3558</v>
      </c>
      <c r="K343" s="67" t="s">
        <v>4763</v>
      </c>
      <c r="L343" s="68">
        <v>60000</v>
      </c>
      <c r="M343" s="68">
        <v>9567.64</v>
      </c>
      <c r="N343" s="68">
        <v>50432.36</v>
      </c>
      <c r="O343" s="67" t="s">
        <v>4764</v>
      </c>
      <c r="P343" s="67" t="str">
        <f>TMES[[#This Row],[cedula]]&amp;TMES[[#This Row],[ctapresup]]</f>
        <v>001163604702.1.1.1.01</v>
      </c>
      <c r="Q343" s="69">
        <v>0</v>
      </c>
      <c r="R343" s="40">
        <v>1722</v>
      </c>
      <c r="S343" s="40">
        <v>1200</v>
      </c>
      <c r="T343" s="69">
        <v>0</v>
      </c>
      <c r="U343" s="69">
        <v>0</v>
      </c>
      <c r="V343" s="40">
        <v>100</v>
      </c>
      <c r="W343" s="40">
        <v>25</v>
      </c>
      <c r="X343" s="40">
        <v>3184.19</v>
      </c>
      <c r="Y343" s="69">
        <v>0</v>
      </c>
      <c r="Z343" s="40">
        <v>1824</v>
      </c>
      <c r="AA343" s="40">
        <v>1512.45</v>
      </c>
    </row>
    <row r="344" spans="1:27">
      <c r="A344" s="67" t="s">
        <v>3052</v>
      </c>
      <c r="B344" s="67" t="s">
        <v>11</v>
      </c>
      <c r="C344" s="67" t="s">
        <v>3088</v>
      </c>
      <c r="D344" s="67" t="s">
        <v>3361</v>
      </c>
      <c r="E344" s="67" t="s">
        <v>3362</v>
      </c>
      <c r="F344" s="67" t="s">
        <v>1265</v>
      </c>
      <c r="G344" s="67" t="s">
        <v>2271</v>
      </c>
      <c r="H344" s="67" t="s">
        <v>434</v>
      </c>
      <c r="I344" s="67" t="s">
        <v>319</v>
      </c>
      <c r="J344" s="67" t="s">
        <v>3559</v>
      </c>
      <c r="K344" s="67" t="s">
        <v>4763</v>
      </c>
      <c r="L344" s="68">
        <v>25000</v>
      </c>
      <c r="M344" s="68">
        <v>4548.5</v>
      </c>
      <c r="N344" s="68">
        <v>20451.5</v>
      </c>
      <c r="O344" s="67" t="s">
        <v>4764</v>
      </c>
      <c r="P344" s="67" t="str">
        <f>TMES[[#This Row],[cedula]]&amp;TMES[[#This Row],[ctapresup]]</f>
        <v>402131694402.1.1.1.01</v>
      </c>
      <c r="Q344" s="69">
        <v>0</v>
      </c>
      <c r="R344" s="40">
        <v>717.5</v>
      </c>
      <c r="S344" s="69">
        <v>0</v>
      </c>
      <c r="T344" s="40">
        <v>3046</v>
      </c>
      <c r="U344" s="69">
        <v>0</v>
      </c>
      <c r="V344" s="69">
        <v>0</v>
      </c>
      <c r="W344" s="40">
        <v>25</v>
      </c>
      <c r="X344" s="69">
        <v>0</v>
      </c>
      <c r="Y344" s="69">
        <v>0</v>
      </c>
      <c r="Z344" s="40">
        <v>760</v>
      </c>
      <c r="AA344" s="69">
        <v>0</v>
      </c>
    </row>
    <row r="345" spans="1:27">
      <c r="A345" s="67" t="s">
        <v>3052</v>
      </c>
      <c r="B345" s="67" t="s">
        <v>11</v>
      </c>
      <c r="C345" s="67" t="s">
        <v>3088</v>
      </c>
      <c r="D345" s="67" t="s">
        <v>3361</v>
      </c>
      <c r="E345" s="67" t="s">
        <v>3362</v>
      </c>
      <c r="F345" s="67" t="s">
        <v>1284</v>
      </c>
      <c r="G345" s="67" t="s">
        <v>2272</v>
      </c>
      <c r="H345" s="67" t="s">
        <v>8</v>
      </c>
      <c r="I345" s="67" t="s">
        <v>699</v>
      </c>
      <c r="J345" s="67" t="s">
        <v>3560</v>
      </c>
      <c r="K345" s="67" t="s">
        <v>4763</v>
      </c>
      <c r="L345" s="68">
        <v>16500</v>
      </c>
      <c r="M345" s="68">
        <v>2046.15</v>
      </c>
      <c r="N345" s="68">
        <v>14453.85</v>
      </c>
      <c r="O345" s="67" t="s">
        <v>4764</v>
      </c>
      <c r="P345" s="67" t="str">
        <f>TMES[[#This Row],[cedula]]&amp;TMES[[#This Row],[ctapresup]]</f>
        <v>001170006872.1.1.1.01</v>
      </c>
      <c r="Q345" s="69">
        <v>0</v>
      </c>
      <c r="R345" s="40">
        <v>473.55</v>
      </c>
      <c r="S345" s="69">
        <v>0</v>
      </c>
      <c r="T345" s="40">
        <v>1046</v>
      </c>
      <c r="U345" s="69">
        <v>0</v>
      </c>
      <c r="V345" s="69">
        <v>0</v>
      </c>
      <c r="W345" s="40">
        <v>25</v>
      </c>
      <c r="X345" s="69">
        <v>0</v>
      </c>
      <c r="Y345" s="69">
        <v>0</v>
      </c>
      <c r="Z345" s="40">
        <v>501.6</v>
      </c>
      <c r="AA345" s="69">
        <v>0</v>
      </c>
    </row>
    <row r="346" spans="1:27">
      <c r="A346" s="67" t="s">
        <v>3052</v>
      </c>
      <c r="B346" s="67" t="s">
        <v>11</v>
      </c>
      <c r="C346" s="67" t="s">
        <v>3088</v>
      </c>
      <c r="D346" s="67" t="s">
        <v>3361</v>
      </c>
      <c r="E346" s="67" t="s">
        <v>3362</v>
      </c>
      <c r="F346" s="67" t="s">
        <v>995</v>
      </c>
      <c r="G346" s="67" t="s">
        <v>1386</v>
      </c>
      <c r="H346" s="67" t="s">
        <v>32</v>
      </c>
      <c r="I346" s="67" t="s">
        <v>960</v>
      </c>
      <c r="J346" s="67" t="s">
        <v>3561</v>
      </c>
      <c r="K346" s="67" t="s">
        <v>4763</v>
      </c>
      <c r="L346" s="68">
        <v>45000</v>
      </c>
      <c r="M346" s="68">
        <v>10414.41</v>
      </c>
      <c r="N346" s="68">
        <v>34585.589999999997</v>
      </c>
      <c r="O346" s="67" t="s">
        <v>4764</v>
      </c>
      <c r="P346" s="67" t="str">
        <f>TMES[[#This Row],[cedula]]&amp;TMES[[#This Row],[ctapresup]]</f>
        <v>001054582362.1.1.1.01</v>
      </c>
      <c r="Q346" s="69">
        <v>0</v>
      </c>
      <c r="R346" s="40">
        <v>1291.5</v>
      </c>
      <c r="S346" s="40">
        <v>600</v>
      </c>
      <c r="T346" s="40">
        <v>4596</v>
      </c>
      <c r="U346" s="69">
        <v>0</v>
      </c>
      <c r="V346" s="40">
        <v>100</v>
      </c>
      <c r="W346" s="40">
        <v>25</v>
      </c>
      <c r="X346" s="40">
        <v>921.46</v>
      </c>
      <c r="Y346" s="69">
        <v>0</v>
      </c>
      <c r="Z346" s="40">
        <v>1368</v>
      </c>
      <c r="AA346" s="40">
        <v>1512.45</v>
      </c>
    </row>
    <row r="347" spans="1:27">
      <c r="A347" s="67" t="s">
        <v>3052</v>
      </c>
      <c r="B347" s="67" t="s">
        <v>11</v>
      </c>
      <c r="C347" s="67" t="s">
        <v>3088</v>
      </c>
      <c r="D347" s="67" t="s">
        <v>3361</v>
      </c>
      <c r="E347" s="67" t="s">
        <v>3362</v>
      </c>
      <c r="F347" s="67" t="s">
        <v>1610</v>
      </c>
      <c r="G347" s="67" t="s">
        <v>2273</v>
      </c>
      <c r="H347" s="67" t="s">
        <v>474</v>
      </c>
      <c r="I347" s="67" t="s">
        <v>266</v>
      </c>
      <c r="J347" s="67" t="s">
        <v>3562</v>
      </c>
      <c r="K347" s="67" t="s">
        <v>4763</v>
      </c>
      <c r="L347" s="68">
        <v>15000</v>
      </c>
      <c r="M347" s="68">
        <v>911.5</v>
      </c>
      <c r="N347" s="68">
        <v>14088.5</v>
      </c>
      <c r="O347" s="67" t="s">
        <v>4764</v>
      </c>
      <c r="P347" s="67" t="str">
        <f>TMES[[#This Row],[cedula]]&amp;TMES[[#This Row],[ctapresup]]</f>
        <v>001194441562.1.1.1.01</v>
      </c>
      <c r="Q347" s="69">
        <v>0</v>
      </c>
      <c r="R347" s="40">
        <v>430.5</v>
      </c>
      <c r="S347" s="69">
        <v>0</v>
      </c>
      <c r="T347" s="69">
        <v>0</v>
      </c>
      <c r="U347" s="69">
        <v>0</v>
      </c>
      <c r="V347" s="69">
        <v>0</v>
      </c>
      <c r="W347" s="40">
        <v>25</v>
      </c>
      <c r="X347" s="69">
        <v>0</v>
      </c>
      <c r="Y347" s="69">
        <v>0</v>
      </c>
      <c r="Z347" s="40">
        <v>456</v>
      </c>
      <c r="AA347" s="69">
        <v>0</v>
      </c>
    </row>
    <row r="348" spans="1:27">
      <c r="A348" s="67" t="s">
        <v>3052</v>
      </c>
      <c r="B348" s="67" t="s">
        <v>11</v>
      </c>
      <c r="C348" s="67" t="s">
        <v>3088</v>
      </c>
      <c r="D348" s="67" t="s">
        <v>3361</v>
      </c>
      <c r="E348" s="67" t="s">
        <v>3362</v>
      </c>
      <c r="F348" s="67" t="s">
        <v>690</v>
      </c>
      <c r="G348" s="67" t="s">
        <v>2274</v>
      </c>
      <c r="H348" s="67" t="s">
        <v>196</v>
      </c>
      <c r="I348" s="67" t="s">
        <v>674</v>
      </c>
      <c r="J348" s="67" t="s">
        <v>3563</v>
      </c>
      <c r="K348" s="67" t="s">
        <v>4763</v>
      </c>
      <c r="L348" s="68">
        <v>15400</v>
      </c>
      <c r="M348" s="68">
        <v>935.14</v>
      </c>
      <c r="N348" s="68">
        <v>14464.86</v>
      </c>
      <c r="O348" s="67" t="s">
        <v>4764</v>
      </c>
      <c r="P348" s="67" t="str">
        <f>TMES[[#This Row],[cedula]]&amp;TMES[[#This Row],[ctapresup]]</f>
        <v>031006034912.1.1.1.01</v>
      </c>
      <c r="Q348" s="69">
        <v>0</v>
      </c>
      <c r="R348" s="40">
        <v>441.98</v>
      </c>
      <c r="S348" s="69">
        <v>0</v>
      </c>
      <c r="T348" s="69">
        <v>0</v>
      </c>
      <c r="U348" s="69">
        <v>0</v>
      </c>
      <c r="V348" s="69">
        <v>0</v>
      </c>
      <c r="W348" s="40">
        <v>25</v>
      </c>
      <c r="X348" s="69">
        <v>0</v>
      </c>
      <c r="Y348" s="69">
        <v>0</v>
      </c>
      <c r="Z348" s="40">
        <v>468.16</v>
      </c>
      <c r="AA348" s="69">
        <v>0</v>
      </c>
    </row>
    <row r="349" spans="1:27">
      <c r="A349" s="67" t="s">
        <v>3052</v>
      </c>
      <c r="B349" s="67" t="s">
        <v>11</v>
      </c>
      <c r="C349" s="67" t="s">
        <v>3088</v>
      </c>
      <c r="D349" s="67" t="s">
        <v>3361</v>
      </c>
      <c r="E349" s="67" t="s">
        <v>3362</v>
      </c>
      <c r="F349" s="67" t="s">
        <v>223</v>
      </c>
      <c r="G349" s="67" t="s">
        <v>2275</v>
      </c>
      <c r="H349" s="67" t="s">
        <v>42</v>
      </c>
      <c r="I349" s="67" t="s">
        <v>1982</v>
      </c>
      <c r="J349" s="67" t="s">
        <v>3564</v>
      </c>
      <c r="K349" s="67" t="s">
        <v>4763</v>
      </c>
      <c r="L349" s="68">
        <v>22050</v>
      </c>
      <c r="M349" s="68">
        <v>15242.67</v>
      </c>
      <c r="N349" s="68">
        <v>6807.33</v>
      </c>
      <c r="O349" s="67" t="s">
        <v>4764</v>
      </c>
      <c r="P349" s="67" t="str">
        <f>TMES[[#This Row],[cedula]]&amp;TMES[[#This Row],[ctapresup]]</f>
        <v>001163793222.1.1.1.01</v>
      </c>
      <c r="Q349" s="69">
        <v>0</v>
      </c>
      <c r="R349" s="40">
        <v>632.84</v>
      </c>
      <c r="S349" s="40">
        <v>300</v>
      </c>
      <c r="T349" s="40">
        <v>13614.51</v>
      </c>
      <c r="U349" s="69">
        <v>0</v>
      </c>
      <c r="V349" s="69">
        <v>0</v>
      </c>
      <c r="W349" s="40">
        <v>25</v>
      </c>
      <c r="X349" s="69">
        <v>0</v>
      </c>
      <c r="Y349" s="69">
        <v>0</v>
      </c>
      <c r="Z349" s="40">
        <v>670.32</v>
      </c>
      <c r="AA349" s="69">
        <v>0</v>
      </c>
    </row>
    <row r="350" spans="1:27">
      <c r="A350" s="67" t="s">
        <v>3052</v>
      </c>
      <c r="B350" s="67" t="s">
        <v>11</v>
      </c>
      <c r="C350" s="67" t="s">
        <v>3088</v>
      </c>
      <c r="D350" s="67" t="s">
        <v>3361</v>
      </c>
      <c r="E350" s="67" t="s">
        <v>3362</v>
      </c>
      <c r="F350" s="67" t="s">
        <v>1212</v>
      </c>
      <c r="G350" s="67" t="s">
        <v>2276</v>
      </c>
      <c r="H350" s="67" t="s">
        <v>389</v>
      </c>
      <c r="I350" s="67" t="s">
        <v>235</v>
      </c>
      <c r="J350" s="67" t="s">
        <v>3565</v>
      </c>
      <c r="K350" s="67" t="s">
        <v>4763</v>
      </c>
      <c r="L350" s="68">
        <v>25000</v>
      </c>
      <c r="M350" s="68">
        <v>7048.5</v>
      </c>
      <c r="N350" s="68">
        <v>17951.5</v>
      </c>
      <c r="O350" s="67" t="s">
        <v>4764</v>
      </c>
      <c r="P350" s="67" t="str">
        <f>TMES[[#This Row],[cedula]]&amp;TMES[[#This Row],[ctapresup]]</f>
        <v>224007581282.1.1.1.01</v>
      </c>
      <c r="Q350" s="69">
        <v>0</v>
      </c>
      <c r="R350" s="40">
        <v>717.5</v>
      </c>
      <c r="S350" s="69">
        <v>0</v>
      </c>
      <c r="T350" s="40">
        <v>5546</v>
      </c>
      <c r="U350" s="69">
        <v>0</v>
      </c>
      <c r="V350" s="69">
        <v>0</v>
      </c>
      <c r="W350" s="40">
        <v>25</v>
      </c>
      <c r="X350" s="69">
        <v>0</v>
      </c>
      <c r="Y350" s="69">
        <v>0</v>
      </c>
      <c r="Z350" s="40">
        <v>760</v>
      </c>
      <c r="AA350" s="69">
        <v>0</v>
      </c>
    </row>
    <row r="351" spans="1:27">
      <c r="A351" s="67" t="s">
        <v>3052</v>
      </c>
      <c r="B351" s="67" t="s">
        <v>11</v>
      </c>
      <c r="C351" s="67" t="s">
        <v>3088</v>
      </c>
      <c r="D351" s="67" t="s">
        <v>3361</v>
      </c>
      <c r="E351" s="67" t="s">
        <v>3362</v>
      </c>
      <c r="F351" s="67" t="s">
        <v>1092</v>
      </c>
      <c r="G351" s="67" t="s">
        <v>2277</v>
      </c>
      <c r="H351" s="67" t="s">
        <v>8</v>
      </c>
      <c r="I351" s="67" t="s">
        <v>1116</v>
      </c>
      <c r="J351" s="67" t="s">
        <v>3566</v>
      </c>
      <c r="K351" s="67" t="s">
        <v>4763</v>
      </c>
      <c r="L351" s="68">
        <v>15000</v>
      </c>
      <c r="M351" s="68">
        <v>911.5</v>
      </c>
      <c r="N351" s="68">
        <v>14088.5</v>
      </c>
      <c r="O351" s="67" t="s">
        <v>4764</v>
      </c>
      <c r="P351" s="67" t="str">
        <f>TMES[[#This Row],[cedula]]&amp;TMES[[#This Row],[ctapresup]]</f>
        <v>001173673262.1.1.1.01</v>
      </c>
      <c r="Q351" s="69">
        <v>0</v>
      </c>
      <c r="R351" s="40">
        <v>430.5</v>
      </c>
      <c r="S351" s="69">
        <v>0</v>
      </c>
      <c r="T351" s="69">
        <v>0</v>
      </c>
      <c r="U351" s="69">
        <v>0</v>
      </c>
      <c r="V351" s="69">
        <v>0</v>
      </c>
      <c r="W351" s="40">
        <v>25</v>
      </c>
      <c r="X351" s="69">
        <v>0</v>
      </c>
      <c r="Y351" s="69">
        <v>0</v>
      </c>
      <c r="Z351" s="40">
        <v>456</v>
      </c>
      <c r="AA351" s="69">
        <v>0</v>
      </c>
    </row>
    <row r="352" spans="1:27">
      <c r="A352" s="67" t="s">
        <v>3052</v>
      </c>
      <c r="B352" s="67" t="s">
        <v>11</v>
      </c>
      <c r="C352" s="67" t="s">
        <v>3088</v>
      </c>
      <c r="D352" s="67" t="s">
        <v>3361</v>
      </c>
      <c r="E352" s="67" t="s">
        <v>3362</v>
      </c>
      <c r="F352" s="67" t="s">
        <v>327</v>
      </c>
      <c r="G352" s="67" t="s">
        <v>2278</v>
      </c>
      <c r="H352" s="67" t="s">
        <v>55</v>
      </c>
      <c r="I352" s="67" t="s">
        <v>255</v>
      </c>
      <c r="J352" s="67" t="s">
        <v>3567</v>
      </c>
      <c r="K352" s="67" t="s">
        <v>4763</v>
      </c>
      <c r="L352" s="68">
        <v>20000</v>
      </c>
      <c r="M352" s="68">
        <v>3553</v>
      </c>
      <c r="N352" s="68">
        <v>16447</v>
      </c>
      <c r="O352" s="67" t="s">
        <v>4764</v>
      </c>
      <c r="P352" s="67" t="str">
        <f>TMES[[#This Row],[cedula]]&amp;TMES[[#This Row],[ctapresup]]</f>
        <v>001132092902.1.1.1.01</v>
      </c>
      <c r="Q352" s="69">
        <v>0</v>
      </c>
      <c r="R352" s="40">
        <v>574</v>
      </c>
      <c r="S352" s="40">
        <v>600</v>
      </c>
      <c r="T352" s="40">
        <v>1646</v>
      </c>
      <c r="U352" s="69">
        <v>0</v>
      </c>
      <c r="V352" s="40">
        <v>100</v>
      </c>
      <c r="W352" s="40">
        <v>25</v>
      </c>
      <c r="X352" s="69">
        <v>0</v>
      </c>
      <c r="Y352" s="69">
        <v>0</v>
      </c>
      <c r="Z352" s="40">
        <v>608</v>
      </c>
      <c r="AA352" s="69">
        <v>0</v>
      </c>
    </row>
    <row r="353" spans="1:27">
      <c r="A353" s="67" t="s">
        <v>3052</v>
      </c>
      <c r="B353" s="67" t="s">
        <v>11</v>
      </c>
      <c r="C353" s="67" t="s">
        <v>3088</v>
      </c>
      <c r="D353" s="67" t="s">
        <v>3361</v>
      </c>
      <c r="E353" s="67" t="s">
        <v>3362</v>
      </c>
      <c r="F353" s="67" t="s">
        <v>996</v>
      </c>
      <c r="G353" s="67" t="s">
        <v>2279</v>
      </c>
      <c r="H353" s="67" t="s">
        <v>928</v>
      </c>
      <c r="I353" s="67" t="s">
        <v>960</v>
      </c>
      <c r="J353" s="67" t="s">
        <v>3568</v>
      </c>
      <c r="K353" s="67" t="s">
        <v>4763</v>
      </c>
      <c r="L353" s="68">
        <v>220000</v>
      </c>
      <c r="M353" s="68">
        <v>56051.22</v>
      </c>
      <c r="N353" s="68">
        <v>163948.78</v>
      </c>
      <c r="O353" s="67" t="s">
        <v>4764</v>
      </c>
      <c r="P353" s="67" t="str">
        <f>TMES[[#This Row],[cedula]]&amp;TMES[[#This Row],[ctapresup]]</f>
        <v>001017156132.1.1.1.01</v>
      </c>
      <c r="Q353" s="69">
        <v>0</v>
      </c>
      <c r="R353" s="40">
        <v>6314</v>
      </c>
      <c r="S353" s="40">
        <v>4000</v>
      </c>
      <c r="T353" s="69">
        <v>0</v>
      </c>
      <c r="U353" s="69">
        <v>0</v>
      </c>
      <c r="V353" s="69">
        <v>0</v>
      </c>
      <c r="W353" s="40">
        <v>25</v>
      </c>
      <c r="X353" s="40">
        <v>40768.42</v>
      </c>
      <c r="Y353" s="69">
        <v>0</v>
      </c>
      <c r="Z353" s="40">
        <v>4943.8</v>
      </c>
      <c r="AA353" s="69">
        <v>0</v>
      </c>
    </row>
    <row r="354" spans="1:27">
      <c r="A354" s="67" t="s">
        <v>3052</v>
      </c>
      <c r="B354" s="67" t="s">
        <v>11</v>
      </c>
      <c r="C354" s="67" t="s">
        <v>3088</v>
      </c>
      <c r="D354" s="67" t="s">
        <v>3361</v>
      </c>
      <c r="E354" s="67" t="s">
        <v>3362</v>
      </c>
      <c r="F354" s="67" t="s">
        <v>1211</v>
      </c>
      <c r="G354" s="67" t="s">
        <v>2280</v>
      </c>
      <c r="H354" s="67" t="s">
        <v>389</v>
      </c>
      <c r="I354" s="67" t="s">
        <v>193</v>
      </c>
      <c r="J354" s="67" t="s">
        <v>3569</v>
      </c>
      <c r="K354" s="67" t="s">
        <v>4763</v>
      </c>
      <c r="L354" s="68">
        <v>35000</v>
      </c>
      <c r="M354" s="68">
        <v>2093.5</v>
      </c>
      <c r="N354" s="68">
        <v>32906.5</v>
      </c>
      <c r="O354" s="67" t="s">
        <v>4764</v>
      </c>
      <c r="P354" s="67" t="str">
        <f>TMES[[#This Row],[cedula]]&amp;TMES[[#This Row],[ctapresup]]</f>
        <v>001181451012.1.1.1.01</v>
      </c>
      <c r="Q354" s="69">
        <v>0</v>
      </c>
      <c r="R354" s="40">
        <v>1004.5</v>
      </c>
      <c r="S354" s="69">
        <v>0</v>
      </c>
      <c r="T354" s="69">
        <v>0</v>
      </c>
      <c r="U354" s="69">
        <v>0</v>
      </c>
      <c r="V354" s="69">
        <v>0</v>
      </c>
      <c r="W354" s="40">
        <v>25</v>
      </c>
      <c r="X354" s="69">
        <v>0</v>
      </c>
      <c r="Y354" s="69">
        <v>0</v>
      </c>
      <c r="Z354" s="40">
        <v>1064</v>
      </c>
      <c r="AA354" s="69">
        <v>0</v>
      </c>
    </row>
    <row r="355" spans="1:27">
      <c r="A355" s="67" t="s">
        <v>3052</v>
      </c>
      <c r="B355" s="67" t="s">
        <v>11</v>
      </c>
      <c r="C355" s="67" t="s">
        <v>3088</v>
      </c>
      <c r="D355" s="67" t="s">
        <v>3361</v>
      </c>
      <c r="E355" s="67" t="s">
        <v>3362</v>
      </c>
      <c r="F355" s="67" t="s">
        <v>272</v>
      </c>
      <c r="G355" s="67" t="s">
        <v>2281</v>
      </c>
      <c r="H355" s="67" t="s">
        <v>232</v>
      </c>
      <c r="I355" s="67" t="s">
        <v>270</v>
      </c>
      <c r="J355" s="67" t="s">
        <v>3570</v>
      </c>
      <c r="K355" s="67" t="s">
        <v>4763</v>
      </c>
      <c r="L355" s="68">
        <v>60000</v>
      </c>
      <c r="M355" s="68">
        <v>12113.64</v>
      </c>
      <c r="N355" s="68">
        <v>47886.36</v>
      </c>
      <c r="O355" s="67" t="s">
        <v>4764</v>
      </c>
      <c r="P355" s="67" t="str">
        <f>TMES[[#This Row],[cedula]]&amp;TMES[[#This Row],[ctapresup]]</f>
        <v>001183959462.1.1.1.01</v>
      </c>
      <c r="Q355" s="69">
        <v>0</v>
      </c>
      <c r="R355" s="40">
        <v>1722</v>
      </c>
      <c r="S355" s="69">
        <v>0</v>
      </c>
      <c r="T355" s="40">
        <v>3846</v>
      </c>
      <c r="U355" s="69">
        <v>0</v>
      </c>
      <c r="V355" s="69">
        <v>0</v>
      </c>
      <c r="W355" s="40">
        <v>25</v>
      </c>
      <c r="X355" s="40">
        <v>3184.19</v>
      </c>
      <c r="Y355" s="69">
        <v>0</v>
      </c>
      <c r="Z355" s="40">
        <v>1824</v>
      </c>
      <c r="AA355" s="40">
        <v>1512.45</v>
      </c>
    </row>
    <row r="356" spans="1:27">
      <c r="A356" s="67" t="s">
        <v>3052</v>
      </c>
      <c r="B356" s="67" t="s">
        <v>11</v>
      </c>
      <c r="C356" s="67" t="s">
        <v>3088</v>
      </c>
      <c r="D356" s="67" t="s">
        <v>3361</v>
      </c>
      <c r="E356" s="67" t="s">
        <v>3362</v>
      </c>
      <c r="F356" s="67" t="s">
        <v>2008</v>
      </c>
      <c r="G356" s="67" t="s">
        <v>2894</v>
      </c>
      <c r="H356" s="67" t="s">
        <v>3237</v>
      </c>
      <c r="I356" s="67" t="s">
        <v>1116</v>
      </c>
      <c r="J356" s="67" t="s">
        <v>3571</v>
      </c>
      <c r="K356" s="67" t="s">
        <v>4763</v>
      </c>
      <c r="L356" s="68">
        <v>200000</v>
      </c>
      <c r="M356" s="68">
        <v>46620.72</v>
      </c>
      <c r="N356" s="68">
        <v>153379.28</v>
      </c>
      <c r="O356" s="67" t="s">
        <v>4764</v>
      </c>
      <c r="P356" s="67" t="str">
        <f>TMES[[#This Row],[cedula]]&amp;TMES[[#This Row],[ctapresup]]</f>
        <v>402239430162.1.1.1.01</v>
      </c>
      <c r="Q356" s="69">
        <v>0</v>
      </c>
      <c r="R356" s="40">
        <v>5740</v>
      </c>
      <c r="S356" s="69">
        <v>0</v>
      </c>
      <c r="T356" s="69">
        <v>0</v>
      </c>
      <c r="U356" s="69">
        <v>0</v>
      </c>
      <c r="V356" s="69">
        <v>0</v>
      </c>
      <c r="W356" s="40">
        <v>25</v>
      </c>
      <c r="X356" s="40">
        <v>35911.919999999998</v>
      </c>
      <c r="Y356" s="69">
        <v>0</v>
      </c>
      <c r="Z356" s="40">
        <v>4943.8</v>
      </c>
      <c r="AA356" s="69">
        <v>0</v>
      </c>
    </row>
    <row r="357" spans="1:27">
      <c r="A357" s="67" t="s">
        <v>3052</v>
      </c>
      <c r="B357" s="67" t="s">
        <v>11</v>
      </c>
      <c r="C357" s="67" t="s">
        <v>3088</v>
      </c>
      <c r="D357" s="67" t="s">
        <v>3361</v>
      </c>
      <c r="E357" s="67" t="s">
        <v>3362</v>
      </c>
      <c r="F357" s="67" t="s">
        <v>956</v>
      </c>
      <c r="G357" s="67" t="s">
        <v>1387</v>
      </c>
      <c r="H357" s="67" t="s">
        <v>894</v>
      </c>
      <c r="I357" s="67" t="s">
        <v>957</v>
      </c>
      <c r="J357" s="67" t="s">
        <v>3572</v>
      </c>
      <c r="K357" s="67" t="s">
        <v>4763</v>
      </c>
      <c r="L357" s="68">
        <v>70000</v>
      </c>
      <c r="M357" s="68">
        <v>12800.4</v>
      </c>
      <c r="N357" s="68">
        <v>57199.6</v>
      </c>
      <c r="O357" s="67" t="s">
        <v>4764</v>
      </c>
      <c r="P357" s="67" t="str">
        <f>TMES[[#This Row],[cedula]]&amp;TMES[[#This Row],[ctapresup]]</f>
        <v>001027605012.1.1.1.01</v>
      </c>
      <c r="Q357" s="69">
        <v>0</v>
      </c>
      <c r="R357" s="40">
        <v>2009</v>
      </c>
      <c r="S357" s="40">
        <v>800</v>
      </c>
      <c r="T357" s="69">
        <v>0</v>
      </c>
      <c r="U357" s="69">
        <v>0</v>
      </c>
      <c r="V357" s="40">
        <v>50</v>
      </c>
      <c r="W357" s="40">
        <v>25</v>
      </c>
      <c r="X357" s="40">
        <v>4763.5</v>
      </c>
      <c r="Y357" s="69">
        <v>0</v>
      </c>
      <c r="Z357" s="40">
        <v>2128</v>
      </c>
      <c r="AA357" s="40">
        <v>3024.9</v>
      </c>
    </row>
    <row r="358" spans="1:27">
      <c r="A358" s="67" t="s">
        <v>3052</v>
      </c>
      <c r="B358" s="67" t="s">
        <v>11</v>
      </c>
      <c r="C358" s="67" t="s">
        <v>3088</v>
      </c>
      <c r="D358" s="67" t="s">
        <v>3361</v>
      </c>
      <c r="E358" s="67" t="s">
        <v>3362</v>
      </c>
      <c r="F358" s="67" t="s">
        <v>950</v>
      </c>
      <c r="G358" s="67" t="s">
        <v>2282</v>
      </c>
      <c r="H358" s="67" t="s">
        <v>75</v>
      </c>
      <c r="I358" s="67" t="s">
        <v>911</v>
      </c>
      <c r="J358" s="67" t="s">
        <v>3573</v>
      </c>
      <c r="K358" s="67" t="s">
        <v>4763</v>
      </c>
      <c r="L358" s="68">
        <v>12375</v>
      </c>
      <c r="M358" s="68">
        <v>756.36</v>
      </c>
      <c r="N358" s="68">
        <v>11618.64</v>
      </c>
      <c r="O358" s="67" t="s">
        <v>4764</v>
      </c>
      <c r="P358" s="67" t="str">
        <f>TMES[[#This Row],[cedula]]&amp;TMES[[#This Row],[ctapresup]]</f>
        <v>001155187062.1.1.1.01</v>
      </c>
      <c r="Q358" s="69">
        <v>0</v>
      </c>
      <c r="R358" s="40">
        <v>355.16</v>
      </c>
      <c r="S358" s="69">
        <v>0</v>
      </c>
      <c r="T358" s="69">
        <v>0</v>
      </c>
      <c r="U358" s="69">
        <v>0</v>
      </c>
      <c r="V358" s="69">
        <v>0</v>
      </c>
      <c r="W358" s="40">
        <v>25</v>
      </c>
      <c r="X358" s="69">
        <v>0</v>
      </c>
      <c r="Y358" s="69">
        <v>0</v>
      </c>
      <c r="Z358" s="40">
        <v>376.2</v>
      </c>
      <c r="AA358" s="69">
        <v>0</v>
      </c>
    </row>
    <row r="359" spans="1:27">
      <c r="A359" s="67" t="s">
        <v>3052</v>
      </c>
      <c r="B359" s="67" t="s">
        <v>11</v>
      </c>
      <c r="C359" s="67" t="s">
        <v>3088</v>
      </c>
      <c r="D359" s="67" t="s">
        <v>3361</v>
      </c>
      <c r="E359" s="67" t="s">
        <v>3362</v>
      </c>
      <c r="F359" s="67" t="s">
        <v>997</v>
      </c>
      <c r="G359" s="67" t="s">
        <v>1388</v>
      </c>
      <c r="H359" s="67" t="s">
        <v>793</v>
      </c>
      <c r="I359" s="67" t="s">
        <v>960</v>
      </c>
      <c r="J359" s="67" t="s">
        <v>3574</v>
      </c>
      <c r="K359" s="67" t="s">
        <v>4763</v>
      </c>
      <c r="L359" s="68">
        <v>25000</v>
      </c>
      <c r="M359" s="68">
        <v>13452.08</v>
      </c>
      <c r="N359" s="68">
        <v>11547.92</v>
      </c>
      <c r="O359" s="67" t="s">
        <v>4764</v>
      </c>
      <c r="P359" s="67" t="str">
        <f>TMES[[#This Row],[cedula]]&amp;TMES[[#This Row],[ctapresup]]</f>
        <v>001171798532.1.1.1.01</v>
      </c>
      <c r="Q359" s="69">
        <v>0</v>
      </c>
      <c r="R359" s="40">
        <v>717.5</v>
      </c>
      <c r="S359" s="69">
        <v>0</v>
      </c>
      <c r="T359" s="40">
        <v>11899.58</v>
      </c>
      <c r="U359" s="69">
        <v>0</v>
      </c>
      <c r="V359" s="40">
        <v>50</v>
      </c>
      <c r="W359" s="40">
        <v>25</v>
      </c>
      <c r="X359" s="69">
        <v>0</v>
      </c>
      <c r="Y359" s="69">
        <v>0</v>
      </c>
      <c r="Z359" s="40">
        <v>760</v>
      </c>
      <c r="AA359" s="69">
        <v>0</v>
      </c>
    </row>
    <row r="360" spans="1:27">
      <c r="A360" s="67" t="s">
        <v>3052</v>
      </c>
      <c r="B360" s="67" t="s">
        <v>11</v>
      </c>
      <c r="C360" s="67" t="s">
        <v>3088</v>
      </c>
      <c r="D360" s="67" t="s">
        <v>3361</v>
      </c>
      <c r="E360" s="67" t="s">
        <v>3362</v>
      </c>
      <c r="F360" s="67" t="s">
        <v>951</v>
      </c>
      <c r="G360" s="67" t="s">
        <v>2283</v>
      </c>
      <c r="H360" s="67" t="s">
        <v>75</v>
      </c>
      <c r="I360" s="67" t="s">
        <v>911</v>
      </c>
      <c r="J360" s="67" t="s">
        <v>3575</v>
      </c>
      <c r="K360" s="67" t="s">
        <v>4763</v>
      </c>
      <c r="L360" s="68">
        <v>10000</v>
      </c>
      <c r="M360" s="68">
        <v>616</v>
      </c>
      <c r="N360" s="68">
        <v>9384</v>
      </c>
      <c r="O360" s="67" t="s">
        <v>4764</v>
      </c>
      <c r="P360" s="67" t="str">
        <f>TMES[[#This Row],[cedula]]&amp;TMES[[#This Row],[ctapresup]]</f>
        <v>001048237862.1.1.1.01</v>
      </c>
      <c r="Q360" s="69">
        <v>0</v>
      </c>
      <c r="R360" s="40">
        <v>287</v>
      </c>
      <c r="S360" s="69">
        <v>0</v>
      </c>
      <c r="T360" s="69">
        <v>0</v>
      </c>
      <c r="U360" s="69">
        <v>0</v>
      </c>
      <c r="V360" s="69">
        <v>0</v>
      </c>
      <c r="W360" s="40">
        <v>25</v>
      </c>
      <c r="X360" s="69">
        <v>0</v>
      </c>
      <c r="Y360" s="69">
        <v>0</v>
      </c>
      <c r="Z360" s="40">
        <v>304</v>
      </c>
      <c r="AA360" s="69">
        <v>0</v>
      </c>
    </row>
    <row r="361" spans="1:27">
      <c r="A361" s="67" t="s">
        <v>3052</v>
      </c>
      <c r="B361" s="67" t="s">
        <v>11</v>
      </c>
      <c r="C361" s="67" t="s">
        <v>3088</v>
      </c>
      <c r="D361" s="67" t="s">
        <v>3361</v>
      </c>
      <c r="E361" s="67" t="s">
        <v>3362</v>
      </c>
      <c r="F361" s="67" t="s">
        <v>952</v>
      </c>
      <c r="G361" s="67" t="s">
        <v>2284</v>
      </c>
      <c r="H361" s="67" t="s">
        <v>393</v>
      </c>
      <c r="I361" s="67" t="s">
        <v>911</v>
      </c>
      <c r="J361" s="67" t="s">
        <v>3576</v>
      </c>
      <c r="K361" s="67" t="s">
        <v>4763</v>
      </c>
      <c r="L361" s="68">
        <v>22000</v>
      </c>
      <c r="M361" s="68">
        <v>1425.2</v>
      </c>
      <c r="N361" s="68">
        <v>20574.8</v>
      </c>
      <c r="O361" s="67" t="s">
        <v>4764</v>
      </c>
      <c r="P361" s="67" t="str">
        <f>TMES[[#This Row],[cedula]]&amp;TMES[[#This Row],[ctapresup]]</f>
        <v>001179070222.1.1.1.01</v>
      </c>
      <c r="Q361" s="69">
        <v>0</v>
      </c>
      <c r="R361" s="40">
        <v>631.4</v>
      </c>
      <c r="S361" s="69">
        <v>0</v>
      </c>
      <c r="T361" s="69">
        <v>0</v>
      </c>
      <c r="U361" s="69">
        <v>0</v>
      </c>
      <c r="V361" s="40">
        <v>100</v>
      </c>
      <c r="W361" s="40">
        <v>25</v>
      </c>
      <c r="X361" s="69">
        <v>0</v>
      </c>
      <c r="Y361" s="69">
        <v>0</v>
      </c>
      <c r="Z361" s="40">
        <v>668.8</v>
      </c>
      <c r="AA361" s="69">
        <v>0</v>
      </c>
    </row>
    <row r="362" spans="1:27">
      <c r="A362" s="67" t="s">
        <v>3052</v>
      </c>
      <c r="B362" s="67" t="s">
        <v>11</v>
      </c>
      <c r="C362" s="67" t="s">
        <v>3091</v>
      </c>
      <c r="D362" s="67" t="s">
        <v>3361</v>
      </c>
      <c r="E362" s="67" t="s">
        <v>3362</v>
      </c>
      <c r="F362" s="67" t="s">
        <v>715</v>
      </c>
      <c r="G362" s="67" t="s">
        <v>2285</v>
      </c>
      <c r="H362" s="67" t="s">
        <v>133</v>
      </c>
      <c r="I362" s="67" t="s">
        <v>342</v>
      </c>
      <c r="J362" s="67" t="s">
        <v>3577</v>
      </c>
      <c r="K362" s="67" t="s">
        <v>4763</v>
      </c>
      <c r="L362" s="68">
        <v>30000</v>
      </c>
      <c r="M362" s="68">
        <v>10840.48</v>
      </c>
      <c r="N362" s="68">
        <v>19159.52</v>
      </c>
      <c r="O362" s="67" t="s">
        <v>4764</v>
      </c>
      <c r="P362" s="67" t="str">
        <f>TMES[[#This Row],[cedula]]&amp;TMES[[#This Row],[ctapresup]]</f>
        <v>001021743982.1.1.1.01</v>
      </c>
      <c r="Q362" s="69">
        <v>0</v>
      </c>
      <c r="R362" s="40">
        <v>861</v>
      </c>
      <c r="S362" s="40">
        <v>300</v>
      </c>
      <c r="T362" s="40">
        <v>8692.48</v>
      </c>
      <c r="U362" s="69">
        <v>0</v>
      </c>
      <c r="V362" s="40">
        <v>50</v>
      </c>
      <c r="W362" s="40">
        <v>25</v>
      </c>
      <c r="X362" s="69">
        <v>0</v>
      </c>
      <c r="Y362" s="69">
        <v>0</v>
      </c>
      <c r="Z362" s="40">
        <v>912</v>
      </c>
      <c r="AA362" s="69">
        <v>0</v>
      </c>
    </row>
    <row r="363" spans="1:27">
      <c r="A363" s="67" t="s">
        <v>3052</v>
      </c>
      <c r="B363" s="67" t="s">
        <v>11</v>
      </c>
      <c r="C363" s="67" t="s">
        <v>3091</v>
      </c>
      <c r="D363" s="67" t="s">
        <v>3361</v>
      </c>
      <c r="E363" s="67" t="s">
        <v>3362</v>
      </c>
      <c r="F363" s="67" t="s">
        <v>343</v>
      </c>
      <c r="G363" s="67" t="s">
        <v>1389</v>
      </c>
      <c r="H363" s="67" t="s">
        <v>344</v>
      </c>
      <c r="I363" s="67" t="s">
        <v>342</v>
      </c>
      <c r="J363" s="67" t="s">
        <v>3578</v>
      </c>
      <c r="K363" s="67" t="s">
        <v>4763</v>
      </c>
      <c r="L363" s="68">
        <v>25000</v>
      </c>
      <c r="M363" s="68">
        <v>13135.63</v>
      </c>
      <c r="N363" s="68">
        <v>11864.37</v>
      </c>
      <c r="O363" s="67" t="s">
        <v>4764</v>
      </c>
      <c r="P363" s="67" t="str">
        <f>TMES[[#This Row],[cedula]]&amp;TMES[[#This Row],[ctapresup]]</f>
        <v>001057561912.1.1.1.01</v>
      </c>
      <c r="Q363" s="69">
        <v>0</v>
      </c>
      <c r="R363" s="40">
        <v>717.5</v>
      </c>
      <c r="S363" s="69">
        <v>0</v>
      </c>
      <c r="T363" s="40">
        <v>8468.23</v>
      </c>
      <c r="U363" s="69">
        <v>0</v>
      </c>
      <c r="V363" s="40">
        <v>140</v>
      </c>
      <c r="W363" s="40">
        <v>25</v>
      </c>
      <c r="X363" s="69">
        <v>0</v>
      </c>
      <c r="Y363" s="69">
        <v>0</v>
      </c>
      <c r="Z363" s="40">
        <v>760</v>
      </c>
      <c r="AA363" s="40">
        <v>3024.9</v>
      </c>
    </row>
    <row r="364" spans="1:27">
      <c r="A364" s="67" t="s">
        <v>3052</v>
      </c>
      <c r="B364" s="67" t="s">
        <v>11</v>
      </c>
      <c r="C364" s="67" t="s">
        <v>3091</v>
      </c>
      <c r="D364" s="67" t="s">
        <v>3361</v>
      </c>
      <c r="E364" s="67" t="s">
        <v>3362</v>
      </c>
      <c r="F364" s="67" t="s">
        <v>345</v>
      </c>
      <c r="G364" s="67" t="s">
        <v>2286</v>
      </c>
      <c r="H364" s="67" t="s">
        <v>82</v>
      </c>
      <c r="I364" s="67" t="s">
        <v>342</v>
      </c>
      <c r="J364" s="67" t="s">
        <v>3579</v>
      </c>
      <c r="K364" s="67" t="s">
        <v>4763</v>
      </c>
      <c r="L364" s="68">
        <v>26250</v>
      </c>
      <c r="M364" s="68">
        <v>1576.38</v>
      </c>
      <c r="N364" s="68">
        <v>24673.62</v>
      </c>
      <c r="O364" s="67" t="s">
        <v>4764</v>
      </c>
      <c r="P364" s="67" t="str">
        <f>TMES[[#This Row],[cedula]]&amp;TMES[[#This Row],[ctapresup]]</f>
        <v>001186357472.1.1.1.01</v>
      </c>
      <c r="Q364" s="69">
        <v>0</v>
      </c>
      <c r="R364" s="40">
        <v>753.38</v>
      </c>
      <c r="S364" s="69">
        <v>0</v>
      </c>
      <c r="T364" s="69">
        <v>0</v>
      </c>
      <c r="U364" s="69">
        <v>0</v>
      </c>
      <c r="V364" s="69">
        <v>0</v>
      </c>
      <c r="W364" s="40">
        <v>25</v>
      </c>
      <c r="X364" s="69">
        <v>0</v>
      </c>
      <c r="Y364" s="69">
        <v>0</v>
      </c>
      <c r="Z364" s="40">
        <v>798</v>
      </c>
      <c r="AA364" s="69">
        <v>0</v>
      </c>
    </row>
    <row r="365" spans="1:27">
      <c r="A365" s="67" t="s">
        <v>3052</v>
      </c>
      <c r="B365" s="67" t="s">
        <v>11</v>
      </c>
      <c r="C365" s="67" t="s">
        <v>3091</v>
      </c>
      <c r="D365" s="67" t="s">
        <v>3361</v>
      </c>
      <c r="E365" s="67" t="s">
        <v>3362</v>
      </c>
      <c r="F365" s="67" t="s">
        <v>610</v>
      </c>
      <c r="G365" s="67" t="s">
        <v>2287</v>
      </c>
      <c r="H365" s="67" t="s">
        <v>1131</v>
      </c>
      <c r="I365" s="67" t="s">
        <v>611</v>
      </c>
      <c r="J365" s="67" t="s">
        <v>3580</v>
      </c>
      <c r="K365" s="67" t="s">
        <v>4763</v>
      </c>
      <c r="L365" s="68">
        <v>150000</v>
      </c>
      <c r="M365" s="68">
        <v>33106.620000000003</v>
      </c>
      <c r="N365" s="68">
        <v>116893.38</v>
      </c>
      <c r="O365" s="67" t="s">
        <v>4764</v>
      </c>
      <c r="P365" s="67" t="str">
        <f>TMES[[#This Row],[cedula]]&amp;TMES[[#This Row],[ctapresup]]</f>
        <v>001176061372.1.1.1.01</v>
      </c>
      <c r="Q365" s="69">
        <v>0</v>
      </c>
      <c r="R365" s="40">
        <v>4305</v>
      </c>
      <c r="S365" s="40">
        <v>300</v>
      </c>
      <c r="T365" s="69">
        <v>0</v>
      </c>
      <c r="U365" s="69">
        <v>0</v>
      </c>
      <c r="V365" s="40">
        <v>50</v>
      </c>
      <c r="W365" s="40">
        <v>25</v>
      </c>
      <c r="X365" s="40">
        <v>23866.62</v>
      </c>
      <c r="Y365" s="69">
        <v>0</v>
      </c>
      <c r="Z365" s="40">
        <v>4560</v>
      </c>
      <c r="AA365" s="69">
        <v>0</v>
      </c>
    </row>
    <row r="366" spans="1:27">
      <c r="A366" s="67" t="s">
        <v>3052</v>
      </c>
      <c r="B366" s="67" t="s">
        <v>11</v>
      </c>
      <c r="C366" s="67" t="s">
        <v>3091</v>
      </c>
      <c r="D366" s="67" t="s">
        <v>3361</v>
      </c>
      <c r="E366" s="67" t="s">
        <v>3362</v>
      </c>
      <c r="F366" s="67" t="s">
        <v>338</v>
      </c>
      <c r="G366" s="67" t="s">
        <v>1390</v>
      </c>
      <c r="H366" s="67" t="s">
        <v>10</v>
      </c>
      <c r="I366" s="67" t="s">
        <v>342</v>
      </c>
      <c r="J366" s="67" t="s">
        <v>3581</v>
      </c>
      <c r="K366" s="67" t="s">
        <v>4763</v>
      </c>
      <c r="L366" s="68">
        <v>35000</v>
      </c>
      <c r="M366" s="68">
        <v>8740.59</v>
      </c>
      <c r="N366" s="68">
        <v>26259.41</v>
      </c>
      <c r="O366" s="67" t="s">
        <v>4764</v>
      </c>
      <c r="P366" s="67" t="str">
        <f>TMES[[#This Row],[cedula]]&amp;TMES[[#This Row],[ctapresup]]</f>
        <v>001003182522.1.1.1.01</v>
      </c>
      <c r="Q366" s="69">
        <v>0</v>
      </c>
      <c r="R366" s="40">
        <v>1004.5</v>
      </c>
      <c r="S366" s="40">
        <v>300</v>
      </c>
      <c r="T366" s="40">
        <v>6297.09</v>
      </c>
      <c r="U366" s="69">
        <v>0</v>
      </c>
      <c r="V366" s="40">
        <v>50</v>
      </c>
      <c r="W366" s="40">
        <v>25</v>
      </c>
      <c r="X366" s="69">
        <v>0</v>
      </c>
      <c r="Y366" s="69">
        <v>0</v>
      </c>
      <c r="Z366" s="40">
        <v>1064</v>
      </c>
      <c r="AA366" s="69">
        <v>0</v>
      </c>
    </row>
    <row r="367" spans="1:27">
      <c r="A367" s="67" t="s">
        <v>3052</v>
      </c>
      <c r="B367" s="67" t="s">
        <v>11</v>
      </c>
      <c r="C367" s="67" t="s">
        <v>3091</v>
      </c>
      <c r="D367" s="67" t="s">
        <v>3361</v>
      </c>
      <c r="E367" s="67" t="s">
        <v>3362</v>
      </c>
      <c r="F367" s="67" t="s">
        <v>347</v>
      </c>
      <c r="G367" s="67" t="s">
        <v>2288</v>
      </c>
      <c r="H367" s="67" t="s">
        <v>196</v>
      </c>
      <c r="I367" s="67" t="s">
        <v>342</v>
      </c>
      <c r="J367" s="67" t="s">
        <v>3582</v>
      </c>
      <c r="K367" s="67" t="s">
        <v>4763</v>
      </c>
      <c r="L367" s="68">
        <v>55000</v>
      </c>
      <c r="M367" s="68">
        <v>24354.16</v>
      </c>
      <c r="N367" s="68">
        <v>30645.84</v>
      </c>
      <c r="O367" s="67" t="s">
        <v>4764</v>
      </c>
      <c r="P367" s="67" t="str">
        <f>TMES[[#This Row],[cedula]]&amp;TMES[[#This Row],[ctapresup]]</f>
        <v>001001413162.1.1.1.01</v>
      </c>
      <c r="Q367" s="69">
        <v>0</v>
      </c>
      <c r="R367" s="40">
        <v>1578.5</v>
      </c>
      <c r="S367" s="40">
        <v>300</v>
      </c>
      <c r="T367" s="40">
        <v>9943.4</v>
      </c>
      <c r="U367" s="40">
        <v>6890</v>
      </c>
      <c r="V367" s="40">
        <v>100</v>
      </c>
      <c r="W367" s="40">
        <v>25</v>
      </c>
      <c r="X367" s="40">
        <v>2332.81</v>
      </c>
      <c r="Y367" s="69">
        <v>0</v>
      </c>
      <c r="Z367" s="40">
        <v>1672</v>
      </c>
      <c r="AA367" s="40">
        <v>1512.45</v>
      </c>
    </row>
    <row r="368" spans="1:27">
      <c r="A368" s="67" t="s">
        <v>3052</v>
      </c>
      <c r="B368" s="67" t="s">
        <v>11</v>
      </c>
      <c r="C368" s="67" t="s">
        <v>3091</v>
      </c>
      <c r="D368" s="67" t="s">
        <v>3361</v>
      </c>
      <c r="E368" s="67" t="s">
        <v>3362</v>
      </c>
      <c r="F368" s="67" t="s">
        <v>612</v>
      </c>
      <c r="G368" s="67" t="s">
        <v>2289</v>
      </c>
      <c r="H368" s="67" t="s">
        <v>27</v>
      </c>
      <c r="I368" s="67" t="s">
        <v>611</v>
      </c>
      <c r="J368" s="67" t="s">
        <v>3583</v>
      </c>
      <c r="K368" s="67" t="s">
        <v>4763</v>
      </c>
      <c r="L368" s="68">
        <v>11000</v>
      </c>
      <c r="M368" s="68">
        <v>675.1</v>
      </c>
      <c r="N368" s="68">
        <v>10324.9</v>
      </c>
      <c r="O368" s="67" t="s">
        <v>4764</v>
      </c>
      <c r="P368" s="67" t="str">
        <f>TMES[[#This Row],[cedula]]&amp;TMES[[#This Row],[ctapresup]]</f>
        <v>002004554912.1.1.1.01</v>
      </c>
      <c r="Q368" s="69">
        <v>0</v>
      </c>
      <c r="R368" s="40">
        <v>315.7</v>
      </c>
      <c r="S368" s="69">
        <v>0</v>
      </c>
      <c r="T368" s="69">
        <v>0</v>
      </c>
      <c r="U368" s="69">
        <v>0</v>
      </c>
      <c r="V368" s="69">
        <v>0</v>
      </c>
      <c r="W368" s="40">
        <v>25</v>
      </c>
      <c r="X368" s="69">
        <v>0</v>
      </c>
      <c r="Y368" s="69">
        <v>0</v>
      </c>
      <c r="Z368" s="40">
        <v>334.4</v>
      </c>
      <c r="AA368" s="69">
        <v>0</v>
      </c>
    </row>
    <row r="369" spans="1:27">
      <c r="A369" s="67" t="s">
        <v>3052</v>
      </c>
      <c r="B369" s="67" t="s">
        <v>11</v>
      </c>
      <c r="C369" s="67" t="s">
        <v>3091</v>
      </c>
      <c r="D369" s="67" t="s">
        <v>3361</v>
      </c>
      <c r="E369" s="67" t="s">
        <v>3362</v>
      </c>
      <c r="F369" s="67" t="s">
        <v>1918</v>
      </c>
      <c r="G369" s="67" t="s">
        <v>2290</v>
      </c>
      <c r="H369" s="67" t="s">
        <v>210</v>
      </c>
      <c r="I369" s="67" t="s">
        <v>342</v>
      </c>
      <c r="J369" s="67" t="s">
        <v>3584</v>
      </c>
      <c r="K369" s="67" t="s">
        <v>4763</v>
      </c>
      <c r="L369" s="68">
        <v>25000</v>
      </c>
      <c r="M369" s="68">
        <v>1502.5</v>
      </c>
      <c r="N369" s="68">
        <v>23497.5</v>
      </c>
      <c r="O369" s="67" t="s">
        <v>4764</v>
      </c>
      <c r="P369" s="67" t="str">
        <f>TMES[[#This Row],[cedula]]&amp;TMES[[#This Row],[ctapresup]]</f>
        <v>001065373762.1.1.1.01</v>
      </c>
      <c r="Q369" s="69">
        <v>0</v>
      </c>
      <c r="R369" s="40">
        <v>717.5</v>
      </c>
      <c r="S369" s="69">
        <v>0</v>
      </c>
      <c r="T369" s="69">
        <v>0</v>
      </c>
      <c r="U369" s="69">
        <v>0</v>
      </c>
      <c r="V369" s="69">
        <v>0</v>
      </c>
      <c r="W369" s="40">
        <v>25</v>
      </c>
      <c r="X369" s="69">
        <v>0</v>
      </c>
      <c r="Y369" s="69">
        <v>0</v>
      </c>
      <c r="Z369" s="40">
        <v>760</v>
      </c>
      <c r="AA369" s="69">
        <v>0</v>
      </c>
    </row>
    <row r="370" spans="1:27">
      <c r="A370" s="67" t="s">
        <v>3052</v>
      </c>
      <c r="B370" s="67" t="s">
        <v>11</v>
      </c>
      <c r="C370" s="67" t="s">
        <v>3091</v>
      </c>
      <c r="D370" s="67" t="s">
        <v>3361</v>
      </c>
      <c r="E370" s="67" t="s">
        <v>3362</v>
      </c>
      <c r="F370" s="67" t="s">
        <v>3298</v>
      </c>
      <c r="G370" s="67" t="s">
        <v>3332</v>
      </c>
      <c r="H370" s="67" t="s">
        <v>389</v>
      </c>
      <c r="I370" s="67" t="s">
        <v>342</v>
      </c>
      <c r="J370" s="67" t="s">
        <v>3585</v>
      </c>
      <c r="K370" s="67" t="s">
        <v>4763</v>
      </c>
      <c r="L370" s="68">
        <v>25000</v>
      </c>
      <c r="M370" s="68">
        <v>1502.5</v>
      </c>
      <c r="N370" s="68">
        <v>23497.5</v>
      </c>
      <c r="O370" s="67" t="s">
        <v>4764</v>
      </c>
      <c r="P370" s="67" t="str">
        <f>TMES[[#This Row],[cedula]]&amp;TMES[[#This Row],[ctapresup]]</f>
        <v>402127201932.1.1.1.01</v>
      </c>
      <c r="Q370" s="69">
        <v>0</v>
      </c>
      <c r="R370" s="40">
        <v>717.5</v>
      </c>
      <c r="S370" s="69">
        <v>0</v>
      </c>
      <c r="T370" s="69">
        <v>0</v>
      </c>
      <c r="U370" s="69">
        <v>0</v>
      </c>
      <c r="V370" s="69">
        <v>0</v>
      </c>
      <c r="W370" s="40">
        <v>25</v>
      </c>
      <c r="X370" s="69">
        <v>0</v>
      </c>
      <c r="Y370" s="69">
        <v>0</v>
      </c>
      <c r="Z370" s="40">
        <v>760</v>
      </c>
      <c r="AA370" s="69">
        <v>0</v>
      </c>
    </row>
    <row r="371" spans="1:27">
      <c r="A371" s="67" t="s">
        <v>3052</v>
      </c>
      <c r="B371" s="67" t="s">
        <v>11</v>
      </c>
      <c r="C371" s="67" t="s">
        <v>3091</v>
      </c>
      <c r="D371" s="67" t="s">
        <v>3361</v>
      </c>
      <c r="E371" s="67" t="s">
        <v>3362</v>
      </c>
      <c r="F371" s="67" t="s">
        <v>349</v>
      </c>
      <c r="G371" s="67" t="s">
        <v>2291</v>
      </c>
      <c r="H371" s="67" t="s">
        <v>8</v>
      </c>
      <c r="I371" s="67" t="s">
        <v>342</v>
      </c>
      <c r="J371" s="67" t="s">
        <v>3586</v>
      </c>
      <c r="K371" s="67" t="s">
        <v>4763</v>
      </c>
      <c r="L371" s="68">
        <v>16500</v>
      </c>
      <c r="M371" s="68">
        <v>2881.15</v>
      </c>
      <c r="N371" s="68">
        <v>13618.85</v>
      </c>
      <c r="O371" s="67" t="s">
        <v>4764</v>
      </c>
      <c r="P371" s="67" t="str">
        <f>TMES[[#This Row],[cedula]]&amp;TMES[[#This Row],[ctapresup]]</f>
        <v>001056612762.1.1.1.01</v>
      </c>
      <c r="Q371" s="69">
        <v>0</v>
      </c>
      <c r="R371" s="40">
        <v>473.55</v>
      </c>
      <c r="S371" s="69">
        <v>0</v>
      </c>
      <c r="T371" s="40">
        <v>1831</v>
      </c>
      <c r="U371" s="69">
        <v>0</v>
      </c>
      <c r="V371" s="40">
        <v>50</v>
      </c>
      <c r="W371" s="40">
        <v>25</v>
      </c>
      <c r="X371" s="69">
        <v>0</v>
      </c>
      <c r="Y371" s="69">
        <v>0</v>
      </c>
      <c r="Z371" s="40">
        <v>501.6</v>
      </c>
      <c r="AA371" s="69">
        <v>0</v>
      </c>
    </row>
    <row r="372" spans="1:27">
      <c r="A372" s="67" t="s">
        <v>3052</v>
      </c>
      <c r="B372" s="67" t="s">
        <v>11</v>
      </c>
      <c r="C372" s="67" t="s">
        <v>3091</v>
      </c>
      <c r="D372" s="67" t="s">
        <v>3361</v>
      </c>
      <c r="E372" s="67" t="s">
        <v>3362</v>
      </c>
      <c r="F372" s="67" t="s">
        <v>350</v>
      </c>
      <c r="G372" s="67" t="s">
        <v>1391</v>
      </c>
      <c r="H372" s="67" t="s">
        <v>351</v>
      </c>
      <c r="I372" s="67" t="s">
        <v>342</v>
      </c>
      <c r="J372" s="67" t="s">
        <v>3587</v>
      </c>
      <c r="K372" s="67" t="s">
        <v>4763</v>
      </c>
      <c r="L372" s="68">
        <v>25000</v>
      </c>
      <c r="M372" s="68">
        <v>11049.02</v>
      </c>
      <c r="N372" s="68">
        <v>13950.98</v>
      </c>
      <c r="O372" s="67" t="s">
        <v>4764</v>
      </c>
      <c r="P372" s="67" t="str">
        <f>TMES[[#This Row],[cedula]]&amp;TMES[[#This Row],[ctapresup]]</f>
        <v>001023736692.1.1.1.01</v>
      </c>
      <c r="Q372" s="69">
        <v>0</v>
      </c>
      <c r="R372" s="40">
        <v>717.5</v>
      </c>
      <c r="S372" s="40">
        <v>300</v>
      </c>
      <c r="T372" s="40">
        <v>7614.07</v>
      </c>
      <c r="U372" s="69">
        <v>0</v>
      </c>
      <c r="V372" s="40">
        <v>120</v>
      </c>
      <c r="W372" s="40">
        <v>25</v>
      </c>
      <c r="X372" s="69">
        <v>0</v>
      </c>
      <c r="Y372" s="69">
        <v>0</v>
      </c>
      <c r="Z372" s="40">
        <v>760</v>
      </c>
      <c r="AA372" s="40">
        <v>1512.45</v>
      </c>
    </row>
    <row r="373" spans="1:27">
      <c r="A373" s="67" t="s">
        <v>3052</v>
      </c>
      <c r="B373" s="67" t="s">
        <v>11</v>
      </c>
      <c r="C373" s="67" t="s">
        <v>3091</v>
      </c>
      <c r="D373" s="67" t="s">
        <v>3361</v>
      </c>
      <c r="E373" s="67" t="s">
        <v>3362</v>
      </c>
      <c r="F373" s="67" t="s">
        <v>352</v>
      </c>
      <c r="G373" s="67" t="s">
        <v>1392</v>
      </c>
      <c r="H373" s="67" t="s">
        <v>346</v>
      </c>
      <c r="I373" s="67" t="s">
        <v>342</v>
      </c>
      <c r="J373" s="67" t="s">
        <v>3588</v>
      </c>
      <c r="K373" s="67" t="s">
        <v>4763</v>
      </c>
      <c r="L373" s="68">
        <v>28000</v>
      </c>
      <c r="M373" s="68">
        <v>12906.32</v>
      </c>
      <c r="N373" s="68">
        <v>15093.68</v>
      </c>
      <c r="O373" s="67" t="s">
        <v>4764</v>
      </c>
      <c r="P373" s="67" t="str">
        <f>TMES[[#This Row],[cedula]]&amp;TMES[[#This Row],[ctapresup]]</f>
        <v>001098362622.1.1.1.01</v>
      </c>
      <c r="Q373" s="69">
        <v>0</v>
      </c>
      <c r="R373" s="40">
        <v>803.6</v>
      </c>
      <c r="S373" s="40">
        <v>300</v>
      </c>
      <c r="T373" s="40">
        <v>9364.07</v>
      </c>
      <c r="U373" s="69">
        <v>0</v>
      </c>
      <c r="V373" s="40">
        <v>50</v>
      </c>
      <c r="W373" s="40">
        <v>25</v>
      </c>
      <c r="X373" s="69">
        <v>0</v>
      </c>
      <c r="Y373" s="69">
        <v>0</v>
      </c>
      <c r="Z373" s="40">
        <v>851.2</v>
      </c>
      <c r="AA373" s="40">
        <v>1512.45</v>
      </c>
    </row>
    <row r="374" spans="1:27">
      <c r="A374" s="67" t="s">
        <v>3052</v>
      </c>
      <c r="B374" s="67" t="s">
        <v>11</v>
      </c>
      <c r="C374" s="67" t="s">
        <v>3091</v>
      </c>
      <c r="D374" s="67" t="s">
        <v>3361</v>
      </c>
      <c r="E374" s="67" t="s">
        <v>3362</v>
      </c>
      <c r="F374" s="67" t="s">
        <v>353</v>
      </c>
      <c r="G374" s="67" t="s">
        <v>1393</v>
      </c>
      <c r="H374" s="67" t="s">
        <v>55</v>
      </c>
      <c r="I374" s="67" t="s">
        <v>342</v>
      </c>
      <c r="J374" s="67" t="s">
        <v>3589</v>
      </c>
      <c r="K374" s="67" t="s">
        <v>4763</v>
      </c>
      <c r="L374" s="68">
        <v>12242.81</v>
      </c>
      <c r="M374" s="68">
        <v>1098.55</v>
      </c>
      <c r="N374" s="68">
        <v>11144.26</v>
      </c>
      <c r="O374" s="67" t="s">
        <v>4764</v>
      </c>
      <c r="P374" s="67" t="str">
        <f>TMES[[#This Row],[cedula]]&amp;TMES[[#This Row],[ctapresup]]</f>
        <v>001102427082.1.1.1.01</v>
      </c>
      <c r="Q374" s="69">
        <v>0</v>
      </c>
      <c r="R374" s="40">
        <v>351.37</v>
      </c>
      <c r="S374" s="40">
        <v>300</v>
      </c>
      <c r="T374" s="69">
        <v>0</v>
      </c>
      <c r="U374" s="69">
        <v>0</v>
      </c>
      <c r="V374" s="40">
        <v>50</v>
      </c>
      <c r="W374" s="40">
        <v>25</v>
      </c>
      <c r="X374" s="69">
        <v>0</v>
      </c>
      <c r="Y374" s="69">
        <v>0</v>
      </c>
      <c r="Z374" s="40">
        <v>372.18</v>
      </c>
      <c r="AA374" s="69">
        <v>0</v>
      </c>
    </row>
    <row r="375" spans="1:27">
      <c r="A375" s="67" t="s">
        <v>3052</v>
      </c>
      <c r="B375" s="67" t="s">
        <v>11</v>
      </c>
      <c r="C375" s="67" t="s">
        <v>3091</v>
      </c>
      <c r="D375" s="67" t="s">
        <v>3361</v>
      </c>
      <c r="E375" s="67" t="s">
        <v>3362</v>
      </c>
      <c r="F375" s="67" t="s">
        <v>613</v>
      </c>
      <c r="G375" s="67" t="s">
        <v>1394</v>
      </c>
      <c r="H375" s="67" t="s">
        <v>614</v>
      </c>
      <c r="I375" s="67" t="s">
        <v>611</v>
      </c>
      <c r="J375" s="67" t="s">
        <v>3590</v>
      </c>
      <c r="K375" s="67" t="s">
        <v>4763</v>
      </c>
      <c r="L375" s="68">
        <v>22000</v>
      </c>
      <c r="M375" s="68">
        <v>1675.2</v>
      </c>
      <c r="N375" s="68">
        <v>20324.8</v>
      </c>
      <c r="O375" s="67" t="s">
        <v>4764</v>
      </c>
      <c r="P375" s="67" t="str">
        <f>TMES[[#This Row],[cedula]]&amp;TMES[[#This Row],[ctapresup]]</f>
        <v>001164803282.1.1.1.01</v>
      </c>
      <c r="Q375" s="69">
        <v>0</v>
      </c>
      <c r="R375" s="40">
        <v>631.4</v>
      </c>
      <c r="S375" s="40">
        <v>300</v>
      </c>
      <c r="T375" s="69">
        <v>0</v>
      </c>
      <c r="U375" s="69">
        <v>0</v>
      </c>
      <c r="V375" s="40">
        <v>50</v>
      </c>
      <c r="W375" s="40">
        <v>25</v>
      </c>
      <c r="X375" s="69">
        <v>0</v>
      </c>
      <c r="Y375" s="69">
        <v>0</v>
      </c>
      <c r="Z375" s="40">
        <v>668.8</v>
      </c>
      <c r="AA375" s="69">
        <v>0</v>
      </c>
    </row>
    <row r="376" spans="1:27">
      <c r="A376" s="67" t="s">
        <v>3052</v>
      </c>
      <c r="B376" s="67" t="s">
        <v>11</v>
      </c>
      <c r="C376" s="67" t="s">
        <v>3091</v>
      </c>
      <c r="D376" s="67" t="s">
        <v>3361</v>
      </c>
      <c r="E376" s="67" t="s">
        <v>3362</v>
      </c>
      <c r="F376" s="67" t="s">
        <v>354</v>
      </c>
      <c r="G376" s="67" t="s">
        <v>2292</v>
      </c>
      <c r="H376" s="67" t="s">
        <v>355</v>
      </c>
      <c r="I376" s="67" t="s">
        <v>342</v>
      </c>
      <c r="J376" s="67" t="s">
        <v>3591</v>
      </c>
      <c r="K376" s="67" t="s">
        <v>4763</v>
      </c>
      <c r="L376" s="68">
        <v>34500</v>
      </c>
      <c r="M376" s="68">
        <v>2413.9499999999998</v>
      </c>
      <c r="N376" s="68">
        <v>32086.05</v>
      </c>
      <c r="O376" s="67" t="s">
        <v>4764</v>
      </c>
      <c r="P376" s="67" t="str">
        <f>TMES[[#This Row],[cedula]]&amp;TMES[[#This Row],[ctapresup]]</f>
        <v>001015294362.1.1.1.01</v>
      </c>
      <c r="Q376" s="69">
        <v>0</v>
      </c>
      <c r="R376" s="40">
        <v>990.15</v>
      </c>
      <c r="S376" s="40">
        <v>300</v>
      </c>
      <c r="T376" s="69">
        <v>0</v>
      </c>
      <c r="U376" s="69">
        <v>0</v>
      </c>
      <c r="V376" s="40">
        <v>50</v>
      </c>
      <c r="W376" s="40">
        <v>25</v>
      </c>
      <c r="X376" s="69">
        <v>0</v>
      </c>
      <c r="Y376" s="69">
        <v>0</v>
      </c>
      <c r="Z376" s="40">
        <v>1048.8</v>
      </c>
      <c r="AA376" s="69">
        <v>0</v>
      </c>
    </row>
    <row r="377" spans="1:27">
      <c r="A377" s="67" t="s">
        <v>3052</v>
      </c>
      <c r="B377" s="67" t="s">
        <v>11</v>
      </c>
      <c r="C377" s="67" t="s">
        <v>3091</v>
      </c>
      <c r="D377" s="67" t="s">
        <v>3361</v>
      </c>
      <c r="E377" s="67" t="s">
        <v>3362</v>
      </c>
      <c r="F377" s="67" t="s">
        <v>315</v>
      </c>
      <c r="G377" s="67" t="s">
        <v>1304</v>
      </c>
      <c r="H377" s="67" t="s">
        <v>10</v>
      </c>
      <c r="I377" s="67" t="s">
        <v>342</v>
      </c>
      <c r="J377" s="67" t="s">
        <v>3592</v>
      </c>
      <c r="K377" s="67" t="s">
        <v>4763</v>
      </c>
      <c r="L377" s="68">
        <v>35000</v>
      </c>
      <c r="M377" s="68">
        <v>14295.06</v>
      </c>
      <c r="N377" s="68">
        <v>20704.939999999999</v>
      </c>
      <c r="O377" s="67" t="s">
        <v>4764</v>
      </c>
      <c r="P377" s="67" t="str">
        <f>TMES[[#This Row],[cedula]]&amp;TMES[[#This Row],[ctapresup]]</f>
        <v>001011944702.1.1.1.01</v>
      </c>
      <c r="Q377" s="69">
        <v>0</v>
      </c>
      <c r="R377" s="40">
        <v>1004.5</v>
      </c>
      <c r="S377" s="40">
        <v>900</v>
      </c>
      <c r="T377" s="40">
        <v>11251.56</v>
      </c>
      <c r="U377" s="69">
        <v>0</v>
      </c>
      <c r="V377" s="40">
        <v>50</v>
      </c>
      <c r="W377" s="40">
        <v>25</v>
      </c>
      <c r="X377" s="69">
        <v>0</v>
      </c>
      <c r="Y377" s="69">
        <v>0</v>
      </c>
      <c r="Z377" s="40">
        <v>1064</v>
      </c>
      <c r="AA377" s="69">
        <v>0</v>
      </c>
    </row>
    <row r="378" spans="1:27">
      <c r="A378" s="67" t="s">
        <v>3052</v>
      </c>
      <c r="B378" s="67" t="s">
        <v>11</v>
      </c>
      <c r="C378" s="67" t="s">
        <v>3091</v>
      </c>
      <c r="D378" s="67" t="s">
        <v>3361</v>
      </c>
      <c r="E378" s="67" t="s">
        <v>3362</v>
      </c>
      <c r="F378" s="67" t="s">
        <v>1146</v>
      </c>
      <c r="G378" s="67" t="s">
        <v>2293</v>
      </c>
      <c r="H378" s="67" t="s">
        <v>8</v>
      </c>
      <c r="I378" s="67" t="s">
        <v>342</v>
      </c>
      <c r="J378" s="67" t="s">
        <v>3593</v>
      </c>
      <c r="K378" s="67" t="s">
        <v>4763</v>
      </c>
      <c r="L378" s="68">
        <v>20000</v>
      </c>
      <c r="M378" s="68">
        <v>3999</v>
      </c>
      <c r="N378" s="68">
        <v>16001</v>
      </c>
      <c r="O378" s="67" t="s">
        <v>4764</v>
      </c>
      <c r="P378" s="67" t="str">
        <f>TMES[[#This Row],[cedula]]&amp;TMES[[#This Row],[ctapresup]]</f>
        <v>223014569702.1.1.1.01</v>
      </c>
      <c r="Q378" s="69">
        <v>0</v>
      </c>
      <c r="R378" s="40">
        <v>574</v>
      </c>
      <c r="S378" s="69">
        <v>0</v>
      </c>
      <c r="T378" s="40">
        <v>2792</v>
      </c>
      <c r="U378" s="69">
        <v>0</v>
      </c>
      <c r="V378" s="69">
        <v>0</v>
      </c>
      <c r="W378" s="40">
        <v>25</v>
      </c>
      <c r="X378" s="69">
        <v>0</v>
      </c>
      <c r="Y378" s="69">
        <v>0</v>
      </c>
      <c r="Z378" s="40">
        <v>608</v>
      </c>
      <c r="AA378" s="69">
        <v>0</v>
      </c>
    </row>
    <row r="379" spans="1:27">
      <c r="A379" s="67" t="s">
        <v>3052</v>
      </c>
      <c r="B379" s="67" t="s">
        <v>11</v>
      </c>
      <c r="C379" s="67" t="s">
        <v>3091</v>
      </c>
      <c r="D379" s="67" t="s">
        <v>3361</v>
      </c>
      <c r="E379" s="67" t="s">
        <v>3362</v>
      </c>
      <c r="F379" s="67" t="s">
        <v>357</v>
      </c>
      <c r="G379" s="67" t="s">
        <v>2294</v>
      </c>
      <c r="H379" s="67" t="s">
        <v>775</v>
      </c>
      <c r="I379" s="67" t="s">
        <v>342</v>
      </c>
      <c r="J379" s="67" t="s">
        <v>3594</v>
      </c>
      <c r="K379" s="67" t="s">
        <v>4763</v>
      </c>
      <c r="L379" s="68">
        <v>90000</v>
      </c>
      <c r="M379" s="68">
        <v>15147.12</v>
      </c>
      <c r="N379" s="68">
        <v>74852.88</v>
      </c>
      <c r="O379" s="67" t="s">
        <v>4764</v>
      </c>
      <c r="P379" s="67" t="str">
        <f>TMES[[#This Row],[cedula]]&amp;TMES[[#This Row],[ctapresup]]</f>
        <v>001008755742.1.1.1.01</v>
      </c>
      <c r="Q379" s="69">
        <v>0</v>
      </c>
      <c r="R379" s="40">
        <v>2583</v>
      </c>
      <c r="S379" s="69">
        <v>0</v>
      </c>
      <c r="T379" s="69">
        <v>0</v>
      </c>
      <c r="U379" s="69">
        <v>0</v>
      </c>
      <c r="V379" s="40">
        <v>50</v>
      </c>
      <c r="W379" s="40">
        <v>25</v>
      </c>
      <c r="X379" s="40">
        <v>9753.1200000000008</v>
      </c>
      <c r="Y379" s="69">
        <v>0</v>
      </c>
      <c r="Z379" s="40">
        <v>2736</v>
      </c>
      <c r="AA379" s="69">
        <v>0</v>
      </c>
    </row>
    <row r="380" spans="1:27">
      <c r="A380" s="67" t="s">
        <v>3052</v>
      </c>
      <c r="B380" s="67" t="s">
        <v>11</v>
      </c>
      <c r="C380" s="67" t="s">
        <v>3091</v>
      </c>
      <c r="D380" s="67" t="s">
        <v>3361</v>
      </c>
      <c r="E380" s="67" t="s">
        <v>3362</v>
      </c>
      <c r="F380" s="67" t="s">
        <v>358</v>
      </c>
      <c r="G380" s="67" t="s">
        <v>2295</v>
      </c>
      <c r="H380" s="67" t="s">
        <v>210</v>
      </c>
      <c r="I380" s="67" t="s">
        <v>342</v>
      </c>
      <c r="J380" s="67" t="s">
        <v>3595</v>
      </c>
      <c r="K380" s="67" t="s">
        <v>4763</v>
      </c>
      <c r="L380" s="68">
        <v>25000</v>
      </c>
      <c r="M380" s="68">
        <v>4598.5</v>
      </c>
      <c r="N380" s="68">
        <v>20401.5</v>
      </c>
      <c r="O380" s="67" t="s">
        <v>4764</v>
      </c>
      <c r="P380" s="67" t="str">
        <f>TMES[[#This Row],[cedula]]&amp;TMES[[#This Row],[ctapresup]]</f>
        <v>001005544012.1.1.1.01</v>
      </c>
      <c r="Q380" s="69">
        <v>0</v>
      </c>
      <c r="R380" s="40">
        <v>717.5</v>
      </c>
      <c r="S380" s="69">
        <v>0</v>
      </c>
      <c r="T380" s="40">
        <v>3046</v>
      </c>
      <c r="U380" s="69">
        <v>0</v>
      </c>
      <c r="V380" s="40">
        <v>50</v>
      </c>
      <c r="W380" s="40">
        <v>25</v>
      </c>
      <c r="X380" s="69">
        <v>0</v>
      </c>
      <c r="Y380" s="69">
        <v>0</v>
      </c>
      <c r="Z380" s="40">
        <v>760</v>
      </c>
      <c r="AA380" s="69">
        <v>0</v>
      </c>
    </row>
    <row r="381" spans="1:27">
      <c r="A381" s="67" t="s">
        <v>3052</v>
      </c>
      <c r="B381" s="67" t="s">
        <v>11</v>
      </c>
      <c r="C381" s="67" t="s">
        <v>3091</v>
      </c>
      <c r="D381" s="67" t="s">
        <v>3361</v>
      </c>
      <c r="E381" s="67" t="s">
        <v>3362</v>
      </c>
      <c r="F381" s="67" t="s">
        <v>359</v>
      </c>
      <c r="G381" s="67" t="s">
        <v>1396</v>
      </c>
      <c r="H381" s="67" t="s">
        <v>360</v>
      </c>
      <c r="I381" s="67" t="s">
        <v>342</v>
      </c>
      <c r="J381" s="67" t="s">
        <v>3596</v>
      </c>
      <c r="K381" s="67" t="s">
        <v>4763</v>
      </c>
      <c r="L381" s="68">
        <v>28000</v>
      </c>
      <c r="M381" s="68">
        <v>17130.28</v>
      </c>
      <c r="N381" s="68">
        <v>10869.72</v>
      </c>
      <c r="O381" s="67" t="s">
        <v>4764</v>
      </c>
      <c r="P381" s="67" t="str">
        <f>TMES[[#This Row],[cedula]]&amp;TMES[[#This Row],[ctapresup]]</f>
        <v>067000256502.1.1.1.01</v>
      </c>
      <c r="Q381" s="69">
        <v>0</v>
      </c>
      <c r="R381" s="40">
        <v>803.6</v>
      </c>
      <c r="S381" s="40">
        <v>300</v>
      </c>
      <c r="T381" s="40">
        <v>15100.48</v>
      </c>
      <c r="U381" s="69">
        <v>0</v>
      </c>
      <c r="V381" s="40">
        <v>50</v>
      </c>
      <c r="W381" s="40">
        <v>25</v>
      </c>
      <c r="X381" s="69">
        <v>0</v>
      </c>
      <c r="Y381" s="69">
        <v>0</v>
      </c>
      <c r="Z381" s="40">
        <v>851.2</v>
      </c>
      <c r="AA381" s="69">
        <v>0</v>
      </c>
    </row>
    <row r="382" spans="1:27">
      <c r="A382" s="67" t="s">
        <v>3052</v>
      </c>
      <c r="B382" s="67" t="s">
        <v>11</v>
      </c>
      <c r="C382" s="67" t="s">
        <v>3091</v>
      </c>
      <c r="D382" s="67" t="s">
        <v>3361</v>
      </c>
      <c r="E382" s="67" t="s">
        <v>3362</v>
      </c>
      <c r="F382" s="67" t="s">
        <v>361</v>
      </c>
      <c r="G382" s="67" t="s">
        <v>2296</v>
      </c>
      <c r="H382" s="67" t="s">
        <v>210</v>
      </c>
      <c r="I382" s="67" t="s">
        <v>342</v>
      </c>
      <c r="J382" s="67" t="s">
        <v>3597</v>
      </c>
      <c r="K382" s="67" t="s">
        <v>4763</v>
      </c>
      <c r="L382" s="68">
        <v>22000</v>
      </c>
      <c r="M382" s="68">
        <v>7415.84</v>
      </c>
      <c r="N382" s="68">
        <v>14584.16</v>
      </c>
      <c r="O382" s="67" t="s">
        <v>4764</v>
      </c>
      <c r="P382" s="67" t="str">
        <f>TMES[[#This Row],[cedula]]&amp;TMES[[#This Row],[ctapresup]]</f>
        <v>001165077812.1.1.1.01</v>
      </c>
      <c r="Q382" s="69">
        <v>0</v>
      </c>
      <c r="R382" s="40">
        <v>631.4</v>
      </c>
      <c r="S382" s="69">
        <v>0</v>
      </c>
      <c r="T382" s="40">
        <v>6090.64</v>
      </c>
      <c r="U382" s="69">
        <v>0</v>
      </c>
      <c r="V382" s="69">
        <v>0</v>
      </c>
      <c r="W382" s="40">
        <v>25</v>
      </c>
      <c r="X382" s="69">
        <v>0</v>
      </c>
      <c r="Y382" s="69">
        <v>0</v>
      </c>
      <c r="Z382" s="40">
        <v>668.8</v>
      </c>
      <c r="AA382" s="69">
        <v>0</v>
      </c>
    </row>
    <row r="383" spans="1:27">
      <c r="A383" s="67" t="s">
        <v>3052</v>
      </c>
      <c r="B383" s="67" t="s">
        <v>11</v>
      </c>
      <c r="C383" s="67" t="s">
        <v>3091</v>
      </c>
      <c r="D383" s="67" t="s">
        <v>3361</v>
      </c>
      <c r="E383" s="67" t="s">
        <v>3362</v>
      </c>
      <c r="F383" s="67" t="s">
        <v>362</v>
      </c>
      <c r="G383" s="67" t="s">
        <v>1397</v>
      </c>
      <c r="H383" s="67" t="s">
        <v>363</v>
      </c>
      <c r="I383" s="67" t="s">
        <v>342</v>
      </c>
      <c r="J383" s="67" t="s">
        <v>3598</v>
      </c>
      <c r="K383" s="67" t="s">
        <v>4763</v>
      </c>
      <c r="L383" s="68">
        <v>25000</v>
      </c>
      <c r="M383" s="68">
        <v>2744.5</v>
      </c>
      <c r="N383" s="68">
        <v>22255.5</v>
      </c>
      <c r="O383" s="67" t="s">
        <v>4764</v>
      </c>
      <c r="P383" s="67" t="str">
        <f>TMES[[#This Row],[cedula]]&amp;TMES[[#This Row],[ctapresup]]</f>
        <v>001057175322.1.1.1.01</v>
      </c>
      <c r="Q383" s="69">
        <v>0</v>
      </c>
      <c r="R383" s="40">
        <v>717.5</v>
      </c>
      <c r="S383" s="40">
        <v>300</v>
      </c>
      <c r="T383" s="40">
        <v>842</v>
      </c>
      <c r="U383" s="69">
        <v>0</v>
      </c>
      <c r="V383" s="40">
        <v>100</v>
      </c>
      <c r="W383" s="40">
        <v>25</v>
      </c>
      <c r="X383" s="69">
        <v>0</v>
      </c>
      <c r="Y383" s="69">
        <v>0</v>
      </c>
      <c r="Z383" s="40">
        <v>760</v>
      </c>
      <c r="AA383" s="69">
        <v>0</v>
      </c>
    </row>
    <row r="384" spans="1:27">
      <c r="A384" s="67" t="s">
        <v>3052</v>
      </c>
      <c r="B384" s="67" t="s">
        <v>11</v>
      </c>
      <c r="C384" s="67" t="s">
        <v>3091</v>
      </c>
      <c r="D384" s="67" t="s">
        <v>3361</v>
      </c>
      <c r="E384" s="67" t="s">
        <v>3362</v>
      </c>
      <c r="F384" s="67" t="s">
        <v>364</v>
      </c>
      <c r="G384" s="67" t="s">
        <v>2297</v>
      </c>
      <c r="H384" s="67" t="s">
        <v>365</v>
      </c>
      <c r="I384" s="67" t="s">
        <v>342</v>
      </c>
      <c r="J384" s="67" t="s">
        <v>3599</v>
      </c>
      <c r="K384" s="67" t="s">
        <v>4763</v>
      </c>
      <c r="L384" s="68">
        <v>10000</v>
      </c>
      <c r="M384" s="68">
        <v>8136.48</v>
      </c>
      <c r="N384" s="68">
        <v>1863.52</v>
      </c>
      <c r="O384" s="67" t="s">
        <v>4764</v>
      </c>
      <c r="P384" s="67" t="str">
        <f>TMES[[#This Row],[cedula]]&amp;TMES[[#This Row],[ctapresup]]</f>
        <v>053000263322.1.1.1.01</v>
      </c>
      <c r="Q384" s="69">
        <v>0</v>
      </c>
      <c r="R384" s="40">
        <v>287</v>
      </c>
      <c r="S384" s="40">
        <v>300</v>
      </c>
      <c r="T384" s="40">
        <v>7170.48</v>
      </c>
      <c r="U384" s="69">
        <v>0</v>
      </c>
      <c r="V384" s="40">
        <v>50</v>
      </c>
      <c r="W384" s="40">
        <v>25</v>
      </c>
      <c r="X384" s="69">
        <v>0</v>
      </c>
      <c r="Y384" s="69">
        <v>0</v>
      </c>
      <c r="Z384" s="40">
        <v>304</v>
      </c>
      <c r="AA384" s="69">
        <v>0</v>
      </c>
    </row>
    <row r="385" spans="1:27">
      <c r="A385" s="67" t="s">
        <v>3052</v>
      </c>
      <c r="B385" s="67" t="s">
        <v>11</v>
      </c>
      <c r="C385" s="67" t="s">
        <v>3091</v>
      </c>
      <c r="D385" s="67" t="s">
        <v>3361</v>
      </c>
      <c r="E385" s="67" t="s">
        <v>3362</v>
      </c>
      <c r="F385" s="67" t="s">
        <v>1285</v>
      </c>
      <c r="G385" s="67" t="s">
        <v>2298</v>
      </c>
      <c r="H385" s="67" t="s">
        <v>8</v>
      </c>
      <c r="I385" s="67" t="s">
        <v>342</v>
      </c>
      <c r="J385" s="67" t="s">
        <v>3600</v>
      </c>
      <c r="K385" s="67" t="s">
        <v>4763</v>
      </c>
      <c r="L385" s="68">
        <v>11000</v>
      </c>
      <c r="M385" s="68">
        <v>675.1</v>
      </c>
      <c r="N385" s="68">
        <v>10324.9</v>
      </c>
      <c r="O385" s="67" t="s">
        <v>4764</v>
      </c>
      <c r="P385" s="67" t="str">
        <f>TMES[[#This Row],[cedula]]&amp;TMES[[#This Row],[ctapresup]]</f>
        <v>054006313382.1.1.1.01</v>
      </c>
      <c r="Q385" s="69">
        <v>0</v>
      </c>
      <c r="R385" s="40">
        <v>315.7</v>
      </c>
      <c r="S385" s="69">
        <v>0</v>
      </c>
      <c r="T385" s="69">
        <v>0</v>
      </c>
      <c r="U385" s="69">
        <v>0</v>
      </c>
      <c r="V385" s="69">
        <v>0</v>
      </c>
      <c r="W385" s="40">
        <v>25</v>
      </c>
      <c r="X385" s="69">
        <v>0</v>
      </c>
      <c r="Y385" s="69">
        <v>0</v>
      </c>
      <c r="Z385" s="40">
        <v>334.4</v>
      </c>
      <c r="AA385" s="69">
        <v>0</v>
      </c>
    </row>
    <row r="386" spans="1:27">
      <c r="A386" s="67" t="s">
        <v>3052</v>
      </c>
      <c r="B386" s="67" t="s">
        <v>11</v>
      </c>
      <c r="C386" s="67" t="s">
        <v>3091</v>
      </c>
      <c r="D386" s="67" t="s">
        <v>3361</v>
      </c>
      <c r="E386" s="67" t="s">
        <v>3362</v>
      </c>
      <c r="F386" s="67" t="s">
        <v>1238</v>
      </c>
      <c r="G386" s="67" t="s">
        <v>2299</v>
      </c>
      <c r="H386" s="67" t="s">
        <v>8</v>
      </c>
      <c r="I386" s="67" t="s">
        <v>611</v>
      </c>
      <c r="J386" s="67" t="s">
        <v>3601</v>
      </c>
      <c r="K386" s="67" t="s">
        <v>4763</v>
      </c>
      <c r="L386" s="68">
        <v>20000</v>
      </c>
      <c r="M386" s="68">
        <v>1207</v>
      </c>
      <c r="N386" s="68">
        <v>18793</v>
      </c>
      <c r="O386" s="67" t="s">
        <v>4764</v>
      </c>
      <c r="P386" s="67" t="str">
        <f>TMES[[#This Row],[cedula]]&amp;TMES[[#This Row],[ctapresup]]</f>
        <v>040001166912.1.1.1.01</v>
      </c>
      <c r="Q386" s="69">
        <v>0</v>
      </c>
      <c r="R386" s="40">
        <v>574</v>
      </c>
      <c r="S386" s="69">
        <v>0</v>
      </c>
      <c r="T386" s="69">
        <v>0</v>
      </c>
      <c r="U386" s="69">
        <v>0</v>
      </c>
      <c r="V386" s="69">
        <v>0</v>
      </c>
      <c r="W386" s="40">
        <v>25</v>
      </c>
      <c r="X386" s="69">
        <v>0</v>
      </c>
      <c r="Y386" s="69">
        <v>0</v>
      </c>
      <c r="Z386" s="40">
        <v>608</v>
      </c>
      <c r="AA386" s="69">
        <v>0</v>
      </c>
    </row>
    <row r="387" spans="1:27">
      <c r="A387" s="67" t="s">
        <v>3052</v>
      </c>
      <c r="B387" s="67" t="s">
        <v>11</v>
      </c>
      <c r="C387" s="67" t="s">
        <v>3091</v>
      </c>
      <c r="D387" s="67" t="s">
        <v>3361</v>
      </c>
      <c r="E387" s="67" t="s">
        <v>3362</v>
      </c>
      <c r="F387" s="67" t="s">
        <v>366</v>
      </c>
      <c r="G387" s="67" t="s">
        <v>1398</v>
      </c>
      <c r="H387" s="67" t="s">
        <v>8</v>
      </c>
      <c r="I387" s="67" t="s">
        <v>342</v>
      </c>
      <c r="J387" s="67" t="s">
        <v>3602</v>
      </c>
      <c r="K387" s="67" t="s">
        <v>4763</v>
      </c>
      <c r="L387" s="68">
        <v>15000</v>
      </c>
      <c r="M387" s="68">
        <v>1261.5</v>
      </c>
      <c r="N387" s="68">
        <v>13738.5</v>
      </c>
      <c r="O387" s="67" t="s">
        <v>4764</v>
      </c>
      <c r="P387" s="67" t="str">
        <f>TMES[[#This Row],[cedula]]&amp;TMES[[#This Row],[ctapresup]]</f>
        <v>008001846322.1.1.1.01</v>
      </c>
      <c r="Q387" s="69">
        <v>0</v>
      </c>
      <c r="R387" s="40">
        <v>430.5</v>
      </c>
      <c r="S387" s="40">
        <v>300</v>
      </c>
      <c r="T387" s="69">
        <v>0</v>
      </c>
      <c r="U387" s="69">
        <v>0</v>
      </c>
      <c r="V387" s="40">
        <v>50</v>
      </c>
      <c r="W387" s="40">
        <v>25</v>
      </c>
      <c r="X387" s="69">
        <v>0</v>
      </c>
      <c r="Y387" s="69">
        <v>0</v>
      </c>
      <c r="Z387" s="40">
        <v>456</v>
      </c>
      <c r="AA387" s="69">
        <v>0</v>
      </c>
    </row>
    <row r="388" spans="1:27">
      <c r="A388" s="67" t="s">
        <v>3052</v>
      </c>
      <c r="B388" s="67" t="s">
        <v>11</v>
      </c>
      <c r="C388" s="67" t="s">
        <v>3091</v>
      </c>
      <c r="D388" s="67" t="s">
        <v>3361</v>
      </c>
      <c r="E388" s="67" t="s">
        <v>3362</v>
      </c>
      <c r="F388" s="67" t="s">
        <v>616</v>
      </c>
      <c r="G388" s="67" t="s">
        <v>1399</v>
      </c>
      <c r="H388" s="67" t="s">
        <v>27</v>
      </c>
      <c r="I388" s="67" t="s">
        <v>611</v>
      </c>
      <c r="J388" s="67" t="s">
        <v>3603</v>
      </c>
      <c r="K388" s="67" t="s">
        <v>4763</v>
      </c>
      <c r="L388" s="68">
        <v>11000</v>
      </c>
      <c r="M388" s="68">
        <v>1025.0999999999999</v>
      </c>
      <c r="N388" s="68">
        <v>9974.9</v>
      </c>
      <c r="O388" s="67" t="s">
        <v>4764</v>
      </c>
      <c r="P388" s="67" t="str">
        <f>TMES[[#This Row],[cedula]]&amp;TMES[[#This Row],[ctapresup]]</f>
        <v>001025370732.1.1.1.01</v>
      </c>
      <c r="Q388" s="69">
        <v>0</v>
      </c>
      <c r="R388" s="40">
        <v>315.7</v>
      </c>
      <c r="S388" s="40">
        <v>300</v>
      </c>
      <c r="T388" s="69">
        <v>0</v>
      </c>
      <c r="U388" s="69">
        <v>0</v>
      </c>
      <c r="V388" s="40">
        <v>50</v>
      </c>
      <c r="W388" s="40">
        <v>25</v>
      </c>
      <c r="X388" s="69">
        <v>0</v>
      </c>
      <c r="Y388" s="69">
        <v>0</v>
      </c>
      <c r="Z388" s="40">
        <v>334.4</v>
      </c>
      <c r="AA388" s="69">
        <v>0</v>
      </c>
    </row>
    <row r="389" spans="1:27">
      <c r="A389" s="67" t="s">
        <v>3052</v>
      </c>
      <c r="B389" s="67" t="s">
        <v>11</v>
      </c>
      <c r="C389" s="67" t="s">
        <v>3091</v>
      </c>
      <c r="D389" s="67" t="s">
        <v>3361</v>
      </c>
      <c r="E389" s="67" t="s">
        <v>3362</v>
      </c>
      <c r="F389" s="67" t="s">
        <v>1995</v>
      </c>
      <c r="G389" s="67" t="s">
        <v>2300</v>
      </c>
      <c r="H389" s="67" t="s">
        <v>381</v>
      </c>
      <c r="I389" s="67" t="s">
        <v>342</v>
      </c>
      <c r="J389" s="67" t="s">
        <v>3604</v>
      </c>
      <c r="K389" s="67" t="s">
        <v>4763</v>
      </c>
      <c r="L389" s="68">
        <v>25000</v>
      </c>
      <c r="M389" s="68">
        <v>1502.5</v>
      </c>
      <c r="N389" s="68">
        <v>23497.5</v>
      </c>
      <c r="O389" s="67" t="s">
        <v>4764</v>
      </c>
      <c r="P389" s="67" t="str">
        <f>TMES[[#This Row],[cedula]]&amp;TMES[[#This Row],[ctapresup]]</f>
        <v>037010558282.1.1.1.01</v>
      </c>
      <c r="Q389" s="69">
        <v>0</v>
      </c>
      <c r="R389" s="40">
        <v>717.5</v>
      </c>
      <c r="S389" s="69">
        <v>0</v>
      </c>
      <c r="T389" s="69">
        <v>0</v>
      </c>
      <c r="U389" s="69">
        <v>0</v>
      </c>
      <c r="V389" s="69">
        <v>0</v>
      </c>
      <c r="W389" s="40">
        <v>25</v>
      </c>
      <c r="X389" s="69">
        <v>0</v>
      </c>
      <c r="Y389" s="69">
        <v>0</v>
      </c>
      <c r="Z389" s="40">
        <v>760</v>
      </c>
      <c r="AA389" s="69">
        <v>0</v>
      </c>
    </row>
    <row r="390" spans="1:27">
      <c r="A390" s="67" t="s">
        <v>3052</v>
      </c>
      <c r="B390" s="67" t="s">
        <v>11</v>
      </c>
      <c r="C390" s="67" t="s">
        <v>3091</v>
      </c>
      <c r="D390" s="67" t="s">
        <v>3361</v>
      </c>
      <c r="E390" s="67" t="s">
        <v>3362</v>
      </c>
      <c r="F390" s="67" t="s">
        <v>367</v>
      </c>
      <c r="G390" s="67" t="s">
        <v>1400</v>
      </c>
      <c r="H390" s="67" t="s">
        <v>128</v>
      </c>
      <c r="I390" s="67" t="s">
        <v>342</v>
      </c>
      <c r="J390" s="67" t="s">
        <v>3605</v>
      </c>
      <c r="K390" s="67" t="s">
        <v>4763</v>
      </c>
      <c r="L390" s="68">
        <v>20000</v>
      </c>
      <c r="M390" s="68">
        <v>8450.19</v>
      </c>
      <c r="N390" s="68">
        <v>11549.81</v>
      </c>
      <c r="O390" s="67" t="s">
        <v>4764</v>
      </c>
      <c r="P390" s="67" t="str">
        <f>TMES[[#This Row],[cedula]]&amp;TMES[[#This Row],[ctapresup]]</f>
        <v>104001550982.1.1.1.01</v>
      </c>
      <c r="Q390" s="69">
        <v>0</v>
      </c>
      <c r="R390" s="40">
        <v>574</v>
      </c>
      <c r="S390" s="69">
        <v>0</v>
      </c>
      <c r="T390" s="40">
        <v>7193.19</v>
      </c>
      <c r="U390" s="69">
        <v>0</v>
      </c>
      <c r="V390" s="40">
        <v>50</v>
      </c>
      <c r="W390" s="40">
        <v>25</v>
      </c>
      <c r="X390" s="69">
        <v>0</v>
      </c>
      <c r="Y390" s="69">
        <v>0</v>
      </c>
      <c r="Z390" s="40">
        <v>608</v>
      </c>
      <c r="AA390" s="69">
        <v>0</v>
      </c>
    </row>
    <row r="391" spans="1:27">
      <c r="A391" s="67" t="s">
        <v>3052</v>
      </c>
      <c r="B391" s="67" t="s">
        <v>11</v>
      </c>
      <c r="C391" s="67" t="s">
        <v>3091</v>
      </c>
      <c r="D391" s="67" t="s">
        <v>3361</v>
      </c>
      <c r="E391" s="67" t="s">
        <v>3362</v>
      </c>
      <c r="F391" s="67" t="s">
        <v>1093</v>
      </c>
      <c r="G391" s="67" t="s">
        <v>2301</v>
      </c>
      <c r="H391" s="67" t="s">
        <v>1094</v>
      </c>
      <c r="I391" s="67" t="s">
        <v>342</v>
      </c>
      <c r="J391" s="67" t="s">
        <v>3606</v>
      </c>
      <c r="K391" s="67" t="s">
        <v>4763</v>
      </c>
      <c r="L391" s="68">
        <v>50000</v>
      </c>
      <c r="M391" s="68">
        <v>4834</v>
      </c>
      <c r="N391" s="68">
        <v>45166</v>
      </c>
      <c r="O391" s="67" t="s">
        <v>4764</v>
      </c>
      <c r="P391" s="67" t="str">
        <f>TMES[[#This Row],[cedula]]&amp;TMES[[#This Row],[ctapresup]]</f>
        <v>001051473422.1.1.1.01</v>
      </c>
      <c r="Q391" s="69">
        <v>0</v>
      </c>
      <c r="R391" s="40">
        <v>1435</v>
      </c>
      <c r="S391" s="69">
        <v>0</v>
      </c>
      <c r="T391" s="69">
        <v>0</v>
      </c>
      <c r="U391" s="69">
        <v>0</v>
      </c>
      <c r="V391" s="69">
        <v>0</v>
      </c>
      <c r="W391" s="40">
        <v>25</v>
      </c>
      <c r="X391" s="40">
        <v>1854</v>
      </c>
      <c r="Y391" s="69">
        <v>0</v>
      </c>
      <c r="Z391" s="40">
        <v>1520</v>
      </c>
      <c r="AA391" s="69">
        <v>0</v>
      </c>
    </row>
    <row r="392" spans="1:27">
      <c r="A392" s="67" t="s">
        <v>3052</v>
      </c>
      <c r="B392" s="67" t="s">
        <v>11</v>
      </c>
      <c r="C392" s="67" t="s">
        <v>3091</v>
      </c>
      <c r="D392" s="67" t="s">
        <v>3361</v>
      </c>
      <c r="E392" s="67" t="s">
        <v>3362</v>
      </c>
      <c r="F392" s="67" t="s">
        <v>617</v>
      </c>
      <c r="G392" s="67" t="s">
        <v>2302</v>
      </c>
      <c r="H392" s="67" t="s">
        <v>259</v>
      </c>
      <c r="I392" s="67" t="s">
        <v>611</v>
      </c>
      <c r="J392" s="67" t="s">
        <v>3607</v>
      </c>
      <c r="K392" s="67" t="s">
        <v>4763</v>
      </c>
      <c r="L392" s="68">
        <v>49116</v>
      </c>
      <c r="M392" s="68">
        <v>4657</v>
      </c>
      <c r="N392" s="68">
        <v>44459</v>
      </c>
      <c r="O392" s="67" t="s">
        <v>4764</v>
      </c>
      <c r="P392" s="67" t="str">
        <f>TMES[[#This Row],[cedula]]&amp;TMES[[#This Row],[ctapresup]]</f>
        <v>001026133792.1.1.1.01</v>
      </c>
      <c r="Q392" s="69">
        <v>0</v>
      </c>
      <c r="R392" s="40">
        <v>1409.63</v>
      </c>
      <c r="S392" s="69">
        <v>0</v>
      </c>
      <c r="T392" s="69">
        <v>0</v>
      </c>
      <c r="U392" s="69">
        <v>0</v>
      </c>
      <c r="V392" s="69">
        <v>0</v>
      </c>
      <c r="W392" s="40">
        <v>25</v>
      </c>
      <c r="X392" s="40">
        <v>1729.24</v>
      </c>
      <c r="Y392" s="69">
        <v>0</v>
      </c>
      <c r="Z392" s="40">
        <v>1493.13</v>
      </c>
      <c r="AA392" s="69">
        <v>0</v>
      </c>
    </row>
    <row r="393" spans="1:27">
      <c r="A393" s="67" t="s">
        <v>3052</v>
      </c>
      <c r="B393" s="67" t="s">
        <v>11</v>
      </c>
      <c r="C393" s="67" t="s">
        <v>3091</v>
      </c>
      <c r="D393" s="67" t="s">
        <v>3361</v>
      </c>
      <c r="E393" s="67" t="s">
        <v>3362</v>
      </c>
      <c r="F393" s="67" t="s">
        <v>1813</v>
      </c>
      <c r="G393" s="67" t="s">
        <v>2303</v>
      </c>
      <c r="H393" s="67" t="s">
        <v>381</v>
      </c>
      <c r="I393" s="67" t="s">
        <v>342</v>
      </c>
      <c r="J393" s="67" t="s">
        <v>3608</v>
      </c>
      <c r="K393" s="67" t="s">
        <v>4763</v>
      </c>
      <c r="L393" s="68">
        <v>25000</v>
      </c>
      <c r="M393" s="68">
        <v>5248.5</v>
      </c>
      <c r="N393" s="68">
        <v>19751.5</v>
      </c>
      <c r="O393" s="67" t="s">
        <v>4764</v>
      </c>
      <c r="P393" s="67" t="str">
        <f>TMES[[#This Row],[cedula]]&amp;TMES[[#This Row],[ctapresup]]</f>
        <v>402007397422.1.1.1.01</v>
      </c>
      <c r="Q393" s="69">
        <v>0</v>
      </c>
      <c r="R393" s="40">
        <v>717.5</v>
      </c>
      <c r="S393" s="69">
        <v>0</v>
      </c>
      <c r="T393" s="40">
        <v>3746</v>
      </c>
      <c r="U393" s="69">
        <v>0</v>
      </c>
      <c r="V393" s="69">
        <v>0</v>
      </c>
      <c r="W393" s="40">
        <v>25</v>
      </c>
      <c r="X393" s="69">
        <v>0</v>
      </c>
      <c r="Y393" s="69">
        <v>0</v>
      </c>
      <c r="Z393" s="40">
        <v>760</v>
      </c>
      <c r="AA393" s="69">
        <v>0</v>
      </c>
    </row>
    <row r="394" spans="1:27">
      <c r="A394" s="67" t="s">
        <v>3052</v>
      </c>
      <c r="B394" s="67" t="s">
        <v>11</v>
      </c>
      <c r="C394" s="67" t="s">
        <v>3091</v>
      </c>
      <c r="D394" s="67" t="s">
        <v>3361</v>
      </c>
      <c r="E394" s="67" t="s">
        <v>3362</v>
      </c>
      <c r="F394" s="67" t="s">
        <v>317</v>
      </c>
      <c r="G394" s="67" t="s">
        <v>1314</v>
      </c>
      <c r="H394" s="67" t="s">
        <v>108</v>
      </c>
      <c r="I394" s="67" t="s">
        <v>611</v>
      </c>
      <c r="J394" s="67" t="s">
        <v>3609</v>
      </c>
      <c r="K394" s="67" t="s">
        <v>4763</v>
      </c>
      <c r="L394" s="68">
        <v>60000</v>
      </c>
      <c r="M394" s="68">
        <v>7107.68</v>
      </c>
      <c r="N394" s="68">
        <v>52892.32</v>
      </c>
      <c r="O394" s="67" t="s">
        <v>4764</v>
      </c>
      <c r="P394" s="67" t="str">
        <f>TMES[[#This Row],[cedula]]&amp;TMES[[#This Row],[ctapresup]]</f>
        <v>001048539812.1.1.1.01</v>
      </c>
      <c r="Q394" s="69">
        <v>0</v>
      </c>
      <c r="R394" s="40">
        <v>1722</v>
      </c>
      <c r="S394" s="69">
        <v>0</v>
      </c>
      <c r="T394" s="69">
        <v>0</v>
      </c>
      <c r="U394" s="69">
        <v>0</v>
      </c>
      <c r="V394" s="40">
        <v>50</v>
      </c>
      <c r="W394" s="40">
        <v>25</v>
      </c>
      <c r="X394" s="40">
        <v>3486.68</v>
      </c>
      <c r="Y394" s="69">
        <v>0</v>
      </c>
      <c r="Z394" s="40">
        <v>1824</v>
      </c>
      <c r="AA394" s="69">
        <v>0</v>
      </c>
    </row>
    <row r="395" spans="1:27">
      <c r="A395" s="67" t="s">
        <v>3052</v>
      </c>
      <c r="B395" s="67" t="s">
        <v>11</v>
      </c>
      <c r="C395" s="67" t="s">
        <v>3091</v>
      </c>
      <c r="D395" s="67" t="s">
        <v>3361</v>
      </c>
      <c r="E395" s="67" t="s">
        <v>3362</v>
      </c>
      <c r="F395" s="67" t="s">
        <v>368</v>
      </c>
      <c r="G395" s="67" t="s">
        <v>2304</v>
      </c>
      <c r="H395" s="67" t="s">
        <v>128</v>
      </c>
      <c r="I395" s="67" t="s">
        <v>342</v>
      </c>
      <c r="J395" s="67" t="s">
        <v>3610</v>
      </c>
      <c r="K395" s="67" t="s">
        <v>4763</v>
      </c>
      <c r="L395" s="68">
        <v>11000</v>
      </c>
      <c r="M395" s="68">
        <v>675.1</v>
      </c>
      <c r="N395" s="68">
        <v>10324.9</v>
      </c>
      <c r="O395" s="67" t="s">
        <v>4764</v>
      </c>
      <c r="P395" s="67" t="str">
        <f>TMES[[#This Row],[cedula]]&amp;TMES[[#This Row],[ctapresup]]</f>
        <v>044000951802.1.1.1.01</v>
      </c>
      <c r="Q395" s="69">
        <v>0</v>
      </c>
      <c r="R395" s="40">
        <v>315.7</v>
      </c>
      <c r="S395" s="69">
        <v>0</v>
      </c>
      <c r="T395" s="69">
        <v>0</v>
      </c>
      <c r="U395" s="69">
        <v>0</v>
      </c>
      <c r="V395" s="69">
        <v>0</v>
      </c>
      <c r="W395" s="40">
        <v>25</v>
      </c>
      <c r="X395" s="69">
        <v>0</v>
      </c>
      <c r="Y395" s="69">
        <v>0</v>
      </c>
      <c r="Z395" s="40">
        <v>334.4</v>
      </c>
      <c r="AA395" s="69">
        <v>0</v>
      </c>
    </row>
    <row r="396" spans="1:27">
      <c r="A396" s="67" t="s">
        <v>3052</v>
      </c>
      <c r="B396" s="67" t="s">
        <v>11</v>
      </c>
      <c r="C396" s="67" t="s">
        <v>3091</v>
      </c>
      <c r="D396" s="67" t="s">
        <v>3361</v>
      </c>
      <c r="E396" s="67" t="s">
        <v>3362</v>
      </c>
      <c r="F396" s="67" t="s">
        <v>1835</v>
      </c>
      <c r="G396" s="67" t="s">
        <v>2305</v>
      </c>
      <c r="H396" s="67" t="s">
        <v>104</v>
      </c>
      <c r="I396" s="67" t="s">
        <v>342</v>
      </c>
      <c r="J396" s="67" t="s">
        <v>3611</v>
      </c>
      <c r="K396" s="67" t="s">
        <v>4763</v>
      </c>
      <c r="L396" s="68">
        <v>25000</v>
      </c>
      <c r="M396" s="68">
        <v>9868.5</v>
      </c>
      <c r="N396" s="68">
        <v>15131.5</v>
      </c>
      <c r="O396" s="67" t="s">
        <v>4764</v>
      </c>
      <c r="P396" s="67" t="str">
        <f>TMES[[#This Row],[cedula]]&amp;TMES[[#This Row],[ctapresup]]</f>
        <v>402338146522.1.1.1.01</v>
      </c>
      <c r="Q396" s="69">
        <v>0</v>
      </c>
      <c r="R396" s="40">
        <v>717.5</v>
      </c>
      <c r="S396" s="69">
        <v>0</v>
      </c>
      <c r="T396" s="40">
        <v>8366</v>
      </c>
      <c r="U396" s="69">
        <v>0</v>
      </c>
      <c r="V396" s="69">
        <v>0</v>
      </c>
      <c r="W396" s="40">
        <v>25</v>
      </c>
      <c r="X396" s="69">
        <v>0</v>
      </c>
      <c r="Y396" s="69">
        <v>0</v>
      </c>
      <c r="Z396" s="40">
        <v>760</v>
      </c>
      <c r="AA396" s="69">
        <v>0</v>
      </c>
    </row>
    <row r="397" spans="1:27">
      <c r="A397" s="67" t="s">
        <v>3052</v>
      </c>
      <c r="B397" s="67" t="s">
        <v>11</v>
      </c>
      <c r="C397" s="67" t="s">
        <v>3091</v>
      </c>
      <c r="D397" s="67" t="s">
        <v>3361</v>
      </c>
      <c r="E397" s="67" t="s">
        <v>3362</v>
      </c>
      <c r="F397" s="67" t="s">
        <v>369</v>
      </c>
      <c r="G397" s="67" t="s">
        <v>1401</v>
      </c>
      <c r="H397" s="67" t="s">
        <v>8</v>
      </c>
      <c r="I397" s="67" t="s">
        <v>342</v>
      </c>
      <c r="J397" s="67" t="s">
        <v>3612</v>
      </c>
      <c r="K397" s="67" t="s">
        <v>4763</v>
      </c>
      <c r="L397" s="68">
        <v>11000</v>
      </c>
      <c r="M397" s="68">
        <v>4726.71</v>
      </c>
      <c r="N397" s="68">
        <v>6273.29</v>
      </c>
      <c r="O397" s="67" t="s">
        <v>4764</v>
      </c>
      <c r="P397" s="67" t="str">
        <f>TMES[[#This Row],[cedula]]&amp;TMES[[#This Row],[ctapresup]]</f>
        <v>001090609702.1.1.1.01</v>
      </c>
      <c r="Q397" s="69">
        <v>0</v>
      </c>
      <c r="R397" s="40">
        <v>315.7</v>
      </c>
      <c r="S397" s="69">
        <v>0</v>
      </c>
      <c r="T397" s="40">
        <v>4001.61</v>
      </c>
      <c r="U397" s="69">
        <v>0</v>
      </c>
      <c r="V397" s="40">
        <v>50</v>
      </c>
      <c r="W397" s="40">
        <v>25</v>
      </c>
      <c r="X397" s="69">
        <v>0</v>
      </c>
      <c r="Y397" s="69">
        <v>0</v>
      </c>
      <c r="Z397" s="40">
        <v>334.4</v>
      </c>
      <c r="AA397" s="69">
        <v>0</v>
      </c>
    </row>
    <row r="398" spans="1:27">
      <c r="A398" s="67" t="s">
        <v>3052</v>
      </c>
      <c r="B398" s="67" t="s">
        <v>11</v>
      </c>
      <c r="C398" s="67" t="s">
        <v>3091</v>
      </c>
      <c r="D398" s="67" t="s">
        <v>3361</v>
      </c>
      <c r="E398" s="67" t="s">
        <v>3362</v>
      </c>
      <c r="F398" s="67" t="s">
        <v>370</v>
      </c>
      <c r="G398" s="67" t="s">
        <v>1402</v>
      </c>
      <c r="H398" s="67" t="s">
        <v>371</v>
      </c>
      <c r="I398" s="67" t="s">
        <v>342</v>
      </c>
      <c r="J398" s="67" t="s">
        <v>3613</v>
      </c>
      <c r="K398" s="67" t="s">
        <v>4763</v>
      </c>
      <c r="L398" s="68">
        <v>19800</v>
      </c>
      <c r="M398" s="68">
        <v>1195.18</v>
      </c>
      <c r="N398" s="68">
        <v>18604.82</v>
      </c>
      <c r="O398" s="67" t="s">
        <v>4764</v>
      </c>
      <c r="P398" s="67" t="str">
        <f>TMES[[#This Row],[cedula]]&amp;TMES[[#This Row],[ctapresup]]</f>
        <v>047001999222.1.1.1.01</v>
      </c>
      <c r="Q398" s="69">
        <v>0</v>
      </c>
      <c r="R398" s="40">
        <v>568.26</v>
      </c>
      <c r="S398" s="69">
        <v>0</v>
      </c>
      <c r="T398" s="69">
        <v>0</v>
      </c>
      <c r="U398" s="69">
        <v>0</v>
      </c>
      <c r="V398" s="69">
        <v>0</v>
      </c>
      <c r="W398" s="40">
        <v>25</v>
      </c>
      <c r="X398" s="69">
        <v>0</v>
      </c>
      <c r="Y398" s="69">
        <v>0</v>
      </c>
      <c r="Z398" s="40">
        <v>601.91999999999996</v>
      </c>
      <c r="AA398" s="69">
        <v>0</v>
      </c>
    </row>
    <row r="399" spans="1:27">
      <c r="A399" s="67" t="s">
        <v>3052</v>
      </c>
      <c r="B399" s="67" t="s">
        <v>11</v>
      </c>
      <c r="C399" s="67" t="s">
        <v>3091</v>
      </c>
      <c r="D399" s="67" t="s">
        <v>3361</v>
      </c>
      <c r="E399" s="67" t="s">
        <v>3362</v>
      </c>
      <c r="F399" s="67" t="s">
        <v>1773</v>
      </c>
      <c r="G399" s="67" t="s">
        <v>2306</v>
      </c>
      <c r="H399" s="67" t="s">
        <v>104</v>
      </c>
      <c r="I399" s="67" t="s">
        <v>342</v>
      </c>
      <c r="J399" s="67" t="s">
        <v>3614</v>
      </c>
      <c r="K399" s="67" t="s">
        <v>4763</v>
      </c>
      <c r="L399" s="68">
        <v>25000</v>
      </c>
      <c r="M399" s="68">
        <v>4748.5</v>
      </c>
      <c r="N399" s="68">
        <v>20251.5</v>
      </c>
      <c r="O399" s="67" t="s">
        <v>4764</v>
      </c>
      <c r="P399" s="67" t="str">
        <f>TMES[[#This Row],[cedula]]&amp;TMES[[#This Row],[ctapresup]]</f>
        <v>011004042582.1.1.1.01</v>
      </c>
      <c r="Q399" s="69">
        <v>0</v>
      </c>
      <c r="R399" s="40">
        <v>717.5</v>
      </c>
      <c r="S399" s="69">
        <v>0</v>
      </c>
      <c r="T399" s="40">
        <v>3246</v>
      </c>
      <c r="U399" s="69">
        <v>0</v>
      </c>
      <c r="V399" s="69">
        <v>0</v>
      </c>
      <c r="W399" s="40">
        <v>25</v>
      </c>
      <c r="X399" s="69">
        <v>0</v>
      </c>
      <c r="Y399" s="69">
        <v>0</v>
      </c>
      <c r="Z399" s="40">
        <v>760</v>
      </c>
      <c r="AA399" s="69">
        <v>0</v>
      </c>
    </row>
    <row r="400" spans="1:27">
      <c r="A400" s="67" t="s">
        <v>3052</v>
      </c>
      <c r="B400" s="67" t="s">
        <v>11</v>
      </c>
      <c r="C400" s="67" t="s">
        <v>3091</v>
      </c>
      <c r="D400" s="67" t="s">
        <v>3361</v>
      </c>
      <c r="E400" s="67" t="s">
        <v>3362</v>
      </c>
      <c r="F400" s="67" t="s">
        <v>1239</v>
      </c>
      <c r="G400" s="67" t="s">
        <v>2307</v>
      </c>
      <c r="H400" s="67" t="s">
        <v>128</v>
      </c>
      <c r="I400" s="67" t="s">
        <v>611</v>
      </c>
      <c r="J400" s="67" t="s">
        <v>3615</v>
      </c>
      <c r="K400" s="67" t="s">
        <v>4763</v>
      </c>
      <c r="L400" s="68">
        <v>20000</v>
      </c>
      <c r="M400" s="68">
        <v>1207</v>
      </c>
      <c r="N400" s="68">
        <v>18793</v>
      </c>
      <c r="O400" s="67" t="s">
        <v>4764</v>
      </c>
      <c r="P400" s="67" t="str">
        <f>TMES[[#This Row],[cedula]]&amp;TMES[[#This Row],[ctapresup]]</f>
        <v>040000149792.1.1.1.01</v>
      </c>
      <c r="Q400" s="69">
        <v>0</v>
      </c>
      <c r="R400" s="40">
        <v>574</v>
      </c>
      <c r="S400" s="69">
        <v>0</v>
      </c>
      <c r="T400" s="69">
        <v>0</v>
      </c>
      <c r="U400" s="69">
        <v>0</v>
      </c>
      <c r="V400" s="69">
        <v>0</v>
      </c>
      <c r="W400" s="40">
        <v>25</v>
      </c>
      <c r="X400" s="69">
        <v>0</v>
      </c>
      <c r="Y400" s="69">
        <v>0</v>
      </c>
      <c r="Z400" s="40">
        <v>608</v>
      </c>
      <c r="AA400" s="69">
        <v>0</v>
      </c>
    </row>
    <row r="401" spans="1:27">
      <c r="A401" s="67" t="s">
        <v>3052</v>
      </c>
      <c r="B401" s="67" t="s">
        <v>11</v>
      </c>
      <c r="C401" s="67" t="s">
        <v>3091</v>
      </c>
      <c r="D401" s="67" t="s">
        <v>3361</v>
      </c>
      <c r="E401" s="67" t="s">
        <v>3362</v>
      </c>
      <c r="F401" s="67" t="s">
        <v>372</v>
      </c>
      <c r="G401" s="67" t="s">
        <v>2308</v>
      </c>
      <c r="H401" s="67" t="s">
        <v>8</v>
      </c>
      <c r="I401" s="67" t="s">
        <v>342</v>
      </c>
      <c r="J401" s="67" t="s">
        <v>3616</v>
      </c>
      <c r="K401" s="67" t="s">
        <v>4763</v>
      </c>
      <c r="L401" s="68">
        <v>10000</v>
      </c>
      <c r="M401" s="68">
        <v>4866.3100000000004</v>
      </c>
      <c r="N401" s="68">
        <v>5133.6899999999996</v>
      </c>
      <c r="O401" s="67" t="s">
        <v>4764</v>
      </c>
      <c r="P401" s="67" t="str">
        <f>TMES[[#This Row],[cedula]]&amp;TMES[[#This Row],[ctapresup]]</f>
        <v>001029796632.1.1.1.01</v>
      </c>
      <c r="Q401" s="69">
        <v>0</v>
      </c>
      <c r="R401" s="40">
        <v>287</v>
      </c>
      <c r="S401" s="69">
        <v>0</v>
      </c>
      <c r="T401" s="40">
        <v>4200.3100000000004</v>
      </c>
      <c r="U401" s="69">
        <v>0</v>
      </c>
      <c r="V401" s="40">
        <v>50</v>
      </c>
      <c r="W401" s="40">
        <v>25</v>
      </c>
      <c r="X401" s="69">
        <v>0</v>
      </c>
      <c r="Y401" s="69">
        <v>0</v>
      </c>
      <c r="Z401" s="40">
        <v>304</v>
      </c>
      <c r="AA401" s="69">
        <v>0</v>
      </c>
    </row>
    <row r="402" spans="1:27">
      <c r="A402" s="67" t="s">
        <v>3052</v>
      </c>
      <c r="B402" s="67" t="s">
        <v>11</v>
      </c>
      <c r="C402" s="67" t="s">
        <v>3091</v>
      </c>
      <c r="D402" s="67" t="s">
        <v>3361</v>
      </c>
      <c r="E402" s="67" t="s">
        <v>3362</v>
      </c>
      <c r="F402" s="67" t="s">
        <v>1034</v>
      </c>
      <c r="G402" s="67" t="s">
        <v>2309</v>
      </c>
      <c r="H402" s="67" t="s">
        <v>210</v>
      </c>
      <c r="I402" s="67" t="s">
        <v>342</v>
      </c>
      <c r="J402" s="67" t="s">
        <v>3617</v>
      </c>
      <c r="K402" s="67" t="s">
        <v>4763</v>
      </c>
      <c r="L402" s="68">
        <v>25000</v>
      </c>
      <c r="M402" s="68">
        <v>1502.5</v>
      </c>
      <c r="N402" s="68">
        <v>23497.5</v>
      </c>
      <c r="O402" s="67" t="s">
        <v>4764</v>
      </c>
      <c r="P402" s="67" t="str">
        <f>TMES[[#This Row],[cedula]]&amp;TMES[[#This Row],[ctapresup]]</f>
        <v>402006561362.1.1.1.01</v>
      </c>
      <c r="Q402" s="69">
        <v>0</v>
      </c>
      <c r="R402" s="40">
        <v>717.5</v>
      </c>
      <c r="S402" s="69">
        <v>0</v>
      </c>
      <c r="T402" s="69">
        <v>0</v>
      </c>
      <c r="U402" s="69">
        <v>0</v>
      </c>
      <c r="V402" s="69">
        <v>0</v>
      </c>
      <c r="W402" s="40">
        <v>25</v>
      </c>
      <c r="X402" s="69">
        <v>0</v>
      </c>
      <c r="Y402" s="69">
        <v>0</v>
      </c>
      <c r="Z402" s="40">
        <v>760</v>
      </c>
      <c r="AA402" s="69">
        <v>0</v>
      </c>
    </row>
    <row r="403" spans="1:27">
      <c r="A403" s="67" t="s">
        <v>3052</v>
      </c>
      <c r="B403" s="67" t="s">
        <v>11</v>
      </c>
      <c r="C403" s="67" t="s">
        <v>3091</v>
      </c>
      <c r="D403" s="67" t="s">
        <v>3361</v>
      </c>
      <c r="E403" s="67" t="s">
        <v>3362</v>
      </c>
      <c r="F403" s="67" t="s">
        <v>773</v>
      </c>
      <c r="G403" s="67" t="s">
        <v>2310</v>
      </c>
      <c r="H403" s="67" t="s">
        <v>8</v>
      </c>
      <c r="I403" s="67" t="s">
        <v>342</v>
      </c>
      <c r="J403" s="67" t="s">
        <v>3618</v>
      </c>
      <c r="K403" s="67" t="s">
        <v>4763</v>
      </c>
      <c r="L403" s="68">
        <v>15000</v>
      </c>
      <c r="M403" s="68">
        <v>11663.61</v>
      </c>
      <c r="N403" s="68">
        <v>3336.39</v>
      </c>
      <c r="O403" s="67" t="s">
        <v>4764</v>
      </c>
      <c r="P403" s="67" t="str">
        <f>TMES[[#This Row],[cedula]]&amp;TMES[[#This Row],[ctapresup]]</f>
        <v>402202596222.1.1.1.01</v>
      </c>
      <c r="Q403" s="69">
        <v>0</v>
      </c>
      <c r="R403" s="40">
        <v>430.5</v>
      </c>
      <c r="S403" s="40">
        <v>300</v>
      </c>
      <c r="T403" s="40">
        <v>10402.11</v>
      </c>
      <c r="U403" s="69">
        <v>0</v>
      </c>
      <c r="V403" s="40">
        <v>50</v>
      </c>
      <c r="W403" s="40">
        <v>25</v>
      </c>
      <c r="X403" s="69">
        <v>0</v>
      </c>
      <c r="Y403" s="69">
        <v>0</v>
      </c>
      <c r="Z403" s="40">
        <v>456</v>
      </c>
      <c r="AA403" s="69">
        <v>0</v>
      </c>
    </row>
    <row r="404" spans="1:27">
      <c r="A404" s="67" t="s">
        <v>3052</v>
      </c>
      <c r="B404" s="67" t="s">
        <v>11</v>
      </c>
      <c r="C404" s="67" t="s">
        <v>3091</v>
      </c>
      <c r="D404" s="67" t="s">
        <v>3361</v>
      </c>
      <c r="E404" s="67" t="s">
        <v>3362</v>
      </c>
      <c r="F404" s="67" t="s">
        <v>1209</v>
      </c>
      <c r="G404" s="67" t="s">
        <v>2311</v>
      </c>
      <c r="H404" s="67" t="s">
        <v>210</v>
      </c>
      <c r="I404" s="67" t="s">
        <v>342</v>
      </c>
      <c r="J404" s="67" t="s">
        <v>3619</v>
      </c>
      <c r="K404" s="67" t="s">
        <v>4763</v>
      </c>
      <c r="L404" s="68">
        <v>25000</v>
      </c>
      <c r="M404" s="68">
        <v>3014.95</v>
      </c>
      <c r="N404" s="68">
        <v>21985.05</v>
      </c>
      <c r="O404" s="67" t="s">
        <v>4764</v>
      </c>
      <c r="P404" s="67" t="str">
        <f>TMES[[#This Row],[cedula]]&amp;TMES[[#This Row],[ctapresup]]</f>
        <v>402007230272.1.1.1.01</v>
      </c>
      <c r="Q404" s="69">
        <v>0</v>
      </c>
      <c r="R404" s="40">
        <v>717.5</v>
      </c>
      <c r="S404" s="69">
        <v>0</v>
      </c>
      <c r="T404" s="69">
        <v>0</v>
      </c>
      <c r="U404" s="69">
        <v>0</v>
      </c>
      <c r="V404" s="69">
        <v>0</v>
      </c>
      <c r="W404" s="40">
        <v>25</v>
      </c>
      <c r="X404" s="69">
        <v>0</v>
      </c>
      <c r="Y404" s="69">
        <v>0</v>
      </c>
      <c r="Z404" s="40">
        <v>760</v>
      </c>
      <c r="AA404" s="40">
        <v>1512.45</v>
      </c>
    </row>
    <row r="405" spans="1:27">
      <c r="A405" s="67" t="s">
        <v>3052</v>
      </c>
      <c r="B405" s="67" t="s">
        <v>11</v>
      </c>
      <c r="C405" s="67" t="s">
        <v>3091</v>
      </c>
      <c r="D405" s="67" t="s">
        <v>3361</v>
      </c>
      <c r="E405" s="67" t="s">
        <v>3362</v>
      </c>
      <c r="F405" s="67" t="s">
        <v>373</v>
      </c>
      <c r="G405" s="67" t="s">
        <v>2312</v>
      </c>
      <c r="H405" s="67" t="s">
        <v>27</v>
      </c>
      <c r="I405" s="67" t="s">
        <v>342</v>
      </c>
      <c r="J405" s="67" t="s">
        <v>3620</v>
      </c>
      <c r="K405" s="67" t="s">
        <v>4763</v>
      </c>
      <c r="L405" s="68">
        <v>16500</v>
      </c>
      <c r="M405" s="68">
        <v>4764.9399999999996</v>
      </c>
      <c r="N405" s="68">
        <v>11735.06</v>
      </c>
      <c r="O405" s="67" t="s">
        <v>4764</v>
      </c>
      <c r="P405" s="67" t="str">
        <f>TMES[[#This Row],[cedula]]&amp;TMES[[#This Row],[ctapresup]]</f>
        <v>001003031892.1.1.1.01</v>
      </c>
      <c r="Q405" s="69">
        <v>0</v>
      </c>
      <c r="R405" s="40">
        <v>473.55</v>
      </c>
      <c r="S405" s="69">
        <v>0</v>
      </c>
      <c r="T405" s="40">
        <v>3764.79</v>
      </c>
      <c r="U405" s="69">
        <v>0</v>
      </c>
      <c r="V405" s="69">
        <v>0</v>
      </c>
      <c r="W405" s="40">
        <v>25</v>
      </c>
      <c r="X405" s="69">
        <v>0</v>
      </c>
      <c r="Y405" s="69">
        <v>0</v>
      </c>
      <c r="Z405" s="40">
        <v>501.6</v>
      </c>
      <c r="AA405" s="69">
        <v>0</v>
      </c>
    </row>
    <row r="406" spans="1:27">
      <c r="A406" s="67" t="s">
        <v>3052</v>
      </c>
      <c r="B406" s="67" t="s">
        <v>11</v>
      </c>
      <c r="C406" s="67" t="s">
        <v>3091</v>
      </c>
      <c r="D406" s="67" t="s">
        <v>3361</v>
      </c>
      <c r="E406" s="67" t="s">
        <v>3362</v>
      </c>
      <c r="F406" s="67" t="s">
        <v>3621</v>
      </c>
      <c r="G406" s="67" t="s">
        <v>2313</v>
      </c>
      <c r="H406" s="67" t="s">
        <v>210</v>
      </c>
      <c r="I406" s="67" t="s">
        <v>611</v>
      </c>
      <c r="J406" s="67" t="s">
        <v>3622</v>
      </c>
      <c r="K406" s="67" t="s">
        <v>4763</v>
      </c>
      <c r="L406" s="68">
        <v>22000</v>
      </c>
      <c r="M406" s="68">
        <v>17295.240000000002</v>
      </c>
      <c r="N406" s="68">
        <v>4704.76</v>
      </c>
      <c r="O406" s="67" t="s">
        <v>4764</v>
      </c>
      <c r="P406" s="67" t="str">
        <f>TMES[[#This Row],[cedula]]&amp;TMES[[#This Row],[ctapresup]]</f>
        <v>001150474662.1.1.1.01</v>
      </c>
      <c r="Q406" s="69">
        <v>0</v>
      </c>
      <c r="R406" s="40">
        <v>631.4</v>
      </c>
      <c r="S406" s="40">
        <v>600</v>
      </c>
      <c r="T406" s="40">
        <v>13857.59</v>
      </c>
      <c r="U406" s="69">
        <v>0</v>
      </c>
      <c r="V406" s="69">
        <v>0</v>
      </c>
      <c r="W406" s="40">
        <v>25</v>
      </c>
      <c r="X406" s="69">
        <v>0</v>
      </c>
      <c r="Y406" s="69">
        <v>0</v>
      </c>
      <c r="Z406" s="40">
        <v>668.8</v>
      </c>
      <c r="AA406" s="40">
        <v>1512.45</v>
      </c>
    </row>
    <row r="407" spans="1:27">
      <c r="A407" s="67" t="s">
        <v>3052</v>
      </c>
      <c r="B407" s="67" t="s">
        <v>11</v>
      </c>
      <c r="C407" s="67" t="s">
        <v>3091</v>
      </c>
      <c r="D407" s="67" t="s">
        <v>3361</v>
      </c>
      <c r="E407" s="67" t="s">
        <v>3362</v>
      </c>
      <c r="F407" s="67" t="s">
        <v>374</v>
      </c>
      <c r="G407" s="67" t="s">
        <v>1403</v>
      </c>
      <c r="H407" s="67" t="s">
        <v>1738</v>
      </c>
      <c r="I407" s="67" t="s">
        <v>342</v>
      </c>
      <c r="J407" s="67" t="s">
        <v>3623</v>
      </c>
      <c r="K407" s="67" t="s">
        <v>4763</v>
      </c>
      <c r="L407" s="68">
        <v>60000</v>
      </c>
      <c r="M407" s="68">
        <v>40012.370000000003</v>
      </c>
      <c r="N407" s="68">
        <v>19987.63</v>
      </c>
      <c r="O407" s="67" t="s">
        <v>4764</v>
      </c>
      <c r="P407" s="67" t="str">
        <f>TMES[[#This Row],[cedula]]&amp;TMES[[#This Row],[ctapresup]]</f>
        <v>025000170132.1.1.1.01</v>
      </c>
      <c r="Q407" s="69">
        <v>0</v>
      </c>
      <c r="R407" s="40">
        <v>1722</v>
      </c>
      <c r="S407" s="40">
        <v>300</v>
      </c>
      <c r="T407" s="40">
        <v>32604.69</v>
      </c>
      <c r="U407" s="69">
        <v>0</v>
      </c>
      <c r="V407" s="40">
        <v>50</v>
      </c>
      <c r="W407" s="40">
        <v>25</v>
      </c>
      <c r="X407" s="40">
        <v>3486.68</v>
      </c>
      <c r="Y407" s="69">
        <v>0</v>
      </c>
      <c r="Z407" s="40">
        <v>1824</v>
      </c>
      <c r="AA407" s="69">
        <v>0</v>
      </c>
    </row>
    <row r="408" spans="1:27">
      <c r="A408" s="67" t="s">
        <v>3052</v>
      </c>
      <c r="B408" s="67" t="s">
        <v>11</v>
      </c>
      <c r="C408" s="67" t="s">
        <v>3091</v>
      </c>
      <c r="D408" s="67" t="s">
        <v>3361</v>
      </c>
      <c r="E408" s="67" t="s">
        <v>3362</v>
      </c>
      <c r="F408" s="67" t="s">
        <v>376</v>
      </c>
      <c r="G408" s="67" t="s">
        <v>2314</v>
      </c>
      <c r="H408" s="67" t="s">
        <v>8</v>
      </c>
      <c r="I408" s="67" t="s">
        <v>342</v>
      </c>
      <c r="J408" s="67" t="s">
        <v>3624</v>
      </c>
      <c r="K408" s="67" t="s">
        <v>4763</v>
      </c>
      <c r="L408" s="68">
        <v>11000</v>
      </c>
      <c r="M408" s="68">
        <v>675.1</v>
      </c>
      <c r="N408" s="68">
        <v>10324.9</v>
      </c>
      <c r="O408" s="67" t="s">
        <v>4764</v>
      </c>
      <c r="P408" s="67" t="str">
        <f>TMES[[#This Row],[cedula]]&amp;TMES[[#This Row],[ctapresup]]</f>
        <v>085000270272.1.1.1.01</v>
      </c>
      <c r="Q408" s="69">
        <v>0</v>
      </c>
      <c r="R408" s="40">
        <v>315.7</v>
      </c>
      <c r="S408" s="69">
        <v>0</v>
      </c>
      <c r="T408" s="69">
        <v>0</v>
      </c>
      <c r="U408" s="69">
        <v>0</v>
      </c>
      <c r="V408" s="69">
        <v>0</v>
      </c>
      <c r="W408" s="40">
        <v>25</v>
      </c>
      <c r="X408" s="69">
        <v>0</v>
      </c>
      <c r="Y408" s="69">
        <v>0</v>
      </c>
      <c r="Z408" s="40">
        <v>334.4</v>
      </c>
      <c r="AA408" s="69">
        <v>0</v>
      </c>
    </row>
    <row r="409" spans="1:27">
      <c r="A409" s="67" t="s">
        <v>3052</v>
      </c>
      <c r="B409" s="67" t="s">
        <v>11</v>
      </c>
      <c r="C409" s="67" t="s">
        <v>3091</v>
      </c>
      <c r="D409" s="67" t="s">
        <v>3361</v>
      </c>
      <c r="E409" s="67" t="s">
        <v>3362</v>
      </c>
      <c r="F409" s="67" t="s">
        <v>810</v>
      </c>
      <c r="G409" s="67" t="s">
        <v>1405</v>
      </c>
      <c r="H409" s="67" t="s">
        <v>8</v>
      </c>
      <c r="I409" s="67" t="s">
        <v>811</v>
      </c>
      <c r="J409" s="67" t="s">
        <v>3625</v>
      </c>
      <c r="K409" s="67" t="s">
        <v>4763</v>
      </c>
      <c r="L409" s="68">
        <v>10000</v>
      </c>
      <c r="M409" s="68">
        <v>2178.4499999999998</v>
      </c>
      <c r="N409" s="68">
        <v>7821.55</v>
      </c>
      <c r="O409" s="67" t="s">
        <v>4764</v>
      </c>
      <c r="P409" s="67" t="str">
        <f>TMES[[#This Row],[cedula]]&amp;TMES[[#This Row],[ctapresup]]</f>
        <v>001158053762.1.1.1.01</v>
      </c>
      <c r="Q409" s="69">
        <v>0</v>
      </c>
      <c r="R409" s="40">
        <v>287</v>
      </c>
      <c r="S409" s="69">
        <v>0</v>
      </c>
      <c r="T409" s="69">
        <v>0</v>
      </c>
      <c r="U409" s="69">
        <v>0</v>
      </c>
      <c r="V409" s="40">
        <v>50</v>
      </c>
      <c r="W409" s="40">
        <v>25</v>
      </c>
      <c r="X409" s="69">
        <v>0</v>
      </c>
      <c r="Y409" s="69">
        <v>0</v>
      </c>
      <c r="Z409" s="40">
        <v>304</v>
      </c>
      <c r="AA409" s="40">
        <v>1512.45</v>
      </c>
    </row>
    <row r="410" spans="1:27">
      <c r="A410" s="67" t="s">
        <v>3052</v>
      </c>
      <c r="B410" s="67" t="s">
        <v>11</v>
      </c>
      <c r="C410" s="67" t="s">
        <v>3091</v>
      </c>
      <c r="D410" s="67" t="s">
        <v>3361</v>
      </c>
      <c r="E410" s="67" t="s">
        <v>3362</v>
      </c>
      <c r="F410" s="67" t="s">
        <v>812</v>
      </c>
      <c r="G410" s="67" t="s">
        <v>1406</v>
      </c>
      <c r="H410" s="67" t="s">
        <v>813</v>
      </c>
      <c r="I410" s="67" t="s">
        <v>811</v>
      </c>
      <c r="J410" s="67" t="s">
        <v>3626</v>
      </c>
      <c r="K410" s="67" t="s">
        <v>4763</v>
      </c>
      <c r="L410" s="68">
        <v>14550.36</v>
      </c>
      <c r="M410" s="68">
        <v>3480.93</v>
      </c>
      <c r="N410" s="68">
        <v>11069.43</v>
      </c>
      <c r="O410" s="67" t="s">
        <v>4764</v>
      </c>
      <c r="P410" s="67" t="str">
        <f>TMES[[#This Row],[cedula]]&amp;TMES[[#This Row],[ctapresup]]</f>
        <v>001055229652.1.1.1.01</v>
      </c>
      <c r="Q410" s="69">
        <v>0</v>
      </c>
      <c r="R410" s="40">
        <v>417.6</v>
      </c>
      <c r="S410" s="69">
        <v>0</v>
      </c>
      <c r="T410" s="40">
        <v>2546</v>
      </c>
      <c r="U410" s="69">
        <v>0</v>
      </c>
      <c r="V410" s="40">
        <v>50</v>
      </c>
      <c r="W410" s="40">
        <v>25</v>
      </c>
      <c r="X410" s="69">
        <v>0</v>
      </c>
      <c r="Y410" s="69">
        <v>0</v>
      </c>
      <c r="Z410" s="40">
        <v>442.33</v>
      </c>
      <c r="AA410" s="69">
        <v>0</v>
      </c>
    </row>
    <row r="411" spans="1:27">
      <c r="A411" s="67" t="s">
        <v>3052</v>
      </c>
      <c r="B411" s="67" t="s">
        <v>11</v>
      </c>
      <c r="C411" s="67" t="s">
        <v>3091</v>
      </c>
      <c r="D411" s="67" t="s">
        <v>3361</v>
      </c>
      <c r="E411" s="67" t="s">
        <v>3362</v>
      </c>
      <c r="F411" s="67" t="s">
        <v>1147</v>
      </c>
      <c r="G411" s="67" t="s">
        <v>2315</v>
      </c>
      <c r="H411" s="67" t="s">
        <v>363</v>
      </c>
      <c r="I411" s="67" t="s">
        <v>342</v>
      </c>
      <c r="J411" s="67" t="s">
        <v>3627</v>
      </c>
      <c r="K411" s="67" t="s">
        <v>4763</v>
      </c>
      <c r="L411" s="68">
        <v>30000</v>
      </c>
      <c r="M411" s="68">
        <v>1798</v>
      </c>
      <c r="N411" s="68">
        <v>28202</v>
      </c>
      <c r="O411" s="67" t="s">
        <v>4764</v>
      </c>
      <c r="P411" s="67" t="str">
        <f>TMES[[#This Row],[cedula]]&amp;TMES[[#This Row],[ctapresup]]</f>
        <v>001156225652.1.1.1.01</v>
      </c>
      <c r="Q411" s="69">
        <v>0</v>
      </c>
      <c r="R411" s="40">
        <v>861</v>
      </c>
      <c r="S411" s="69">
        <v>0</v>
      </c>
      <c r="T411" s="69">
        <v>0</v>
      </c>
      <c r="U411" s="69">
        <v>0</v>
      </c>
      <c r="V411" s="69">
        <v>0</v>
      </c>
      <c r="W411" s="40">
        <v>25</v>
      </c>
      <c r="X411" s="69">
        <v>0</v>
      </c>
      <c r="Y411" s="69">
        <v>0</v>
      </c>
      <c r="Z411" s="40">
        <v>912</v>
      </c>
      <c r="AA411" s="69">
        <v>0</v>
      </c>
    </row>
    <row r="412" spans="1:27">
      <c r="A412" s="67" t="s">
        <v>3052</v>
      </c>
      <c r="B412" s="67" t="s">
        <v>11</v>
      </c>
      <c r="C412" s="67" t="s">
        <v>3091</v>
      </c>
      <c r="D412" s="67" t="s">
        <v>3361</v>
      </c>
      <c r="E412" s="67" t="s">
        <v>3362</v>
      </c>
      <c r="F412" s="67" t="s">
        <v>3628</v>
      </c>
      <c r="G412" s="67" t="s">
        <v>2316</v>
      </c>
      <c r="H412" s="67" t="s">
        <v>133</v>
      </c>
      <c r="I412" s="67" t="s">
        <v>342</v>
      </c>
      <c r="J412" s="67" t="s">
        <v>3629</v>
      </c>
      <c r="K412" s="67" t="s">
        <v>4763</v>
      </c>
      <c r="L412" s="68">
        <v>25000</v>
      </c>
      <c r="M412" s="68">
        <v>2748.5</v>
      </c>
      <c r="N412" s="68">
        <v>22251.5</v>
      </c>
      <c r="O412" s="67" t="s">
        <v>4764</v>
      </c>
      <c r="P412" s="67" t="str">
        <f>TMES[[#This Row],[cedula]]&amp;TMES[[#This Row],[ctapresup]]</f>
        <v>001163411082.1.1.1.01</v>
      </c>
      <c r="Q412" s="69">
        <v>0</v>
      </c>
      <c r="R412" s="40">
        <v>717.5</v>
      </c>
      <c r="S412" s="69">
        <v>0</v>
      </c>
      <c r="T412" s="40">
        <v>1246</v>
      </c>
      <c r="U412" s="69">
        <v>0</v>
      </c>
      <c r="V412" s="69">
        <v>0</v>
      </c>
      <c r="W412" s="40">
        <v>25</v>
      </c>
      <c r="X412" s="69">
        <v>0</v>
      </c>
      <c r="Y412" s="69">
        <v>0</v>
      </c>
      <c r="Z412" s="40">
        <v>760</v>
      </c>
      <c r="AA412" s="69">
        <v>0</v>
      </c>
    </row>
    <row r="413" spans="1:27">
      <c r="A413" s="67" t="s">
        <v>3052</v>
      </c>
      <c r="B413" s="67" t="s">
        <v>11</v>
      </c>
      <c r="C413" s="67" t="s">
        <v>3091</v>
      </c>
      <c r="D413" s="67" t="s">
        <v>3361</v>
      </c>
      <c r="E413" s="67" t="s">
        <v>3362</v>
      </c>
      <c r="F413" s="67" t="s">
        <v>377</v>
      </c>
      <c r="G413" s="67" t="s">
        <v>2317</v>
      </c>
      <c r="H413" s="67" t="s">
        <v>346</v>
      </c>
      <c r="I413" s="67" t="s">
        <v>342</v>
      </c>
      <c r="J413" s="67" t="s">
        <v>3630</v>
      </c>
      <c r="K413" s="67" t="s">
        <v>4763</v>
      </c>
      <c r="L413" s="68">
        <v>25000</v>
      </c>
      <c r="M413" s="68">
        <v>1802.5</v>
      </c>
      <c r="N413" s="68">
        <v>23197.5</v>
      </c>
      <c r="O413" s="67" t="s">
        <v>4764</v>
      </c>
      <c r="P413" s="67" t="str">
        <f>TMES[[#This Row],[cedula]]&amp;TMES[[#This Row],[ctapresup]]</f>
        <v>001128159982.1.1.1.01</v>
      </c>
      <c r="Q413" s="69">
        <v>0</v>
      </c>
      <c r="R413" s="40">
        <v>717.5</v>
      </c>
      <c r="S413" s="40">
        <v>300</v>
      </c>
      <c r="T413" s="69">
        <v>0</v>
      </c>
      <c r="U413" s="69">
        <v>0</v>
      </c>
      <c r="V413" s="69">
        <v>0</v>
      </c>
      <c r="W413" s="40">
        <v>25</v>
      </c>
      <c r="X413" s="69">
        <v>0</v>
      </c>
      <c r="Y413" s="69">
        <v>0</v>
      </c>
      <c r="Z413" s="40">
        <v>760</v>
      </c>
      <c r="AA413" s="69">
        <v>0</v>
      </c>
    </row>
    <row r="414" spans="1:27">
      <c r="A414" s="67" t="s">
        <v>3052</v>
      </c>
      <c r="B414" s="67" t="s">
        <v>11</v>
      </c>
      <c r="C414" s="67" t="s">
        <v>3091</v>
      </c>
      <c r="D414" s="67" t="s">
        <v>3361</v>
      </c>
      <c r="E414" s="67" t="s">
        <v>3362</v>
      </c>
      <c r="F414" s="67" t="s">
        <v>1095</v>
      </c>
      <c r="G414" s="67" t="s">
        <v>2318</v>
      </c>
      <c r="H414" s="67" t="s">
        <v>385</v>
      </c>
      <c r="I414" s="67" t="s">
        <v>342</v>
      </c>
      <c r="J414" s="67" t="s">
        <v>3631</v>
      </c>
      <c r="K414" s="67" t="s">
        <v>4763</v>
      </c>
      <c r="L414" s="68">
        <v>150000</v>
      </c>
      <c r="M414" s="68">
        <v>34156.620000000003</v>
      </c>
      <c r="N414" s="68">
        <v>115843.38</v>
      </c>
      <c r="O414" s="67" t="s">
        <v>4764</v>
      </c>
      <c r="P414" s="67" t="str">
        <f>TMES[[#This Row],[cedula]]&amp;TMES[[#This Row],[ctapresup]]</f>
        <v>001000291312.1.1.1.01</v>
      </c>
      <c r="Q414" s="69">
        <v>0</v>
      </c>
      <c r="R414" s="40">
        <v>4305</v>
      </c>
      <c r="S414" s="40">
        <v>1400</v>
      </c>
      <c r="T414" s="69">
        <v>0</v>
      </c>
      <c r="U414" s="69">
        <v>0</v>
      </c>
      <c r="V414" s="69">
        <v>0</v>
      </c>
      <c r="W414" s="40">
        <v>25</v>
      </c>
      <c r="X414" s="40">
        <v>23866.62</v>
      </c>
      <c r="Y414" s="69">
        <v>0</v>
      </c>
      <c r="Z414" s="40">
        <v>4560</v>
      </c>
      <c r="AA414" s="69">
        <v>0</v>
      </c>
    </row>
    <row r="415" spans="1:27">
      <c r="A415" s="67" t="s">
        <v>3052</v>
      </c>
      <c r="B415" s="67" t="s">
        <v>11</v>
      </c>
      <c r="C415" s="67" t="s">
        <v>3091</v>
      </c>
      <c r="D415" s="67" t="s">
        <v>3361</v>
      </c>
      <c r="E415" s="67" t="s">
        <v>3362</v>
      </c>
      <c r="F415" s="67" t="s">
        <v>618</v>
      </c>
      <c r="G415" s="67" t="s">
        <v>1407</v>
      </c>
      <c r="H415" s="67" t="s">
        <v>619</v>
      </c>
      <c r="I415" s="67" t="s">
        <v>611</v>
      </c>
      <c r="J415" s="67" t="s">
        <v>3632</v>
      </c>
      <c r="K415" s="67" t="s">
        <v>4763</v>
      </c>
      <c r="L415" s="68">
        <v>11000</v>
      </c>
      <c r="M415" s="68">
        <v>8866.84</v>
      </c>
      <c r="N415" s="68">
        <v>2133.16</v>
      </c>
      <c r="O415" s="67" t="s">
        <v>4764</v>
      </c>
      <c r="P415" s="67" t="str">
        <f>TMES[[#This Row],[cedula]]&amp;TMES[[#This Row],[ctapresup]]</f>
        <v>001168174952.1.1.1.01</v>
      </c>
      <c r="Q415" s="69">
        <v>0</v>
      </c>
      <c r="R415" s="40">
        <v>315.7</v>
      </c>
      <c r="S415" s="69">
        <v>0</v>
      </c>
      <c r="T415" s="40">
        <v>8141.74</v>
      </c>
      <c r="U415" s="69">
        <v>0</v>
      </c>
      <c r="V415" s="40">
        <v>50</v>
      </c>
      <c r="W415" s="40">
        <v>25</v>
      </c>
      <c r="X415" s="69">
        <v>0</v>
      </c>
      <c r="Y415" s="69">
        <v>0</v>
      </c>
      <c r="Z415" s="40">
        <v>334.4</v>
      </c>
      <c r="AA415" s="69">
        <v>0</v>
      </c>
    </row>
    <row r="416" spans="1:27">
      <c r="A416" s="67" t="s">
        <v>3052</v>
      </c>
      <c r="B416" s="67" t="s">
        <v>11</v>
      </c>
      <c r="C416" s="67" t="s">
        <v>3091</v>
      </c>
      <c r="D416" s="67" t="s">
        <v>3361</v>
      </c>
      <c r="E416" s="67" t="s">
        <v>3362</v>
      </c>
      <c r="F416" s="67" t="s">
        <v>1240</v>
      </c>
      <c r="G416" s="67" t="s">
        <v>2319</v>
      </c>
      <c r="H416" s="67" t="s">
        <v>27</v>
      </c>
      <c r="I416" s="67" t="s">
        <v>611</v>
      </c>
      <c r="J416" s="67" t="s">
        <v>3633</v>
      </c>
      <c r="K416" s="67" t="s">
        <v>4763</v>
      </c>
      <c r="L416" s="68">
        <v>20000</v>
      </c>
      <c r="M416" s="68">
        <v>1207</v>
      </c>
      <c r="N416" s="68">
        <v>18793</v>
      </c>
      <c r="O416" s="67" t="s">
        <v>4764</v>
      </c>
      <c r="P416" s="67" t="str">
        <f>TMES[[#This Row],[cedula]]&amp;TMES[[#This Row],[ctapresup]]</f>
        <v>040001430182.1.1.1.01</v>
      </c>
      <c r="Q416" s="69">
        <v>0</v>
      </c>
      <c r="R416" s="40">
        <v>574</v>
      </c>
      <c r="S416" s="69">
        <v>0</v>
      </c>
      <c r="T416" s="69">
        <v>0</v>
      </c>
      <c r="U416" s="69">
        <v>0</v>
      </c>
      <c r="V416" s="69">
        <v>0</v>
      </c>
      <c r="W416" s="40">
        <v>25</v>
      </c>
      <c r="X416" s="69">
        <v>0</v>
      </c>
      <c r="Y416" s="69">
        <v>0</v>
      </c>
      <c r="Z416" s="40">
        <v>608</v>
      </c>
      <c r="AA416" s="69">
        <v>0</v>
      </c>
    </row>
    <row r="417" spans="1:27">
      <c r="A417" s="67" t="s">
        <v>3052</v>
      </c>
      <c r="B417" s="67" t="s">
        <v>11</v>
      </c>
      <c r="C417" s="67" t="s">
        <v>3091</v>
      </c>
      <c r="D417" s="67" t="s">
        <v>3361</v>
      </c>
      <c r="E417" s="67" t="s">
        <v>3362</v>
      </c>
      <c r="F417" s="67" t="s">
        <v>620</v>
      </c>
      <c r="G417" s="67" t="s">
        <v>1409</v>
      </c>
      <c r="H417" s="67" t="s">
        <v>621</v>
      </c>
      <c r="I417" s="67" t="s">
        <v>611</v>
      </c>
      <c r="J417" s="67" t="s">
        <v>3634</v>
      </c>
      <c r="K417" s="67" t="s">
        <v>4763</v>
      </c>
      <c r="L417" s="68">
        <v>22000</v>
      </c>
      <c r="M417" s="68">
        <v>2381.1999999999998</v>
      </c>
      <c r="N417" s="68">
        <v>19618.8</v>
      </c>
      <c r="O417" s="67" t="s">
        <v>4764</v>
      </c>
      <c r="P417" s="67" t="str">
        <f>TMES[[#This Row],[cedula]]&amp;TMES[[#This Row],[ctapresup]]</f>
        <v>001001708362.1.1.1.01</v>
      </c>
      <c r="Q417" s="69">
        <v>0</v>
      </c>
      <c r="R417" s="40">
        <v>631.4</v>
      </c>
      <c r="S417" s="40">
        <v>300</v>
      </c>
      <c r="T417" s="40">
        <v>706</v>
      </c>
      <c r="U417" s="69">
        <v>0</v>
      </c>
      <c r="V417" s="40">
        <v>50</v>
      </c>
      <c r="W417" s="40">
        <v>25</v>
      </c>
      <c r="X417" s="69">
        <v>0</v>
      </c>
      <c r="Y417" s="69">
        <v>0</v>
      </c>
      <c r="Z417" s="40">
        <v>668.8</v>
      </c>
      <c r="AA417" s="69">
        <v>0</v>
      </c>
    </row>
    <row r="418" spans="1:27">
      <c r="A418" s="67" t="s">
        <v>3052</v>
      </c>
      <c r="B418" s="67" t="s">
        <v>11</v>
      </c>
      <c r="C418" s="67" t="s">
        <v>3091</v>
      </c>
      <c r="D418" s="67" t="s">
        <v>3361</v>
      </c>
      <c r="E418" s="67" t="s">
        <v>3362</v>
      </c>
      <c r="F418" s="67" t="s">
        <v>379</v>
      </c>
      <c r="G418" s="67" t="s">
        <v>2320</v>
      </c>
      <c r="H418" s="67" t="s">
        <v>8</v>
      </c>
      <c r="I418" s="67" t="s">
        <v>342</v>
      </c>
      <c r="J418" s="67" t="s">
        <v>3635</v>
      </c>
      <c r="K418" s="67" t="s">
        <v>4763</v>
      </c>
      <c r="L418" s="68">
        <v>10000</v>
      </c>
      <c r="M418" s="68">
        <v>966</v>
      </c>
      <c r="N418" s="68">
        <v>9034</v>
      </c>
      <c r="O418" s="67" t="s">
        <v>4764</v>
      </c>
      <c r="P418" s="67" t="str">
        <f>TMES[[#This Row],[cedula]]&amp;TMES[[#This Row],[ctapresup]]</f>
        <v>001023726872.1.1.1.01</v>
      </c>
      <c r="Q418" s="69">
        <v>0</v>
      </c>
      <c r="R418" s="40">
        <v>287</v>
      </c>
      <c r="S418" s="40">
        <v>300</v>
      </c>
      <c r="T418" s="69">
        <v>0</v>
      </c>
      <c r="U418" s="69">
        <v>0</v>
      </c>
      <c r="V418" s="40">
        <v>50</v>
      </c>
      <c r="W418" s="40">
        <v>25</v>
      </c>
      <c r="X418" s="69">
        <v>0</v>
      </c>
      <c r="Y418" s="69">
        <v>0</v>
      </c>
      <c r="Z418" s="40">
        <v>304</v>
      </c>
      <c r="AA418" s="69">
        <v>0</v>
      </c>
    </row>
    <row r="419" spans="1:27">
      <c r="A419" s="67" t="s">
        <v>3052</v>
      </c>
      <c r="B419" s="67" t="s">
        <v>11</v>
      </c>
      <c r="C419" s="67" t="s">
        <v>3091</v>
      </c>
      <c r="D419" s="67" t="s">
        <v>3361</v>
      </c>
      <c r="E419" s="67" t="s">
        <v>3362</v>
      </c>
      <c r="F419" s="67" t="s">
        <v>380</v>
      </c>
      <c r="G419" s="67" t="s">
        <v>2321</v>
      </c>
      <c r="H419" s="67" t="s">
        <v>381</v>
      </c>
      <c r="I419" s="67" t="s">
        <v>342</v>
      </c>
      <c r="J419" s="67" t="s">
        <v>3636</v>
      </c>
      <c r="K419" s="67" t="s">
        <v>4763</v>
      </c>
      <c r="L419" s="68">
        <v>12650</v>
      </c>
      <c r="M419" s="68">
        <v>1072.6199999999999</v>
      </c>
      <c r="N419" s="68">
        <v>11577.38</v>
      </c>
      <c r="O419" s="67" t="s">
        <v>4764</v>
      </c>
      <c r="P419" s="67" t="str">
        <f>TMES[[#This Row],[cedula]]&amp;TMES[[#This Row],[ctapresup]]</f>
        <v>032003609352.1.1.1.01</v>
      </c>
      <c r="Q419" s="69">
        <v>0</v>
      </c>
      <c r="R419" s="40">
        <v>363.06</v>
      </c>
      <c r="S419" s="40">
        <v>300</v>
      </c>
      <c r="T419" s="69">
        <v>0</v>
      </c>
      <c r="U419" s="69">
        <v>0</v>
      </c>
      <c r="V419" s="69">
        <v>0</v>
      </c>
      <c r="W419" s="40">
        <v>25</v>
      </c>
      <c r="X419" s="69">
        <v>0</v>
      </c>
      <c r="Y419" s="69">
        <v>0</v>
      </c>
      <c r="Z419" s="40">
        <v>384.56</v>
      </c>
      <c r="AA419" s="69">
        <v>0</v>
      </c>
    </row>
    <row r="420" spans="1:27">
      <c r="A420" s="67" t="s">
        <v>3052</v>
      </c>
      <c r="B420" s="67" t="s">
        <v>11</v>
      </c>
      <c r="C420" s="67" t="s">
        <v>3091</v>
      </c>
      <c r="D420" s="67" t="s">
        <v>3361</v>
      </c>
      <c r="E420" s="67" t="s">
        <v>3362</v>
      </c>
      <c r="F420" s="67" t="s">
        <v>382</v>
      </c>
      <c r="G420" s="67" t="s">
        <v>1410</v>
      </c>
      <c r="H420" s="67" t="s">
        <v>210</v>
      </c>
      <c r="I420" s="67" t="s">
        <v>342</v>
      </c>
      <c r="J420" s="67" t="s">
        <v>3637</v>
      </c>
      <c r="K420" s="67" t="s">
        <v>4763</v>
      </c>
      <c r="L420" s="68">
        <v>10000</v>
      </c>
      <c r="M420" s="68">
        <v>2463.25</v>
      </c>
      <c r="N420" s="68">
        <v>7536.75</v>
      </c>
      <c r="O420" s="67" t="s">
        <v>4764</v>
      </c>
      <c r="P420" s="67" t="str">
        <f>TMES[[#This Row],[cedula]]&amp;TMES[[#This Row],[ctapresup]]</f>
        <v>001078648032.1.1.1.01</v>
      </c>
      <c r="Q420" s="69">
        <v>0</v>
      </c>
      <c r="R420" s="40">
        <v>287</v>
      </c>
      <c r="S420" s="69">
        <v>0</v>
      </c>
      <c r="T420" s="40">
        <v>1847.25</v>
      </c>
      <c r="U420" s="69">
        <v>0</v>
      </c>
      <c r="V420" s="69">
        <v>0</v>
      </c>
      <c r="W420" s="40">
        <v>25</v>
      </c>
      <c r="X420" s="69">
        <v>0</v>
      </c>
      <c r="Y420" s="69">
        <v>0</v>
      </c>
      <c r="Z420" s="40">
        <v>304</v>
      </c>
      <c r="AA420" s="69">
        <v>0</v>
      </c>
    </row>
    <row r="421" spans="1:27">
      <c r="A421" s="67" t="s">
        <v>3052</v>
      </c>
      <c r="B421" s="67" t="s">
        <v>11</v>
      </c>
      <c r="C421" s="67" t="s">
        <v>3091</v>
      </c>
      <c r="D421" s="67" t="s">
        <v>3361</v>
      </c>
      <c r="E421" s="67" t="s">
        <v>3362</v>
      </c>
      <c r="F421" s="67" t="s">
        <v>1035</v>
      </c>
      <c r="G421" s="67" t="s">
        <v>2322</v>
      </c>
      <c r="H421" s="67" t="s">
        <v>210</v>
      </c>
      <c r="I421" s="67" t="s">
        <v>342</v>
      </c>
      <c r="J421" s="67" t="s">
        <v>3638</v>
      </c>
      <c r="K421" s="67" t="s">
        <v>4763</v>
      </c>
      <c r="L421" s="68">
        <v>25000</v>
      </c>
      <c r="M421" s="68">
        <v>1502.5</v>
      </c>
      <c r="N421" s="68">
        <v>23497.5</v>
      </c>
      <c r="O421" s="67" t="s">
        <v>4764</v>
      </c>
      <c r="P421" s="67" t="str">
        <f>TMES[[#This Row],[cedula]]&amp;TMES[[#This Row],[ctapresup]]</f>
        <v>059001630302.1.1.1.01</v>
      </c>
      <c r="Q421" s="69">
        <v>0</v>
      </c>
      <c r="R421" s="40">
        <v>717.5</v>
      </c>
      <c r="S421" s="69">
        <v>0</v>
      </c>
      <c r="T421" s="69">
        <v>0</v>
      </c>
      <c r="U421" s="69">
        <v>0</v>
      </c>
      <c r="V421" s="69">
        <v>0</v>
      </c>
      <c r="W421" s="40">
        <v>25</v>
      </c>
      <c r="X421" s="69">
        <v>0</v>
      </c>
      <c r="Y421" s="69">
        <v>0</v>
      </c>
      <c r="Z421" s="40">
        <v>760</v>
      </c>
      <c r="AA421" s="69">
        <v>0</v>
      </c>
    </row>
    <row r="422" spans="1:27">
      <c r="A422" s="67" t="s">
        <v>3052</v>
      </c>
      <c r="B422" s="67" t="s">
        <v>11</v>
      </c>
      <c r="C422" s="67" t="s">
        <v>3091</v>
      </c>
      <c r="D422" s="67" t="s">
        <v>3361</v>
      </c>
      <c r="E422" s="67" t="s">
        <v>3362</v>
      </c>
      <c r="F422" s="67" t="s">
        <v>814</v>
      </c>
      <c r="G422" s="67" t="s">
        <v>1411</v>
      </c>
      <c r="H422" s="67" t="s">
        <v>10</v>
      </c>
      <c r="I422" s="67" t="s">
        <v>811</v>
      </c>
      <c r="J422" s="67" t="s">
        <v>3639</v>
      </c>
      <c r="K422" s="67" t="s">
        <v>4763</v>
      </c>
      <c r="L422" s="68">
        <v>20900.61</v>
      </c>
      <c r="M422" s="68">
        <v>8613.2199999999993</v>
      </c>
      <c r="N422" s="68">
        <v>12287.39</v>
      </c>
      <c r="O422" s="67" t="s">
        <v>4764</v>
      </c>
      <c r="P422" s="67" t="str">
        <f>TMES[[#This Row],[cedula]]&amp;TMES[[#This Row],[ctapresup]]</f>
        <v>001073369272.1.1.1.01</v>
      </c>
      <c r="Q422" s="69">
        <v>0</v>
      </c>
      <c r="R422" s="40">
        <v>599.85</v>
      </c>
      <c r="S422" s="69">
        <v>0</v>
      </c>
      <c r="T422" s="40">
        <v>7302.99</v>
      </c>
      <c r="U422" s="69">
        <v>0</v>
      </c>
      <c r="V422" s="40">
        <v>50</v>
      </c>
      <c r="W422" s="40">
        <v>25</v>
      </c>
      <c r="X422" s="69">
        <v>0</v>
      </c>
      <c r="Y422" s="69">
        <v>0</v>
      </c>
      <c r="Z422" s="40">
        <v>635.38</v>
      </c>
      <c r="AA422" s="69">
        <v>0</v>
      </c>
    </row>
    <row r="423" spans="1:27">
      <c r="A423" s="67" t="s">
        <v>3052</v>
      </c>
      <c r="B423" s="67" t="s">
        <v>11</v>
      </c>
      <c r="C423" s="67" t="s">
        <v>3091</v>
      </c>
      <c r="D423" s="67" t="s">
        <v>3361</v>
      </c>
      <c r="E423" s="67" t="s">
        <v>3362</v>
      </c>
      <c r="F423" s="67" t="s">
        <v>622</v>
      </c>
      <c r="G423" s="67" t="s">
        <v>1412</v>
      </c>
      <c r="H423" s="67" t="s">
        <v>623</v>
      </c>
      <c r="I423" s="67" t="s">
        <v>611</v>
      </c>
      <c r="J423" s="67" t="s">
        <v>3640</v>
      </c>
      <c r="K423" s="67" t="s">
        <v>4763</v>
      </c>
      <c r="L423" s="68">
        <v>35000</v>
      </c>
      <c r="M423" s="68">
        <v>22862.5</v>
      </c>
      <c r="N423" s="68">
        <v>12137.5</v>
      </c>
      <c r="O423" s="67" t="s">
        <v>4764</v>
      </c>
      <c r="P423" s="67" t="str">
        <f>TMES[[#This Row],[cedula]]&amp;TMES[[#This Row],[ctapresup]]</f>
        <v>001098629792.1.1.1.01</v>
      </c>
      <c r="Q423" s="69">
        <v>0</v>
      </c>
      <c r="R423" s="40">
        <v>1004.5</v>
      </c>
      <c r="S423" s="40">
        <v>300</v>
      </c>
      <c r="T423" s="40">
        <v>20419</v>
      </c>
      <c r="U423" s="69">
        <v>0</v>
      </c>
      <c r="V423" s="40">
        <v>50</v>
      </c>
      <c r="W423" s="40">
        <v>25</v>
      </c>
      <c r="X423" s="69">
        <v>0</v>
      </c>
      <c r="Y423" s="69">
        <v>0</v>
      </c>
      <c r="Z423" s="40">
        <v>1064</v>
      </c>
      <c r="AA423" s="69">
        <v>0</v>
      </c>
    </row>
    <row r="424" spans="1:27">
      <c r="A424" s="67" t="s">
        <v>3052</v>
      </c>
      <c r="B424" s="67" t="s">
        <v>11</v>
      </c>
      <c r="C424" s="67" t="s">
        <v>3091</v>
      </c>
      <c r="D424" s="67" t="s">
        <v>3361</v>
      </c>
      <c r="E424" s="67" t="s">
        <v>3362</v>
      </c>
      <c r="F424" s="67" t="s">
        <v>1834</v>
      </c>
      <c r="G424" s="67" t="s">
        <v>2323</v>
      </c>
      <c r="H424" s="67" t="s">
        <v>55</v>
      </c>
      <c r="I424" s="67" t="s">
        <v>342</v>
      </c>
      <c r="J424" s="67" t="s">
        <v>3641</v>
      </c>
      <c r="K424" s="67" t="s">
        <v>4763</v>
      </c>
      <c r="L424" s="68">
        <v>25000</v>
      </c>
      <c r="M424" s="68">
        <v>11548.5</v>
      </c>
      <c r="N424" s="68">
        <v>13451.5</v>
      </c>
      <c r="O424" s="67" t="s">
        <v>4764</v>
      </c>
      <c r="P424" s="67" t="str">
        <f>TMES[[#This Row],[cedula]]&amp;TMES[[#This Row],[ctapresup]]</f>
        <v>402297688622.1.1.1.01</v>
      </c>
      <c r="Q424" s="69">
        <v>0</v>
      </c>
      <c r="R424" s="40">
        <v>717.5</v>
      </c>
      <c r="S424" s="69">
        <v>0</v>
      </c>
      <c r="T424" s="40">
        <v>10046</v>
      </c>
      <c r="U424" s="69">
        <v>0</v>
      </c>
      <c r="V424" s="69">
        <v>0</v>
      </c>
      <c r="W424" s="40">
        <v>25</v>
      </c>
      <c r="X424" s="69">
        <v>0</v>
      </c>
      <c r="Y424" s="69">
        <v>0</v>
      </c>
      <c r="Z424" s="40">
        <v>760</v>
      </c>
      <c r="AA424" s="69">
        <v>0</v>
      </c>
    </row>
    <row r="425" spans="1:27">
      <c r="A425" s="67" t="s">
        <v>3052</v>
      </c>
      <c r="B425" s="67" t="s">
        <v>11</v>
      </c>
      <c r="C425" s="67" t="s">
        <v>3091</v>
      </c>
      <c r="D425" s="67" t="s">
        <v>3361</v>
      </c>
      <c r="E425" s="67" t="s">
        <v>3362</v>
      </c>
      <c r="F425" s="67" t="s">
        <v>383</v>
      </c>
      <c r="G425" s="67" t="s">
        <v>2324</v>
      </c>
      <c r="H425" s="67" t="s">
        <v>128</v>
      </c>
      <c r="I425" s="67" t="s">
        <v>342</v>
      </c>
      <c r="J425" s="67" t="s">
        <v>3642</v>
      </c>
      <c r="K425" s="67" t="s">
        <v>4763</v>
      </c>
      <c r="L425" s="68">
        <v>10000</v>
      </c>
      <c r="M425" s="68">
        <v>616</v>
      </c>
      <c r="N425" s="68">
        <v>9384</v>
      </c>
      <c r="O425" s="67" t="s">
        <v>4764</v>
      </c>
      <c r="P425" s="67" t="str">
        <f>TMES[[#This Row],[cedula]]&amp;TMES[[#This Row],[ctapresup]]</f>
        <v>049004393832.1.1.1.01</v>
      </c>
      <c r="Q425" s="69">
        <v>0</v>
      </c>
      <c r="R425" s="40">
        <v>287</v>
      </c>
      <c r="S425" s="69">
        <v>0</v>
      </c>
      <c r="T425" s="69">
        <v>0</v>
      </c>
      <c r="U425" s="69">
        <v>0</v>
      </c>
      <c r="V425" s="69">
        <v>0</v>
      </c>
      <c r="W425" s="40">
        <v>25</v>
      </c>
      <c r="X425" s="69">
        <v>0</v>
      </c>
      <c r="Y425" s="69">
        <v>0</v>
      </c>
      <c r="Z425" s="40">
        <v>304</v>
      </c>
      <c r="AA425" s="69">
        <v>0</v>
      </c>
    </row>
    <row r="426" spans="1:27">
      <c r="A426" s="67" t="s">
        <v>3052</v>
      </c>
      <c r="B426" s="67" t="s">
        <v>11</v>
      </c>
      <c r="C426" s="67" t="s">
        <v>3091</v>
      </c>
      <c r="D426" s="67" t="s">
        <v>3361</v>
      </c>
      <c r="E426" s="67" t="s">
        <v>3362</v>
      </c>
      <c r="F426" s="67" t="s">
        <v>1208</v>
      </c>
      <c r="G426" s="67" t="s">
        <v>2325</v>
      </c>
      <c r="H426" s="67" t="s">
        <v>67</v>
      </c>
      <c r="I426" s="67" t="s">
        <v>342</v>
      </c>
      <c r="J426" s="67" t="s">
        <v>3643</v>
      </c>
      <c r="K426" s="67" t="s">
        <v>4763</v>
      </c>
      <c r="L426" s="68">
        <v>45000</v>
      </c>
      <c r="M426" s="68">
        <v>3832.83</v>
      </c>
      <c r="N426" s="68">
        <v>41167.17</v>
      </c>
      <c r="O426" s="67" t="s">
        <v>4764</v>
      </c>
      <c r="P426" s="67" t="str">
        <f>TMES[[#This Row],[cedula]]&amp;TMES[[#This Row],[ctapresup]]</f>
        <v>001017099702.1.1.1.01</v>
      </c>
      <c r="Q426" s="69">
        <v>0</v>
      </c>
      <c r="R426" s="40">
        <v>1291.5</v>
      </c>
      <c r="S426" s="69">
        <v>0</v>
      </c>
      <c r="T426" s="69">
        <v>0</v>
      </c>
      <c r="U426" s="69">
        <v>0</v>
      </c>
      <c r="V426" s="69">
        <v>0</v>
      </c>
      <c r="W426" s="40">
        <v>25</v>
      </c>
      <c r="X426" s="40">
        <v>1148.33</v>
      </c>
      <c r="Y426" s="69">
        <v>0</v>
      </c>
      <c r="Z426" s="40">
        <v>1368</v>
      </c>
      <c r="AA426" s="69">
        <v>0</v>
      </c>
    </row>
    <row r="427" spans="1:27">
      <c r="A427" s="67" t="s">
        <v>3052</v>
      </c>
      <c r="B427" s="67" t="s">
        <v>11</v>
      </c>
      <c r="C427" s="67" t="s">
        <v>3091</v>
      </c>
      <c r="D427" s="67" t="s">
        <v>3361</v>
      </c>
      <c r="E427" s="67" t="s">
        <v>3362</v>
      </c>
      <c r="F427" s="67" t="s">
        <v>384</v>
      </c>
      <c r="G427" s="67" t="s">
        <v>2326</v>
      </c>
      <c r="H427" s="67" t="s">
        <v>775</v>
      </c>
      <c r="I427" s="67" t="s">
        <v>342</v>
      </c>
      <c r="J427" s="67" t="s">
        <v>3644</v>
      </c>
      <c r="K427" s="67" t="s">
        <v>4763</v>
      </c>
      <c r="L427" s="68">
        <v>100000</v>
      </c>
      <c r="M427" s="68">
        <v>18040.37</v>
      </c>
      <c r="N427" s="68">
        <v>81959.63</v>
      </c>
      <c r="O427" s="67" t="s">
        <v>4764</v>
      </c>
      <c r="P427" s="67" t="str">
        <f>TMES[[#This Row],[cedula]]&amp;TMES[[#This Row],[ctapresup]]</f>
        <v>001006097592.1.1.1.01</v>
      </c>
      <c r="Q427" s="69">
        <v>0</v>
      </c>
      <c r="R427" s="40">
        <v>2870</v>
      </c>
      <c r="S427" s="69">
        <v>0</v>
      </c>
      <c r="T427" s="69">
        <v>0</v>
      </c>
      <c r="U427" s="69">
        <v>0</v>
      </c>
      <c r="V427" s="69">
        <v>0</v>
      </c>
      <c r="W427" s="40">
        <v>25</v>
      </c>
      <c r="X427" s="40">
        <v>12105.37</v>
      </c>
      <c r="Y427" s="69">
        <v>0</v>
      </c>
      <c r="Z427" s="40">
        <v>3040</v>
      </c>
      <c r="AA427" s="69">
        <v>0</v>
      </c>
    </row>
    <row r="428" spans="1:27">
      <c r="A428" s="67" t="s">
        <v>3052</v>
      </c>
      <c r="B428" s="67" t="s">
        <v>11</v>
      </c>
      <c r="C428" s="67" t="s">
        <v>3091</v>
      </c>
      <c r="D428" s="67" t="s">
        <v>3361</v>
      </c>
      <c r="E428" s="67" t="s">
        <v>3362</v>
      </c>
      <c r="F428" s="67" t="s">
        <v>386</v>
      </c>
      <c r="G428" s="67" t="s">
        <v>2327</v>
      </c>
      <c r="H428" s="67" t="s">
        <v>210</v>
      </c>
      <c r="I428" s="67" t="s">
        <v>342</v>
      </c>
      <c r="J428" s="67" t="s">
        <v>3645</v>
      </c>
      <c r="K428" s="67" t="s">
        <v>4763</v>
      </c>
      <c r="L428" s="68">
        <v>22000</v>
      </c>
      <c r="M428" s="68">
        <v>2031.2</v>
      </c>
      <c r="N428" s="68">
        <v>19968.8</v>
      </c>
      <c r="O428" s="67" t="s">
        <v>4764</v>
      </c>
      <c r="P428" s="67" t="str">
        <f>TMES[[#This Row],[cedula]]&amp;TMES[[#This Row],[ctapresup]]</f>
        <v>001180686672.1.1.1.01</v>
      </c>
      <c r="Q428" s="69">
        <v>0</v>
      </c>
      <c r="R428" s="40">
        <v>631.4</v>
      </c>
      <c r="S428" s="69">
        <v>0</v>
      </c>
      <c r="T428" s="40">
        <v>706</v>
      </c>
      <c r="U428" s="69">
        <v>0</v>
      </c>
      <c r="V428" s="69">
        <v>0</v>
      </c>
      <c r="W428" s="40">
        <v>25</v>
      </c>
      <c r="X428" s="69">
        <v>0</v>
      </c>
      <c r="Y428" s="69">
        <v>0</v>
      </c>
      <c r="Z428" s="40">
        <v>668.8</v>
      </c>
      <c r="AA428" s="69">
        <v>0</v>
      </c>
    </row>
    <row r="429" spans="1:27">
      <c r="A429" s="67" t="s">
        <v>3052</v>
      </c>
      <c r="B429" s="67" t="s">
        <v>11</v>
      </c>
      <c r="C429" s="67" t="s">
        <v>3091</v>
      </c>
      <c r="D429" s="67" t="s">
        <v>3361</v>
      </c>
      <c r="E429" s="67" t="s">
        <v>3362</v>
      </c>
      <c r="F429" s="67" t="s">
        <v>4768</v>
      </c>
      <c r="G429" s="67" t="s">
        <v>4769</v>
      </c>
      <c r="H429" s="67" t="s">
        <v>381</v>
      </c>
      <c r="I429" s="67" t="s">
        <v>342</v>
      </c>
      <c r="J429" s="67" t="s">
        <v>4770</v>
      </c>
      <c r="K429" s="67" t="s">
        <v>4763</v>
      </c>
      <c r="L429" s="68">
        <v>25000</v>
      </c>
      <c r="M429" s="68">
        <v>1502.5</v>
      </c>
      <c r="N429" s="68">
        <v>23497.5</v>
      </c>
      <c r="O429" s="67" t="s">
        <v>4764</v>
      </c>
      <c r="P429" s="67" t="str">
        <f>TMES[[#This Row],[cedula]]&amp;TMES[[#This Row],[ctapresup]]</f>
        <v>402213246562.1.1.1.01</v>
      </c>
      <c r="Q429" s="69">
        <v>0</v>
      </c>
      <c r="R429" s="40">
        <v>717.5</v>
      </c>
      <c r="S429" s="69">
        <v>0</v>
      </c>
      <c r="T429" s="69">
        <v>0</v>
      </c>
      <c r="U429" s="69">
        <v>0</v>
      </c>
      <c r="V429" s="69">
        <v>0</v>
      </c>
      <c r="W429" s="40">
        <v>25</v>
      </c>
      <c r="X429" s="69">
        <v>0</v>
      </c>
      <c r="Y429" s="69">
        <v>0</v>
      </c>
      <c r="Z429" s="40">
        <v>760</v>
      </c>
      <c r="AA429" s="69">
        <v>0</v>
      </c>
    </row>
    <row r="430" spans="1:27">
      <c r="A430" s="67" t="s">
        <v>3052</v>
      </c>
      <c r="B430" s="67" t="s">
        <v>11</v>
      </c>
      <c r="C430" s="67" t="s">
        <v>3091</v>
      </c>
      <c r="D430" s="67" t="s">
        <v>3361</v>
      </c>
      <c r="E430" s="67" t="s">
        <v>3362</v>
      </c>
      <c r="F430" s="67" t="s">
        <v>387</v>
      </c>
      <c r="G430" s="67" t="s">
        <v>2328</v>
      </c>
      <c r="H430" s="67" t="s">
        <v>388</v>
      </c>
      <c r="I430" s="67" t="s">
        <v>342</v>
      </c>
      <c r="J430" s="67" t="s">
        <v>3646</v>
      </c>
      <c r="K430" s="67" t="s">
        <v>4763</v>
      </c>
      <c r="L430" s="68">
        <v>34500</v>
      </c>
      <c r="M430" s="68">
        <v>2463.9499999999998</v>
      </c>
      <c r="N430" s="68">
        <v>32036.05</v>
      </c>
      <c r="O430" s="67" t="s">
        <v>4764</v>
      </c>
      <c r="P430" s="67" t="str">
        <f>TMES[[#This Row],[cedula]]&amp;TMES[[#This Row],[ctapresup]]</f>
        <v>002001554712.1.1.1.01</v>
      </c>
      <c r="Q430" s="69">
        <v>0</v>
      </c>
      <c r="R430" s="40">
        <v>990.15</v>
      </c>
      <c r="S430" s="40">
        <v>300</v>
      </c>
      <c r="T430" s="69">
        <v>0</v>
      </c>
      <c r="U430" s="69">
        <v>0</v>
      </c>
      <c r="V430" s="40">
        <v>100</v>
      </c>
      <c r="W430" s="40">
        <v>25</v>
      </c>
      <c r="X430" s="69">
        <v>0</v>
      </c>
      <c r="Y430" s="69">
        <v>0</v>
      </c>
      <c r="Z430" s="40">
        <v>1048.8</v>
      </c>
      <c r="AA430" s="69">
        <v>0</v>
      </c>
    </row>
    <row r="431" spans="1:27">
      <c r="A431" s="67" t="s">
        <v>3052</v>
      </c>
      <c r="B431" s="67" t="s">
        <v>11</v>
      </c>
      <c r="C431" s="67" t="s">
        <v>3091</v>
      </c>
      <c r="D431" s="67" t="s">
        <v>3361</v>
      </c>
      <c r="E431" s="67" t="s">
        <v>3362</v>
      </c>
      <c r="F431" s="67" t="s">
        <v>1148</v>
      </c>
      <c r="G431" s="67" t="s">
        <v>2329</v>
      </c>
      <c r="H431" s="67" t="s">
        <v>171</v>
      </c>
      <c r="I431" s="67" t="s">
        <v>342</v>
      </c>
      <c r="J431" s="67" t="s">
        <v>3647</v>
      </c>
      <c r="K431" s="67" t="s">
        <v>4763</v>
      </c>
      <c r="L431" s="68">
        <v>26250</v>
      </c>
      <c r="M431" s="68">
        <v>1576.38</v>
      </c>
      <c r="N431" s="68">
        <v>24673.62</v>
      </c>
      <c r="O431" s="67" t="s">
        <v>4764</v>
      </c>
      <c r="P431" s="67" t="str">
        <f>TMES[[#This Row],[cedula]]&amp;TMES[[#This Row],[ctapresup]]</f>
        <v>402189970922.1.1.1.01</v>
      </c>
      <c r="Q431" s="69">
        <v>0</v>
      </c>
      <c r="R431" s="40">
        <v>753.38</v>
      </c>
      <c r="S431" s="69">
        <v>0</v>
      </c>
      <c r="T431" s="69">
        <v>0</v>
      </c>
      <c r="U431" s="69">
        <v>0</v>
      </c>
      <c r="V431" s="69">
        <v>0</v>
      </c>
      <c r="W431" s="40">
        <v>25</v>
      </c>
      <c r="X431" s="69">
        <v>0</v>
      </c>
      <c r="Y431" s="69">
        <v>0</v>
      </c>
      <c r="Z431" s="40">
        <v>798</v>
      </c>
      <c r="AA431" s="69">
        <v>0</v>
      </c>
    </row>
    <row r="432" spans="1:27">
      <c r="A432" s="67" t="s">
        <v>3052</v>
      </c>
      <c r="B432" s="67" t="s">
        <v>11</v>
      </c>
      <c r="C432" s="67" t="s">
        <v>3091</v>
      </c>
      <c r="D432" s="67" t="s">
        <v>3361</v>
      </c>
      <c r="E432" s="67" t="s">
        <v>3362</v>
      </c>
      <c r="F432" s="67" t="s">
        <v>1818</v>
      </c>
      <c r="G432" s="67" t="s">
        <v>2330</v>
      </c>
      <c r="H432" s="67" t="s">
        <v>381</v>
      </c>
      <c r="I432" s="67" t="s">
        <v>342</v>
      </c>
      <c r="J432" s="67" t="s">
        <v>3648</v>
      </c>
      <c r="K432" s="67" t="s">
        <v>4763</v>
      </c>
      <c r="L432" s="68">
        <v>25000</v>
      </c>
      <c r="M432" s="68">
        <v>4848.5</v>
      </c>
      <c r="N432" s="68">
        <v>20151.5</v>
      </c>
      <c r="O432" s="67" t="s">
        <v>4764</v>
      </c>
      <c r="P432" s="67" t="str">
        <f>TMES[[#This Row],[cedula]]&amp;TMES[[#This Row],[ctapresup]]</f>
        <v>402208347882.1.1.1.01</v>
      </c>
      <c r="Q432" s="69">
        <v>0</v>
      </c>
      <c r="R432" s="40">
        <v>717.5</v>
      </c>
      <c r="S432" s="69">
        <v>0</v>
      </c>
      <c r="T432" s="40">
        <v>3346</v>
      </c>
      <c r="U432" s="69">
        <v>0</v>
      </c>
      <c r="V432" s="69">
        <v>0</v>
      </c>
      <c r="W432" s="40">
        <v>25</v>
      </c>
      <c r="X432" s="69">
        <v>0</v>
      </c>
      <c r="Y432" s="69">
        <v>0</v>
      </c>
      <c r="Z432" s="40">
        <v>760</v>
      </c>
      <c r="AA432" s="69">
        <v>0</v>
      </c>
    </row>
    <row r="433" spans="1:27">
      <c r="A433" s="67" t="s">
        <v>3052</v>
      </c>
      <c r="B433" s="67" t="s">
        <v>11</v>
      </c>
      <c r="C433" s="67" t="s">
        <v>3091</v>
      </c>
      <c r="D433" s="67" t="s">
        <v>3361</v>
      </c>
      <c r="E433" s="67" t="s">
        <v>3362</v>
      </c>
      <c r="F433" s="67" t="s">
        <v>390</v>
      </c>
      <c r="G433" s="67" t="s">
        <v>2331</v>
      </c>
      <c r="H433" s="67" t="s">
        <v>27</v>
      </c>
      <c r="I433" s="67" t="s">
        <v>342</v>
      </c>
      <c r="J433" s="67" t="s">
        <v>3649</v>
      </c>
      <c r="K433" s="67" t="s">
        <v>4763</v>
      </c>
      <c r="L433" s="68">
        <v>10000</v>
      </c>
      <c r="M433" s="68">
        <v>966</v>
      </c>
      <c r="N433" s="68">
        <v>9034</v>
      </c>
      <c r="O433" s="67" t="s">
        <v>4764</v>
      </c>
      <c r="P433" s="67" t="str">
        <f>TMES[[#This Row],[cedula]]&amp;TMES[[#This Row],[ctapresup]]</f>
        <v>001083427912.1.1.1.01</v>
      </c>
      <c r="Q433" s="69">
        <v>0</v>
      </c>
      <c r="R433" s="40">
        <v>287</v>
      </c>
      <c r="S433" s="40">
        <v>300</v>
      </c>
      <c r="T433" s="69">
        <v>0</v>
      </c>
      <c r="U433" s="69">
        <v>0</v>
      </c>
      <c r="V433" s="40">
        <v>50</v>
      </c>
      <c r="W433" s="40">
        <v>25</v>
      </c>
      <c r="X433" s="69">
        <v>0</v>
      </c>
      <c r="Y433" s="69">
        <v>0</v>
      </c>
      <c r="Z433" s="40">
        <v>304</v>
      </c>
      <c r="AA433" s="69">
        <v>0</v>
      </c>
    </row>
    <row r="434" spans="1:27">
      <c r="A434" s="67" t="s">
        <v>3052</v>
      </c>
      <c r="B434" s="67" t="s">
        <v>11</v>
      </c>
      <c r="C434" s="67" t="s">
        <v>3091</v>
      </c>
      <c r="D434" s="67" t="s">
        <v>3361</v>
      </c>
      <c r="E434" s="67" t="s">
        <v>3362</v>
      </c>
      <c r="F434" s="67" t="s">
        <v>391</v>
      </c>
      <c r="G434" s="67" t="s">
        <v>1413</v>
      </c>
      <c r="H434" s="67" t="s">
        <v>128</v>
      </c>
      <c r="I434" s="67" t="s">
        <v>342</v>
      </c>
      <c r="J434" s="67" t="s">
        <v>3650</v>
      </c>
      <c r="K434" s="67" t="s">
        <v>4763</v>
      </c>
      <c r="L434" s="68">
        <v>20000</v>
      </c>
      <c r="M434" s="68">
        <v>11559.68</v>
      </c>
      <c r="N434" s="68">
        <v>8440.32</v>
      </c>
      <c r="O434" s="67" t="s">
        <v>4764</v>
      </c>
      <c r="P434" s="67" t="str">
        <f>TMES[[#This Row],[cedula]]&amp;TMES[[#This Row],[ctapresup]]</f>
        <v>001054718092.1.1.1.01</v>
      </c>
      <c r="Q434" s="69">
        <v>0</v>
      </c>
      <c r="R434" s="40">
        <v>574</v>
      </c>
      <c r="S434" s="69">
        <v>0</v>
      </c>
      <c r="T434" s="40">
        <v>10302.68</v>
      </c>
      <c r="U434" s="69">
        <v>0</v>
      </c>
      <c r="V434" s="40">
        <v>50</v>
      </c>
      <c r="W434" s="40">
        <v>25</v>
      </c>
      <c r="X434" s="69">
        <v>0</v>
      </c>
      <c r="Y434" s="69">
        <v>0</v>
      </c>
      <c r="Z434" s="40">
        <v>608</v>
      </c>
      <c r="AA434" s="69">
        <v>0</v>
      </c>
    </row>
    <row r="435" spans="1:27">
      <c r="A435" s="67" t="s">
        <v>3052</v>
      </c>
      <c r="B435" s="67" t="s">
        <v>11</v>
      </c>
      <c r="C435" s="67" t="s">
        <v>3091</v>
      </c>
      <c r="D435" s="67" t="s">
        <v>3361</v>
      </c>
      <c r="E435" s="67" t="s">
        <v>3362</v>
      </c>
      <c r="F435" s="67" t="s">
        <v>392</v>
      </c>
      <c r="G435" s="67" t="s">
        <v>2332</v>
      </c>
      <c r="H435" s="67" t="s">
        <v>393</v>
      </c>
      <c r="I435" s="67" t="s">
        <v>342</v>
      </c>
      <c r="J435" s="67" t="s">
        <v>3651</v>
      </c>
      <c r="K435" s="67" t="s">
        <v>4763</v>
      </c>
      <c r="L435" s="68">
        <v>10000</v>
      </c>
      <c r="M435" s="68">
        <v>5460.48</v>
      </c>
      <c r="N435" s="68">
        <v>4539.5200000000004</v>
      </c>
      <c r="O435" s="67" t="s">
        <v>4764</v>
      </c>
      <c r="P435" s="67" t="str">
        <f>TMES[[#This Row],[cedula]]&amp;TMES[[#This Row],[ctapresup]]</f>
        <v>001007103672.1.1.1.01</v>
      </c>
      <c r="Q435" s="69">
        <v>0</v>
      </c>
      <c r="R435" s="40">
        <v>287</v>
      </c>
      <c r="S435" s="40">
        <v>300</v>
      </c>
      <c r="T435" s="40">
        <v>2982.03</v>
      </c>
      <c r="U435" s="69">
        <v>0</v>
      </c>
      <c r="V435" s="40">
        <v>50</v>
      </c>
      <c r="W435" s="40">
        <v>25</v>
      </c>
      <c r="X435" s="69">
        <v>0</v>
      </c>
      <c r="Y435" s="69">
        <v>0</v>
      </c>
      <c r="Z435" s="40">
        <v>304</v>
      </c>
      <c r="AA435" s="40">
        <v>1512.45</v>
      </c>
    </row>
    <row r="436" spans="1:27">
      <c r="A436" s="67" t="s">
        <v>3052</v>
      </c>
      <c r="B436" s="67" t="s">
        <v>11</v>
      </c>
      <c r="C436" s="67" t="s">
        <v>3091</v>
      </c>
      <c r="D436" s="67" t="s">
        <v>3361</v>
      </c>
      <c r="E436" s="67" t="s">
        <v>3362</v>
      </c>
      <c r="F436" s="67" t="s">
        <v>1776</v>
      </c>
      <c r="G436" s="67" t="s">
        <v>2333</v>
      </c>
      <c r="H436" s="67" t="s">
        <v>27</v>
      </c>
      <c r="I436" s="67" t="s">
        <v>611</v>
      </c>
      <c r="J436" s="67" t="s">
        <v>3652</v>
      </c>
      <c r="K436" s="67" t="s">
        <v>4763</v>
      </c>
      <c r="L436" s="68">
        <v>16500</v>
      </c>
      <c r="M436" s="68">
        <v>1000.15</v>
      </c>
      <c r="N436" s="68">
        <v>15499.85</v>
      </c>
      <c r="O436" s="67" t="s">
        <v>4764</v>
      </c>
      <c r="P436" s="67" t="str">
        <f>TMES[[#This Row],[cedula]]&amp;TMES[[#This Row],[ctapresup]]</f>
        <v>013002557242.1.1.1.01</v>
      </c>
      <c r="Q436" s="69">
        <v>0</v>
      </c>
      <c r="R436" s="40">
        <v>473.55</v>
      </c>
      <c r="S436" s="69">
        <v>0</v>
      </c>
      <c r="T436" s="69">
        <v>0</v>
      </c>
      <c r="U436" s="69">
        <v>0</v>
      </c>
      <c r="V436" s="69">
        <v>0</v>
      </c>
      <c r="W436" s="40">
        <v>25</v>
      </c>
      <c r="X436" s="69">
        <v>0</v>
      </c>
      <c r="Y436" s="69">
        <v>0</v>
      </c>
      <c r="Z436" s="40">
        <v>501.6</v>
      </c>
      <c r="AA436" s="69">
        <v>0</v>
      </c>
    </row>
    <row r="437" spans="1:27">
      <c r="A437" s="67" t="s">
        <v>3052</v>
      </c>
      <c r="B437" s="67" t="s">
        <v>11</v>
      </c>
      <c r="C437" s="67" t="s">
        <v>3091</v>
      </c>
      <c r="D437" s="67" t="s">
        <v>3361</v>
      </c>
      <c r="E437" s="67" t="s">
        <v>3362</v>
      </c>
      <c r="F437" s="67" t="s">
        <v>3076</v>
      </c>
      <c r="G437" s="67" t="s">
        <v>3062</v>
      </c>
      <c r="H437" s="67" t="s">
        <v>55</v>
      </c>
      <c r="I437" s="67" t="s">
        <v>342</v>
      </c>
      <c r="J437" s="67" t="s">
        <v>3653</v>
      </c>
      <c r="K437" s="67" t="s">
        <v>4763</v>
      </c>
      <c r="L437" s="68">
        <v>25000</v>
      </c>
      <c r="M437" s="68">
        <v>1502.5</v>
      </c>
      <c r="N437" s="68">
        <v>23497.5</v>
      </c>
      <c r="O437" s="67" t="s">
        <v>4764</v>
      </c>
      <c r="P437" s="67" t="str">
        <f>TMES[[#This Row],[cedula]]&amp;TMES[[#This Row],[ctapresup]]</f>
        <v>402123176932.1.1.1.01</v>
      </c>
      <c r="Q437" s="69">
        <v>0</v>
      </c>
      <c r="R437" s="40">
        <v>717.5</v>
      </c>
      <c r="S437" s="69">
        <v>0</v>
      </c>
      <c r="T437" s="69">
        <v>0</v>
      </c>
      <c r="U437" s="69">
        <v>0</v>
      </c>
      <c r="V437" s="69">
        <v>0</v>
      </c>
      <c r="W437" s="40">
        <v>25</v>
      </c>
      <c r="X437" s="69">
        <v>0</v>
      </c>
      <c r="Y437" s="69">
        <v>0</v>
      </c>
      <c r="Z437" s="40">
        <v>760</v>
      </c>
      <c r="AA437" s="69">
        <v>0</v>
      </c>
    </row>
    <row r="438" spans="1:27">
      <c r="A438" s="67" t="s">
        <v>3052</v>
      </c>
      <c r="B438" s="67" t="s">
        <v>11</v>
      </c>
      <c r="C438" s="67" t="s">
        <v>3091</v>
      </c>
      <c r="D438" s="67" t="s">
        <v>3361</v>
      </c>
      <c r="E438" s="67" t="s">
        <v>3362</v>
      </c>
      <c r="F438" s="67" t="s">
        <v>624</v>
      </c>
      <c r="G438" s="67" t="s">
        <v>1414</v>
      </c>
      <c r="H438" s="67" t="s">
        <v>474</v>
      </c>
      <c r="I438" s="67" t="s">
        <v>611</v>
      </c>
      <c r="J438" s="67" t="s">
        <v>3654</v>
      </c>
      <c r="K438" s="67" t="s">
        <v>4763</v>
      </c>
      <c r="L438" s="68">
        <v>11000</v>
      </c>
      <c r="M438" s="68">
        <v>8950.94</v>
      </c>
      <c r="N438" s="68">
        <v>2049.06</v>
      </c>
      <c r="O438" s="67" t="s">
        <v>4764</v>
      </c>
      <c r="P438" s="67" t="str">
        <f>TMES[[#This Row],[cedula]]&amp;TMES[[#This Row],[ctapresup]]</f>
        <v>001152411502.1.1.1.01</v>
      </c>
      <c r="Q438" s="69">
        <v>0</v>
      </c>
      <c r="R438" s="40">
        <v>315.7</v>
      </c>
      <c r="S438" s="40">
        <v>300</v>
      </c>
      <c r="T438" s="40">
        <v>5175.84</v>
      </c>
      <c r="U438" s="69">
        <v>0</v>
      </c>
      <c r="V438" s="69">
        <v>0</v>
      </c>
      <c r="W438" s="40">
        <v>25</v>
      </c>
      <c r="X438" s="69">
        <v>0</v>
      </c>
      <c r="Y438" s="40">
        <v>2800</v>
      </c>
      <c r="Z438" s="40">
        <v>334.4</v>
      </c>
      <c r="AA438" s="69">
        <v>0</v>
      </c>
    </row>
    <row r="439" spans="1:27">
      <c r="A439" s="67" t="s">
        <v>3052</v>
      </c>
      <c r="B439" s="67" t="s">
        <v>11</v>
      </c>
      <c r="C439" s="67" t="s">
        <v>3091</v>
      </c>
      <c r="D439" s="67" t="s">
        <v>3361</v>
      </c>
      <c r="E439" s="67" t="s">
        <v>3362</v>
      </c>
      <c r="F439" s="67" t="s">
        <v>1149</v>
      </c>
      <c r="G439" s="67" t="s">
        <v>2334</v>
      </c>
      <c r="H439" s="67" t="s">
        <v>363</v>
      </c>
      <c r="I439" s="67" t="s">
        <v>342</v>
      </c>
      <c r="J439" s="67" t="s">
        <v>3655</v>
      </c>
      <c r="K439" s="67" t="s">
        <v>4763</v>
      </c>
      <c r="L439" s="68">
        <v>30000</v>
      </c>
      <c r="M439" s="68">
        <v>1798</v>
      </c>
      <c r="N439" s="68">
        <v>28202</v>
      </c>
      <c r="O439" s="67" t="s">
        <v>4764</v>
      </c>
      <c r="P439" s="67" t="str">
        <f>TMES[[#This Row],[cedula]]&amp;TMES[[#This Row],[ctapresup]]</f>
        <v>402223771662.1.1.1.01</v>
      </c>
      <c r="Q439" s="69">
        <v>0</v>
      </c>
      <c r="R439" s="40">
        <v>861</v>
      </c>
      <c r="S439" s="69">
        <v>0</v>
      </c>
      <c r="T439" s="69">
        <v>0</v>
      </c>
      <c r="U439" s="69">
        <v>0</v>
      </c>
      <c r="V439" s="69">
        <v>0</v>
      </c>
      <c r="W439" s="40">
        <v>25</v>
      </c>
      <c r="X439" s="69">
        <v>0</v>
      </c>
      <c r="Y439" s="69">
        <v>0</v>
      </c>
      <c r="Z439" s="40">
        <v>912</v>
      </c>
      <c r="AA439" s="69">
        <v>0</v>
      </c>
    </row>
    <row r="440" spans="1:27">
      <c r="A440" s="67" t="s">
        <v>3052</v>
      </c>
      <c r="B440" s="67" t="s">
        <v>11</v>
      </c>
      <c r="C440" s="67" t="s">
        <v>3091</v>
      </c>
      <c r="D440" s="67" t="s">
        <v>3361</v>
      </c>
      <c r="E440" s="67" t="s">
        <v>3362</v>
      </c>
      <c r="F440" s="67" t="s">
        <v>395</v>
      </c>
      <c r="G440" s="67" t="s">
        <v>1415</v>
      </c>
      <c r="H440" s="67" t="s">
        <v>396</v>
      </c>
      <c r="I440" s="67" t="s">
        <v>342</v>
      </c>
      <c r="J440" s="67" t="s">
        <v>3656</v>
      </c>
      <c r="K440" s="67" t="s">
        <v>4763</v>
      </c>
      <c r="L440" s="68">
        <v>22000</v>
      </c>
      <c r="M440" s="68">
        <v>13682.47</v>
      </c>
      <c r="N440" s="68">
        <v>8317.5300000000007</v>
      </c>
      <c r="O440" s="67" t="s">
        <v>4764</v>
      </c>
      <c r="P440" s="67" t="str">
        <f>TMES[[#This Row],[cedula]]&amp;TMES[[#This Row],[ctapresup]]</f>
        <v>001080767462.1.1.1.01</v>
      </c>
      <c r="Q440" s="69">
        <v>0</v>
      </c>
      <c r="R440" s="40">
        <v>631.4</v>
      </c>
      <c r="S440" s="40">
        <v>300</v>
      </c>
      <c r="T440" s="40">
        <v>8932.3700000000008</v>
      </c>
      <c r="U440" s="69">
        <v>0</v>
      </c>
      <c r="V440" s="40">
        <v>100</v>
      </c>
      <c r="W440" s="40">
        <v>25</v>
      </c>
      <c r="X440" s="69">
        <v>0</v>
      </c>
      <c r="Y440" s="69">
        <v>0</v>
      </c>
      <c r="Z440" s="40">
        <v>668.8</v>
      </c>
      <c r="AA440" s="40">
        <v>3024.9</v>
      </c>
    </row>
    <row r="441" spans="1:27">
      <c r="A441" s="67" t="s">
        <v>3052</v>
      </c>
      <c r="B441" s="67" t="s">
        <v>11</v>
      </c>
      <c r="C441" s="67" t="s">
        <v>3091</v>
      </c>
      <c r="D441" s="67" t="s">
        <v>3361</v>
      </c>
      <c r="E441" s="67" t="s">
        <v>3362</v>
      </c>
      <c r="F441" s="67" t="s">
        <v>397</v>
      </c>
      <c r="G441" s="67" t="s">
        <v>2335</v>
      </c>
      <c r="H441" s="67" t="s">
        <v>398</v>
      </c>
      <c r="I441" s="67" t="s">
        <v>342</v>
      </c>
      <c r="J441" s="67" t="s">
        <v>3657</v>
      </c>
      <c r="K441" s="67" t="s">
        <v>4763</v>
      </c>
      <c r="L441" s="68">
        <v>25000</v>
      </c>
      <c r="M441" s="68">
        <v>15281.83</v>
      </c>
      <c r="N441" s="68">
        <v>9718.17</v>
      </c>
      <c r="O441" s="67" t="s">
        <v>4764</v>
      </c>
      <c r="P441" s="67" t="str">
        <f>TMES[[#This Row],[cedula]]&amp;TMES[[#This Row],[ctapresup]]</f>
        <v>001148823272.1.1.1.01</v>
      </c>
      <c r="Q441" s="69">
        <v>0</v>
      </c>
      <c r="R441" s="40">
        <v>717.5</v>
      </c>
      <c r="S441" s="40">
        <v>300</v>
      </c>
      <c r="T441" s="40">
        <v>13479.33</v>
      </c>
      <c r="U441" s="69">
        <v>0</v>
      </c>
      <c r="V441" s="69">
        <v>0</v>
      </c>
      <c r="W441" s="40">
        <v>25</v>
      </c>
      <c r="X441" s="69">
        <v>0</v>
      </c>
      <c r="Y441" s="69">
        <v>0</v>
      </c>
      <c r="Z441" s="40">
        <v>760</v>
      </c>
      <c r="AA441" s="69">
        <v>0</v>
      </c>
    </row>
    <row r="442" spans="1:27">
      <c r="A442" s="67" t="s">
        <v>3052</v>
      </c>
      <c r="B442" s="67" t="s">
        <v>11</v>
      </c>
      <c r="C442" s="67" t="s">
        <v>3091</v>
      </c>
      <c r="D442" s="67" t="s">
        <v>3361</v>
      </c>
      <c r="E442" s="67" t="s">
        <v>3362</v>
      </c>
      <c r="F442" s="67" t="s">
        <v>778</v>
      </c>
      <c r="G442" s="67" t="s">
        <v>1416</v>
      </c>
      <c r="H442" s="67" t="s">
        <v>142</v>
      </c>
      <c r="I442" s="67" t="s">
        <v>342</v>
      </c>
      <c r="J442" s="67" t="s">
        <v>3658</v>
      </c>
      <c r="K442" s="67" t="s">
        <v>4763</v>
      </c>
      <c r="L442" s="68">
        <v>65000</v>
      </c>
      <c r="M442" s="68">
        <v>10764</v>
      </c>
      <c r="N442" s="68">
        <v>54236</v>
      </c>
      <c r="O442" s="67" t="s">
        <v>4764</v>
      </c>
      <c r="P442" s="67" t="str">
        <f>TMES[[#This Row],[cedula]]&amp;TMES[[#This Row],[ctapresup]]</f>
        <v>001078666592.1.1.1.01</v>
      </c>
      <c r="Q442" s="69">
        <v>0</v>
      </c>
      <c r="R442" s="40">
        <v>1865.5</v>
      </c>
      <c r="S442" s="69">
        <v>0</v>
      </c>
      <c r="T442" s="69">
        <v>0</v>
      </c>
      <c r="U442" s="69">
        <v>0</v>
      </c>
      <c r="V442" s="40">
        <v>50</v>
      </c>
      <c r="W442" s="40">
        <v>25</v>
      </c>
      <c r="X442" s="40">
        <v>3822.6</v>
      </c>
      <c r="Y442" s="69">
        <v>0</v>
      </c>
      <c r="Z442" s="40">
        <v>1976</v>
      </c>
      <c r="AA442" s="40">
        <v>3024.9</v>
      </c>
    </row>
    <row r="443" spans="1:27">
      <c r="A443" s="67" t="s">
        <v>3052</v>
      </c>
      <c r="B443" s="67" t="s">
        <v>11</v>
      </c>
      <c r="C443" s="67" t="s">
        <v>3091</v>
      </c>
      <c r="D443" s="67" t="s">
        <v>3361</v>
      </c>
      <c r="E443" s="67" t="s">
        <v>3362</v>
      </c>
      <c r="F443" s="67" t="s">
        <v>399</v>
      </c>
      <c r="G443" s="67" t="s">
        <v>1417</v>
      </c>
      <c r="H443" s="67" t="s">
        <v>27</v>
      </c>
      <c r="I443" s="67" t="s">
        <v>342</v>
      </c>
      <c r="J443" s="67" t="s">
        <v>3659</v>
      </c>
      <c r="K443" s="67" t="s">
        <v>4763</v>
      </c>
      <c r="L443" s="68">
        <v>22000</v>
      </c>
      <c r="M443" s="68">
        <v>1675.2</v>
      </c>
      <c r="N443" s="68">
        <v>20324.8</v>
      </c>
      <c r="O443" s="67" t="s">
        <v>4764</v>
      </c>
      <c r="P443" s="67" t="str">
        <f>TMES[[#This Row],[cedula]]&amp;TMES[[#This Row],[ctapresup]]</f>
        <v>001180970962.1.1.1.01</v>
      </c>
      <c r="Q443" s="69">
        <v>0</v>
      </c>
      <c r="R443" s="40">
        <v>631.4</v>
      </c>
      <c r="S443" s="40">
        <v>300</v>
      </c>
      <c r="T443" s="69">
        <v>0</v>
      </c>
      <c r="U443" s="69">
        <v>0</v>
      </c>
      <c r="V443" s="40">
        <v>50</v>
      </c>
      <c r="W443" s="40">
        <v>25</v>
      </c>
      <c r="X443" s="69">
        <v>0</v>
      </c>
      <c r="Y443" s="69">
        <v>0</v>
      </c>
      <c r="Z443" s="40">
        <v>668.8</v>
      </c>
      <c r="AA443" s="69">
        <v>0</v>
      </c>
    </row>
    <row r="444" spans="1:27">
      <c r="A444" s="67" t="s">
        <v>3052</v>
      </c>
      <c r="B444" s="67" t="s">
        <v>11</v>
      </c>
      <c r="C444" s="67" t="s">
        <v>3091</v>
      </c>
      <c r="D444" s="67" t="s">
        <v>3361</v>
      </c>
      <c r="E444" s="67" t="s">
        <v>3362</v>
      </c>
      <c r="F444" s="67" t="s">
        <v>400</v>
      </c>
      <c r="G444" s="67" t="s">
        <v>1418</v>
      </c>
      <c r="H444" s="67" t="s">
        <v>401</v>
      </c>
      <c r="I444" s="67" t="s">
        <v>342</v>
      </c>
      <c r="J444" s="67" t="s">
        <v>3660</v>
      </c>
      <c r="K444" s="67" t="s">
        <v>4763</v>
      </c>
      <c r="L444" s="68">
        <v>16500</v>
      </c>
      <c r="M444" s="68">
        <v>5897.54</v>
      </c>
      <c r="N444" s="68">
        <v>10602.46</v>
      </c>
      <c r="O444" s="67" t="s">
        <v>4764</v>
      </c>
      <c r="P444" s="67" t="str">
        <f>TMES[[#This Row],[cedula]]&amp;TMES[[#This Row],[ctapresup]]</f>
        <v>001002358112.1.1.1.01</v>
      </c>
      <c r="Q444" s="69">
        <v>0</v>
      </c>
      <c r="R444" s="40">
        <v>473.55</v>
      </c>
      <c r="S444" s="69">
        <v>0</v>
      </c>
      <c r="T444" s="40">
        <v>4797.3900000000003</v>
      </c>
      <c r="U444" s="69">
        <v>0</v>
      </c>
      <c r="V444" s="40">
        <v>100</v>
      </c>
      <c r="W444" s="40">
        <v>25</v>
      </c>
      <c r="X444" s="69">
        <v>0</v>
      </c>
      <c r="Y444" s="69">
        <v>0</v>
      </c>
      <c r="Z444" s="40">
        <v>501.6</v>
      </c>
      <c r="AA444" s="69">
        <v>0</v>
      </c>
    </row>
    <row r="445" spans="1:27">
      <c r="A445" s="67" t="s">
        <v>3052</v>
      </c>
      <c r="B445" s="67" t="s">
        <v>11</v>
      </c>
      <c r="C445" s="67" t="s">
        <v>3091</v>
      </c>
      <c r="D445" s="67" t="s">
        <v>3361</v>
      </c>
      <c r="E445" s="67" t="s">
        <v>3362</v>
      </c>
      <c r="F445" s="67" t="s">
        <v>402</v>
      </c>
      <c r="G445" s="67" t="s">
        <v>2336</v>
      </c>
      <c r="H445" s="67" t="s">
        <v>210</v>
      </c>
      <c r="I445" s="67" t="s">
        <v>342</v>
      </c>
      <c r="J445" s="67" t="s">
        <v>3661</v>
      </c>
      <c r="K445" s="67" t="s">
        <v>4763</v>
      </c>
      <c r="L445" s="68">
        <v>10000</v>
      </c>
      <c r="M445" s="68">
        <v>7811.64</v>
      </c>
      <c r="N445" s="68">
        <v>2188.36</v>
      </c>
      <c r="O445" s="67" t="s">
        <v>4764</v>
      </c>
      <c r="P445" s="67" t="str">
        <f>TMES[[#This Row],[cedula]]&amp;TMES[[#This Row],[ctapresup]]</f>
        <v>001000627852.1.1.1.01</v>
      </c>
      <c r="Q445" s="69">
        <v>0</v>
      </c>
      <c r="R445" s="40">
        <v>287</v>
      </c>
      <c r="S445" s="40">
        <v>300</v>
      </c>
      <c r="T445" s="40">
        <v>6845.64</v>
      </c>
      <c r="U445" s="69">
        <v>0</v>
      </c>
      <c r="V445" s="40">
        <v>50</v>
      </c>
      <c r="W445" s="40">
        <v>25</v>
      </c>
      <c r="X445" s="69">
        <v>0</v>
      </c>
      <c r="Y445" s="69">
        <v>0</v>
      </c>
      <c r="Z445" s="40">
        <v>304</v>
      </c>
      <c r="AA445" s="69">
        <v>0</v>
      </c>
    </row>
    <row r="446" spans="1:27">
      <c r="A446" s="67" t="s">
        <v>3052</v>
      </c>
      <c r="B446" s="67" t="s">
        <v>11</v>
      </c>
      <c r="C446" s="67" t="s">
        <v>3091</v>
      </c>
      <c r="D446" s="67" t="s">
        <v>3361</v>
      </c>
      <c r="E446" s="67" t="s">
        <v>3362</v>
      </c>
      <c r="F446" s="67" t="s">
        <v>403</v>
      </c>
      <c r="G446" s="67" t="s">
        <v>2337</v>
      </c>
      <c r="H446" s="67" t="s">
        <v>393</v>
      </c>
      <c r="I446" s="67" t="s">
        <v>342</v>
      </c>
      <c r="J446" s="67" t="s">
        <v>3662</v>
      </c>
      <c r="K446" s="67" t="s">
        <v>4763</v>
      </c>
      <c r="L446" s="68">
        <v>25000</v>
      </c>
      <c r="M446" s="68">
        <v>3628.23</v>
      </c>
      <c r="N446" s="68">
        <v>21371.77</v>
      </c>
      <c r="O446" s="67" t="s">
        <v>4764</v>
      </c>
      <c r="P446" s="67" t="str">
        <f>TMES[[#This Row],[cedula]]&amp;TMES[[#This Row],[ctapresup]]</f>
        <v>001000361512.1.1.1.01</v>
      </c>
      <c r="Q446" s="69">
        <v>0</v>
      </c>
      <c r="R446" s="40">
        <v>717.5</v>
      </c>
      <c r="S446" s="69">
        <v>0</v>
      </c>
      <c r="T446" s="40">
        <v>2075.73</v>
      </c>
      <c r="U446" s="69">
        <v>0</v>
      </c>
      <c r="V446" s="40">
        <v>50</v>
      </c>
      <c r="W446" s="40">
        <v>25</v>
      </c>
      <c r="X446" s="69">
        <v>0</v>
      </c>
      <c r="Y446" s="69">
        <v>0</v>
      </c>
      <c r="Z446" s="40">
        <v>760</v>
      </c>
      <c r="AA446" s="69">
        <v>0</v>
      </c>
    </row>
    <row r="447" spans="1:27">
      <c r="A447" s="67" t="s">
        <v>3052</v>
      </c>
      <c r="B447" s="67" t="s">
        <v>11</v>
      </c>
      <c r="C447" s="67" t="s">
        <v>3091</v>
      </c>
      <c r="D447" s="67" t="s">
        <v>3361</v>
      </c>
      <c r="E447" s="67" t="s">
        <v>3362</v>
      </c>
      <c r="F447" s="67" t="s">
        <v>404</v>
      </c>
      <c r="G447" s="67" t="s">
        <v>2338</v>
      </c>
      <c r="H447" s="67" t="s">
        <v>55</v>
      </c>
      <c r="I447" s="67" t="s">
        <v>342</v>
      </c>
      <c r="J447" s="67" t="s">
        <v>3663</v>
      </c>
      <c r="K447" s="67" t="s">
        <v>4763</v>
      </c>
      <c r="L447" s="68">
        <v>25000</v>
      </c>
      <c r="M447" s="68">
        <v>2498.5</v>
      </c>
      <c r="N447" s="68">
        <v>22501.5</v>
      </c>
      <c r="O447" s="67" t="s">
        <v>4764</v>
      </c>
      <c r="P447" s="67" t="str">
        <f>TMES[[#This Row],[cedula]]&amp;TMES[[#This Row],[ctapresup]]</f>
        <v>055003858682.1.1.1.01</v>
      </c>
      <c r="Q447" s="69">
        <v>0</v>
      </c>
      <c r="R447" s="40">
        <v>717.5</v>
      </c>
      <c r="S447" s="69">
        <v>0</v>
      </c>
      <c r="T447" s="40">
        <v>996</v>
      </c>
      <c r="U447" s="69">
        <v>0</v>
      </c>
      <c r="V447" s="69">
        <v>0</v>
      </c>
      <c r="W447" s="40">
        <v>25</v>
      </c>
      <c r="X447" s="69">
        <v>0</v>
      </c>
      <c r="Y447" s="69">
        <v>0</v>
      </c>
      <c r="Z447" s="40">
        <v>760</v>
      </c>
      <c r="AA447" s="69">
        <v>0</v>
      </c>
    </row>
    <row r="448" spans="1:27">
      <c r="A448" s="67" t="s">
        <v>3052</v>
      </c>
      <c r="B448" s="67" t="s">
        <v>11</v>
      </c>
      <c r="C448" s="67" t="s">
        <v>3091</v>
      </c>
      <c r="D448" s="67" t="s">
        <v>3361</v>
      </c>
      <c r="E448" s="67" t="s">
        <v>3362</v>
      </c>
      <c r="F448" s="67" t="s">
        <v>405</v>
      </c>
      <c r="G448" s="67" t="s">
        <v>2339</v>
      </c>
      <c r="H448" s="67" t="s">
        <v>346</v>
      </c>
      <c r="I448" s="67" t="s">
        <v>342</v>
      </c>
      <c r="J448" s="67" t="s">
        <v>3664</v>
      </c>
      <c r="K448" s="67" t="s">
        <v>4763</v>
      </c>
      <c r="L448" s="68">
        <v>25000</v>
      </c>
      <c r="M448" s="68">
        <v>4348.5</v>
      </c>
      <c r="N448" s="68">
        <v>20651.5</v>
      </c>
      <c r="O448" s="67" t="s">
        <v>4764</v>
      </c>
      <c r="P448" s="67" t="str">
        <f>TMES[[#This Row],[cedula]]&amp;TMES[[#This Row],[ctapresup]]</f>
        <v>001173873652.1.1.1.01</v>
      </c>
      <c r="Q448" s="69">
        <v>0</v>
      </c>
      <c r="R448" s="40">
        <v>717.5</v>
      </c>
      <c r="S448" s="40">
        <v>300</v>
      </c>
      <c r="T448" s="40">
        <v>2546</v>
      </c>
      <c r="U448" s="69">
        <v>0</v>
      </c>
      <c r="V448" s="69">
        <v>0</v>
      </c>
      <c r="W448" s="40">
        <v>25</v>
      </c>
      <c r="X448" s="69">
        <v>0</v>
      </c>
      <c r="Y448" s="69">
        <v>0</v>
      </c>
      <c r="Z448" s="40">
        <v>760</v>
      </c>
      <c r="AA448" s="69">
        <v>0</v>
      </c>
    </row>
    <row r="449" spans="1:27">
      <c r="A449" s="67" t="s">
        <v>3052</v>
      </c>
      <c r="B449" s="67" t="s">
        <v>11</v>
      </c>
      <c r="C449" s="67" t="s">
        <v>3091</v>
      </c>
      <c r="D449" s="67" t="s">
        <v>3361</v>
      </c>
      <c r="E449" s="67" t="s">
        <v>3362</v>
      </c>
      <c r="F449" s="67" t="s">
        <v>406</v>
      </c>
      <c r="G449" s="67" t="s">
        <v>2340</v>
      </c>
      <c r="H449" s="67" t="s">
        <v>407</v>
      </c>
      <c r="I449" s="67" t="s">
        <v>342</v>
      </c>
      <c r="J449" s="67" t="s">
        <v>3665</v>
      </c>
      <c r="K449" s="67" t="s">
        <v>4763</v>
      </c>
      <c r="L449" s="68">
        <v>16500</v>
      </c>
      <c r="M449" s="68">
        <v>1791.15</v>
      </c>
      <c r="N449" s="68">
        <v>14708.85</v>
      </c>
      <c r="O449" s="67" t="s">
        <v>4764</v>
      </c>
      <c r="P449" s="67" t="str">
        <f>TMES[[#This Row],[cedula]]&amp;TMES[[#This Row],[ctapresup]]</f>
        <v>104001236332.1.1.1.01</v>
      </c>
      <c r="Q449" s="69">
        <v>0</v>
      </c>
      <c r="R449" s="40">
        <v>473.55</v>
      </c>
      <c r="S449" s="69">
        <v>0</v>
      </c>
      <c r="T449" s="40">
        <v>741</v>
      </c>
      <c r="U449" s="69">
        <v>0</v>
      </c>
      <c r="V449" s="40">
        <v>50</v>
      </c>
      <c r="W449" s="40">
        <v>25</v>
      </c>
      <c r="X449" s="69">
        <v>0</v>
      </c>
      <c r="Y449" s="69">
        <v>0</v>
      </c>
      <c r="Z449" s="40">
        <v>501.6</v>
      </c>
      <c r="AA449" s="69">
        <v>0</v>
      </c>
    </row>
    <row r="450" spans="1:27">
      <c r="A450" s="67" t="s">
        <v>3052</v>
      </c>
      <c r="B450" s="67" t="s">
        <v>11</v>
      </c>
      <c r="C450" s="67" t="s">
        <v>3091</v>
      </c>
      <c r="D450" s="67" t="s">
        <v>3361</v>
      </c>
      <c r="E450" s="67" t="s">
        <v>3362</v>
      </c>
      <c r="F450" s="67" t="s">
        <v>408</v>
      </c>
      <c r="G450" s="67" t="s">
        <v>2341</v>
      </c>
      <c r="H450" s="67" t="s">
        <v>210</v>
      </c>
      <c r="I450" s="67" t="s">
        <v>342</v>
      </c>
      <c r="J450" s="67" t="s">
        <v>3666</v>
      </c>
      <c r="K450" s="67" t="s">
        <v>4763</v>
      </c>
      <c r="L450" s="68">
        <v>22000</v>
      </c>
      <c r="M450" s="68">
        <v>10250.91</v>
      </c>
      <c r="N450" s="68">
        <v>11749.09</v>
      </c>
      <c r="O450" s="67" t="s">
        <v>4764</v>
      </c>
      <c r="P450" s="67" t="str">
        <f>TMES[[#This Row],[cedula]]&amp;TMES[[#This Row],[ctapresup]]</f>
        <v>402216267792.1.1.1.01</v>
      </c>
      <c r="Q450" s="69">
        <v>0</v>
      </c>
      <c r="R450" s="40">
        <v>631.4</v>
      </c>
      <c r="S450" s="69">
        <v>0</v>
      </c>
      <c r="T450" s="40">
        <v>8925.7099999999991</v>
      </c>
      <c r="U450" s="69">
        <v>0</v>
      </c>
      <c r="V450" s="69">
        <v>0</v>
      </c>
      <c r="W450" s="40">
        <v>25</v>
      </c>
      <c r="X450" s="69">
        <v>0</v>
      </c>
      <c r="Y450" s="69">
        <v>0</v>
      </c>
      <c r="Z450" s="40">
        <v>668.8</v>
      </c>
      <c r="AA450" s="69">
        <v>0</v>
      </c>
    </row>
    <row r="451" spans="1:27">
      <c r="A451" s="67" t="s">
        <v>3052</v>
      </c>
      <c r="B451" s="67" t="s">
        <v>11</v>
      </c>
      <c r="C451" s="67" t="s">
        <v>3091</v>
      </c>
      <c r="D451" s="67" t="s">
        <v>3361</v>
      </c>
      <c r="E451" s="67" t="s">
        <v>3362</v>
      </c>
      <c r="F451" s="67" t="s">
        <v>1241</v>
      </c>
      <c r="G451" s="67" t="s">
        <v>2342</v>
      </c>
      <c r="H451" s="67" t="s">
        <v>434</v>
      </c>
      <c r="I451" s="67" t="s">
        <v>611</v>
      </c>
      <c r="J451" s="67" t="s">
        <v>3667</v>
      </c>
      <c r="K451" s="67" t="s">
        <v>4763</v>
      </c>
      <c r="L451" s="68">
        <v>25000</v>
      </c>
      <c r="M451" s="68">
        <v>1502.5</v>
      </c>
      <c r="N451" s="68">
        <v>23497.5</v>
      </c>
      <c r="O451" s="67" t="s">
        <v>4764</v>
      </c>
      <c r="P451" s="67" t="str">
        <f>TMES[[#This Row],[cedula]]&amp;TMES[[#This Row],[ctapresup]]</f>
        <v>040000179232.1.1.1.01</v>
      </c>
      <c r="Q451" s="69">
        <v>0</v>
      </c>
      <c r="R451" s="40">
        <v>717.5</v>
      </c>
      <c r="S451" s="69">
        <v>0</v>
      </c>
      <c r="T451" s="69">
        <v>0</v>
      </c>
      <c r="U451" s="69">
        <v>0</v>
      </c>
      <c r="V451" s="69">
        <v>0</v>
      </c>
      <c r="W451" s="40">
        <v>25</v>
      </c>
      <c r="X451" s="69">
        <v>0</v>
      </c>
      <c r="Y451" s="69">
        <v>0</v>
      </c>
      <c r="Z451" s="40">
        <v>760</v>
      </c>
      <c r="AA451" s="69">
        <v>0</v>
      </c>
    </row>
    <row r="452" spans="1:27">
      <c r="A452" s="67" t="s">
        <v>3052</v>
      </c>
      <c r="B452" s="67" t="s">
        <v>11</v>
      </c>
      <c r="C452" s="67" t="s">
        <v>3091</v>
      </c>
      <c r="D452" s="67" t="s">
        <v>3361</v>
      </c>
      <c r="E452" s="67" t="s">
        <v>3362</v>
      </c>
      <c r="F452" s="67" t="s">
        <v>409</v>
      </c>
      <c r="G452" s="67" t="s">
        <v>1420</v>
      </c>
      <c r="H452" s="67" t="s">
        <v>42</v>
      </c>
      <c r="I452" s="67" t="s">
        <v>342</v>
      </c>
      <c r="J452" s="67" t="s">
        <v>3668</v>
      </c>
      <c r="K452" s="67" t="s">
        <v>4763</v>
      </c>
      <c r="L452" s="68">
        <v>16500</v>
      </c>
      <c r="M452" s="68">
        <v>1000.15</v>
      </c>
      <c r="N452" s="68">
        <v>15499.85</v>
      </c>
      <c r="O452" s="67" t="s">
        <v>4764</v>
      </c>
      <c r="P452" s="67" t="str">
        <f>TMES[[#This Row],[cedula]]&amp;TMES[[#This Row],[ctapresup]]</f>
        <v>001026281462.1.1.1.01</v>
      </c>
      <c r="Q452" s="69">
        <v>0</v>
      </c>
      <c r="R452" s="40">
        <v>473.55</v>
      </c>
      <c r="S452" s="69">
        <v>0</v>
      </c>
      <c r="T452" s="69">
        <v>0</v>
      </c>
      <c r="U452" s="69">
        <v>0</v>
      </c>
      <c r="V452" s="69">
        <v>0</v>
      </c>
      <c r="W452" s="40">
        <v>25</v>
      </c>
      <c r="X452" s="69">
        <v>0</v>
      </c>
      <c r="Y452" s="69">
        <v>0</v>
      </c>
      <c r="Z452" s="40">
        <v>501.6</v>
      </c>
      <c r="AA452" s="69">
        <v>0</v>
      </c>
    </row>
    <row r="453" spans="1:27">
      <c r="A453" s="67" t="s">
        <v>3052</v>
      </c>
      <c r="B453" s="67" t="s">
        <v>11</v>
      </c>
      <c r="C453" s="67" t="s">
        <v>3091</v>
      </c>
      <c r="D453" s="67" t="s">
        <v>3361</v>
      </c>
      <c r="E453" s="67" t="s">
        <v>3362</v>
      </c>
      <c r="F453" s="67" t="s">
        <v>411</v>
      </c>
      <c r="G453" s="67" t="s">
        <v>2343</v>
      </c>
      <c r="H453" s="67" t="s">
        <v>128</v>
      </c>
      <c r="I453" s="67" t="s">
        <v>342</v>
      </c>
      <c r="J453" s="67" t="s">
        <v>3669</v>
      </c>
      <c r="K453" s="67" t="s">
        <v>4763</v>
      </c>
      <c r="L453" s="68">
        <v>11000</v>
      </c>
      <c r="M453" s="68">
        <v>675.1</v>
      </c>
      <c r="N453" s="68">
        <v>10324.9</v>
      </c>
      <c r="O453" s="67" t="s">
        <v>4764</v>
      </c>
      <c r="P453" s="67" t="str">
        <f>TMES[[#This Row],[cedula]]&amp;TMES[[#This Row],[ctapresup]]</f>
        <v>031009924642.1.1.1.01</v>
      </c>
      <c r="Q453" s="69">
        <v>0</v>
      </c>
      <c r="R453" s="40">
        <v>315.7</v>
      </c>
      <c r="S453" s="69">
        <v>0</v>
      </c>
      <c r="T453" s="69">
        <v>0</v>
      </c>
      <c r="U453" s="69">
        <v>0</v>
      </c>
      <c r="V453" s="69">
        <v>0</v>
      </c>
      <c r="W453" s="40">
        <v>25</v>
      </c>
      <c r="X453" s="69">
        <v>0</v>
      </c>
      <c r="Y453" s="69">
        <v>0</v>
      </c>
      <c r="Z453" s="40">
        <v>334.4</v>
      </c>
      <c r="AA453" s="69">
        <v>0</v>
      </c>
    </row>
    <row r="454" spans="1:27">
      <c r="A454" s="67" t="s">
        <v>3052</v>
      </c>
      <c r="B454" s="67" t="s">
        <v>11</v>
      </c>
      <c r="C454" s="67" t="s">
        <v>3091</v>
      </c>
      <c r="D454" s="67" t="s">
        <v>3361</v>
      </c>
      <c r="E454" s="67" t="s">
        <v>3362</v>
      </c>
      <c r="F454" s="67" t="s">
        <v>1036</v>
      </c>
      <c r="G454" s="67" t="s">
        <v>2344</v>
      </c>
      <c r="H454" s="67" t="s">
        <v>210</v>
      </c>
      <c r="I454" s="67" t="s">
        <v>342</v>
      </c>
      <c r="J454" s="67" t="s">
        <v>3670</v>
      </c>
      <c r="K454" s="67" t="s">
        <v>4763</v>
      </c>
      <c r="L454" s="68">
        <v>25000</v>
      </c>
      <c r="M454" s="68">
        <v>1502.5</v>
      </c>
      <c r="N454" s="68">
        <v>23497.5</v>
      </c>
      <c r="O454" s="67" t="s">
        <v>4764</v>
      </c>
      <c r="P454" s="67" t="str">
        <f>TMES[[#This Row],[cedula]]&amp;TMES[[#This Row],[ctapresup]]</f>
        <v>001150246142.1.1.1.01</v>
      </c>
      <c r="Q454" s="69">
        <v>0</v>
      </c>
      <c r="R454" s="40">
        <v>717.5</v>
      </c>
      <c r="S454" s="69">
        <v>0</v>
      </c>
      <c r="T454" s="69">
        <v>0</v>
      </c>
      <c r="U454" s="69">
        <v>0</v>
      </c>
      <c r="V454" s="69">
        <v>0</v>
      </c>
      <c r="W454" s="40">
        <v>25</v>
      </c>
      <c r="X454" s="69">
        <v>0</v>
      </c>
      <c r="Y454" s="69">
        <v>0</v>
      </c>
      <c r="Z454" s="40">
        <v>760</v>
      </c>
      <c r="AA454" s="69">
        <v>0</v>
      </c>
    </row>
    <row r="455" spans="1:27">
      <c r="A455" s="67" t="s">
        <v>3052</v>
      </c>
      <c r="B455" s="67" t="s">
        <v>11</v>
      </c>
      <c r="C455" s="67" t="s">
        <v>3091</v>
      </c>
      <c r="D455" s="67" t="s">
        <v>3361</v>
      </c>
      <c r="E455" s="67" t="s">
        <v>3362</v>
      </c>
      <c r="F455" s="67" t="s">
        <v>412</v>
      </c>
      <c r="G455" s="67" t="s">
        <v>2345</v>
      </c>
      <c r="H455" s="67" t="s">
        <v>8</v>
      </c>
      <c r="I455" s="67" t="s">
        <v>342</v>
      </c>
      <c r="J455" s="67" t="s">
        <v>3671</v>
      </c>
      <c r="K455" s="67" t="s">
        <v>4763</v>
      </c>
      <c r="L455" s="68">
        <v>11000</v>
      </c>
      <c r="M455" s="68">
        <v>4021.1</v>
      </c>
      <c r="N455" s="68">
        <v>6978.9</v>
      </c>
      <c r="O455" s="67" t="s">
        <v>4764</v>
      </c>
      <c r="P455" s="67" t="str">
        <f>TMES[[#This Row],[cedula]]&amp;TMES[[#This Row],[ctapresup]]</f>
        <v>001091979132.1.1.1.01</v>
      </c>
      <c r="Q455" s="69">
        <v>0</v>
      </c>
      <c r="R455" s="40">
        <v>315.7</v>
      </c>
      <c r="S455" s="40">
        <v>900</v>
      </c>
      <c r="T455" s="40">
        <v>2446</v>
      </c>
      <c r="U455" s="69">
        <v>0</v>
      </c>
      <c r="V455" s="69">
        <v>0</v>
      </c>
      <c r="W455" s="40">
        <v>25</v>
      </c>
      <c r="X455" s="69">
        <v>0</v>
      </c>
      <c r="Y455" s="69">
        <v>0</v>
      </c>
      <c r="Z455" s="40">
        <v>334.4</v>
      </c>
      <c r="AA455" s="69">
        <v>0</v>
      </c>
    </row>
    <row r="456" spans="1:27">
      <c r="A456" s="67" t="s">
        <v>3052</v>
      </c>
      <c r="B456" s="67" t="s">
        <v>11</v>
      </c>
      <c r="C456" s="67" t="s">
        <v>3091</v>
      </c>
      <c r="D456" s="67" t="s">
        <v>3361</v>
      </c>
      <c r="E456" s="67" t="s">
        <v>3362</v>
      </c>
      <c r="F456" s="67" t="s">
        <v>1934</v>
      </c>
      <c r="G456" s="67" t="s">
        <v>2346</v>
      </c>
      <c r="H456" s="67" t="s">
        <v>292</v>
      </c>
      <c r="I456" s="67" t="s">
        <v>342</v>
      </c>
      <c r="J456" s="67" t="s">
        <v>3672</v>
      </c>
      <c r="K456" s="67" t="s">
        <v>4763</v>
      </c>
      <c r="L456" s="68">
        <v>48000</v>
      </c>
      <c r="M456" s="68">
        <v>4433.53</v>
      </c>
      <c r="N456" s="68">
        <v>43566.47</v>
      </c>
      <c r="O456" s="67" t="s">
        <v>4764</v>
      </c>
      <c r="P456" s="67" t="str">
        <f>TMES[[#This Row],[cedula]]&amp;TMES[[#This Row],[ctapresup]]</f>
        <v>402205324652.1.1.1.01</v>
      </c>
      <c r="Q456" s="69">
        <v>0</v>
      </c>
      <c r="R456" s="40">
        <v>1377.6</v>
      </c>
      <c r="S456" s="69">
        <v>0</v>
      </c>
      <c r="T456" s="69">
        <v>0</v>
      </c>
      <c r="U456" s="69">
        <v>0</v>
      </c>
      <c r="V456" s="69">
        <v>0</v>
      </c>
      <c r="W456" s="40">
        <v>25</v>
      </c>
      <c r="X456" s="40">
        <v>1571.73</v>
      </c>
      <c r="Y456" s="69">
        <v>0</v>
      </c>
      <c r="Z456" s="40">
        <v>1459.2</v>
      </c>
      <c r="AA456" s="69">
        <v>0</v>
      </c>
    </row>
    <row r="457" spans="1:27">
      <c r="A457" s="67" t="s">
        <v>3052</v>
      </c>
      <c r="B457" s="67" t="s">
        <v>11</v>
      </c>
      <c r="C457" s="67" t="s">
        <v>3091</v>
      </c>
      <c r="D457" s="67" t="s">
        <v>3361</v>
      </c>
      <c r="E457" s="67" t="s">
        <v>3362</v>
      </c>
      <c r="F457" s="67" t="s">
        <v>1286</v>
      </c>
      <c r="G457" s="67" t="s">
        <v>2347</v>
      </c>
      <c r="H457" s="67" t="s">
        <v>389</v>
      </c>
      <c r="I457" s="67" t="s">
        <v>342</v>
      </c>
      <c r="J457" s="67" t="s">
        <v>3673</v>
      </c>
      <c r="K457" s="67" t="s">
        <v>4763</v>
      </c>
      <c r="L457" s="68">
        <v>26250</v>
      </c>
      <c r="M457" s="68">
        <v>6631.38</v>
      </c>
      <c r="N457" s="68">
        <v>19618.62</v>
      </c>
      <c r="O457" s="67" t="s">
        <v>4764</v>
      </c>
      <c r="P457" s="67" t="str">
        <f>TMES[[#This Row],[cedula]]&amp;TMES[[#This Row],[ctapresup]]</f>
        <v>225000998782.1.1.1.01</v>
      </c>
      <c r="Q457" s="69">
        <v>0</v>
      </c>
      <c r="R457" s="40">
        <v>753.38</v>
      </c>
      <c r="S457" s="69">
        <v>0</v>
      </c>
      <c r="T457" s="40">
        <v>5055</v>
      </c>
      <c r="U457" s="69">
        <v>0</v>
      </c>
      <c r="V457" s="69">
        <v>0</v>
      </c>
      <c r="W457" s="40">
        <v>25</v>
      </c>
      <c r="X457" s="69">
        <v>0</v>
      </c>
      <c r="Y457" s="69">
        <v>0</v>
      </c>
      <c r="Z457" s="40">
        <v>798</v>
      </c>
      <c r="AA457" s="69">
        <v>0</v>
      </c>
    </row>
    <row r="458" spans="1:27">
      <c r="A458" s="67" t="s">
        <v>3052</v>
      </c>
      <c r="B458" s="67" t="s">
        <v>11</v>
      </c>
      <c r="C458" s="67" t="s">
        <v>3091</v>
      </c>
      <c r="D458" s="67" t="s">
        <v>3361</v>
      </c>
      <c r="E458" s="67" t="s">
        <v>3362</v>
      </c>
      <c r="F458" s="67" t="s">
        <v>413</v>
      </c>
      <c r="G458" s="67" t="s">
        <v>1421</v>
      </c>
      <c r="H458" s="67" t="s">
        <v>346</v>
      </c>
      <c r="I458" s="67" t="s">
        <v>342</v>
      </c>
      <c r="J458" s="67" t="s">
        <v>3674</v>
      </c>
      <c r="K458" s="67" t="s">
        <v>4763</v>
      </c>
      <c r="L458" s="68">
        <v>28000</v>
      </c>
      <c r="M458" s="68">
        <v>18064.669999999998</v>
      </c>
      <c r="N458" s="68">
        <v>9935.33</v>
      </c>
      <c r="O458" s="67" t="s">
        <v>4764</v>
      </c>
      <c r="P458" s="67" t="str">
        <f>TMES[[#This Row],[cedula]]&amp;TMES[[#This Row],[ctapresup]]</f>
        <v>001055921092.1.1.1.01</v>
      </c>
      <c r="Q458" s="69">
        <v>0</v>
      </c>
      <c r="R458" s="40">
        <v>803.6</v>
      </c>
      <c r="S458" s="40">
        <v>300</v>
      </c>
      <c r="T458" s="40">
        <v>16034.87</v>
      </c>
      <c r="U458" s="69">
        <v>0</v>
      </c>
      <c r="V458" s="40">
        <v>50</v>
      </c>
      <c r="W458" s="40">
        <v>25</v>
      </c>
      <c r="X458" s="69">
        <v>0</v>
      </c>
      <c r="Y458" s="69">
        <v>0</v>
      </c>
      <c r="Z458" s="40">
        <v>851.2</v>
      </c>
      <c r="AA458" s="69">
        <v>0</v>
      </c>
    </row>
    <row r="459" spans="1:27">
      <c r="A459" s="67" t="s">
        <v>3052</v>
      </c>
      <c r="B459" s="67" t="s">
        <v>11</v>
      </c>
      <c r="C459" s="67" t="s">
        <v>3091</v>
      </c>
      <c r="D459" s="67" t="s">
        <v>3361</v>
      </c>
      <c r="E459" s="67" t="s">
        <v>3362</v>
      </c>
      <c r="F459" s="67" t="s">
        <v>1820</v>
      </c>
      <c r="G459" s="67" t="s">
        <v>2348</v>
      </c>
      <c r="H459" s="67" t="s">
        <v>389</v>
      </c>
      <c r="I459" s="67" t="s">
        <v>611</v>
      </c>
      <c r="J459" s="67" t="s">
        <v>3675</v>
      </c>
      <c r="K459" s="67" t="s">
        <v>4763</v>
      </c>
      <c r="L459" s="68">
        <v>35000</v>
      </c>
      <c r="M459" s="68">
        <v>2093.5</v>
      </c>
      <c r="N459" s="68">
        <v>32906.5</v>
      </c>
      <c r="O459" s="67" t="s">
        <v>4764</v>
      </c>
      <c r="P459" s="67" t="str">
        <f>TMES[[#This Row],[cedula]]&amp;TMES[[#This Row],[ctapresup]]</f>
        <v>402210683942.1.1.1.01</v>
      </c>
      <c r="Q459" s="69">
        <v>0</v>
      </c>
      <c r="R459" s="40">
        <v>1004.5</v>
      </c>
      <c r="S459" s="69">
        <v>0</v>
      </c>
      <c r="T459" s="69">
        <v>0</v>
      </c>
      <c r="U459" s="69">
        <v>0</v>
      </c>
      <c r="V459" s="69">
        <v>0</v>
      </c>
      <c r="W459" s="40">
        <v>25</v>
      </c>
      <c r="X459" s="69">
        <v>0</v>
      </c>
      <c r="Y459" s="69">
        <v>0</v>
      </c>
      <c r="Z459" s="40">
        <v>1064</v>
      </c>
      <c r="AA459" s="69">
        <v>0</v>
      </c>
    </row>
    <row r="460" spans="1:27">
      <c r="A460" s="67" t="s">
        <v>3052</v>
      </c>
      <c r="B460" s="67" t="s">
        <v>11</v>
      </c>
      <c r="C460" s="67" t="s">
        <v>3091</v>
      </c>
      <c r="D460" s="67" t="s">
        <v>3361</v>
      </c>
      <c r="E460" s="67" t="s">
        <v>3362</v>
      </c>
      <c r="F460" s="67" t="s">
        <v>414</v>
      </c>
      <c r="G460" s="67" t="s">
        <v>1422</v>
      </c>
      <c r="H460" s="67" t="s">
        <v>8</v>
      </c>
      <c r="I460" s="67" t="s">
        <v>342</v>
      </c>
      <c r="J460" s="67" t="s">
        <v>3676</v>
      </c>
      <c r="K460" s="67" t="s">
        <v>4763</v>
      </c>
      <c r="L460" s="68">
        <v>11000</v>
      </c>
      <c r="M460" s="68">
        <v>2189.1</v>
      </c>
      <c r="N460" s="68">
        <v>8810.9</v>
      </c>
      <c r="O460" s="67" t="s">
        <v>4764</v>
      </c>
      <c r="P460" s="67" t="str">
        <f>TMES[[#This Row],[cedula]]&amp;TMES[[#This Row],[ctapresup]]</f>
        <v>001140102912.1.1.1.01</v>
      </c>
      <c r="Q460" s="69">
        <v>0</v>
      </c>
      <c r="R460" s="40">
        <v>315.7</v>
      </c>
      <c r="S460" s="69">
        <v>0</v>
      </c>
      <c r="T460" s="40">
        <v>1514</v>
      </c>
      <c r="U460" s="69">
        <v>0</v>
      </c>
      <c r="V460" s="69">
        <v>0</v>
      </c>
      <c r="W460" s="40">
        <v>25</v>
      </c>
      <c r="X460" s="69">
        <v>0</v>
      </c>
      <c r="Y460" s="69">
        <v>0</v>
      </c>
      <c r="Z460" s="40">
        <v>334.4</v>
      </c>
      <c r="AA460" s="69">
        <v>0</v>
      </c>
    </row>
    <row r="461" spans="1:27">
      <c r="A461" s="67" t="s">
        <v>3052</v>
      </c>
      <c r="B461" s="67" t="s">
        <v>11</v>
      </c>
      <c r="C461" s="67" t="s">
        <v>3091</v>
      </c>
      <c r="D461" s="67" t="s">
        <v>3361</v>
      </c>
      <c r="E461" s="67" t="s">
        <v>3362</v>
      </c>
      <c r="F461" s="67" t="s">
        <v>415</v>
      </c>
      <c r="G461" s="67" t="s">
        <v>2349</v>
      </c>
      <c r="H461" s="67" t="s">
        <v>416</v>
      </c>
      <c r="I461" s="67" t="s">
        <v>342</v>
      </c>
      <c r="J461" s="67" t="s">
        <v>3677</v>
      </c>
      <c r="K461" s="67" t="s">
        <v>4763</v>
      </c>
      <c r="L461" s="68">
        <v>10000</v>
      </c>
      <c r="M461" s="68">
        <v>1102</v>
      </c>
      <c r="N461" s="68">
        <v>8898</v>
      </c>
      <c r="O461" s="67" t="s">
        <v>4764</v>
      </c>
      <c r="P461" s="67" t="str">
        <f>TMES[[#This Row],[cedula]]&amp;TMES[[#This Row],[ctapresup]]</f>
        <v>005000205162.1.1.1.01</v>
      </c>
      <c r="Q461" s="69">
        <v>0</v>
      </c>
      <c r="R461" s="40">
        <v>287</v>
      </c>
      <c r="S461" s="69">
        <v>0</v>
      </c>
      <c r="T461" s="40">
        <v>346</v>
      </c>
      <c r="U461" s="69">
        <v>0</v>
      </c>
      <c r="V461" s="40">
        <v>140</v>
      </c>
      <c r="W461" s="40">
        <v>25</v>
      </c>
      <c r="X461" s="69">
        <v>0</v>
      </c>
      <c r="Y461" s="69">
        <v>0</v>
      </c>
      <c r="Z461" s="40">
        <v>304</v>
      </c>
      <c r="AA461" s="69">
        <v>0</v>
      </c>
    </row>
    <row r="462" spans="1:27">
      <c r="A462" s="67" t="s">
        <v>3052</v>
      </c>
      <c r="B462" s="67" t="s">
        <v>11</v>
      </c>
      <c r="C462" s="67" t="s">
        <v>3091</v>
      </c>
      <c r="D462" s="67" t="s">
        <v>3361</v>
      </c>
      <c r="E462" s="67" t="s">
        <v>3362</v>
      </c>
      <c r="F462" s="67" t="s">
        <v>417</v>
      </c>
      <c r="G462" s="67" t="s">
        <v>2350</v>
      </c>
      <c r="H462" s="67" t="s">
        <v>418</v>
      </c>
      <c r="I462" s="67" t="s">
        <v>342</v>
      </c>
      <c r="J462" s="67" t="s">
        <v>3678</v>
      </c>
      <c r="K462" s="67" t="s">
        <v>4763</v>
      </c>
      <c r="L462" s="68">
        <v>11000</v>
      </c>
      <c r="M462" s="68">
        <v>2571.1</v>
      </c>
      <c r="N462" s="68">
        <v>8428.9</v>
      </c>
      <c r="O462" s="67" t="s">
        <v>4764</v>
      </c>
      <c r="P462" s="67" t="str">
        <f>TMES[[#This Row],[cedula]]&amp;TMES[[#This Row],[ctapresup]]</f>
        <v>022000322622.1.1.1.01</v>
      </c>
      <c r="Q462" s="69">
        <v>0</v>
      </c>
      <c r="R462" s="40">
        <v>315.7</v>
      </c>
      <c r="S462" s="69">
        <v>0</v>
      </c>
      <c r="T462" s="40">
        <v>1846</v>
      </c>
      <c r="U462" s="69">
        <v>0</v>
      </c>
      <c r="V462" s="40">
        <v>50</v>
      </c>
      <c r="W462" s="40">
        <v>25</v>
      </c>
      <c r="X462" s="69">
        <v>0</v>
      </c>
      <c r="Y462" s="69">
        <v>0</v>
      </c>
      <c r="Z462" s="40">
        <v>334.4</v>
      </c>
      <c r="AA462" s="69">
        <v>0</v>
      </c>
    </row>
    <row r="463" spans="1:27">
      <c r="A463" s="67" t="s">
        <v>3052</v>
      </c>
      <c r="B463" s="67" t="s">
        <v>11</v>
      </c>
      <c r="C463" s="67" t="s">
        <v>3091</v>
      </c>
      <c r="D463" s="67" t="s">
        <v>3361</v>
      </c>
      <c r="E463" s="67" t="s">
        <v>3362</v>
      </c>
      <c r="F463" s="67" t="s">
        <v>1608</v>
      </c>
      <c r="G463" s="67" t="s">
        <v>2082</v>
      </c>
      <c r="H463" s="67" t="s">
        <v>8</v>
      </c>
      <c r="I463" s="67" t="s">
        <v>342</v>
      </c>
      <c r="J463" s="67" t="s">
        <v>3679</v>
      </c>
      <c r="K463" s="67" t="s">
        <v>4763</v>
      </c>
      <c r="L463" s="68">
        <v>16500</v>
      </c>
      <c r="M463" s="68">
        <v>2546.15</v>
      </c>
      <c r="N463" s="68">
        <v>13953.85</v>
      </c>
      <c r="O463" s="67" t="s">
        <v>4764</v>
      </c>
      <c r="P463" s="67" t="str">
        <f>TMES[[#This Row],[cedula]]&amp;TMES[[#This Row],[ctapresup]]</f>
        <v>001144025712.1.1.1.01</v>
      </c>
      <c r="Q463" s="69">
        <v>0</v>
      </c>
      <c r="R463" s="40">
        <v>473.55</v>
      </c>
      <c r="S463" s="69">
        <v>0</v>
      </c>
      <c r="T463" s="40">
        <v>1546</v>
      </c>
      <c r="U463" s="69">
        <v>0</v>
      </c>
      <c r="V463" s="69">
        <v>0</v>
      </c>
      <c r="W463" s="40">
        <v>25</v>
      </c>
      <c r="X463" s="69">
        <v>0</v>
      </c>
      <c r="Y463" s="69">
        <v>0</v>
      </c>
      <c r="Z463" s="40">
        <v>501.6</v>
      </c>
      <c r="AA463" s="69">
        <v>0</v>
      </c>
    </row>
    <row r="464" spans="1:27">
      <c r="A464" s="67" t="s">
        <v>3052</v>
      </c>
      <c r="B464" s="67" t="s">
        <v>11</v>
      </c>
      <c r="C464" s="67" t="s">
        <v>3091</v>
      </c>
      <c r="D464" s="67" t="s">
        <v>3361</v>
      </c>
      <c r="E464" s="67" t="s">
        <v>3362</v>
      </c>
      <c r="F464" s="67" t="s">
        <v>1611</v>
      </c>
      <c r="G464" s="67" t="s">
        <v>2351</v>
      </c>
      <c r="H464" s="67" t="s">
        <v>27</v>
      </c>
      <c r="I464" s="67" t="s">
        <v>342</v>
      </c>
      <c r="J464" s="67" t="s">
        <v>3680</v>
      </c>
      <c r="K464" s="67" t="s">
        <v>4763</v>
      </c>
      <c r="L464" s="68">
        <v>11000</v>
      </c>
      <c r="M464" s="68">
        <v>675.1</v>
      </c>
      <c r="N464" s="68">
        <v>10324.9</v>
      </c>
      <c r="O464" s="67" t="s">
        <v>4764</v>
      </c>
      <c r="P464" s="67" t="str">
        <f>TMES[[#This Row],[cedula]]&amp;TMES[[#This Row],[ctapresup]]</f>
        <v>054001433912.1.1.1.01</v>
      </c>
      <c r="Q464" s="69">
        <v>0</v>
      </c>
      <c r="R464" s="40">
        <v>315.7</v>
      </c>
      <c r="S464" s="69">
        <v>0</v>
      </c>
      <c r="T464" s="69">
        <v>0</v>
      </c>
      <c r="U464" s="69">
        <v>0</v>
      </c>
      <c r="V464" s="69">
        <v>0</v>
      </c>
      <c r="W464" s="40">
        <v>25</v>
      </c>
      <c r="X464" s="69">
        <v>0</v>
      </c>
      <c r="Y464" s="69">
        <v>0</v>
      </c>
      <c r="Z464" s="40">
        <v>334.4</v>
      </c>
      <c r="AA464" s="69">
        <v>0</v>
      </c>
    </row>
    <row r="465" spans="1:27">
      <c r="A465" s="67" t="s">
        <v>3052</v>
      </c>
      <c r="B465" s="67" t="s">
        <v>11</v>
      </c>
      <c r="C465" s="67" t="s">
        <v>3091</v>
      </c>
      <c r="D465" s="67" t="s">
        <v>3361</v>
      </c>
      <c r="E465" s="67" t="s">
        <v>3362</v>
      </c>
      <c r="F465" s="67" t="s">
        <v>420</v>
      </c>
      <c r="G465" s="67" t="s">
        <v>2352</v>
      </c>
      <c r="H465" s="67" t="s">
        <v>210</v>
      </c>
      <c r="I465" s="67" t="s">
        <v>342</v>
      </c>
      <c r="J465" s="67" t="s">
        <v>3681</v>
      </c>
      <c r="K465" s="67" t="s">
        <v>4763</v>
      </c>
      <c r="L465" s="68">
        <v>25000</v>
      </c>
      <c r="M465" s="68">
        <v>20082.78</v>
      </c>
      <c r="N465" s="68">
        <v>4917.22</v>
      </c>
      <c r="O465" s="67" t="s">
        <v>4764</v>
      </c>
      <c r="P465" s="67" t="str">
        <f>TMES[[#This Row],[cedula]]&amp;TMES[[#This Row],[ctapresup]]</f>
        <v>001191282702.1.1.1.01</v>
      </c>
      <c r="Q465" s="69">
        <v>0</v>
      </c>
      <c r="R465" s="40">
        <v>717.5</v>
      </c>
      <c r="S465" s="40">
        <v>300</v>
      </c>
      <c r="T465" s="40">
        <v>16767.830000000002</v>
      </c>
      <c r="U465" s="69">
        <v>0</v>
      </c>
      <c r="V465" s="69">
        <v>0</v>
      </c>
      <c r="W465" s="40">
        <v>25</v>
      </c>
      <c r="X465" s="69">
        <v>0</v>
      </c>
      <c r="Y465" s="69">
        <v>0</v>
      </c>
      <c r="Z465" s="40">
        <v>760</v>
      </c>
      <c r="AA465" s="40">
        <v>1512.45</v>
      </c>
    </row>
    <row r="466" spans="1:27">
      <c r="A466" s="67" t="s">
        <v>3052</v>
      </c>
      <c r="B466" s="67" t="s">
        <v>11</v>
      </c>
      <c r="C466" s="67" t="s">
        <v>3091</v>
      </c>
      <c r="D466" s="67" t="s">
        <v>3361</v>
      </c>
      <c r="E466" s="67" t="s">
        <v>3362</v>
      </c>
      <c r="F466" s="67" t="s">
        <v>1242</v>
      </c>
      <c r="G466" s="67" t="s">
        <v>2353</v>
      </c>
      <c r="H466" s="67" t="s">
        <v>27</v>
      </c>
      <c r="I466" s="67" t="s">
        <v>611</v>
      </c>
      <c r="J466" s="67" t="s">
        <v>3682</v>
      </c>
      <c r="K466" s="67" t="s">
        <v>4763</v>
      </c>
      <c r="L466" s="68">
        <v>20000</v>
      </c>
      <c r="M466" s="68">
        <v>1207</v>
      </c>
      <c r="N466" s="68">
        <v>18793</v>
      </c>
      <c r="O466" s="67" t="s">
        <v>4764</v>
      </c>
      <c r="P466" s="67" t="str">
        <f>TMES[[#This Row],[cedula]]&amp;TMES[[#This Row],[ctapresup]]</f>
        <v>040001425982.1.1.1.01</v>
      </c>
      <c r="Q466" s="69">
        <v>0</v>
      </c>
      <c r="R466" s="40">
        <v>574</v>
      </c>
      <c r="S466" s="69">
        <v>0</v>
      </c>
      <c r="T466" s="69">
        <v>0</v>
      </c>
      <c r="U466" s="69">
        <v>0</v>
      </c>
      <c r="V466" s="69">
        <v>0</v>
      </c>
      <c r="W466" s="40">
        <v>25</v>
      </c>
      <c r="X466" s="69">
        <v>0</v>
      </c>
      <c r="Y466" s="69">
        <v>0</v>
      </c>
      <c r="Z466" s="40">
        <v>608</v>
      </c>
      <c r="AA466" s="69">
        <v>0</v>
      </c>
    </row>
    <row r="467" spans="1:27">
      <c r="A467" s="67" t="s">
        <v>3052</v>
      </c>
      <c r="B467" s="67" t="s">
        <v>11</v>
      </c>
      <c r="C467" s="67" t="s">
        <v>3091</v>
      </c>
      <c r="D467" s="67" t="s">
        <v>3361</v>
      </c>
      <c r="E467" s="67" t="s">
        <v>3362</v>
      </c>
      <c r="F467" s="67" t="s">
        <v>1053</v>
      </c>
      <c r="G467" s="67" t="s">
        <v>2354</v>
      </c>
      <c r="H467" s="67" t="s">
        <v>389</v>
      </c>
      <c r="I467" s="67" t="s">
        <v>611</v>
      </c>
      <c r="J467" s="67" t="s">
        <v>3683</v>
      </c>
      <c r="K467" s="67" t="s">
        <v>4763</v>
      </c>
      <c r="L467" s="68">
        <v>25000</v>
      </c>
      <c r="M467" s="68">
        <v>1502.5</v>
      </c>
      <c r="N467" s="68">
        <v>23497.5</v>
      </c>
      <c r="O467" s="67" t="s">
        <v>4764</v>
      </c>
      <c r="P467" s="67" t="str">
        <f>TMES[[#This Row],[cedula]]&amp;TMES[[#This Row],[ctapresup]]</f>
        <v>402207804292.1.1.1.01</v>
      </c>
      <c r="Q467" s="69">
        <v>0</v>
      </c>
      <c r="R467" s="40">
        <v>717.5</v>
      </c>
      <c r="S467" s="69">
        <v>0</v>
      </c>
      <c r="T467" s="69">
        <v>0</v>
      </c>
      <c r="U467" s="69">
        <v>0</v>
      </c>
      <c r="V467" s="69">
        <v>0</v>
      </c>
      <c r="W467" s="40">
        <v>25</v>
      </c>
      <c r="X467" s="69">
        <v>0</v>
      </c>
      <c r="Y467" s="69">
        <v>0</v>
      </c>
      <c r="Z467" s="40">
        <v>760</v>
      </c>
      <c r="AA467" s="69">
        <v>0</v>
      </c>
    </row>
    <row r="468" spans="1:27">
      <c r="A468" s="67" t="s">
        <v>3052</v>
      </c>
      <c r="B468" s="67" t="s">
        <v>11</v>
      </c>
      <c r="C468" s="67" t="s">
        <v>3091</v>
      </c>
      <c r="D468" s="67" t="s">
        <v>3361</v>
      </c>
      <c r="E468" s="67" t="s">
        <v>3362</v>
      </c>
      <c r="F468" s="67" t="s">
        <v>421</v>
      </c>
      <c r="G468" s="67" t="s">
        <v>2355</v>
      </c>
      <c r="H468" s="67" t="s">
        <v>82</v>
      </c>
      <c r="I468" s="67" t="s">
        <v>342</v>
      </c>
      <c r="J468" s="67" t="s">
        <v>3684</v>
      </c>
      <c r="K468" s="67" t="s">
        <v>4763</v>
      </c>
      <c r="L468" s="68">
        <v>22000</v>
      </c>
      <c r="M468" s="68">
        <v>1675.2</v>
      </c>
      <c r="N468" s="68">
        <v>20324.8</v>
      </c>
      <c r="O468" s="67" t="s">
        <v>4764</v>
      </c>
      <c r="P468" s="67" t="str">
        <f>TMES[[#This Row],[cedula]]&amp;TMES[[#This Row],[ctapresup]]</f>
        <v>001046902192.1.1.1.01</v>
      </c>
      <c r="Q468" s="69">
        <v>0</v>
      </c>
      <c r="R468" s="40">
        <v>631.4</v>
      </c>
      <c r="S468" s="40">
        <v>300</v>
      </c>
      <c r="T468" s="69">
        <v>0</v>
      </c>
      <c r="U468" s="69">
        <v>0</v>
      </c>
      <c r="V468" s="40">
        <v>50</v>
      </c>
      <c r="W468" s="40">
        <v>25</v>
      </c>
      <c r="X468" s="69">
        <v>0</v>
      </c>
      <c r="Y468" s="69">
        <v>0</v>
      </c>
      <c r="Z468" s="40">
        <v>668.8</v>
      </c>
      <c r="AA468" s="69">
        <v>0</v>
      </c>
    </row>
    <row r="469" spans="1:27">
      <c r="A469" s="67" t="s">
        <v>3052</v>
      </c>
      <c r="B469" s="67" t="s">
        <v>11</v>
      </c>
      <c r="C469" s="67" t="s">
        <v>3091</v>
      </c>
      <c r="D469" s="67" t="s">
        <v>3361</v>
      </c>
      <c r="E469" s="67" t="s">
        <v>3362</v>
      </c>
      <c r="F469" s="67" t="s">
        <v>626</v>
      </c>
      <c r="G469" s="67" t="s">
        <v>1424</v>
      </c>
      <c r="H469" s="67" t="s">
        <v>491</v>
      </c>
      <c r="I469" s="67" t="s">
        <v>611</v>
      </c>
      <c r="J469" s="67" t="s">
        <v>3685</v>
      </c>
      <c r="K469" s="67" t="s">
        <v>4763</v>
      </c>
      <c r="L469" s="68">
        <v>50000</v>
      </c>
      <c r="M469" s="68">
        <v>26341.01</v>
      </c>
      <c r="N469" s="68">
        <v>23658.99</v>
      </c>
      <c r="O469" s="67" t="s">
        <v>4764</v>
      </c>
      <c r="P469" s="67" t="str">
        <f>TMES[[#This Row],[cedula]]&amp;TMES[[#This Row],[ctapresup]]</f>
        <v>001123364252.1.1.1.01</v>
      </c>
      <c r="Q469" s="69">
        <v>0</v>
      </c>
      <c r="R469" s="40">
        <v>1435</v>
      </c>
      <c r="S469" s="40">
        <v>300</v>
      </c>
      <c r="T469" s="40">
        <v>19821.43</v>
      </c>
      <c r="U469" s="69">
        <v>0</v>
      </c>
      <c r="V469" s="40">
        <v>100</v>
      </c>
      <c r="W469" s="40">
        <v>25</v>
      </c>
      <c r="X469" s="40">
        <v>1627.13</v>
      </c>
      <c r="Y469" s="69">
        <v>0</v>
      </c>
      <c r="Z469" s="40">
        <v>1520</v>
      </c>
      <c r="AA469" s="40">
        <v>1512.45</v>
      </c>
    </row>
    <row r="470" spans="1:27">
      <c r="A470" s="67" t="s">
        <v>3052</v>
      </c>
      <c r="B470" s="67" t="s">
        <v>11</v>
      </c>
      <c r="C470" s="67" t="s">
        <v>3091</v>
      </c>
      <c r="D470" s="67" t="s">
        <v>3361</v>
      </c>
      <c r="E470" s="67" t="s">
        <v>3362</v>
      </c>
      <c r="F470" s="67" t="s">
        <v>3686</v>
      </c>
      <c r="G470" s="67" t="s">
        <v>2356</v>
      </c>
      <c r="H470" s="67" t="s">
        <v>815</v>
      </c>
      <c r="I470" s="67" t="s">
        <v>811</v>
      </c>
      <c r="J470" s="67" t="s">
        <v>3687</v>
      </c>
      <c r="K470" s="67" t="s">
        <v>4763</v>
      </c>
      <c r="L470" s="68">
        <v>13300.39</v>
      </c>
      <c r="M470" s="68">
        <v>1606.06</v>
      </c>
      <c r="N470" s="68">
        <v>11694.33</v>
      </c>
      <c r="O470" s="67" t="s">
        <v>4764</v>
      </c>
      <c r="P470" s="67" t="str">
        <f>TMES[[#This Row],[cedula]]&amp;TMES[[#This Row],[ctapresup]]</f>
        <v>001000165592.1.1.1.01</v>
      </c>
      <c r="Q470" s="69">
        <v>0</v>
      </c>
      <c r="R470" s="40">
        <v>381.72</v>
      </c>
      <c r="S470" s="40">
        <v>300</v>
      </c>
      <c r="T470" s="40">
        <v>445.01</v>
      </c>
      <c r="U470" s="69">
        <v>0</v>
      </c>
      <c r="V470" s="40">
        <v>50</v>
      </c>
      <c r="W470" s="40">
        <v>25</v>
      </c>
      <c r="X470" s="69">
        <v>0</v>
      </c>
      <c r="Y470" s="69">
        <v>0</v>
      </c>
      <c r="Z470" s="40">
        <v>404.33</v>
      </c>
      <c r="AA470" s="69">
        <v>0</v>
      </c>
    </row>
    <row r="471" spans="1:27">
      <c r="A471" s="67" t="s">
        <v>3052</v>
      </c>
      <c r="B471" s="67" t="s">
        <v>11</v>
      </c>
      <c r="C471" s="67" t="s">
        <v>3091</v>
      </c>
      <c r="D471" s="67" t="s">
        <v>3361</v>
      </c>
      <c r="E471" s="67" t="s">
        <v>3362</v>
      </c>
      <c r="F471" s="67" t="s">
        <v>422</v>
      </c>
      <c r="G471" s="67" t="s">
        <v>2357</v>
      </c>
      <c r="H471" s="67" t="s">
        <v>8</v>
      </c>
      <c r="I471" s="67" t="s">
        <v>342</v>
      </c>
      <c r="J471" s="67" t="s">
        <v>3688</v>
      </c>
      <c r="K471" s="67" t="s">
        <v>4763</v>
      </c>
      <c r="L471" s="68">
        <v>10000</v>
      </c>
      <c r="M471" s="68">
        <v>2674.45</v>
      </c>
      <c r="N471" s="68">
        <v>7325.55</v>
      </c>
      <c r="O471" s="67" t="s">
        <v>4764</v>
      </c>
      <c r="P471" s="67" t="str">
        <f>TMES[[#This Row],[cedula]]&amp;TMES[[#This Row],[ctapresup]]</f>
        <v>225007009392.1.1.1.01</v>
      </c>
      <c r="Q471" s="69">
        <v>0</v>
      </c>
      <c r="R471" s="40">
        <v>287</v>
      </c>
      <c r="S471" s="69">
        <v>0</v>
      </c>
      <c r="T471" s="40">
        <v>546</v>
      </c>
      <c r="U471" s="69">
        <v>0</v>
      </c>
      <c r="V471" s="69">
        <v>0</v>
      </c>
      <c r="W471" s="40">
        <v>25</v>
      </c>
      <c r="X471" s="69">
        <v>0</v>
      </c>
      <c r="Y471" s="69">
        <v>0</v>
      </c>
      <c r="Z471" s="40">
        <v>304</v>
      </c>
      <c r="AA471" s="40">
        <v>1512.45</v>
      </c>
    </row>
    <row r="472" spans="1:27">
      <c r="A472" s="67" t="s">
        <v>3052</v>
      </c>
      <c r="B472" s="67" t="s">
        <v>11</v>
      </c>
      <c r="C472" s="67" t="s">
        <v>3091</v>
      </c>
      <c r="D472" s="67" t="s">
        <v>3361</v>
      </c>
      <c r="E472" s="67" t="s">
        <v>3362</v>
      </c>
      <c r="F472" s="67" t="s">
        <v>3689</v>
      </c>
      <c r="G472" s="67" t="s">
        <v>2358</v>
      </c>
      <c r="H472" s="67" t="s">
        <v>59</v>
      </c>
      <c r="I472" s="67" t="s">
        <v>342</v>
      </c>
      <c r="J472" s="67" t="s">
        <v>3690</v>
      </c>
      <c r="K472" s="67" t="s">
        <v>4763</v>
      </c>
      <c r="L472" s="68">
        <v>150000</v>
      </c>
      <c r="M472" s="68">
        <v>32756.62</v>
      </c>
      <c r="N472" s="68">
        <v>117243.38</v>
      </c>
      <c r="O472" s="67" t="s">
        <v>4764</v>
      </c>
      <c r="P472" s="67" t="str">
        <f>TMES[[#This Row],[cedula]]&amp;TMES[[#This Row],[ctapresup]]</f>
        <v>001005184142.1.1.1.01</v>
      </c>
      <c r="Q472" s="69">
        <v>0</v>
      </c>
      <c r="R472" s="40">
        <v>4305</v>
      </c>
      <c r="S472" s="69">
        <v>0</v>
      </c>
      <c r="T472" s="69">
        <v>0</v>
      </c>
      <c r="U472" s="69">
        <v>0</v>
      </c>
      <c r="V472" s="69">
        <v>0</v>
      </c>
      <c r="W472" s="40">
        <v>25</v>
      </c>
      <c r="X472" s="40">
        <v>23866.62</v>
      </c>
      <c r="Y472" s="69">
        <v>0</v>
      </c>
      <c r="Z472" s="40">
        <v>4560</v>
      </c>
      <c r="AA472" s="69">
        <v>0</v>
      </c>
    </row>
    <row r="473" spans="1:27">
      <c r="A473" s="67" t="s">
        <v>3052</v>
      </c>
      <c r="B473" s="67" t="s">
        <v>11</v>
      </c>
      <c r="C473" s="67" t="s">
        <v>3091</v>
      </c>
      <c r="D473" s="67" t="s">
        <v>3361</v>
      </c>
      <c r="E473" s="67" t="s">
        <v>3362</v>
      </c>
      <c r="F473" s="67" t="s">
        <v>1262</v>
      </c>
      <c r="G473" s="67" t="s">
        <v>2359</v>
      </c>
      <c r="H473" s="67" t="s">
        <v>434</v>
      </c>
      <c r="I473" s="67" t="s">
        <v>342</v>
      </c>
      <c r="J473" s="67" t="s">
        <v>3691</v>
      </c>
      <c r="K473" s="67" t="s">
        <v>4763</v>
      </c>
      <c r="L473" s="68">
        <v>30000</v>
      </c>
      <c r="M473" s="68">
        <v>1798</v>
      </c>
      <c r="N473" s="68">
        <v>28202</v>
      </c>
      <c r="O473" s="67" t="s">
        <v>4764</v>
      </c>
      <c r="P473" s="67" t="str">
        <f>TMES[[#This Row],[cedula]]&amp;TMES[[#This Row],[ctapresup]]</f>
        <v>037001679882.1.1.1.01</v>
      </c>
      <c r="Q473" s="69">
        <v>0</v>
      </c>
      <c r="R473" s="40">
        <v>861</v>
      </c>
      <c r="S473" s="69">
        <v>0</v>
      </c>
      <c r="T473" s="69">
        <v>0</v>
      </c>
      <c r="U473" s="69">
        <v>0</v>
      </c>
      <c r="V473" s="69">
        <v>0</v>
      </c>
      <c r="W473" s="40">
        <v>25</v>
      </c>
      <c r="X473" s="69">
        <v>0</v>
      </c>
      <c r="Y473" s="69">
        <v>0</v>
      </c>
      <c r="Z473" s="40">
        <v>912</v>
      </c>
      <c r="AA473" s="69">
        <v>0</v>
      </c>
    </row>
    <row r="474" spans="1:27">
      <c r="A474" s="67" t="s">
        <v>3052</v>
      </c>
      <c r="B474" s="67" t="s">
        <v>11</v>
      </c>
      <c r="C474" s="67" t="s">
        <v>3091</v>
      </c>
      <c r="D474" s="67" t="s">
        <v>3361</v>
      </c>
      <c r="E474" s="67" t="s">
        <v>3362</v>
      </c>
      <c r="F474" s="67" t="s">
        <v>424</v>
      </c>
      <c r="G474" s="67" t="s">
        <v>2360</v>
      </c>
      <c r="H474" s="67" t="s">
        <v>86</v>
      </c>
      <c r="I474" s="67" t="s">
        <v>342</v>
      </c>
      <c r="J474" s="67" t="s">
        <v>3692</v>
      </c>
      <c r="K474" s="67" t="s">
        <v>4763</v>
      </c>
      <c r="L474" s="68">
        <v>31500</v>
      </c>
      <c r="M474" s="68">
        <v>1886.65</v>
      </c>
      <c r="N474" s="68">
        <v>29613.35</v>
      </c>
      <c r="O474" s="67" t="s">
        <v>4764</v>
      </c>
      <c r="P474" s="67" t="str">
        <f>TMES[[#This Row],[cedula]]&amp;TMES[[#This Row],[ctapresup]]</f>
        <v>023004376192.1.1.1.01</v>
      </c>
      <c r="Q474" s="69">
        <v>0</v>
      </c>
      <c r="R474" s="40">
        <v>904.05</v>
      </c>
      <c r="S474" s="69">
        <v>0</v>
      </c>
      <c r="T474" s="69">
        <v>0</v>
      </c>
      <c r="U474" s="69">
        <v>0</v>
      </c>
      <c r="V474" s="69">
        <v>0</v>
      </c>
      <c r="W474" s="40">
        <v>25</v>
      </c>
      <c r="X474" s="69">
        <v>0</v>
      </c>
      <c r="Y474" s="69">
        <v>0</v>
      </c>
      <c r="Z474" s="40">
        <v>957.6</v>
      </c>
      <c r="AA474" s="69">
        <v>0</v>
      </c>
    </row>
    <row r="475" spans="1:27">
      <c r="A475" s="67" t="s">
        <v>3052</v>
      </c>
      <c r="B475" s="67" t="s">
        <v>11</v>
      </c>
      <c r="C475" s="67" t="s">
        <v>3091</v>
      </c>
      <c r="D475" s="67" t="s">
        <v>3361</v>
      </c>
      <c r="E475" s="67" t="s">
        <v>3362</v>
      </c>
      <c r="F475" s="67" t="s">
        <v>1243</v>
      </c>
      <c r="G475" s="67" t="s">
        <v>2361</v>
      </c>
      <c r="H475" s="67" t="s">
        <v>67</v>
      </c>
      <c r="I475" s="67" t="s">
        <v>611</v>
      </c>
      <c r="J475" s="67" t="s">
        <v>3693</v>
      </c>
      <c r="K475" s="67" t="s">
        <v>4763</v>
      </c>
      <c r="L475" s="68">
        <v>30000</v>
      </c>
      <c r="M475" s="68">
        <v>1798</v>
      </c>
      <c r="N475" s="68">
        <v>28202</v>
      </c>
      <c r="O475" s="67" t="s">
        <v>4764</v>
      </c>
      <c r="P475" s="67" t="str">
        <f>TMES[[#This Row],[cedula]]&amp;TMES[[#This Row],[ctapresup]]</f>
        <v>040001390242.1.1.1.01</v>
      </c>
      <c r="Q475" s="69">
        <v>0</v>
      </c>
      <c r="R475" s="40">
        <v>861</v>
      </c>
      <c r="S475" s="69">
        <v>0</v>
      </c>
      <c r="T475" s="69">
        <v>0</v>
      </c>
      <c r="U475" s="69">
        <v>0</v>
      </c>
      <c r="V475" s="69">
        <v>0</v>
      </c>
      <c r="W475" s="40">
        <v>25</v>
      </c>
      <c r="X475" s="69">
        <v>0</v>
      </c>
      <c r="Y475" s="69">
        <v>0</v>
      </c>
      <c r="Z475" s="40">
        <v>912</v>
      </c>
      <c r="AA475" s="69">
        <v>0</v>
      </c>
    </row>
    <row r="476" spans="1:27">
      <c r="A476" s="67" t="s">
        <v>3052</v>
      </c>
      <c r="B476" s="67" t="s">
        <v>11</v>
      </c>
      <c r="C476" s="67" t="s">
        <v>3091</v>
      </c>
      <c r="D476" s="67" t="s">
        <v>3361</v>
      </c>
      <c r="E476" s="67" t="s">
        <v>3362</v>
      </c>
      <c r="F476" s="67" t="s">
        <v>425</v>
      </c>
      <c r="G476" s="67" t="s">
        <v>1425</v>
      </c>
      <c r="H476" s="67" t="s">
        <v>27</v>
      </c>
      <c r="I476" s="67" t="s">
        <v>342</v>
      </c>
      <c r="J476" s="67" t="s">
        <v>3694</v>
      </c>
      <c r="K476" s="67" t="s">
        <v>4763</v>
      </c>
      <c r="L476" s="68">
        <v>16500</v>
      </c>
      <c r="M476" s="68">
        <v>7527.17</v>
      </c>
      <c r="N476" s="68">
        <v>8972.83</v>
      </c>
      <c r="O476" s="67" t="s">
        <v>4764</v>
      </c>
      <c r="P476" s="67" t="str">
        <f>TMES[[#This Row],[cedula]]&amp;TMES[[#This Row],[ctapresup]]</f>
        <v>001099976502.1.1.1.01</v>
      </c>
      <c r="Q476" s="69">
        <v>0</v>
      </c>
      <c r="R476" s="40">
        <v>473.55</v>
      </c>
      <c r="S476" s="40">
        <v>600</v>
      </c>
      <c r="T476" s="40">
        <v>5877.02</v>
      </c>
      <c r="U476" s="69">
        <v>0</v>
      </c>
      <c r="V476" s="40">
        <v>50</v>
      </c>
      <c r="W476" s="40">
        <v>25</v>
      </c>
      <c r="X476" s="69">
        <v>0</v>
      </c>
      <c r="Y476" s="69">
        <v>0</v>
      </c>
      <c r="Z476" s="40">
        <v>501.6</v>
      </c>
      <c r="AA476" s="69">
        <v>0</v>
      </c>
    </row>
    <row r="477" spans="1:27">
      <c r="A477" s="67" t="s">
        <v>3052</v>
      </c>
      <c r="B477" s="67" t="s">
        <v>11</v>
      </c>
      <c r="C477" s="67" t="s">
        <v>3091</v>
      </c>
      <c r="D477" s="67" t="s">
        <v>3361</v>
      </c>
      <c r="E477" s="67" t="s">
        <v>3362</v>
      </c>
      <c r="F477" s="67" t="s">
        <v>426</v>
      </c>
      <c r="G477" s="67" t="s">
        <v>2362</v>
      </c>
      <c r="H477" s="67" t="s">
        <v>8</v>
      </c>
      <c r="I477" s="67" t="s">
        <v>342</v>
      </c>
      <c r="J477" s="67" t="s">
        <v>3695</v>
      </c>
      <c r="K477" s="67" t="s">
        <v>4763</v>
      </c>
      <c r="L477" s="68">
        <v>20000</v>
      </c>
      <c r="M477" s="68">
        <v>12684.63</v>
      </c>
      <c r="N477" s="68">
        <v>7315.37</v>
      </c>
      <c r="O477" s="67" t="s">
        <v>4764</v>
      </c>
      <c r="P477" s="67" t="str">
        <f>TMES[[#This Row],[cedula]]&amp;TMES[[#This Row],[ctapresup]]</f>
        <v>010004848892.1.1.1.01</v>
      </c>
      <c r="Q477" s="69">
        <v>0</v>
      </c>
      <c r="R477" s="40">
        <v>574</v>
      </c>
      <c r="S477" s="69">
        <v>0</v>
      </c>
      <c r="T477" s="40">
        <v>11477.63</v>
      </c>
      <c r="U477" s="69">
        <v>0</v>
      </c>
      <c r="V477" s="69">
        <v>0</v>
      </c>
      <c r="W477" s="40">
        <v>25</v>
      </c>
      <c r="X477" s="69">
        <v>0</v>
      </c>
      <c r="Y477" s="69">
        <v>0</v>
      </c>
      <c r="Z477" s="40">
        <v>608</v>
      </c>
      <c r="AA477" s="69">
        <v>0</v>
      </c>
    </row>
    <row r="478" spans="1:27">
      <c r="A478" s="67" t="s">
        <v>3052</v>
      </c>
      <c r="B478" s="67" t="s">
        <v>11</v>
      </c>
      <c r="C478" s="67" t="s">
        <v>3091</v>
      </c>
      <c r="D478" s="67" t="s">
        <v>3361</v>
      </c>
      <c r="E478" s="67" t="s">
        <v>3362</v>
      </c>
      <c r="F478" s="67" t="s">
        <v>627</v>
      </c>
      <c r="G478" s="67" t="s">
        <v>2363</v>
      </c>
      <c r="H478" s="67" t="s">
        <v>27</v>
      </c>
      <c r="I478" s="67" t="s">
        <v>611</v>
      </c>
      <c r="J478" s="67" t="s">
        <v>3696</v>
      </c>
      <c r="K478" s="67" t="s">
        <v>4763</v>
      </c>
      <c r="L478" s="68">
        <v>11000</v>
      </c>
      <c r="M478" s="68">
        <v>675.1</v>
      </c>
      <c r="N478" s="68">
        <v>10324.9</v>
      </c>
      <c r="O478" s="67" t="s">
        <v>4764</v>
      </c>
      <c r="P478" s="67" t="str">
        <f>TMES[[#This Row],[cedula]]&amp;TMES[[#This Row],[ctapresup]]</f>
        <v>002004555172.1.1.1.01</v>
      </c>
      <c r="Q478" s="69">
        <v>0</v>
      </c>
      <c r="R478" s="40">
        <v>315.7</v>
      </c>
      <c r="S478" s="69">
        <v>0</v>
      </c>
      <c r="T478" s="69">
        <v>0</v>
      </c>
      <c r="U478" s="69">
        <v>0</v>
      </c>
      <c r="V478" s="69">
        <v>0</v>
      </c>
      <c r="W478" s="40">
        <v>25</v>
      </c>
      <c r="X478" s="69">
        <v>0</v>
      </c>
      <c r="Y478" s="69">
        <v>0</v>
      </c>
      <c r="Z478" s="40">
        <v>334.4</v>
      </c>
      <c r="AA478" s="69">
        <v>0</v>
      </c>
    </row>
    <row r="479" spans="1:27">
      <c r="A479" s="67" t="s">
        <v>3052</v>
      </c>
      <c r="B479" s="67" t="s">
        <v>11</v>
      </c>
      <c r="C479" s="67" t="s">
        <v>3091</v>
      </c>
      <c r="D479" s="67" t="s">
        <v>3361</v>
      </c>
      <c r="E479" s="67" t="s">
        <v>3362</v>
      </c>
      <c r="F479" s="67" t="s">
        <v>1207</v>
      </c>
      <c r="G479" s="67" t="s">
        <v>2364</v>
      </c>
      <c r="H479" s="67" t="s">
        <v>381</v>
      </c>
      <c r="I479" s="67" t="s">
        <v>342</v>
      </c>
      <c r="J479" s="67" t="s">
        <v>3697</v>
      </c>
      <c r="K479" s="67" t="s">
        <v>4763</v>
      </c>
      <c r="L479" s="68">
        <v>28000</v>
      </c>
      <c r="M479" s="68">
        <v>1679.8</v>
      </c>
      <c r="N479" s="68">
        <v>26320.2</v>
      </c>
      <c r="O479" s="67" t="s">
        <v>4764</v>
      </c>
      <c r="P479" s="67" t="str">
        <f>TMES[[#This Row],[cedula]]&amp;TMES[[#This Row],[ctapresup]]</f>
        <v>402399969902.1.1.1.01</v>
      </c>
      <c r="Q479" s="69">
        <v>0</v>
      </c>
      <c r="R479" s="40">
        <v>803.6</v>
      </c>
      <c r="S479" s="69">
        <v>0</v>
      </c>
      <c r="T479" s="69">
        <v>0</v>
      </c>
      <c r="U479" s="69">
        <v>0</v>
      </c>
      <c r="V479" s="69">
        <v>0</v>
      </c>
      <c r="W479" s="40">
        <v>25</v>
      </c>
      <c r="X479" s="69">
        <v>0</v>
      </c>
      <c r="Y479" s="69">
        <v>0</v>
      </c>
      <c r="Z479" s="40">
        <v>851.2</v>
      </c>
      <c r="AA479" s="69">
        <v>0</v>
      </c>
    </row>
    <row r="480" spans="1:27">
      <c r="A480" s="67" t="s">
        <v>3052</v>
      </c>
      <c r="B480" s="67" t="s">
        <v>11</v>
      </c>
      <c r="C480" s="67" t="s">
        <v>3091</v>
      </c>
      <c r="D480" s="67" t="s">
        <v>3361</v>
      </c>
      <c r="E480" s="67" t="s">
        <v>3362</v>
      </c>
      <c r="F480" s="67" t="s">
        <v>628</v>
      </c>
      <c r="G480" s="67" t="s">
        <v>1428</v>
      </c>
      <c r="H480" s="67" t="s">
        <v>455</v>
      </c>
      <c r="I480" s="67" t="s">
        <v>611</v>
      </c>
      <c r="J480" s="67" t="s">
        <v>3698</v>
      </c>
      <c r="K480" s="67" t="s">
        <v>4763</v>
      </c>
      <c r="L480" s="68">
        <v>23577.96</v>
      </c>
      <c r="M480" s="68">
        <v>2952.46</v>
      </c>
      <c r="N480" s="68">
        <v>20625.5</v>
      </c>
      <c r="O480" s="67" t="s">
        <v>4764</v>
      </c>
      <c r="P480" s="67" t="str">
        <f>TMES[[#This Row],[cedula]]&amp;TMES[[#This Row],[ctapresup]]</f>
        <v>001023957872.1.1.1.01</v>
      </c>
      <c r="Q480" s="69">
        <v>0</v>
      </c>
      <c r="R480" s="40">
        <v>676.69</v>
      </c>
      <c r="S480" s="40">
        <v>300</v>
      </c>
      <c r="T480" s="40">
        <v>1184</v>
      </c>
      <c r="U480" s="69">
        <v>0</v>
      </c>
      <c r="V480" s="40">
        <v>50</v>
      </c>
      <c r="W480" s="40">
        <v>25</v>
      </c>
      <c r="X480" s="69">
        <v>0</v>
      </c>
      <c r="Y480" s="69">
        <v>0</v>
      </c>
      <c r="Z480" s="40">
        <v>716.77</v>
      </c>
      <c r="AA480" s="69">
        <v>0</v>
      </c>
    </row>
    <row r="481" spans="1:27">
      <c r="A481" s="67" t="s">
        <v>3052</v>
      </c>
      <c r="B481" s="67" t="s">
        <v>11</v>
      </c>
      <c r="C481" s="67" t="s">
        <v>3091</v>
      </c>
      <c r="D481" s="67" t="s">
        <v>3361</v>
      </c>
      <c r="E481" s="67" t="s">
        <v>3362</v>
      </c>
      <c r="F481" s="67" t="s">
        <v>629</v>
      </c>
      <c r="G481" s="67" t="s">
        <v>1429</v>
      </c>
      <c r="H481" s="67" t="s">
        <v>42</v>
      </c>
      <c r="I481" s="67" t="s">
        <v>611</v>
      </c>
      <c r="J481" s="67" t="s">
        <v>3699</v>
      </c>
      <c r="K481" s="67" t="s">
        <v>4763</v>
      </c>
      <c r="L481" s="68">
        <v>26250</v>
      </c>
      <c r="M481" s="68">
        <v>11105.41</v>
      </c>
      <c r="N481" s="68">
        <v>15144.59</v>
      </c>
      <c r="O481" s="67" t="s">
        <v>4764</v>
      </c>
      <c r="P481" s="67" t="str">
        <f>TMES[[#This Row],[cedula]]&amp;TMES[[#This Row],[ctapresup]]</f>
        <v>001094158442.1.1.1.01</v>
      </c>
      <c r="Q481" s="69">
        <v>0</v>
      </c>
      <c r="R481" s="40">
        <v>753.38</v>
      </c>
      <c r="S481" s="40">
        <v>300</v>
      </c>
      <c r="T481" s="40">
        <v>9179.0300000000007</v>
      </c>
      <c r="U481" s="69">
        <v>0</v>
      </c>
      <c r="V481" s="40">
        <v>50</v>
      </c>
      <c r="W481" s="40">
        <v>25</v>
      </c>
      <c r="X481" s="69">
        <v>0</v>
      </c>
      <c r="Y481" s="69">
        <v>0</v>
      </c>
      <c r="Z481" s="40">
        <v>798</v>
      </c>
      <c r="AA481" s="69">
        <v>0</v>
      </c>
    </row>
    <row r="482" spans="1:27">
      <c r="A482" s="67" t="s">
        <v>3052</v>
      </c>
      <c r="B482" s="67" t="s">
        <v>11</v>
      </c>
      <c r="C482" s="67" t="s">
        <v>3091</v>
      </c>
      <c r="D482" s="67" t="s">
        <v>3361</v>
      </c>
      <c r="E482" s="67" t="s">
        <v>3362</v>
      </c>
      <c r="F482" s="67" t="s">
        <v>1150</v>
      </c>
      <c r="G482" s="67" t="s">
        <v>2365</v>
      </c>
      <c r="H482" s="67" t="s">
        <v>8</v>
      </c>
      <c r="I482" s="67" t="s">
        <v>342</v>
      </c>
      <c r="J482" s="67" t="s">
        <v>3700</v>
      </c>
      <c r="K482" s="67" t="s">
        <v>4763</v>
      </c>
      <c r="L482" s="68">
        <v>20000</v>
      </c>
      <c r="M482" s="68">
        <v>8889.0300000000007</v>
      </c>
      <c r="N482" s="68">
        <v>11110.97</v>
      </c>
      <c r="O482" s="67" t="s">
        <v>4764</v>
      </c>
      <c r="P482" s="67" t="str">
        <f>TMES[[#This Row],[cedula]]&amp;TMES[[#This Row],[ctapresup]]</f>
        <v>001112046572.1.1.1.01</v>
      </c>
      <c r="Q482" s="69">
        <v>0</v>
      </c>
      <c r="R482" s="40">
        <v>574</v>
      </c>
      <c r="S482" s="69">
        <v>0</v>
      </c>
      <c r="T482" s="40">
        <v>7682.03</v>
      </c>
      <c r="U482" s="69">
        <v>0</v>
      </c>
      <c r="V482" s="69">
        <v>0</v>
      </c>
      <c r="W482" s="40">
        <v>25</v>
      </c>
      <c r="X482" s="69">
        <v>0</v>
      </c>
      <c r="Y482" s="69">
        <v>0</v>
      </c>
      <c r="Z482" s="40">
        <v>608</v>
      </c>
      <c r="AA482" s="69">
        <v>0</v>
      </c>
    </row>
    <row r="483" spans="1:27">
      <c r="A483" s="67" t="s">
        <v>3052</v>
      </c>
      <c r="B483" s="67" t="s">
        <v>11</v>
      </c>
      <c r="C483" s="67" t="s">
        <v>3091</v>
      </c>
      <c r="D483" s="67" t="s">
        <v>3361</v>
      </c>
      <c r="E483" s="67" t="s">
        <v>3362</v>
      </c>
      <c r="F483" s="67" t="s">
        <v>630</v>
      </c>
      <c r="G483" s="67" t="s">
        <v>2366</v>
      </c>
      <c r="H483" s="67" t="s">
        <v>95</v>
      </c>
      <c r="I483" s="67" t="s">
        <v>611</v>
      </c>
      <c r="J483" s="67" t="s">
        <v>3701</v>
      </c>
      <c r="K483" s="67" t="s">
        <v>4763</v>
      </c>
      <c r="L483" s="68">
        <v>11000</v>
      </c>
      <c r="M483" s="68">
        <v>8744.86</v>
      </c>
      <c r="N483" s="68">
        <v>2255.14</v>
      </c>
      <c r="O483" s="67" t="s">
        <v>4764</v>
      </c>
      <c r="P483" s="67" t="str">
        <f>TMES[[#This Row],[cedula]]&amp;TMES[[#This Row],[ctapresup]]</f>
        <v>001040430052.1.1.1.01</v>
      </c>
      <c r="Q483" s="69">
        <v>0</v>
      </c>
      <c r="R483" s="40">
        <v>315.7</v>
      </c>
      <c r="S483" s="69">
        <v>0</v>
      </c>
      <c r="T483" s="40">
        <v>8069.76</v>
      </c>
      <c r="U483" s="69">
        <v>0</v>
      </c>
      <c r="V483" s="69">
        <v>0</v>
      </c>
      <c r="W483" s="40">
        <v>25</v>
      </c>
      <c r="X483" s="69">
        <v>0</v>
      </c>
      <c r="Y483" s="69">
        <v>0</v>
      </c>
      <c r="Z483" s="40">
        <v>334.4</v>
      </c>
      <c r="AA483" s="69">
        <v>0</v>
      </c>
    </row>
    <row r="484" spans="1:27">
      <c r="A484" s="67" t="s">
        <v>3052</v>
      </c>
      <c r="B484" s="67" t="s">
        <v>11</v>
      </c>
      <c r="C484" s="67" t="s">
        <v>3091</v>
      </c>
      <c r="D484" s="67" t="s">
        <v>3361</v>
      </c>
      <c r="E484" s="67" t="s">
        <v>3362</v>
      </c>
      <c r="F484" s="67" t="s">
        <v>1933</v>
      </c>
      <c r="G484" s="67" t="s">
        <v>2367</v>
      </c>
      <c r="H484" s="67" t="s">
        <v>381</v>
      </c>
      <c r="I484" s="67" t="s">
        <v>342</v>
      </c>
      <c r="J484" s="67" t="s">
        <v>3702</v>
      </c>
      <c r="K484" s="67" t="s">
        <v>4763</v>
      </c>
      <c r="L484" s="68">
        <v>25000</v>
      </c>
      <c r="M484" s="68">
        <v>1502.5</v>
      </c>
      <c r="N484" s="68">
        <v>23497.5</v>
      </c>
      <c r="O484" s="67" t="s">
        <v>4764</v>
      </c>
      <c r="P484" s="67" t="str">
        <f>TMES[[#This Row],[cedula]]&amp;TMES[[#This Row],[ctapresup]]</f>
        <v>402148353612.1.1.1.01</v>
      </c>
      <c r="Q484" s="69">
        <v>0</v>
      </c>
      <c r="R484" s="40">
        <v>717.5</v>
      </c>
      <c r="S484" s="69">
        <v>0</v>
      </c>
      <c r="T484" s="69">
        <v>0</v>
      </c>
      <c r="U484" s="69">
        <v>0</v>
      </c>
      <c r="V484" s="69">
        <v>0</v>
      </c>
      <c r="W484" s="40">
        <v>25</v>
      </c>
      <c r="X484" s="69">
        <v>0</v>
      </c>
      <c r="Y484" s="69">
        <v>0</v>
      </c>
      <c r="Z484" s="40">
        <v>760</v>
      </c>
      <c r="AA484" s="69">
        <v>0</v>
      </c>
    </row>
    <row r="485" spans="1:27">
      <c r="A485" s="67" t="s">
        <v>3052</v>
      </c>
      <c r="B485" s="67" t="s">
        <v>11</v>
      </c>
      <c r="C485" s="67" t="s">
        <v>3091</v>
      </c>
      <c r="D485" s="67" t="s">
        <v>3361</v>
      </c>
      <c r="E485" s="67" t="s">
        <v>3362</v>
      </c>
      <c r="F485" s="67" t="s">
        <v>431</v>
      </c>
      <c r="G485" s="67" t="s">
        <v>2368</v>
      </c>
      <c r="H485" s="67" t="s">
        <v>432</v>
      </c>
      <c r="I485" s="67" t="s">
        <v>342</v>
      </c>
      <c r="J485" s="67" t="s">
        <v>3703</v>
      </c>
      <c r="K485" s="67" t="s">
        <v>4763</v>
      </c>
      <c r="L485" s="68">
        <v>22000</v>
      </c>
      <c r="M485" s="68">
        <v>2031.2</v>
      </c>
      <c r="N485" s="68">
        <v>19968.8</v>
      </c>
      <c r="O485" s="67" t="s">
        <v>4764</v>
      </c>
      <c r="P485" s="67" t="str">
        <f>TMES[[#This Row],[cedula]]&amp;TMES[[#This Row],[ctapresup]]</f>
        <v>223006255912.1.1.1.01</v>
      </c>
      <c r="Q485" s="69">
        <v>0</v>
      </c>
      <c r="R485" s="40">
        <v>631.4</v>
      </c>
      <c r="S485" s="69">
        <v>0</v>
      </c>
      <c r="T485" s="40">
        <v>706</v>
      </c>
      <c r="U485" s="69">
        <v>0</v>
      </c>
      <c r="V485" s="69">
        <v>0</v>
      </c>
      <c r="W485" s="40">
        <v>25</v>
      </c>
      <c r="X485" s="69">
        <v>0</v>
      </c>
      <c r="Y485" s="69">
        <v>0</v>
      </c>
      <c r="Z485" s="40">
        <v>668.8</v>
      </c>
      <c r="AA485" s="69">
        <v>0</v>
      </c>
    </row>
    <row r="486" spans="1:27">
      <c r="A486" s="67" t="s">
        <v>3052</v>
      </c>
      <c r="B486" s="67" t="s">
        <v>11</v>
      </c>
      <c r="C486" s="67" t="s">
        <v>3091</v>
      </c>
      <c r="D486" s="67" t="s">
        <v>3361</v>
      </c>
      <c r="E486" s="67" t="s">
        <v>3362</v>
      </c>
      <c r="F486" s="67" t="s">
        <v>631</v>
      </c>
      <c r="G486" s="67" t="s">
        <v>2369</v>
      </c>
      <c r="H486" s="67" t="s">
        <v>474</v>
      </c>
      <c r="I486" s="67" t="s">
        <v>611</v>
      </c>
      <c r="J486" s="67" t="s">
        <v>3704</v>
      </c>
      <c r="K486" s="67" t="s">
        <v>4763</v>
      </c>
      <c r="L486" s="68">
        <v>11000</v>
      </c>
      <c r="M486" s="68">
        <v>8859.35</v>
      </c>
      <c r="N486" s="68">
        <v>2140.65</v>
      </c>
      <c r="O486" s="67" t="s">
        <v>4764</v>
      </c>
      <c r="P486" s="67" t="str">
        <f>TMES[[#This Row],[cedula]]&amp;TMES[[#This Row],[ctapresup]]</f>
        <v>001115086362.1.1.1.01</v>
      </c>
      <c r="Q486" s="69">
        <v>0</v>
      </c>
      <c r="R486" s="40">
        <v>315.7</v>
      </c>
      <c r="S486" s="69">
        <v>0</v>
      </c>
      <c r="T486" s="40">
        <v>8184.25</v>
      </c>
      <c r="U486" s="69">
        <v>0</v>
      </c>
      <c r="V486" s="69">
        <v>0</v>
      </c>
      <c r="W486" s="40">
        <v>25</v>
      </c>
      <c r="X486" s="69">
        <v>0</v>
      </c>
      <c r="Y486" s="69">
        <v>0</v>
      </c>
      <c r="Z486" s="40">
        <v>334.4</v>
      </c>
      <c r="AA486" s="69">
        <v>0</v>
      </c>
    </row>
    <row r="487" spans="1:27">
      <c r="A487" s="67" t="s">
        <v>3052</v>
      </c>
      <c r="B487" s="67" t="s">
        <v>11</v>
      </c>
      <c r="C487" s="67" t="s">
        <v>3091</v>
      </c>
      <c r="D487" s="67" t="s">
        <v>3361</v>
      </c>
      <c r="E487" s="67" t="s">
        <v>3362</v>
      </c>
      <c r="F487" s="67" t="s">
        <v>230</v>
      </c>
      <c r="G487" s="67" t="s">
        <v>1329</v>
      </c>
      <c r="H487" s="67" t="s">
        <v>232</v>
      </c>
      <c r="I487" s="67" t="s">
        <v>611</v>
      </c>
      <c r="J487" s="67" t="s">
        <v>3705</v>
      </c>
      <c r="K487" s="67" t="s">
        <v>4763</v>
      </c>
      <c r="L487" s="68">
        <v>50000</v>
      </c>
      <c r="M487" s="68">
        <v>30390.81</v>
      </c>
      <c r="N487" s="68">
        <v>19609.189999999999</v>
      </c>
      <c r="O487" s="67" t="s">
        <v>4764</v>
      </c>
      <c r="P487" s="67" t="str">
        <f>TMES[[#This Row],[cedula]]&amp;TMES[[#This Row],[ctapresup]]</f>
        <v>001141756312.1.1.1.01</v>
      </c>
      <c r="Q487" s="69">
        <v>0</v>
      </c>
      <c r="R487" s="40">
        <v>1435</v>
      </c>
      <c r="S487" s="69">
        <v>0</v>
      </c>
      <c r="T487" s="40">
        <v>25506.81</v>
      </c>
      <c r="U487" s="69">
        <v>0</v>
      </c>
      <c r="V487" s="40">
        <v>50</v>
      </c>
      <c r="W487" s="40">
        <v>25</v>
      </c>
      <c r="X487" s="40">
        <v>1854</v>
      </c>
      <c r="Y487" s="69">
        <v>0</v>
      </c>
      <c r="Z487" s="40">
        <v>1520</v>
      </c>
      <c r="AA487" s="69">
        <v>0</v>
      </c>
    </row>
    <row r="488" spans="1:27">
      <c r="A488" s="67" t="s">
        <v>3052</v>
      </c>
      <c r="B488" s="67" t="s">
        <v>11</v>
      </c>
      <c r="C488" s="67" t="s">
        <v>3091</v>
      </c>
      <c r="D488" s="67" t="s">
        <v>3361</v>
      </c>
      <c r="E488" s="67" t="s">
        <v>3362</v>
      </c>
      <c r="F488" s="67" t="s">
        <v>433</v>
      </c>
      <c r="G488" s="67" t="s">
        <v>2370</v>
      </c>
      <c r="H488" s="67" t="s">
        <v>434</v>
      </c>
      <c r="I488" s="67" t="s">
        <v>342</v>
      </c>
      <c r="J488" s="67" t="s">
        <v>3706</v>
      </c>
      <c r="K488" s="67" t="s">
        <v>4763</v>
      </c>
      <c r="L488" s="68">
        <v>21735</v>
      </c>
      <c r="M488" s="68">
        <v>2821.98</v>
      </c>
      <c r="N488" s="68">
        <v>18913.02</v>
      </c>
      <c r="O488" s="67" t="s">
        <v>4764</v>
      </c>
      <c r="P488" s="67" t="str">
        <f>TMES[[#This Row],[cedula]]&amp;TMES[[#This Row],[ctapresup]]</f>
        <v>031038977932.1.1.1.01</v>
      </c>
      <c r="Q488" s="69">
        <v>0</v>
      </c>
      <c r="R488" s="40">
        <v>623.79</v>
      </c>
      <c r="S488" s="69">
        <v>0</v>
      </c>
      <c r="T488" s="69">
        <v>0</v>
      </c>
      <c r="U488" s="69">
        <v>0</v>
      </c>
      <c r="V488" s="69">
        <v>0</v>
      </c>
      <c r="W488" s="40">
        <v>25</v>
      </c>
      <c r="X488" s="69">
        <v>0</v>
      </c>
      <c r="Y488" s="69">
        <v>0</v>
      </c>
      <c r="Z488" s="40">
        <v>660.74</v>
      </c>
      <c r="AA488" s="40">
        <v>1512.45</v>
      </c>
    </row>
    <row r="489" spans="1:27">
      <c r="A489" s="67" t="s">
        <v>3052</v>
      </c>
      <c r="B489" s="67" t="s">
        <v>11</v>
      </c>
      <c r="C489" s="67" t="s">
        <v>3091</v>
      </c>
      <c r="D489" s="67" t="s">
        <v>3361</v>
      </c>
      <c r="E489" s="67" t="s">
        <v>3362</v>
      </c>
      <c r="F489" s="67" t="s">
        <v>252</v>
      </c>
      <c r="G489" s="67" t="s">
        <v>2371</v>
      </c>
      <c r="H489" s="67" t="s">
        <v>130</v>
      </c>
      <c r="I489" s="67" t="s">
        <v>1986</v>
      </c>
      <c r="J489" s="67" t="s">
        <v>3707</v>
      </c>
      <c r="K489" s="67" t="s">
        <v>4763</v>
      </c>
      <c r="L489" s="68">
        <v>115000</v>
      </c>
      <c r="M489" s="68">
        <v>25951.24</v>
      </c>
      <c r="N489" s="68">
        <v>89048.76</v>
      </c>
      <c r="O489" s="67" t="s">
        <v>4764</v>
      </c>
      <c r="P489" s="67" t="str">
        <f>TMES[[#This Row],[cedula]]&amp;TMES[[#This Row],[ctapresup]]</f>
        <v>001077213752.1.1.1.01</v>
      </c>
      <c r="Q489" s="69">
        <v>0</v>
      </c>
      <c r="R489" s="40">
        <v>3300.5</v>
      </c>
      <c r="S489" s="69">
        <v>0</v>
      </c>
      <c r="T489" s="40">
        <v>3496</v>
      </c>
      <c r="U489" s="69">
        <v>0</v>
      </c>
      <c r="V489" s="69">
        <v>0</v>
      </c>
      <c r="W489" s="40">
        <v>25</v>
      </c>
      <c r="X489" s="40">
        <v>15633.74</v>
      </c>
      <c r="Y489" s="69">
        <v>0</v>
      </c>
      <c r="Z489" s="40">
        <v>3496</v>
      </c>
      <c r="AA489" s="69">
        <v>0</v>
      </c>
    </row>
    <row r="490" spans="1:27">
      <c r="A490" s="67" t="s">
        <v>3052</v>
      </c>
      <c r="B490" s="67" t="s">
        <v>11</v>
      </c>
      <c r="C490" s="67" t="s">
        <v>3091</v>
      </c>
      <c r="D490" s="67" t="s">
        <v>3361</v>
      </c>
      <c r="E490" s="67" t="s">
        <v>3362</v>
      </c>
      <c r="F490" s="67" t="s">
        <v>1612</v>
      </c>
      <c r="G490" s="67" t="s">
        <v>2372</v>
      </c>
      <c r="H490" s="67" t="s">
        <v>27</v>
      </c>
      <c r="I490" s="67" t="s">
        <v>611</v>
      </c>
      <c r="J490" s="67" t="s">
        <v>3708</v>
      </c>
      <c r="K490" s="67" t="s">
        <v>4763</v>
      </c>
      <c r="L490" s="68">
        <v>20000</v>
      </c>
      <c r="M490" s="68">
        <v>1207</v>
      </c>
      <c r="N490" s="68">
        <v>18793</v>
      </c>
      <c r="O490" s="67" t="s">
        <v>4764</v>
      </c>
      <c r="P490" s="67" t="str">
        <f>TMES[[#This Row],[cedula]]&amp;TMES[[#This Row],[ctapresup]]</f>
        <v>040000915222.1.1.1.01</v>
      </c>
      <c r="Q490" s="69">
        <v>0</v>
      </c>
      <c r="R490" s="40">
        <v>574</v>
      </c>
      <c r="S490" s="69">
        <v>0</v>
      </c>
      <c r="T490" s="69">
        <v>0</v>
      </c>
      <c r="U490" s="69">
        <v>0</v>
      </c>
      <c r="V490" s="69">
        <v>0</v>
      </c>
      <c r="W490" s="40">
        <v>25</v>
      </c>
      <c r="X490" s="69">
        <v>0</v>
      </c>
      <c r="Y490" s="69">
        <v>0</v>
      </c>
      <c r="Z490" s="40">
        <v>608</v>
      </c>
      <c r="AA490" s="69">
        <v>0</v>
      </c>
    </row>
    <row r="491" spans="1:27">
      <c r="A491" s="67" t="s">
        <v>3052</v>
      </c>
      <c r="B491" s="67" t="s">
        <v>11</v>
      </c>
      <c r="C491" s="67" t="s">
        <v>3091</v>
      </c>
      <c r="D491" s="67" t="s">
        <v>3361</v>
      </c>
      <c r="E491" s="67" t="s">
        <v>3362</v>
      </c>
      <c r="F491" s="67" t="s">
        <v>435</v>
      </c>
      <c r="G491" s="67" t="s">
        <v>1430</v>
      </c>
      <c r="H491" s="67" t="s">
        <v>133</v>
      </c>
      <c r="I491" s="67" t="s">
        <v>342</v>
      </c>
      <c r="J491" s="67" t="s">
        <v>3709</v>
      </c>
      <c r="K491" s="67" t="s">
        <v>4763</v>
      </c>
      <c r="L491" s="68">
        <v>16500</v>
      </c>
      <c r="M491" s="68">
        <v>1100.1500000000001</v>
      </c>
      <c r="N491" s="68">
        <v>15399.85</v>
      </c>
      <c r="O491" s="67" t="s">
        <v>4764</v>
      </c>
      <c r="P491" s="67" t="str">
        <f>TMES[[#This Row],[cedula]]&amp;TMES[[#This Row],[ctapresup]]</f>
        <v>001116456362.1.1.1.01</v>
      </c>
      <c r="Q491" s="69">
        <v>0</v>
      </c>
      <c r="R491" s="40">
        <v>473.55</v>
      </c>
      <c r="S491" s="69">
        <v>0</v>
      </c>
      <c r="T491" s="69">
        <v>0</v>
      </c>
      <c r="U491" s="69">
        <v>0</v>
      </c>
      <c r="V491" s="40">
        <v>100</v>
      </c>
      <c r="W491" s="40">
        <v>25</v>
      </c>
      <c r="X491" s="69">
        <v>0</v>
      </c>
      <c r="Y491" s="69">
        <v>0</v>
      </c>
      <c r="Z491" s="40">
        <v>501.6</v>
      </c>
      <c r="AA491" s="69">
        <v>0</v>
      </c>
    </row>
    <row r="492" spans="1:27">
      <c r="A492" s="67" t="s">
        <v>3052</v>
      </c>
      <c r="B492" s="67" t="s">
        <v>11</v>
      </c>
      <c r="C492" s="67" t="s">
        <v>3091</v>
      </c>
      <c r="D492" s="67" t="s">
        <v>3361</v>
      </c>
      <c r="E492" s="67" t="s">
        <v>3362</v>
      </c>
      <c r="F492" s="67" t="s">
        <v>1151</v>
      </c>
      <c r="G492" s="67" t="s">
        <v>2373</v>
      </c>
      <c r="H492" s="67" t="s">
        <v>210</v>
      </c>
      <c r="I492" s="67" t="s">
        <v>342</v>
      </c>
      <c r="J492" s="67" t="s">
        <v>3710</v>
      </c>
      <c r="K492" s="67" t="s">
        <v>4763</v>
      </c>
      <c r="L492" s="68">
        <v>25000</v>
      </c>
      <c r="M492" s="68">
        <v>1502.5</v>
      </c>
      <c r="N492" s="68">
        <v>23497.5</v>
      </c>
      <c r="O492" s="67" t="s">
        <v>4764</v>
      </c>
      <c r="P492" s="67" t="str">
        <f>TMES[[#This Row],[cedula]]&amp;TMES[[#This Row],[ctapresup]]</f>
        <v>402321843392.1.1.1.01</v>
      </c>
      <c r="Q492" s="69">
        <v>0</v>
      </c>
      <c r="R492" s="40">
        <v>717.5</v>
      </c>
      <c r="S492" s="69">
        <v>0</v>
      </c>
      <c r="T492" s="69">
        <v>0</v>
      </c>
      <c r="U492" s="69">
        <v>0</v>
      </c>
      <c r="V492" s="69">
        <v>0</v>
      </c>
      <c r="W492" s="40">
        <v>25</v>
      </c>
      <c r="X492" s="69">
        <v>0</v>
      </c>
      <c r="Y492" s="69">
        <v>0</v>
      </c>
      <c r="Z492" s="40">
        <v>760</v>
      </c>
      <c r="AA492" s="69">
        <v>0</v>
      </c>
    </row>
    <row r="493" spans="1:27">
      <c r="A493" s="67" t="s">
        <v>3052</v>
      </c>
      <c r="B493" s="67" t="s">
        <v>11</v>
      </c>
      <c r="C493" s="67" t="s">
        <v>3091</v>
      </c>
      <c r="D493" s="67" t="s">
        <v>3361</v>
      </c>
      <c r="E493" s="67" t="s">
        <v>3362</v>
      </c>
      <c r="F493" s="67" t="s">
        <v>632</v>
      </c>
      <c r="G493" s="67" t="s">
        <v>2374</v>
      </c>
      <c r="H493" s="67" t="s">
        <v>95</v>
      </c>
      <c r="I493" s="67" t="s">
        <v>611</v>
      </c>
      <c r="J493" s="67" t="s">
        <v>3711</v>
      </c>
      <c r="K493" s="67" t="s">
        <v>4763</v>
      </c>
      <c r="L493" s="68">
        <v>11000</v>
      </c>
      <c r="M493" s="68">
        <v>8935.02</v>
      </c>
      <c r="N493" s="68">
        <v>2064.98</v>
      </c>
      <c r="O493" s="67" t="s">
        <v>4764</v>
      </c>
      <c r="P493" s="67" t="str">
        <f>TMES[[#This Row],[cedula]]&amp;TMES[[#This Row],[ctapresup]]</f>
        <v>001189234812.1.1.1.01</v>
      </c>
      <c r="Q493" s="69">
        <v>0</v>
      </c>
      <c r="R493" s="40">
        <v>315.7</v>
      </c>
      <c r="S493" s="69">
        <v>0</v>
      </c>
      <c r="T493" s="40">
        <v>8259.92</v>
      </c>
      <c r="U493" s="69">
        <v>0</v>
      </c>
      <c r="V493" s="69">
        <v>0</v>
      </c>
      <c r="W493" s="40">
        <v>25</v>
      </c>
      <c r="X493" s="69">
        <v>0</v>
      </c>
      <c r="Y493" s="69">
        <v>0</v>
      </c>
      <c r="Z493" s="40">
        <v>334.4</v>
      </c>
      <c r="AA493" s="69">
        <v>0</v>
      </c>
    </row>
    <row r="494" spans="1:27">
      <c r="A494" s="67" t="s">
        <v>3052</v>
      </c>
      <c r="B494" s="67" t="s">
        <v>11</v>
      </c>
      <c r="C494" s="67" t="s">
        <v>3091</v>
      </c>
      <c r="D494" s="67" t="s">
        <v>3361</v>
      </c>
      <c r="E494" s="67" t="s">
        <v>3362</v>
      </c>
      <c r="F494" s="67" t="s">
        <v>436</v>
      </c>
      <c r="G494" s="67" t="s">
        <v>1431</v>
      </c>
      <c r="H494" s="67" t="s">
        <v>381</v>
      </c>
      <c r="I494" s="67" t="s">
        <v>342</v>
      </c>
      <c r="J494" s="67" t="s">
        <v>3712</v>
      </c>
      <c r="K494" s="67" t="s">
        <v>4763</v>
      </c>
      <c r="L494" s="68">
        <v>12650</v>
      </c>
      <c r="M494" s="68">
        <v>2285.0700000000002</v>
      </c>
      <c r="N494" s="68">
        <v>10364.93</v>
      </c>
      <c r="O494" s="67" t="s">
        <v>4764</v>
      </c>
      <c r="P494" s="67" t="str">
        <f>TMES[[#This Row],[cedula]]&amp;TMES[[#This Row],[ctapresup]]</f>
        <v>031050790282.1.1.1.01</v>
      </c>
      <c r="Q494" s="69">
        <v>0</v>
      </c>
      <c r="R494" s="40">
        <v>363.06</v>
      </c>
      <c r="S494" s="69">
        <v>0</v>
      </c>
      <c r="T494" s="69">
        <v>0</v>
      </c>
      <c r="U494" s="69">
        <v>0</v>
      </c>
      <c r="V494" s="69">
        <v>0</v>
      </c>
      <c r="W494" s="40">
        <v>25</v>
      </c>
      <c r="X494" s="69">
        <v>0</v>
      </c>
      <c r="Y494" s="69">
        <v>0</v>
      </c>
      <c r="Z494" s="40">
        <v>384.56</v>
      </c>
      <c r="AA494" s="40">
        <v>1512.45</v>
      </c>
    </row>
    <row r="495" spans="1:27">
      <c r="A495" s="67" t="s">
        <v>3052</v>
      </c>
      <c r="B495" s="67" t="s">
        <v>11</v>
      </c>
      <c r="C495" s="67" t="s">
        <v>3091</v>
      </c>
      <c r="D495" s="67" t="s">
        <v>3361</v>
      </c>
      <c r="E495" s="67" t="s">
        <v>3362</v>
      </c>
      <c r="F495" s="67" t="s">
        <v>3092</v>
      </c>
      <c r="G495" s="67" t="s">
        <v>3093</v>
      </c>
      <c r="H495" s="67" t="s">
        <v>8</v>
      </c>
      <c r="I495" s="67" t="s">
        <v>342</v>
      </c>
      <c r="J495" s="67" t="s">
        <v>3713</v>
      </c>
      <c r="K495" s="67" t="s">
        <v>4763</v>
      </c>
      <c r="L495" s="68">
        <v>17000</v>
      </c>
      <c r="M495" s="68">
        <v>1029.7</v>
      </c>
      <c r="N495" s="68">
        <v>15970.3</v>
      </c>
      <c r="O495" s="67" t="s">
        <v>4764</v>
      </c>
      <c r="P495" s="67" t="str">
        <f>TMES[[#This Row],[cedula]]&amp;TMES[[#This Row],[ctapresup]]</f>
        <v>402370733212.1.1.1.01</v>
      </c>
      <c r="Q495" s="69">
        <v>0</v>
      </c>
      <c r="R495" s="40">
        <v>487.9</v>
      </c>
      <c r="S495" s="69">
        <v>0</v>
      </c>
      <c r="T495" s="69">
        <v>0</v>
      </c>
      <c r="U495" s="69">
        <v>0</v>
      </c>
      <c r="V495" s="69">
        <v>0</v>
      </c>
      <c r="W495" s="40">
        <v>25</v>
      </c>
      <c r="X495" s="69">
        <v>0</v>
      </c>
      <c r="Y495" s="69">
        <v>0</v>
      </c>
      <c r="Z495" s="40">
        <v>516.79999999999995</v>
      </c>
      <c r="AA495" s="69">
        <v>0</v>
      </c>
    </row>
    <row r="496" spans="1:27">
      <c r="A496" s="67" t="s">
        <v>3052</v>
      </c>
      <c r="B496" s="67" t="s">
        <v>11</v>
      </c>
      <c r="C496" s="67" t="s">
        <v>3091</v>
      </c>
      <c r="D496" s="67" t="s">
        <v>3361</v>
      </c>
      <c r="E496" s="67" t="s">
        <v>3362</v>
      </c>
      <c r="F496" s="67" t="s">
        <v>1206</v>
      </c>
      <c r="G496" s="67" t="s">
        <v>2375</v>
      </c>
      <c r="H496" s="67" t="s">
        <v>210</v>
      </c>
      <c r="I496" s="67" t="s">
        <v>342</v>
      </c>
      <c r="J496" s="67" t="s">
        <v>3714</v>
      </c>
      <c r="K496" s="67" t="s">
        <v>4763</v>
      </c>
      <c r="L496" s="68">
        <v>25000</v>
      </c>
      <c r="M496" s="68">
        <v>1502.5</v>
      </c>
      <c r="N496" s="68">
        <v>23497.5</v>
      </c>
      <c r="O496" s="67" t="s">
        <v>4764</v>
      </c>
      <c r="P496" s="67" t="str">
        <f>TMES[[#This Row],[cedula]]&amp;TMES[[#This Row],[ctapresup]]</f>
        <v>001192267442.1.1.1.01</v>
      </c>
      <c r="Q496" s="69">
        <v>0</v>
      </c>
      <c r="R496" s="40">
        <v>717.5</v>
      </c>
      <c r="S496" s="69">
        <v>0</v>
      </c>
      <c r="T496" s="69">
        <v>0</v>
      </c>
      <c r="U496" s="69">
        <v>0</v>
      </c>
      <c r="V496" s="69">
        <v>0</v>
      </c>
      <c r="W496" s="40">
        <v>25</v>
      </c>
      <c r="X496" s="69">
        <v>0</v>
      </c>
      <c r="Y496" s="69">
        <v>0</v>
      </c>
      <c r="Z496" s="40">
        <v>760</v>
      </c>
      <c r="AA496" s="69">
        <v>0</v>
      </c>
    </row>
    <row r="497" spans="1:27">
      <c r="A497" s="67" t="s">
        <v>3052</v>
      </c>
      <c r="B497" s="67" t="s">
        <v>11</v>
      </c>
      <c r="C497" s="67" t="s">
        <v>3091</v>
      </c>
      <c r="D497" s="67" t="s">
        <v>3361</v>
      </c>
      <c r="E497" s="67" t="s">
        <v>3362</v>
      </c>
      <c r="F497" s="67" t="s">
        <v>437</v>
      </c>
      <c r="G497" s="67" t="s">
        <v>2376</v>
      </c>
      <c r="H497" s="67" t="s">
        <v>4771</v>
      </c>
      <c r="I497" s="67" t="s">
        <v>342</v>
      </c>
      <c r="J497" s="67" t="s">
        <v>3715</v>
      </c>
      <c r="K497" s="67" t="s">
        <v>4763</v>
      </c>
      <c r="L497" s="68">
        <v>100000</v>
      </c>
      <c r="M497" s="68">
        <v>19224.71</v>
      </c>
      <c r="N497" s="68">
        <v>80775.289999999994</v>
      </c>
      <c r="O497" s="67" t="s">
        <v>4764</v>
      </c>
      <c r="P497" s="67" t="str">
        <f>TMES[[#This Row],[cedula]]&amp;TMES[[#This Row],[ctapresup]]</f>
        <v>001102236582.1.1.1.01</v>
      </c>
      <c r="Q497" s="69">
        <v>0</v>
      </c>
      <c r="R497" s="40">
        <v>2870</v>
      </c>
      <c r="S497" s="69">
        <v>0</v>
      </c>
      <c r="T497" s="69">
        <v>0</v>
      </c>
      <c r="U497" s="69">
        <v>0</v>
      </c>
      <c r="V497" s="40">
        <v>50</v>
      </c>
      <c r="W497" s="40">
        <v>25</v>
      </c>
      <c r="X497" s="40">
        <v>11727.26</v>
      </c>
      <c r="Y497" s="69">
        <v>0</v>
      </c>
      <c r="Z497" s="40">
        <v>3040</v>
      </c>
      <c r="AA497" s="40">
        <v>1512.45</v>
      </c>
    </row>
    <row r="498" spans="1:27">
      <c r="A498" s="67" t="s">
        <v>3052</v>
      </c>
      <c r="B498" s="67" t="s">
        <v>11</v>
      </c>
      <c r="C498" s="67" t="s">
        <v>3091</v>
      </c>
      <c r="D498" s="67" t="s">
        <v>3361</v>
      </c>
      <c r="E498" s="67" t="s">
        <v>3362</v>
      </c>
      <c r="F498" s="67" t="s">
        <v>1432</v>
      </c>
      <c r="G498" s="67" t="s">
        <v>1433</v>
      </c>
      <c r="H498" s="67" t="s">
        <v>1434</v>
      </c>
      <c r="I498" s="67" t="s">
        <v>342</v>
      </c>
      <c r="J498" s="67" t="s">
        <v>3716</v>
      </c>
      <c r="K498" s="67" t="s">
        <v>4763</v>
      </c>
      <c r="L498" s="68">
        <v>11559.93</v>
      </c>
      <c r="M498" s="68">
        <v>708.19</v>
      </c>
      <c r="N498" s="68">
        <v>10851.74</v>
      </c>
      <c r="O498" s="67" t="s">
        <v>4764</v>
      </c>
      <c r="P498" s="67" t="str">
        <f>TMES[[#This Row],[cedula]]&amp;TMES[[#This Row],[ctapresup]]</f>
        <v>001045546052.1.1.1.01</v>
      </c>
      <c r="Q498" s="69">
        <v>0</v>
      </c>
      <c r="R498" s="40">
        <v>331.77</v>
      </c>
      <c r="S498" s="69">
        <v>0</v>
      </c>
      <c r="T498" s="69">
        <v>0</v>
      </c>
      <c r="U498" s="69">
        <v>0</v>
      </c>
      <c r="V498" s="69">
        <v>0</v>
      </c>
      <c r="W498" s="40">
        <v>25</v>
      </c>
      <c r="X498" s="69">
        <v>0</v>
      </c>
      <c r="Y498" s="69">
        <v>0</v>
      </c>
      <c r="Z498" s="40">
        <v>351.42</v>
      </c>
      <c r="AA498" s="69">
        <v>0</v>
      </c>
    </row>
    <row r="499" spans="1:27">
      <c r="A499" s="67" t="s">
        <v>3052</v>
      </c>
      <c r="B499" s="67" t="s">
        <v>11</v>
      </c>
      <c r="C499" s="67" t="s">
        <v>3091</v>
      </c>
      <c r="D499" s="67" t="s">
        <v>3361</v>
      </c>
      <c r="E499" s="67" t="s">
        <v>3362</v>
      </c>
      <c r="F499" s="67" t="s">
        <v>924</v>
      </c>
      <c r="G499" s="67" t="s">
        <v>2377</v>
      </c>
      <c r="H499" s="67" t="s">
        <v>239</v>
      </c>
      <c r="I499" s="67" t="s">
        <v>342</v>
      </c>
      <c r="J499" s="67" t="s">
        <v>3717</v>
      </c>
      <c r="K499" s="67" t="s">
        <v>4763</v>
      </c>
      <c r="L499" s="68">
        <v>60000</v>
      </c>
      <c r="M499" s="68">
        <v>20424.330000000002</v>
      </c>
      <c r="N499" s="68">
        <v>39575.67</v>
      </c>
      <c r="O499" s="67" t="s">
        <v>4764</v>
      </c>
      <c r="P499" s="67" t="str">
        <f>TMES[[#This Row],[cedula]]&amp;TMES[[#This Row],[ctapresup]]</f>
        <v>001000798962.1.1.1.01</v>
      </c>
      <c r="Q499" s="69">
        <v>0</v>
      </c>
      <c r="R499" s="40">
        <v>1722</v>
      </c>
      <c r="S499" s="40">
        <v>600</v>
      </c>
      <c r="T499" s="40">
        <v>11506.69</v>
      </c>
      <c r="U499" s="69">
        <v>0</v>
      </c>
      <c r="V499" s="40">
        <v>50</v>
      </c>
      <c r="W499" s="40">
        <v>25</v>
      </c>
      <c r="X499" s="40">
        <v>3184.19</v>
      </c>
      <c r="Y499" s="69">
        <v>0</v>
      </c>
      <c r="Z499" s="40">
        <v>1824</v>
      </c>
      <c r="AA499" s="40">
        <v>1512.45</v>
      </c>
    </row>
    <row r="500" spans="1:27">
      <c r="A500" s="67" t="s">
        <v>3052</v>
      </c>
      <c r="B500" s="67" t="s">
        <v>11</v>
      </c>
      <c r="C500" s="67" t="s">
        <v>3091</v>
      </c>
      <c r="D500" s="67" t="s">
        <v>3361</v>
      </c>
      <c r="E500" s="67" t="s">
        <v>3362</v>
      </c>
      <c r="F500" s="67" t="s">
        <v>440</v>
      </c>
      <c r="G500" s="67" t="s">
        <v>2378</v>
      </c>
      <c r="H500" s="67" t="s">
        <v>441</v>
      </c>
      <c r="I500" s="67" t="s">
        <v>342</v>
      </c>
      <c r="J500" s="67" t="s">
        <v>3718</v>
      </c>
      <c r="K500" s="67" t="s">
        <v>4763</v>
      </c>
      <c r="L500" s="68">
        <v>22000</v>
      </c>
      <c r="M500" s="68">
        <v>12742.11</v>
      </c>
      <c r="N500" s="68">
        <v>9257.89</v>
      </c>
      <c r="O500" s="67" t="s">
        <v>4764</v>
      </c>
      <c r="P500" s="67" t="str">
        <f>TMES[[#This Row],[cedula]]&amp;TMES[[#This Row],[ctapresup]]</f>
        <v>001114521812.1.1.1.01</v>
      </c>
      <c r="Q500" s="69">
        <v>0</v>
      </c>
      <c r="R500" s="40">
        <v>631.4</v>
      </c>
      <c r="S500" s="69">
        <v>0</v>
      </c>
      <c r="T500" s="40">
        <v>11316.91</v>
      </c>
      <c r="U500" s="69">
        <v>0</v>
      </c>
      <c r="V500" s="40">
        <v>100</v>
      </c>
      <c r="W500" s="40">
        <v>25</v>
      </c>
      <c r="X500" s="69">
        <v>0</v>
      </c>
      <c r="Y500" s="69">
        <v>0</v>
      </c>
      <c r="Z500" s="40">
        <v>668.8</v>
      </c>
      <c r="AA500" s="69">
        <v>0</v>
      </c>
    </row>
    <row r="501" spans="1:27">
      <c r="A501" s="67" t="s">
        <v>3052</v>
      </c>
      <c r="B501" s="67" t="s">
        <v>11</v>
      </c>
      <c r="C501" s="67" t="s">
        <v>3091</v>
      </c>
      <c r="D501" s="67" t="s">
        <v>3361</v>
      </c>
      <c r="E501" s="67" t="s">
        <v>3362</v>
      </c>
      <c r="F501" s="67" t="s">
        <v>3719</v>
      </c>
      <c r="G501" s="67" t="s">
        <v>2379</v>
      </c>
      <c r="H501" s="67" t="s">
        <v>465</v>
      </c>
      <c r="I501" s="67" t="s">
        <v>342</v>
      </c>
      <c r="J501" s="67" t="s">
        <v>3720</v>
      </c>
      <c r="K501" s="67" t="s">
        <v>4763</v>
      </c>
      <c r="L501" s="68">
        <v>35000</v>
      </c>
      <c r="M501" s="68">
        <v>2193.5</v>
      </c>
      <c r="N501" s="68">
        <v>32806.5</v>
      </c>
      <c r="O501" s="67" t="s">
        <v>4764</v>
      </c>
      <c r="P501" s="67" t="str">
        <f>TMES[[#This Row],[cedula]]&amp;TMES[[#This Row],[ctapresup]]</f>
        <v>001001455982.1.1.1.01</v>
      </c>
      <c r="Q501" s="69">
        <v>0</v>
      </c>
      <c r="R501" s="40">
        <v>1004.5</v>
      </c>
      <c r="S501" s="69">
        <v>0</v>
      </c>
      <c r="T501" s="69">
        <v>0</v>
      </c>
      <c r="U501" s="69">
        <v>0</v>
      </c>
      <c r="V501" s="40">
        <v>100</v>
      </c>
      <c r="W501" s="40">
        <v>25</v>
      </c>
      <c r="X501" s="69">
        <v>0</v>
      </c>
      <c r="Y501" s="69">
        <v>0</v>
      </c>
      <c r="Z501" s="40">
        <v>1064</v>
      </c>
      <c r="AA501" s="69">
        <v>0</v>
      </c>
    </row>
    <row r="502" spans="1:27">
      <c r="A502" s="67" t="s">
        <v>3052</v>
      </c>
      <c r="B502" s="67" t="s">
        <v>11</v>
      </c>
      <c r="C502" s="67" t="s">
        <v>3091</v>
      </c>
      <c r="D502" s="67" t="s">
        <v>3361</v>
      </c>
      <c r="E502" s="67" t="s">
        <v>3362</v>
      </c>
      <c r="F502" s="67" t="s">
        <v>3721</v>
      </c>
      <c r="G502" s="67" t="s">
        <v>2121</v>
      </c>
      <c r="H502" s="67" t="s">
        <v>783</v>
      </c>
      <c r="I502" s="67" t="s">
        <v>342</v>
      </c>
      <c r="J502" s="67" t="s">
        <v>3722</v>
      </c>
      <c r="K502" s="67" t="s">
        <v>4763</v>
      </c>
      <c r="L502" s="68">
        <v>10000</v>
      </c>
      <c r="M502" s="68">
        <v>7995.53</v>
      </c>
      <c r="N502" s="68">
        <v>2004.47</v>
      </c>
      <c r="O502" s="67" t="s">
        <v>4764</v>
      </c>
      <c r="P502" s="67" t="str">
        <f>TMES[[#This Row],[cedula]]&amp;TMES[[#This Row],[ctapresup]]</f>
        <v>001095502772.1.1.1.01</v>
      </c>
      <c r="Q502" s="69">
        <v>0</v>
      </c>
      <c r="R502" s="40">
        <v>287</v>
      </c>
      <c r="S502" s="40">
        <v>300</v>
      </c>
      <c r="T502" s="40">
        <v>7029.53</v>
      </c>
      <c r="U502" s="69">
        <v>0</v>
      </c>
      <c r="V502" s="40">
        <v>50</v>
      </c>
      <c r="W502" s="40">
        <v>25</v>
      </c>
      <c r="X502" s="69">
        <v>0</v>
      </c>
      <c r="Y502" s="69">
        <v>0</v>
      </c>
      <c r="Z502" s="40">
        <v>304</v>
      </c>
      <c r="AA502" s="69">
        <v>0</v>
      </c>
    </row>
    <row r="503" spans="1:27">
      <c r="A503" s="67" t="s">
        <v>3052</v>
      </c>
      <c r="B503" s="67" t="s">
        <v>11</v>
      </c>
      <c r="C503" s="67" t="s">
        <v>3091</v>
      </c>
      <c r="D503" s="67" t="s">
        <v>3361</v>
      </c>
      <c r="E503" s="67" t="s">
        <v>3362</v>
      </c>
      <c r="F503" s="67" t="s">
        <v>3094</v>
      </c>
      <c r="G503" s="67" t="s">
        <v>3095</v>
      </c>
      <c r="H503" s="67" t="s">
        <v>251</v>
      </c>
      <c r="I503" s="67" t="s">
        <v>342</v>
      </c>
      <c r="J503" s="67" t="s">
        <v>3723</v>
      </c>
      <c r="K503" s="67" t="s">
        <v>4763</v>
      </c>
      <c r="L503" s="68">
        <v>25000</v>
      </c>
      <c r="M503" s="68">
        <v>4048.5</v>
      </c>
      <c r="N503" s="68">
        <v>20951.5</v>
      </c>
      <c r="O503" s="67" t="s">
        <v>4764</v>
      </c>
      <c r="P503" s="67" t="str">
        <f>TMES[[#This Row],[cedula]]&amp;TMES[[#This Row],[ctapresup]]</f>
        <v>001107894502.1.1.1.01</v>
      </c>
      <c r="Q503" s="69">
        <v>0</v>
      </c>
      <c r="R503" s="40">
        <v>717.5</v>
      </c>
      <c r="S503" s="69">
        <v>0</v>
      </c>
      <c r="T503" s="40">
        <v>2546</v>
      </c>
      <c r="U503" s="69">
        <v>0</v>
      </c>
      <c r="V503" s="69">
        <v>0</v>
      </c>
      <c r="W503" s="40">
        <v>25</v>
      </c>
      <c r="X503" s="69">
        <v>0</v>
      </c>
      <c r="Y503" s="69">
        <v>0</v>
      </c>
      <c r="Z503" s="40">
        <v>760</v>
      </c>
      <c r="AA503" s="69">
        <v>0</v>
      </c>
    </row>
    <row r="504" spans="1:27">
      <c r="A504" s="67" t="s">
        <v>3052</v>
      </c>
      <c r="B504" s="67" t="s">
        <v>11</v>
      </c>
      <c r="C504" s="67" t="s">
        <v>3091</v>
      </c>
      <c r="D504" s="67" t="s">
        <v>3361</v>
      </c>
      <c r="E504" s="67" t="s">
        <v>3362</v>
      </c>
      <c r="F504" s="67" t="s">
        <v>443</v>
      </c>
      <c r="G504" s="67" t="s">
        <v>2380</v>
      </c>
      <c r="H504" s="67" t="s">
        <v>444</v>
      </c>
      <c r="I504" s="67" t="s">
        <v>342</v>
      </c>
      <c r="J504" s="67" t="s">
        <v>3724</v>
      </c>
      <c r="K504" s="67" t="s">
        <v>4763</v>
      </c>
      <c r="L504" s="68">
        <v>10000</v>
      </c>
      <c r="M504" s="68">
        <v>1166</v>
      </c>
      <c r="N504" s="68">
        <v>8834</v>
      </c>
      <c r="O504" s="67" t="s">
        <v>4764</v>
      </c>
      <c r="P504" s="67" t="str">
        <f>TMES[[#This Row],[cedula]]&amp;TMES[[#This Row],[ctapresup]]</f>
        <v>001047190592.1.1.1.01</v>
      </c>
      <c r="Q504" s="69">
        <v>0</v>
      </c>
      <c r="R504" s="40">
        <v>287</v>
      </c>
      <c r="S504" s="40">
        <v>500</v>
      </c>
      <c r="T504" s="69">
        <v>0</v>
      </c>
      <c r="U504" s="69">
        <v>0</v>
      </c>
      <c r="V504" s="40">
        <v>50</v>
      </c>
      <c r="W504" s="40">
        <v>25</v>
      </c>
      <c r="X504" s="69">
        <v>0</v>
      </c>
      <c r="Y504" s="69">
        <v>0</v>
      </c>
      <c r="Z504" s="40">
        <v>304</v>
      </c>
      <c r="AA504" s="69">
        <v>0</v>
      </c>
    </row>
    <row r="505" spans="1:27">
      <c r="A505" s="67" t="s">
        <v>3052</v>
      </c>
      <c r="B505" s="67" t="s">
        <v>11</v>
      </c>
      <c r="C505" s="67" t="s">
        <v>3091</v>
      </c>
      <c r="D505" s="67" t="s">
        <v>3361</v>
      </c>
      <c r="E505" s="67" t="s">
        <v>3362</v>
      </c>
      <c r="F505" s="67" t="s">
        <v>445</v>
      </c>
      <c r="G505" s="67" t="s">
        <v>2381</v>
      </c>
      <c r="H505" s="67" t="s">
        <v>8</v>
      </c>
      <c r="I505" s="67" t="s">
        <v>342</v>
      </c>
      <c r="J505" s="67" t="s">
        <v>3725</v>
      </c>
      <c r="K505" s="67" t="s">
        <v>4763</v>
      </c>
      <c r="L505" s="68">
        <v>10000</v>
      </c>
      <c r="M505" s="68">
        <v>8109.09</v>
      </c>
      <c r="N505" s="68">
        <v>1890.91</v>
      </c>
      <c r="O505" s="67" t="s">
        <v>4764</v>
      </c>
      <c r="P505" s="67" t="str">
        <f>TMES[[#This Row],[cedula]]&amp;TMES[[#This Row],[ctapresup]]</f>
        <v>001055926612.1.1.1.01</v>
      </c>
      <c r="Q505" s="69">
        <v>0</v>
      </c>
      <c r="R505" s="40">
        <v>287</v>
      </c>
      <c r="S505" s="69">
        <v>0</v>
      </c>
      <c r="T505" s="40">
        <v>7443.09</v>
      </c>
      <c r="U505" s="69">
        <v>0</v>
      </c>
      <c r="V505" s="40">
        <v>50</v>
      </c>
      <c r="W505" s="40">
        <v>25</v>
      </c>
      <c r="X505" s="69">
        <v>0</v>
      </c>
      <c r="Y505" s="69">
        <v>0</v>
      </c>
      <c r="Z505" s="40">
        <v>304</v>
      </c>
      <c r="AA505" s="69">
        <v>0</v>
      </c>
    </row>
    <row r="506" spans="1:27">
      <c r="A506" s="67" t="s">
        <v>3052</v>
      </c>
      <c r="B506" s="67" t="s">
        <v>11</v>
      </c>
      <c r="C506" s="67" t="s">
        <v>3091</v>
      </c>
      <c r="D506" s="67" t="s">
        <v>3361</v>
      </c>
      <c r="E506" s="67" t="s">
        <v>3362</v>
      </c>
      <c r="F506" s="67" t="s">
        <v>446</v>
      </c>
      <c r="G506" s="67" t="s">
        <v>2382</v>
      </c>
      <c r="H506" s="67" t="s">
        <v>210</v>
      </c>
      <c r="I506" s="67" t="s">
        <v>342</v>
      </c>
      <c r="J506" s="67" t="s">
        <v>3726</v>
      </c>
      <c r="K506" s="67" t="s">
        <v>4763</v>
      </c>
      <c r="L506" s="68">
        <v>10000</v>
      </c>
      <c r="M506" s="68">
        <v>616</v>
      </c>
      <c r="N506" s="68">
        <v>9384</v>
      </c>
      <c r="O506" s="67" t="s">
        <v>4764</v>
      </c>
      <c r="P506" s="67" t="str">
        <f>TMES[[#This Row],[cedula]]&amp;TMES[[#This Row],[ctapresup]]</f>
        <v>001191496802.1.1.1.01</v>
      </c>
      <c r="Q506" s="69">
        <v>0</v>
      </c>
      <c r="R506" s="40">
        <v>287</v>
      </c>
      <c r="S506" s="69">
        <v>0</v>
      </c>
      <c r="T506" s="69">
        <v>0</v>
      </c>
      <c r="U506" s="69">
        <v>0</v>
      </c>
      <c r="V506" s="69">
        <v>0</v>
      </c>
      <c r="W506" s="40">
        <v>25</v>
      </c>
      <c r="X506" s="69">
        <v>0</v>
      </c>
      <c r="Y506" s="69">
        <v>0</v>
      </c>
      <c r="Z506" s="40">
        <v>304</v>
      </c>
      <c r="AA506" s="69">
        <v>0</v>
      </c>
    </row>
    <row r="507" spans="1:27">
      <c r="A507" s="67" t="s">
        <v>3052</v>
      </c>
      <c r="B507" s="67" t="s">
        <v>11</v>
      </c>
      <c r="C507" s="67" t="s">
        <v>3091</v>
      </c>
      <c r="D507" s="67" t="s">
        <v>3361</v>
      </c>
      <c r="E507" s="67" t="s">
        <v>3362</v>
      </c>
      <c r="F507" s="67" t="s">
        <v>447</v>
      </c>
      <c r="G507" s="67" t="s">
        <v>2383</v>
      </c>
      <c r="H507" s="67" t="s">
        <v>8</v>
      </c>
      <c r="I507" s="67" t="s">
        <v>342</v>
      </c>
      <c r="J507" s="67" t="s">
        <v>3727</v>
      </c>
      <c r="K507" s="67" t="s">
        <v>4763</v>
      </c>
      <c r="L507" s="68">
        <v>20000</v>
      </c>
      <c r="M507" s="68">
        <v>15899.21</v>
      </c>
      <c r="N507" s="68">
        <v>4100.79</v>
      </c>
      <c r="O507" s="67" t="s">
        <v>4764</v>
      </c>
      <c r="P507" s="67" t="str">
        <f>TMES[[#This Row],[cedula]]&amp;TMES[[#This Row],[ctapresup]]</f>
        <v>223011502842.1.1.1.01</v>
      </c>
      <c r="Q507" s="69">
        <v>0</v>
      </c>
      <c r="R507" s="40">
        <v>574</v>
      </c>
      <c r="S507" s="69">
        <v>0</v>
      </c>
      <c r="T507" s="40">
        <v>11667.31</v>
      </c>
      <c r="U507" s="69">
        <v>0</v>
      </c>
      <c r="V507" s="69">
        <v>0</v>
      </c>
      <c r="W507" s="40">
        <v>25</v>
      </c>
      <c r="X507" s="69">
        <v>0</v>
      </c>
      <c r="Y507" s="69">
        <v>0</v>
      </c>
      <c r="Z507" s="40">
        <v>608</v>
      </c>
      <c r="AA507" s="40">
        <v>3024.9</v>
      </c>
    </row>
    <row r="508" spans="1:27">
      <c r="A508" s="67" t="s">
        <v>3052</v>
      </c>
      <c r="B508" s="67" t="s">
        <v>11</v>
      </c>
      <c r="C508" s="67" t="s">
        <v>3091</v>
      </c>
      <c r="D508" s="67" t="s">
        <v>3361</v>
      </c>
      <c r="E508" s="67" t="s">
        <v>3362</v>
      </c>
      <c r="F508" s="67" t="s">
        <v>1128</v>
      </c>
      <c r="G508" s="67" t="s">
        <v>2384</v>
      </c>
      <c r="H508" s="67" t="s">
        <v>210</v>
      </c>
      <c r="I508" s="67" t="s">
        <v>342</v>
      </c>
      <c r="J508" s="67" t="s">
        <v>3728</v>
      </c>
      <c r="K508" s="67" t="s">
        <v>4763</v>
      </c>
      <c r="L508" s="68">
        <v>22000</v>
      </c>
      <c r="M508" s="68">
        <v>2837.65</v>
      </c>
      <c r="N508" s="68">
        <v>19162.349999999999</v>
      </c>
      <c r="O508" s="67" t="s">
        <v>4764</v>
      </c>
      <c r="P508" s="67" t="str">
        <f>TMES[[#This Row],[cedula]]&amp;TMES[[#This Row],[ctapresup]]</f>
        <v>402230596562.1.1.1.01</v>
      </c>
      <c r="Q508" s="69">
        <v>0</v>
      </c>
      <c r="R508" s="40">
        <v>631.4</v>
      </c>
      <c r="S508" s="69">
        <v>0</v>
      </c>
      <c r="T508" s="69">
        <v>0</v>
      </c>
      <c r="U508" s="69">
        <v>0</v>
      </c>
      <c r="V508" s="69">
        <v>0</v>
      </c>
      <c r="W508" s="40">
        <v>25</v>
      </c>
      <c r="X508" s="69">
        <v>0</v>
      </c>
      <c r="Y508" s="69">
        <v>0</v>
      </c>
      <c r="Z508" s="40">
        <v>668.8</v>
      </c>
      <c r="AA508" s="40">
        <v>1512.45</v>
      </c>
    </row>
    <row r="509" spans="1:27">
      <c r="A509" s="67" t="s">
        <v>3052</v>
      </c>
      <c r="B509" s="67" t="s">
        <v>11</v>
      </c>
      <c r="C509" s="67" t="s">
        <v>3091</v>
      </c>
      <c r="D509" s="67" t="s">
        <v>3361</v>
      </c>
      <c r="E509" s="67" t="s">
        <v>3362</v>
      </c>
      <c r="F509" s="67" t="s">
        <v>448</v>
      </c>
      <c r="G509" s="67" t="s">
        <v>2385</v>
      </c>
      <c r="H509" s="67" t="s">
        <v>346</v>
      </c>
      <c r="I509" s="67" t="s">
        <v>342</v>
      </c>
      <c r="J509" s="67" t="s">
        <v>3729</v>
      </c>
      <c r="K509" s="67" t="s">
        <v>4763</v>
      </c>
      <c r="L509" s="68">
        <v>25000</v>
      </c>
      <c r="M509" s="68">
        <v>9570.49</v>
      </c>
      <c r="N509" s="68">
        <v>15429.51</v>
      </c>
      <c r="O509" s="67" t="s">
        <v>4764</v>
      </c>
      <c r="P509" s="67" t="str">
        <f>TMES[[#This Row],[cedula]]&amp;TMES[[#This Row],[ctapresup]]</f>
        <v>001190455242.1.1.1.01</v>
      </c>
      <c r="Q509" s="69">
        <v>0</v>
      </c>
      <c r="R509" s="40">
        <v>717.5</v>
      </c>
      <c r="S509" s="69">
        <v>0</v>
      </c>
      <c r="T509" s="40">
        <v>8067.99</v>
      </c>
      <c r="U509" s="69">
        <v>0</v>
      </c>
      <c r="V509" s="69">
        <v>0</v>
      </c>
      <c r="W509" s="40">
        <v>25</v>
      </c>
      <c r="X509" s="69">
        <v>0</v>
      </c>
      <c r="Y509" s="69">
        <v>0</v>
      </c>
      <c r="Z509" s="40">
        <v>760</v>
      </c>
      <c r="AA509" s="69">
        <v>0</v>
      </c>
    </row>
    <row r="510" spans="1:27">
      <c r="A510" s="67" t="s">
        <v>3052</v>
      </c>
      <c r="B510" s="67" t="s">
        <v>11</v>
      </c>
      <c r="C510" s="67" t="s">
        <v>3091</v>
      </c>
      <c r="D510" s="67" t="s">
        <v>3361</v>
      </c>
      <c r="E510" s="67" t="s">
        <v>3362</v>
      </c>
      <c r="F510" s="67" t="s">
        <v>1205</v>
      </c>
      <c r="G510" s="67" t="s">
        <v>2386</v>
      </c>
      <c r="H510" s="67" t="s">
        <v>210</v>
      </c>
      <c r="I510" s="67" t="s">
        <v>342</v>
      </c>
      <c r="J510" s="67" t="s">
        <v>3730</v>
      </c>
      <c r="K510" s="67" t="s">
        <v>4763</v>
      </c>
      <c r="L510" s="68">
        <v>25000</v>
      </c>
      <c r="M510" s="68">
        <v>1502.5</v>
      </c>
      <c r="N510" s="68">
        <v>23497.5</v>
      </c>
      <c r="O510" s="67" t="s">
        <v>4764</v>
      </c>
      <c r="P510" s="67" t="str">
        <f>TMES[[#This Row],[cedula]]&amp;TMES[[#This Row],[ctapresup]]</f>
        <v>402191169162.1.1.1.01</v>
      </c>
      <c r="Q510" s="69">
        <v>0</v>
      </c>
      <c r="R510" s="40">
        <v>717.5</v>
      </c>
      <c r="S510" s="69">
        <v>0</v>
      </c>
      <c r="T510" s="69">
        <v>0</v>
      </c>
      <c r="U510" s="69">
        <v>0</v>
      </c>
      <c r="V510" s="69">
        <v>0</v>
      </c>
      <c r="W510" s="40">
        <v>25</v>
      </c>
      <c r="X510" s="69">
        <v>0</v>
      </c>
      <c r="Y510" s="69">
        <v>0</v>
      </c>
      <c r="Z510" s="40">
        <v>760</v>
      </c>
      <c r="AA510" s="69">
        <v>0</v>
      </c>
    </row>
    <row r="511" spans="1:27">
      <c r="A511" s="67" t="s">
        <v>3052</v>
      </c>
      <c r="B511" s="67" t="s">
        <v>11</v>
      </c>
      <c r="C511" s="67" t="s">
        <v>3091</v>
      </c>
      <c r="D511" s="67" t="s">
        <v>3361</v>
      </c>
      <c r="E511" s="67" t="s">
        <v>3362</v>
      </c>
      <c r="F511" s="67" t="s">
        <v>634</v>
      </c>
      <c r="G511" s="67" t="s">
        <v>1437</v>
      </c>
      <c r="H511" s="67" t="s">
        <v>27</v>
      </c>
      <c r="I511" s="67" t="s">
        <v>611</v>
      </c>
      <c r="J511" s="67" t="s">
        <v>3731</v>
      </c>
      <c r="K511" s="67" t="s">
        <v>4763</v>
      </c>
      <c r="L511" s="68">
        <v>10000</v>
      </c>
      <c r="M511" s="68">
        <v>966</v>
      </c>
      <c r="N511" s="68">
        <v>9034</v>
      </c>
      <c r="O511" s="67" t="s">
        <v>4764</v>
      </c>
      <c r="P511" s="67" t="str">
        <f>TMES[[#This Row],[cedula]]&amp;TMES[[#This Row],[ctapresup]]</f>
        <v>001001234622.1.1.1.01</v>
      </c>
      <c r="Q511" s="69">
        <v>0</v>
      </c>
      <c r="R511" s="40">
        <v>287</v>
      </c>
      <c r="S511" s="40">
        <v>300</v>
      </c>
      <c r="T511" s="69">
        <v>0</v>
      </c>
      <c r="U511" s="69">
        <v>0</v>
      </c>
      <c r="V511" s="40">
        <v>50</v>
      </c>
      <c r="W511" s="40">
        <v>25</v>
      </c>
      <c r="X511" s="69">
        <v>0</v>
      </c>
      <c r="Y511" s="69">
        <v>0</v>
      </c>
      <c r="Z511" s="40">
        <v>304</v>
      </c>
      <c r="AA511" s="69">
        <v>0</v>
      </c>
    </row>
    <row r="512" spans="1:27">
      <c r="A512" s="67" t="s">
        <v>3052</v>
      </c>
      <c r="B512" s="67" t="s">
        <v>11</v>
      </c>
      <c r="C512" s="67" t="s">
        <v>3091</v>
      </c>
      <c r="D512" s="67" t="s">
        <v>3361</v>
      </c>
      <c r="E512" s="67" t="s">
        <v>3362</v>
      </c>
      <c r="F512" s="67" t="s">
        <v>635</v>
      </c>
      <c r="G512" s="67" t="s">
        <v>2387</v>
      </c>
      <c r="H512" s="67" t="s">
        <v>27</v>
      </c>
      <c r="I512" s="67" t="s">
        <v>611</v>
      </c>
      <c r="J512" s="67" t="s">
        <v>3732</v>
      </c>
      <c r="K512" s="67" t="s">
        <v>4763</v>
      </c>
      <c r="L512" s="68">
        <v>11000</v>
      </c>
      <c r="M512" s="68">
        <v>8907.64</v>
      </c>
      <c r="N512" s="68">
        <v>2092.36</v>
      </c>
      <c r="O512" s="67" t="s">
        <v>4764</v>
      </c>
      <c r="P512" s="67" t="str">
        <f>TMES[[#This Row],[cedula]]&amp;TMES[[#This Row],[ctapresup]]</f>
        <v>001179510792.1.1.1.01</v>
      </c>
      <c r="Q512" s="69">
        <v>0</v>
      </c>
      <c r="R512" s="40">
        <v>315.7</v>
      </c>
      <c r="S512" s="69">
        <v>0</v>
      </c>
      <c r="T512" s="40">
        <v>8232.5400000000009</v>
      </c>
      <c r="U512" s="69">
        <v>0</v>
      </c>
      <c r="V512" s="69">
        <v>0</v>
      </c>
      <c r="W512" s="40">
        <v>25</v>
      </c>
      <c r="X512" s="69">
        <v>0</v>
      </c>
      <c r="Y512" s="69">
        <v>0</v>
      </c>
      <c r="Z512" s="40">
        <v>334.4</v>
      </c>
      <c r="AA512" s="69">
        <v>0</v>
      </c>
    </row>
    <row r="513" spans="1:27">
      <c r="A513" s="67" t="s">
        <v>3052</v>
      </c>
      <c r="B513" s="67" t="s">
        <v>11</v>
      </c>
      <c r="C513" s="67" t="s">
        <v>3091</v>
      </c>
      <c r="D513" s="67" t="s">
        <v>3361</v>
      </c>
      <c r="E513" s="67" t="s">
        <v>3362</v>
      </c>
      <c r="F513" s="67" t="s">
        <v>449</v>
      </c>
      <c r="G513" s="67" t="s">
        <v>1438</v>
      </c>
      <c r="H513" s="67" t="s">
        <v>8</v>
      </c>
      <c r="I513" s="67" t="s">
        <v>342</v>
      </c>
      <c r="J513" s="67" t="s">
        <v>3733</v>
      </c>
      <c r="K513" s="67" t="s">
        <v>4763</v>
      </c>
      <c r="L513" s="68">
        <v>15000</v>
      </c>
      <c r="M513" s="68">
        <v>12167.61</v>
      </c>
      <c r="N513" s="68">
        <v>2832.39</v>
      </c>
      <c r="O513" s="67" t="s">
        <v>4764</v>
      </c>
      <c r="P513" s="67" t="str">
        <f>TMES[[#This Row],[cedula]]&amp;TMES[[#This Row],[ctapresup]]</f>
        <v>001083909562.1.1.1.01</v>
      </c>
      <c r="Q513" s="69">
        <v>0</v>
      </c>
      <c r="R513" s="40">
        <v>430.5</v>
      </c>
      <c r="S513" s="69">
        <v>0</v>
      </c>
      <c r="T513" s="40">
        <v>11206.11</v>
      </c>
      <c r="U513" s="69">
        <v>0</v>
      </c>
      <c r="V513" s="40">
        <v>50</v>
      </c>
      <c r="W513" s="40">
        <v>25</v>
      </c>
      <c r="X513" s="69">
        <v>0</v>
      </c>
      <c r="Y513" s="69">
        <v>0</v>
      </c>
      <c r="Z513" s="40">
        <v>456</v>
      </c>
      <c r="AA513" s="69">
        <v>0</v>
      </c>
    </row>
    <row r="514" spans="1:27">
      <c r="A514" s="67" t="s">
        <v>3052</v>
      </c>
      <c r="B514" s="67" t="s">
        <v>11</v>
      </c>
      <c r="C514" s="67" t="s">
        <v>3091</v>
      </c>
      <c r="D514" s="67" t="s">
        <v>3361</v>
      </c>
      <c r="E514" s="67" t="s">
        <v>3362</v>
      </c>
      <c r="F514" s="67" t="s">
        <v>1038</v>
      </c>
      <c r="G514" s="67" t="s">
        <v>2388</v>
      </c>
      <c r="H514" s="67" t="s">
        <v>210</v>
      </c>
      <c r="I514" s="67" t="s">
        <v>342</v>
      </c>
      <c r="J514" s="67" t="s">
        <v>3734</v>
      </c>
      <c r="K514" s="67" t="s">
        <v>4763</v>
      </c>
      <c r="L514" s="68">
        <v>25000</v>
      </c>
      <c r="M514" s="68">
        <v>1502.5</v>
      </c>
      <c r="N514" s="68">
        <v>23497.5</v>
      </c>
      <c r="O514" s="67" t="s">
        <v>4764</v>
      </c>
      <c r="P514" s="67" t="str">
        <f>TMES[[#This Row],[cedula]]&amp;TMES[[#This Row],[ctapresup]]</f>
        <v>402090079762.1.1.1.01</v>
      </c>
      <c r="Q514" s="69">
        <v>0</v>
      </c>
      <c r="R514" s="40">
        <v>717.5</v>
      </c>
      <c r="S514" s="69">
        <v>0</v>
      </c>
      <c r="T514" s="69">
        <v>0</v>
      </c>
      <c r="U514" s="69">
        <v>0</v>
      </c>
      <c r="V514" s="69">
        <v>0</v>
      </c>
      <c r="W514" s="40">
        <v>25</v>
      </c>
      <c r="X514" s="69">
        <v>0</v>
      </c>
      <c r="Y514" s="69">
        <v>0</v>
      </c>
      <c r="Z514" s="40">
        <v>760</v>
      </c>
      <c r="AA514" s="69">
        <v>0</v>
      </c>
    </row>
    <row r="515" spans="1:27">
      <c r="A515" s="67" t="s">
        <v>3052</v>
      </c>
      <c r="B515" s="67" t="s">
        <v>11</v>
      </c>
      <c r="C515" s="67" t="s">
        <v>3091</v>
      </c>
      <c r="D515" s="67" t="s">
        <v>3361</v>
      </c>
      <c r="E515" s="67" t="s">
        <v>3362</v>
      </c>
      <c r="F515" s="67" t="s">
        <v>1244</v>
      </c>
      <c r="G515" s="67" t="s">
        <v>2389</v>
      </c>
      <c r="H515" s="67" t="s">
        <v>363</v>
      </c>
      <c r="I515" s="67" t="s">
        <v>611</v>
      </c>
      <c r="J515" s="67" t="s">
        <v>3735</v>
      </c>
      <c r="K515" s="67" t="s">
        <v>4763</v>
      </c>
      <c r="L515" s="68">
        <v>25000</v>
      </c>
      <c r="M515" s="68">
        <v>1502.5</v>
      </c>
      <c r="N515" s="68">
        <v>23497.5</v>
      </c>
      <c r="O515" s="67" t="s">
        <v>4764</v>
      </c>
      <c r="P515" s="67" t="str">
        <f>TMES[[#This Row],[cedula]]&amp;TMES[[#This Row],[ctapresup]]</f>
        <v>040001090432.1.1.1.01</v>
      </c>
      <c r="Q515" s="69">
        <v>0</v>
      </c>
      <c r="R515" s="40">
        <v>717.5</v>
      </c>
      <c r="S515" s="69">
        <v>0</v>
      </c>
      <c r="T515" s="69">
        <v>0</v>
      </c>
      <c r="U515" s="69">
        <v>0</v>
      </c>
      <c r="V515" s="69">
        <v>0</v>
      </c>
      <c r="W515" s="40">
        <v>25</v>
      </c>
      <c r="X515" s="69">
        <v>0</v>
      </c>
      <c r="Y515" s="69">
        <v>0</v>
      </c>
      <c r="Z515" s="40">
        <v>760</v>
      </c>
      <c r="AA515" s="69">
        <v>0</v>
      </c>
    </row>
    <row r="516" spans="1:27">
      <c r="A516" s="67" t="s">
        <v>3052</v>
      </c>
      <c r="B516" s="67" t="s">
        <v>11</v>
      </c>
      <c r="C516" s="67" t="s">
        <v>3091</v>
      </c>
      <c r="D516" s="67" t="s">
        <v>3361</v>
      </c>
      <c r="E516" s="67" t="s">
        <v>3362</v>
      </c>
      <c r="F516" s="67" t="s">
        <v>450</v>
      </c>
      <c r="G516" s="67" t="s">
        <v>2390</v>
      </c>
      <c r="H516" s="67" t="s">
        <v>210</v>
      </c>
      <c r="I516" s="67" t="s">
        <v>342</v>
      </c>
      <c r="J516" s="67" t="s">
        <v>3736</v>
      </c>
      <c r="K516" s="67" t="s">
        <v>4763</v>
      </c>
      <c r="L516" s="68">
        <v>11000</v>
      </c>
      <c r="M516" s="68">
        <v>8845.2999999999993</v>
      </c>
      <c r="N516" s="68">
        <v>2154.6999999999998</v>
      </c>
      <c r="O516" s="67" t="s">
        <v>4764</v>
      </c>
      <c r="P516" s="67" t="str">
        <f>TMES[[#This Row],[cedula]]&amp;TMES[[#This Row],[ctapresup]]</f>
        <v>001189290092.1.1.1.01</v>
      </c>
      <c r="Q516" s="69">
        <v>0</v>
      </c>
      <c r="R516" s="40">
        <v>315.7</v>
      </c>
      <c r="S516" s="40">
        <v>300</v>
      </c>
      <c r="T516" s="40">
        <v>7870.2</v>
      </c>
      <c r="U516" s="69">
        <v>0</v>
      </c>
      <c r="V516" s="69">
        <v>0</v>
      </c>
      <c r="W516" s="40">
        <v>25</v>
      </c>
      <c r="X516" s="69">
        <v>0</v>
      </c>
      <c r="Y516" s="69">
        <v>0</v>
      </c>
      <c r="Z516" s="40">
        <v>334.4</v>
      </c>
      <c r="AA516" s="69">
        <v>0</v>
      </c>
    </row>
    <row r="517" spans="1:27">
      <c r="A517" s="67" t="s">
        <v>3052</v>
      </c>
      <c r="B517" s="67" t="s">
        <v>11</v>
      </c>
      <c r="C517" s="67" t="s">
        <v>3091</v>
      </c>
      <c r="D517" s="67" t="s">
        <v>3361</v>
      </c>
      <c r="E517" s="67" t="s">
        <v>3362</v>
      </c>
      <c r="F517" s="67" t="s">
        <v>451</v>
      </c>
      <c r="G517" s="67" t="s">
        <v>2391</v>
      </c>
      <c r="H517" s="67" t="s">
        <v>452</v>
      </c>
      <c r="I517" s="67" t="s">
        <v>342</v>
      </c>
      <c r="J517" s="67" t="s">
        <v>3737</v>
      </c>
      <c r="K517" s="67" t="s">
        <v>4763</v>
      </c>
      <c r="L517" s="68">
        <v>10000</v>
      </c>
      <c r="M517" s="68">
        <v>1182</v>
      </c>
      <c r="N517" s="68">
        <v>8818</v>
      </c>
      <c r="O517" s="67" t="s">
        <v>4764</v>
      </c>
      <c r="P517" s="67" t="str">
        <f>TMES[[#This Row],[cedula]]&amp;TMES[[#This Row],[ctapresup]]</f>
        <v>001024658122.1.1.1.01</v>
      </c>
      <c r="Q517" s="69">
        <v>0</v>
      </c>
      <c r="R517" s="40">
        <v>287</v>
      </c>
      <c r="S517" s="69">
        <v>0</v>
      </c>
      <c r="T517" s="40">
        <v>466</v>
      </c>
      <c r="U517" s="69">
        <v>0</v>
      </c>
      <c r="V517" s="40">
        <v>100</v>
      </c>
      <c r="W517" s="40">
        <v>25</v>
      </c>
      <c r="X517" s="69">
        <v>0</v>
      </c>
      <c r="Y517" s="69">
        <v>0</v>
      </c>
      <c r="Z517" s="40">
        <v>304</v>
      </c>
      <c r="AA517" s="69">
        <v>0</v>
      </c>
    </row>
    <row r="518" spans="1:27">
      <c r="A518" s="67" t="s">
        <v>3052</v>
      </c>
      <c r="B518" s="67" t="s">
        <v>11</v>
      </c>
      <c r="C518" s="67" t="s">
        <v>3091</v>
      </c>
      <c r="D518" s="67" t="s">
        <v>3361</v>
      </c>
      <c r="E518" s="67" t="s">
        <v>3362</v>
      </c>
      <c r="F518" s="67" t="s">
        <v>453</v>
      </c>
      <c r="G518" s="67" t="s">
        <v>2392</v>
      </c>
      <c r="H518" s="67" t="s">
        <v>381</v>
      </c>
      <c r="I518" s="67" t="s">
        <v>342</v>
      </c>
      <c r="J518" s="67" t="s">
        <v>3738</v>
      </c>
      <c r="K518" s="67" t="s">
        <v>4763</v>
      </c>
      <c r="L518" s="68">
        <v>12650</v>
      </c>
      <c r="M518" s="68">
        <v>3797.52</v>
      </c>
      <c r="N518" s="68">
        <v>8852.48</v>
      </c>
      <c r="O518" s="67" t="s">
        <v>4764</v>
      </c>
      <c r="P518" s="67" t="str">
        <f>TMES[[#This Row],[cedula]]&amp;TMES[[#This Row],[ctapresup]]</f>
        <v>031049975762.1.1.1.01</v>
      </c>
      <c r="Q518" s="69">
        <v>0</v>
      </c>
      <c r="R518" s="40">
        <v>363.06</v>
      </c>
      <c r="S518" s="69">
        <v>0</v>
      </c>
      <c r="T518" s="69">
        <v>0</v>
      </c>
      <c r="U518" s="69">
        <v>0</v>
      </c>
      <c r="V518" s="69">
        <v>0</v>
      </c>
      <c r="W518" s="40">
        <v>25</v>
      </c>
      <c r="X518" s="69">
        <v>0</v>
      </c>
      <c r="Y518" s="69">
        <v>0</v>
      </c>
      <c r="Z518" s="40">
        <v>384.56</v>
      </c>
      <c r="AA518" s="40">
        <v>3024.9</v>
      </c>
    </row>
    <row r="519" spans="1:27">
      <c r="A519" s="67" t="s">
        <v>3052</v>
      </c>
      <c r="B519" s="67" t="s">
        <v>11</v>
      </c>
      <c r="C519" s="67" t="s">
        <v>3091</v>
      </c>
      <c r="D519" s="67" t="s">
        <v>3361</v>
      </c>
      <c r="E519" s="67" t="s">
        <v>3362</v>
      </c>
      <c r="F519" s="67" t="s">
        <v>454</v>
      </c>
      <c r="G519" s="67" t="s">
        <v>1439</v>
      </c>
      <c r="H519" s="67" t="s">
        <v>455</v>
      </c>
      <c r="I519" s="67" t="s">
        <v>342</v>
      </c>
      <c r="J519" s="67" t="s">
        <v>3739</v>
      </c>
      <c r="K519" s="67" t="s">
        <v>4763</v>
      </c>
      <c r="L519" s="68">
        <v>45000</v>
      </c>
      <c r="M519" s="68">
        <v>9012.4699999999993</v>
      </c>
      <c r="N519" s="68">
        <v>35987.53</v>
      </c>
      <c r="O519" s="67" t="s">
        <v>4764</v>
      </c>
      <c r="P519" s="67" t="str">
        <f>TMES[[#This Row],[cedula]]&amp;TMES[[#This Row],[ctapresup]]</f>
        <v>001056493052.1.1.1.01</v>
      </c>
      <c r="Q519" s="69">
        <v>0</v>
      </c>
      <c r="R519" s="40">
        <v>1291.5</v>
      </c>
      <c r="S519" s="40">
        <v>300</v>
      </c>
      <c r="T519" s="40">
        <v>4779.6400000000003</v>
      </c>
      <c r="U519" s="69">
        <v>0</v>
      </c>
      <c r="V519" s="40">
        <v>100</v>
      </c>
      <c r="W519" s="40">
        <v>25</v>
      </c>
      <c r="X519" s="40">
        <v>1148.33</v>
      </c>
      <c r="Y519" s="69">
        <v>0</v>
      </c>
      <c r="Z519" s="40">
        <v>1368</v>
      </c>
      <c r="AA519" s="69">
        <v>0</v>
      </c>
    </row>
    <row r="520" spans="1:27">
      <c r="A520" s="67" t="s">
        <v>3052</v>
      </c>
      <c r="B520" s="67" t="s">
        <v>11</v>
      </c>
      <c r="C520" s="67" t="s">
        <v>3091</v>
      </c>
      <c r="D520" s="67" t="s">
        <v>3361</v>
      </c>
      <c r="E520" s="67" t="s">
        <v>3362</v>
      </c>
      <c r="F520" s="67" t="s">
        <v>637</v>
      </c>
      <c r="G520" s="67" t="s">
        <v>2393</v>
      </c>
      <c r="H520" s="67" t="s">
        <v>27</v>
      </c>
      <c r="I520" s="67" t="s">
        <v>611</v>
      </c>
      <c r="J520" s="67" t="s">
        <v>3740</v>
      </c>
      <c r="K520" s="67" t="s">
        <v>4763</v>
      </c>
      <c r="L520" s="68">
        <v>16500</v>
      </c>
      <c r="M520" s="68">
        <v>7505.94</v>
      </c>
      <c r="N520" s="68">
        <v>8994.06</v>
      </c>
      <c r="O520" s="67" t="s">
        <v>4764</v>
      </c>
      <c r="P520" s="67" t="str">
        <f>TMES[[#This Row],[cedula]]&amp;TMES[[#This Row],[ctapresup]]</f>
        <v>002012606272.1.1.1.01</v>
      </c>
      <c r="Q520" s="69">
        <v>0</v>
      </c>
      <c r="R520" s="40">
        <v>473.55</v>
      </c>
      <c r="S520" s="69">
        <v>0</v>
      </c>
      <c r="T520" s="40">
        <v>6505.79</v>
      </c>
      <c r="U520" s="69">
        <v>0</v>
      </c>
      <c r="V520" s="69">
        <v>0</v>
      </c>
      <c r="W520" s="40">
        <v>25</v>
      </c>
      <c r="X520" s="69">
        <v>0</v>
      </c>
      <c r="Y520" s="69">
        <v>0</v>
      </c>
      <c r="Z520" s="40">
        <v>501.6</v>
      </c>
      <c r="AA520" s="69">
        <v>0</v>
      </c>
    </row>
    <row r="521" spans="1:27">
      <c r="A521" s="67" t="s">
        <v>3052</v>
      </c>
      <c r="B521" s="67" t="s">
        <v>11</v>
      </c>
      <c r="C521" s="67" t="s">
        <v>3091</v>
      </c>
      <c r="D521" s="67" t="s">
        <v>3361</v>
      </c>
      <c r="E521" s="67" t="s">
        <v>3362</v>
      </c>
      <c r="F521" s="67" t="s">
        <v>456</v>
      </c>
      <c r="G521" s="67" t="s">
        <v>2394</v>
      </c>
      <c r="H521" s="67" t="s">
        <v>75</v>
      </c>
      <c r="I521" s="67" t="s">
        <v>342</v>
      </c>
      <c r="J521" s="67" t="s">
        <v>3741</v>
      </c>
      <c r="K521" s="67" t="s">
        <v>4763</v>
      </c>
      <c r="L521" s="68">
        <v>70000</v>
      </c>
      <c r="M521" s="68">
        <v>12850.4</v>
      </c>
      <c r="N521" s="68">
        <v>57149.599999999999</v>
      </c>
      <c r="O521" s="67" t="s">
        <v>4764</v>
      </c>
      <c r="P521" s="67" t="str">
        <f>TMES[[#This Row],[cedula]]&amp;TMES[[#This Row],[ctapresup]]</f>
        <v>001163441022.1.1.1.01</v>
      </c>
      <c r="Q521" s="69">
        <v>0</v>
      </c>
      <c r="R521" s="40">
        <v>2009</v>
      </c>
      <c r="S521" s="40">
        <v>900</v>
      </c>
      <c r="T521" s="69">
        <v>0</v>
      </c>
      <c r="U521" s="69">
        <v>0</v>
      </c>
      <c r="V521" s="69">
        <v>0</v>
      </c>
      <c r="W521" s="40">
        <v>25</v>
      </c>
      <c r="X521" s="40">
        <v>4763.5</v>
      </c>
      <c r="Y521" s="69">
        <v>0</v>
      </c>
      <c r="Z521" s="40">
        <v>2128</v>
      </c>
      <c r="AA521" s="40">
        <v>3024.9</v>
      </c>
    </row>
    <row r="522" spans="1:27">
      <c r="A522" s="67" t="s">
        <v>3052</v>
      </c>
      <c r="B522" s="67" t="s">
        <v>11</v>
      </c>
      <c r="C522" s="67" t="s">
        <v>3091</v>
      </c>
      <c r="D522" s="67" t="s">
        <v>3361</v>
      </c>
      <c r="E522" s="67" t="s">
        <v>3362</v>
      </c>
      <c r="F522" s="67" t="s">
        <v>457</v>
      </c>
      <c r="G522" s="67" t="s">
        <v>2395</v>
      </c>
      <c r="H522" s="67" t="s">
        <v>1096</v>
      </c>
      <c r="I522" s="67" t="s">
        <v>342</v>
      </c>
      <c r="J522" s="67" t="s">
        <v>3742</v>
      </c>
      <c r="K522" s="67" t="s">
        <v>4763</v>
      </c>
      <c r="L522" s="68">
        <v>60000</v>
      </c>
      <c r="M522" s="68">
        <v>7057.68</v>
      </c>
      <c r="N522" s="68">
        <v>52942.32</v>
      </c>
      <c r="O522" s="67" t="s">
        <v>4764</v>
      </c>
      <c r="P522" s="67" t="str">
        <f>TMES[[#This Row],[cedula]]&amp;TMES[[#This Row],[ctapresup]]</f>
        <v>001090242812.1.1.1.01</v>
      </c>
      <c r="Q522" s="69">
        <v>0</v>
      </c>
      <c r="R522" s="40">
        <v>1722</v>
      </c>
      <c r="S522" s="69">
        <v>0</v>
      </c>
      <c r="T522" s="69">
        <v>0</v>
      </c>
      <c r="U522" s="69">
        <v>0</v>
      </c>
      <c r="V522" s="69">
        <v>0</v>
      </c>
      <c r="W522" s="40">
        <v>25</v>
      </c>
      <c r="X522" s="40">
        <v>3486.68</v>
      </c>
      <c r="Y522" s="69">
        <v>0</v>
      </c>
      <c r="Z522" s="40">
        <v>1824</v>
      </c>
      <c r="AA522" s="69">
        <v>0</v>
      </c>
    </row>
    <row r="523" spans="1:27">
      <c r="A523" s="67" t="s">
        <v>3052</v>
      </c>
      <c r="B523" s="67" t="s">
        <v>11</v>
      </c>
      <c r="C523" s="67" t="s">
        <v>3091</v>
      </c>
      <c r="D523" s="67" t="s">
        <v>3361</v>
      </c>
      <c r="E523" s="67" t="s">
        <v>3362</v>
      </c>
      <c r="F523" s="67" t="s">
        <v>638</v>
      </c>
      <c r="G523" s="67" t="s">
        <v>2396</v>
      </c>
      <c r="H523" s="67" t="s">
        <v>133</v>
      </c>
      <c r="I523" s="67" t="s">
        <v>611</v>
      </c>
      <c r="J523" s="67" t="s">
        <v>3743</v>
      </c>
      <c r="K523" s="67" t="s">
        <v>4763</v>
      </c>
      <c r="L523" s="68">
        <v>30000</v>
      </c>
      <c r="M523" s="68">
        <v>16285.5</v>
      </c>
      <c r="N523" s="68">
        <v>13714.5</v>
      </c>
      <c r="O523" s="67" t="s">
        <v>4764</v>
      </c>
      <c r="P523" s="67" t="str">
        <f>TMES[[#This Row],[cedula]]&amp;TMES[[#This Row],[ctapresup]]</f>
        <v>001109753982.1.1.1.01</v>
      </c>
      <c r="Q523" s="69">
        <v>0</v>
      </c>
      <c r="R523" s="40">
        <v>861</v>
      </c>
      <c r="S523" s="69">
        <v>0</v>
      </c>
      <c r="T523" s="40">
        <v>14437.5</v>
      </c>
      <c r="U523" s="69">
        <v>0</v>
      </c>
      <c r="V523" s="40">
        <v>50</v>
      </c>
      <c r="W523" s="40">
        <v>25</v>
      </c>
      <c r="X523" s="69">
        <v>0</v>
      </c>
      <c r="Y523" s="69">
        <v>0</v>
      </c>
      <c r="Z523" s="40">
        <v>912</v>
      </c>
      <c r="AA523" s="69">
        <v>0</v>
      </c>
    </row>
    <row r="524" spans="1:27">
      <c r="A524" s="67" t="s">
        <v>3052</v>
      </c>
      <c r="B524" s="67" t="s">
        <v>11</v>
      </c>
      <c r="C524" s="67" t="s">
        <v>3091</v>
      </c>
      <c r="D524" s="67" t="s">
        <v>3361</v>
      </c>
      <c r="E524" s="67" t="s">
        <v>3362</v>
      </c>
      <c r="F524" s="67" t="s">
        <v>1757</v>
      </c>
      <c r="G524" s="67" t="s">
        <v>2397</v>
      </c>
      <c r="H524" s="67" t="s">
        <v>27</v>
      </c>
      <c r="I524" s="67" t="s">
        <v>611</v>
      </c>
      <c r="J524" s="67" t="s">
        <v>3744</v>
      </c>
      <c r="K524" s="67" t="s">
        <v>4763</v>
      </c>
      <c r="L524" s="68">
        <v>16500</v>
      </c>
      <c r="M524" s="68">
        <v>10306.15</v>
      </c>
      <c r="N524" s="68">
        <v>6193.85</v>
      </c>
      <c r="O524" s="67" t="s">
        <v>4764</v>
      </c>
      <c r="P524" s="67" t="str">
        <f>TMES[[#This Row],[cedula]]&amp;TMES[[#This Row],[ctapresup]]</f>
        <v>001142226562.1.1.1.01</v>
      </c>
      <c r="Q524" s="69">
        <v>0</v>
      </c>
      <c r="R524" s="40">
        <v>473.55</v>
      </c>
      <c r="S524" s="69">
        <v>0</v>
      </c>
      <c r="T524" s="40">
        <v>9306</v>
      </c>
      <c r="U524" s="69">
        <v>0</v>
      </c>
      <c r="V524" s="69">
        <v>0</v>
      </c>
      <c r="W524" s="40">
        <v>25</v>
      </c>
      <c r="X524" s="69">
        <v>0</v>
      </c>
      <c r="Y524" s="69">
        <v>0</v>
      </c>
      <c r="Z524" s="40">
        <v>501.6</v>
      </c>
      <c r="AA524" s="69">
        <v>0</v>
      </c>
    </row>
    <row r="525" spans="1:27">
      <c r="A525" s="67" t="s">
        <v>3052</v>
      </c>
      <c r="B525" s="67" t="s">
        <v>11</v>
      </c>
      <c r="C525" s="67" t="s">
        <v>3091</v>
      </c>
      <c r="D525" s="67" t="s">
        <v>3361</v>
      </c>
      <c r="E525" s="67" t="s">
        <v>3362</v>
      </c>
      <c r="F525" s="67" t="s">
        <v>1039</v>
      </c>
      <c r="G525" s="67" t="s">
        <v>2398</v>
      </c>
      <c r="H525" s="67" t="s">
        <v>210</v>
      </c>
      <c r="I525" s="67" t="s">
        <v>342</v>
      </c>
      <c r="J525" s="67" t="s">
        <v>3745</v>
      </c>
      <c r="K525" s="67" t="s">
        <v>4763</v>
      </c>
      <c r="L525" s="68">
        <v>25000</v>
      </c>
      <c r="M525" s="68">
        <v>1502.5</v>
      </c>
      <c r="N525" s="68">
        <v>23497.5</v>
      </c>
      <c r="O525" s="67" t="s">
        <v>4764</v>
      </c>
      <c r="P525" s="67" t="str">
        <f>TMES[[#This Row],[cedula]]&amp;TMES[[#This Row],[ctapresup]]</f>
        <v>402312513372.1.1.1.01</v>
      </c>
      <c r="Q525" s="69">
        <v>0</v>
      </c>
      <c r="R525" s="40">
        <v>717.5</v>
      </c>
      <c r="S525" s="69">
        <v>0</v>
      </c>
      <c r="T525" s="69">
        <v>0</v>
      </c>
      <c r="U525" s="69">
        <v>0</v>
      </c>
      <c r="V525" s="69">
        <v>0</v>
      </c>
      <c r="W525" s="40">
        <v>25</v>
      </c>
      <c r="X525" s="69">
        <v>0</v>
      </c>
      <c r="Y525" s="69">
        <v>0</v>
      </c>
      <c r="Z525" s="40">
        <v>760</v>
      </c>
      <c r="AA525" s="69">
        <v>0</v>
      </c>
    </row>
    <row r="526" spans="1:27">
      <c r="A526" s="67" t="s">
        <v>3052</v>
      </c>
      <c r="B526" s="67" t="s">
        <v>11</v>
      </c>
      <c r="C526" s="67" t="s">
        <v>3091</v>
      </c>
      <c r="D526" s="67" t="s">
        <v>3361</v>
      </c>
      <c r="E526" s="67" t="s">
        <v>3362</v>
      </c>
      <c r="F526" s="67" t="s">
        <v>458</v>
      </c>
      <c r="G526" s="67" t="s">
        <v>2399</v>
      </c>
      <c r="H526" s="67" t="s">
        <v>348</v>
      </c>
      <c r="I526" s="67" t="s">
        <v>342</v>
      </c>
      <c r="J526" s="67" t="s">
        <v>3746</v>
      </c>
      <c r="K526" s="67" t="s">
        <v>4763</v>
      </c>
      <c r="L526" s="68">
        <v>21735</v>
      </c>
      <c r="M526" s="68">
        <v>4066.26</v>
      </c>
      <c r="N526" s="68">
        <v>17668.740000000002</v>
      </c>
      <c r="O526" s="67" t="s">
        <v>4764</v>
      </c>
      <c r="P526" s="67" t="str">
        <f>TMES[[#This Row],[cedula]]&amp;TMES[[#This Row],[ctapresup]]</f>
        <v>001090161622.1.1.1.01</v>
      </c>
      <c r="Q526" s="69">
        <v>0</v>
      </c>
      <c r="R526" s="40">
        <v>623.79</v>
      </c>
      <c r="S526" s="69">
        <v>0</v>
      </c>
      <c r="T526" s="40">
        <v>2706.73</v>
      </c>
      <c r="U526" s="69">
        <v>0</v>
      </c>
      <c r="V526" s="40">
        <v>50</v>
      </c>
      <c r="W526" s="40">
        <v>25</v>
      </c>
      <c r="X526" s="69">
        <v>0</v>
      </c>
      <c r="Y526" s="69">
        <v>0</v>
      </c>
      <c r="Z526" s="40">
        <v>660.74</v>
      </c>
      <c r="AA526" s="69">
        <v>0</v>
      </c>
    </row>
    <row r="527" spans="1:27">
      <c r="A527" s="67" t="s">
        <v>3052</v>
      </c>
      <c r="B527" s="67" t="s">
        <v>11</v>
      </c>
      <c r="C527" s="67" t="s">
        <v>3091</v>
      </c>
      <c r="D527" s="67" t="s">
        <v>3361</v>
      </c>
      <c r="E527" s="67" t="s">
        <v>3362</v>
      </c>
      <c r="F527" s="67" t="s">
        <v>459</v>
      </c>
      <c r="G527" s="67" t="s">
        <v>2400</v>
      </c>
      <c r="H527" s="67" t="s">
        <v>460</v>
      </c>
      <c r="I527" s="67" t="s">
        <v>342</v>
      </c>
      <c r="J527" s="67" t="s">
        <v>3747</v>
      </c>
      <c r="K527" s="67" t="s">
        <v>4763</v>
      </c>
      <c r="L527" s="68">
        <v>20872</v>
      </c>
      <c r="M527" s="68">
        <v>1258.54</v>
      </c>
      <c r="N527" s="68">
        <v>19613.46</v>
      </c>
      <c r="O527" s="67" t="s">
        <v>4764</v>
      </c>
      <c r="P527" s="67" t="str">
        <f>TMES[[#This Row],[cedula]]&amp;TMES[[#This Row],[ctapresup]]</f>
        <v>001156580152.1.1.1.01</v>
      </c>
      <c r="Q527" s="69">
        <v>0</v>
      </c>
      <c r="R527" s="40">
        <v>599.03</v>
      </c>
      <c r="S527" s="69">
        <v>0</v>
      </c>
      <c r="T527" s="69">
        <v>0</v>
      </c>
      <c r="U527" s="69">
        <v>0</v>
      </c>
      <c r="V527" s="69">
        <v>0</v>
      </c>
      <c r="W527" s="40">
        <v>25</v>
      </c>
      <c r="X527" s="69">
        <v>0</v>
      </c>
      <c r="Y527" s="69">
        <v>0</v>
      </c>
      <c r="Z527" s="40">
        <v>634.51</v>
      </c>
      <c r="AA527" s="69">
        <v>0</v>
      </c>
    </row>
    <row r="528" spans="1:27">
      <c r="A528" s="67" t="s">
        <v>3052</v>
      </c>
      <c r="B528" s="67" t="s">
        <v>11</v>
      </c>
      <c r="C528" s="67" t="s">
        <v>3091</v>
      </c>
      <c r="D528" s="67" t="s">
        <v>3361</v>
      </c>
      <c r="E528" s="67" t="s">
        <v>3362</v>
      </c>
      <c r="F528" s="67" t="s">
        <v>3748</v>
      </c>
      <c r="G528" s="67" t="s">
        <v>2401</v>
      </c>
      <c r="H528" s="67" t="s">
        <v>59</v>
      </c>
      <c r="I528" s="67" t="s">
        <v>342</v>
      </c>
      <c r="J528" s="67" t="s">
        <v>3749</v>
      </c>
      <c r="K528" s="67" t="s">
        <v>4763</v>
      </c>
      <c r="L528" s="68">
        <v>130000</v>
      </c>
      <c r="M528" s="68">
        <v>26870.12</v>
      </c>
      <c r="N528" s="68">
        <v>103129.88</v>
      </c>
      <c r="O528" s="67" t="s">
        <v>4764</v>
      </c>
      <c r="P528" s="67" t="str">
        <f>TMES[[#This Row],[cedula]]&amp;TMES[[#This Row],[ctapresup]]</f>
        <v>001079069762.1.1.1.01</v>
      </c>
      <c r="Q528" s="69">
        <v>0</v>
      </c>
      <c r="R528" s="40">
        <v>3731</v>
      </c>
      <c r="S528" s="69">
        <v>0</v>
      </c>
      <c r="T528" s="69">
        <v>0</v>
      </c>
      <c r="U528" s="69">
        <v>0</v>
      </c>
      <c r="V528" s="69">
        <v>0</v>
      </c>
      <c r="W528" s="40">
        <v>25</v>
      </c>
      <c r="X528" s="40">
        <v>19162.12</v>
      </c>
      <c r="Y528" s="69">
        <v>0</v>
      </c>
      <c r="Z528" s="40">
        <v>3952</v>
      </c>
      <c r="AA528" s="69">
        <v>0</v>
      </c>
    </row>
    <row r="529" spans="1:27">
      <c r="A529" s="67" t="s">
        <v>3052</v>
      </c>
      <c r="B529" s="67" t="s">
        <v>11</v>
      </c>
      <c r="C529" s="67" t="s">
        <v>3091</v>
      </c>
      <c r="D529" s="67" t="s">
        <v>3361</v>
      </c>
      <c r="E529" s="67" t="s">
        <v>3362</v>
      </c>
      <c r="F529" s="67" t="s">
        <v>461</v>
      </c>
      <c r="G529" s="67" t="s">
        <v>2402</v>
      </c>
      <c r="H529" s="67" t="s">
        <v>95</v>
      </c>
      <c r="I529" s="67" t="s">
        <v>342</v>
      </c>
      <c r="J529" s="67" t="s">
        <v>3750</v>
      </c>
      <c r="K529" s="67" t="s">
        <v>4763</v>
      </c>
      <c r="L529" s="68">
        <v>11000</v>
      </c>
      <c r="M529" s="68">
        <v>675.1</v>
      </c>
      <c r="N529" s="68">
        <v>10324.9</v>
      </c>
      <c r="O529" s="67" t="s">
        <v>4764</v>
      </c>
      <c r="P529" s="67" t="str">
        <f>TMES[[#This Row],[cedula]]&amp;TMES[[#This Row],[ctapresup]]</f>
        <v>031038908712.1.1.1.01</v>
      </c>
      <c r="Q529" s="69">
        <v>0</v>
      </c>
      <c r="R529" s="40">
        <v>315.7</v>
      </c>
      <c r="S529" s="69">
        <v>0</v>
      </c>
      <c r="T529" s="69">
        <v>0</v>
      </c>
      <c r="U529" s="69">
        <v>0</v>
      </c>
      <c r="V529" s="69">
        <v>0</v>
      </c>
      <c r="W529" s="40">
        <v>25</v>
      </c>
      <c r="X529" s="69">
        <v>0</v>
      </c>
      <c r="Y529" s="69">
        <v>0</v>
      </c>
      <c r="Z529" s="40">
        <v>334.4</v>
      </c>
      <c r="AA529" s="69">
        <v>0</v>
      </c>
    </row>
    <row r="530" spans="1:27">
      <c r="A530" s="67" t="s">
        <v>3052</v>
      </c>
      <c r="B530" s="67" t="s">
        <v>11</v>
      </c>
      <c r="C530" s="67" t="s">
        <v>3091</v>
      </c>
      <c r="D530" s="67" t="s">
        <v>3361</v>
      </c>
      <c r="E530" s="67" t="s">
        <v>3362</v>
      </c>
      <c r="F530" s="67" t="s">
        <v>1790</v>
      </c>
      <c r="G530" s="67" t="s">
        <v>2403</v>
      </c>
      <c r="H530" s="67" t="s">
        <v>27</v>
      </c>
      <c r="I530" s="67" t="s">
        <v>611</v>
      </c>
      <c r="J530" s="67" t="s">
        <v>3751</v>
      </c>
      <c r="K530" s="67" t="s">
        <v>4763</v>
      </c>
      <c r="L530" s="68">
        <v>16500</v>
      </c>
      <c r="M530" s="68">
        <v>1000.15</v>
      </c>
      <c r="N530" s="68">
        <v>15499.85</v>
      </c>
      <c r="O530" s="67" t="s">
        <v>4764</v>
      </c>
      <c r="P530" s="67" t="str">
        <f>TMES[[#This Row],[cedula]]&amp;TMES[[#This Row],[ctapresup]]</f>
        <v>047013395272.1.1.1.01</v>
      </c>
      <c r="Q530" s="69">
        <v>0</v>
      </c>
      <c r="R530" s="40">
        <v>473.55</v>
      </c>
      <c r="S530" s="69">
        <v>0</v>
      </c>
      <c r="T530" s="69">
        <v>0</v>
      </c>
      <c r="U530" s="69">
        <v>0</v>
      </c>
      <c r="V530" s="69">
        <v>0</v>
      </c>
      <c r="W530" s="40">
        <v>25</v>
      </c>
      <c r="X530" s="69">
        <v>0</v>
      </c>
      <c r="Y530" s="69">
        <v>0</v>
      </c>
      <c r="Z530" s="40">
        <v>501.6</v>
      </c>
      <c r="AA530" s="69">
        <v>0</v>
      </c>
    </row>
    <row r="531" spans="1:27">
      <c r="A531" s="67" t="s">
        <v>3052</v>
      </c>
      <c r="B531" s="67" t="s">
        <v>11</v>
      </c>
      <c r="C531" s="67" t="s">
        <v>3091</v>
      </c>
      <c r="D531" s="67" t="s">
        <v>3361</v>
      </c>
      <c r="E531" s="67" t="s">
        <v>3362</v>
      </c>
      <c r="F531" s="67" t="s">
        <v>1152</v>
      </c>
      <c r="G531" s="67" t="s">
        <v>2404</v>
      </c>
      <c r="H531" s="67" t="s">
        <v>67</v>
      </c>
      <c r="I531" s="67" t="s">
        <v>342</v>
      </c>
      <c r="J531" s="67" t="s">
        <v>3752</v>
      </c>
      <c r="K531" s="67" t="s">
        <v>4763</v>
      </c>
      <c r="L531" s="68">
        <v>25000</v>
      </c>
      <c r="M531" s="68">
        <v>1502.5</v>
      </c>
      <c r="N531" s="68">
        <v>23497.5</v>
      </c>
      <c r="O531" s="67" t="s">
        <v>4764</v>
      </c>
      <c r="P531" s="67" t="str">
        <f>TMES[[#This Row],[cedula]]&amp;TMES[[#This Row],[ctapresup]]</f>
        <v>013002122202.1.1.1.01</v>
      </c>
      <c r="Q531" s="69">
        <v>0</v>
      </c>
      <c r="R531" s="40">
        <v>717.5</v>
      </c>
      <c r="S531" s="69">
        <v>0</v>
      </c>
      <c r="T531" s="69">
        <v>0</v>
      </c>
      <c r="U531" s="69">
        <v>0</v>
      </c>
      <c r="V531" s="69">
        <v>0</v>
      </c>
      <c r="W531" s="40">
        <v>25</v>
      </c>
      <c r="X531" s="69">
        <v>0</v>
      </c>
      <c r="Y531" s="69">
        <v>0</v>
      </c>
      <c r="Z531" s="40">
        <v>760</v>
      </c>
      <c r="AA531" s="69">
        <v>0</v>
      </c>
    </row>
    <row r="532" spans="1:27">
      <c r="A532" s="67" t="s">
        <v>3052</v>
      </c>
      <c r="B532" s="67" t="s">
        <v>11</v>
      </c>
      <c r="C532" s="67" t="s">
        <v>3091</v>
      </c>
      <c r="D532" s="67" t="s">
        <v>3361</v>
      </c>
      <c r="E532" s="67" t="s">
        <v>3362</v>
      </c>
      <c r="F532" s="67" t="s">
        <v>462</v>
      </c>
      <c r="G532" s="67" t="s">
        <v>1440</v>
      </c>
      <c r="H532" s="67" t="s">
        <v>393</v>
      </c>
      <c r="I532" s="67" t="s">
        <v>342</v>
      </c>
      <c r="J532" s="67" t="s">
        <v>3753</v>
      </c>
      <c r="K532" s="67" t="s">
        <v>4763</v>
      </c>
      <c r="L532" s="68">
        <v>11385</v>
      </c>
      <c r="M532" s="68">
        <v>747.85</v>
      </c>
      <c r="N532" s="68">
        <v>10637.15</v>
      </c>
      <c r="O532" s="67" t="s">
        <v>4764</v>
      </c>
      <c r="P532" s="67" t="str">
        <f>TMES[[#This Row],[cedula]]&amp;TMES[[#This Row],[ctapresup]]</f>
        <v>001065692212.1.1.1.01</v>
      </c>
      <c r="Q532" s="69">
        <v>0</v>
      </c>
      <c r="R532" s="40">
        <v>326.75</v>
      </c>
      <c r="S532" s="69">
        <v>0</v>
      </c>
      <c r="T532" s="69">
        <v>0</v>
      </c>
      <c r="U532" s="69">
        <v>0</v>
      </c>
      <c r="V532" s="40">
        <v>50</v>
      </c>
      <c r="W532" s="40">
        <v>25</v>
      </c>
      <c r="X532" s="69">
        <v>0</v>
      </c>
      <c r="Y532" s="69">
        <v>0</v>
      </c>
      <c r="Z532" s="40">
        <v>346.1</v>
      </c>
      <c r="AA532" s="69">
        <v>0</v>
      </c>
    </row>
    <row r="533" spans="1:27">
      <c r="A533" s="67" t="s">
        <v>3052</v>
      </c>
      <c r="B533" s="67" t="s">
        <v>11</v>
      </c>
      <c r="C533" s="67" t="s">
        <v>3091</v>
      </c>
      <c r="D533" s="67" t="s">
        <v>3361</v>
      </c>
      <c r="E533" s="67" t="s">
        <v>3362</v>
      </c>
      <c r="F533" s="67" t="s">
        <v>1766</v>
      </c>
      <c r="G533" s="67" t="s">
        <v>2405</v>
      </c>
      <c r="H533" s="67" t="s">
        <v>27</v>
      </c>
      <c r="I533" s="67" t="s">
        <v>611</v>
      </c>
      <c r="J533" s="67" t="s">
        <v>3754</v>
      </c>
      <c r="K533" s="67" t="s">
        <v>4763</v>
      </c>
      <c r="L533" s="68">
        <v>16500</v>
      </c>
      <c r="M533" s="68">
        <v>6546.15</v>
      </c>
      <c r="N533" s="68">
        <v>9953.85</v>
      </c>
      <c r="O533" s="67" t="s">
        <v>4764</v>
      </c>
      <c r="P533" s="67" t="str">
        <f>TMES[[#This Row],[cedula]]&amp;TMES[[#This Row],[ctapresup]]</f>
        <v>001194611682.1.1.1.01</v>
      </c>
      <c r="Q533" s="69">
        <v>0</v>
      </c>
      <c r="R533" s="40">
        <v>473.55</v>
      </c>
      <c r="S533" s="69">
        <v>0</v>
      </c>
      <c r="T533" s="40">
        <v>5546</v>
      </c>
      <c r="U533" s="69">
        <v>0</v>
      </c>
      <c r="V533" s="69">
        <v>0</v>
      </c>
      <c r="W533" s="40">
        <v>25</v>
      </c>
      <c r="X533" s="69">
        <v>0</v>
      </c>
      <c r="Y533" s="69">
        <v>0</v>
      </c>
      <c r="Z533" s="40">
        <v>501.6</v>
      </c>
      <c r="AA533" s="69">
        <v>0</v>
      </c>
    </row>
    <row r="534" spans="1:27">
      <c r="A534" s="67" t="s">
        <v>3052</v>
      </c>
      <c r="B534" s="67" t="s">
        <v>11</v>
      </c>
      <c r="C534" s="67" t="s">
        <v>3091</v>
      </c>
      <c r="D534" s="67" t="s">
        <v>3361</v>
      </c>
      <c r="E534" s="67" t="s">
        <v>3362</v>
      </c>
      <c r="F534" s="67" t="s">
        <v>2406</v>
      </c>
      <c r="G534" s="67" t="s">
        <v>2407</v>
      </c>
      <c r="H534" s="67" t="s">
        <v>133</v>
      </c>
      <c r="I534" s="67" t="s">
        <v>342</v>
      </c>
      <c r="J534" s="67" t="s">
        <v>3755</v>
      </c>
      <c r="K534" s="67" t="s">
        <v>4763</v>
      </c>
      <c r="L534" s="68">
        <v>24000</v>
      </c>
      <c r="M534" s="68">
        <v>1443.4</v>
      </c>
      <c r="N534" s="68">
        <v>22556.6</v>
      </c>
      <c r="O534" s="67" t="s">
        <v>4764</v>
      </c>
      <c r="P534" s="67" t="str">
        <f>TMES[[#This Row],[cedula]]&amp;TMES[[#This Row],[ctapresup]]</f>
        <v>001111515442.1.1.1.01</v>
      </c>
      <c r="Q534" s="69">
        <v>0</v>
      </c>
      <c r="R534" s="40">
        <v>688.8</v>
      </c>
      <c r="S534" s="69">
        <v>0</v>
      </c>
      <c r="T534" s="69">
        <v>0</v>
      </c>
      <c r="U534" s="69">
        <v>0</v>
      </c>
      <c r="V534" s="69">
        <v>0</v>
      </c>
      <c r="W534" s="40">
        <v>25</v>
      </c>
      <c r="X534" s="69">
        <v>0</v>
      </c>
      <c r="Y534" s="69">
        <v>0</v>
      </c>
      <c r="Z534" s="40">
        <v>729.6</v>
      </c>
      <c r="AA534" s="69">
        <v>0</v>
      </c>
    </row>
    <row r="535" spans="1:27">
      <c r="A535" s="67" t="s">
        <v>3052</v>
      </c>
      <c r="B535" s="67" t="s">
        <v>11</v>
      </c>
      <c r="C535" s="67" t="s">
        <v>3091</v>
      </c>
      <c r="D535" s="67" t="s">
        <v>3361</v>
      </c>
      <c r="E535" s="67" t="s">
        <v>3362</v>
      </c>
      <c r="F535" s="67" t="s">
        <v>312</v>
      </c>
      <c r="G535" s="67" t="s">
        <v>2408</v>
      </c>
      <c r="H535" s="67" t="s">
        <v>27</v>
      </c>
      <c r="I535" s="67" t="s">
        <v>611</v>
      </c>
      <c r="J535" s="67" t="s">
        <v>3756</v>
      </c>
      <c r="K535" s="67" t="s">
        <v>4763</v>
      </c>
      <c r="L535" s="68">
        <v>11000</v>
      </c>
      <c r="M535" s="68">
        <v>675.1</v>
      </c>
      <c r="N535" s="68">
        <v>10324.9</v>
      </c>
      <c r="O535" s="67" t="s">
        <v>4764</v>
      </c>
      <c r="P535" s="67" t="str">
        <f>TMES[[#This Row],[cedula]]&amp;TMES[[#This Row],[ctapresup]]</f>
        <v>049000728122.1.1.1.01</v>
      </c>
      <c r="Q535" s="69">
        <v>0</v>
      </c>
      <c r="R535" s="40">
        <v>315.7</v>
      </c>
      <c r="S535" s="69">
        <v>0</v>
      </c>
      <c r="T535" s="69">
        <v>0</v>
      </c>
      <c r="U535" s="69">
        <v>0</v>
      </c>
      <c r="V535" s="69">
        <v>0</v>
      </c>
      <c r="W535" s="40">
        <v>25</v>
      </c>
      <c r="X535" s="69">
        <v>0</v>
      </c>
      <c r="Y535" s="69">
        <v>0</v>
      </c>
      <c r="Z535" s="40">
        <v>334.4</v>
      </c>
      <c r="AA535" s="69">
        <v>0</v>
      </c>
    </row>
    <row r="536" spans="1:27">
      <c r="A536" s="67" t="s">
        <v>3052</v>
      </c>
      <c r="B536" s="67" t="s">
        <v>11</v>
      </c>
      <c r="C536" s="67" t="s">
        <v>3091</v>
      </c>
      <c r="D536" s="67" t="s">
        <v>3361</v>
      </c>
      <c r="E536" s="67" t="s">
        <v>3362</v>
      </c>
      <c r="F536" s="67" t="s">
        <v>639</v>
      </c>
      <c r="G536" s="67" t="s">
        <v>1441</v>
      </c>
      <c r="H536" s="67" t="s">
        <v>30</v>
      </c>
      <c r="I536" s="67" t="s">
        <v>611</v>
      </c>
      <c r="J536" s="67" t="s">
        <v>3757</v>
      </c>
      <c r="K536" s="67" t="s">
        <v>4763</v>
      </c>
      <c r="L536" s="68">
        <v>36000</v>
      </c>
      <c r="M536" s="68">
        <v>3628.6</v>
      </c>
      <c r="N536" s="68">
        <v>32371.4</v>
      </c>
      <c r="O536" s="67" t="s">
        <v>4764</v>
      </c>
      <c r="P536" s="67" t="str">
        <f>TMES[[#This Row],[cedula]]&amp;TMES[[#This Row],[ctapresup]]</f>
        <v>001001322322.1.1.1.01</v>
      </c>
      <c r="Q536" s="69">
        <v>0</v>
      </c>
      <c r="R536" s="40">
        <v>1033.2</v>
      </c>
      <c r="S536" s="40">
        <v>300</v>
      </c>
      <c r="T536" s="40">
        <v>1126</v>
      </c>
      <c r="U536" s="69">
        <v>0</v>
      </c>
      <c r="V536" s="40">
        <v>50</v>
      </c>
      <c r="W536" s="40">
        <v>25</v>
      </c>
      <c r="X536" s="69">
        <v>0</v>
      </c>
      <c r="Y536" s="69">
        <v>0</v>
      </c>
      <c r="Z536" s="40">
        <v>1094.4000000000001</v>
      </c>
      <c r="AA536" s="69">
        <v>0</v>
      </c>
    </row>
    <row r="537" spans="1:27">
      <c r="A537" s="67" t="s">
        <v>3052</v>
      </c>
      <c r="B537" s="67" t="s">
        <v>11</v>
      </c>
      <c r="C537" s="67" t="s">
        <v>3091</v>
      </c>
      <c r="D537" s="67" t="s">
        <v>3361</v>
      </c>
      <c r="E537" s="67" t="s">
        <v>3362</v>
      </c>
      <c r="F537" s="67" t="s">
        <v>463</v>
      </c>
      <c r="G537" s="67" t="s">
        <v>2409</v>
      </c>
      <c r="H537" s="67" t="s">
        <v>128</v>
      </c>
      <c r="I537" s="67" t="s">
        <v>342</v>
      </c>
      <c r="J537" s="67" t="s">
        <v>3758</v>
      </c>
      <c r="K537" s="67" t="s">
        <v>4763</v>
      </c>
      <c r="L537" s="68">
        <v>10000</v>
      </c>
      <c r="M537" s="68">
        <v>616</v>
      </c>
      <c r="N537" s="68">
        <v>9384</v>
      </c>
      <c r="O537" s="67" t="s">
        <v>4764</v>
      </c>
      <c r="P537" s="67" t="str">
        <f>TMES[[#This Row],[cedula]]&amp;TMES[[#This Row],[ctapresup]]</f>
        <v>031015988642.1.1.1.01</v>
      </c>
      <c r="Q537" s="69">
        <v>0</v>
      </c>
      <c r="R537" s="40">
        <v>287</v>
      </c>
      <c r="S537" s="69">
        <v>0</v>
      </c>
      <c r="T537" s="69">
        <v>0</v>
      </c>
      <c r="U537" s="69">
        <v>0</v>
      </c>
      <c r="V537" s="69">
        <v>0</v>
      </c>
      <c r="W537" s="40">
        <v>25</v>
      </c>
      <c r="X537" s="69">
        <v>0</v>
      </c>
      <c r="Y537" s="69">
        <v>0</v>
      </c>
      <c r="Z537" s="40">
        <v>304</v>
      </c>
      <c r="AA537" s="69">
        <v>0</v>
      </c>
    </row>
    <row r="538" spans="1:27">
      <c r="A538" s="67" t="s">
        <v>3052</v>
      </c>
      <c r="B538" s="67" t="s">
        <v>11</v>
      </c>
      <c r="C538" s="67" t="s">
        <v>3091</v>
      </c>
      <c r="D538" s="67" t="s">
        <v>3361</v>
      </c>
      <c r="E538" s="67" t="s">
        <v>3362</v>
      </c>
      <c r="F538" s="67" t="s">
        <v>464</v>
      </c>
      <c r="G538" s="67" t="s">
        <v>1442</v>
      </c>
      <c r="H538" s="67" t="s">
        <v>128</v>
      </c>
      <c r="I538" s="67" t="s">
        <v>342</v>
      </c>
      <c r="J538" s="67" t="s">
        <v>3759</v>
      </c>
      <c r="K538" s="67" t="s">
        <v>4763</v>
      </c>
      <c r="L538" s="68">
        <v>20000</v>
      </c>
      <c r="M538" s="68">
        <v>5539.36</v>
      </c>
      <c r="N538" s="68">
        <v>14460.64</v>
      </c>
      <c r="O538" s="67" t="s">
        <v>4764</v>
      </c>
      <c r="P538" s="67" t="str">
        <f>TMES[[#This Row],[cedula]]&amp;TMES[[#This Row],[ctapresup]]</f>
        <v>001056127582.1.1.1.01</v>
      </c>
      <c r="Q538" s="69">
        <v>0</v>
      </c>
      <c r="R538" s="40">
        <v>574</v>
      </c>
      <c r="S538" s="69">
        <v>0</v>
      </c>
      <c r="T538" s="40">
        <v>4282.3599999999997</v>
      </c>
      <c r="U538" s="69">
        <v>0</v>
      </c>
      <c r="V538" s="40">
        <v>50</v>
      </c>
      <c r="W538" s="40">
        <v>25</v>
      </c>
      <c r="X538" s="69">
        <v>0</v>
      </c>
      <c r="Y538" s="69">
        <v>0</v>
      </c>
      <c r="Z538" s="40">
        <v>608</v>
      </c>
      <c r="AA538" s="69">
        <v>0</v>
      </c>
    </row>
    <row r="539" spans="1:27">
      <c r="A539" s="67" t="s">
        <v>3052</v>
      </c>
      <c r="B539" s="67" t="s">
        <v>11</v>
      </c>
      <c r="C539" s="67" t="s">
        <v>3091</v>
      </c>
      <c r="D539" s="67" t="s">
        <v>3361</v>
      </c>
      <c r="E539" s="67" t="s">
        <v>3362</v>
      </c>
      <c r="F539" s="67" t="s">
        <v>201</v>
      </c>
      <c r="G539" s="67" t="s">
        <v>1443</v>
      </c>
      <c r="H539" s="67" t="s">
        <v>8</v>
      </c>
      <c r="I539" s="67" t="s">
        <v>342</v>
      </c>
      <c r="J539" s="67" t="s">
        <v>3760</v>
      </c>
      <c r="K539" s="67" t="s">
        <v>4763</v>
      </c>
      <c r="L539" s="68">
        <v>22000</v>
      </c>
      <c r="M539" s="68">
        <v>17202.11</v>
      </c>
      <c r="N539" s="68">
        <v>4797.8900000000003</v>
      </c>
      <c r="O539" s="67" t="s">
        <v>4764</v>
      </c>
      <c r="P539" s="67" t="str">
        <f>TMES[[#This Row],[cedula]]&amp;TMES[[#This Row],[ctapresup]]</f>
        <v>001088875892.1.1.1.01</v>
      </c>
      <c r="Q539" s="69">
        <v>0</v>
      </c>
      <c r="R539" s="40">
        <v>631.4</v>
      </c>
      <c r="S539" s="69">
        <v>0</v>
      </c>
      <c r="T539" s="40">
        <v>15826.91</v>
      </c>
      <c r="U539" s="69">
        <v>0</v>
      </c>
      <c r="V539" s="40">
        <v>50</v>
      </c>
      <c r="W539" s="40">
        <v>25</v>
      </c>
      <c r="X539" s="69">
        <v>0</v>
      </c>
      <c r="Y539" s="69">
        <v>0</v>
      </c>
      <c r="Z539" s="40">
        <v>668.8</v>
      </c>
      <c r="AA539" s="69">
        <v>0</v>
      </c>
    </row>
    <row r="540" spans="1:27">
      <c r="A540" s="67" t="s">
        <v>3052</v>
      </c>
      <c r="B540" s="67" t="s">
        <v>11</v>
      </c>
      <c r="C540" s="67" t="s">
        <v>3091</v>
      </c>
      <c r="D540" s="67" t="s">
        <v>3361</v>
      </c>
      <c r="E540" s="67" t="s">
        <v>3362</v>
      </c>
      <c r="F540" s="67" t="s">
        <v>466</v>
      </c>
      <c r="G540" s="67" t="s">
        <v>2410</v>
      </c>
      <c r="H540" s="67" t="s">
        <v>210</v>
      </c>
      <c r="I540" s="67" t="s">
        <v>342</v>
      </c>
      <c r="J540" s="67" t="s">
        <v>3761</v>
      </c>
      <c r="K540" s="67" t="s">
        <v>4763</v>
      </c>
      <c r="L540" s="68">
        <v>25000</v>
      </c>
      <c r="M540" s="68">
        <v>6548.5</v>
      </c>
      <c r="N540" s="68">
        <v>18451.5</v>
      </c>
      <c r="O540" s="67" t="s">
        <v>4764</v>
      </c>
      <c r="P540" s="67" t="str">
        <f>TMES[[#This Row],[cedula]]&amp;TMES[[#This Row],[ctapresup]]</f>
        <v>001141493702.1.1.1.01</v>
      </c>
      <c r="Q540" s="69">
        <v>0</v>
      </c>
      <c r="R540" s="40">
        <v>717.5</v>
      </c>
      <c r="S540" s="69">
        <v>0</v>
      </c>
      <c r="T540" s="40">
        <v>5046</v>
      </c>
      <c r="U540" s="69">
        <v>0</v>
      </c>
      <c r="V540" s="69">
        <v>0</v>
      </c>
      <c r="W540" s="40">
        <v>25</v>
      </c>
      <c r="X540" s="69">
        <v>0</v>
      </c>
      <c r="Y540" s="69">
        <v>0</v>
      </c>
      <c r="Z540" s="40">
        <v>760</v>
      </c>
      <c r="AA540" s="69">
        <v>0</v>
      </c>
    </row>
    <row r="541" spans="1:27">
      <c r="A541" s="67" t="s">
        <v>3052</v>
      </c>
      <c r="B541" s="67" t="s">
        <v>11</v>
      </c>
      <c r="C541" s="67" t="s">
        <v>3091</v>
      </c>
      <c r="D541" s="67" t="s">
        <v>3361</v>
      </c>
      <c r="E541" s="67" t="s">
        <v>3362</v>
      </c>
      <c r="F541" s="67" t="s">
        <v>467</v>
      </c>
      <c r="G541" s="67" t="s">
        <v>2411</v>
      </c>
      <c r="H541" s="67" t="s">
        <v>210</v>
      </c>
      <c r="I541" s="67" t="s">
        <v>342</v>
      </c>
      <c r="J541" s="67" t="s">
        <v>3762</v>
      </c>
      <c r="K541" s="67" t="s">
        <v>4763</v>
      </c>
      <c r="L541" s="68">
        <v>11000</v>
      </c>
      <c r="M541" s="68">
        <v>675.1</v>
      </c>
      <c r="N541" s="68">
        <v>10324.9</v>
      </c>
      <c r="O541" s="67" t="s">
        <v>4764</v>
      </c>
      <c r="P541" s="67" t="str">
        <f>TMES[[#This Row],[cedula]]&amp;TMES[[#This Row],[ctapresup]]</f>
        <v>037004599482.1.1.1.01</v>
      </c>
      <c r="Q541" s="69">
        <v>0</v>
      </c>
      <c r="R541" s="40">
        <v>315.7</v>
      </c>
      <c r="S541" s="69">
        <v>0</v>
      </c>
      <c r="T541" s="69">
        <v>0</v>
      </c>
      <c r="U541" s="69">
        <v>0</v>
      </c>
      <c r="V541" s="69">
        <v>0</v>
      </c>
      <c r="W541" s="40">
        <v>25</v>
      </c>
      <c r="X541" s="69">
        <v>0</v>
      </c>
      <c r="Y541" s="69">
        <v>0</v>
      </c>
      <c r="Z541" s="40">
        <v>334.4</v>
      </c>
      <c r="AA541" s="69">
        <v>0</v>
      </c>
    </row>
    <row r="542" spans="1:27">
      <c r="A542" s="67" t="s">
        <v>3052</v>
      </c>
      <c r="B542" s="67" t="s">
        <v>11</v>
      </c>
      <c r="C542" s="67" t="s">
        <v>3091</v>
      </c>
      <c r="D542" s="67" t="s">
        <v>3361</v>
      </c>
      <c r="E542" s="67" t="s">
        <v>3362</v>
      </c>
      <c r="F542" s="67" t="s">
        <v>468</v>
      </c>
      <c r="G542" s="67" t="s">
        <v>2412</v>
      </c>
      <c r="H542" s="67" t="s">
        <v>396</v>
      </c>
      <c r="I542" s="67" t="s">
        <v>342</v>
      </c>
      <c r="J542" s="67" t="s">
        <v>3763</v>
      </c>
      <c r="K542" s="67" t="s">
        <v>4763</v>
      </c>
      <c r="L542" s="68">
        <v>12311.75</v>
      </c>
      <c r="M542" s="68">
        <v>1467.98</v>
      </c>
      <c r="N542" s="68">
        <v>10843.77</v>
      </c>
      <c r="O542" s="67" t="s">
        <v>4764</v>
      </c>
      <c r="P542" s="67" t="str">
        <f>TMES[[#This Row],[cedula]]&amp;TMES[[#This Row],[ctapresup]]</f>
        <v>001033881792.1.1.1.01</v>
      </c>
      <c r="Q542" s="69">
        <v>0</v>
      </c>
      <c r="R542" s="40">
        <v>353.35</v>
      </c>
      <c r="S542" s="69">
        <v>0</v>
      </c>
      <c r="T542" s="40">
        <v>715.35</v>
      </c>
      <c r="U542" s="69">
        <v>0</v>
      </c>
      <c r="V542" s="69">
        <v>0</v>
      </c>
      <c r="W542" s="40">
        <v>25</v>
      </c>
      <c r="X542" s="69">
        <v>0</v>
      </c>
      <c r="Y542" s="69">
        <v>0</v>
      </c>
      <c r="Z542" s="40">
        <v>374.28</v>
      </c>
      <c r="AA542" s="69">
        <v>0</v>
      </c>
    </row>
    <row r="543" spans="1:27">
      <c r="A543" s="67" t="s">
        <v>3052</v>
      </c>
      <c r="B543" s="67" t="s">
        <v>11</v>
      </c>
      <c r="C543" s="67" t="s">
        <v>3091</v>
      </c>
      <c r="D543" s="67" t="s">
        <v>3361</v>
      </c>
      <c r="E543" s="67" t="s">
        <v>3362</v>
      </c>
      <c r="F543" s="67" t="s">
        <v>469</v>
      </c>
      <c r="G543" s="67" t="s">
        <v>2413</v>
      </c>
      <c r="H543" s="67" t="s">
        <v>346</v>
      </c>
      <c r="I543" s="67" t="s">
        <v>342</v>
      </c>
      <c r="J543" s="67" t="s">
        <v>3764</v>
      </c>
      <c r="K543" s="67" t="s">
        <v>4763</v>
      </c>
      <c r="L543" s="68">
        <v>28000</v>
      </c>
      <c r="M543" s="68">
        <v>3492.25</v>
      </c>
      <c r="N543" s="68">
        <v>24507.75</v>
      </c>
      <c r="O543" s="67" t="s">
        <v>4764</v>
      </c>
      <c r="P543" s="67" t="str">
        <f>TMES[[#This Row],[cedula]]&amp;TMES[[#This Row],[ctapresup]]</f>
        <v>002013102402.1.1.1.01</v>
      </c>
      <c r="Q543" s="69">
        <v>0</v>
      </c>
      <c r="R543" s="40">
        <v>803.6</v>
      </c>
      <c r="S543" s="40">
        <v>300</v>
      </c>
      <c r="T543" s="69">
        <v>0</v>
      </c>
      <c r="U543" s="69">
        <v>0</v>
      </c>
      <c r="V543" s="69">
        <v>0</v>
      </c>
      <c r="W543" s="40">
        <v>25</v>
      </c>
      <c r="X543" s="69">
        <v>0</v>
      </c>
      <c r="Y543" s="69">
        <v>0</v>
      </c>
      <c r="Z543" s="40">
        <v>851.2</v>
      </c>
      <c r="AA543" s="40">
        <v>1512.45</v>
      </c>
    </row>
    <row r="544" spans="1:27">
      <c r="A544" s="67" t="s">
        <v>3052</v>
      </c>
      <c r="B544" s="67" t="s">
        <v>11</v>
      </c>
      <c r="C544" s="67" t="s">
        <v>3091</v>
      </c>
      <c r="D544" s="67" t="s">
        <v>3361</v>
      </c>
      <c r="E544" s="67" t="s">
        <v>3362</v>
      </c>
      <c r="F544" s="67" t="s">
        <v>470</v>
      </c>
      <c r="G544" s="67" t="s">
        <v>2414</v>
      </c>
      <c r="H544" s="67" t="s">
        <v>210</v>
      </c>
      <c r="I544" s="67" t="s">
        <v>342</v>
      </c>
      <c r="J544" s="67" t="s">
        <v>3765</v>
      </c>
      <c r="K544" s="67" t="s">
        <v>4763</v>
      </c>
      <c r="L544" s="68">
        <v>10000</v>
      </c>
      <c r="M544" s="68">
        <v>6603.67</v>
      </c>
      <c r="N544" s="68">
        <v>3396.33</v>
      </c>
      <c r="O544" s="67" t="s">
        <v>4764</v>
      </c>
      <c r="P544" s="67" t="str">
        <f>TMES[[#This Row],[cedula]]&amp;TMES[[#This Row],[ctapresup]]</f>
        <v>001074587962.1.1.1.01</v>
      </c>
      <c r="Q544" s="69">
        <v>0</v>
      </c>
      <c r="R544" s="40">
        <v>287</v>
      </c>
      <c r="S544" s="40">
        <v>300</v>
      </c>
      <c r="T544" s="40">
        <v>5637.67</v>
      </c>
      <c r="U544" s="69">
        <v>0</v>
      </c>
      <c r="V544" s="40">
        <v>50</v>
      </c>
      <c r="W544" s="40">
        <v>25</v>
      </c>
      <c r="X544" s="69">
        <v>0</v>
      </c>
      <c r="Y544" s="69">
        <v>0</v>
      </c>
      <c r="Z544" s="40">
        <v>304</v>
      </c>
      <c r="AA544" s="69">
        <v>0</v>
      </c>
    </row>
    <row r="545" spans="1:27">
      <c r="A545" s="67" t="s">
        <v>3052</v>
      </c>
      <c r="B545" s="67" t="s">
        <v>11</v>
      </c>
      <c r="C545" s="67" t="s">
        <v>3091</v>
      </c>
      <c r="D545" s="67" t="s">
        <v>3361</v>
      </c>
      <c r="E545" s="67" t="s">
        <v>3362</v>
      </c>
      <c r="F545" s="67" t="s">
        <v>641</v>
      </c>
      <c r="G545" s="67" t="s">
        <v>2415</v>
      </c>
      <c r="H545" s="67" t="s">
        <v>27</v>
      </c>
      <c r="I545" s="67" t="s">
        <v>611</v>
      </c>
      <c r="J545" s="67" t="s">
        <v>3766</v>
      </c>
      <c r="K545" s="67" t="s">
        <v>4763</v>
      </c>
      <c r="L545" s="68">
        <v>11000</v>
      </c>
      <c r="M545" s="68">
        <v>3918.98</v>
      </c>
      <c r="N545" s="68">
        <v>7081.02</v>
      </c>
      <c r="O545" s="67" t="s">
        <v>4764</v>
      </c>
      <c r="P545" s="67" t="str">
        <f>TMES[[#This Row],[cedula]]&amp;TMES[[#This Row],[ctapresup]]</f>
        <v>073000496782.1.1.1.01</v>
      </c>
      <c r="Q545" s="69">
        <v>0</v>
      </c>
      <c r="R545" s="40">
        <v>315.7</v>
      </c>
      <c r="S545" s="40">
        <v>300</v>
      </c>
      <c r="T545" s="40">
        <v>2893.88</v>
      </c>
      <c r="U545" s="69">
        <v>0</v>
      </c>
      <c r="V545" s="40">
        <v>50</v>
      </c>
      <c r="W545" s="40">
        <v>25</v>
      </c>
      <c r="X545" s="69">
        <v>0</v>
      </c>
      <c r="Y545" s="69">
        <v>0</v>
      </c>
      <c r="Z545" s="40">
        <v>334.4</v>
      </c>
      <c r="AA545" s="69">
        <v>0</v>
      </c>
    </row>
    <row r="546" spans="1:27">
      <c r="A546" s="67" t="s">
        <v>3052</v>
      </c>
      <c r="B546" s="67" t="s">
        <v>11</v>
      </c>
      <c r="C546" s="67" t="s">
        <v>3091</v>
      </c>
      <c r="D546" s="67" t="s">
        <v>3361</v>
      </c>
      <c r="E546" s="67" t="s">
        <v>3362</v>
      </c>
      <c r="F546" s="67" t="s">
        <v>1791</v>
      </c>
      <c r="G546" s="67" t="s">
        <v>2416</v>
      </c>
      <c r="H546" s="67" t="s">
        <v>27</v>
      </c>
      <c r="I546" s="67" t="s">
        <v>611</v>
      </c>
      <c r="J546" s="67" t="s">
        <v>3767</v>
      </c>
      <c r="K546" s="67" t="s">
        <v>4763</v>
      </c>
      <c r="L546" s="68">
        <v>16500</v>
      </c>
      <c r="M546" s="68">
        <v>1000.15</v>
      </c>
      <c r="N546" s="68">
        <v>15499.85</v>
      </c>
      <c r="O546" s="67" t="s">
        <v>4764</v>
      </c>
      <c r="P546" s="67" t="str">
        <f>TMES[[#This Row],[cedula]]&amp;TMES[[#This Row],[ctapresup]]</f>
        <v>047016704832.1.1.1.01</v>
      </c>
      <c r="Q546" s="69">
        <v>0</v>
      </c>
      <c r="R546" s="40">
        <v>473.55</v>
      </c>
      <c r="S546" s="69">
        <v>0</v>
      </c>
      <c r="T546" s="69">
        <v>0</v>
      </c>
      <c r="U546" s="69">
        <v>0</v>
      </c>
      <c r="V546" s="69">
        <v>0</v>
      </c>
      <c r="W546" s="40">
        <v>25</v>
      </c>
      <c r="X546" s="69">
        <v>0</v>
      </c>
      <c r="Y546" s="69">
        <v>0</v>
      </c>
      <c r="Z546" s="40">
        <v>501.6</v>
      </c>
      <c r="AA546" s="69">
        <v>0</v>
      </c>
    </row>
    <row r="547" spans="1:27">
      <c r="A547" s="67" t="s">
        <v>3052</v>
      </c>
      <c r="B547" s="67" t="s">
        <v>11</v>
      </c>
      <c r="C547" s="67" t="s">
        <v>3091</v>
      </c>
      <c r="D547" s="67" t="s">
        <v>3361</v>
      </c>
      <c r="E547" s="67" t="s">
        <v>3362</v>
      </c>
      <c r="F547" s="67" t="s">
        <v>471</v>
      </c>
      <c r="G547" s="67" t="s">
        <v>2417</v>
      </c>
      <c r="H547" s="67" t="s">
        <v>128</v>
      </c>
      <c r="I547" s="67" t="s">
        <v>342</v>
      </c>
      <c r="J547" s="67" t="s">
        <v>3768</v>
      </c>
      <c r="K547" s="67" t="s">
        <v>4763</v>
      </c>
      <c r="L547" s="68">
        <v>11000</v>
      </c>
      <c r="M547" s="68">
        <v>675.1</v>
      </c>
      <c r="N547" s="68">
        <v>10324.9</v>
      </c>
      <c r="O547" s="67" t="s">
        <v>4764</v>
      </c>
      <c r="P547" s="67" t="str">
        <f>TMES[[#This Row],[cedula]]&amp;TMES[[#This Row],[ctapresup]]</f>
        <v>035001879622.1.1.1.01</v>
      </c>
      <c r="Q547" s="69">
        <v>0</v>
      </c>
      <c r="R547" s="40">
        <v>315.7</v>
      </c>
      <c r="S547" s="69">
        <v>0</v>
      </c>
      <c r="T547" s="69">
        <v>0</v>
      </c>
      <c r="U547" s="69">
        <v>0</v>
      </c>
      <c r="V547" s="69">
        <v>0</v>
      </c>
      <c r="W547" s="40">
        <v>25</v>
      </c>
      <c r="X547" s="69">
        <v>0</v>
      </c>
      <c r="Y547" s="69">
        <v>0</v>
      </c>
      <c r="Z547" s="40">
        <v>334.4</v>
      </c>
      <c r="AA547" s="69">
        <v>0</v>
      </c>
    </row>
    <row r="548" spans="1:27">
      <c r="A548" s="67" t="s">
        <v>3052</v>
      </c>
      <c r="B548" s="67" t="s">
        <v>11</v>
      </c>
      <c r="C548" s="67" t="s">
        <v>3091</v>
      </c>
      <c r="D548" s="67" t="s">
        <v>3361</v>
      </c>
      <c r="E548" s="67" t="s">
        <v>3362</v>
      </c>
      <c r="F548" s="67" t="s">
        <v>642</v>
      </c>
      <c r="G548" s="67" t="s">
        <v>2418</v>
      </c>
      <c r="H548" s="67" t="s">
        <v>59</v>
      </c>
      <c r="I548" s="67" t="s">
        <v>611</v>
      </c>
      <c r="J548" s="67" t="s">
        <v>3769</v>
      </c>
      <c r="K548" s="67" t="s">
        <v>4763</v>
      </c>
      <c r="L548" s="68">
        <v>160000</v>
      </c>
      <c r="M548" s="68">
        <v>35699.870000000003</v>
      </c>
      <c r="N548" s="68">
        <v>124300.13</v>
      </c>
      <c r="O548" s="67" t="s">
        <v>4764</v>
      </c>
      <c r="P548" s="67" t="str">
        <f>TMES[[#This Row],[cedula]]&amp;TMES[[#This Row],[ctapresup]]</f>
        <v>001017094912.1.1.1.01</v>
      </c>
      <c r="Q548" s="69">
        <v>0</v>
      </c>
      <c r="R548" s="40">
        <v>4592</v>
      </c>
      <c r="S548" s="69">
        <v>0</v>
      </c>
      <c r="T548" s="69">
        <v>0</v>
      </c>
      <c r="U548" s="69">
        <v>0</v>
      </c>
      <c r="V548" s="69">
        <v>0</v>
      </c>
      <c r="W548" s="40">
        <v>25</v>
      </c>
      <c r="X548" s="40">
        <v>26218.87</v>
      </c>
      <c r="Y548" s="69">
        <v>0</v>
      </c>
      <c r="Z548" s="40">
        <v>4864</v>
      </c>
      <c r="AA548" s="69">
        <v>0</v>
      </c>
    </row>
    <row r="549" spans="1:27">
      <c r="A549" s="67" t="s">
        <v>3052</v>
      </c>
      <c r="B549" s="67" t="s">
        <v>11</v>
      </c>
      <c r="C549" s="67" t="s">
        <v>3091</v>
      </c>
      <c r="D549" s="67" t="s">
        <v>3361</v>
      </c>
      <c r="E549" s="67" t="s">
        <v>3362</v>
      </c>
      <c r="F549" s="67" t="s">
        <v>472</v>
      </c>
      <c r="G549" s="67" t="s">
        <v>1444</v>
      </c>
      <c r="H549" s="67" t="s">
        <v>27</v>
      </c>
      <c r="I549" s="67" t="s">
        <v>342</v>
      </c>
      <c r="J549" s="67" t="s">
        <v>3770</v>
      </c>
      <c r="K549" s="67" t="s">
        <v>4763</v>
      </c>
      <c r="L549" s="68">
        <v>11000</v>
      </c>
      <c r="M549" s="68">
        <v>2237.5500000000002</v>
      </c>
      <c r="N549" s="68">
        <v>8762.4500000000007</v>
      </c>
      <c r="O549" s="67" t="s">
        <v>4764</v>
      </c>
      <c r="P549" s="67" t="str">
        <f>TMES[[#This Row],[cedula]]&amp;TMES[[#This Row],[ctapresup]]</f>
        <v>001060397462.1.1.1.01</v>
      </c>
      <c r="Q549" s="69">
        <v>0</v>
      </c>
      <c r="R549" s="40">
        <v>315.7</v>
      </c>
      <c r="S549" s="69">
        <v>0</v>
      </c>
      <c r="T549" s="69">
        <v>0</v>
      </c>
      <c r="U549" s="69">
        <v>0</v>
      </c>
      <c r="V549" s="40">
        <v>50</v>
      </c>
      <c r="W549" s="40">
        <v>25</v>
      </c>
      <c r="X549" s="69">
        <v>0</v>
      </c>
      <c r="Y549" s="69">
        <v>0</v>
      </c>
      <c r="Z549" s="40">
        <v>334.4</v>
      </c>
      <c r="AA549" s="40">
        <v>1512.45</v>
      </c>
    </row>
    <row r="550" spans="1:27">
      <c r="A550" s="67" t="s">
        <v>3052</v>
      </c>
      <c r="B550" s="67" t="s">
        <v>11</v>
      </c>
      <c r="C550" s="67" t="s">
        <v>3091</v>
      </c>
      <c r="D550" s="67" t="s">
        <v>3361</v>
      </c>
      <c r="E550" s="67" t="s">
        <v>3362</v>
      </c>
      <c r="F550" s="67" t="s">
        <v>473</v>
      </c>
      <c r="G550" s="67" t="s">
        <v>2419</v>
      </c>
      <c r="H550" s="67" t="s">
        <v>474</v>
      </c>
      <c r="I550" s="67" t="s">
        <v>342</v>
      </c>
      <c r="J550" s="67" t="s">
        <v>3771</v>
      </c>
      <c r="K550" s="67" t="s">
        <v>4763</v>
      </c>
      <c r="L550" s="68">
        <v>18000</v>
      </c>
      <c r="M550" s="68">
        <v>1088.8</v>
      </c>
      <c r="N550" s="68">
        <v>16911.2</v>
      </c>
      <c r="O550" s="67" t="s">
        <v>4764</v>
      </c>
      <c r="P550" s="67" t="str">
        <f>TMES[[#This Row],[cedula]]&amp;TMES[[#This Row],[ctapresup]]</f>
        <v>001082701172.1.1.1.01</v>
      </c>
      <c r="Q550" s="69">
        <v>0</v>
      </c>
      <c r="R550" s="40">
        <v>516.6</v>
      </c>
      <c r="S550" s="69">
        <v>0</v>
      </c>
      <c r="T550" s="69">
        <v>0</v>
      </c>
      <c r="U550" s="69">
        <v>0</v>
      </c>
      <c r="V550" s="69">
        <v>0</v>
      </c>
      <c r="W550" s="40">
        <v>25</v>
      </c>
      <c r="X550" s="69">
        <v>0</v>
      </c>
      <c r="Y550" s="69">
        <v>0</v>
      </c>
      <c r="Z550" s="40">
        <v>547.20000000000005</v>
      </c>
      <c r="AA550" s="69">
        <v>0</v>
      </c>
    </row>
    <row r="551" spans="1:27">
      <c r="A551" s="67" t="s">
        <v>3052</v>
      </c>
      <c r="B551" s="67" t="s">
        <v>11</v>
      </c>
      <c r="C551" s="67" t="s">
        <v>3091</v>
      </c>
      <c r="D551" s="67" t="s">
        <v>3361</v>
      </c>
      <c r="E551" s="67" t="s">
        <v>3362</v>
      </c>
      <c r="F551" s="67" t="s">
        <v>1263</v>
      </c>
      <c r="G551" s="67" t="s">
        <v>2420</v>
      </c>
      <c r="H551" s="67" t="s">
        <v>42</v>
      </c>
      <c r="I551" s="67" t="s">
        <v>342</v>
      </c>
      <c r="J551" s="67" t="s">
        <v>3772</v>
      </c>
      <c r="K551" s="67" t="s">
        <v>4763</v>
      </c>
      <c r="L551" s="68">
        <v>20000</v>
      </c>
      <c r="M551" s="68">
        <v>1207</v>
      </c>
      <c r="N551" s="68">
        <v>18793</v>
      </c>
      <c r="O551" s="67" t="s">
        <v>4764</v>
      </c>
      <c r="P551" s="67" t="str">
        <f>TMES[[#This Row],[cedula]]&amp;TMES[[#This Row],[ctapresup]]</f>
        <v>001038997122.1.1.1.01</v>
      </c>
      <c r="Q551" s="69">
        <v>0</v>
      </c>
      <c r="R551" s="40">
        <v>574</v>
      </c>
      <c r="S551" s="69">
        <v>0</v>
      </c>
      <c r="T551" s="69">
        <v>0</v>
      </c>
      <c r="U551" s="69">
        <v>0</v>
      </c>
      <c r="V551" s="69">
        <v>0</v>
      </c>
      <c r="W551" s="40">
        <v>25</v>
      </c>
      <c r="X551" s="69">
        <v>0</v>
      </c>
      <c r="Y551" s="69">
        <v>0</v>
      </c>
      <c r="Z551" s="40">
        <v>608</v>
      </c>
      <c r="AA551" s="69">
        <v>0</v>
      </c>
    </row>
    <row r="552" spans="1:27">
      <c r="A552" s="67" t="s">
        <v>3052</v>
      </c>
      <c r="B552" s="67" t="s">
        <v>11</v>
      </c>
      <c r="C552" s="67" t="s">
        <v>3091</v>
      </c>
      <c r="D552" s="67" t="s">
        <v>3361</v>
      </c>
      <c r="E552" s="67" t="s">
        <v>3362</v>
      </c>
      <c r="F552" s="67" t="s">
        <v>1851</v>
      </c>
      <c r="G552" s="67" t="s">
        <v>2421</v>
      </c>
      <c r="H552" s="67" t="s">
        <v>381</v>
      </c>
      <c r="I552" s="67" t="s">
        <v>342</v>
      </c>
      <c r="J552" s="67" t="s">
        <v>3773</v>
      </c>
      <c r="K552" s="67" t="s">
        <v>4763</v>
      </c>
      <c r="L552" s="68">
        <v>25000</v>
      </c>
      <c r="M552" s="68">
        <v>1502.5</v>
      </c>
      <c r="N552" s="68">
        <v>23497.5</v>
      </c>
      <c r="O552" s="67" t="s">
        <v>4764</v>
      </c>
      <c r="P552" s="67" t="str">
        <f>TMES[[#This Row],[cedula]]&amp;TMES[[#This Row],[ctapresup]]</f>
        <v>001000937642.1.1.1.01</v>
      </c>
      <c r="Q552" s="69">
        <v>0</v>
      </c>
      <c r="R552" s="40">
        <v>717.5</v>
      </c>
      <c r="S552" s="69">
        <v>0</v>
      </c>
      <c r="T552" s="69">
        <v>0</v>
      </c>
      <c r="U552" s="69">
        <v>0</v>
      </c>
      <c r="V552" s="69">
        <v>0</v>
      </c>
      <c r="W552" s="40">
        <v>25</v>
      </c>
      <c r="X552" s="69">
        <v>0</v>
      </c>
      <c r="Y552" s="69">
        <v>0</v>
      </c>
      <c r="Z552" s="40">
        <v>760</v>
      </c>
      <c r="AA552" s="69">
        <v>0</v>
      </c>
    </row>
    <row r="553" spans="1:27">
      <c r="A553" s="67" t="s">
        <v>3052</v>
      </c>
      <c r="B553" s="67" t="s">
        <v>11</v>
      </c>
      <c r="C553" s="67" t="s">
        <v>3091</v>
      </c>
      <c r="D553" s="67" t="s">
        <v>3361</v>
      </c>
      <c r="E553" s="67" t="s">
        <v>3362</v>
      </c>
      <c r="F553" s="67" t="s">
        <v>475</v>
      </c>
      <c r="G553" s="67" t="s">
        <v>2422</v>
      </c>
      <c r="H553" s="67" t="s">
        <v>59</v>
      </c>
      <c r="I553" s="67" t="s">
        <v>342</v>
      </c>
      <c r="J553" s="67" t="s">
        <v>3774</v>
      </c>
      <c r="K553" s="67" t="s">
        <v>4763</v>
      </c>
      <c r="L553" s="68">
        <v>150000</v>
      </c>
      <c r="M553" s="68">
        <v>32756.62</v>
      </c>
      <c r="N553" s="68">
        <v>117243.38</v>
      </c>
      <c r="O553" s="67" t="s">
        <v>4764</v>
      </c>
      <c r="P553" s="67" t="str">
        <f>TMES[[#This Row],[cedula]]&amp;TMES[[#This Row],[ctapresup]]</f>
        <v>001143405652.1.1.1.01</v>
      </c>
      <c r="Q553" s="69">
        <v>0</v>
      </c>
      <c r="R553" s="40">
        <v>4305</v>
      </c>
      <c r="S553" s="69">
        <v>0</v>
      </c>
      <c r="T553" s="69">
        <v>0</v>
      </c>
      <c r="U553" s="69">
        <v>0</v>
      </c>
      <c r="V553" s="69">
        <v>0</v>
      </c>
      <c r="W553" s="40">
        <v>25</v>
      </c>
      <c r="X553" s="40">
        <v>23866.62</v>
      </c>
      <c r="Y553" s="69">
        <v>0</v>
      </c>
      <c r="Z553" s="40">
        <v>4560</v>
      </c>
      <c r="AA553" s="69">
        <v>0</v>
      </c>
    </row>
    <row r="554" spans="1:27">
      <c r="A554" s="67" t="s">
        <v>3052</v>
      </c>
      <c r="B554" s="67" t="s">
        <v>11</v>
      </c>
      <c r="C554" s="67" t="s">
        <v>3091</v>
      </c>
      <c r="D554" s="67" t="s">
        <v>3361</v>
      </c>
      <c r="E554" s="67" t="s">
        <v>3362</v>
      </c>
      <c r="F554" s="67" t="s">
        <v>643</v>
      </c>
      <c r="G554" s="67" t="s">
        <v>1445</v>
      </c>
      <c r="H554" s="67" t="s">
        <v>444</v>
      </c>
      <c r="I554" s="67" t="s">
        <v>611</v>
      </c>
      <c r="J554" s="67" t="s">
        <v>3775</v>
      </c>
      <c r="K554" s="67" t="s">
        <v>4763</v>
      </c>
      <c r="L554" s="68">
        <v>11000</v>
      </c>
      <c r="M554" s="68">
        <v>1025.0999999999999</v>
      </c>
      <c r="N554" s="68">
        <v>9974.9</v>
      </c>
      <c r="O554" s="67" t="s">
        <v>4764</v>
      </c>
      <c r="P554" s="67" t="str">
        <f>TMES[[#This Row],[cedula]]&amp;TMES[[#This Row],[ctapresup]]</f>
        <v>001091592852.1.1.1.01</v>
      </c>
      <c r="Q554" s="69">
        <v>0</v>
      </c>
      <c r="R554" s="40">
        <v>315.7</v>
      </c>
      <c r="S554" s="40">
        <v>300</v>
      </c>
      <c r="T554" s="69">
        <v>0</v>
      </c>
      <c r="U554" s="69">
        <v>0</v>
      </c>
      <c r="V554" s="40">
        <v>50</v>
      </c>
      <c r="W554" s="40">
        <v>25</v>
      </c>
      <c r="X554" s="69">
        <v>0</v>
      </c>
      <c r="Y554" s="69">
        <v>0</v>
      </c>
      <c r="Z554" s="40">
        <v>334.4</v>
      </c>
      <c r="AA554" s="69">
        <v>0</v>
      </c>
    </row>
    <row r="555" spans="1:27">
      <c r="A555" s="67" t="s">
        <v>3052</v>
      </c>
      <c r="B555" s="67" t="s">
        <v>11</v>
      </c>
      <c r="C555" s="67" t="s">
        <v>3091</v>
      </c>
      <c r="D555" s="67" t="s">
        <v>3361</v>
      </c>
      <c r="E555" s="67" t="s">
        <v>3362</v>
      </c>
      <c r="F555" s="67" t="s">
        <v>476</v>
      </c>
      <c r="G555" s="67" t="s">
        <v>2423</v>
      </c>
      <c r="H555" s="67" t="s">
        <v>1255</v>
      </c>
      <c r="I555" s="67" t="s">
        <v>342</v>
      </c>
      <c r="J555" s="67" t="s">
        <v>3776</v>
      </c>
      <c r="K555" s="67" t="s">
        <v>4763</v>
      </c>
      <c r="L555" s="68">
        <v>21670</v>
      </c>
      <c r="M555" s="68">
        <v>3318.15</v>
      </c>
      <c r="N555" s="68">
        <v>18351.849999999999</v>
      </c>
      <c r="O555" s="67" t="s">
        <v>4764</v>
      </c>
      <c r="P555" s="67" t="str">
        <f>TMES[[#This Row],[cedula]]&amp;TMES[[#This Row],[ctapresup]]</f>
        <v>001090724052.1.1.1.01</v>
      </c>
      <c r="Q555" s="69">
        <v>0</v>
      </c>
      <c r="R555" s="40">
        <v>621.92999999999995</v>
      </c>
      <c r="S555" s="40">
        <v>400</v>
      </c>
      <c r="T555" s="69">
        <v>0</v>
      </c>
      <c r="U555" s="69">
        <v>0</v>
      </c>
      <c r="V555" s="40">
        <v>100</v>
      </c>
      <c r="W555" s="40">
        <v>25</v>
      </c>
      <c r="X555" s="69">
        <v>0</v>
      </c>
      <c r="Y555" s="69">
        <v>0</v>
      </c>
      <c r="Z555" s="40">
        <v>658.77</v>
      </c>
      <c r="AA555" s="40">
        <v>1512.45</v>
      </c>
    </row>
    <row r="556" spans="1:27">
      <c r="A556" s="67" t="s">
        <v>3052</v>
      </c>
      <c r="B556" s="67" t="s">
        <v>11</v>
      </c>
      <c r="C556" s="67" t="s">
        <v>3091</v>
      </c>
      <c r="D556" s="67" t="s">
        <v>3361</v>
      </c>
      <c r="E556" s="67" t="s">
        <v>3362</v>
      </c>
      <c r="F556" s="67" t="s">
        <v>930</v>
      </c>
      <c r="G556" s="67" t="s">
        <v>2150</v>
      </c>
      <c r="H556" s="67" t="s">
        <v>381</v>
      </c>
      <c r="I556" s="67" t="s">
        <v>342</v>
      </c>
      <c r="J556" s="67" t="s">
        <v>3777</v>
      </c>
      <c r="K556" s="67" t="s">
        <v>4763</v>
      </c>
      <c r="L556" s="68">
        <v>22000</v>
      </c>
      <c r="M556" s="68">
        <v>1675.2</v>
      </c>
      <c r="N556" s="68">
        <v>20324.8</v>
      </c>
      <c r="O556" s="67" t="s">
        <v>4764</v>
      </c>
      <c r="P556" s="67" t="str">
        <f>TMES[[#This Row],[cedula]]&amp;TMES[[#This Row],[ctapresup]]</f>
        <v>001000170292.1.1.1.01</v>
      </c>
      <c r="Q556" s="69">
        <v>0</v>
      </c>
      <c r="R556" s="40">
        <v>631.4</v>
      </c>
      <c r="S556" s="40">
        <v>300</v>
      </c>
      <c r="T556" s="69">
        <v>0</v>
      </c>
      <c r="U556" s="69">
        <v>0</v>
      </c>
      <c r="V556" s="40">
        <v>50</v>
      </c>
      <c r="W556" s="40">
        <v>25</v>
      </c>
      <c r="X556" s="69">
        <v>0</v>
      </c>
      <c r="Y556" s="69">
        <v>0</v>
      </c>
      <c r="Z556" s="40">
        <v>668.8</v>
      </c>
      <c r="AA556" s="69">
        <v>0</v>
      </c>
    </row>
    <row r="557" spans="1:27">
      <c r="A557" s="67" t="s">
        <v>3052</v>
      </c>
      <c r="B557" s="67" t="s">
        <v>11</v>
      </c>
      <c r="C557" s="67" t="s">
        <v>3091</v>
      </c>
      <c r="D557" s="67" t="s">
        <v>3361</v>
      </c>
      <c r="E557" s="67" t="s">
        <v>3362</v>
      </c>
      <c r="F557" s="67" t="s">
        <v>477</v>
      </c>
      <c r="G557" s="67" t="s">
        <v>2424</v>
      </c>
      <c r="H557" s="67" t="s">
        <v>8</v>
      </c>
      <c r="I557" s="67" t="s">
        <v>342</v>
      </c>
      <c r="J557" s="67" t="s">
        <v>3778</v>
      </c>
      <c r="K557" s="67" t="s">
        <v>4763</v>
      </c>
      <c r="L557" s="68">
        <v>17000</v>
      </c>
      <c r="M557" s="68">
        <v>4668.53</v>
      </c>
      <c r="N557" s="68">
        <v>12331.47</v>
      </c>
      <c r="O557" s="67" t="s">
        <v>4764</v>
      </c>
      <c r="P557" s="67" t="str">
        <f>TMES[[#This Row],[cedula]]&amp;TMES[[#This Row],[ctapresup]]</f>
        <v>001182830682.1.1.1.01</v>
      </c>
      <c r="Q557" s="69">
        <v>0</v>
      </c>
      <c r="R557" s="40">
        <v>487.9</v>
      </c>
      <c r="S557" s="69">
        <v>0</v>
      </c>
      <c r="T557" s="40">
        <v>3638.83</v>
      </c>
      <c r="U557" s="69">
        <v>0</v>
      </c>
      <c r="V557" s="69">
        <v>0</v>
      </c>
      <c r="W557" s="40">
        <v>25</v>
      </c>
      <c r="X557" s="69">
        <v>0</v>
      </c>
      <c r="Y557" s="69">
        <v>0</v>
      </c>
      <c r="Z557" s="40">
        <v>516.79999999999995</v>
      </c>
      <c r="AA557" s="69">
        <v>0</v>
      </c>
    </row>
    <row r="558" spans="1:27">
      <c r="A558" s="67" t="s">
        <v>3052</v>
      </c>
      <c r="B558" s="67" t="s">
        <v>11</v>
      </c>
      <c r="C558" s="67" t="s">
        <v>3091</v>
      </c>
      <c r="D558" s="67" t="s">
        <v>3361</v>
      </c>
      <c r="E558" s="67" t="s">
        <v>3362</v>
      </c>
      <c r="F558" s="67" t="s">
        <v>3096</v>
      </c>
      <c r="G558" s="67" t="s">
        <v>3097</v>
      </c>
      <c r="H558" s="67" t="s">
        <v>128</v>
      </c>
      <c r="I558" s="67" t="s">
        <v>342</v>
      </c>
      <c r="J558" s="67" t="s">
        <v>3779</v>
      </c>
      <c r="K558" s="67" t="s">
        <v>4763</v>
      </c>
      <c r="L558" s="68">
        <v>17000</v>
      </c>
      <c r="M558" s="68">
        <v>1029.7</v>
      </c>
      <c r="N558" s="68">
        <v>15970.3</v>
      </c>
      <c r="O558" s="67" t="s">
        <v>4764</v>
      </c>
      <c r="P558" s="67" t="str">
        <f>TMES[[#This Row],[cedula]]&amp;TMES[[#This Row],[ctapresup]]</f>
        <v>004001608342.1.1.1.01</v>
      </c>
      <c r="Q558" s="69">
        <v>0</v>
      </c>
      <c r="R558" s="40">
        <v>487.9</v>
      </c>
      <c r="S558" s="69">
        <v>0</v>
      </c>
      <c r="T558" s="69">
        <v>0</v>
      </c>
      <c r="U558" s="69">
        <v>0</v>
      </c>
      <c r="V558" s="69">
        <v>0</v>
      </c>
      <c r="W558" s="40">
        <v>25</v>
      </c>
      <c r="X558" s="69">
        <v>0</v>
      </c>
      <c r="Y558" s="69">
        <v>0</v>
      </c>
      <c r="Z558" s="40">
        <v>516.79999999999995</v>
      </c>
      <c r="AA558" s="69">
        <v>0</v>
      </c>
    </row>
    <row r="559" spans="1:27">
      <c r="A559" s="67" t="s">
        <v>3052</v>
      </c>
      <c r="B559" s="67" t="s">
        <v>11</v>
      </c>
      <c r="C559" s="67" t="s">
        <v>3091</v>
      </c>
      <c r="D559" s="67" t="s">
        <v>3361</v>
      </c>
      <c r="E559" s="67" t="s">
        <v>3362</v>
      </c>
      <c r="F559" s="67" t="s">
        <v>478</v>
      </c>
      <c r="G559" s="67" t="s">
        <v>1446</v>
      </c>
      <c r="H559" s="67" t="s">
        <v>27</v>
      </c>
      <c r="I559" s="67" t="s">
        <v>342</v>
      </c>
      <c r="J559" s="67" t="s">
        <v>3780</v>
      </c>
      <c r="K559" s="67" t="s">
        <v>4763</v>
      </c>
      <c r="L559" s="68">
        <v>10000</v>
      </c>
      <c r="M559" s="68">
        <v>3375.3</v>
      </c>
      <c r="N559" s="68">
        <v>6624.7</v>
      </c>
      <c r="O559" s="67" t="s">
        <v>4764</v>
      </c>
      <c r="P559" s="67" t="str">
        <f>TMES[[#This Row],[cedula]]&amp;TMES[[#This Row],[ctapresup]]</f>
        <v>001039155672.1.1.1.01</v>
      </c>
      <c r="Q559" s="69">
        <v>0</v>
      </c>
      <c r="R559" s="40">
        <v>287</v>
      </c>
      <c r="S559" s="40">
        <v>300</v>
      </c>
      <c r="T559" s="40">
        <v>2409.3000000000002</v>
      </c>
      <c r="U559" s="69">
        <v>0</v>
      </c>
      <c r="V559" s="40">
        <v>50</v>
      </c>
      <c r="W559" s="40">
        <v>25</v>
      </c>
      <c r="X559" s="69">
        <v>0</v>
      </c>
      <c r="Y559" s="69">
        <v>0</v>
      </c>
      <c r="Z559" s="40">
        <v>304</v>
      </c>
      <c r="AA559" s="69">
        <v>0</v>
      </c>
    </row>
    <row r="560" spans="1:27">
      <c r="A560" s="67" t="s">
        <v>3052</v>
      </c>
      <c r="B560" s="67" t="s">
        <v>11</v>
      </c>
      <c r="C560" s="67" t="s">
        <v>3091</v>
      </c>
      <c r="D560" s="67" t="s">
        <v>3361</v>
      </c>
      <c r="E560" s="67" t="s">
        <v>3362</v>
      </c>
      <c r="F560" s="67" t="s">
        <v>3297</v>
      </c>
      <c r="G560" s="67" t="s">
        <v>3331</v>
      </c>
      <c r="H560" s="67" t="s">
        <v>8</v>
      </c>
      <c r="I560" s="67" t="s">
        <v>342</v>
      </c>
      <c r="J560" s="67" t="s">
        <v>3781</v>
      </c>
      <c r="K560" s="67" t="s">
        <v>4763</v>
      </c>
      <c r="L560" s="68">
        <v>17000</v>
      </c>
      <c r="M560" s="68">
        <v>1029.7</v>
      </c>
      <c r="N560" s="68">
        <v>15970.3</v>
      </c>
      <c r="O560" s="67" t="s">
        <v>4764</v>
      </c>
      <c r="P560" s="67" t="str">
        <f>TMES[[#This Row],[cedula]]&amp;TMES[[#This Row],[ctapresup]]</f>
        <v>019001238432.1.1.1.01</v>
      </c>
      <c r="Q560" s="69">
        <v>0</v>
      </c>
      <c r="R560" s="40">
        <v>487.9</v>
      </c>
      <c r="S560" s="69">
        <v>0</v>
      </c>
      <c r="T560" s="69">
        <v>0</v>
      </c>
      <c r="U560" s="69">
        <v>0</v>
      </c>
      <c r="V560" s="69">
        <v>0</v>
      </c>
      <c r="W560" s="40">
        <v>25</v>
      </c>
      <c r="X560" s="69">
        <v>0</v>
      </c>
      <c r="Y560" s="69">
        <v>0</v>
      </c>
      <c r="Z560" s="40">
        <v>516.79999999999995</v>
      </c>
      <c r="AA560" s="69">
        <v>0</v>
      </c>
    </row>
    <row r="561" spans="1:27">
      <c r="A561" s="67" t="s">
        <v>3052</v>
      </c>
      <c r="B561" s="67" t="s">
        <v>11</v>
      </c>
      <c r="C561" s="67" t="s">
        <v>3091</v>
      </c>
      <c r="D561" s="67" t="s">
        <v>3361</v>
      </c>
      <c r="E561" s="67" t="s">
        <v>3362</v>
      </c>
      <c r="F561" s="67" t="s">
        <v>479</v>
      </c>
      <c r="G561" s="67" t="s">
        <v>2425</v>
      </c>
      <c r="H561" s="67" t="s">
        <v>444</v>
      </c>
      <c r="I561" s="67" t="s">
        <v>342</v>
      </c>
      <c r="J561" s="67" t="s">
        <v>3782</v>
      </c>
      <c r="K561" s="67" t="s">
        <v>4763</v>
      </c>
      <c r="L561" s="68">
        <v>11000</v>
      </c>
      <c r="M561" s="68">
        <v>725.1</v>
      </c>
      <c r="N561" s="68">
        <v>10274.9</v>
      </c>
      <c r="O561" s="67" t="s">
        <v>4764</v>
      </c>
      <c r="P561" s="67" t="str">
        <f>TMES[[#This Row],[cedula]]&amp;TMES[[#This Row],[ctapresup]]</f>
        <v>001075907622.1.1.1.01</v>
      </c>
      <c r="Q561" s="69">
        <v>0</v>
      </c>
      <c r="R561" s="40">
        <v>315.7</v>
      </c>
      <c r="S561" s="69">
        <v>0</v>
      </c>
      <c r="T561" s="69">
        <v>0</v>
      </c>
      <c r="U561" s="69">
        <v>0</v>
      </c>
      <c r="V561" s="40">
        <v>50</v>
      </c>
      <c r="W561" s="40">
        <v>25</v>
      </c>
      <c r="X561" s="69">
        <v>0</v>
      </c>
      <c r="Y561" s="69">
        <v>0</v>
      </c>
      <c r="Z561" s="40">
        <v>334.4</v>
      </c>
      <c r="AA561" s="69">
        <v>0</v>
      </c>
    </row>
    <row r="562" spans="1:27">
      <c r="A562" s="67" t="s">
        <v>3052</v>
      </c>
      <c r="B562" s="67" t="s">
        <v>11</v>
      </c>
      <c r="C562" s="67" t="s">
        <v>3091</v>
      </c>
      <c r="D562" s="67" t="s">
        <v>3361</v>
      </c>
      <c r="E562" s="67" t="s">
        <v>3362</v>
      </c>
      <c r="F562" s="67" t="s">
        <v>480</v>
      </c>
      <c r="G562" s="67" t="s">
        <v>2426</v>
      </c>
      <c r="H562" s="67" t="s">
        <v>481</v>
      </c>
      <c r="I562" s="67" t="s">
        <v>342</v>
      </c>
      <c r="J562" s="67" t="s">
        <v>3783</v>
      </c>
      <c r="K562" s="67" t="s">
        <v>4763</v>
      </c>
      <c r="L562" s="68">
        <v>14591.03</v>
      </c>
      <c r="M562" s="68">
        <v>11859.39</v>
      </c>
      <c r="N562" s="68">
        <v>2731.64</v>
      </c>
      <c r="O562" s="67" t="s">
        <v>4764</v>
      </c>
      <c r="P562" s="67" t="str">
        <f>TMES[[#This Row],[cedula]]&amp;TMES[[#This Row],[ctapresup]]</f>
        <v>001074827212.1.1.1.01</v>
      </c>
      <c r="Q562" s="69">
        <v>0</v>
      </c>
      <c r="R562" s="40">
        <v>418.76</v>
      </c>
      <c r="S562" s="69">
        <v>0</v>
      </c>
      <c r="T562" s="40">
        <v>10897.06</v>
      </c>
      <c r="U562" s="69">
        <v>0</v>
      </c>
      <c r="V562" s="40">
        <v>75</v>
      </c>
      <c r="W562" s="40">
        <v>25</v>
      </c>
      <c r="X562" s="69">
        <v>0</v>
      </c>
      <c r="Y562" s="69">
        <v>0</v>
      </c>
      <c r="Z562" s="40">
        <v>443.57</v>
      </c>
      <c r="AA562" s="69">
        <v>0</v>
      </c>
    </row>
    <row r="563" spans="1:27">
      <c r="A563" s="67" t="s">
        <v>3052</v>
      </c>
      <c r="B563" s="67" t="s">
        <v>11</v>
      </c>
      <c r="C563" s="67" t="s">
        <v>3091</v>
      </c>
      <c r="D563" s="67" t="s">
        <v>3361</v>
      </c>
      <c r="E563" s="67" t="s">
        <v>3362</v>
      </c>
      <c r="F563" s="67" t="s">
        <v>1040</v>
      </c>
      <c r="G563" s="67" t="s">
        <v>2427</v>
      </c>
      <c r="H563" s="67" t="s">
        <v>210</v>
      </c>
      <c r="I563" s="67" t="s">
        <v>342</v>
      </c>
      <c r="J563" s="67" t="s">
        <v>3784</v>
      </c>
      <c r="K563" s="67" t="s">
        <v>4763</v>
      </c>
      <c r="L563" s="68">
        <v>25000</v>
      </c>
      <c r="M563" s="68">
        <v>1502.5</v>
      </c>
      <c r="N563" s="68">
        <v>23497.5</v>
      </c>
      <c r="O563" s="67" t="s">
        <v>4764</v>
      </c>
      <c r="P563" s="67" t="str">
        <f>TMES[[#This Row],[cedula]]&amp;TMES[[#This Row],[ctapresup]]</f>
        <v>225003859392.1.1.1.01</v>
      </c>
      <c r="Q563" s="69">
        <v>0</v>
      </c>
      <c r="R563" s="40">
        <v>717.5</v>
      </c>
      <c r="S563" s="69">
        <v>0</v>
      </c>
      <c r="T563" s="69">
        <v>0</v>
      </c>
      <c r="U563" s="69">
        <v>0</v>
      </c>
      <c r="V563" s="69">
        <v>0</v>
      </c>
      <c r="W563" s="40">
        <v>25</v>
      </c>
      <c r="X563" s="69">
        <v>0</v>
      </c>
      <c r="Y563" s="69">
        <v>0</v>
      </c>
      <c r="Z563" s="40">
        <v>760</v>
      </c>
      <c r="AA563" s="69">
        <v>0</v>
      </c>
    </row>
    <row r="564" spans="1:27">
      <c r="A564" s="67" t="s">
        <v>3052</v>
      </c>
      <c r="B564" s="67" t="s">
        <v>11</v>
      </c>
      <c r="C564" s="67" t="s">
        <v>3091</v>
      </c>
      <c r="D564" s="67" t="s">
        <v>3361</v>
      </c>
      <c r="E564" s="67" t="s">
        <v>3362</v>
      </c>
      <c r="F564" s="67" t="s">
        <v>482</v>
      </c>
      <c r="G564" s="67" t="s">
        <v>1447</v>
      </c>
      <c r="H564" s="67" t="s">
        <v>210</v>
      </c>
      <c r="I564" s="67" t="s">
        <v>342</v>
      </c>
      <c r="J564" s="67" t="s">
        <v>3785</v>
      </c>
      <c r="K564" s="67" t="s">
        <v>4763</v>
      </c>
      <c r="L564" s="68">
        <v>35000</v>
      </c>
      <c r="M564" s="68">
        <v>20452.93</v>
      </c>
      <c r="N564" s="68">
        <v>14547.07</v>
      </c>
      <c r="O564" s="67" t="s">
        <v>4764</v>
      </c>
      <c r="P564" s="67" t="str">
        <f>TMES[[#This Row],[cedula]]&amp;TMES[[#This Row],[ctapresup]]</f>
        <v>001143760072.1.1.1.01</v>
      </c>
      <c r="Q564" s="69">
        <v>0</v>
      </c>
      <c r="R564" s="40">
        <v>1004.5</v>
      </c>
      <c r="S564" s="69">
        <v>0</v>
      </c>
      <c r="T564" s="40">
        <v>13682.08</v>
      </c>
      <c r="U564" s="69">
        <v>0</v>
      </c>
      <c r="V564" s="40">
        <v>140</v>
      </c>
      <c r="W564" s="40">
        <v>25</v>
      </c>
      <c r="X564" s="69">
        <v>0</v>
      </c>
      <c r="Y564" s="69">
        <v>0</v>
      </c>
      <c r="Z564" s="40">
        <v>1064</v>
      </c>
      <c r="AA564" s="40">
        <v>4537.3500000000004</v>
      </c>
    </row>
    <row r="565" spans="1:27">
      <c r="A565" s="67" t="s">
        <v>3052</v>
      </c>
      <c r="B565" s="67" t="s">
        <v>11</v>
      </c>
      <c r="C565" s="67" t="s">
        <v>3091</v>
      </c>
      <c r="D565" s="67" t="s">
        <v>3361</v>
      </c>
      <c r="E565" s="67" t="s">
        <v>3362</v>
      </c>
      <c r="F565" s="67" t="s">
        <v>484</v>
      </c>
      <c r="G565" s="67" t="s">
        <v>2428</v>
      </c>
      <c r="H565" s="67" t="s">
        <v>393</v>
      </c>
      <c r="I565" s="67" t="s">
        <v>342</v>
      </c>
      <c r="J565" s="67" t="s">
        <v>3786</v>
      </c>
      <c r="K565" s="67" t="s">
        <v>4763</v>
      </c>
      <c r="L565" s="68">
        <v>22000</v>
      </c>
      <c r="M565" s="68">
        <v>10760.58</v>
      </c>
      <c r="N565" s="68">
        <v>11239.42</v>
      </c>
      <c r="O565" s="67" t="s">
        <v>4764</v>
      </c>
      <c r="P565" s="67" t="str">
        <f>TMES[[#This Row],[cedula]]&amp;TMES[[#This Row],[ctapresup]]</f>
        <v>113000391012.1.1.1.01</v>
      </c>
      <c r="Q565" s="69">
        <v>0</v>
      </c>
      <c r="R565" s="40">
        <v>631.4</v>
      </c>
      <c r="S565" s="69">
        <v>0</v>
      </c>
      <c r="T565" s="40">
        <v>9435.3799999999992</v>
      </c>
      <c r="U565" s="69">
        <v>0</v>
      </c>
      <c r="V565" s="69">
        <v>0</v>
      </c>
      <c r="W565" s="40">
        <v>25</v>
      </c>
      <c r="X565" s="69">
        <v>0</v>
      </c>
      <c r="Y565" s="69">
        <v>0</v>
      </c>
      <c r="Z565" s="40">
        <v>668.8</v>
      </c>
      <c r="AA565" s="69">
        <v>0</v>
      </c>
    </row>
    <row r="566" spans="1:27">
      <c r="A566" s="67" t="s">
        <v>3052</v>
      </c>
      <c r="B566" s="67" t="s">
        <v>11</v>
      </c>
      <c r="C566" s="67" t="s">
        <v>3091</v>
      </c>
      <c r="D566" s="67" t="s">
        <v>3361</v>
      </c>
      <c r="E566" s="67" t="s">
        <v>3362</v>
      </c>
      <c r="F566" s="67" t="s">
        <v>485</v>
      </c>
      <c r="G566" s="67" t="s">
        <v>1448</v>
      </c>
      <c r="H566" s="67" t="s">
        <v>346</v>
      </c>
      <c r="I566" s="67" t="s">
        <v>342</v>
      </c>
      <c r="J566" s="67" t="s">
        <v>3787</v>
      </c>
      <c r="K566" s="67" t="s">
        <v>4763</v>
      </c>
      <c r="L566" s="68">
        <v>28000</v>
      </c>
      <c r="M566" s="68">
        <v>7279.8</v>
      </c>
      <c r="N566" s="68">
        <v>20720.2</v>
      </c>
      <c r="O566" s="67" t="s">
        <v>4764</v>
      </c>
      <c r="P566" s="67" t="str">
        <f>TMES[[#This Row],[cedula]]&amp;TMES[[#This Row],[ctapresup]]</f>
        <v>001165046712.1.1.1.01</v>
      </c>
      <c r="Q566" s="69">
        <v>0</v>
      </c>
      <c r="R566" s="40">
        <v>803.6</v>
      </c>
      <c r="S566" s="40">
        <v>300</v>
      </c>
      <c r="T566" s="40">
        <v>5250</v>
      </c>
      <c r="U566" s="69">
        <v>0</v>
      </c>
      <c r="V566" s="40">
        <v>50</v>
      </c>
      <c r="W566" s="40">
        <v>25</v>
      </c>
      <c r="X566" s="69">
        <v>0</v>
      </c>
      <c r="Y566" s="69">
        <v>0</v>
      </c>
      <c r="Z566" s="40">
        <v>851.2</v>
      </c>
      <c r="AA566" s="69">
        <v>0</v>
      </c>
    </row>
    <row r="567" spans="1:27">
      <c r="A567" s="67" t="s">
        <v>3052</v>
      </c>
      <c r="B567" s="67" t="s">
        <v>11</v>
      </c>
      <c r="C567" s="67" t="s">
        <v>3091</v>
      </c>
      <c r="D567" s="67" t="s">
        <v>3361</v>
      </c>
      <c r="E567" s="67" t="s">
        <v>3362</v>
      </c>
      <c r="F567" s="67" t="s">
        <v>1204</v>
      </c>
      <c r="G567" s="67" t="s">
        <v>2429</v>
      </c>
      <c r="H567" s="67" t="s">
        <v>442</v>
      </c>
      <c r="I567" s="67" t="s">
        <v>342</v>
      </c>
      <c r="J567" s="67" t="s">
        <v>3788</v>
      </c>
      <c r="K567" s="67" t="s">
        <v>4763</v>
      </c>
      <c r="L567" s="68">
        <v>11000</v>
      </c>
      <c r="M567" s="68">
        <v>675.1</v>
      </c>
      <c r="N567" s="68">
        <v>10324.9</v>
      </c>
      <c r="O567" s="67" t="s">
        <v>4764</v>
      </c>
      <c r="P567" s="67" t="str">
        <f>TMES[[#This Row],[cedula]]&amp;TMES[[#This Row],[ctapresup]]</f>
        <v>001094407762.1.1.1.01</v>
      </c>
      <c r="Q567" s="69">
        <v>0</v>
      </c>
      <c r="R567" s="40">
        <v>315.7</v>
      </c>
      <c r="S567" s="69">
        <v>0</v>
      </c>
      <c r="T567" s="69">
        <v>0</v>
      </c>
      <c r="U567" s="69">
        <v>0</v>
      </c>
      <c r="V567" s="69">
        <v>0</v>
      </c>
      <c r="W567" s="40">
        <v>25</v>
      </c>
      <c r="X567" s="69">
        <v>0</v>
      </c>
      <c r="Y567" s="69">
        <v>0</v>
      </c>
      <c r="Z567" s="40">
        <v>334.4</v>
      </c>
      <c r="AA567" s="69">
        <v>0</v>
      </c>
    </row>
    <row r="568" spans="1:27">
      <c r="A568" s="67" t="s">
        <v>3052</v>
      </c>
      <c r="B568" s="67" t="s">
        <v>11</v>
      </c>
      <c r="C568" s="67" t="s">
        <v>3091</v>
      </c>
      <c r="D568" s="67" t="s">
        <v>3361</v>
      </c>
      <c r="E568" s="67" t="s">
        <v>3362</v>
      </c>
      <c r="F568" s="67" t="s">
        <v>486</v>
      </c>
      <c r="G568" s="67" t="s">
        <v>1449</v>
      </c>
      <c r="H568" s="67" t="s">
        <v>346</v>
      </c>
      <c r="I568" s="67" t="s">
        <v>342</v>
      </c>
      <c r="J568" s="67" t="s">
        <v>3789</v>
      </c>
      <c r="K568" s="67" t="s">
        <v>4763</v>
      </c>
      <c r="L568" s="68">
        <v>28000</v>
      </c>
      <c r="M568" s="68">
        <v>21345.86</v>
      </c>
      <c r="N568" s="68">
        <v>6654.14</v>
      </c>
      <c r="O568" s="67" t="s">
        <v>4764</v>
      </c>
      <c r="P568" s="67" t="str">
        <f>TMES[[#This Row],[cedula]]&amp;TMES[[#This Row],[ctapresup]]</f>
        <v>001108663402.1.1.1.01</v>
      </c>
      <c r="Q568" s="69">
        <v>0</v>
      </c>
      <c r="R568" s="40">
        <v>803.6</v>
      </c>
      <c r="S568" s="40">
        <v>300</v>
      </c>
      <c r="T568" s="40">
        <v>19366.060000000001</v>
      </c>
      <c r="U568" s="69">
        <v>0</v>
      </c>
      <c r="V568" s="69">
        <v>0</v>
      </c>
      <c r="W568" s="40">
        <v>25</v>
      </c>
      <c r="X568" s="69">
        <v>0</v>
      </c>
      <c r="Y568" s="69">
        <v>0</v>
      </c>
      <c r="Z568" s="40">
        <v>851.2</v>
      </c>
      <c r="AA568" s="69">
        <v>0</v>
      </c>
    </row>
    <row r="569" spans="1:27">
      <c r="A569" s="67" t="s">
        <v>3052</v>
      </c>
      <c r="B569" s="67" t="s">
        <v>11</v>
      </c>
      <c r="C569" s="67" t="s">
        <v>3091</v>
      </c>
      <c r="D569" s="67" t="s">
        <v>3361</v>
      </c>
      <c r="E569" s="67" t="s">
        <v>3362</v>
      </c>
      <c r="F569" s="67" t="s">
        <v>1041</v>
      </c>
      <c r="G569" s="67" t="s">
        <v>2430</v>
      </c>
      <c r="H569" s="67" t="s">
        <v>210</v>
      </c>
      <c r="I569" s="67" t="s">
        <v>342</v>
      </c>
      <c r="J569" s="67" t="s">
        <v>3790</v>
      </c>
      <c r="K569" s="67" t="s">
        <v>4763</v>
      </c>
      <c r="L569" s="68">
        <v>25000</v>
      </c>
      <c r="M569" s="68">
        <v>1502.5</v>
      </c>
      <c r="N569" s="68">
        <v>23497.5</v>
      </c>
      <c r="O569" s="67" t="s">
        <v>4764</v>
      </c>
      <c r="P569" s="67" t="str">
        <f>TMES[[#This Row],[cedula]]&amp;TMES[[#This Row],[ctapresup]]</f>
        <v>223001158582.1.1.1.01</v>
      </c>
      <c r="Q569" s="69">
        <v>0</v>
      </c>
      <c r="R569" s="40">
        <v>717.5</v>
      </c>
      <c r="S569" s="69">
        <v>0</v>
      </c>
      <c r="T569" s="69">
        <v>0</v>
      </c>
      <c r="U569" s="69">
        <v>0</v>
      </c>
      <c r="V569" s="69">
        <v>0</v>
      </c>
      <c r="W569" s="40">
        <v>25</v>
      </c>
      <c r="X569" s="69">
        <v>0</v>
      </c>
      <c r="Y569" s="69">
        <v>0</v>
      </c>
      <c r="Z569" s="40">
        <v>760</v>
      </c>
      <c r="AA569" s="69">
        <v>0</v>
      </c>
    </row>
    <row r="570" spans="1:27">
      <c r="A570" s="67" t="s">
        <v>3052</v>
      </c>
      <c r="B570" s="67" t="s">
        <v>11</v>
      </c>
      <c r="C570" s="67" t="s">
        <v>3091</v>
      </c>
      <c r="D570" s="67" t="s">
        <v>3361</v>
      </c>
      <c r="E570" s="67" t="s">
        <v>3362</v>
      </c>
      <c r="F570" s="67" t="s">
        <v>816</v>
      </c>
      <c r="G570" s="67" t="s">
        <v>1450</v>
      </c>
      <c r="H570" s="67" t="s">
        <v>817</v>
      </c>
      <c r="I570" s="67" t="s">
        <v>811</v>
      </c>
      <c r="J570" s="67" t="s">
        <v>3791</v>
      </c>
      <c r="K570" s="67" t="s">
        <v>4763</v>
      </c>
      <c r="L570" s="68">
        <v>21850.63</v>
      </c>
      <c r="M570" s="68">
        <v>2367.89</v>
      </c>
      <c r="N570" s="68">
        <v>19482.740000000002</v>
      </c>
      <c r="O570" s="67" t="s">
        <v>4764</v>
      </c>
      <c r="P570" s="67" t="str">
        <f>TMES[[#This Row],[cedula]]&amp;TMES[[#This Row],[ctapresup]]</f>
        <v>033001461272.1.1.1.01</v>
      </c>
      <c r="Q570" s="69">
        <v>0</v>
      </c>
      <c r="R570" s="40">
        <v>627.11</v>
      </c>
      <c r="S570" s="40">
        <v>300</v>
      </c>
      <c r="T570" s="40">
        <v>701.52</v>
      </c>
      <c r="U570" s="69">
        <v>0</v>
      </c>
      <c r="V570" s="40">
        <v>50</v>
      </c>
      <c r="W570" s="40">
        <v>25</v>
      </c>
      <c r="X570" s="69">
        <v>0</v>
      </c>
      <c r="Y570" s="69">
        <v>0</v>
      </c>
      <c r="Z570" s="40">
        <v>664.26</v>
      </c>
      <c r="AA570" s="69">
        <v>0</v>
      </c>
    </row>
    <row r="571" spans="1:27">
      <c r="A571" s="67" t="s">
        <v>3052</v>
      </c>
      <c r="B571" s="67" t="s">
        <v>11</v>
      </c>
      <c r="C571" s="67" t="s">
        <v>3091</v>
      </c>
      <c r="D571" s="67" t="s">
        <v>3361</v>
      </c>
      <c r="E571" s="67" t="s">
        <v>3362</v>
      </c>
      <c r="F571" s="67" t="s">
        <v>487</v>
      </c>
      <c r="G571" s="67" t="s">
        <v>2431</v>
      </c>
      <c r="H571" s="67" t="s">
        <v>210</v>
      </c>
      <c r="I571" s="67" t="s">
        <v>342</v>
      </c>
      <c r="J571" s="67" t="s">
        <v>3792</v>
      </c>
      <c r="K571" s="67" t="s">
        <v>4763</v>
      </c>
      <c r="L571" s="68">
        <v>10000</v>
      </c>
      <c r="M571" s="68">
        <v>5019.7</v>
      </c>
      <c r="N571" s="68">
        <v>4980.3</v>
      </c>
      <c r="O571" s="67" t="s">
        <v>4764</v>
      </c>
      <c r="P571" s="67" t="str">
        <f>TMES[[#This Row],[cedula]]&amp;TMES[[#This Row],[ctapresup]]</f>
        <v>001096998922.1.1.1.01</v>
      </c>
      <c r="Q571" s="69">
        <v>0</v>
      </c>
      <c r="R571" s="40">
        <v>287</v>
      </c>
      <c r="S571" s="40">
        <v>300</v>
      </c>
      <c r="T571" s="40">
        <v>4003.7</v>
      </c>
      <c r="U571" s="69">
        <v>0</v>
      </c>
      <c r="V571" s="40">
        <v>100</v>
      </c>
      <c r="W571" s="40">
        <v>25</v>
      </c>
      <c r="X571" s="69">
        <v>0</v>
      </c>
      <c r="Y571" s="69">
        <v>0</v>
      </c>
      <c r="Z571" s="40">
        <v>304</v>
      </c>
      <c r="AA571" s="69">
        <v>0</v>
      </c>
    </row>
    <row r="572" spans="1:27">
      <c r="A572" s="67" t="s">
        <v>3052</v>
      </c>
      <c r="B572" s="67" t="s">
        <v>11</v>
      </c>
      <c r="C572" s="67" t="s">
        <v>3091</v>
      </c>
      <c r="D572" s="67" t="s">
        <v>3361</v>
      </c>
      <c r="E572" s="67" t="s">
        <v>3362</v>
      </c>
      <c r="F572" s="67" t="s">
        <v>3098</v>
      </c>
      <c r="G572" s="67" t="s">
        <v>3099</v>
      </c>
      <c r="H572" s="67" t="s">
        <v>210</v>
      </c>
      <c r="I572" s="67" t="s">
        <v>342</v>
      </c>
      <c r="J572" s="67" t="s">
        <v>3793</v>
      </c>
      <c r="K572" s="67" t="s">
        <v>4763</v>
      </c>
      <c r="L572" s="68">
        <v>25000</v>
      </c>
      <c r="M572" s="68">
        <v>3548.5</v>
      </c>
      <c r="N572" s="68">
        <v>21451.5</v>
      </c>
      <c r="O572" s="67" t="s">
        <v>4764</v>
      </c>
      <c r="P572" s="67" t="str">
        <f>TMES[[#This Row],[cedula]]&amp;TMES[[#This Row],[ctapresup]]</f>
        <v>402300770222.1.1.1.01</v>
      </c>
      <c r="Q572" s="69">
        <v>0</v>
      </c>
      <c r="R572" s="40">
        <v>717.5</v>
      </c>
      <c r="S572" s="69">
        <v>0</v>
      </c>
      <c r="T572" s="40">
        <v>2046</v>
      </c>
      <c r="U572" s="69">
        <v>0</v>
      </c>
      <c r="V572" s="69">
        <v>0</v>
      </c>
      <c r="W572" s="40">
        <v>25</v>
      </c>
      <c r="X572" s="69">
        <v>0</v>
      </c>
      <c r="Y572" s="69">
        <v>0</v>
      </c>
      <c r="Z572" s="40">
        <v>760</v>
      </c>
      <c r="AA572" s="69">
        <v>0</v>
      </c>
    </row>
    <row r="573" spans="1:27">
      <c r="A573" s="67" t="s">
        <v>3052</v>
      </c>
      <c r="B573" s="67" t="s">
        <v>11</v>
      </c>
      <c r="C573" s="67" t="s">
        <v>3091</v>
      </c>
      <c r="D573" s="67" t="s">
        <v>3361</v>
      </c>
      <c r="E573" s="67" t="s">
        <v>3362</v>
      </c>
      <c r="F573" s="67" t="s">
        <v>488</v>
      </c>
      <c r="G573" s="67" t="s">
        <v>2432</v>
      </c>
      <c r="H573" s="67" t="s">
        <v>128</v>
      </c>
      <c r="I573" s="67" t="s">
        <v>342</v>
      </c>
      <c r="J573" s="67" t="s">
        <v>3794</v>
      </c>
      <c r="K573" s="67" t="s">
        <v>4763</v>
      </c>
      <c r="L573" s="68">
        <v>11000</v>
      </c>
      <c r="M573" s="68">
        <v>675.1</v>
      </c>
      <c r="N573" s="68">
        <v>10324.9</v>
      </c>
      <c r="O573" s="67" t="s">
        <v>4764</v>
      </c>
      <c r="P573" s="67" t="str">
        <f>TMES[[#This Row],[cedula]]&amp;TMES[[#This Row],[ctapresup]]</f>
        <v>031038460062.1.1.1.01</v>
      </c>
      <c r="Q573" s="69">
        <v>0</v>
      </c>
      <c r="R573" s="40">
        <v>315.7</v>
      </c>
      <c r="S573" s="69">
        <v>0</v>
      </c>
      <c r="T573" s="69">
        <v>0</v>
      </c>
      <c r="U573" s="69">
        <v>0</v>
      </c>
      <c r="V573" s="69">
        <v>0</v>
      </c>
      <c r="W573" s="40">
        <v>25</v>
      </c>
      <c r="X573" s="69">
        <v>0</v>
      </c>
      <c r="Y573" s="69">
        <v>0</v>
      </c>
      <c r="Z573" s="40">
        <v>334.4</v>
      </c>
      <c r="AA573" s="69">
        <v>0</v>
      </c>
    </row>
    <row r="574" spans="1:27">
      <c r="A574" s="67" t="s">
        <v>3052</v>
      </c>
      <c r="B574" s="67" t="s">
        <v>11</v>
      </c>
      <c r="C574" s="67" t="s">
        <v>3091</v>
      </c>
      <c r="D574" s="67" t="s">
        <v>3361</v>
      </c>
      <c r="E574" s="67" t="s">
        <v>3362</v>
      </c>
      <c r="F574" s="67" t="s">
        <v>489</v>
      </c>
      <c r="G574" s="67" t="s">
        <v>1451</v>
      </c>
      <c r="H574" s="67" t="s">
        <v>8</v>
      </c>
      <c r="I574" s="67" t="s">
        <v>342</v>
      </c>
      <c r="J574" s="67" t="s">
        <v>3795</v>
      </c>
      <c r="K574" s="67" t="s">
        <v>4763</v>
      </c>
      <c r="L574" s="68">
        <v>20000</v>
      </c>
      <c r="M574" s="68">
        <v>7353</v>
      </c>
      <c r="N574" s="68">
        <v>12647</v>
      </c>
      <c r="O574" s="67" t="s">
        <v>4764</v>
      </c>
      <c r="P574" s="67" t="str">
        <f>TMES[[#This Row],[cedula]]&amp;TMES[[#This Row],[ctapresup]]</f>
        <v>001133209562.1.1.1.01</v>
      </c>
      <c r="Q574" s="69">
        <v>0</v>
      </c>
      <c r="R574" s="40">
        <v>574</v>
      </c>
      <c r="S574" s="69">
        <v>0</v>
      </c>
      <c r="T574" s="40">
        <v>6046</v>
      </c>
      <c r="U574" s="69">
        <v>0</v>
      </c>
      <c r="V574" s="40">
        <v>100</v>
      </c>
      <c r="W574" s="40">
        <v>25</v>
      </c>
      <c r="X574" s="69">
        <v>0</v>
      </c>
      <c r="Y574" s="69">
        <v>0</v>
      </c>
      <c r="Z574" s="40">
        <v>608</v>
      </c>
      <c r="AA574" s="69">
        <v>0</v>
      </c>
    </row>
    <row r="575" spans="1:27">
      <c r="A575" s="67" t="s">
        <v>3052</v>
      </c>
      <c r="B575" s="67" t="s">
        <v>11</v>
      </c>
      <c r="C575" s="67" t="s">
        <v>3091</v>
      </c>
      <c r="D575" s="67" t="s">
        <v>3361</v>
      </c>
      <c r="E575" s="67" t="s">
        <v>3362</v>
      </c>
      <c r="F575" s="67" t="s">
        <v>492</v>
      </c>
      <c r="G575" s="67" t="s">
        <v>1453</v>
      </c>
      <c r="H575" s="67" t="s">
        <v>8</v>
      </c>
      <c r="I575" s="67" t="s">
        <v>342</v>
      </c>
      <c r="J575" s="67" t="s">
        <v>3796</v>
      </c>
      <c r="K575" s="67" t="s">
        <v>4763</v>
      </c>
      <c r="L575" s="68">
        <v>20000</v>
      </c>
      <c r="M575" s="68">
        <v>3531</v>
      </c>
      <c r="N575" s="68">
        <v>16469</v>
      </c>
      <c r="O575" s="67" t="s">
        <v>4764</v>
      </c>
      <c r="P575" s="67" t="str">
        <f>TMES[[#This Row],[cedula]]&amp;TMES[[#This Row],[ctapresup]]</f>
        <v>001094868862.1.1.1.01</v>
      </c>
      <c r="Q575" s="69">
        <v>0</v>
      </c>
      <c r="R575" s="40">
        <v>574</v>
      </c>
      <c r="S575" s="40">
        <v>300</v>
      </c>
      <c r="T575" s="40">
        <v>1884</v>
      </c>
      <c r="U575" s="69">
        <v>0</v>
      </c>
      <c r="V575" s="40">
        <v>140</v>
      </c>
      <c r="W575" s="40">
        <v>25</v>
      </c>
      <c r="X575" s="69">
        <v>0</v>
      </c>
      <c r="Y575" s="69">
        <v>0</v>
      </c>
      <c r="Z575" s="40">
        <v>608</v>
      </c>
      <c r="AA575" s="69">
        <v>0</v>
      </c>
    </row>
    <row r="576" spans="1:27">
      <c r="A576" s="67" t="s">
        <v>3052</v>
      </c>
      <c r="B576" s="67" t="s">
        <v>11</v>
      </c>
      <c r="C576" s="67" t="s">
        <v>3091</v>
      </c>
      <c r="D576" s="67" t="s">
        <v>3361</v>
      </c>
      <c r="E576" s="67" t="s">
        <v>3362</v>
      </c>
      <c r="F576" s="67" t="s">
        <v>644</v>
      </c>
      <c r="G576" s="67" t="s">
        <v>2433</v>
      </c>
      <c r="H576" s="67" t="s">
        <v>8</v>
      </c>
      <c r="I576" s="67" t="s">
        <v>611</v>
      </c>
      <c r="J576" s="67" t="s">
        <v>3797</v>
      </c>
      <c r="K576" s="67" t="s">
        <v>4763</v>
      </c>
      <c r="L576" s="68">
        <v>11000</v>
      </c>
      <c r="M576" s="68">
        <v>5410.3</v>
      </c>
      <c r="N576" s="68">
        <v>5589.7</v>
      </c>
      <c r="O576" s="67" t="s">
        <v>4764</v>
      </c>
      <c r="P576" s="67" t="str">
        <f>TMES[[#This Row],[cedula]]&amp;TMES[[#This Row],[ctapresup]]</f>
        <v>001025819492.1.1.1.01</v>
      </c>
      <c r="Q576" s="69">
        <v>0</v>
      </c>
      <c r="R576" s="40">
        <v>315.7</v>
      </c>
      <c r="S576" s="40">
        <v>300</v>
      </c>
      <c r="T576" s="40">
        <v>4435.2</v>
      </c>
      <c r="U576" s="69">
        <v>0</v>
      </c>
      <c r="V576" s="69">
        <v>0</v>
      </c>
      <c r="W576" s="40">
        <v>25</v>
      </c>
      <c r="X576" s="69">
        <v>0</v>
      </c>
      <c r="Y576" s="69">
        <v>0</v>
      </c>
      <c r="Z576" s="40">
        <v>334.4</v>
      </c>
      <c r="AA576" s="69">
        <v>0</v>
      </c>
    </row>
    <row r="577" spans="1:27">
      <c r="A577" s="67" t="s">
        <v>3052</v>
      </c>
      <c r="B577" s="67" t="s">
        <v>11</v>
      </c>
      <c r="C577" s="67" t="s">
        <v>3091</v>
      </c>
      <c r="D577" s="67" t="s">
        <v>3361</v>
      </c>
      <c r="E577" s="67" t="s">
        <v>3362</v>
      </c>
      <c r="F577" s="67" t="s">
        <v>1122</v>
      </c>
      <c r="G577" s="67" t="s">
        <v>2434</v>
      </c>
      <c r="H577" s="67" t="s">
        <v>232</v>
      </c>
      <c r="I577" s="67" t="s">
        <v>342</v>
      </c>
      <c r="J577" s="67" t="s">
        <v>3798</v>
      </c>
      <c r="K577" s="67" t="s">
        <v>4763</v>
      </c>
      <c r="L577" s="68">
        <v>45000</v>
      </c>
      <c r="M577" s="68">
        <v>5118.41</v>
      </c>
      <c r="N577" s="68">
        <v>39881.589999999997</v>
      </c>
      <c r="O577" s="67" t="s">
        <v>4764</v>
      </c>
      <c r="P577" s="67" t="str">
        <f>TMES[[#This Row],[cedula]]&amp;TMES[[#This Row],[ctapresup]]</f>
        <v>223004985102.1.1.1.01</v>
      </c>
      <c r="Q577" s="69">
        <v>0</v>
      </c>
      <c r="R577" s="40">
        <v>1291.5</v>
      </c>
      <c r="S577" s="69">
        <v>0</v>
      </c>
      <c r="T577" s="69">
        <v>0</v>
      </c>
      <c r="U577" s="69">
        <v>0</v>
      </c>
      <c r="V577" s="69">
        <v>0</v>
      </c>
      <c r="W577" s="40">
        <v>25</v>
      </c>
      <c r="X577" s="40">
        <v>921.46</v>
      </c>
      <c r="Y577" s="69">
        <v>0</v>
      </c>
      <c r="Z577" s="40">
        <v>1368</v>
      </c>
      <c r="AA577" s="40">
        <v>1512.45</v>
      </c>
    </row>
    <row r="578" spans="1:27">
      <c r="A578" s="67" t="s">
        <v>3052</v>
      </c>
      <c r="B578" s="67" t="s">
        <v>11</v>
      </c>
      <c r="C578" s="67" t="s">
        <v>3091</v>
      </c>
      <c r="D578" s="67" t="s">
        <v>3361</v>
      </c>
      <c r="E578" s="67" t="s">
        <v>3362</v>
      </c>
      <c r="F578" s="67" t="s">
        <v>493</v>
      </c>
      <c r="G578" s="67" t="s">
        <v>2435</v>
      </c>
      <c r="H578" s="67" t="s">
        <v>210</v>
      </c>
      <c r="I578" s="67" t="s">
        <v>342</v>
      </c>
      <c r="J578" s="67" t="s">
        <v>3799</v>
      </c>
      <c r="K578" s="67" t="s">
        <v>4763</v>
      </c>
      <c r="L578" s="68">
        <v>10000</v>
      </c>
      <c r="M578" s="68">
        <v>5422.28</v>
      </c>
      <c r="N578" s="68">
        <v>4577.72</v>
      </c>
      <c r="O578" s="67" t="s">
        <v>4764</v>
      </c>
      <c r="P578" s="67" t="str">
        <f>TMES[[#This Row],[cedula]]&amp;TMES[[#This Row],[ctapresup]]</f>
        <v>001029014022.1.1.1.01</v>
      </c>
      <c r="Q578" s="69">
        <v>0</v>
      </c>
      <c r="R578" s="40">
        <v>287</v>
      </c>
      <c r="S578" s="69">
        <v>0</v>
      </c>
      <c r="T578" s="40">
        <v>4686.28</v>
      </c>
      <c r="U578" s="69">
        <v>0</v>
      </c>
      <c r="V578" s="40">
        <v>120</v>
      </c>
      <c r="W578" s="40">
        <v>25</v>
      </c>
      <c r="X578" s="69">
        <v>0</v>
      </c>
      <c r="Y578" s="69">
        <v>0</v>
      </c>
      <c r="Z578" s="40">
        <v>304</v>
      </c>
      <c r="AA578" s="69">
        <v>0</v>
      </c>
    </row>
    <row r="579" spans="1:27">
      <c r="A579" s="67" t="s">
        <v>3052</v>
      </c>
      <c r="B579" s="67" t="s">
        <v>11</v>
      </c>
      <c r="C579" s="67" t="s">
        <v>3091</v>
      </c>
      <c r="D579" s="67" t="s">
        <v>3361</v>
      </c>
      <c r="E579" s="67" t="s">
        <v>3362</v>
      </c>
      <c r="F579" s="67" t="s">
        <v>494</v>
      </c>
      <c r="G579" s="67" t="s">
        <v>1455</v>
      </c>
      <c r="H579" s="67" t="s">
        <v>442</v>
      </c>
      <c r="I579" s="67" t="s">
        <v>342</v>
      </c>
      <c r="J579" s="67" t="s">
        <v>3800</v>
      </c>
      <c r="K579" s="67" t="s">
        <v>4763</v>
      </c>
      <c r="L579" s="68">
        <v>11000</v>
      </c>
      <c r="M579" s="68">
        <v>2537.5500000000002</v>
      </c>
      <c r="N579" s="68">
        <v>8462.4500000000007</v>
      </c>
      <c r="O579" s="67" t="s">
        <v>4764</v>
      </c>
      <c r="P579" s="67" t="str">
        <f>TMES[[#This Row],[cedula]]&amp;TMES[[#This Row],[ctapresup]]</f>
        <v>001054994382.1.1.1.01</v>
      </c>
      <c r="Q579" s="69">
        <v>0</v>
      </c>
      <c r="R579" s="40">
        <v>315.7</v>
      </c>
      <c r="S579" s="40">
        <v>300</v>
      </c>
      <c r="T579" s="69">
        <v>0</v>
      </c>
      <c r="U579" s="69">
        <v>0</v>
      </c>
      <c r="V579" s="40">
        <v>50</v>
      </c>
      <c r="W579" s="40">
        <v>25</v>
      </c>
      <c r="X579" s="69">
        <v>0</v>
      </c>
      <c r="Y579" s="69">
        <v>0</v>
      </c>
      <c r="Z579" s="40">
        <v>334.4</v>
      </c>
      <c r="AA579" s="40">
        <v>1512.45</v>
      </c>
    </row>
    <row r="580" spans="1:27">
      <c r="A580" s="67" t="s">
        <v>3052</v>
      </c>
      <c r="B580" s="67" t="s">
        <v>11</v>
      </c>
      <c r="C580" s="67" t="s">
        <v>3091</v>
      </c>
      <c r="D580" s="67" t="s">
        <v>3361</v>
      </c>
      <c r="E580" s="67" t="s">
        <v>3362</v>
      </c>
      <c r="F580" s="67" t="s">
        <v>1042</v>
      </c>
      <c r="G580" s="67" t="s">
        <v>2436</v>
      </c>
      <c r="H580" s="67" t="s">
        <v>210</v>
      </c>
      <c r="I580" s="67" t="s">
        <v>342</v>
      </c>
      <c r="J580" s="67" t="s">
        <v>3801</v>
      </c>
      <c r="K580" s="67" t="s">
        <v>4763</v>
      </c>
      <c r="L580" s="68">
        <v>25000</v>
      </c>
      <c r="M580" s="68">
        <v>1502.5</v>
      </c>
      <c r="N580" s="68">
        <v>23497.5</v>
      </c>
      <c r="O580" s="67" t="s">
        <v>4764</v>
      </c>
      <c r="P580" s="67" t="str">
        <f>TMES[[#This Row],[cedula]]&amp;TMES[[#This Row],[ctapresup]]</f>
        <v>402280204892.1.1.1.01</v>
      </c>
      <c r="Q580" s="69">
        <v>0</v>
      </c>
      <c r="R580" s="40">
        <v>717.5</v>
      </c>
      <c r="S580" s="69">
        <v>0</v>
      </c>
      <c r="T580" s="69">
        <v>0</v>
      </c>
      <c r="U580" s="69">
        <v>0</v>
      </c>
      <c r="V580" s="69">
        <v>0</v>
      </c>
      <c r="W580" s="40">
        <v>25</v>
      </c>
      <c r="X580" s="69">
        <v>0</v>
      </c>
      <c r="Y580" s="69">
        <v>0</v>
      </c>
      <c r="Z580" s="40">
        <v>760</v>
      </c>
      <c r="AA580" s="69">
        <v>0</v>
      </c>
    </row>
    <row r="581" spans="1:27">
      <c r="A581" s="67" t="s">
        <v>3052</v>
      </c>
      <c r="B581" s="67" t="s">
        <v>11</v>
      </c>
      <c r="C581" s="67" t="s">
        <v>3091</v>
      </c>
      <c r="D581" s="67" t="s">
        <v>3361</v>
      </c>
      <c r="E581" s="67" t="s">
        <v>3362</v>
      </c>
      <c r="F581" s="67" t="s">
        <v>1153</v>
      </c>
      <c r="G581" s="67" t="s">
        <v>2437</v>
      </c>
      <c r="H581" s="67" t="s">
        <v>389</v>
      </c>
      <c r="I581" s="67" t="s">
        <v>342</v>
      </c>
      <c r="J581" s="67" t="s">
        <v>3802</v>
      </c>
      <c r="K581" s="67" t="s">
        <v>4763</v>
      </c>
      <c r="L581" s="68">
        <v>35000</v>
      </c>
      <c r="M581" s="68">
        <v>2093.5</v>
      </c>
      <c r="N581" s="68">
        <v>32906.5</v>
      </c>
      <c r="O581" s="67" t="s">
        <v>4764</v>
      </c>
      <c r="P581" s="67" t="str">
        <f>TMES[[#This Row],[cedula]]&amp;TMES[[#This Row],[ctapresup]]</f>
        <v>001166632532.1.1.1.01</v>
      </c>
      <c r="Q581" s="69">
        <v>0</v>
      </c>
      <c r="R581" s="40">
        <v>1004.5</v>
      </c>
      <c r="S581" s="69">
        <v>0</v>
      </c>
      <c r="T581" s="69">
        <v>0</v>
      </c>
      <c r="U581" s="69">
        <v>0</v>
      </c>
      <c r="V581" s="69">
        <v>0</v>
      </c>
      <c r="W581" s="40">
        <v>25</v>
      </c>
      <c r="X581" s="69">
        <v>0</v>
      </c>
      <c r="Y581" s="69">
        <v>0</v>
      </c>
      <c r="Z581" s="40">
        <v>1064</v>
      </c>
      <c r="AA581" s="69">
        <v>0</v>
      </c>
    </row>
    <row r="582" spans="1:27">
      <c r="A582" s="67" t="s">
        <v>3052</v>
      </c>
      <c r="B582" s="67" t="s">
        <v>11</v>
      </c>
      <c r="C582" s="67" t="s">
        <v>3091</v>
      </c>
      <c r="D582" s="67" t="s">
        <v>3361</v>
      </c>
      <c r="E582" s="67" t="s">
        <v>3362</v>
      </c>
      <c r="F582" s="67" t="s">
        <v>495</v>
      </c>
      <c r="G582" s="67" t="s">
        <v>2438</v>
      </c>
      <c r="H582" s="67" t="s">
        <v>434</v>
      </c>
      <c r="I582" s="67" t="s">
        <v>342</v>
      </c>
      <c r="J582" s="67" t="s">
        <v>3803</v>
      </c>
      <c r="K582" s="67" t="s">
        <v>4763</v>
      </c>
      <c r="L582" s="68">
        <v>21735</v>
      </c>
      <c r="M582" s="68">
        <v>1309.53</v>
      </c>
      <c r="N582" s="68">
        <v>20425.47</v>
      </c>
      <c r="O582" s="67" t="s">
        <v>4764</v>
      </c>
      <c r="P582" s="67" t="str">
        <f>TMES[[#This Row],[cedula]]&amp;TMES[[#This Row],[ctapresup]]</f>
        <v>023000165952.1.1.1.01</v>
      </c>
      <c r="Q582" s="69">
        <v>0</v>
      </c>
      <c r="R582" s="40">
        <v>623.79</v>
      </c>
      <c r="S582" s="69">
        <v>0</v>
      </c>
      <c r="T582" s="69">
        <v>0</v>
      </c>
      <c r="U582" s="69">
        <v>0</v>
      </c>
      <c r="V582" s="69">
        <v>0</v>
      </c>
      <c r="W582" s="40">
        <v>25</v>
      </c>
      <c r="X582" s="69">
        <v>0</v>
      </c>
      <c r="Y582" s="69">
        <v>0</v>
      </c>
      <c r="Z582" s="40">
        <v>660.74</v>
      </c>
      <c r="AA582" s="69">
        <v>0</v>
      </c>
    </row>
    <row r="583" spans="1:27">
      <c r="A583" s="67" t="s">
        <v>3052</v>
      </c>
      <c r="B583" s="67" t="s">
        <v>11</v>
      </c>
      <c r="C583" s="67" t="s">
        <v>3091</v>
      </c>
      <c r="D583" s="67" t="s">
        <v>3361</v>
      </c>
      <c r="E583" s="67" t="s">
        <v>3362</v>
      </c>
      <c r="F583" s="67" t="s">
        <v>496</v>
      </c>
      <c r="G583" s="67" t="s">
        <v>2439</v>
      </c>
      <c r="H583" s="67" t="s">
        <v>210</v>
      </c>
      <c r="I583" s="67" t="s">
        <v>342</v>
      </c>
      <c r="J583" s="67" t="s">
        <v>3804</v>
      </c>
      <c r="K583" s="67" t="s">
        <v>4763</v>
      </c>
      <c r="L583" s="68">
        <v>11000</v>
      </c>
      <c r="M583" s="68">
        <v>675.1</v>
      </c>
      <c r="N583" s="68">
        <v>10324.9</v>
      </c>
      <c r="O583" s="67" t="s">
        <v>4764</v>
      </c>
      <c r="P583" s="67" t="str">
        <f>TMES[[#This Row],[cedula]]&amp;TMES[[#This Row],[ctapresup]]</f>
        <v>001069629392.1.1.1.01</v>
      </c>
      <c r="Q583" s="69">
        <v>0</v>
      </c>
      <c r="R583" s="40">
        <v>315.7</v>
      </c>
      <c r="S583" s="69">
        <v>0</v>
      </c>
      <c r="T583" s="69">
        <v>0</v>
      </c>
      <c r="U583" s="69">
        <v>0</v>
      </c>
      <c r="V583" s="69">
        <v>0</v>
      </c>
      <c r="W583" s="40">
        <v>25</v>
      </c>
      <c r="X583" s="69">
        <v>0</v>
      </c>
      <c r="Y583" s="69">
        <v>0</v>
      </c>
      <c r="Z583" s="40">
        <v>334.4</v>
      </c>
      <c r="AA583" s="69">
        <v>0</v>
      </c>
    </row>
    <row r="584" spans="1:27">
      <c r="A584" s="67" t="s">
        <v>3052</v>
      </c>
      <c r="B584" s="67" t="s">
        <v>11</v>
      </c>
      <c r="C584" s="67" t="s">
        <v>3091</v>
      </c>
      <c r="D584" s="67" t="s">
        <v>3361</v>
      </c>
      <c r="E584" s="67" t="s">
        <v>3362</v>
      </c>
      <c r="F584" s="67" t="s">
        <v>275</v>
      </c>
      <c r="G584" s="67" t="s">
        <v>1348</v>
      </c>
      <c r="H584" s="67" t="s">
        <v>130</v>
      </c>
      <c r="I584" s="67" t="s">
        <v>611</v>
      </c>
      <c r="J584" s="67" t="s">
        <v>3805</v>
      </c>
      <c r="K584" s="67" t="s">
        <v>4763</v>
      </c>
      <c r="L584" s="68">
        <v>100000</v>
      </c>
      <c r="M584" s="68">
        <v>21936.37</v>
      </c>
      <c r="N584" s="68">
        <v>78063.63</v>
      </c>
      <c r="O584" s="67" t="s">
        <v>4764</v>
      </c>
      <c r="P584" s="67" t="str">
        <f>TMES[[#This Row],[cedula]]&amp;TMES[[#This Row],[ctapresup]]</f>
        <v>001003680422.1.1.1.01</v>
      </c>
      <c r="Q584" s="69">
        <v>0</v>
      </c>
      <c r="R584" s="40">
        <v>2870</v>
      </c>
      <c r="S584" s="40">
        <v>300</v>
      </c>
      <c r="T584" s="40">
        <v>3546</v>
      </c>
      <c r="U584" s="69">
        <v>0</v>
      </c>
      <c r="V584" s="40">
        <v>50</v>
      </c>
      <c r="W584" s="40">
        <v>25</v>
      </c>
      <c r="X584" s="40">
        <v>12105.37</v>
      </c>
      <c r="Y584" s="69">
        <v>0</v>
      </c>
      <c r="Z584" s="40">
        <v>3040</v>
      </c>
      <c r="AA584" s="69">
        <v>0</v>
      </c>
    </row>
    <row r="585" spans="1:27">
      <c r="A585" s="67" t="s">
        <v>3052</v>
      </c>
      <c r="B585" s="67" t="s">
        <v>11</v>
      </c>
      <c r="C585" s="67" t="s">
        <v>3091</v>
      </c>
      <c r="D585" s="67" t="s">
        <v>3361</v>
      </c>
      <c r="E585" s="67" t="s">
        <v>3362</v>
      </c>
      <c r="F585" s="67" t="s">
        <v>253</v>
      </c>
      <c r="G585" s="67" t="s">
        <v>1456</v>
      </c>
      <c r="H585" s="67" t="s">
        <v>254</v>
      </c>
      <c r="I585" s="67" t="s">
        <v>1986</v>
      </c>
      <c r="J585" s="67" t="s">
        <v>3806</v>
      </c>
      <c r="K585" s="67" t="s">
        <v>4763</v>
      </c>
      <c r="L585" s="68">
        <v>50000</v>
      </c>
      <c r="M585" s="68">
        <v>5184</v>
      </c>
      <c r="N585" s="68">
        <v>44816</v>
      </c>
      <c r="O585" s="67" t="s">
        <v>4764</v>
      </c>
      <c r="P585" s="67" t="str">
        <f>TMES[[#This Row],[cedula]]&amp;TMES[[#This Row],[ctapresup]]</f>
        <v>049003478182.1.1.1.01</v>
      </c>
      <c r="Q585" s="69">
        <v>0</v>
      </c>
      <c r="R585" s="40">
        <v>1435</v>
      </c>
      <c r="S585" s="40">
        <v>300</v>
      </c>
      <c r="T585" s="69">
        <v>0</v>
      </c>
      <c r="U585" s="69">
        <v>0</v>
      </c>
      <c r="V585" s="40">
        <v>50</v>
      </c>
      <c r="W585" s="40">
        <v>25</v>
      </c>
      <c r="X585" s="40">
        <v>1854</v>
      </c>
      <c r="Y585" s="69">
        <v>0</v>
      </c>
      <c r="Z585" s="40">
        <v>1520</v>
      </c>
      <c r="AA585" s="69">
        <v>0</v>
      </c>
    </row>
    <row r="586" spans="1:27">
      <c r="A586" s="67" t="s">
        <v>3052</v>
      </c>
      <c r="B586" s="67" t="s">
        <v>11</v>
      </c>
      <c r="C586" s="67" t="s">
        <v>3091</v>
      </c>
      <c r="D586" s="67" t="s">
        <v>3361</v>
      </c>
      <c r="E586" s="67" t="s">
        <v>3362</v>
      </c>
      <c r="F586" s="67" t="s">
        <v>497</v>
      </c>
      <c r="G586" s="67" t="s">
        <v>2440</v>
      </c>
      <c r="H586" s="67" t="s">
        <v>32</v>
      </c>
      <c r="I586" s="67" t="s">
        <v>342</v>
      </c>
      <c r="J586" s="67" t="s">
        <v>3807</v>
      </c>
      <c r="K586" s="67" t="s">
        <v>4763</v>
      </c>
      <c r="L586" s="68">
        <v>50000</v>
      </c>
      <c r="M586" s="68">
        <v>19731.03</v>
      </c>
      <c r="N586" s="68">
        <v>30268.97</v>
      </c>
      <c r="O586" s="67" t="s">
        <v>4764</v>
      </c>
      <c r="P586" s="67" t="str">
        <f>TMES[[#This Row],[cedula]]&amp;TMES[[#This Row],[ctapresup]]</f>
        <v>071004764772.1.1.1.01</v>
      </c>
      <c r="Q586" s="69">
        <v>0</v>
      </c>
      <c r="R586" s="40">
        <v>1435</v>
      </c>
      <c r="S586" s="69">
        <v>0</v>
      </c>
      <c r="T586" s="40">
        <v>14897.03</v>
      </c>
      <c r="U586" s="69">
        <v>0</v>
      </c>
      <c r="V586" s="69">
        <v>0</v>
      </c>
      <c r="W586" s="40">
        <v>25</v>
      </c>
      <c r="X586" s="40">
        <v>1854</v>
      </c>
      <c r="Y586" s="69">
        <v>0</v>
      </c>
      <c r="Z586" s="40">
        <v>1520</v>
      </c>
      <c r="AA586" s="69">
        <v>0</v>
      </c>
    </row>
    <row r="587" spans="1:27">
      <c r="A587" s="67" t="s">
        <v>3052</v>
      </c>
      <c r="B587" s="67" t="s">
        <v>11</v>
      </c>
      <c r="C587" s="67" t="s">
        <v>3091</v>
      </c>
      <c r="D587" s="67" t="s">
        <v>3361</v>
      </c>
      <c r="E587" s="67" t="s">
        <v>3362</v>
      </c>
      <c r="F587" s="67" t="s">
        <v>498</v>
      </c>
      <c r="G587" s="67" t="s">
        <v>1457</v>
      </c>
      <c r="H587" s="67" t="s">
        <v>10</v>
      </c>
      <c r="I587" s="67" t="s">
        <v>342</v>
      </c>
      <c r="J587" s="67" t="s">
        <v>3808</v>
      </c>
      <c r="K587" s="67" t="s">
        <v>4763</v>
      </c>
      <c r="L587" s="68">
        <v>26250</v>
      </c>
      <c r="M587" s="68">
        <v>21218.04</v>
      </c>
      <c r="N587" s="68">
        <v>5031.96</v>
      </c>
      <c r="O587" s="67" t="s">
        <v>4764</v>
      </c>
      <c r="P587" s="67" t="str">
        <f>TMES[[#This Row],[cedula]]&amp;TMES[[#This Row],[ctapresup]]</f>
        <v>001073180082.1.1.1.01</v>
      </c>
      <c r="Q587" s="69">
        <v>0</v>
      </c>
      <c r="R587" s="40">
        <v>753.38</v>
      </c>
      <c r="S587" s="40">
        <v>300</v>
      </c>
      <c r="T587" s="40">
        <v>19291.66</v>
      </c>
      <c r="U587" s="69">
        <v>0</v>
      </c>
      <c r="V587" s="40">
        <v>50</v>
      </c>
      <c r="W587" s="40">
        <v>25</v>
      </c>
      <c r="X587" s="69">
        <v>0</v>
      </c>
      <c r="Y587" s="69">
        <v>0</v>
      </c>
      <c r="Z587" s="40">
        <v>798</v>
      </c>
      <c r="AA587" s="69">
        <v>0</v>
      </c>
    </row>
    <row r="588" spans="1:27">
      <c r="A588" s="67" t="s">
        <v>3052</v>
      </c>
      <c r="B588" s="67" t="s">
        <v>11</v>
      </c>
      <c r="C588" s="67" t="s">
        <v>3091</v>
      </c>
      <c r="D588" s="67" t="s">
        <v>3361</v>
      </c>
      <c r="E588" s="67" t="s">
        <v>3362</v>
      </c>
      <c r="F588" s="67" t="s">
        <v>499</v>
      </c>
      <c r="G588" s="67" t="s">
        <v>1458</v>
      </c>
      <c r="H588" s="67" t="s">
        <v>500</v>
      </c>
      <c r="I588" s="67" t="s">
        <v>342</v>
      </c>
      <c r="J588" s="67" t="s">
        <v>3809</v>
      </c>
      <c r="K588" s="67" t="s">
        <v>4763</v>
      </c>
      <c r="L588" s="68">
        <v>30000</v>
      </c>
      <c r="M588" s="68">
        <v>8710.41</v>
      </c>
      <c r="N588" s="68">
        <v>21289.59</v>
      </c>
      <c r="O588" s="67" t="s">
        <v>4764</v>
      </c>
      <c r="P588" s="67" t="str">
        <f>TMES[[#This Row],[cedula]]&amp;TMES[[#This Row],[ctapresup]]</f>
        <v>001094342092.1.1.1.01</v>
      </c>
      <c r="Q588" s="69">
        <v>0</v>
      </c>
      <c r="R588" s="40">
        <v>861</v>
      </c>
      <c r="S588" s="40">
        <v>900</v>
      </c>
      <c r="T588" s="40">
        <v>5962.41</v>
      </c>
      <c r="U588" s="69">
        <v>0</v>
      </c>
      <c r="V588" s="40">
        <v>50</v>
      </c>
      <c r="W588" s="40">
        <v>25</v>
      </c>
      <c r="X588" s="69">
        <v>0</v>
      </c>
      <c r="Y588" s="69">
        <v>0</v>
      </c>
      <c r="Z588" s="40">
        <v>912</v>
      </c>
      <c r="AA588" s="69">
        <v>0</v>
      </c>
    </row>
    <row r="589" spans="1:27">
      <c r="A589" s="67" t="s">
        <v>3052</v>
      </c>
      <c r="B589" s="67" t="s">
        <v>11</v>
      </c>
      <c r="C589" s="67" t="s">
        <v>3091</v>
      </c>
      <c r="D589" s="67" t="s">
        <v>3361</v>
      </c>
      <c r="E589" s="67" t="s">
        <v>3362</v>
      </c>
      <c r="F589" s="67" t="s">
        <v>1264</v>
      </c>
      <c r="G589" s="67" t="s">
        <v>2441</v>
      </c>
      <c r="H589" s="67" t="s">
        <v>385</v>
      </c>
      <c r="I589" s="67" t="s">
        <v>342</v>
      </c>
      <c r="J589" s="67" t="s">
        <v>3810</v>
      </c>
      <c r="K589" s="67" t="s">
        <v>4763</v>
      </c>
      <c r="L589" s="68">
        <v>150000</v>
      </c>
      <c r="M589" s="68">
        <v>33156.620000000003</v>
      </c>
      <c r="N589" s="68">
        <v>116843.38</v>
      </c>
      <c r="O589" s="67" t="s">
        <v>4764</v>
      </c>
      <c r="P589" s="67" t="str">
        <f>TMES[[#This Row],[cedula]]&amp;TMES[[#This Row],[ctapresup]]</f>
        <v>001140128182.1.1.1.01</v>
      </c>
      <c r="Q589" s="69">
        <v>0</v>
      </c>
      <c r="R589" s="40">
        <v>4305</v>
      </c>
      <c r="S589" s="40">
        <v>400</v>
      </c>
      <c r="T589" s="69">
        <v>0</v>
      </c>
      <c r="U589" s="69">
        <v>0</v>
      </c>
      <c r="V589" s="69">
        <v>0</v>
      </c>
      <c r="W589" s="40">
        <v>25</v>
      </c>
      <c r="X589" s="40">
        <v>23866.62</v>
      </c>
      <c r="Y589" s="69">
        <v>0</v>
      </c>
      <c r="Z589" s="40">
        <v>4560</v>
      </c>
      <c r="AA589" s="69">
        <v>0</v>
      </c>
    </row>
    <row r="590" spans="1:27">
      <c r="A590" s="67" t="s">
        <v>3052</v>
      </c>
      <c r="B590" s="67" t="s">
        <v>11</v>
      </c>
      <c r="C590" s="67" t="s">
        <v>3091</v>
      </c>
      <c r="D590" s="67" t="s">
        <v>3361</v>
      </c>
      <c r="E590" s="67" t="s">
        <v>3362</v>
      </c>
      <c r="F590" s="67" t="s">
        <v>645</v>
      </c>
      <c r="G590" s="67" t="s">
        <v>2442</v>
      </c>
      <c r="H590" s="67" t="s">
        <v>27</v>
      </c>
      <c r="I590" s="67" t="s">
        <v>611</v>
      </c>
      <c r="J590" s="67" t="s">
        <v>3811</v>
      </c>
      <c r="K590" s="67" t="s">
        <v>4763</v>
      </c>
      <c r="L590" s="68">
        <v>15000</v>
      </c>
      <c r="M590" s="68">
        <v>8511.4500000000007</v>
      </c>
      <c r="N590" s="68">
        <v>6488.55</v>
      </c>
      <c r="O590" s="67" t="s">
        <v>4764</v>
      </c>
      <c r="P590" s="67" t="str">
        <f>TMES[[#This Row],[cedula]]&amp;TMES[[#This Row],[ctapresup]]</f>
        <v>001035288992.1.1.1.01</v>
      </c>
      <c r="Q590" s="69">
        <v>0</v>
      </c>
      <c r="R590" s="40">
        <v>430.5</v>
      </c>
      <c r="S590" s="40">
        <v>300</v>
      </c>
      <c r="T590" s="40">
        <v>7249.95</v>
      </c>
      <c r="U590" s="69">
        <v>0</v>
      </c>
      <c r="V590" s="40">
        <v>50</v>
      </c>
      <c r="W590" s="40">
        <v>25</v>
      </c>
      <c r="X590" s="69">
        <v>0</v>
      </c>
      <c r="Y590" s="69">
        <v>0</v>
      </c>
      <c r="Z590" s="40">
        <v>456</v>
      </c>
      <c r="AA590" s="69">
        <v>0</v>
      </c>
    </row>
    <row r="591" spans="1:27">
      <c r="A591" s="67" t="s">
        <v>3052</v>
      </c>
      <c r="B591" s="67" t="s">
        <v>11</v>
      </c>
      <c r="C591" s="67" t="s">
        <v>3091</v>
      </c>
      <c r="D591" s="67" t="s">
        <v>3361</v>
      </c>
      <c r="E591" s="67" t="s">
        <v>3362</v>
      </c>
      <c r="F591" s="67" t="s">
        <v>1826</v>
      </c>
      <c r="G591" s="67" t="s">
        <v>2443</v>
      </c>
      <c r="H591" s="67" t="s">
        <v>210</v>
      </c>
      <c r="I591" s="67" t="s">
        <v>342</v>
      </c>
      <c r="J591" s="67" t="s">
        <v>3812</v>
      </c>
      <c r="K591" s="67" t="s">
        <v>4763</v>
      </c>
      <c r="L591" s="68">
        <v>25000</v>
      </c>
      <c r="M591" s="68">
        <v>1502.5</v>
      </c>
      <c r="N591" s="68">
        <v>23497.5</v>
      </c>
      <c r="O591" s="67" t="s">
        <v>4764</v>
      </c>
      <c r="P591" s="67" t="str">
        <f>TMES[[#This Row],[cedula]]&amp;TMES[[#This Row],[ctapresup]]</f>
        <v>402238847232.1.1.1.01</v>
      </c>
      <c r="Q591" s="69">
        <v>0</v>
      </c>
      <c r="R591" s="40">
        <v>717.5</v>
      </c>
      <c r="S591" s="69">
        <v>0</v>
      </c>
      <c r="T591" s="69">
        <v>0</v>
      </c>
      <c r="U591" s="69">
        <v>0</v>
      </c>
      <c r="V591" s="69">
        <v>0</v>
      </c>
      <c r="W591" s="40">
        <v>25</v>
      </c>
      <c r="X591" s="69">
        <v>0</v>
      </c>
      <c r="Y591" s="69">
        <v>0</v>
      </c>
      <c r="Z591" s="40">
        <v>760</v>
      </c>
      <c r="AA591" s="69">
        <v>0</v>
      </c>
    </row>
    <row r="592" spans="1:27">
      <c r="A592" s="67" t="s">
        <v>3052</v>
      </c>
      <c r="B592" s="67" t="s">
        <v>11</v>
      </c>
      <c r="C592" s="67" t="s">
        <v>3091</v>
      </c>
      <c r="D592" s="67" t="s">
        <v>3361</v>
      </c>
      <c r="E592" s="67" t="s">
        <v>3362</v>
      </c>
      <c r="F592" s="67" t="s">
        <v>501</v>
      </c>
      <c r="G592" s="67" t="s">
        <v>1459</v>
      </c>
      <c r="H592" s="67" t="s">
        <v>502</v>
      </c>
      <c r="I592" s="67" t="s">
        <v>342</v>
      </c>
      <c r="J592" s="67" t="s">
        <v>3813</v>
      </c>
      <c r="K592" s="67" t="s">
        <v>4763</v>
      </c>
      <c r="L592" s="68">
        <v>32000</v>
      </c>
      <c r="M592" s="68">
        <v>20508.259999999998</v>
      </c>
      <c r="N592" s="68">
        <v>11491.74</v>
      </c>
      <c r="O592" s="67" t="s">
        <v>4764</v>
      </c>
      <c r="P592" s="67" t="str">
        <f>TMES[[#This Row],[cedula]]&amp;TMES[[#This Row],[ctapresup]]</f>
        <v>031009896192.1.1.1.01</v>
      </c>
      <c r="Q592" s="69">
        <v>0</v>
      </c>
      <c r="R592" s="40">
        <v>918.4</v>
      </c>
      <c r="S592" s="40">
        <v>300</v>
      </c>
      <c r="T592" s="40">
        <v>18192.060000000001</v>
      </c>
      <c r="U592" s="69">
        <v>0</v>
      </c>
      <c r="V592" s="40">
        <v>100</v>
      </c>
      <c r="W592" s="40">
        <v>25</v>
      </c>
      <c r="X592" s="69">
        <v>0</v>
      </c>
      <c r="Y592" s="69">
        <v>0</v>
      </c>
      <c r="Z592" s="40">
        <v>972.8</v>
      </c>
      <c r="AA592" s="69">
        <v>0</v>
      </c>
    </row>
    <row r="593" spans="1:27">
      <c r="A593" s="67" t="s">
        <v>3052</v>
      </c>
      <c r="B593" s="67" t="s">
        <v>11</v>
      </c>
      <c r="C593" s="67" t="s">
        <v>3091</v>
      </c>
      <c r="D593" s="67" t="s">
        <v>3361</v>
      </c>
      <c r="E593" s="67" t="s">
        <v>3362</v>
      </c>
      <c r="F593" s="67" t="s">
        <v>503</v>
      </c>
      <c r="G593" s="67" t="s">
        <v>1460</v>
      </c>
      <c r="H593" s="67" t="s">
        <v>10</v>
      </c>
      <c r="I593" s="67" t="s">
        <v>342</v>
      </c>
      <c r="J593" s="67" t="s">
        <v>3814</v>
      </c>
      <c r="K593" s="67" t="s">
        <v>4763</v>
      </c>
      <c r="L593" s="68">
        <v>35000</v>
      </c>
      <c r="M593" s="68">
        <v>2443.5</v>
      </c>
      <c r="N593" s="68">
        <v>32556.5</v>
      </c>
      <c r="O593" s="67" t="s">
        <v>4764</v>
      </c>
      <c r="P593" s="67" t="str">
        <f>TMES[[#This Row],[cedula]]&amp;TMES[[#This Row],[ctapresup]]</f>
        <v>001101886792.1.1.1.01</v>
      </c>
      <c r="Q593" s="69">
        <v>0</v>
      </c>
      <c r="R593" s="40">
        <v>1004.5</v>
      </c>
      <c r="S593" s="40">
        <v>300</v>
      </c>
      <c r="T593" s="69">
        <v>0</v>
      </c>
      <c r="U593" s="69">
        <v>0</v>
      </c>
      <c r="V593" s="40">
        <v>50</v>
      </c>
      <c r="W593" s="40">
        <v>25</v>
      </c>
      <c r="X593" s="69">
        <v>0</v>
      </c>
      <c r="Y593" s="69">
        <v>0</v>
      </c>
      <c r="Z593" s="40">
        <v>1064</v>
      </c>
      <c r="AA593" s="69">
        <v>0</v>
      </c>
    </row>
    <row r="594" spans="1:27">
      <c r="A594" s="67" t="s">
        <v>3052</v>
      </c>
      <c r="B594" s="67" t="s">
        <v>11</v>
      </c>
      <c r="C594" s="67" t="s">
        <v>3091</v>
      </c>
      <c r="D594" s="67" t="s">
        <v>3361</v>
      </c>
      <c r="E594" s="67" t="s">
        <v>3362</v>
      </c>
      <c r="F594" s="67" t="s">
        <v>646</v>
      </c>
      <c r="G594" s="67" t="s">
        <v>2444</v>
      </c>
      <c r="H594" s="67" t="s">
        <v>647</v>
      </c>
      <c r="I594" s="67" t="s">
        <v>611</v>
      </c>
      <c r="J594" s="67" t="s">
        <v>3815</v>
      </c>
      <c r="K594" s="67" t="s">
        <v>4763</v>
      </c>
      <c r="L594" s="68">
        <v>31500</v>
      </c>
      <c r="M594" s="68">
        <v>1886.65</v>
      </c>
      <c r="N594" s="68">
        <v>29613.35</v>
      </c>
      <c r="O594" s="67" t="s">
        <v>4764</v>
      </c>
      <c r="P594" s="67" t="str">
        <f>TMES[[#This Row],[cedula]]&amp;TMES[[#This Row],[ctapresup]]</f>
        <v>001006375292.1.1.1.01</v>
      </c>
      <c r="Q594" s="69">
        <v>0</v>
      </c>
      <c r="R594" s="40">
        <v>904.05</v>
      </c>
      <c r="S594" s="69">
        <v>0</v>
      </c>
      <c r="T594" s="69">
        <v>0</v>
      </c>
      <c r="U594" s="69">
        <v>0</v>
      </c>
      <c r="V594" s="69">
        <v>0</v>
      </c>
      <c r="W594" s="40">
        <v>25</v>
      </c>
      <c r="X594" s="69">
        <v>0</v>
      </c>
      <c r="Y594" s="69">
        <v>0</v>
      </c>
      <c r="Z594" s="40">
        <v>957.6</v>
      </c>
      <c r="AA594" s="69">
        <v>0</v>
      </c>
    </row>
    <row r="595" spans="1:27">
      <c r="A595" s="67" t="s">
        <v>3052</v>
      </c>
      <c r="B595" s="67" t="s">
        <v>11</v>
      </c>
      <c r="C595" s="67" t="s">
        <v>3091</v>
      </c>
      <c r="D595" s="67" t="s">
        <v>3361</v>
      </c>
      <c r="E595" s="67" t="s">
        <v>3362</v>
      </c>
      <c r="F595" s="67" t="s">
        <v>505</v>
      </c>
      <c r="G595" s="67" t="s">
        <v>1461</v>
      </c>
      <c r="H595" s="67" t="s">
        <v>303</v>
      </c>
      <c r="I595" s="67" t="s">
        <v>342</v>
      </c>
      <c r="J595" s="67" t="s">
        <v>3816</v>
      </c>
      <c r="K595" s="67" t="s">
        <v>4763</v>
      </c>
      <c r="L595" s="68">
        <v>35000</v>
      </c>
      <c r="M595" s="68">
        <v>14183.65</v>
      </c>
      <c r="N595" s="68">
        <v>20816.349999999999</v>
      </c>
      <c r="O595" s="67" t="s">
        <v>4764</v>
      </c>
      <c r="P595" s="67" t="str">
        <f>TMES[[#This Row],[cedula]]&amp;TMES[[#This Row],[ctapresup]]</f>
        <v>001077229692.1.1.1.01</v>
      </c>
      <c r="Q595" s="69">
        <v>0</v>
      </c>
      <c r="R595" s="40">
        <v>1004.5</v>
      </c>
      <c r="S595" s="69">
        <v>0</v>
      </c>
      <c r="T595" s="40">
        <v>12040.15</v>
      </c>
      <c r="U595" s="69">
        <v>0</v>
      </c>
      <c r="V595" s="40">
        <v>50</v>
      </c>
      <c r="W595" s="40">
        <v>25</v>
      </c>
      <c r="X595" s="69">
        <v>0</v>
      </c>
      <c r="Y595" s="69">
        <v>0</v>
      </c>
      <c r="Z595" s="40">
        <v>1064</v>
      </c>
      <c r="AA595" s="69">
        <v>0</v>
      </c>
    </row>
    <row r="596" spans="1:27">
      <c r="A596" s="67" t="s">
        <v>3052</v>
      </c>
      <c r="B596" s="67" t="s">
        <v>11</v>
      </c>
      <c r="C596" s="67" t="s">
        <v>3091</v>
      </c>
      <c r="D596" s="67" t="s">
        <v>3361</v>
      </c>
      <c r="E596" s="67" t="s">
        <v>3362</v>
      </c>
      <c r="F596" s="67" t="s">
        <v>1245</v>
      </c>
      <c r="G596" s="67" t="s">
        <v>2445</v>
      </c>
      <c r="H596" s="67" t="s">
        <v>8</v>
      </c>
      <c r="I596" s="67" t="s">
        <v>611</v>
      </c>
      <c r="J596" s="67" t="s">
        <v>3817</v>
      </c>
      <c r="K596" s="67" t="s">
        <v>4763</v>
      </c>
      <c r="L596" s="68">
        <v>20000</v>
      </c>
      <c r="M596" s="68">
        <v>1207</v>
      </c>
      <c r="N596" s="68">
        <v>18793</v>
      </c>
      <c r="O596" s="67" t="s">
        <v>4764</v>
      </c>
      <c r="P596" s="67" t="str">
        <f>TMES[[#This Row],[cedula]]&amp;TMES[[#This Row],[ctapresup]]</f>
        <v>040001249432.1.1.1.01</v>
      </c>
      <c r="Q596" s="69">
        <v>0</v>
      </c>
      <c r="R596" s="40">
        <v>574</v>
      </c>
      <c r="S596" s="69">
        <v>0</v>
      </c>
      <c r="T596" s="69">
        <v>0</v>
      </c>
      <c r="U596" s="69">
        <v>0</v>
      </c>
      <c r="V596" s="69">
        <v>0</v>
      </c>
      <c r="W596" s="40">
        <v>25</v>
      </c>
      <c r="X596" s="69">
        <v>0</v>
      </c>
      <c r="Y596" s="69">
        <v>0</v>
      </c>
      <c r="Z596" s="40">
        <v>608</v>
      </c>
      <c r="AA596" s="69">
        <v>0</v>
      </c>
    </row>
    <row r="597" spans="1:27">
      <c r="A597" s="67" t="s">
        <v>3052</v>
      </c>
      <c r="B597" s="67" t="s">
        <v>11</v>
      </c>
      <c r="C597" s="67" t="s">
        <v>3091</v>
      </c>
      <c r="D597" s="67" t="s">
        <v>3361</v>
      </c>
      <c r="E597" s="67" t="s">
        <v>3362</v>
      </c>
      <c r="F597" s="67" t="s">
        <v>506</v>
      </c>
      <c r="G597" s="67" t="s">
        <v>2446</v>
      </c>
      <c r="H597" s="67" t="s">
        <v>8</v>
      </c>
      <c r="I597" s="67" t="s">
        <v>342</v>
      </c>
      <c r="J597" s="67" t="s">
        <v>3818</v>
      </c>
      <c r="K597" s="67" t="s">
        <v>4763</v>
      </c>
      <c r="L597" s="68">
        <v>20000</v>
      </c>
      <c r="M597" s="68">
        <v>2399</v>
      </c>
      <c r="N597" s="68">
        <v>17601</v>
      </c>
      <c r="O597" s="67" t="s">
        <v>4764</v>
      </c>
      <c r="P597" s="67" t="str">
        <f>TMES[[#This Row],[cedula]]&amp;TMES[[#This Row],[ctapresup]]</f>
        <v>223009259912.1.1.1.01</v>
      </c>
      <c r="Q597" s="69">
        <v>0</v>
      </c>
      <c r="R597" s="40">
        <v>574</v>
      </c>
      <c r="S597" s="69">
        <v>0</v>
      </c>
      <c r="T597" s="40">
        <v>1192</v>
      </c>
      <c r="U597" s="69">
        <v>0</v>
      </c>
      <c r="V597" s="69">
        <v>0</v>
      </c>
      <c r="W597" s="40">
        <v>25</v>
      </c>
      <c r="X597" s="69">
        <v>0</v>
      </c>
      <c r="Y597" s="69">
        <v>0</v>
      </c>
      <c r="Z597" s="40">
        <v>608</v>
      </c>
      <c r="AA597" s="69">
        <v>0</v>
      </c>
    </row>
    <row r="598" spans="1:27">
      <c r="A598" s="67" t="s">
        <v>3052</v>
      </c>
      <c r="B598" s="67" t="s">
        <v>11</v>
      </c>
      <c r="C598" s="67" t="s">
        <v>3091</v>
      </c>
      <c r="D598" s="67" t="s">
        <v>3361</v>
      </c>
      <c r="E598" s="67" t="s">
        <v>3362</v>
      </c>
      <c r="F598" s="67" t="s">
        <v>648</v>
      </c>
      <c r="G598" s="67" t="s">
        <v>2447</v>
      </c>
      <c r="H598" s="67" t="s">
        <v>183</v>
      </c>
      <c r="I598" s="67" t="s">
        <v>611</v>
      </c>
      <c r="J598" s="67" t="s">
        <v>3819</v>
      </c>
      <c r="K598" s="67" t="s">
        <v>4763</v>
      </c>
      <c r="L598" s="68">
        <v>22000</v>
      </c>
      <c r="M598" s="68">
        <v>1625.2</v>
      </c>
      <c r="N598" s="68">
        <v>20374.8</v>
      </c>
      <c r="O598" s="67" t="s">
        <v>4764</v>
      </c>
      <c r="P598" s="67" t="str">
        <f>TMES[[#This Row],[cedula]]&amp;TMES[[#This Row],[ctapresup]]</f>
        <v>031037797102.1.1.1.01</v>
      </c>
      <c r="Q598" s="69">
        <v>0</v>
      </c>
      <c r="R598" s="40">
        <v>631.4</v>
      </c>
      <c r="S598" s="40">
        <v>300</v>
      </c>
      <c r="T598" s="69">
        <v>0</v>
      </c>
      <c r="U598" s="69">
        <v>0</v>
      </c>
      <c r="V598" s="69">
        <v>0</v>
      </c>
      <c r="W598" s="40">
        <v>25</v>
      </c>
      <c r="X598" s="69">
        <v>0</v>
      </c>
      <c r="Y598" s="69">
        <v>0</v>
      </c>
      <c r="Z598" s="40">
        <v>668.8</v>
      </c>
      <c r="AA598" s="69">
        <v>0</v>
      </c>
    </row>
    <row r="599" spans="1:27">
      <c r="A599" s="67" t="s">
        <v>3052</v>
      </c>
      <c r="B599" s="67" t="s">
        <v>11</v>
      </c>
      <c r="C599" s="67" t="s">
        <v>3091</v>
      </c>
      <c r="D599" s="67" t="s">
        <v>3361</v>
      </c>
      <c r="E599" s="67" t="s">
        <v>3362</v>
      </c>
      <c r="F599" s="67" t="s">
        <v>3820</v>
      </c>
      <c r="G599" s="67" t="s">
        <v>2448</v>
      </c>
      <c r="H599" s="67" t="s">
        <v>507</v>
      </c>
      <c r="I599" s="67" t="s">
        <v>342</v>
      </c>
      <c r="J599" s="67" t="s">
        <v>3821</v>
      </c>
      <c r="K599" s="67" t="s">
        <v>4763</v>
      </c>
      <c r="L599" s="68">
        <v>10000</v>
      </c>
      <c r="M599" s="68">
        <v>8066.18</v>
      </c>
      <c r="N599" s="68">
        <v>1933.82</v>
      </c>
      <c r="O599" s="67" t="s">
        <v>4764</v>
      </c>
      <c r="P599" s="67" t="str">
        <f>TMES[[#This Row],[cedula]]&amp;TMES[[#This Row],[ctapresup]]</f>
        <v>001094339042.1.1.1.01</v>
      </c>
      <c r="Q599" s="69">
        <v>0</v>
      </c>
      <c r="R599" s="40">
        <v>287</v>
      </c>
      <c r="S599" s="69">
        <v>0</v>
      </c>
      <c r="T599" s="40">
        <v>7400.18</v>
      </c>
      <c r="U599" s="69">
        <v>0</v>
      </c>
      <c r="V599" s="40">
        <v>50</v>
      </c>
      <c r="W599" s="40">
        <v>25</v>
      </c>
      <c r="X599" s="69">
        <v>0</v>
      </c>
      <c r="Y599" s="69">
        <v>0</v>
      </c>
      <c r="Z599" s="40">
        <v>304</v>
      </c>
      <c r="AA599" s="69">
        <v>0</v>
      </c>
    </row>
    <row r="600" spans="1:27">
      <c r="A600" s="67" t="s">
        <v>3052</v>
      </c>
      <c r="B600" s="67" t="s">
        <v>11</v>
      </c>
      <c r="C600" s="67" t="s">
        <v>3091</v>
      </c>
      <c r="D600" s="67" t="s">
        <v>3361</v>
      </c>
      <c r="E600" s="67" t="s">
        <v>3362</v>
      </c>
      <c r="F600" s="67" t="s">
        <v>508</v>
      </c>
      <c r="G600" s="67" t="s">
        <v>2449</v>
      </c>
      <c r="H600" s="67" t="s">
        <v>8</v>
      </c>
      <c r="I600" s="67" t="s">
        <v>342</v>
      </c>
      <c r="J600" s="67" t="s">
        <v>3822</v>
      </c>
      <c r="K600" s="67" t="s">
        <v>4763</v>
      </c>
      <c r="L600" s="68">
        <v>11000</v>
      </c>
      <c r="M600" s="68">
        <v>675.1</v>
      </c>
      <c r="N600" s="68">
        <v>10324.9</v>
      </c>
      <c r="O600" s="67" t="s">
        <v>4764</v>
      </c>
      <c r="P600" s="67" t="str">
        <f>TMES[[#This Row],[cedula]]&amp;TMES[[#This Row],[ctapresup]]</f>
        <v>031040920302.1.1.1.01</v>
      </c>
      <c r="Q600" s="69">
        <v>0</v>
      </c>
      <c r="R600" s="40">
        <v>315.7</v>
      </c>
      <c r="S600" s="69">
        <v>0</v>
      </c>
      <c r="T600" s="69">
        <v>0</v>
      </c>
      <c r="U600" s="69">
        <v>0</v>
      </c>
      <c r="V600" s="69">
        <v>0</v>
      </c>
      <c r="W600" s="40">
        <v>25</v>
      </c>
      <c r="X600" s="69">
        <v>0</v>
      </c>
      <c r="Y600" s="69">
        <v>0</v>
      </c>
      <c r="Z600" s="40">
        <v>334.4</v>
      </c>
      <c r="AA600" s="69">
        <v>0</v>
      </c>
    </row>
    <row r="601" spans="1:27">
      <c r="A601" s="67" t="s">
        <v>3052</v>
      </c>
      <c r="B601" s="67" t="s">
        <v>11</v>
      </c>
      <c r="C601" s="67" t="s">
        <v>3091</v>
      </c>
      <c r="D601" s="67" t="s">
        <v>3361</v>
      </c>
      <c r="E601" s="67" t="s">
        <v>3362</v>
      </c>
      <c r="F601" s="67" t="s">
        <v>4772</v>
      </c>
      <c r="G601" s="67" t="s">
        <v>4773</v>
      </c>
      <c r="H601" s="67" t="s">
        <v>10</v>
      </c>
      <c r="I601" s="67" t="s">
        <v>611</v>
      </c>
      <c r="J601" s="67" t="s">
        <v>4774</v>
      </c>
      <c r="K601" s="67" t="s">
        <v>4763</v>
      </c>
      <c r="L601" s="68">
        <v>25000</v>
      </c>
      <c r="M601" s="68">
        <v>1502.5</v>
      </c>
      <c r="N601" s="68">
        <v>23497.5</v>
      </c>
      <c r="O601" s="67" t="s">
        <v>4764</v>
      </c>
      <c r="P601" s="67" t="str">
        <f>TMES[[#This Row],[cedula]]&amp;TMES[[#This Row],[ctapresup]]</f>
        <v>402005848172.1.1.1.01</v>
      </c>
      <c r="Q601" s="69">
        <v>0</v>
      </c>
      <c r="R601" s="40">
        <v>717.5</v>
      </c>
      <c r="S601" s="69">
        <v>0</v>
      </c>
      <c r="T601" s="69">
        <v>0</v>
      </c>
      <c r="U601" s="69">
        <v>0</v>
      </c>
      <c r="V601" s="69">
        <v>0</v>
      </c>
      <c r="W601" s="40">
        <v>25</v>
      </c>
      <c r="X601" s="69">
        <v>0</v>
      </c>
      <c r="Y601" s="69">
        <v>0</v>
      </c>
      <c r="Z601" s="40">
        <v>760</v>
      </c>
      <c r="AA601" s="69">
        <v>0</v>
      </c>
    </row>
    <row r="602" spans="1:27">
      <c r="A602" s="67" t="s">
        <v>3052</v>
      </c>
      <c r="B602" s="67" t="s">
        <v>11</v>
      </c>
      <c r="C602" s="67" t="s">
        <v>3091</v>
      </c>
      <c r="D602" s="67" t="s">
        <v>3361</v>
      </c>
      <c r="E602" s="67" t="s">
        <v>3362</v>
      </c>
      <c r="F602" s="67" t="s">
        <v>509</v>
      </c>
      <c r="G602" s="67" t="s">
        <v>1462</v>
      </c>
      <c r="H602" s="67" t="s">
        <v>27</v>
      </c>
      <c r="I602" s="67" t="s">
        <v>342</v>
      </c>
      <c r="J602" s="67" t="s">
        <v>3823</v>
      </c>
      <c r="K602" s="67" t="s">
        <v>4763</v>
      </c>
      <c r="L602" s="68">
        <v>25000</v>
      </c>
      <c r="M602" s="68">
        <v>2644.5</v>
      </c>
      <c r="N602" s="68">
        <v>22355.5</v>
      </c>
      <c r="O602" s="67" t="s">
        <v>4764</v>
      </c>
      <c r="P602" s="67" t="str">
        <f>TMES[[#This Row],[cedula]]&amp;TMES[[#This Row],[ctapresup]]</f>
        <v>001034731122.1.1.1.01</v>
      </c>
      <c r="Q602" s="69">
        <v>0</v>
      </c>
      <c r="R602" s="40">
        <v>717.5</v>
      </c>
      <c r="S602" s="40">
        <v>300</v>
      </c>
      <c r="T602" s="40">
        <v>842</v>
      </c>
      <c r="U602" s="69">
        <v>0</v>
      </c>
      <c r="V602" s="69">
        <v>0</v>
      </c>
      <c r="W602" s="40">
        <v>25</v>
      </c>
      <c r="X602" s="69">
        <v>0</v>
      </c>
      <c r="Y602" s="69">
        <v>0</v>
      </c>
      <c r="Z602" s="40">
        <v>760</v>
      </c>
      <c r="AA602" s="69">
        <v>0</v>
      </c>
    </row>
    <row r="603" spans="1:27">
      <c r="A603" s="67" t="s">
        <v>3052</v>
      </c>
      <c r="B603" s="67" t="s">
        <v>11</v>
      </c>
      <c r="C603" s="67" t="s">
        <v>3091</v>
      </c>
      <c r="D603" s="67" t="s">
        <v>3361</v>
      </c>
      <c r="E603" s="67" t="s">
        <v>3362</v>
      </c>
      <c r="F603" s="67" t="s">
        <v>1043</v>
      </c>
      <c r="G603" s="67" t="s">
        <v>2450</v>
      </c>
      <c r="H603" s="67" t="s">
        <v>3290</v>
      </c>
      <c r="I603" s="67" t="s">
        <v>342</v>
      </c>
      <c r="J603" s="67" t="s">
        <v>3824</v>
      </c>
      <c r="K603" s="67" t="s">
        <v>4763</v>
      </c>
      <c r="L603" s="68">
        <v>22000</v>
      </c>
      <c r="M603" s="68">
        <v>1325.2</v>
      </c>
      <c r="N603" s="68">
        <v>20674.8</v>
      </c>
      <c r="O603" s="67" t="s">
        <v>4764</v>
      </c>
      <c r="P603" s="67" t="str">
        <f>TMES[[#This Row],[cedula]]&amp;TMES[[#This Row],[ctapresup]]</f>
        <v>001107006142.1.1.1.01</v>
      </c>
      <c r="Q603" s="69">
        <v>0</v>
      </c>
      <c r="R603" s="40">
        <v>631.4</v>
      </c>
      <c r="S603" s="69">
        <v>0</v>
      </c>
      <c r="T603" s="69">
        <v>0</v>
      </c>
      <c r="U603" s="69">
        <v>0</v>
      </c>
      <c r="V603" s="69">
        <v>0</v>
      </c>
      <c r="W603" s="40">
        <v>25</v>
      </c>
      <c r="X603" s="69">
        <v>0</v>
      </c>
      <c r="Y603" s="69">
        <v>0</v>
      </c>
      <c r="Z603" s="40">
        <v>668.8</v>
      </c>
      <c r="AA603" s="69">
        <v>0</v>
      </c>
    </row>
    <row r="604" spans="1:27">
      <c r="A604" s="67" t="s">
        <v>3052</v>
      </c>
      <c r="B604" s="67" t="s">
        <v>11</v>
      </c>
      <c r="C604" s="67" t="s">
        <v>3091</v>
      </c>
      <c r="D604" s="67" t="s">
        <v>3361</v>
      </c>
      <c r="E604" s="67" t="s">
        <v>3362</v>
      </c>
      <c r="F604" s="67" t="s">
        <v>510</v>
      </c>
      <c r="G604" s="67" t="s">
        <v>1463</v>
      </c>
      <c r="H604" s="67" t="s">
        <v>511</v>
      </c>
      <c r="I604" s="67" t="s">
        <v>342</v>
      </c>
      <c r="J604" s="67" t="s">
        <v>3825</v>
      </c>
      <c r="K604" s="67" t="s">
        <v>4763</v>
      </c>
      <c r="L604" s="68">
        <v>100000</v>
      </c>
      <c r="M604" s="68">
        <v>18440.37</v>
      </c>
      <c r="N604" s="68">
        <v>81559.63</v>
      </c>
      <c r="O604" s="67" t="s">
        <v>4764</v>
      </c>
      <c r="P604" s="67" t="str">
        <f>TMES[[#This Row],[cedula]]&amp;TMES[[#This Row],[ctapresup]]</f>
        <v>001143156902.1.1.1.01</v>
      </c>
      <c r="Q604" s="69">
        <v>0</v>
      </c>
      <c r="R604" s="40">
        <v>2870</v>
      </c>
      <c r="S604" s="40">
        <v>400</v>
      </c>
      <c r="T604" s="69">
        <v>0</v>
      </c>
      <c r="U604" s="69">
        <v>0</v>
      </c>
      <c r="V604" s="69">
        <v>0</v>
      </c>
      <c r="W604" s="40">
        <v>25</v>
      </c>
      <c r="X604" s="40">
        <v>12105.37</v>
      </c>
      <c r="Y604" s="69">
        <v>0</v>
      </c>
      <c r="Z604" s="40">
        <v>3040</v>
      </c>
      <c r="AA604" s="69">
        <v>0</v>
      </c>
    </row>
    <row r="605" spans="1:27">
      <c r="A605" s="67" t="s">
        <v>3052</v>
      </c>
      <c r="B605" s="67" t="s">
        <v>11</v>
      </c>
      <c r="C605" s="67" t="s">
        <v>3091</v>
      </c>
      <c r="D605" s="67" t="s">
        <v>3361</v>
      </c>
      <c r="E605" s="67" t="s">
        <v>3362</v>
      </c>
      <c r="F605" s="67" t="s">
        <v>512</v>
      </c>
      <c r="G605" s="67" t="s">
        <v>1464</v>
      </c>
      <c r="H605" s="67" t="s">
        <v>10</v>
      </c>
      <c r="I605" s="67" t="s">
        <v>342</v>
      </c>
      <c r="J605" s="67" t="s">
        <v>3826</v>
      </c>
      <c r="K605" s="67" t="s">
        <v>4763</v>
      </c>
      <c r="L605" s="68">
        <v>35000</v>
      </c>
      <c r="M605" s="68">
        <v>5468.4</v>
      </c>
      <c r="N605" s="68">
        <v>29531.599999999999</v>
      </c>
      <c r="O605" s="67" t="s">
        <v>4764</v>
      </c>
      <c r="P605" s="67" t="str">
        <f>TMES[[#This Row],[cedula]]&amp;TMES[[#This Row],[ctapresup]]</f>
        <v>056010157112.1.1.1.01</v>
      </c>
      <c r="Q605" s="69">
        <v>0</v>
      </c>
      <c r="R605" s="40">
        <v>1004.5</v>
      </c>
      <c r="S605" s="40">
        <v>300</v>
      </c>
      <c r="T605" s="69">
        <v>0</v>
      </c>
      <c r="U605" s="69">
        <v>0</v>
      </c>
      <c r="V605" s="40">
        <v>50</v>
      </c>
      <c r="W605" s="40">
        <v>25</v>
      </c>
      <c r="X605" s="69">
        <v>0</v>
      </c>
      <c r="Y605" s="69">
        <v>0</v>
      </c>
      <c r="Z605" s="40">
        <v>1064</v>
      </c>
      <c r="AA605" s="40">
        <v>3024.9</v>
      </c>
    </row>
    <row r="606" spans="1:27">
      <c r="A606" s="67" t="s">
        <v>3052</v>
      </c>
      <c r="B606" s="67" t="s">
        <v>11</v>
      </c>
      <c r="C606" s="67" t="s">
        <v>3091</v>
      </c>
      <c r="D606" s="67" t="s">
        <v>3361</v>
      </c>
      <c r="E606" s="67" t="s">
        <v>3362</v>
      </c>
      <c r="F606" s="67" t="s">
        <v>650</v>
      </c>
      <c r="G606" s="67" t="s">
        <v>2451</v>
      </c>
      <c r="H606" s="67" t="s">
        <v>8</v>
      </c>
      <c r="I606" s="67" t="s">
        <v>611</v>
      </c>
      <c r="J606" s="67" t="s">
        <v>3827</v>
      </c>
      <c r="K606" s="67" t="s">
        <v>4763</v>
      </c>
      <c r="L606" s="68">
        <v>11000</v>
      </c>
      <c r="M606" s="68">
        <v>4551.22</v>
      </c>
      <c r="N606" s="68">
        <v>6448.78</v>
      </c>
      <c r="O606" s="67" t="s">
        <v>4764</v>
      </c>
      <c r="P606" s="67" t="str">
        <f>TMES[[#This Row],[cedula]]&amp;TMES[[#This Row],[ctapresup]]</f>
        <v>001127642952.1.1.1.01</v>
      </c>
      <c r="Q606" s="69">
        <v>0</v>
      </c>
      <c r="R606" s="40">
        <v>315.7</v>
      </c>
      <c r="S606" s="69">
        <v>0</v>
      </c>
      <c r="T606" s="40">
        <v>3876.12</v>
      </c>
      <c r="U606" s="69">
        <v>0</v>
      </c>
      <c r="V606" s="69">
        <v>0</v>
      </c>
      <c r="W606" s="40">
        <v>25</v>
      </c>
      <c r="X606" s="69">
        <v>0</v>
      </c>
      <c r="Y606" s="69">
        <v>0</v>
      </c>
      <c r="Z606" s="40">
        <v>334.4</v>
      </c>
      <c r="AA606" s="69">
        <v>0</v>
      </c>
    </row>
    <row r="607" spans="1:27">
      <c r="A607" s="67" t="s">
        <v>3052</v>
      </c>
      <c r="B607" s="67" t="s">
        <v>11</v>
      </c>
      <c r="C607" s="67" t="s">
        <v>3091</v>
      </c>
      <c r="D607" s="67" t="s">
        <v>3361</v>
      </c>
      <c r="E607" s="67" t="s">
        <v>3362</v>
      </c>
      <c r="F607" s="67" t="s">
        <v>513</v>
      </c>
      <c r="G607" s="67" t="s">
        <v>1465</v>
      </c>
      <c r="H607" s="67" t="s">
        <v>177</v>
      </c>
      <c r="I607" s="67" t="s">
        <v>342</v>
      </c>
      <c r="J607" s="67" t="s">
        <v>3828</v>
      </c>
      <c r="K607" s="67" t="s">
        <v>4763</v>
      </c>
      <c r="L607" s="68">
        <v>50000</v>
      </c>
      <c r="M607" s="68">
        <v>22804</v>
      </c>
      <c r="N607" s="68">
        <v>27196</v>
      </c>
      <c r="O607" s="67" t="s">
        <v>4764</v>
      </c>
      <c r="P607" s="67" t="str">
        <f>TMES[[#This Row],[cedula]]&amp;TMES[[#This Row],[ctapresup]]</f>
        <v>001000946482.1.1.1.01</v>
      </c>
      <c r="Q607" s="69">
        <v>0</v>
      </c>
      <c r="R607" s="40">
        <v>1435</v>
      </c>
      <c r="S607" s="69">
        <v>0</v>
      </c>
      <c r="T607" s="40">
        <v>17870</v>
      </c>
      <c r="U607" s="69">
        <v>0</v>
      </c>
      <c r="V607" s="40">
        <v>100</v>
      </c>
      <c r="W607" s="40">
        <v>25</v>
      </c>
      <c r="X607" s="40">
        <v>1854</v>
      </c>
      <c r="Y607" s="69">
        <v>0</v>
      </c>
      <c r="Z607" s="40">
        <v>1520</v>
      </c>
      <c r="AA607" s="69">
        <v>0</v>
      </c>
    </row>
    <row r="608" spans="1:27">
      <c r="A608" s="67" t="s">
        <v>3052</v>
      </c>
      <c r="B608" s="67" t="s">
        <v>11</v>
      </c>
      <c r="C608" s="67" t="s">
        <v>3091</v>
      </c>
      <c r="D608" s="67" t="s">
        <v>3361</v>
      </c>
      <c r="E608" s="67" t="s">
        <v>3362</v>
      </c>
      <c r="F608" s="67" t="s">
        <v>1852</v>
      </c>
      <c r="G608" s="67" t="s">
        <v>2452</v>
      </c>
      <c r="H608" s="67" t="s">
        <v>389</v>
      </c>
      <c r="I608" s="67" t="s">
        <v>342</v>
      </c>
      <c r="J608" s="67" t="s">
        <v>3829</v>
      </c>
      <c r="K608" s="67" t="s">
        <v>4763</v>
      </c>
      <c r="L608" s="68">
        <v>25000</v>
      </c>
      <c r="M608" s="68">
        <v>1502.5</v>
      </c>
      <c r="N608" s="68">
        <v>23497.5</v>
      </c>
      <c r="O608" s="67" t="s">
        <v>4764</v>
      </c>
      <c r="P608" s="67" t="str">
        <f>TMES[[#This Row],[cedula]]&amp;TMES[[#This Row],[ctapresup]]</f>
        <v>223012869892.1.1.1.01</v>
      </c>
      <c r="Q608" s="69">
        <v>0</v>
      </c>
      <c r="R608" s="40">
        <v>717.5</v>
      </c>
      <c r="S608" s="69">
        <v>0</v>
      </c>
      <c r="T608" s="69">
        <v>0</v>
      </c>
      <c r="U608" s="69">
        <v>0</v>
      </c>
      <c r="V608" s="69">
        <v>0</v>
      </c>
      <c r="W608" s="40">
        <v>25</v>
      </c>
      <c r="X608" s="69">
        <v>0</v>
      </c>
      <c r="Y608" s="69">
        <v>0</v>
      </c>
      <c r="Z608" s="40">
        <v>760</v>
      </c>
      <c r="AA608" s="69">
        <v>0</v>
      </c>
    </row>
    <row r="609" spans="1:27">
      <c r="A609" s="67" t="s">
        <v>3052</v>
      </c>
      <c r="B609" s="67" t="s">
        <v>11</v>
      </c>
      <c r="C609" s="67" t="s">
        <v>3091</v>
      </c>
      <c r="D609" s="67" t="s">
        <v>3361</v>
      </c>
      <c r="E609" s="67" t="s">
        <v>3362</v>
      </c>
      <c r="F609" s="67" t="s">
        <v>651</v>
      </c>
      <c r="G609" s="67" t="s">
        <v>1466</v>
      </c>
      <c r="H609" s="67" t="s">
        <v>27</v>
      </c>
      <c r="I609" s="67" t="s">
        <v>611</v>
      </c>
      <c r="J609" s="67" t="s">
        <v>3830</v>
      </c>
      <c r="K609" s="67" t="s">
        <v>4763</v>
      </c>
      <c r="L609" s="68">
        <v>11000</v>
      </c>
      <c r="M609" s="68">
        <v>8287.15</v>
      </c>
      <c r="N609" s="68">
        <v>2712.85</v>
      </c>
      <c r="O609" s="67" t="s">
        <v>4764</v>
      </c>
      <c r="P609" s="67" t="str">
        <f>TMES[[#This Row],[cedula]]&amp;TMES[[#This Row],[ctapresup]]</f>
        <v>001000218562.1.1.1.01</v>
      </c>
      <c r="Q609" s="69">
        <v>0</v>
      </c>
      <c r="R609" s="40">
        <v>315.7</v>
      </c>
      <c r="S609" s="40">
        <v>300</v>
      </c>
      <c r="T609" s="40">
        <v>7312.05</v>
      </c>
      <c r="U609" s="69">
        <v>0</v>
      </c>
      <c r="V609" s="69">
        <v>0</v>
      </c>
      <c r="W609" s="40">
        <v>25</v>
      </c>
      <c r="X609" s="69">
        <v>0</v>
      </c>
      <c r="Y609" s="69">
        <v>0</v>
      </c>
      <c r="Z609" s="40">
        <v>334.4</v>
      </c>
      <c r="AA609" s="69">
        <v>0</v>
      </c>
    </row>
    <row r="610" spans="1:27">
      <c r="A610" s="67" t="s">
        <v>3052</v>
      </c>
      <c r="B610" s="67" t="s">
        <v>11</v>
      </c>
      <c r="C610" s="67" t="s">
        <v>3091</v>
      </c>
      <c r="D610" s="67" t="s">
        <v>3361</v>
      </c>
      <c r="E610" s="67" t="s">
        <v>3362</v>
      </c>
      <c r="F610" s="67" t="s">
        <v>683</v>
      </c>
      <c r="G610" s="67" t="s">
        <v>2453</v>
      </c>
      <c r="H610" s="67" t="s">
        <v>55</v>
      </c>
      <c r="I610" s="67" t="s">
        <v>342</v>
      </c>
      <c r="J610" s="67" t="s">
        <v>3831</v>
      </c>
      <c r="K610" s="67" t="s">
        <v>4763</v>
      </c>
      <c r="L610" s="68">
        <v>24150</v>
      </c>
      <c r="M610" s="68">
        <v>1452.27</v>
      </c>
      <c r="N610" s="68">
        <v>22697.73</v>
      </c>
      <c r="O610" s="67" t="s">
        <v>4764</v>
      </c>
      <c r="P610" s="67" t="str">
        <f>TMES[[#This Row],[cedula]]&amp;TMES[[#This Row],[ctapresup]]</f>
        <v>054013541042.1.1.1.01</v>
      </c>
      <c r="Q610" s="69">
        <v>0</v>
      </c>
      <c r="R610" s="40">
        <v>693.11</v>
      </c>
      <c r="S610" s="69">
        <v>0</v>
      </c>
      <c r="T610" s="69">
        <v>0</v>
      </c>
      <c r="U610" s="69">
        <v>0</v>
      </c>
      <c r="V610" s="69">
        <v>0</v>
      </c>
      <c r="W610" s="40">
        <v>25</v>
      </c>
      <c r="X610" s="69">
        <v>0</v>
      </c>
      <c r="Y610" s="69">
        <v>0</v>
      </c>
      <c r="Z610" s="40">
        <v>734.16</v>
      </c>
      <c r="AA610" s="69">
        <v>0</v>
      </c>
    </row>
    <row r="611" spans="1:27">
      <c r="A611" s="67" t="s">
        <v>3052</v>
      </c>
      <c r="B611" s="67" t="s">
        <v>11</v>
      </c>
      <c r="C611" s="67" t="s">
        <v>3091</v>
      </c>
      <c r="D611" s="67" t="s">
        <v>3361</v>
      </c>
      <c r="E611" s="67" t="s">
        <v>3362</v>
      </c>
      <c r="F611" s="67" t="s">
        <v>3832</v>
      </c>
      <c r="G611" s="67" t="s">
        <v>2454</v>
      </c>
      <c r="H611" s="67" t="s">
        <v>10</v>
      </c>
      <c r="I611" s="67" t="s">
        <v>611</v>
      </c>
      <c r="J611" s="67" t="s">
        <v>3833</v>
      </c>
      <c r="K611" s="67" t="s">
        <v>4763</v>
      </c>
      <c r="L611" s="68">
        <v>31500</v>
      </c>
      <c r="M611" s="68">
        <v>2882.65</v>
      </c>
      <c r="N611" s="68">
        <v>28617.35</v>
      </c>
      <c r="O611" s="67" t="s">
        <v>4764</v>
      </c>
      <c r="P611" s="67" t="str">
        <f>TMES[[#This Row],[cedula]]&amp;TMES[[#This Row],[ctapresup]]</f>
        <v>001161110142.1.1.1.01</v>
      </c>
      <c r="Q611" s="69">
        <v>0</v>
      </c>
      <c r="R611" s="40">
        <v>904.05</v>
      </c>
      <c r="S611" s="69">
        <v>0</v>
      </c>
      <c r="T611" s="40">
        <v>996</v>
      </c>
      <c r="U611" s="69">
        <v>0</v>
      </c>
      <c r="V611" s="69">
        <v>0</v>
      </c>
      <c r="W611" s="40">
        <v>25</v>
      </c>
      <c r="X611" s="69">
        <v>0</v>
      </c>
      <c r="Y611" s="69">
        <v>0</v>
      </c>
      <c r="Z611" s="40">
        <v>957.6</v>
      </c>
      <c r="AA611" s="69">
        <v>0</v>
      </c>
    </row>
    <row r="612" spans="1:27">
      <c r="A612" s="67" t="s">
        <v>3052</v>
      </c>
      <c r="B612" s="67" t="s">
        <v>11</v>
      </c>
      <c r="C612" s="67" t="s">
        <v>3091</v>
      </c>
      <c r="D612" s="67" t="s">
        <v>3361</v>
      </c>
      <c r="E612" s="67" t="s">
        <v>3362</v>
      </c>
      <c r="F612" s="67" t="s">
        <v>652</v>
      </c>
      <c r="G612" s="67" t="s">
        <v>2455</v>
      </c>
      <c r="H612" s="67" t="s">
        <v>10</v>
      </c>
      <c r="I612" s="67" t="s">
        <v>611</v>
      </c>
      <c r="J612" s="67" t="s">
        <v>3834</v>
      </c>
      <c r="K612" s="67" t="s">
        <v>4763</v>
      </c>
      <c r="L612" s="68">
        <v>26250</v>
      </c>
      <c r="M612" s="68">
        <v>1876.38</v>
      </c>
      <c r="N612" s="68">
        <v>24373.62</v>
      </c>
      <c r="O612" s="67" t="s">
        <v>4764</v>
      </c>
      <c r="P612" s="67" t="str">
        <f>TMES[[#This Row],[cedula]]&amp;TMES[[#This Row],[ctapresup]]</f>
        <v>037008251302.1.1.1.01</v>
      </c>
      <c r="Q612" s="69">
        <v>0</v>
      </c>
      <c r="R612" s="40">
        <v>753.38</v>
      </c>
      <c r="S612" s="40">
        <v>300</v>
      </c>
      <c r="T612" s="69">
        <v>0</v>
      </c>
      <c r="U612" s="69">
        <v>0</v>
      </c>
      <c r="V612" s="69">
        <v>0</v>
      </c>
      <c r="W612" s="40">
        <v>25</v>
      </c>
      <c r="X612" s="69">
        <v>0</v>
      </c>
      <c r="Y612" s="69">
        <v>0</v>
      </c>
      <c r="Z612" s="40">
        <v>798</v>
      </c>
      <c r="AA612" s="69">
        <v>0</v>
      </c>
    </row>
    <row r="613" spans="1:27">
      <c r="A613" s="67" t="s">
        <v>3052</v>
      </c>
      <c r="B613" s="67" t="s">
        <v>11</v>
      </c>
      <c r="C613" s="67" t="s">
        <v>3091</v>
      </c>
      <c r="D613" s="67" t="s">
        <v>3361</v>
      </c>
      <c r="E613" s="67" t="s">
        <v>3362</v>
      </c>
      <c r="F613" s="67" t="s">
        <v>514</v>
      </c>
      <c r="G613" s="67" t="s">
        <v>1467</v>
      </c>
      <c r="H613" s="67" t="s">
        <v>474</v>
      </c>
      <c r="I613" s="67" t="s">
        <v>342</v>
      </c>
      <c r="J613" s="67" t="s">
        <v>3835</v>
      </c>
      <c r="K613" s="67" t="s">
        <v>4763</v>
      </c>
      <c r="L613" s="68">
        <v>11000</v>
      </c>
      <c r="M613" s="68">
        <v>7942.77</v>
      </c>
      <c r="N613" s="68">
        <v>3057.23</v>
      </c>
      <c r="O613" s="67" t="s">
        <v>4764</v>
      </c>
      <c r="P613" s="67" t="str">
        <f>TMES[[#This Row],[cedula]]&amp;TMES[[#This Row],[ctapresup]]</f>
        <v>001133320682.1.1.1.01</v>
      </c>
      <c r="Q613" s="69">
        <v>0</v>
      </c>
      <c r="R613" s="40">
        <v>315.7</v>
      </c>
      <c r="S613" s="69">
        <v>0</v>
      </c>
      <c r="T613" s="40">
        <v>7217.67</v>
      </c>
      <c r="U613" s="69">
        <v>0</v>
      </c>
      <c r="V613" s="40">
        <v>50</v>
      </c>
      <c r="W613" s="40">
        <v>25</v>
      </c>
      <c r="X613" s="69">
        <v>0</v>
      </c>
      <c r="Y613" s="69">
        <v>0</v>
      </c>
      <c r="Z613" s="40">
        <v>334.4</v>
      </c>
      <c r="AA613" s="69">
        <v>0</v>
      </c>
    </row>
    <row r="614" spans="1:27">
      <c r="A614" s="67" t="s">
        <v>3052</v>
      </c>
      <c r="B614" s="67" t="s">
        <v>11</v>
      </c>
      <c r="C614" s="67" t="s">
        <v>3091</v>
      </c>
      <c r="D614" s="67" t="s">
        <v>3361</v>
      </c>
      <c r="E614" s="67" t="s">
        <v>3362</v>
      </c>
      <c r="F614" s="67" t="s">
        <v>795</v>
      </c>
      <c r="G614" s="67" t="s">
        <v>1359</v>
      </c>
      <c r="H614" s="67" t="s">
        <v>796</v>
      </c>
      <c r="I614" s="67" t="s">
        <v>611</v>
      </c>
      <c r="J614" s="67" t="s">
        <v>3836</v>
      </c>
      <c r="K614" s="67" t="s">
        <v>4763</v>
      </c>
      <c r="L614" s="68">
        <v>35000</v>
      </c>
      <c r="M614" s="68">
        <v>8316.85</v>
      </c>
      <c r="N614" s="68">
        <v>26683.15</v>
      </c>
      <c r="O614" s="67" t="s">
        <v>4764</v>
      </c>
      <c r="P614" s="67" t="str">
        <f>TMES[[#This Row],[cedula]]&amp;TMES[[#This Row],[ctapresup]]</f>
        <v>001072860492.1.1.1.01</v>
      </c>
      <c r="Q614" s="69">
        <v>0</v>
      </c>
      <c r="R614" s="40">
        <v>1004.5</v>
      </c>
      <c r="S614" s="69">
        <v>0</v>
      </c>
      <c r="T614" s="40">
        <v>6123.35</v>
      </c>
      <c r="U614" s="69">
        <v>0</v>
      </c>
      <c r="V614" s="40">
        <v>100</v>
      </c>
      <c r="W614" s="40">
        <v>25</v>
      </c>
      <c r="X614" s="69">
        <v>0</v>
      </c>
      <c r="Y614" s="69">
        <v>0</v>
      </c>
      <c r="Z614" s="40">
        <v>1064</v>
      </c>
      <c r="AA614" s="69">
        <v>0</v>
      </c>
    </row>
    <row r="615" spans="1:27">
      <c r="A615" s="67" t="s">
        <v>3052</v>
      </c>
      <c r="B615" s="67" t="s">
        <v>11</v>
      </c>
      <c r="C615" s="67" t="s">
        <v>3091</v>
      </c>
      <c r="D615" s="67" t="s">
        <v>3361</v>
      </c>
      <c r="E615" s="67" t="s">
        <v>3362</v>
      </c>
      <c r="F615" s="67" t="s">
        <v>515</v>
      </c>
      <c r="G615" s="67" t="s">
        <v>1468</v>
      </c>
      <c r="H615" s="67" t="s">
        <v>516</v>
      </c>
      <c r="I615" s="67" t="s">
        <v>342</v>
      </c>
      <c r="J615" s="67" t="s">
        <v>3837</v>
      </c>
      <c r="K615" s="67" t="s">
        <v>4763</v>
      </c>
      <c r="L615" s="68">
        <v>40000</v>
      </c>
      <c r="M615" s="68">
        <v>23171.23</v>
      </c>
      <c r="N615" s="68">
        <v>16828.77</v>
      </c>
      <c r="O615" s="67" t="s">
        <v>4764</v>
      </c>
      <c r="P615" s="67" t="str">
        <f>TMES[[#This Row],[cedula]]&amp;TMES[[#This Row],[ctapresup]]</f>
        <v>001082820542.1.1.1.01</v>
      </c>
      <c r="Q615" s="69">
        <v>0</v>
      </c>
      <c r="R615" s="40">
        <v>1148</v>
      </c>
      <c r="S615" s="40">
        <v>300</v>
      </c>
      <c r="T615" s="40">
        <v>20039.580000000002</v>
      </c>
      <c r="U615" s="69">
        <v>0</v>
      </c>
      <c r="V615" s="69">
        <v>0</v>
      </c>
      <c r="W615" s="40">
        <v>25</v>
      </c>
      <c r="X615" s="40">
        <v>442.65</v>
      </c>
      <c r="Y615" s="69">
        <v>0</v>
      </c>
      <c r="Z615" s="40">
        <v>1216</v>
      </c>
      <c r="AA615" s="69">
        <v>0</v>
      </c>
    </row>
    <row r="616" spans="1:27">
      <c r="A616" s="67" t="s">
        <v>3052</v>
      </c>
      <c r="B616" s="67" t="s">
        <v>11</v>
      </c>
      <c r="C616" s="67" t="s">
        <v>3091</v>
      </c>
      <c r="D616" s="67" t="s">
        <v>3361</v>
      </c>
      <c r="E616" s="67" t="s">
        <v>3362</v>
      </c>
      <c r="F616" s="67" t="s">
        <v>797</v>
      </c>
      <c r="G616" s="67" t="s">
        <v>1469</v>
      </c>
      <c r="H616" s="67" t="s">
        <v>303</v>
      </c>
      <c r="I616" s="67" t="s">
        <v>342</v>
      </c>
      <c r="J616" s="67" t="s">
        <v>3838</v>
      </c>
      <c r="K616" s="67" t="s">
        <v>4763</v>
      </c>
      <c r="L616" s="68">
        <v>90000</v>
      </c>
      <c r="M616" s="68">
        <v>15447.12</v>
      </c>
      <c r="N616" s="68">
        <v>74552.88</v>
      </c>
      <c r="O616" s="67" t="s">
        <v>4764</v>
      </c>
      <c r="P616" s="67" t="str">
        <f>TMES[[#This Row],[cedula]]&amp;TMES[[#This Row],[ctapresup]]</f>
        <v>001037845342.1.1.1.01</v>
      </c>
      <c r="Q616" s="69">
        <v>0</v>
      </c>
      <c r="R616" s="40">
        <v>2583</v>
      </c>
      <c r="S616" s="40">
        <v>300</v>
      </c>
      <c r="T616" s="69">
        <v>0</v>
      </c>
      <c r="U616" s="69">
        <v>0</v>
      </c>
      <c r="V616" s="40">
        <v>50</v>
      </c>
      <c r="W616" s="40">
        <v>25</v>
      </c>
      <c r="X616" s="40">
        <v>9753.1200000000008</v>
      </c>
      <c r="Y616" s="69">
        <v>0</v>
      </c>
      <c r="Z616" s="40">
        <v>2736</v>
      </c>
      <c r="AA616" s="69">
        <v>0</v>
      </c>
    </row>
    <row r="617" spans="1:27">
      <c r="A617" s="67" t="s">
        <v>3052</v>
      </c>
      <c r="B617" s="67" t="s">
        <v>11</v>
      </c>
      <c r="C617" s="67" t="s">
        <v>3091</v>
      </c>
      <c r="D617" s="67" t="s">
        <v>3361</v>
      </c>
      <c r="E617" s="67" t="s">
        <v>3362</v>
      </c>
      <c r="F617" s="67" t="s">
        <v>710</v>
      </c>
      <c r="G617" s="67" t="s">
        <v>2189</v>
      </c>
      <c r="H617" s="67" t="s">
        <v>8</v>
      </c>
      <c r="I617" s="67" t="s">
        <v>342</v>
      </c>
      <c r="J617" s="67" t="s">
        <v>3839</v>
      </c>
      <c r="K617" s="67" t="s">
        <v>4763</v>
      </c>
      <c r="L617" s="68">
        <v>22000</v>
      </c>
      <c r="M617" s="68">
        <v>10113.209999999999</v>
      </c>
      <c r="N617" s="68">
        <v>11886.79</v>
      </c>
      <c r="O617" s="67" t="s">
        <v>4764</v>
      </c>
      <c r="P617" s="67" t="str">
        <f>TMES[[#This Row],[cedula]]&amp;TMES[[#This Row],[ctapresup]]</f>
        <v>001029203602.1.1.1.01</v>
      </c>
      <c r="Q617" s="69">
        <v>0</v>
      </c>
      <c r="R617" s="40">
        <v>631.4</v>
      </c>
      <c r="S617" s="69">
        <v>0</v>
      </c>
      <c r="T617" s="40">
        <v>8788.01</v>
      </c>
      <c r="U617" s="69">
        <v>0</v>
      </c>
      <c r="V617" s="69">
        <v>0</v>
      </c>
      <c r="W617" s="40">
        <v>25</v>
      </c>
      <c r="X617" s="69">
        <v>0</v>
      </c>
      <c r="Y617" s="69">
        <v>0</v>
      </c>
      <c r="Z617" s="40">
        <v>668.8</v>
      </c>
      <c r="AA617" s="69">
        <v>0</v>
      </c>
    </row>
    <row r="618" spans="1:27">
      <c r="A618" s="67" t="s">
        <v>3052</v>
      </c>
      <c r="B618" s="67" t="s">
        <v>11</v>
      </c>
      <c r="C618" s="67" t="s">
        <v>3091</v>
      </c>
      <c r="D618" s="67" t="s">
        <v>3361</v>
      </c>
      <c r="E618" s="67" t="s">
        <v>3362</v>
      </c>
      <c r="F618" s="67" t="s">
        <v>517</v>
      </c>
      <c r="G618" s="67" t="s">
        <v>1470</v>
      </c>
      <c r="H618" s="67" t="s">
        <v>518</v>
      </c>
      <c r="I618" s="67" t="s">
        <v>342</v>
      </c>
      <c r="J618" s="67" t="s">
        <v>3840</v>
      </c>
      <c r="K618" s="67" t="s">
        <v>4763</v>
      </c>
      <c r="L618" s="68">
        <v>22000</v>
      </c>
      <c r="M618" s="68">
        <v>5702.35</v>
      </c>
      <c r="N618" s="68">
        <v>16297.65</v>
      </c>
      <c r="O618" s="67" t="s">
        <v>4764</v>
      </c>
      <c r="P618" s="67" t="str">
        <f>TMES[[#This Row],[cedula]]&amp;TMES[[#This Row],[ctapresup]]</f>
        <v>001132731632.1.1.1.01</v>
      </c>
      <c r="Q618" s="69">
        <v>0</v>
      </c>
      <c r="R618" s="40">
        <v>631.4</v>
      </c>
      <c r="S618" s="69">
        <v>0</v>
      </c>
      <c r="T618" s="40">
        <v>4327.1499999999996</v>
      </c>
      <c r="U618" s="69">
        <v>0</v>
      </c>
      <c r="V618" s="40">
        <v>50</v>
      </c>
      <c r="W618" s="40">
        <v>25</v>
      </c>
      <c r="X618" s="69">
        <v>0</v>
      </c>
      <c r="Y618" s="69">
        <v>0</v>
      </c>
      <c r="Z618" s="40">
        <v>668.8</v>
      </c>
      <c r="AA618" s="69">
        <v>0</v>
      </c>
    </row>
    <row r="619" spans="1:27">
      <c r="A619" s="67" t="s">
        <v>3052</v>
      </c>
      <c r="B619" s="67" t="s">
        <v>11</v>
      </c>
      <c r="C619" s="67" t="s">
        <v>3091</v>
      </c>
      <c r="D619" s="67" t="s">
        <v>3361</v>
      </c>
      <c r="E619" s="67" t="s">
        <v>3362</v>
      </c>
      <c r="F619" s="67" t="s">
        <v>519</v>
      </c>
      <c r="G619" s="67" t="s">
        <v>1471</v>
      </c>
      <c r="H619" s="67" t="s">
        <v>10</v>
      </c>
      <c r="I619" s="67" t="s">
        <v>342</v>
      </c>
      <c r="J619" s="67" t="s">
        <v>3841</v>
      </c>
      <c r="K619" s="67" t="s">
        <v>4763</v>
      </c>
      <c r="L619" s="68">
        <v>25000</v>
      </c>
      <c r="M619" s="68">
        <v>2202.5</v>
      </c>
      <c r="N619" s="68">
        <v>22797.5</v>
      </c>
      <c r="O619" s="67" t="s">
        <v>4764</v>
      </c>
      <c r="P619" s="67" t="str">
        <f>TMES[[#This Row],[cedula]]&amp;TMES[[#This Row],[ctapresup]]</f>
        <v>001141846582.1.1.1.01</v>
      </c>
      <c r="Q619" s="69">
        <v>0</v>
      </c>
      <c r="R619" s="40">
        <v>717.5</v>
      </c>
      <c r="S619" s="40">
        <v>600</v>
      </c>
      <c r="T619" s="69">
        <v>0</v>
      </c>
      <c r="U619" s="69">
        <v>0</v>
      </c>
      <c r="V619" s="40">
        <v>100</v>
      </c>
      <c r="W619" s="40">
        <v>25</v>
      </c>
      <c r="X619" s="69">
        <v>0</v>
      </c>
      <c r="Y619" s="69">
        <v>0</v>
      </c>
      <c r="Z619" s="40">
        <v>760</v>
      </c>
      <c r="AA619" s="69">
        <v>0</v>
      </c>
    </row>
    <row r="620" spans="1:27">
      <c r="A620" s="67" t="s">
        <v>3052</v>
      </c>
      <c r="B620" s="67" t="s">
        <v>11</v>
      </c>
      <c r="C620" s="67" t="s">
        <v>3091</v>
      </c>
      <c r="D620" s="67" t="s">
        <v>3361</v>
      </c>
      <c r="E620" s="67" t="s">
        <v>3362</v>
      </c>
      <c r="F620" s="67" t="s">
        <v>520</v>
      </c>
      <c r="G620" s="67" t="s">
        <v>1472</v>
      </c>
      <c r="H620" s="67" t="s">
        <v>15</v>
      </c>
      <c r="I620" s="67" t="s">
        <v>342</v>
      </c>
      <c r="J620" s="67" t="s">
        <v>3842</v>
      </c>
      <c r="K620" s="67" t="s">
        <v>4763</v>
      </c>
      <c r="L620" s="68">
        <v>22000</v>
      </c>
      <c r="M620" s="68">
        <v>3968.65</v>
      </c>
      <c r="N620" s="68">
        <v>18031.349999999999</v>
      </c>
      <c r="O620" s="67" t="s">
        <v>4764</v>
      </c>
      <c r="P620" s="67" t="str">
        <f>TMES[[#This Row],[cedula]]&amp;TMES[[#This Row],[ctapresup]]</f>
        <v>001030257712.1.1.1.01</v>
      </c>
      <c r="Q620" s="69">
        <v>0</v>
      </c>
      <c r="R620" s="40">
        <v>631.4</v>
      </c>
      <c r="S620" s="40">
        <v>300</v>
      </c>
      <c r="T620" s="40">
        <v>781</v>
      </c>
      <c r="U620" s="69">
        <v>0</v>
      </c>
      <c r="V620" s="40">
        <v>50</v>
      </c>
      <c r="W620" s="40">
        <v>25</v>
      </c>
      <c r="X620" s="69">
        <v>0</v>
      </c>
      <c r="Y620" s="69">
        <v>0</v>
      </c>
      <c r="Z620" s="40">
        <v>668.8</v>
      </c>
      <c r="AA620" s="40">
        <v>1512.45</v>
      </c>
    </row>
    <row r="621" spans="1:27">
      <c r="A621" s="67" t="s">
        <v>3052</v>
      </c>
      <c r="B621" s="67" t="s">
        <v>11</v>
      </c>
      <c r="C621" s="67" t="s">
        <v>3091</v>
      </c>
      <c r="D621" s="67" t="s">
        <v>3361</v>
      </c>
      <c r="E621" s="67" t="s">
        <v>3362</v>
      </c>
      <c r="F621" s="67" t="s">
        <v>653</v>
      </c>
      <c r="G621" s="67" t="s">
        <v>1473</v>
      </c>
      <c r="H621" s="67" t="s">
        <v>27</v>
      </c>
      <c r="I621" s="67" t="s">
        <v>611</v>
      </c>
      <c r="J621" s="67" t="s">
        <v>3843</v>
      </c>
      <c r="K621" s="67" t="s">
        <v>4763</v>
      </c>
      <c r="L621" s="68">
        <v>11000</v>
      </c>
      <c r="M621" s="68">
        <v>1025.0999999999999</v>
      </c>
      <c r="N621" s="68">
        <v>9974.9</v>
      </c>
      <c r="O621" s="67" t="s">
        <v>4764</v>
      </c>
      <c r="P621" s="67" t="str">
        <f>TMES[[#This Row],[cedula]]&amp;TMES[[#This Row],[ctapresup]]</f>
        <v>002004593292.1.1.1.01</v>
      </c>
      <c r="Q621" s="69">
        <v>0</v>
      </c>
      <c r="R621" s="40">
        <v>315.7</v>
      </c>
      <c r="S621" s="40">
        <v>300</v>
      </c>
      <c r="T621" s="69">
        <v>0</v>
      </c>
      <c r="U621" s="69">
        <v>0</v>
      </c>
      <c r="V621" s="40">
        <v>50</v>
      </c>
      <c r="W621" s="40">
        <v>25</v>
      </c>
      <c r="X621" s="69">
        <v>0</v>
      </c>
      <c r="Y621" s="69">
        <v>0</v>
      </c>
      <c r="Z621" s="40">
        <v>334.4</v>
      </c>
      <c r="AA621" s="69">
        <v>0</v>
      </c>
    </row>
    <row r="622" spans="1:27">
      <c r="A622" s="67" t="s">
        <v>3052</v>
      </c>
      <c r="B622" s="67" t="s">
        <v>11</v>
      </c>
      <c r="C622" s="67" t="s">
        <v>3091</v>
      </c>
      <c r="D622" s="67" t="s">
        <v>3361</v>
      </c>
      <c r="E622" s="67" t="s">
        <v>3362</v>
      </c>
      <c r="F622" s="67" t="s">
        <v>654</v>
      </c>
      <c r="G622" s="67" t="s">
        <v>2456</v>
      </c>
      <c r="H622" s="67" t="s">
        <v>10</v>
      </c>
      <c r="I622" s="67" t="s">
        <v>611</v>
      </c>
      <c r="J622" s="67" t="s">
        <v>3844</v>
      </c>
      <c r="K622" s="67" t="s">
        <v>4763</v>
      </c>
      <c r="L622" s="68">
        <v>22050</v>
      </c>
      <c r="M622" s="68">
        <v>1328.16</v>
      </c>
      <c r="N622" s="68">
        <v>20721.84</v>
      </c>
      <c r="O622" s="67" t="s">
        <v>4764</v>
      </c>
      <c r="P622" s="67" t="str">
        <f>TMES[[#This Row],[cedula]]&amp;TMES[[#This Row],[ctapresup]]</f>
        <v>001011404082.1.1.1.01</v>
      </c>
      <c r="Q622" s="69">
        <v>0</v>
      </c>
      <c r="R622" s="40">
        <v>632.84</v>
      </c>
      <c r="S622" s="69">
        <v>0</v>
      </c>
      <c r="T622" s="69">
        <v>0</v>
      </c>
      <c r="U622" s="69">
        <v>0</v>
      </c>
      <c r="V622" s="69">
        <v>0</v>
      </c>
      <c r="W622" s="40">
        <v>25</v>
      </c>
      <c r="X622" s="69">
        <v>0</v>
      </c>
      <c r="Y622" s="69">
        <v>0</v>
      </c>
      <c r="Z622" s="40">
        <v>670.32</v>
      </c>
      <c r="AA622" s="69">
        <v>0</v>
      </c>
    </row>
    <row r="623" spans="1:27">
      <c r="A623" s="67" t="s">
        <v>3052</v>
      </c>
      <c r="B623" s="67" t="s">
        <v>11</v>
      </c>
      <c r="C623" s="67" t="s">
        <v>3091</v>
      </c>
      <c r="D623" s="67" t="s">
        <v>3361</v>
      </c>
      <c r="E623" s="67" t="s">
        <v>3362</v>
      </c>
      <c r="F623" s="67" t="s">
        <v>521</v>
      </c>
      <c r="G623" s="67" t="s">
        <v>1474</v>
      </c>
      <c r="H623" s="67" t="s">
        <v>10</v>
      </c>
      <c r="I623" s="67" t="s">
        <v>342</v>
      </c>
      <c r="J623" s="67" t="s">
        <v>3845</v>
      </c>
      <c r="K623" s="67" t="s">
        <v>4763</v>
      </c>
      <c r="L623" s="68">
        <v>26250</v>
      </c>
      <c r="M623" s="68">
        <v>11881.38</v>
      </c>
      <c r="N623" s="68">
        <v>14368.62</v>
      </c>
      <c r="O623" s="67" t="s">
        <v>4764</v>
      </c>
      <c r="P623" s="67" t="str">
        <f>TMES[[#This Row],[cedula]]&amp;TMES[[#This Row],[ctapresup]]</f>
        <v>001040830352.1.1.1.01</v>
      </c>
      <c r="Q623" s="69">
        <v>0</v>
      </c>
      <c r="R623" s="40">
        <v>753.38</v>
      </c>
      <c r="S623" s="40">
        <v>300</v>
      </c>
      <c r="T623" s="40">
        <v>9905</v>
      </c>
      <c r="U623" s="69">
        <v>0</v>
      </c>
      <c r="V623" s="40">
        <v>100</v>
      </c>
      <c r="W623" s="40">
        <v>25</v>
      </c>
      <c r="X623" s="69">
        <v>0</v>
      </c>
      <c r="Y623" s="69">
        <v>0</v>
      </c>
      <c r="Z623" s="40">
        <v>798</v>
      </c>
      <c r="AA623" s="69">
        <v>0</v>
      </c>
    </row>
    <row r="624" spans="1:27">
      <c r="A624" s="67" t="s">
        <v>3052</v>
      </c>
      <c r="B624" s="67" t="s">
        <v>11</v>
      </c>
      <c r="C624" s="67" t="s">
        <v>3091</v>
      </c>
      <c r="D624" s="67" t="s">
        <v>3361</v>
      </c>
      <c r="E624" s="67" t="s">
        <v>3362</v>
      </c>
      <c r="F624" s="67" t="s">
        <v>1154</v>
      </c>
      <c r="G624" s="67" t="s">
        <v>2457</v>
      </c>
      <c r="H624" s="67" t="s">
        <v>8</v>
      </c>
      <c r="I624" s="67" t="s">
        <v>342</v>
      </c>
      <c r="J624" s="67" t="s">
        <v>3846</v>
      </c>
      <c r="K624" s="67" t="s">
        <v>4763</v>
      </c>
      <c r="L624" s="68">
        <v>15000</v>
      </c>
      <c r="M624" s="68">
        <v>5651.89</v>
      </c>
      <c r="N624" s="68">
        <v>9348.11</v>
      </c>
      <c r="O624" s="67" t="s">
        <v>4764</v>
      </c>
      <c r="P624" s="67" t="str">
        <f>TMES[[#This Row],[cedula]]&amp;TMES[[#This Row],[ctapresup]]</f>
        <v>013003666612.1.1.1.01</v>
      </c>
      <c r="Q624" s="69">
        <v>0</v>
      </c>
      <c r="R624" s="40">
        <v>430.5</v>
      </c>
      <c r="S624" s="40">
        <v>300</v>
      </c>
      <c r="T624" s="40">
        <v>4440.3900000000003</v>
      </c>
      <c r="U624" s="69">
        <v>0</v>
      </c>
      <c r="V624" s="69">
        <v>0</v>
      </c>
      <c r="W624" s="40">
        <v>25</v>
      </c>
      <c r="X624" s="69">
        <v>0</v>
      </c>
      <c r="Y624" s="69">
        <v>0</v>
      </c>
      <c r="Z624" s="40">
        <v>456</v>
      </c>
      <c r="AA624" s="69">
        <v>0</v>
      </c>
    </row>
    <row r="625" spans="1:27">
      <c r="A625" s="67" t="s">
        <v>3052</v>
      </c>
      <c r="B625" s="67" t="s">
        <v>11</v>
      </c>
      <c r="C625" s="67" t="s">
        <v>3091</v>
      </c>
      <c r="D625" s="67" t="s">
        <v>3361</v>
      </c>
      <c r="E625" s="67" t="s">
        <v>3362</v>
      </c>
      <c r="F625" s="67" t="s">
        <v>522</v>
      </c>
      <c r="G625" s="67" t="s">
        <v>1475</v>
      </c>
      <c r="H625" s="67" t="s">
        <v>523</v>
      </c>
      <c r="I625" s="67" t="s">
        <v>342</v>
      </c>
      <c r="J625" s="67" t="s">
        <v>3847</v>
      </c>
      <c r="K625" s="67" t="s">
        <v>4763</v>
      </c>
      <c r="L625" s="68">
        <v>20000</v>
      </c>
      <c r="M625" s="68">
        <v>13749.65</v>
      </c>
      <c r="N625" s="68">
        <v>6250.35</v>
      </c>
      <c r="O625" s="67" t="s">
        <v>4764</v>
      </c>
      <c r="P625" s="67" t="str">
        <f>TMES[[#This Row],[cedula]]&amp;TMES[[#This Row],[ctapresup]]</f>
        <v>001120118382.1.1.1.01</v>
      </c>
      <c r="Q625" s="69">
        <v>0</v>
      </c>
      <c r="R625" s="40">
        <v>574</v>
      </c>
      <c r="S625" s="69">
        <v>0</v>
      </c>
      <c r="T625" s="40">
        <v>12492.65</v>
      </c>
      <c r="U625" s="69">
        <v>0</v>
      </c>
      <c r="V625" s="40">
        <v>50</v>
      </c>
      <c r="W625" s="40">
        <v>25</v>
      </c>
      <c r="X625" s="69">
        <v>0</v>
      </c>
      <c r="Y625" s="69">
        <v>0</v>
      </c>
      <c r="Z625" s="40">
        <v>608</v>
      </c>
      <c r="AA625" s="69">
        <v>0</v>
      </c>
    </row>
    <row r="626" spans="1:27">
      <c r="A626" s="67" t="s">
        <v>3052</v>
      </c>
      <c r="B626" s="67" t="s">
        <v>11</v>
      </c>
      <c r="C626" s="67" t="s">
        <v>3091</v>
      </c>
      <c r="D626" s="67" t="s">
        <v>3361</v>
      </c>
      <c r="E626" s="67" t="s">
        <v>3362</v>
      </c>
      <c r="F626" s="67" t="s">
        <v>524</v>
      </c>
      <c r="G626" s="67" t="s">
        <v>1476</v>
      </c>
      <c r="H626" s="67" t="s">
        <v>8</v>
      </c>
      <c r="I626" s="67" t="s">
        <v>342</v>
      </c>
      <c r="J626" s="67" t="s">
        <v>3848</v>
      </c>
      <c r="K626" s="67" t="s">
        <v>4763</v>
      </c>
      <c r="L626" s="68">
        <v>15000</v>
      </c>
      <c r="M626" s="68">
        <v>12185.62</v>
      </c>
      <c r="N626" s="68">
        <v>2814.38</v>
      </c>
      <c r="O626" s="67" t="s">
        <v>4764</v>
      </c>
      <c r="P626" s="67" t="str">
        <f>TMES[[#This Row],[cedula]]&amp;TMES[[#This Row],[ctapresup]]</f>
        <v>001091049272.1.1.1.01</v>
      </c>
      <c r="Q626" s="69">
        <v>0</v>
      </c>
      <c r="R626" s="40">
        <v>430.5</v>
      </c>
      <c r="S626" s="69">
        <v>0</v>
      </c>
      <c r="T626" s="40">
        <v>11224.12</v>
      </c>
      <c r="U626" s="69">
        <v>0</v>
      </c>
      <c r="V626" s="40">
        <v>50</v>
      </c>
      <c r="W626" s="40">
        <v>25</v>
      </c>
      <c r="X626" s="69">
        <v>0</v>
      </c>
      <c r="Y626" s="69">
        <v>0</v>
      </c>
      <c r="Z626" s="40">
        <v>456</v>
      </c>
      <c r="AA626" s="69">
        <v>0</v>
      </c>
    </row>
    <row r="627" spans="1:27">
      <c r="A627" s="67" t="s">
        <v>3052</v>
      </c>
      <c r="B627" s="67" t="s">
        <v>11</v>
      </c>
      <c r="C627" s="67" t="s">
        <v>3091</v>
      </c>
      <c r="D627" s="67" t="s">
        <v>3361</v>
      </c>
      <c r="E627" s="67" t="s">
        <v>3362</v>
      </c>
      <c r="F627" s="67" t="s">
        <v>125</v>
      </c>
      <c r="G627" s="67" t="s">
        <v>2747</v>
      </c>
      <c r="H627" s="67" t="s">
        <v>8</v>
      </c>
      <c r="I627" s="67" t="s">
        <v>342</v>
      </c>
      <c r="J627" s="67" t="s">
        <v>3849</v>
      </c>
      <c r="K627" s="67" t="s">
        <v>4763</v>
      </c>
      <c r="L627" s="68">
        <v>10000</v>
      </c>
      <c r="M627" s="68">
        <v>1162</v>
      </c>
      <c r="N627" s="68">
        <v>8838</v>
      </c>
      <c r="O627" s="67" t="s">
        <v>4764</v>
      </c>
      <c r="P627" s="67" t="str">
        <f>TMES[[#This Row],[cedula]]&amp;TMES[[#This Row],[ctapresup]]</f>
        <v>090000729502.1.1.1.01</v>
      </c>
      <c r="Q627" s="69">
        <v>0</v>
      </c>
      <c r="R627" s="40">
        <v>287</v>
      </c>
      <c r="S627" s="69">
        <v>0</v>
      </c>
      <c r="T627" s="40">
        <v>546</v>
      </c>
      <c r="U627" s="69">
        <v>0</v>
      </c>
      <c r="V627" s="69">
        <v>0</v>
      </c>
      <c r="W627" s="40">
        <v>25</v>
      </c>
      <c r="X627" s="69">
        <v>0</v>
      </c>
      <c r="Y627" s="69">
        <v>0</v>
      </c>
      <c r="Z627" s="40">
        <v>304</v>
      </c>
      <c r="AA627" s="69">
        <v>0</v>
      </c>
    </row>
    <row r="628" spans="1:27">
      <c r="A628" s="67" t="s">
        <v>3052</v>
      </c>
      <c r="B628" s="67" t="s">
        <v>11</v>
      </c>
      <c r="C628" s="67" t="s">
        <v>3091</v>
      </c>
      <c r="D628" s="67" t="s">
        <v>3361</v>
      </c>
      <c r="E628" s="67" t="s">
        <v>3362</v>
      </c>
      <c r="F628" s="67" t="s">
        <v>1203</v>
      </c>
      <c r="G628" s="67" t="s">
        <v>2458</v>
      </c>
      <c r="H628" s="67" t="s">
        <v>210</v>
      </c>
      <c r="I628" s="67" t="s">
        <v>342</v>
      </c>
      <c r="J628" s="67" t="s">
        <v>3850</v>
      </c>
      <c r="K628" s="67" t="s">
        <v>4763</v>
      </c>
      <c r="L628" s="68">
        <v>25000</v>
      </c>
      <c r="M628" s="68">
        <v>1502.5</v>
      </c>
      <c r="N628" s="68">
        <v>23497.5</v>
      </c>
      <c r="O628" s="67" t="s">
        <v>4764</v>
      </c>
      <c r="P628" s="67" t="str">
        <f>TMES[[#This Row],[cedula]]&amp;TMES[[#This Row],[ctapresup]]</f>
        <v>001016712952.1.1.1.01</v>
      </c>
      <c r="Q628" s="69">
        <v>0</v>
      </c>
      <c r="R628" s="40">
        <v>717.5</v>
      </c>
      <c r="S628" s="69">
        <v>0</v>
      </c>
      <c r="T628" s="69">
        <v>0</v>
      </c>
      <c r="U628" s="69">
        <v>0</v>
      </c>
      <c r="V628" s="69">
        <v>0</v>
      </c>
      <c r="W628" s="40">
        <v>25</v>
      </c>
      <c r="X628" s="69">
        <v>0</v>
      </c>
      <c r="Y628" s="69">
        <v>0</v>
      </c>
      <c r="Z628" s="40">
        <v>760</v>
      </c>
      <c r="AA628" s="69">
        <v>0</v>
      </c>
    </row>
    <row r="629" spans="1:27">
      <c r="A629" s="67" t="s">
        <v>3052</v>
      </c>
      <c r="B629" s="67" t="s">
        <v>11</v>
      </c>
      <c r="C629" s="67" t="s">
        <v>3091</v>
      </c>
      <c r="D629" s="67" t="s">
        <v>3361</v>
      </c>
      <c r="E629" s="67" t="s">
        <v>3362</v>
      </c>
      <c r="F629" s="67" t="s">
        <v>525</v>
      </c>
      <c r="G629" s="67" t="s">
        <v>2459</v>
      </c>
      <c r="H629" s="67" t="s">
        <v>130</v>
      </c>
      <c r="I629" s="67" t="s">
        <v>342</v>
      </c>
      <c r="J629" s="67" t="s">
        <v>3851</v>
      </c>
      <c r="K629" s="67" t="s">
        <v>4763</v>
      </c>
      <c r="L629" s="68">
        <v>21764.959999999999</v>
      </c>
      <c r="M629" s="68">
        <v>1411.3</v>
      </c>
      <c r="N629" s="68">
        <v>20353.66</v>
      </c>
      <c r="O629" s="67" t="s">
        <v>4764</v>
      </c>
      <c r="P629" s="67" t="str">
        <f>TMES[[#This Row],[cedula]]&amp;TMES[[#This Row],[ctapresup]]</f>
        <v>001146595352.1.1.1.01</v>
      </c>
      <c r="Q629" s="69">
        <v>0</v>
      </c>
      <c r="R629" s="40">
        <v>624.65</v>
      </c>
      <c r="S629" s="69">
        <v>0</v>
      </c>
      <c r="T629" s="69">
        <v>0</v>
      </c>
      <c r="U629" s="69">
        <v>0</v>
      </c>
      <c r="V629" s="40">
        <v>100</v>
      </c>
      <c r="W629" s="40">
        <v>25</v>
      </c>
      <c r="X629" s="69">
        <v>0</v>
      </c>
      <c r="Y629" s="69">
        <v>0</v>
      </c>
      <c r="Z629" s="40">
        <v>661.65</v>
      </c>
      <c r="AA629" s="69">
        <v>0</v>
      </c>
    </row>
    <row r="630" spans="1:27">
      <c r="A630" s="67" t="s">
        <v>3052</v>
      </c>
      <c r="B630" s="67" t="s">
        <v>11</v>
      </c>
      <c r="C630" s="67" t="s">
        <v>3091</v>
      </c>
      <c r="D630" s="67" t="s">
        <v>3361</v>
      </c>
      <c r="E630" s="67" t="s">
        <v>3362</v>
      </c>
      <c r="F630" s="67" t="s">
        <v>1097</v>
      </c>
      <c r="G630" s="67" t="s">
        <v>2460</v>
      </c>
      <c r="H630" s="67" t="s">
        <v>59</v>
      </c>
      <c r="I630" s="67" t="s">
        <v>342</v>
      </c>
      <c r="J630" s="67" t="s">
        <v>3852</v>
      </c>
      <c r="K630" s="67" t="s">
        <v>4763</v>
      </c>
      <c r="L630" s="68">
        <v>115000</v>
      </c>
      <c r="M630" s="68">
        <v>22855.24</v>
      </c>
      <c r="N630" s="68">
        <v>92144.76</v>
      </c>
      <c r="O630" s="67" t="s">
        <v>4764</v>
      </c>
      <c r="P630" s="67" t="str">
        <f>TMES[[#This Row],[cedula]]&amp;TMES[[#This Row],[ctapresup]]</f>
        <v>001017274022.1.1.1.01</v>
      </c>
      <c r="Q630" s="69">
        <v>0</v>
      </c>
      <c r="R630" s="40">
        <v>3300.5</v>
      </c>
      <c r="S630" s="40">
        <v>400</v>
      </c>
      <c r="T630" s="69">
        <v>0</v>
      </c>
      <c r="U630" s="69">
        <v>0</v>
      </c>
      <c r="V630" s="69">
        <v>0</v>
      </c>
      <c r="W630" s="40">
        <v>25</v>
      </c>
      <c r="X630" s="40">
        <v>15633.74</v>
      </c>
      <c r="Y630" s="69">
        <v>0</v>
      </c>
      <c r="Z630" s="40">
        <v>3496</v>
      </c>
      <c r="AA630" s="69">
        <v>0</v>
      </c>
    </row>
    <row r="631" spans="1:27">
      <c r="A631" s="67" t="s">
        <v>3052</v>
      </c>
      <c r="B631" s="67" t="s">
        <v>11</v>
      </c>
      <c r="C631" s="67" t="s">
        <v>3091</v>
      </c>
      <c r="D631" s="67" t="s">
        <v>3361</v>
      </c>
      <c r="E631" s="67" t="s">
        <v>3362</v>
      </c>
      <c r="F631" s="67" t="s">
        <v>1155</v>
      </c>
      <c r="G631" s="67" t="s">
        <v>2461</v>
      </c>
      <c r="H631" s="67" t="s">
        <v>8</v>
      </c>
      <c r="I631" s="67" t="s">
        <v>342</v>
      </c>
      <c r="J631" s="67" t="s">
        <v>3853</v>
      </c>
      <c r="K631" s="67" t="s">
        <v>4763</v>
      </c>
      <c r="L631" s="68">
        <v>20000</v>
      </c>
      <c r="M631" s="68">
        <v>1207</v>
      </c>
      <c r="N631" s="68">
        <v>18793</v>
      </c>
      <c r="O631" s="67" t="s">
        <v>4764</v>
      </c>
      <c r="P631" s="67" t="str">
        <f>TMES[[#This Row],[cedula]]&amp;TMES[[#This Row],[ctapresup]]</f>
        <v>001161641532.1.1.1.01</v>
      </c>
      <c r="Q631" s="69">
        <v>0</v>
      </c>
      <c r="R631" s="40">
        <v>574</v>
      </c>
      <c r="S631" s="69">
        <v>0</v>
      </c>
      <c r="T631" s="69">
        <v>0</v>
      </c>
      <c r="U631" s="69">
        <v>0</v>
      </c>
      <c r="V631" s="69">
        <v>0</v>
      </c>
      <c r="W631" s="40">
        <v>25</v>
      </c>
      <c r="X631" s="69">
        <v>0</v>
      </c>
      <c r="Y631" s="69">
        <v>0</v>
      </c>
      <c r="Z631" s="40">
        <v>608</v>
      </c>
      <c r="AA631" s="69">
        <v>0</v>
      </c>
    </row>
    <row r="632" spans="1:27">
      <c r="A632" s="67" t="s">
        <v>3052</v>
      </c>
      <c r="B632" s="67" t="s">
        <v>11</v>
      </c>
      <c r="C632" s="67" t="s">
        <v>3091</v>
      </c>
      <c r="D632" s="67" t="s">
        <v>3361</v>
      </c>
      <c r="E632" s="67" t="s">
        <v>3362</v>
      </c>
      <c r="F632" s="67" t="s">
        <v>4775</v>
      </c>
      <c r="G632" s="67" t="s">
        <v>4776</v>
      </c>
      <c r="H632" s="67" t="s">
        <v>10</v>
      </c>
      <c r="I632" s="67" t="s">
        <v>342</v>
      </c>
      <c r="J632" s="67" t="s">
        <v>4777</v>
      </c>
      <c r="K632" s="67" t="s">
        <v>4763</v>
      </c>
      <c r="L632" s="68">
        <v>25000</v>
      </c>
      <c r="M632" s="68">
        <v>1502.5</v>
      </c>
      <c r="N632" s="68">
        <v>23497.5</v>
      </c>
      <c r="O632" s="67" t="s">
        <v>4764</v>
      </c>
      <c r="P632" s="67" t="str">
        <f>TMES[[#This Row],[cedula]]&amp;TMES[[#This Row],[ctapresup]]</f>
        <v>402004420322.1.1.1.01</v>
      </c>
      <c r="Q632" s="69">
        <v>0</v>
      </c>
      <c r="R632" s="40">
        <v>717.5</v>
      </c>
      <c r="S632" s="69">
        <v>0</v>
      </c>
      <c r="T632" s="69">
        <v>0</v>
      </c>
      <c r="U632" s="69">
        <v>0</v>
      </c>
      <c r="V632" s="69">
        <v>0</v>
      </c>
      <c r="W632" s="40">
        <v>25</v>
      </c>
      <c r="X632" s="69">
        <v>0</v>
      </c>
      <c r="Y632" s="69">
        <v>0</v>
      </c>
      <c r="Z632" s="40">
        <v>760</v>
      </c>
      <c r="AA632" s="69">
        <v>0</v>
      </c>
    </row>
    <row r="633" spans="1:27">
      <c r="A633" s="67" t="s">
        <v>3052</v>
      </c>
      <c r="B633" s="67" t="s">
        <v>11</v>
      </c>
      <c r="C633" s="67" t="s">
        <v>3091</v>
      </c>
      <c r="D633" s="67" t="s">
        <v>3361</v>
      </c>
      <c r="E633" s="67" t="s">
        <v>3362</v>
      </c>
      <c r="F633" s="67" t="s">
        <v>1246</v>
      </c>
      <c r="G633" s="67" t="s">
        <v>2462</v>
      </c>
      <c r="H633" s="67" t="s">
        <v>1247</v>
      </c>
      <c r="I633" s="67" t="s">
        <v>611</v>
      </c>
      <c r="J633" s="67" t="s">
        <v>3854</v>
      </c>
      <c r="K633" s="67" t="s">
        <v>4763</v>
      </c>
      <c r="L633" s="68">
        <v>25000</v>
      </c>
      <c r="M633" s="68">
        <v>1502.5</v>
      </c>
      <c r="N633" s="68">
        <v>23497.5</v>
      </c>
      <c r="O633" s="67" t="s">
        <v>4764</v>
      </c>
      <c r="P633" s="67" t="str">
        <f>TMES[[#This Row],[cedula]]&amp;TMES[[#This Row],[ctapresup]]</f>
        <v>040001041762.1.1.1.01</v>
      </c>
      <c r="Q633" s="69">
        <v>0</v>
      </c>
      <c r="R633" s="40">
        <v>717.5</v>
      </c>
      <c r="S633" s="69">
        <v>0</v>
      </c>
      <c r="T633" s="69">
        <v>0</v>
      </c>
      <c r="U633" s="69">
        <v>0</v>
      </c>
      <c r="V633" s="69">
        <v>0</v>
      </c>
      <c r="W633" s="40">
        <v>25</v>
      </c>
      <c r="X633" s="69">
        <v>0</v>
      </c>
      <c r="Y633" s="69">
        <v>0</v>
      </c>
      <c r="Z633" s="40">
        <v>760</v>
      </c>
      <c r="AA633" s="69">
        <v>0</v>
      </c>
    </row>
    <row r="634" spans="1:27">
      <c r="A634" s="67" t="s">
        <v>3052</v>
      </c>
      <c r="B634" s="67" t="s">
        <v>11</v>
      </c>
      <c r="C634" s="67" t="s">
        <v>3091</v>
      </c>
      <c r="D634" s="67" t="s">
        <v>3361</v>
      </c>
      <c r="E634" s="67" t="s">
        <v>3362</v>
      </c>
      <c r="F634" s="67" t="s">
        <v>526</v>
      </c>
      <c r="G634" s="67" t="s">
        <v>1477</v>
      </c>
      <c r="H634" s="67" t="s">
        <v>86</v>
      </c>
      <c r="I634" s="67" t="s">
        <v>342</v>
      </c>
      <c r="J634" s="67" t="s">
        <v>3855</v>
      </c>
      <c r="K634" s="67" t="s">
        <v>4763</v>
      </c>
      <c r="L634" s="68">
        <v>50000</v>
      </c>
      <c r="M634" s="68">
        <v>5184</v>
      </c>
      <c r="N634" s="68">
        <v>44816</v>
      </c>
      <c r="O634" s="67" t="s">
        <v>4764</v>
      </c>
      <c r="P634" s="67" t="str">
        <f>TMES[[#This Row],[cedula]]&amp;TMES[[#This Row],[ctapresup]]</f>
        <v>001051772732.1.1.1.01</v>
      </c>
      <c r="Q634" s="69">
        <v>0</v>
      </c>
      <c r="R634" s="40">
        <v>1435</v>
      </c>
      <c r="S634" s="40">
        <v>300</v>
      </c>
      <c r="T634" s="69">
        <v>0</v>
      </c>
      <c r="U634" s="69">
        <v>0</v>
      </c>
      <c r="V634" s="40">
        <v>50</v>
      </c>
      <c r="W634" s="40">
        <v>25</v>
      </c>
      <c r="X634" s="40">
        <v>1854</v>
      </c>
      <c r="Y634" s="69">
        <v>0</v>
      </c>
      <c r="Z634" s="40">
        <v>1520</v>
      </c>
      <c r="AA634" s="69">
        <v>0</v>
      </c>
    </row>
    <row r="635" spans="1:27">
      <c r="A635" s="67" t="s">
        <v>3052</v>
      </c>
      <c r="B635" s="67" t="s">
        <v>11</v>
      </c>
      <c r="C635" s="67" t="s">
        <v>3091</v>
      </c>
      <c r="D635" s="67" t="s">
        <v>3361</v>
      </c>
      <c r="E635" s="67" t="s">
        <v>3362</v>
      </c>
      <c r="F635" s="67" t="s">
        <v>527</v>
      </c>
      <c r="G635" s="67" t="s">
        <v>2463</v>
      </c>
      <c r="H635" s="67" t="s">
        <v>8</v>
      </c>
      <c r="I635" s="67" t="s">
        <v>342</v>
      </c>
      <c r="J635" s="67" t="s">
        <v>3856</v>
      </c>
      <c r="K635" s="67" t="s">
        <v>4763</v>
      </c>
      <c r="L635" s="68">
        <v>11000</v>
      </c>
      <c r="M635" s="68">
        <v>725.1</v>
      </c>
      <c r="N635" s="68">
        <v>10274.9</v>
      </c>
      <c r="O635" s="67" t="s">
        <v>4764</v>
      </c>
      <c r="P635" s="67" t="str">
        <f>TMES[[#This Row],[cedula]]&amp;TMES[[#This Row],[ctapresup]]</f>
        <v>044000738642.1.1.1.01</v>
      </c>
      <c r="Q635" s="69">
        <v>0</v>
      </c>
      <c r="R635" s="40">
        <v>315.7</v>
      </c>
      <c r="S635" s="69">
        <v>0</v>
      </c>
      <c r="T635" s="69">
        <v>0</v>
      </c>
      <c r="U635" s="69">
        <v>0</v>
      </c>
      <c r="V635" s="40">
        <v>50</v>
      </c>
      <c r="W635" s="40">
        <v>25</v>
      </c>
      <c r="X635" s="69">
        <v>0</v>
      </c>
      <c r="Y635" s="69">
        <v>0</v>
      </c>
      <c r="Z635" s="40">
        <v>334.4</v>
      </c>
      <c r="AA635" s="69">
        <v>0</v>
      </c>
    </row>
    <row r="636" spans="1:27">
      <c r="A636" s="67" t="s">
        <v>3052</v>
      </c>
      <c r="B636" s="67" t="s">
        <v>11</v>
      </c>
      <c r="C636" s="67" t="s">
        <v>3091</v>
      </c>
      <c r="D636" s="67" t="s">
        <v>3361</v>
      </c>
      <c r="E636" s="67" t="s">
        <v>3362</v>
      </c>
      <c r="F636" s="67" t="s">
        <v>1044</v>
      </c>
      <c r="G636" s="67" t="s">
        <v>2464</v>
      </c>
      <c r="H636" s="67" t="s">
        <v>210</v>
      </c>
      <c r="I636" s="67" t="s">
        <v>342</v>
      </c>
      <c r="J636" s="67" t="s">
        <v>3857</v>
      </c>
      <c r="K636" s="67" t="s">
        <v>4763</v>
      </c>
      <c r="L636" s="68">
        <v>25000</v>
      </c>
      <c r="M636" s="68">
        <v>1502.5</v>
      </c>
      <c r="N636" s="68">
        <v>23497.5</v>
      </c>
      <c r="O636" s="67" t="s">
        <v>4764</v>
      </c>
      <c r="P636" s="67" t="str">
        <f>TMES[[#This Row],[cedula]]&amp;TMES[[#This Row],[ctapresup]]</f>
        <v>402423654072.1.1.1.01</v>
      </c>
      <c r="Q636" s="69">
        <v>0</v>
      </c>
      <c r="R636" s="40">
        <v>717.5</v>
      </c>
      <c r="S636" s="69">
        <v>0</v>
      </c>
      <c r="T636" s="69">
        <v>0</v>
      </c>
      <c r="U636" s="69">
        <v>0</v>
      </c>
      <c r="V636" s="69">
        <v>0</v>
      </c>
      <c r="W636" s="40">
        <v>25</v>
      </c>
      <c r="X636" s="69">
        <v>0</v>
      </c>
      <c r="Y636" s="69">
        <v>0</v>
      </c>
      <c r="Z636" s="40">
        <v>760</v>
      </c>
      <c r="AA636" s="69">
        <v>0</v>
      </c>
    </row>
    <row r="637" spans="1:27">
      <c r="A637" s="67" t="s">
        <v>3052</v>
      </c>
      <c r="B637" s="67" t="s">
        <v>11</v>
      </c>
      <c r="C637" s="67" t="s">
        <v>3091</v>
      </c>
      <c r="D637" s="67" t="s">
        <v>3361</v>
      </c>
      <c r="E637" s="67" t="s">
        <v>3362</v>
      </c>
      <c r="F637" s="67" t="s">
        <v>528</v>
      </c>
      <c r="G637" s="67" t="s">
        <v>1478</v>
      </c>
      <c r="H637" s="67" t="s">
        <v>55</v>
      </c>
      <c r="I637" s="67" t="s">
        <v>342</v>
      </c>
      <c r="J637" s="67" t="s">
        <v>3858</v>
      </c>
      <c r="K637" s="67" t="s">
        <v>4763</v>
      </c>
      <c r="L637" s="68">
        <v>22000</v>
      </c>
      <c r="M637" s="68">
        <v>18442.259999999998</v>
      </c>
      <c r="N637" s="68">
        <v>3557.74</v>
      </c>
      <c r="O637" s="67" t="s">
        <v>4764</v>
      </c>
      <c r="P637" s="67" t="str">
        <f>TMES[[#This Row],[cedula]]&amp;TMES[[#This Row],[ctapresup]]</f>
        <v>001112898722.1.1.1.01</v>
      </c>
      <c r="Q637" s="69">
        <v>0</v>
      </c>
      <c r="R637" s="40">
        <v>631.4</v>
      </c>
      <c r="S637" s="40">
        <v>600</v>
      </c>
      <c r="T637" s="40">
        <v>14884.61</v>
      </c>
      <c r="U637" s="69">
        <v>0</v>
      </c>
      <c r="V637" s="40">
        <v>120</v>
      </c>
      <c r="W637" s="40">
        <v>25</v>
      </c>
      <c r="X637" s="69">
        <v>0</v>
      </c>
      <c r="Y637" s="69">
        <v>0</v>
      </c>
      <c r="Z637" s="40">
        <v>668.8</v>
      </c>
      <c r="AA637" s="40">
        <v>1512.45</v>
      </c>
    </row>
    <row r="638" spans="1:27">
      <c r="A638" s="67" t="s">
        <v>3052</v>
      </c>
      <c r="B638" s="67" t="s">
        <v>11</v>
      </c>
      <c r="C638" s="67" t="s">
        <v>3091</v>
      </c>
      <c r="D638" s="67" t="s">
        <v>3361</v>
      </c>
      <c r="E638" s="67" t="s">
        <v>3362</v>
      </c>
      <c r="F638" s="67" t="s">
        <v>1996</v>
      </c>
      <c r="G638" s="67" t="s">
        <v>2465</v>
      </c>
      <c r="H638" s="67" t="s">
        <v>363</v>
      </c>
      <c r="I638" s="67" t="s">
        <v>342</v>
      </c>
      <c r="J638" s="67" t="s">
        <v>3859</v>
      </c>
      <c r="K638" s="67" t="s">
        <v>4763</v>
      </c>
      <c r="L638" s="68">
        <v>25000</v>
      </c>
      <c r="M638" s="68">
        <v>1502.5</v>
      </c>
      <c r="N638" s="68">
        <v>23497.5</v>
      </c>
      <c r="O638" s="67" t="s">
        <v>4764</v>
      </c>
      <c r="P638" s="67" t="str">
        <f>TMES[[#This Row],[cedula]]&amp;TMES[[#This Row],[ctapresup]]</f>
        <v>402135511912.1.1.1.01</v>
      </c>
      <c r="Q638" s="69">
        <v>0</v>
      </c>
      <c r="R638" s="40">
        <v>717.5</v>
      </c>
      <c r="S638" s="69">
        <v>0</v>
      </c>
      <c r="T638" s="69">
        <v>0</v>
      </c>
      <c r="U638" s="69">
        <v>0</v>
      </c>
      <c r="V638" s="69">
        <v>0</v>
      </c>
      <c r="W638" s="40">
        <v>25</v>
      </c>
      <c r="X638" s="69">
        <v>0</v>
      </c>
      <c r="Y638" s="69">
        <v>0</v>
      </c>
      <c r="Z638" s="40">
        <v>760</v>
      </c>
      <c r="AA638" s="69">
        <v>0</v>
      </c>
    </row>
    <row r="639" spans="1:27">
      <c r="A639" s="67" t="s">
        <v>3052</v>
      </c>
      <c r="B639" s="67" t="s">
        <v>11</v>
      </c>
      <c r="C639" s="67" t="s">
        <v>3091</v>
      </c>
      <c r="D639" s="67" t="s">
        <v>3361</v>
      </c>
      <c r="E639" s="67" t="s">
        <v>3362</v>
      </c>
      <c r="F639" s="67" t="s">
        <v>1479</v>
      </c>
      <c r="G639" s="67" t="s">
        <v>2466</v>
      </c>
      <c r="H639" s="67" t="s">
        <v>27</v>
      </c>
      <c r="I639" s="67" t="s">
        <v>342</v>
      </c>
      <c r="J639" s="67" t="s">
        <v>3860</v>
      </c>
      <c r="K639" s="67" t="s">
        <v>4763</v>
      </c>
      <c r="L639" s="68">
        <v>10000</v>
      </c>
      <c r="M639" s="68">
        <v>616</v>
      </c>
      <c r="N639" s="68">
        <v>9384</v>
      </c>
      <c r="O639" s="67" t="s">
        <v>4764</v>
      </c>
      <c r="P639" s="67" t="str">
        <f>TMES[[#This Row],[cedula]]&amp;TMES[[#This Row],[ctapresup]]</f>
        <v>031004003852.1.1.1.01</v>
      </c>
      <c r="Q639" s="69">
        <v>0</v>
      </c>
      <c r="R639" s="40">
        <v>287</v>
      </c>
      <c r="S639" s="69">
        <v>0</v>
      </c>
      <c r="T639" s="69">
        <v>0</v>
      </c>
      <c r="U639" s="69">
        <v>0</v>
      </c>
      <c r="V639" s="69">
        <v>0</v>
      </c>
      <c r="W639" s="40">
        <v>25</v>
      </c>
      <c r="X639" s="69">
        <v>0</v>
      </c>
      <c r="Y639" s="69">
        <v>0</v>
      </c>
      <c r="Z639" s="40">
        <v>304</v>
      </c>
      <c r="AA639" s="69">
        <v>0</v>
      </c>
    </row>
    <row r="640" spans="1:27">
      <c r="A640" s="67" t="s">
        <v>3052</v>
      </c>
      <c r="B640" s="67" t="s">
        <v>11</v>
      </c>
      <c r="C640" s="67" t="s">
        <v>3091</v>
      </c>
      <c r="D640" s="67" t="s">
        <v>3361</v>
      </c>
      <c r="E640" s="67" t="s">
        <v>3362</v>
      </c>
      <c r="F640" s="67" t="s">
        <v>1997</v>
      </c>
      <c r="G640" s="67" t="s">
        <v>2467</v>
      </c>
      <c r="H640" s="67" t="s">
        <v>210</v>
      </c>
      <c r="I640" s="67" t="s">
        <v>342</v>
      </c>
      <c r="J640" s="67" t="s">
        <v>3861</v>
      </c>
      <c r="K640" s="67" t="s">
        <v>4763</v>
      </c>
      <c r="L640" s="68">
        <v>25000</v>
      </c>
      <c r="M640" s="68">
        <v>1502.5</v>
      </c>
      <c r="N640" s="68">
        <v>23497.5</v>
      </c>
      <c r="O640" s="67" t="s">
        <v>4764</v>
      </c>
      <c r="P640" s="67" t="str">
        <f>TMES[[#This Row],[cedula]]&amp;TMES[[#This Row],[ctapresup]]</f>
        <v>223003264142.1.1.1.01</v>
      </c>
      <c r="Q640" s="69">
        <v>0</v>
      </c>
      <c r="R640" s="40">
        <v>717.5</v>
      </c>
      <c r="S640" s="69">
        <v>0</v>
      </c>
      <c r="T640" s="69">
        <v>0</v>
      </c>
      <c r="U640" s="69">
        <v>0</v>
      </c>
      <c r="V640" s="69">
        <v>0</v>
      </c>
      <c r="W640" s="40">
        <v>25</v>
      </c>
      <c r="X640" s="69">
        <v>0</v>
      </c>
      <c r="Y640" s="69">
        <v>0</v>
      </c>
      <c r="Z640" s="40">
        <v>760</v>
      </c>
      <c r="AA640" s="69">
        <v>0</v>
      </c>
    </row>
    <row r="641" spans="1:27">
      <c r="A641" s="67" t="s">
        <v>3052</v>
      </c>
      <c r="B641" s="67" t="s">
        <v>11</v>
      </c>
      <c r="C641" s="67" t="s">
        <v>3091</v>
      </c>
      <c r="D641" s="67" t="s">
        <v>3361</v>
      </c>
      <c r="E641" s="67" t="s">
        <v>3362</v>
      </c>
      <c r="F641" s="67" t="s">
        <v>1045</v>
      </c>
      <c r="G641" s="67" t="s">
        <v>2468</v>
      </c>
      <c r="H641" s="67" t="s">
        <v>27</v>
      </c>
      <c r="I641" s="67" t="s">
        <v>342</v>
      </c>
      <c r="J641" s="67" t="s">
        <v>3862</v>
      </c>
      <c r="K641" s="67" t="s">
        <v>4763</v>
      </c>
      <c r="L641" s="68">
        <v>15000</v>
      </c>
      <c r="M641" s="68">
        <v>911.5</v>
      </c>
      <c r="N641" s="68">
        <v>14088.5</v>
      </c>
      <c r="O641" s="67" t="s">
        <v>4764</v>
      </c>
      <c r="P641" s="67" t="str">
        <f>TMES[[#This Row],[cedula]]&amp;TMES[[#This Row],[ctapresup]]</f>
        <v>223001523722.1.1.1.01</v>
      </c>
      <c r="Q641" s="69">
        <v>0</v>
      </c>
      <c r="R641" s="40">
        <v>430.5</v>
      </c>
      <c r="S641" s="69">
        <v>0</v>
      </c>
      <c r="T641" s="69">
        <v>0</v>
      </c>
      <c r="U641" s="69">
        <v>0</v>
      </c>
      <c r="V641" s="69">
        <v>0</v>
      </c>
      <c r="W641" s="40">
        <v>25</v>
      </c>
      <c r="X641" s="69">
        <v>0</v>
      </c>
      <c r="Y641" s="69">
        <v>0</v>
      </c>
      <c r="Z641" s="40">
        <v>456</v>
      </c>
      <c r="AA641" s="69">
        <v>0</v>
      </c>
    </row>
    <row r="642" spans="1:27">
      <c r="A642" s="67" t="s">
        <v>3052</v>
      </c>
      <c r="B642" s="67" t="s">
        <v>11</v>
      </c>
      <c r="C642" s="67" t="s">
        <v>3091</v>
      </c>
      <c r="D642" s="67" t="s">
        <v>3361</v>
      </c>
      <c r="E642" s="67" t="s">
        <v>3362</v>
      </c>
      <c r="F642" s="67" t="s">
        <v>529</v>
      </c>
      <c r="G642" s="67" t="s">
        <v>2469</v>
      </c>
      <c r="H642" s="67" t="s">
        <v>8</v>
      </c>
      <c r="I642" s="67" t="s">
        <v>342</v>
      </c>
      <c r="J642" s="67" t="s">
        <v>3863</v>
      </c>
      <c r="K642" s="67" t="s">
        <v>4763</v>
      </c>
      <c r="L642" s="68">
        <v>10000</v>
      </c>
      <c r="M642" s="68">
        <v>1212</v>
      </c>
      <c r="N642" s="68">
        <v>8788</v>
      </c>
      <c r="O642" s="67" t="s">
        <v>4764</v>
      </c>
      <c r="P642" s="67" t="str">
        <f>TMES[[#This Row],[cedula]]&amp;TMES[[#This Row],[ctapresup]]</f>
        <v>001011840182.1.1.1.01</v>
      </c>
      <c r="Q642" s="69">
        <v>0</v>
      </c>
      <c r="R642" s="40">
        <v>287</v>
      </c>
      <c r="S642" s="69">
        <v>0</v>
      </c>
      <c r="T642" s="40">
        <v>546</v>
      </c>
      <c r="U642" s="69">
        <v>0</v>
      </c>
      <c r="V642" s="40">
        <v>50</v>
      </c>
      <c r="W642" s="40">
        <v>25</v>
      </c>
      <c r="X642" s="69">
        <v>0</v>
      </c>
      <c r="Y642" s="69">
        <v>0</v>
      </c>
      <c r="Z642" s="40">
        <v>304</v>
      </c>
      <c r="AA642" s="69">
        <v>0</v>
      </c>
    </row>
    <row r="643" spans="1:27">
      <c r="A643" s="67" t="s">
        <v>3052</v>
      </c>
      <c r="B643" s="67" t="s">
        <v>11</v>
      </c>
      <c r="C643" s="67" t="s">
        <v>3091</v>
      </c>
      <c r="D643" s="67" t="s">
        <v>3361</v>
      </c>
      <c r="E643" s="67" t="s">
        <v>3362</v>
      </c>
      <c r="F643" s="67" t="s">
        <v>1104</v>
      </c>
      <c r="G643" s="67" t="s">
        <v>2700</v>
      </c>
      <c r="H643" s="67" t="s">
        <v>59</v>
      </c>
      <c r="I643" s="67" t="s">
        <v>342</v>
      </c>
      <c r="J643" s="67" t="s">
        <v>3864</v>
      </c>
      <c r="K643" s="67" t="s">
        <v>4763</v>
      </c>
      <c r="L643" s="68">
        <v>145000</v>
      </c>
      <c r="M643" s="68">
        <v>31284.99</v>
      </c>
      <c r="N643" s="68">
        <v>113715.01</v>
      </c>
      <c r="O643" s="67" t="s">
        <v>4764</v>
      </c>
      <c r="P643" s="67" t="str">
        <f>TMES[[#This Row],[cedula]]&amp;TMES[[#This Row],[ctapresup]]</f>
        <v>001079539292.1.1.1.01</v>
      </c>
      <c r="Q643" s="69">
        <v>0</v>
      </c>
      <c r="R643" s="40">
        <v>4161.5</v>
      </c>
      <c r="S643" s="69">
        <v>0</v>
      </c>
      <c r="T643" s="69">
        <v>0</v>
      </c>
      <c r="U643" s="69">
        <v>0</v>
      </c>
      <c r="V643" s="69">
        <v>0</v>
      </c>
      <c r="W643" s="40">
        <v>25</v>
      </c>
      <c r="X643" s="40">
        <v>22690.49</v>
      </c>
      <c r="Y643" s="69">
        <v>0</v>
      </c>
      <c r="Z643" s="40">
        <v>4408</v>
      </c>
      <c r="AA643" s="69">
        <v>0</v>
      </c>
    </row>
    <row r="644" spans="1:27">
      <c r="A644" s="67" t="s">
        <v>3052</v>
      </c>
      <c r="B644" s="67" t="s">
        <v>11</v>
      </c>
      <c r="C644" s="67" t="s">
        <v>3091</v>
      </c>
      <c r="D644" s="67" t="s">
        <v>3361</v>
      </c>
      <c r="E644" s="67" t="s">
        <v>3362</v>
      </c>
      <c r="F644" s="67" t="s">
        <v>530</v>
      </c>
      <c r="G644" s="67" t="s">
        <v>1480</v>
      </c>
      <c r="H644" s="67" t="s">
        <v>27</v>
      </c>
      <c r="I644" s="67" t="s">
        <v>342</v>
      </c>
      <c r="J644" s="67" t="s">
        <v>3865</v>
      </c>
      <c r="K644" s="67" t="s">
        <v>4763</v>
      </c>
      <c r="L644" s="68">
        <v>10000</v>
      </c>
      <c r="M644" s="68">
        <v>666</v>
      </c>
      <c r="N644" s="68">
        <v>9334</v>
      </c>
      <c r="O644" s="67" t="s">
        <v>4764</v>
      </c>
      <c r="P644" s="67" t="str">
        <f>TMES[[#This Row],[cedula]]&amp;TMES[[#This Row],[ctapresup]]</f>
        <v>001002350352.1.1.1.01</v>
      </c>
      <c r="Q644" s="69">
        <v>0</v>
      </c>
      <c r="R644" s="40">
        <v>287</v>
      </c>
      <c r="S644" s="69">
        <v>0</v>
      </c>
      <c r="T644" s="69">
        <v>0</v>
      </c>
      <c r="U644" s="69">
        <v>0</v>
      </c>
      <c r="V644" s="40">
        <v>50</v>
      </c>
      <c r="W644" s="40">
        <v>25</v>
      </c>
      <c r="X644" s="69">
        <v>0</v>
      </c>
      <c r="Y644" s="69">
        <v>0</v>
      </c>
      <c r="Z644" s="40">
        <v>304</v>
      </c>
      <c r="AA644" s="69">
        <v>0</v>
      </c>
    </row>
    <row r="645" spans="1:27">
      <c r="A645" s="67" t="s">
        <v>3052</v>
      </c>
      <c r="B645" s="67" t="s">
        <v>11</v>
      </c>
      <c r="C645" s="67" t="s">
        <v>3091</v>
      </c>
      <c r="D645" s="67" t="s">
        <v>3361</v>
      </c>
      <c r="E645" s="67" t="s">
        <v>3362</v>
      </c>
      <c r="F645" s="67" t="s">
        <v>531</v>
      </c>
      <c r="G645" s="67" t="s">
        <v>1481</v>
      </c>
      <c r="H645" s="67" t="s">
        <v>8</v>
      </c>
      <c r="I645" s="67" t="s">
        <v>342</v>
      </c>
      <c r="J645" s="67" t="s">
        <v>3866</v>
      </c>
      <c r="K645" s="67" t="s">
        <v>4763</v>
      </c>
      <c r="L645" s="68">
        <v>20000</v>
      </c>
      <c r="M645" s="68">
        <v>3512.96</v>
      </c>
      <c r="N645" s="68">
        <v>16487.04</v>
      </c>
      <c r="O645" s="67" t="s">
        <v>4764</v>
      </c>
      <c r="P645" s="67" t="str">
        <f>TMES[[#This Row],[cedula]]&amp;TMES[[#This Row],[ctapresup]]</f>
        <v>001136992432.1.1.1.01</v>
      </c>
      <c r="Q645" s="69">
        <v>0</v>
      </c>
      <c r="R645" s="40">
        <v>574</v>
      </c>
      <c r="S645" s="40">
        <v>300</v>
      </c>
      <c r="T645" s="40">
        <v>1955.96</v>
      </c>
      <c r="U645" s="69">
        <v>0</v>
      </c>
      <c r="V645" s="40">
        <v>50</v>
      </c>
      <c r="W645" s="40">
        <v>25</v>
      </c>
      <c r="X645" s="69">
        <v>0</v>
      </c>
      <c r="Y645" s="69">
        <v>0</v>
      </c>
      <c r="Z645" s="40">
        <v>608</v>
      </c>
      <c r="AA645" s="69">
        <v>0</v>
      </c>
    </row>
    <row r="646" spans="1:27">
      <c r="A646" s="67" t="s">
        <v>3052</v>
      </c>
      <c r="B646" s="67" t="s">
        <v>11</v>
      </c>
      <c r="C646" s="67" t="s">
        <v>3091</v>
      </c>
      <c r="D646" s="67" t="s">
        <v>3361</v>
      </c>
      <c r="E646" s="67" t="s">
        <v>3362</v>
      </c>
      <c r="F646" s="67" t="s">
        <v>655</v>
      </c>
      <c r="G646" s="67" t="s">
        <v>1482</v>
      </c>
      <c r="H646" s="67" t="s">
        <v>27</v>
      </c>
      <c r="I646" s="67" t="s">
        <v>611</v>
      </c>
      <c r="J646" s="67" t="s">
        <v>3867</v>
      </c>
      <c r="K646" s="67" t="s">
        <v>4763</v>
      </c>
      <c r="L646" s="68">
        <v>15000</v>
      </c>
      <c r="M646" s="68">
        <v>9407.16</v>
      </c>
      <c r="N646" s="68">
        <v>5592.84</v>
      </c>
      <c r="O646" s="67" t="s">
        <v>4764</v>
      </c>
      <c r="P646" s="67" t="str">
        <f>TMES[[#This Row],[cedula]]&amp;TMES[[#This Row],[ctapresup]]</f>
        <v>001099247042.1.1.1.01</v>
      </c>
      <c r="Q646" s="69">
        <v>0</v>
      </c>
      <c r="R646" s="40">
        <v>430.5</v>
      </c>
      <c r="S646" s="69">
        <v>0</v>
      </c>
      <c r="T646" s="40">
        <v>8445.66</v>
      </c>
      <c r="U646" s="69">
        <v>0</v>
      </c>
      <c r="V646" s="40">
        <v>50</v>
      </c>
      <c r="W646" s="40">
        <v>25</v>
      </c>
      <c r="X646" s="69">
        <v>0</v>
      </c>
      <c r="Y646" s="69">
        <v>0</v>
      </c>
      <c r="Z646" s="40">
        <v>456</v>
      </c>
      <c r="AA646" s="69">
        <v>0</v>
      </c>
    </row>
    <row r="647" spans="1:27">
      <c r="A647" s="67" t="s">
        <v>3052</v>
      </c>
      <c r="B647" s="67" t="s">
        <v>11</v>
      </c>
      <c r="C647" s="67" t="s">
        <v>3091</v>
      </c>
      <c r="D647" s="67" t="s">
        <v>3361</v>
      </c>
      <c r="E647" s="67" t="s">
        <v>3362</v>
      </c>
      <c r="F647" s="67" t="s">
        <v>1046</v>
      </c>
      <c r="G647" s="67" t="s">
        <v>2470</v>
      </c>
      <c r="H647" s="67" t="s">
        <v>210</v>
      </c>
      <c r="I647" s="67" t="s">
        <v>342</v>
      </c>
      <c r="J647" s="67" t="s">
        <v>3868</v>
      </c>
      <c r="K647" s="67" t="s">
        <v>4763</v>
      </c>
      <c r="L647" s="68">
        <v>25000</v>
      </c>
      <c r="M647" s="68">
        <v>3798.5</v>
      </c>
      <c r="N647" s="68">
        <v>21201.5</v>
      </c>
      <c r="O647" s="67" t="s">
        <v>4764</v>
      </c>
      <c r="P647" s="67" t="str">
        <f>TMES[[#This Row],[cedula]]&amp;TMES[[#This Row],[ctapresup]]</f>
        <v>001181890832.1.1.1.01</v>
      </c>
      <c r="Q647" s="69">
        <v>0</v>
      </c>
      <c r="R647" s="40">
        <v>717.5</v>
      </c>
      <c r="S647" s="69">
        <v>0</v>
      </c>
      <c r="T647" s="40">
        <v>2296</v>
      </c>
      <c r="U647" s="69">
        <v>0</v>
      </c>
      <c r="V647" s="69">
        <v>0</v>
      </c>
      <c r="W647" s="40">
        <v>25</v>
      </c>
      <c r="X647" s="69">
        <v>0</v>
      </c>
      <c r="Y647" s="69">
        <v>0</v>
      </c>
      <c r="Z647" s="40">
        <v>760</v>
      </c>
      <c r="AA647" s="69">
        <v>0</v>
      </c>
    </row>
    <row r="648" spans="1:27">
      <c r="A648" s="67" t="s">
        <v>3052</v>
      </c>
      <c r="B648" s="67" t="s">
        <v>11</v>
      </c>
      <c r="C648" s="67" t="s">
        <v>3091</v>
      </c>
      <c r="D648" s="67" t="s">
        <v>3361</v>
      </c>
      <c r="E648" s="67" t="s">
        <v>3362</v>
      </c>
      <c r="F648" s="67" t="s">
        <v>3082</v>
      </c>
      <c r="G648" s="67" t="s">
        <v>2471</v>
      </c>
      <c r="H648" s="67" t="s">
        <v>259</v>
      </c>
      <c r="I648" s="67" t="s">
        <v>342</v>
      </c>
      <c r="J648" s="67" t="s">
        <v>3869</v>
      </c>
      <c r="K648" s="67" t="s">
        <v>4763</v>
      </c>
      <c r="L648" s="68">
        <v>65000</v>
      </c>
      <c r="M648" s="68">
        <v>9494.08</v>
      </c>
      <c r="N648" s="68">
        <v>55505.919999999998</v>
      </c>
      <c r="O648" s="67" t="s">
        <v>4764</v>
      </c>
      <c r="P648" s="67" t="str">
        <f>TMES[[#This Row],[cedula]]&amp;TMES[[#This Row],[ctapresup]]</f>
        <v>001179438372.1.1.1.01</v>
      </c>
      <c r="Q648" s="69">
        <v>0</v>
      </c>
      <c r="R648" s="40">
        <v>1865.5</v>
      </c>
      <c r="S648" s="40">
        <v>1200</v>
      </c>
      <c r="T648" s="69">
        <v>0</v>
      </c>
      <c r="U648" s="69">
        <v>0</v>
      </c>
      <c r="V648" s="69">
        <v>0</v>
      </c>
      <c r="W648" s="40">
        <v>25</v>
      </c>
      <c r="X648" s="40">
        <v>4427.58</v>
      </c>
      <c r="Y648" s="69">
        <v>0</v>
      </c>
      <c r="Z648" s="40">
        <v>1976</v>
      </c>
      <c r="AA648" s="69">
        <v>0</v>
      </c>
    </row>
    <row r="649" spans="1:27">
      <c r="A649" s="67" t="s">
        <v>3052</v>
      </c>
      <c r="B649" s="67" t="s">
        <v>11</v>
      </c>
      <c r="C649" s="67" t="s">
        <v>3091</v>
      </c>
      <c r="D649" s="67" t="s">
        <v>3361</v>
      </c>
      <c r="E649" s="67" t="s">
        <v>3362</v>
      </c>
      <c r="F649" s="67" t="s">
        <v>532</v>
      </c>
      <c r="G649" s="67" t="s">
        <v>1483</v>
      </c>
      <c r="H649" s="67" t="s">
        <v>491</v>
      </c>
      <c r="I649" s="67" t="s">
        <v>342</v>
      </c>
      <c r="J649" s="67" t="s">
        <v>3870</v>
      </c>
      <c r="K649" s="67" t="s">
        <v>4763</v>
      </c>
      <c r="L649" s="68">
        <v>50000</v>
      </c>
      <c r="M649" s="68">
        <v>11415.13</v>
      </c>
      <c r="N649" s="68">
        <v>38584.870000000003</v>
      </c>
      <c r="O649" s="67" t="s">
        <v>4764</v>
      </c>
      <c r="P649" s="67" t="str">
        <f>TMES[[#This Row],[cedula]]&amp;TMES[[#This Row],[ctapresup]]</f>
        <v>001008409172.1.1.1.01</v>
      </c>
      <c r="Q649" s="69">
        <v>0</v>
      </c>
      <c r="R649" s="40">
        <v>1435</v>
      </c>
      <c r="S649" s="69">
        <v>0</v>
      </c>
      <c r="T649" s="40">
        <v>3909.96</v>
      </c>
      <c r="U649" s="69">
        <v>0</v>
      </c>
      <c r="V649" s="40">
        <v>100</v>
      </c>
      <c r="W649" s="40">
        <v>25</v>
      </c>
      <c r="X649" s="40">
        <v>1400.27</v>
      </c>
      <c r="Y649" s="69">
        <v>0</v>
      </c>
      <c r="Z649" s="40">
        <v>1520</v>
      </c>
      <c r="AA649" s="40">
        <v>3024.9</v>
      </c>
    </row>
    <row r="650" spans="1:27">
      <c r="A650" s="67" t="s">
        <v>3052</v>
      </c>
      <c r="B650" s="67" t="s">
        <v>11</v>
      </c>
      <c r="C650" s="67" t="s">
        <v>3091</v>
      </c>
      <c r="D650" s="67" t="s">
        <v>3361</v>
      </c>
      <c r="E650" s="67" t="s">
        <v>3362</v>
      </c>
      <c r="F650" s="67" t="s">
        <v>656</v>
      </c>
      <c r="G650" s="67" t="s">
        <v>2472</v>
      </c>
      <c r="H650" s="67" t="s">
        <v>657</v>
      </c>
      <c r="I650" s="67" t="s">
        <v>611</v>
      </c>
      <c r="J650" s="67" t="s">
        <v>3871</v>
      </c>
      <c r="K650" s="67" t="s">
        <v>4763</v>
      </c>
      <c r="L650" s="68">
        <v>16500</v>
      </c>
      <c r="M650" s="68">
        <v>1591.15</v>
      </c>
      <c r="N650" s="68">
        <v>14908.85</v>
      </c>
      <c r="O650" s="67" t="s">
        <v>4764</v>
      </c>
      <c r="P650" s="67" t="str">
        <f>TMES[[#This Row],[cedula]]&amp;TMES[[#This Row],[ctapresup]]</f>
        <v>001029497732.1.1.1.01</v>
      </c>
      <c r="Q650" s="69">
        <v>0</v>
      </c>
      <c r="R650" s="40">
        <v>473.55</v>
      </c>
      <c r="S650" s="69">
        <v>0</v>
      </c>
      <c r="T650" s="40">
        <v>541</v>
      </c>
      <c r="U650" s="69">
        <v>0</v>
      </c>
      <c r="V650" s="40">
        <v>50</v>
      </c>
      <c r="W650" s="40">
        <v>25</v>
      </c>
      <c r="X650" s="69">
        <v>0</v>
      </c>
      <c r="Y650" s="69">
        <v>0</v>
      </c>
      <c r="Z650" s="40">
        <v>501.6</v>
      </c>
      <c r="AA650" s="69">
        <v>0</v>
      </c>
    </row>
    <row r="651" spans="1:27">
      <c r="A651" s="67" t="s">
        <v>3052</v>
      </c>
      <c r="B651" s="67" t="s">
        <v>11</v>
      </c>
      <c r="C651" s="67" t="s">
        <v>3091</v>
      </c>
      <c r="D651" s="67" t="s">
        <v>3361</v>
      </c>
      <c r="E651" s="67" t="s">
        <v>3362</v>
      </c>
      <c r="F651" s="67" t="s">
        <v>818</v>
      </c>
      <c r="G651" s="67" t="s">
        <v>1484</v>
      </c>
      <c r="H651" s="67" t="s">
        <v>819</v>
      </c>
      <c r="I651" s="67" t="s">
        <v>811</v>
      </c>
      <c r="J651" s="67" t="s">
        <v>3872</v>
      </c>
      <c r="K651" s="67" t="s">
        <v>4763</v>
      </c>
      <c r="L651" s="68">
        <v>18240.53</v>
      </c>
      <c r="M651" s="68">
        <v>1453.01</v>
      </c>
      <c r="N651" s="68">
        <v>16787.52</v>
      </c>
      <c r="O651" s="67" t="s">
        <v>4764</v>
      </c>
      <c r="P651" s="67" t="str">
        <f>TMES[[#This Row],[cedula]]&amp;TMES[[#This Row],[ctapresup]]</f>
        <v>001056530832.1.1.1.01</v>
      </c>
      <c r="Q651" s="69">
        <v>0</v>
      </c>
      <c r="R651" s="40">
        <v>523.5</v>
      </c>
      <c r="S651" s="40">
        <v>300</v>
      </c>
      <c r="T651" s="69">
        <v>0</v>
      </c>
      <c r="U651" s="69">
        <v>0</v>
      </c>
      <c r="V651" s="40">
        <v>50</v>
      </c>
      <c r="W651" s="40">
        <v>25</v>
      </c>
      <c r="X651" s="69">
        <v>0</v>
      </c>
      <c r="Y651" s="69">
        <v>0</v>
      </c>
      <c r="Z651" s="40">
        <v>554.51</v>
      </c>
      <c r="AA651" s="69">
        <v>0</v>
      </c>
    </row>
    <row r="652" spans="1:27">
      <c r="A652" s="67" t="s">
        <v>3052</v>
      </c>
      <c r="B652" s="67" t="s">
        <v>11</v>
      </c>
      <c r="C652" s="67" t="s">
        <v>3091</v>
      </c>
      <c r="D652" s="67" t="s">
        <v>3361</v>
      </c>
      <c r="E652" s="67" t="s">
        <v>3362</v>
      </c>
      <c r="F652" s="67" t="s">
        <v>1047</v>
      </c>
      <c r="G652" s="67" t="s">
        <v>2473</v>
      </c>
      <c r="H652" s="67" t="s">
        <v>210</v>
      </c>
      <c r="I652" s="67" t="s">
        <v>342</v>
      </c>
      <c r="J652" s="67" t="s">
        <v>3873</v>
      </c>
      <c r="K652" s="67" t="s">
        <v>4763</v>
      </c>
      <c r="L652" s="68">
        <v>25000</v>
      </c>
      <c r="M652" s="68">
        <v>1502.5</v>
      </c>
      <c r="N652" s="68">
        <v>23497.5</v>
      </c>
      <c r="O652" s="67" t="s">
        <v>4764</v>
      </c>
      <c r="P652" s="67" t="str">
        <f>TMES[[#This Row],[cedula]]&amp;TMES[[#This Row],[ctapresup]]</f>
        <v>402207427342.1.1.1.01</v>
      </c>
      <c r="Q652" s="69">
        <v>0</v>
      </c>
      <c r="R652" s="40">
        <v>717.5</v>
      </c>
      <c r="S652" s="69">
        <v>0</v>
      </c>
      <c r="T652" s="69">
        <v>0</v>
      </c>
      <c r="U652" s="69">
        <v>0</v>
      </c>
      <c r="V652" s="69">
        <v>0</v>
      </c>
      <c r="W652" s="40">
        <v>25</v>
      </c>
      <c r="X652" s="69">
        <v>0</v>
      </c>
      <c r="Y652" s="69">
        <v>0</v>
      </c>
      <c r="Z652" s="40">
        <v>760</v>
      </c>
      <c r="AA652" s="69">
        <v>0</v>
      </c>
    </row>
    <row r="653" spans="1:27">
      <c r="A653" s="67" t="s">
        <v>3052</v>
      </c>
      <c r="B653" s="67" t="s">
        <v>11</v>
      </c>
      <c r="C653" s="67" t="s">
        <v>3091</v>
      </c>
      <c r="D653" s="67" t="s">
        <v>3361</v>
      </c>
      <c r="E653" s="67" t="s">
        <v>3362</v>
      </c>
      <c r="F653" s="67" t="s">
        <v>1098</v>
      </c>
      <c r="G653" s="67" t="s">
        <v>2474</v>
      </c>
      <c r="H653" s="67" t="s">
        <v>1099</v>
      </c>
      <c r="I653" s="67" t="s">
        <v>342</v>
      </c>
      <c r="J653" s="67" t="s">
        <v>3874</v>
      </c>
      <c r="K653" s="67" t="s">
        <v>4763</v>
      </c>
      <c r="L653" s="68">
        <v>50000</v>
      </c>
      <c r="M653" s="68">
        <v>6119.58</v>
      </c>
      <c r="N653" s="68">
        <v>43880.42</v>
      </c>
      <c r="O653" s="67" t="s">
        <v>4764</v>
      </c>
      <c r="P653" s="67" t="str">
        <f>TMES[[#This Row],[cedula]]&amp;TMES[[#This Row],[ctapresup]]</f>
        <v>001008097972.1.1.1.01</v>
      </c>
      <c r="Q653" s="69">
        <v>0</v>
      </c>
      <c r="R653" s="40">
        <v>1435</v>
      </c>
      <c r="S653" s="69">
        <v>0</v>
      </c>
      <c r="T653" s="69">
        <v>0</v>
      </c>
      <c r="U653" s="69">
        <v>0</v>
      </c>
      <c r="V653" s="69">
        <v>0</v>
      </c>
      <c r="W653" s="40">
        <v>25</v>
      </c>
      <c r="X653" s="40">
        <v>1627.13</v>
      </c>
      <c r="Y653" s="69">
        <v>0</v>
      </c>
      <c r="Z653" s="40">
        <v>1520</v>
      </c>
      <c r="AA653" s="40">
        <v>1512.45</v>
      </c>
    </row>
    <row r="654" spans="1:27">
      <c r="A654" s="67" t="s">
        <v>3052</v>
      </c>
      <c r="B654" s="67" t="s">
        <v>11</v>
      </c>
      <c r="C654" s="67" t="s">
        <v>3091</v>
      </c>
      <c r="D654" s="67" t="s">
        <v>3361</v>
      </c>
      <c r="E654" s="67" t="s">
        <v>3362</v>
      </c>
      <c r="F654" s="67" t="s">
        <v>533</v>
      </c>
      <c r="G654" s="67" t="s">
        <v>1485</v>
      </c>
      <c r="H654" s="67" t="s">
        <v>534</v>
      </c>
      <c r="I654" s="67" t="s">
        <v>342</v>
      </c>
      <c r="J654" s="67" t="s">
        <v>3875</v>
      </c>
      <c r="K654" s="67" t="s">
        <v>4763</v>
      </c>
      <c r="L654" s="68">
        <v>22000</v>
      </c>
      <c r="M654" s="68">
        <v>1375.2</v>
      </c>
      <c r="N654" s="68">
        <v>20624.8</v>
      </c>
      <c r="O654" s="67" t="s">
        <v>4764</v>
      </c>
      <c r="P654" s="67" t="str">
        <f>TMES[[#This Row],[cedula]]&amp;TMES[[#This Row],[ctapresup]]</f>
        <v>001003474002.1.1.1.01</v>
      </c>
      <c r="Q654" s="69">
        <v>0</v>
      </c>
      <c r="R654" s="40">
        <v>631.4</v>
      </c>
      <c r="S654" s="69">
        <v>0</v>
      </c>
      <c r="T654" s="69">
        <v>0</v>
      </c>
      <c r="U654" s="69">
        <v>0</v>
      </c>
      <c r="V654" s="40">
        <v>50</v>
      </c>
      <c r="W654" s="40">
        <v>25</v>
      </c>
      <c r="X654" s="69">
        <v>0</v>
      </c>
      <c r="Y654" s="69">
        <v>0</v>
      </c>
      <c r="Z654" s="40">
        <v>668.8</v>
      </c>
      <c r="AA654" s="69">
        <v>0</v>
      </c>
    </row>
    <row r="655" spans="1:27">
      <c r="A655" s="67" t="s">
        <v>3052</v>
      </c>
      <c r="B655" s="67" t="s">
        <v>11</v>
      </c>
      <c r="C655" s="67" t="s">
        <v>3091</v>
      </c>
      <c r="D655" s="67" t="s">
        <v>3361</v>
      </c>
      <c r="E655" s="67" t="s">
        <v>3362</v>
      </c>
      <c r="F655" s="67" t="s">
        <v>658</v>
      </c>
      <c r="G655" s="67" t="s">
        <v>2475</v>
      </c>
      <c r="H655" s="67" t="s">
        <v>430</v>
      </c>
      <c r="I655" s="67" t="s">
        <v>611</v>
      </c>
      <c r="J655" s="67" t="s">
        <v>3876</v>
      </c>
      <c r="K655" s="67" t="s">
        <v>4763</v>
      </c>
      <c r="L655" s="68">
        <v>11000</v>
      </c>
      <c r="M655" s="68">
        <v>8775.6</v>
      </c>
      <c r="N655" s="68">
        <v>2224.4</v>
      </c>
      <c r="O655" s="67" t="s">
        <v>4764</v>
      </c>
      <c r="P655" s="67" t="str">
        <f>TMES[[#This Row],[cedula]]&amp;TMES[[#This Row],[ctapresup]]</f>
        <v>001040698852.1.1.1.01</v>
      </c>
      <c r="Q655" s="69">
        <v>0</v>
      </c>
      <c r="R655" s="40">
        <v>315.7</v>
      </c>
      <c r="S655" s="40">
        <v>300</v>
      </c>
      <c r="T655" s="40">
        <v>7750.5</v>
      </c>
      <c r="U655" s="69">
        <v>0</v>
      </c>
      <c r="V655" s="40">
        <v>50</v>
      </c>
      <c r="W655" s="40">
        <v>25</v>
      </c>
      <c r="X655" s="69">
        <v>0</v>
      </c>
      <c r="Y655" s="69">
        <v>0</v>
      </c>
      <c r="Z655" s="40">
        <v>334.4</v>
      </c>
      <c r="AA655" s="69">
        <v>0</v>
      </c>
    </row>
    <row r="656" spans="1:27">
      <c r="A656" s="67" t="s">
        <v>3052</v>
      </c>
      <c r="B656" s="67" t="s">
        <v>11</v>
      </c>
      <c r="C656" s="67" t="s">
        <v>3091</v>
      </c>
      <c r="D656" s="67" t="s">
        <v>3361</v>
      </c>
      <c r="E656" s="67" t="s">
        <v>3362</v>
      </c>
      <c r="F656" s="67" t="s">
        <v>535</v>
      </c>
      <c r="G656" s="67" t="s">
        <v>2476</v>
      </c>
      <c r="H656" s="67" t="s">
        <v>210</v>
      </c>
      <c r="I656" s="67" t="s">
        <v>342</v>
      </c>
      <c r="J656" s="67" t="s">
        <v>3877</v>
      </c>
      <c r="K656" s="67" t="s">
        <v>4763</v>
      </c>
      <c r="L656" s="68">
        <v>10000</v>
      </c>
      <c r="M656" s="68">
        <v>7172.96</v>
      </c>
      <c r="N656" s="68">
        <v>2827.04</v>
      </c>
      <c r="O656" s="67" t="s">
        <v>4764</v>
      </c>
      <c r="P656" s="67" t="str">
        <f>TMES[[#This Row],[cedula]]&amp;TMES[[#This Row],[ctapresup]]</f>
        <v>001003182602.1.1.1.01</v>
      </c>
      <c r="Q656" s="69">
        <v>0</v>
      </c>
      <c r="R656" s="40">
        <v>287</v>
      </c>
      <c r="S656" s="40">
        <v>300</v>
      </c>
      <c r="T656" s="40">
        <v>6256.96</v>
      </c>
      <c r="U656" s="69">
        <v>0</v>
      </c>
      <c r="V656" s="69">
        <v>0</v>
      </c>
      <c r="W656" s="40">
        <v>25</v>
      </c>
      <c r="X656" s="69">
        <v>0</v>
      </c>
      <c r="Y656" s="69">
        <v>0</v>
      </c>
      <c r="Z656" s="40">
        <v>304</v>
      </c>
      <c r="AA656" s="69">
        <v>0</v>
      </c>
    </row>
    <row r="657" spans="1:27">
      <c r="A657" s="67" t="s">
        <v>3052</v>
      </c>
      <c r="B657" s="67" t="s">
        <v>11</v>
      </c>
      <c r="C657" s="67" t="s">
        <v>3091</v>
      </c>
      <c r="D657" s="67" t="s">
        <v>3361</v>
      </c>
      <c r="E657" s="67" t="s">
        <v>3362</v>
      </c>
      <c r="F657" s="67" t="s">
        <v>536</v>
      </c>
      <c r="G657" s="67" t="s">
        <v>1486</v>
      </c>
      <c r="H657" s="67" t="s">
        <v>537</v>
      </c>
      <c r="I657" s="67" t="s">
        <v>342</v>
      </c>
      <c r="J657" s="67" t="s">
        <v>3878</v>
      </c>
      <c r="K657" s="67" t="s">
        <v>4763</v>
      </c>
      <c r="L657" s="68">
        <v>20000</v>
      </c>
      <c r="M657" s="68">
        <v>13406.22</v>
      </c>
      <c r="N657" s="68">
        <v>6593.78</v>
      </c>
      <c r="O657" s="67" t="s">
        <v>4764</v>
      </c>
      <c r="P657" s="67" t="str">
        <f>TMES[[#This Row],[cedula]]&amp;TMES[[#This Row],[ctapresup]]</f>
        <v>001056411202.1.1.1.01</v>
      </c>
      <c r="Q657" s="69">
        <v>0</v>
      </c>
      <c r="R657" s="40">
        <v>574</v>
      </c>
      <c r="S657" s="69">
        <v>0</v>
      </c>
      <c r="T657" s="40">
        <v>12099.22</v>
      </c>
      <c r="U657" s="69">
        <v>0</v>
      </c>
      <c r="V657" s="40">
        <v>100</v>
      </c>
      <c r="W657" s="40">
        <v>25</v>
      </c>
      <c r="X657" s="69">
        <v>0</v>
      </c>
      <c r="Y657" s="69">
        <v>0</v>
      </c>
      <c r="Z657" s="40">
        <v>608</v>
      </c>
      <c r="AA657" s="69">
        <v>0</v>
      </c>
    </row>
    <row r="658" spans="1:27">
      <c r="A658" s="67" t="s">
        <v>3052</v>
      </c>
      <c r="B658" s="67" t="s">
        <v>11</v>
      </c>
      <c r="C658" s="67" t="s">
        <v>3091</v>
      </c>
      <c r="D658" s="67" t="s">
        <v>3361</v>
      </c>
      <c r="E658" s="67" t="s">
        <v>3362</v>
      </c>
      <c r="F658" s="67" t="s">
        <v>1613</v>
      </c>
      <c r="G658" s="67" t="s">
        <v>2477</v>
      </c>
      <c r="H658" s="67" t="s">
        <v>381</v>
      </c>
      <c r="I658" s="67" t="s">
        <v>342</v>
      </c>
      <c r="J658" s="67" t="s">
        <v>3879</v>
      </c>
      <c r="K658" s="67" t="s">
        <v>4763</v>
      </c>
      <c r="L658" s="68">
        <v>25000</v>
      </c>
      <c r="M658" s="68">
        <v>1502.5</v>
      </c>
      <c r="N658" s="68">
        <v>23497.5</v>
      </c>
      <c r="O658" s="67" t="s">
        <v>4764</v>
      </c>
      <c r="P658" s="67" t="str">
        <f>TMES[[#This Row],[cedula]]&amp;TMES[[#This Row],[ctapresup]]</f>
        <v>402392986372.1.1.1.01</v>
      </c>
      <c r="Q658" s="69">
        <v>0</v>
      </c>
      <c r="R658" s="40">
        <v>717.5</v>
      </c>
      <c r="S658" s="69">
        <v>0</v>
      </c>
      <c r="T658" s="69">
        <v>0</v>
      </c>
      <c r="U658" s="69">
        <v>0</v>
      </c>
      <c r="V658" s="69">
        <v>0</v>
      </c>
      <c r="W658" s="40">
        <v>25</v>
      </c>
      <c r="X658" s="69">
        <v>0</v>
      </c>
      <c r="Y658" s="69">
        <v>0</v>
      </c>
      <c r="Z658" s="40">
        <v>760</v>
      </c>
      <c r="AA658" s="69">
        <v>0</v>
      </c>
    </row>
    <row r="659" spans="1:27">
      <c r="A659" s="67" t="s">
        <v>3052</v>
      </c>
      <c r="B659" s="67" t="s">
        <v>11</v>
      </c>
      <c r="C659" s="67" t="s">
        <v>3091</v>
      </c>
      <c r="D659" s="67" t="s">
        <v>3361</v>
      </c>
      <c r="E659" s="67" t="s">
        <v>3362</v>
      </c>
      <c r="F659" s="67" t="s">
        <v>538</v>
      </c>
      <c r="G659" s="67" t="s">
        <v>2478</v>
      </c>
      <c r="H659" s="67" t="s">
        <v>539</v>
      </c>
      <c r="I659" s="67" t="s">
        <v>342</v>
      </c>
      <c r="J659" s="67" t="s">
        <v>3880</v>
      </c>
      <c r="K659" s="67" t="s">
        <v>4763</v>
      </c>
      <c r="L659" s="68">
        <v>11000</v>
      </c>
      <c r="M659" s="68">
        <v>775.1</v>
      </c>
      <c r="N659" s="68">
        <v>10224.9</v>
      </c>
      <c r="O659" s="67" t="s">
        <v>4764</v>
      </c>
      <c r="P659" s="67" t="str">
        <f>TMES[[#This Row],[cedula]]&amp;TMES[[#This Row],[ctapresup]]</f>
        <v>005001056142.1.1.1.01</v>
      </c>
      <c r="Q659" s="69">
        <v>0</v>
      </c>
      <c r="R659" s="40">
        <v>315.7</v>
      </c>
      <c r="S659" s="69">
        <v>0</v>
      </c>
      <c r="T659" s="69">
        <v>0</v>
      </c>
      <c r="U659" s="69">
        <v>0</v>
      </c>
      <c r="V659" s="40">
        <v>100</v>
      </c>
      <c r="W659" s="40">
        <v>25</v>
      </c>
      <c r="X659" s="69">
        <v>0</v>
      </c>
      <c r="Y659" s="69">
        <v>0</v>
      </c>
      <c r="Z659" s="40">
        <v>334.4</v>
      </c>
      <c r="AA659" s="69">
        <v>0</v>
      </c>
    </row>
    <row r="660" spans="1:27">
      <c r="A660" s="67" t="s">
        <v>3052</v>
      </c>
      <c r="B660" s="67" t="s">
        <v>11</v>
      </c>
      <c r="C660" s="67" t="s">
        <v>3091</v>
      </c>
      <c r="D660" s="67" t="s">
        <v>3361</v>
      </c>
      <c r="E660" s="67" t="s">
        <v>3362</v>
      </c>
      <c r="F660" s="67" t="s">
        <v>540</v>
      </c>
      <c r="G660" s="67" t="s">
        <v>2479</v>
      </c>
      <c r="H660" s="67" t="s">
        <v>541</v>
      </c>
      <c r="I660" s="67" t="s">
        <v>342</v>
      </c>
      <c r="J660" s="67" t="s">
        <v>3881</v>
      </c>
      <c r="K660" s="67" t="s">
        <v>4763</v>
      </c>
      <c r="L660" s="68">
        <v>35000</v>
      </c>
      <c r="M660" s="68">
        <v>2213.5</v>
      </c>
      <c r="N660" s="68">
        <v>32786.5</v>
      </c>
      <c r="O660" s="67" t="s">
        <v>4764</v>
      </c>
      <c r="P660" s="67" t="str">
        <f>TMES[[#This Row],[cedula]]&amp;TMES[[#This Row],[ctapresup]]</f>
        <v>002001333532.1.1.1.01</v>
      </c>
      <c r="Q660" s="69">
        <v>0</v>
      </c>
      <c r="R660" s="40">
        <v>1004.5</v>
      </c>
      <c r="S660" s="69">
        <v>0</v>
      </c>
      <c r="T660" s="69">
        <v>0</v>
      </c>
      <c r="U660" s="69">
        <v>0</v>
      </c>
      <c r="V660" s="40">
        <v>120</v>
      </c>
      <c r="W660" s="40">
        <v>25</v>
      </c>
      <c r="X660" s="69">
        <v>0</v>
      </c>
      <c r="Y660" s="69">
        <v>0</v>
      </c>
      <c r="Z660" s="40">
        <v>1064</v>
      </c>
      <c r="AA660" s="69">
        <v>0</v>
      </c>
    </row>
    <row r="661" spans="1:27">
      <c r="A661" s="67" t="s">
        <v>3052</v>
      </c>
      <c r="B661" s="67" t="s">
        <v>11</v>
      </c>
      <c r="C661" s="67" t="s">
        <v>3091</v>
      </c>
      <c r="D661" s="67" t="s">
        <v>3361</v>
      </c>
      <c r="E661" s="67" t="s">
        <v>3362</v>
      </c>
      <c r="F661" s="67" t="s">
        <v>1248</v>
      </c>
      <c r="G661" s="67" t="s">
        <v>2480</v>
      </c>
      <c r="H661" s="67" t="s">
        <v>128</v>
      </c>
      <c r="I661" s="67" t="s">
        <v>611</v>
      </c>
      <c r="J661" s="67" t="s">
        <v>3882</v>
      </c>
      <c r="K661" s="67" t="s">
        <v>4763</v>
      </c>
      <c r="L661" s="68">
        <v>20000</v>
      </c>
      <c r="M661" s="68">
        <v>1207</v>
      </c>
      <c r="N661" s="68">
        <v>18793</v>
      </c>
      <c r="O661" s="67" t="s">
        <v>4764</v>
      </c>
      <c r="P661" s="67" t="str">
        <f>TMES[[#This Row],[cedula]]&amp;TMES[[#This Row],[ctapresup]]</f>
        <v>040000160162.1.1.1.01</v>
      </c>
      <c r="Q661" s="69">
        <v>0</v>
      </c>
      <c r="R661" s="40">
        <v>574</v>
      </c>
      <c r="S661" s="69">
        <v>0</v>
      </c>
      <c r="T661" s="69">
        <v>0</v>
      </c>
      <c r="U661" s="69">
        <v>0</v>
      </c>
      <c r="V661" s="69">
        <v>0</v>
      </c>
      <c r="W661" s="40">
        <v>25</v>
      </c>
      <c r="X661" s="69">
        <v>0</v>
      </c>
      <c r="Y661" s="69">
        <v>0</v>
      </c>
      <c r="Z661" s="40">
        <v>608</v>
      </c>
      <c r="AA661" s="69">
        <v>0</v>
      </c>
    </row>
    <row r="662" spans="1:27">
      <c r="A662" s="67" t="s">
        <v>3052</v>
      </c>
      <c r="B662" s="67" t="s">
        <v>11</v>
      </c>
      <c r="C662" s="67" t="s">
        <v>3091</v>
      </c>
      <c r="D662" s="67" t="s">
        <v>3361</v>
      </c>
      <c r="E662" s="67" t="s">
        <v>3362</v>
      </c>
      <c r="F662" s="67" t="s">
        <v>1156</v>
      </c>
      <c r="G662" s="67" t="s">
        <v>2481</v>
      </c>
      <c r="H662" s="67" t="s">
        <v>210</v>
      </c>
      <c r="I662" s="67" t="s">
        <v>342</v>
      </c>
      <c r="J662" s="67" t="s">
        <v>3883</v>
      </c>
      <c r="K662" s="67" t="s">
        <v>4763</v>
      </c>
      <c r="L662" s="68">
        <v>25000</v>
      </c>
      <c r="M662" s="68">
        <v>1502.5</v>
      </c>
      <c r="N662" s="68">
        <v>23497.5</v>
      </c>
      <c r="O662" s="67" t="s">
        <v>4764</v>
      </c>
      <c r="P662" s="67" t="str">
        <f>TMES[[#This Row],[cedula]]&amp;TMES[[#This Row],[ctapresup]]</f>
        <v>223016970452.1.1.1.01</v>
      </c>
      <c r="Q662" s="69">
        <v>0</v>
      </c>
      <c r="R662" s="40">
        <v>717.5</v>
      </c>
      <c r="S662" s="69">
        <v>0</v>
      </c>
      <c r="T662" s="69">
        <v>0</v>
      </c>
      <c r="U662" s="69">
        <v>0</v>
      </c>
      <c r="V662" s="69">
        <v>0</v>
      </c>
      <c r="W662" s="40">
        <v>25</v>
      </c>
      <c r="X662" s="69">
        <v>0</v>
      </c>
      <c r="Y662" s="69">
        <v>0</v>
      </c>
      <c r="Z662" s="40">
        <v>760</v>
      </c>
      <c r="AA662" s="69">
        <v>0</v>
      </c>
    </row>
    <row r="663" spans="1:27">
      <c r="A663" s="67" t="s">
        <v>3052</v>
      </c>
      <c r="B663" s="67" t="s">
        <v>11</v>
      </c>
      <c r="C663" s="67" t="s">
        <v>3091</v>
      </c>
      <c r="D663" s="67" t="s">
        <v>3361</v>
      </c>
      <c r="E663" s="67" t="s">
        <v>3362</v>
      </c>
      <c r="F663" s="67" t="s">
        <v>543</v>
      </c>
      <c r="G663" s="67" t="s">
        <v>1488</v>
      </c>
      <c r="H663" s="67" t="s">
        <v>1255</v>
      </c>
      <c r="I663" s="67" t="s">
        <v>342</v>
      </c>
      <c r="J663" s="67" t="s">
        <v>3884</v>
      </c>
      <c r="K663" s="67" t="s">
        <v>4763</v>
      </c>
      <c r="L663" s="68">
        <v>26250</v>
      </c>
      <c r="M663" s="68">
        <v>20345.91</v>
      </c>
      <c r="N663" s="68">
        <v>5904.09</v>
      </c>
      <c r="O663" s="67" t="s">
        <v>4764</v>
      </c>
      <c r="P663" s="67" t="str">
        <f>TMES[[#This Row],[cedula]]&amp;TMES[[#This Row],[ctapresup]]</f>
        <v>001123511192.1.1.1.01</v>
      </c>
      <c r="Q663" s="69">
        <v>0</v>
      </c>
      <c r="R663" s="40">
        <v>753.38</v>
      </c>
      <c r="S663" s="40">
        <v>1200</v>
      </c>
      <c r="T663" s="40">
        <v>15957.08</v>
      </c>
      <c r="U663" s="69">
        <v>0</v>
      </c>
      <c r="V663" s="40">
        <v>100</v>
      </c>
      <c r="W663" s="40">
        <v>25</v>
      </c>
      <c r="X663" s="69">
        <v>0</v>
      </c>
      <c r="Y663" s="69">
        <v>0</v>
      </c>
      <c r="Z663" s="40">
        <v>798</v>
      </c>
      <c r="AA663" s="40">
        <v>1512.45</v>
      </c>
    </row>
    <row r="664" spans="1:27">
      <c r="A664" s="67" t="s">
        <v>3052</v>
      </c>
      <c r="B664" s="67" t="s">
        <v>11</v>
      </c>
      <c r="C664" s="67" t="s">
        <v>3091</v>
      </c>
      <c r="D664" s="67" t="s">
        <v>3361</v>
      </c>
      <c r="E664" s="67" t="s">
        <v>3362</v>
      </c>
      <c r="F664" s="67" t="s">
        <v>820</v>
      </c>
      <c r="G664" s="67" t="s">
        <v>1489</v>
      </c>
      <c r="H664" s="67" t="s">
        <v>621</v>
      </c>
      <c r="I664" s="67" t="s">
        <v>811</v>
      </c>
      <c r="J664" s="67" t="s">
        <v>3885</v>
      </c>
      <c r="K664" s="67" t="s">
        <v>4763</v>
      </c>
      <c r="L664" s="68">
        <v>26250</v>
      </c>
      <c r="M664" s="68">
        <v>1626.38</v>
      </c>
      <c r="N664" s="68">
        <v>24623.62</v>
      </c>
      <c r="O664" s="67" t="s">
        <v>4764</v>
      </c>
      <c r="P664" s="67" t="str">
        <f>TMES[[#This Row],[cedula]]&amp;TMES[[#This Row],[ctapresup]]</f>
        <v>001082607612.1.1.1.01</v>
      </c>
      <c r="Q664" s="69">
        <v>0</v>
      </c>
      <c r="R664" s="40">
        <v>753.38</v>
      </c>
      <c r="S664" s="69">
        <v>0</v>
      </c>
      <c r="T664" s="69">
        <v>0</v>
      </c>
      <c r="U664" s="69">
        <v>0</v>
      </c>
      <c r="V664" s="40">
        <v>50</v>
      </c>
      <c r="W664" s="40">
        <v>25</v>
      </c>
      <c r="X664" s="69">
        <v>0</v>
      </c>
      <c r="Y664" s="69">
        <v>0</v>
      </c>
      <c r="Z664" s="40">
        <v>798</v>
      </c>
      <c r="AA664" s="69">
        <v>0</v>
      </c>
    </row>
    <row r="665" spans="1:27">
      <c r="A665" s="67" t="s">
        <v>3052</v>
      </c>
      <c r="B665" s="67" t="s">
        <v>11</v>
      </c>
      <c r="C665" s="67" t="s">
        <v>3091</v>
      </c>
      <c r="D665" s="67" t="s">
        <v>3361</v>
      </c>
      <c r="E665" s="67" t="s">
        <v>3362</v>
      </c>
      <c r="F665" s="67" t="s">
        <v>821</v>
      </c>
      <c r="G665" s="67" t="s">
        <v>1490</v>
      </c>
      <c r="H665" s="67" t="s">
        <v>1255</v>
      </c>
      <c r="I665" s="67" t="s">
        <v>811</v>
      </c>
      <c r="J665" s="67" t="s">
        <v>3886</v>
      </c>
      <c r="K665" s="67" t="s">
        <v>4763</v>
      </c>
      <c r="L665" s="68">
        <v>25391.65</v>
      </c>
      <c r="M665" s="68">
        <v>1575.65</v>
      </c>
      <c r="N665" s="68">
        <v>23816</v>
      </c>
      <c r="O665" s="67" t="s">
        <v>4764</v>
      </c>
      <c r="P665" s="67" t="str">
        <f>TMES[[#This Row],[cedula]]&amp;TMES[[#This Row],[ctapresup]]</f>
        <v>001041583242.1.1.1.01</v>
      </c>
      <c r="Q665" s="69">
        <v>0</v>
      </c>
      <c r="R665" s="40">
        <v>728.74</v>
      </c>
      <c r="S665" s="69">
        <v>0</v>
      </c>
      <c r="T665" s="69">
        <v>0</v>
      </c>
      <c r="U665" s="69">
        <v>0</v>
      </c>
      <c r="V665" s="40">
        <v>50</v>
      </c>
      <c r="W665" s="40">
        <v>25</v>
      </c>
      <c r="X665" s="69">
        <v>0</v>
      </c>
      <c r="Y665" s="69">
        <v>0</v>
      </c>
      <c r="Z665" s="40">
        <v>771.91</v>
      </c>
      <c r="AA665" s="69">
        <v>0</v>
      </c>
    </row>
    <row r="666" spans="1:27">
      <c r="A666" s="67" t="s">
        <v>3052</v>
      </c>
      <c r="B666" s="67" t="s">
        <v>11</v>
      </c>
      <c r="C666" s="67" t="s">
        <v>3091</v>
      </c>
      <c r="D666" s="67" t="s">
        <v>3361</v>
      </c>
      <c r="E666" s="67" t="s">
        <v>3362</v>
      </c>
      <c r="F666" s="67" t="s">
        <v>4778</v>
      </c>
      <c r="G666" s="67" t="s">
        <v>4779</v>
      </c>
      <c r="H666" s="67" t="s">
        <v>8</v>
      </c>
      <c r="I666" s="67" t="s">
        <v>342</v>
      </c>
      <c r="J666" s="67" t="s">
        <v>4780</v>
      </c>
      <c r="K666" s="67" t="s">
        <v>4763</v>
      </c>
      <c r="L666" s="68">
        <v>20000</v>
      </c>
      <c r="M666" s="68">
        <v>1207</v>
      </c>
      <c r="N666" s="68">
        <v>18793</v>
      </c>
      <c r="O666" s="67" t="s">
        <v>4764</v>
      </c>
      <c r="P666" s="67" t="str">
        <f>TMES[[#This Row],[cedula]]&amp;TMES[[#This Row],[ctapresup]]</f>
        <v>027004849222.1.1.1.01</v>
      </c>
      <c r="Q666" s="69">
        <v>0</v>
      </c>
      <c r="R666" s="40">
        <v>574</v>
      </c>
      <c r="S666" s="69">
        <v>0</v>
      </c>
      <c r="T666" s="69">
        <v>0</v>
      </c>
      <c r="U666" s="69">
        <v>0</v>
      </c>
      <c r="V666" s="69">
        <v>0</v>
      </c>
      <c r="W666" s="40">
        <v>25</v>
      </c>
      <c r="X666" s="69">
        <v>0</v>
      </c>
      <c r="Y666" s="69">
        <v>0</v>
      </c>
      <c r="Z666" s="40">
        <v>608</v>
      </c>
      <c r="AA666" s="69">
        <v>0</v>
      </c>
    </row>
    <row r="667" spans="1:27">
      <c r="A667" s="67" t="s">
        <v>3052</v>
      </c>
      <c r="B667" s="67" t="s">
        <v>11</v>
      </c>
      <c r="C667" s="67" t="s">
        <v>3091</v>
      </c>
      <c r="D667" s="67" t="s">
        <v>3361</v>
      </c>
      <c r="E667" s="67" t="s">
        <v>3362</v>
      </c>
      <c r="F667" s="67" t="s">
        <v>808</v>
      </c>
      <c r="G667" s="67" t="s">
        <v>1491</v>
      </c>
      <c r="H667" s="67" t="s">
        <v>130</v>
      </c>
      <c r="I667" s="67" t="s">
        <v>342</v>
      </c>
      <c r="J667" s="67" t="s">
        <v>3887</v>
      </c>
      <c r="K667" s="67" t="s">
        <v>4763</v>
      </c>
      <c r="L667" s="68">
        <v>100000</v>
      </c>
      <c r="M667" s="68">
        <v>18390.37</v>
      </c>
      <c r="N667" s="68">
        <v>81609.63</v>
      </c>
      <c r="O667" s="67" t="s">
        <v>4764</v>
      </c>
      <c r="P667" s="67" t="str">
        <f>TMES[[#This Row],[cedula]]&amp;TMES[[#This Row],[ctapresup]]</f>
        <v>001033087062.1.1.1.01</v>
      </c>
      <c r="Q667" s="69">
        <v>0</v>
      </c>
      <c r="R667" s="40">
        <v>2870</v>
      </c>
      <c r="S667" s="40">
        <v>300</v>
      </c>
      <c r="T667" s="69">
        <v>0</v>
      </c>
      <c r="U667" s="69">
        <v>0</v>
      </c>
      <c r="V667" s="40">
        <v>50</v>
      </c>
      <c r="W667" s="40">
        <v>25</v>
      </c>
      <c r="X667" s="40">
        <v>12105.37</v>
      </c>
      <c r="Y667" s="69">
        <v>0</v>
      </c>
      <c r="Z667" s="40">
        <v>3040</v>
      </c>
      <c r="AA667" s="69">
        <v>0</v>
      </c>
    </row>
    <row r="668" spans="1:27">
      <c r="A668" s="67" t="s">
        <v>3052</v>
      </c>
      <c r="B668" s="67" t="s">
        <v>11</v>
      </c>
      <c r="C668" s="67" t="s">
        <v>3091</v>
      </c>
      <c r="D668" s="67" t="s">
        <v>3361</v>
      </c>
      <c r="E668" s="67" t="s">
        <v>3362</v>
      </c>
      <c r="F668" s="67" t="s">
        <v>544</v>
      </c>
      <c r="G668" s="67" t="s">
        <v>2482</v>
      </c>
      <c r="H668" s="67" t="s">
        <v>128</v>
      </c>
      <c r="I668" s="67" t="s">
        <v>342</v>
      </c>
      <c r="J668" s="67" t="s">
        <v>3888</v>
      </c>
      <c r="K668" s="67" t="s">
        <v>4763</v>
      </c>
      <c r="L668" s="68">
        <v>11000</v>
      </c>
      <c r="M668" s="68">
        <v>675.1</v>
      </c>
      <c r="N668" s="68">
        <v>10324.9</v>
      </c>
      <c r="O668" s="67" t="s">
        <v>4764</v>
      </c>
      <c r="P668" s="67" t="str">
        <f>TMES[[#This Row],[cedula]]&amp;TMES[[#This Row],[ctapresup]]</f>
        <v>085000090662.1.1.1.01</v>
      </c>
      <c r="Q668" s="69">
        <v>0</v>
      </c>
      <c r="R668" s="40">
        <v>315.7</v>
      </c>
      <c r="S668" s="69">
        <v>0</v>
      </c>
      <c r="T668" s="69">
        <v>0</v>
      </c>
      <c r="U668" s="69">
        <v>0</v>
      </c>
      <c r="V668" s="69">
        <v>0</v>
      </c>
      <c r="W668" s="40">
        <v>25</v>
      </c>
      <c r="X668" s="69">
        <v>0</v>
      </c>
      <c r="Y668" s="69">
        <v>0</v>
      </c>
      <c r="Z668" s="40">
        <v>334.4</v>
      </c>
      <c r="AA668" s="69">
        <v>0</v>
      </c>
    </row>
    <row r="669" spans="1:27">
      <c r="A669" s="67" t="s">
        <v>3052</v>
      </c>
      <c r="B669" s="67" t="s">
        <v>11</v>
      </c>
      <c r="C669" s="67" t="s">
        <v>3091</v>
      </c>
      <c r="D669" s="67" t="s">
        <v>3361</v>
      </c>
      <c r="E669" s="67" t="s">
        <v>3362</v>
      </c>
      <c r="F669" s="67" t="s">
        <v>545</v>
      </c>
      <c r="G669" s="67" t="s">
        <v>2483</v>
      </c>
      <c r="H669" s="67" t="s">
        <v>393</v>
      </c>
      <c r="I669" s="67" t="s">
        <v>342</v>
      </c>
      <c r="J669" s="67" t="s">
        <v>3889</v>
      </c>
      <c r="K669" s="67" t="s">
        <v>4763</v>
      </c>
      <c r="L669" s="68">
        <v>25000</v>
      </c>
      <c r="M669" s="68">
        <v>1502.5</v>
      </c>
      <c r="N669" s="68">
        <v>23497.5</v>
      </c>
      <c r="O669" s="67" t="s">
        <v>4764</v>
      </c>
      <c r="P669" s="67" t="str">
        <f>TMES[[#This Row],[cedula]]&amp;TMES[[#This Row],[ctapresup]]</f>
        <v>012010228922.1.1.1.01</v>
      </c>
      <c r="Q669" s="69">
        <v>0</v>
      </c>
      <c r="R669" s="40">
        <v>717.5</v>
      </c>
      <c r="S669" s="69">
        <v>0</v>
      </c>
      <c r="T669" s="69">
        <v>0</v>
      </c>
      <c r="U669" s="69">
        <v>0</v>
      </c>
      <c r="V669" s="69">
        <v>0</v>
      </c>
      <c r="W669" s="40">
        <v>25</v>
      </c>
      <c r="X669" s="69">
        <v>0</v>
      </c>
      <c r="Y669" s="69">
        <v>0</v>
      </c>
      <c r="Z669" s="40">
        <v>760</v>
      </c>
      <c r="AA669" s="69">
        <v>0</v>
      </c>
    </row>
    <row r="670" spans="1:27">
      <c r="A670" s="67" t="s">
        <v>3052</v>
      </c>
      <c r="B670" s="67" t="s">
        <v>11</v>
      </c>
      <c r="C670" s="67" t="s">
        <v>3091</v>
      </c>
      <c r="D670" s="67" t="s">
        <v>3361</v>
      </c>
      <c r="E670" s="67" t="s">
        <v>3362</v>
      </c>
      <c r="F670" s="67" t="s">
        <v>3890</v>
      </c>
      <c r="G670" s="67" t="s">
        <v>2484</v>
      </c>
      <c r="H670" s="67" t="s">
        <v>59</v>
      </c>
      <c r="I670" s="67" t="s">
        <v>342</v>
      </c>
      <c r="J670" s="67" t="s">
        <v>3891</v>
      </c>
      <c r="K670" s="67" t="s">
        <v>4763</v>
      </c>
      <c r="L670" s="68">
        <v>150000</v>
      </c>
      <c r="M670" s="68">
        <v>32756.62</v>
      </c>
      <c r="N670" s="68">
        <v>117243.38</v>
      </c>
      <c r="O670" s="67" t="s">
        <v>4764</v>
      </c>
      <c r="P670" s="67" t="str">
        <f>TMES[[#This Row],[cedula]]&amp;TMES[[#This Row],[ctapresup]]</f>
        <v>054006626302.1.1.1.01</v>
      </c>
      <c r="Q670" s="69">
        <v>0</v>
      </c>
      <c r="R670" s="40">
        <v>4305</v>
      </c>
      <c r="S670" s="69">
        <v>0</v>
      </c>
      <c r="T670" s="69">
        <v>0</v>
      </c>
      <c r="U670" s="69">
        <v>0</v>
      </c>
      <c r="V670" s="69">
        <v>0</v>
      </c>
      <c r="W670" s="40">
        <v>25</v>
      </c>
      <c r="X670" s="40">
        <v>23866.62</v>
      </c>
      <c r="Y670" s="69">
        <v>0</v>
      </c>
      <c r="Z670" s="40">
        <v>4560</v>
      </c>
      <c r="AA670" s="69">
        <v>0</v>
      </c>
    </row>
    <row r="671" spans="1:27">
      <c r="A671" s="67" t="s">
        <v>3052</v>
      </c>
      <c r="B671" s="67" t="s">
        <v>11</v>
      </c>
      <c r="C671" s="67" t="s">
        <v>3091</v>
      </c>
      <c r="D671" s="67" t="s">
        <v>3361</v>
      </c>
      <c r="E671" s="67" t="s">
        <v>3362</v>
      </c>
      <c r="F671" s="67" t="s">
        <v>1249</v>
      </c>
      <c r="G671" s="67" t="s">
        <v>2485</v>
      </c>
      <c r="H671" s="67" t="s">
        <v>210</v>
      </c>
      <c r="I671" s="67" t="s">
        <v>611</v>
      </c>
      <c r="J671" s="67" t="s">
        <v>3892</v>
      </c>
      <c r="K671" s="67" t="s">
        <v>4763</v>
      </c>
      <c r="L671" s="68">
        <v>20000</v>
      </c>
      <c r="M671" s="68">
        <v>1207</v>
      </c>
      <c r="N671" s="68">
        <v>18793</v>
      </c>
      <c r="O671" s="67" t="s">
        <v>4764</v>
      </c>
      <c r="P671" s="67" t="str">
        <f>TMES[[#This Row],[cedula]]&amp;TMES[[#This Row],[ctapresup]]</f>
        <v>402104249622.1.1.1.01</v>
      </c>
      <c r="Q671" s="69">
        <v>0</v>
      </c>
      <c r="R671" s="40">
        <v>574</v>
      </c>
      <c r="S671" s="69">
        <v>0</v>
      </c>
      <c r="T671" s="69">
        <v>0</v>
      </c>
      <c r="U671" s="69">
        <v>0</v>
      </c>
      <c r="V671" s="69">
        <v>0</v>
      </c>
      <c r="W671" s="40">
        <v>25</v>
      </c>
      <c r="X671" s="69">
        <v>0</v>
      </c>
      <c r="Y671" s="69">
        <v>0</v>
      </c>
      <c r="Z671" s="40">
        <v>608</v>
      </c>
      <c r="AA671" s="69">
        <v>0</v>
      </c>
    </row>
    <row r="672" spans="1:27">
      <c r="A672" s="67" t="s">
        <v>3052</v>
      </c>
      <c r="B672" s="67" t="s">
        <v>11</v>
      </c>
      <c r="C672" s="67" t="s">
        <v>3091</v>
      </c>
      <c r="D672" s="67" t="s">
        <v>3361</v>
      </c>
      <c r="E672" s="67" t="s">
        <v>3362</v>
      </c>
      <c r="F672" s="67" t="s">
        <v>546</v>
      </c>
      <c r="G672" s="67" t="s">
        <v>2486</v>
      </c>
      <c r="H672" s="67" t="s">
        <v>547</v>
      </c>
      <c r="I672" s="67" t="s">
        <v>342</v>
      </c>
      <c r="J672" s="67" t="s">
        <v>3893</v>
      </c>
      <c r="K672" s="67" t="s">
        <v>4763</v>
      </c>
      <c r="L672" s="68">
        <v>50000</v>
      </c>
      <c r="M672" s="68">
        <v>5854</v>
      </c>
      <c r="N672" s="68">
        <v>44146</v>
      </c>
      <c r="O672" s="67" t="s">
        <v>4764</v>
      </c>
      <c r="P672" s="67" t="str">
        <f>TMES[[#This Row],[cedula]]&amp;TMES[[#This Row],[ctapresup]]</f>
        <v>001093983882.1.1.1.01</v>
      </c>
      <c r="Q672" s="69">
        <v>0</v>
      </c>
      <c r="R672" s="40">
        <v>1435</v>
      </c>
      <c r="S672" s="40">
        <v>900</v>
      </c>
      <c r="T672" s="69">
        <v>0</v>
      </c>
      <c r="U672" s="69">
        <v>0</v>
      </c>
      <c r="V672" s="40">
        <v>120</v>
      </c>
      <c r="W672" s="40">
        <v>25</v>
      </c>
      <c r="X672" s="40">
        <v>1854</v>
      </c>
      <c r="Y672" s="69">
        <v>0</v>
      </c>
      <c r="Z672" s="40">
        <v>1520</v>
      </c>
      <c r="AA672" s="69">
        <v>0</v>
      </c>
    </row>
    <row r="673" spans="1:27">
      <c r="A673" s="67" t="s">
        <v>3052</v>
      </c>
      <c r="B673" s="67" t="s">
        <v>11</v>
      </c>
      <c r="C673" s="67" t="s">
        <v>3091</v>
      </c>
      <c r="D673" s="67" t="s">
        <v>3361</v>
      </c>
      <c r="E673" s="67" t="s">
        <v>3362</v>
      </c>
      <c r="F673" s="67" t="s">
        <v>548</v>
      </c>
      <c r="G673" s="67" t="s">
        <v>2487</v>
      </c>
      <c r="H673" s="67" t="s">
        <v>549</v>
      </c>
      <c r="I673" s="67" t="s">
        <v>342</v>
      </c>
      <c r="J673" s="67" t="s">
        <v>3894</v>
      </c>
      <c r="K673" s="67" t="s">
        <v>4763</v>
      </c>
      <c r="L673" s="68">
        <v>34500</v>
      </c>
      <c r="M673" s="68">
        <v>2463.9499999999998</v>
      </c>
      <c r="N673" s="68">
        <v>32036.05</v>
      </c>
      <c r="O673" s="67" t="s">
        <v>4764</v>
      </c>
      <c r="P673" s="67" t="str">
        <f>TMES[[#This Row],[cedula]]&amp;TMES[[#This Row],[ctapresup]]</f>
        <v>001101646132.1.1.1.01</v>
      </c>
      <c r="Q673" s="69">
        <v>0</v>
      </c>
      <c r="R673" s="40">
        <v>990.15</v>
      </c>
      <c r="S673" s="40">
        <v>300</v>
      </c>
      <c r="T673" s="69">
        <v>0</v>
      </c>
      <c r="U673" s="69">
        <v>0</v>
      </c>
      <c r="V673" s="40">
        <v>100</v>
      </c>
      <c r="W673" s="40">
        <v>25</v>
      </c>
      <c r="X673" s="69">
        <v>0</v>
      </c>
      <c r="Y673" s="69">
        <v>0</v>
      </c>
      <c r="Z673" s="40">
        <v>1048.8</v>
      </c>
      <c r="AA673" s="69">
        <v>0</v>
      </c>
    </row>
    <row r="674" spans="1:27">
      <c r="A674" s="67" t="s">
        <v>3052</v>
      </c>
      <c r="B674" s="67" t="s">
        <v>11</v>
      </c>
      <c r="C674" s="67" t="s">
        <v>3091</v>
      </c>
      <c r="D674" s="67" t="s">
        <v>3361</v>
      </c>
      <c r="E674" s="67" t="s">
        <v>3362</v>
      </c>
      <c r="F674" s="67" t="s">
        <v>550</v>
      </c>
      <c r="G674" s="67" t="s">
        <v>1492</v>
      </c>
      <c r="H674" s="67" t="s">
        <v>346</v>
      </c>
      <c r="I674" s="67" t="s">
        <v>342</v>
      </c>
      <c r="J674" s="67" t="s">
        <v>3895</v>
      </c>
      <c r="K674" s="67" t="s">
        <v>4763</v>
      </c>
      <c r="L674" s="68">
        <v>25000</v>
      </c>
      <c r="M674" s="68">
        <v>4717.1499999999996</v>
      </c>
      <c r="N674" s="68">
        <v>20282.849999999999</v>
      </c>
      <c r="O674" s="67" t="s">
        <v>4764</v>
      </c>
      <c r="P674" s="67" t="str">
        <f>TMES[[#This Row],[cedula]]&amp;TMES[[#This Row],[ctapresup]]</f>
        <v>001166205502.1.1.1.01</v>
      </c>
      <c r="Q674" s="69">
        <v>0</v>
      </c>
      <c r="R674" s="40">
        <v>717.5</v>
      </c>
      <c r="S674" s="69">
        <v>0</v>
      </c>
      <c r="T674" s="40">
        <v>3164.65</v>
      </c>
      <c r="U674" s="69">
        <v>0</v>
      </c>
      <c r="V674" s="40">
        <v>50</v>
      </c>
      <c r="W674" s="40">
        <v>25</v>
      </c>
      <c r="X674" s="69">
        <v>0</v>
      </c>
      <c r="Y674" s="69">
        <v>0</v>
      </c>
      <c r="Z674" s="40">
        <v>760</v>
      </c>
      <c r="AA674" s="69">
        <v>0</v>
      </c>
    </row>
    <row r="675" spans="1:27">
      <c r="A675" s="67" t="s">
        <v>3052</v>
      </c>
      <c r="B675" s="67" t="s">
        <v>11</v>
      </c>
      <c r="C675" s="67" t="s">
        <v>3091</v>
      </c>
      <c r="D675" s="67" t="s">
        <v>3361</v>
      </c>
      <c r="E675" s="67" t="s">
        <v>3362</v>
      </c>
      <c r="F675" s="67" t="s">
        <v>551</v>
      </c>
      <c r="G675" s="67" t="s">
        <v>2488</v>
      </c>
      <c r="H675" s="67" t="s">
        <v>15</v>
      </c>
      <c r="I675" s="67" t="s">
        <v>342</v>
      </c>
      <c r="J675" s="67" t="s">
        <v>3896</v>
      </c>
      <c r="K675" s="67" t="s">
        <v>4763</v>
      </c>
      <c r="L675" s="68">
        <v>22050</v>
      </c>
      <c r="M675" s="68">
        <v>15286.68</v>
      </c>
      <c r="N675" s="68">
        <v>6763.32</v>
      </c>
      <c r="O675" s="67" t="s">
        <v>4764</v>
      </c>
      <c r="P675" s="67" t="str">
        <f>TMES[[#This Row],[cedula]]&amp;TMES[[#This Row],[ctapresup]]</f>
        <v>001189036402.1.1.1.01</v>
      </c>
      <c r="Q675" s="69">
        <v>0</v>
      </c>
      <c r="R675" s="40">
        <v>632.84</v>
      </c>
      <c r="S675" s="69">
        <v>0</v>
      </c>
      <c r="T675" s="40">
        <v>13958.52</v>
      </c>
      <c r="U675" s="69">
        <v>0</v>
      </c>
      <c r="V675" s="69">
        <v>0</v>
      </c>
      <c r="W675" s="40">
        <v>25</v>
      </c>
      <c r="X675" s="69">
        <v>0</v>
      </c>
      <c r="Y675" s="69">
        <v>0</v>
      </c>
      <c r="Z675" s="40">
        <v>670.32</v>
      </c>
      <c r="AA675" s="69">
        <v>0</v>
      </c>
    </row>
    <row r="676" spans="1:27">
      <c r="A676" s="67" t="s">
        <v>3052</v>
      </c>
      <c r="B676" s="67" t="s">
        <v>11</v>
      </c>
      <c r="C676" s="67" t="s">
        <v>3091</v>
      </c>
      <c r="D676" s="67" t="s">
        <v>3361</v>
      </c>
      <c r="E676" s="67" t="s">
        <v>3362</v>
      </c>
      <c r="F676" s="67" t="s">
        <v>661</v>
      </c>
      <c r="G676" s="67" t="s">
        <v>2490</v>
      </c>
      <c r="H676" s="67" t="s">
        <v>128</v>
      </c>
      <c r="I676" s="67" t="s">
        <v>611</v>
      </c>
      <c r="J676" s="67" t="s">
        <v>3898</v>
      </c>
      <c r="K676" s="67" t="s">
        <v>4763</v>
      </c>
      <c r="L676" s="68">
        <v>25000</v>
      </c>
      <c r="M676" s="68">
        <v>9656.6</v>
      </c>
      <c r="N676" s="68">
        <v>15343.4</v>
      </c>
      <c r="O676" s="67" t="s">
        <v>4764</v>
      </c>
      <c r="P676" s="67" t="str">
        <f>TMES[[#This Row],[cedula]]&amp;TMES[[#This Row],[ctapresup]]</f>
        <v>040000748332.1.1.1.01</v>
      </c>
      <c r="Q676" s="69">
        <v>0</v>
      </c>
      <c r="R676" s="40">
        <v>717.5</v>
      </c>
      <c r="S676" s="69">
        <v>0</v>
      </c>
      <c r="T676" s="40">
        <v>8154.1</v>
      </c>
      <c r="U676" s="69">
        <v>0</v>
      </c>
      <c r="V676" s="69">
        <v>0</v>
      </c>
      <c r="W676" s="40">
        <v>25</v>
      </c>
      <c r="X676" s="69">
        <v>0</v>
      </c>
      <c r="Y676" s="69">
        <v>0</v>
      </c>
      <c r="Z676" s="40">
        <v>760</v>
      </c>
      <c r="AA676" s="69">
        <v>0</v>
      </c>
    </row>
    <row r="677" spans="1:27">
      <c r="A677" s="67" t="s">
        <v>3052</v>
      </c>
      <c r="B677" s="67" t="s">
        <v>11</v>
      </c>
      <c r="C677" s="67" t="s">
        <v>3091</v>
      </c>
      <c r="D677" s="67" t="s">
        <v>3361</v>
      </c>
      <c r="E677" s="67" t="s">
        <v>3362</v>
      </c>
      <c r="F677" s="67" t="s">
        <v>1003</v>
      </c>
      <c r="G677" s="67" t="s">
        <v>2491</v>
      </c>
      <c r="H677" s="67" t="s">
        <v>10</v>
      </c>
      <c r="I677" s="67" t="s">
        <v>342</v>
      </c>
      <c r="J677" s="67" t="s">
        <v>3899</v>
      </c>
      <c r="K677" s="67" t="s">
        <v>4763</v>
      </c>
      <c r="L677" s="68">
        <v>60000</v>
      </c>
      <c r="M677" s="68">
        <v>22783.01</v>
      </c>
      <c r="N677" s="68">
        <v>37216.99</v>
      </c>
      <c r="O677" s="67" t="s">
        <v>4764</v>
      </c>
      <c r="P677" s="67" t="str">
        <f>TMES[[#This Row],[cedula]]&amp;TMES[[#This Row],[ctapresup]]</f>
        <v>001172719322.1.1.1.01</v>
      </c>
      <c r="Q677" s="69">
        <v>0</v>
      </c>
      <c r="R677" s="40">
        <v>1722</v>
      </c>
      <c r="S677" s="40">
        <v>900</v>
      </c>
      <c r="T677" s="40">
        <v>13565.37</v>
      </c>
      <c r="U677" s="69">
        <v>0</v>
      </c>
      <c r="V677" s="40">
        <v>50</v>
      </c>
      <c r="W677" s="40">
        <v>25</v>
      </c>
      <c r="X677" s="40">
        <v>3184.19</v>
      </c>
      <c r="Y677" s="69">
        <v>0</v>
      </c>
      <c r="Z677" s="40">
        <v>1824</v>
      </c>
      <c r="AA677" s="40">
        <v>1512.45</v>
      </c>
    </row>
    <row r="678" spans="1:27">
      <c r="A678" s="67" t="s">
        <v>3052</v>
      </c>
      <c r="B678" s="67" t="s">
        <v>11</v>
      </c>
      <c r="C678" s="67" t="s">
        <v>3091</v>
      </c>
      <c r="D678" s="67" t="s">
        <v>3361</v>
      </c>
      <c r="E678" s="67" t="s">
        <v>3362</v>
      </c>
      <c r="F678" s="67" t="s">
        <v>1157</v>
      </c>
      <c r="G678" s="67" t="s">
        <v>2492</v>
      </c>
      <c r="H678" s="67" t="s">
        <v>434</v>
      </c>
      <c r="I678" s="67" t="s">
        <v>342</v>
      </c>
      <c r="J678" s="67" t="s">
        <v>3900</v>
      </c>
      <c r="K678" s="67" t="s">
        <v>4763</v>
      </c>
      <c r="L678" s="68">
        <v>30000</v>
      </c>
      <c r="M678" s="68">
        <v>1798</v>
      </c>
      <c r="N678" s="68">
        <v>28202</v>
      </c>
      <c r="O678" s="67" t="s">
        <v>4764</v>
      </c>
      <c r="P678" s="67" t="str">
        <f>TMES[[#This Row],[cedula]]&amp;TMES[[#This Row],[ctapresup]]</f>
        <v>061000286762.1.1.1.01</v>
      </c>
      <c r="Q678" s="69">
        <v>0</v>
      </c>
      <c r="R678" s="40">
        <v>861</v>
      </c>
      <c r="S678" s="69">
        <v>0</v>
      </c>
      <c r="T678" s="69">
        <v>0</v>
      </c>
      <c r="U678" s="69">
        <v>0</v>
      </c>
      <c r="V678" s="69">
        <v>0</v>
      </c>
      <c r="W678" s="40">
        <v>25</v>
      </c>
      <c r="X678" s="69">
        <v>0</v>
      </c>
      <c r="Y678" s="69">
        <v>0</v>
      </c>
      <c r="Z678" s="40">
        <v>912</v>
      </c>
      <c r="AA678" s="69">
        <v>0</v>
      </c>
    </row>
    <row r="679" spans="1:27">
      <c r="A679" s="67" t="s">
        <v>3052</v>
      </c>
      <c r="B679" s="67" t="s">
        <v>11</v>
      </c>
      <c r="C679" s="67" t="s">
        <v>3091</v>
      </c>
      <c r="D679" s="67" t="s">
        <v>3361</v>
      </c>
      <c r="E679" s="67" t="s">
        <v>3362</v>
      </c>
      <c r="F679" s="67" t="s">
        <v>1614</v>
      </c>
      <c r="G679" s="67" t="s">
        <v>2493</v>
      </c>
      <c r="H679" s="67" t="s">
        <v>27</v>
      </c>
      <c r="I679" s="67" t="s">
        <v>611</v>
      </c>
      <c r="J679" s="67" t="s">
        <v>3901</v>
      </c>
      <c r="K679" s="67" t="s">
        <v>4763</v>
      </c>
      <c r="L679" s="68">
        <v>20000</v>
      </c>
      <c r="M679" s="68">
        <v>1207</v>
      </c>
      <c r="N679" s="68">
        <v>18793</v>
      </c>
      <c r="O679" s="67" t="s">
        <v>4764</v>
      </c>
      <c r="P679" s="67" t="str">
        <f>TMES[[#This Row],[cedula]]&amp;TMES[[#This Row],[ctapresup]]</f>
        <v>040001384302.1.1.1.01</v>
      </c>
      <c r="Q679" s="69">
        <v>0</v>
      </c>
      <c r="R679" s="40">
        <v>574</v>
      </c>
      <c r="S679" s="69">
        <v>0</v>
      </c>
      <c r="T679" s="69">
        <v>0</v>
      </c>
      <c r="U679" s="69">
        <v>0</v>
      </c>
      <c r="V679" s="69">
        <v>0</v>
      </c>
      <c r="W679" s="40">
        <v>25</v>
      </c>
      <c r="X679" s="69">
        <v>0</v>
      </c>
      <c r="Y679" s="69">
        <v>0</v>
      </c>
      <c r="Z679" s="40">
        <v>608</v>
      </c>
      <c r="AA679" s="69">
        <v>0</v>
      </c>
    </row>
    <row r="680" spans="1:27">
      <c r="A680" s="67" t="s">
        <v>3052</v>
      </c>
      <c r="B680" s="67" t="s">
        <v>11</v>
      </c>
      <c r="C680" s="67" t="s">
        <v>3091</v>
      </c>
      <c r="D680" s="67" t="s">
        <v>3361</v>
      </c>
      <c r="E680" s="67" t="s">
        <v>3362</v>
      </c>
      <c r="F680" s="67" t="s">
        <v>3902</v>
      </c>
      <c r="G680" s="67" t="s">
        <v>2494</v>
      </c>
      <c r="H680" s="67" t="s">
        <v>32</v>
      </c>
      <c r="I680" s="67" t="s">
        <v>611</v>
      </c>
      <c r="J680" s="67" t="s">
        <v>3903</v>
      </c>
      <c r="K680" s="67" t="s">
        <v>4763</v>
      </c>
      <c r="L680" s="68">
        <v>90000</v>
      </c>
      <c r="M680" s="68">
        <v>15097.12</v>
      </c>
      <c r="N680" s="68">
        <v>74902.880000000005</v>
      </c>
      <c r="O680" s="67" t="s">
        <v>4764</v>
      </c>
      <c r="P680" s="67" t="str">
        <f>TMES[[#This Row],[cedula]]&amp;TMES[[#This Row],[ctapresup]]</f>
        <v>001010056272.1.1.1.01</v>
      </c>
      <c r="Q680" s="69">
        <v>0</v>
      </c>
      <c r="R680" s="40">
        <v>2583</v>
      </c>
      <c r="S680" s="69">
        <v>0</v>
      </c>
      <c r="T680" s="69">
        <v>0</v>
      </c>
      <c r="U680" s="69">
        <v>0</v>
      </c>
      <c r="V680" s="69">
        <v>0</v>
      </c>
      <c r="W680" s="40">
        <v>25</v>
      </c>
      <c r="X680" s="40">
        <v>9753.1200000000008</v>
      </c>
      <c r="Y680" s="69">
        <v>0</v>
      </c>
      <c r="Z680" s="40">
        <v>2736</v>
      </c>
      <c r="AA680" s="69">
        <v>0</v>
      </c>
    </row>
    <row r="681" spans="1:27">
      <c r="A681" s="67" t="s">
        <v>3052</v>
      </c>
      <c r="B681" s="67" t="s">
        <v>11</v>
      </c>
      <c r="C681" s="67" t="s">
        <v>3091</v>
      </c>
      <c r="D681" s="67" t="s">
        <v>3361</v>
      </c>
      <c r="E681" s="67" t="s">
        <v>3362</v>
      </c>
      <c r="F681" s="67" t="s">
        <v>554</v>
      </c>
      <c r="G681" s="67" t="s">
        <v>2495</v>
      </c>
      <c r="H681" s="67" t="s">
        <v>8</v>
      </c>
      <c r="I681" s="67" t="s">
        <v>342</v>
      </c>
      <c r="J681" s="67" t="s">
        <v>3904</v>
      </c>
      <c r="K681" s="67" t="s">
        <v>4763</v>
      </c>
      <c r="L681" s="68">
        <v>15000</v>
      </c>
      <c r="M681" s="68">
        <v>1211.5</v>
      </c>
      <c r="N681" s="68">
        <v>13788.5</v>
      </c>
      <c r="O681" s="67" t="s">
        <v>4764</v>
      </c>
      <c r="P681" s="67" t="str">
        <f>TMES[[#This Row],[cedula]]&amp;TMES[[#This Row],[ctapresup]]</f>
        <v>022001265362.1.1.1.01</v>
      </c>
      <c r="Q681" s="69">
        <v>0</v>
      </c>
      <c r="R681" s="40">
        <v>430.5</v>
      </c>
      <c r="S681" s="40">
        <v>300</v>
      </c>
      <c r="T681" s="69">
        <v>0</v>
      </c>
      <c r="U681" s="69">
        <v>0</v>
      </c>
      <c r="V681" s="69">
        <v>0</v>
      </c>
      <c r="W681" s="40">
        <v>25</v>
      </c>
      <c r="X681" s="69">
        <v>0</v>
      </c>
      <c r="Y681" s="69">
        <v>0</v>
      </c>
      <c r="Z681" s="40">
        <v>456</v>
      </c>
      <c r="AA681" s="69">
        <v>0</v>
      </c>
    </row>
    <row r="682" spans="1:27">
      <c r="A682" s="67" t="s">
        <v>3052</v>
      </c>
      <c r="B682" s="67" t="s">
        <v>11</v>
      </c>
      <c r="C682" s="67" t="s">
        <v>3091</v>
      </c>
      <c r="D682" s="67" t="s">
        <v>3361</v>
      </c>
      <c r="E682" s="67" t="s">
        <v>3362</v>
      </c>
      <c r="F682" s="67" t="s">
        <v>1920</v>
      </c>
      <c r="G682" s="67" t="s">
        <v>2496</v>
      </c>
      <c r="H682" s="67" t="s">
        <v>128</v>
      </c>
      <c r="I682" s="67" t="s">
        <v>342</v>
      </c>
      <c r="J682" s="67" t="s">
        <v>3905</v>
      </c>
      <c r="K682" s="67" t="s">
        <v>4763</v>
      </c>
      <c r="L682" s="68">
        <v>17000</v>
      </c>
      <c r="M682" s="68">
        <v>2905.7</v>
      </c>
      <c r="N682" s="68">
        <v>14094.3</v>
      </c>
      <c r="O682" s="67" t="s">
        <v>4764</v>
      </c>
      <c r="P682" s="67" t="str">
        <f>TMES[[#This Row],[cedula]]&amp;TMES[[#This Row],[ctapresup]]</f>
        <v>001114872032.1.1.1.01</v>
      </c>
      <c r="Q682" s="69">
        <v>0</v>
      </c>
      <c r="R682" s="40">
        <v>487.9</v>
      </c>
      <c r="S682" s="69">
        <v>0</v>
      </c>
      <c r="T682" s="40">
        <v>1876</v>
      </c>
      <c r="U682" s="69">
        <v>0</v>
      </c>
      <c r="V682" s="69">
        <v>0</v>
      </c>
      <c r="W682" s="40">
        <v>25</v>
      </c>
      <c r="X682" s="69">
        <v>0</v>
      </c>
      <c r="Y682" s="69">
        <v>0</v>
      </c>
      <c r="Z682" s="40">
        <v>516.79999999999995</v>
      </c>
      <c r="AA682" s="69">
        <v>0</v>
      </c>
    </row>
    <row r="683" spans="1:27">
      <c r="A683" s="67" t="s">
        <v>3052</v>
      </c>
      <c r="B683" s="67" t="s">
        <v>11</v>
      </c>
      <c r="C683" s="67" t="s">
        <v>3091</v>
      </c>
      <c r="D683" s="67" t="s">
        <v>3361</v>
      </c>
      <c r="E683" s="67" t="s">
        <v>3362</v>
      </c>
      <c r="F683" s="67" t="s">
        <v>1049</v>
      </c>
      <c r="G683" s="67" t="s">
        <v>2497</v>
      </c>
      <c r="H683" s="67" t="s">
        <v>210</v>
      </c>
      <c r="I683" s="67" t="s">
        <v>342</v>
      </c>
      <c r="J683" s="67" t="s">
        <v>3906</v>
      </c>
      <c r="K683" s="67" t="s">
        <v>4763</v>
      </c>
      <c r="L683" s="68">
        <v>25000</v>
      </c>
      <c r="M683" s="68">
        <v>3798.5</v>
      </c>
      <c r="N683" s="68">
        <v>21201.5</v>
      </c>
      <c r="O683" s="67" t="s">
        <v>4764</v>
      </c>
      <c r="P683" s="67" t="str">
        <f>TMES[[#This Row],[cedula]]&amp;TMES[[#This Row],[ctapresup]]</f>
        <v>001179055702.1.1.1.01</v>
      </c>
      <c r="Q683" s="69">
        <v>0</v>
      </c>
      <c r="R683" s="40">
        <v>717.5</v>
      </c>
      <c r="S683" s="69">
        <v>0</v>
      </c>
      <c r="T683" s="40">
        <v>2296</v>
      </c>
      <c r="U683" s="69">
        <v>0</v>
      </c>
      <c r="V683" s="69">
        <v>0</v>
      </c>
      <c r="W683" s="40">
        <v>25</v>
      </c>
      <c r="X683" s="69">
        <v>0</v>
      </c>
      <c r="Y683" s="69">
        <v>0</v>
      </c>
      <c r="Z683" s="40">
        <v>760</v>
      </c>
      <c r="AA683" s="69">
        <v>0</v>
      </c>
    </row>
    <row r="684" spans="1:27">
      <c r="A684" s="67" t="s">
        <v>3052</v>
      </c>
      <c r="B684" s="67" t="s">
        <v>11</v>
      </c>
      <c r="C684" s="67" t="s">
        <v>3091</v>
      </c>
      <c r="D684" s="67" t="s">
        <v>3361</v>
      </c>
      <c r="E684" s="67" t="s">
        <v>3362</v>
      </c>
      <c r="F684" s="67" t="s">
        <v>555</v>
      </c>
      <c r="G684" s="67" t="s">
        <v>2498</v>
      </c>
      <c r="H684" s="67" t="s">
        <v>363</v>
      </c>
      <c r="I684" s="67" t="s">
        <v>342</v>
      </c>
      <c r="J684" s="67" t="s">
        <v>3907</v>
      </c>
      <c r="K684" s="67" t="s">
        <v>4763</v>
      </c>
      <c r="L684" s="68">
        <v>26250</v>
      </c>
      <c r="M684" s="68">
        <v>3388.83</v>
      </c>
      <c r="N684" s="68">
        <v>22861.17</v>
      </c>
      <c r="O684" s="67" t="s">
        <v>4764</v>
      </c>
      <c r="P684" s="67" t="str">
        <f>TMES[[#This Row],[cedula]]&amp;TMES[[#This Row],[ctapresup]]</f>
        <v>038001779942.1.1.1.01</v>
      </c>
      <c r="Q684" s="69">
        <v>0</v>
      </c>
      <c r="R684" s="40">
        <v>753.38</v>
      </c>
      <c r="S684" s="40">
        <v>300</v>
      </c>
      <c r="T684" s="69">
        <v>0</v>
      </c>
      <c r="U684" s="69">
        <v>0</v>
      </c>
      <c r="V684" s="69">
        <v>0</v>
      </c>
      <c r="W684" s="40">
        <v>25</v>
      </c>
      <c r="X684" s="69">
        <v>0</v>
      </c>
      <c r="Y684" s="69">
        <v>0</v>
      </c>
      <c r="Z684" s="40">
        <v>798</v>
      </c>
      <c r="AA684" s="40">
        <v>1512.45</v>
      </c>
    </row>
    <row r="685" spans="1:27">
      <c r="A685" s="67" t="s">
        <v>3052</v>
      </c>
      <c r="B685" s="67" t="s">
        <v>11</v>
      </c>
      <c r="C685" s="67" t="s">
        <v>3091</v>
      </c>
      <c r="D685" s="67" t="s">
        <v>3361</v>
      </c>
      <c r="E685" s="67" t="s">
        <v>3362</v>
      </c>
      <c r="F685" s="67" t="s">
        <v>822</v>
      </c>
      <c r="G685" s="67" t="s">
        <v>2499</v>
      </c>
      <c r="H685" s="67" t="s">
        <v>156</v>
      </c>
      <c r="I685" s="67" t="s">
        <v>811</v>
      </c>
      <c r="J685" s="67" t="s">
        <v>3908</v>
      </c>
      <c r="K685" s="67" t="s">
        <v>4763</v>
      </c>
      <c r="L685" s="68">
        <v>13110.38</v>
      </c>
      <c r="M685" s="68">
        <v>1749.83</v>
      </c>
      <c r="N685" s="68">
        <v>11360.55</v>
      </c>
      <c r="O685" s="67" t="s">
        <v>4764</v>
      </c>
      <c r="P685" s="67" t="str">
        <f>TMES[[#This Row],[cedula]]&amp;TMES[[#This Row],[ctapresup]]</f>
        <v>001121344322.1.1.1.01</v>
      </c>
      <c r="Q685" s="69">
        <v>0</v>
      </c>
      <c r="R685" s="40">
        <v>376.27</v>
      </c>
      <c r="S685" s="40">
        <v>900</v>
      </c>
      <c r="T685" s="69">
        <v>0</v>
      </c>
      <c r="U685" s="69">
        <v>0</v>
      </c>
      <c r="V685" s="40">
        <v>50</v>
      </c>
      <c r="W685" s="40">
        <v>25</v>
      </c>
      <c r="X685" s="69">
        <v>0</v>
      </c>
      <c r="Y685" s="69">
        <v>0</v>
      </c>
      <c r="Z685" s="40">
        <v>398.56</v>
      </c>
      <c r="AA685" s="69">
        <v>0</v>
      </c>
    </row>
    <row r="686" spans="1:27">
      <c r="A686" s="67" t="s">
        <v>3052</v>
      </c>
      <c r="B686" s="67" t="s">
        <v>11</v>
      </c>
      <c r="C686" s="67" t="s">
        <v>3091</v>
      </c>
      <c r="D686" s="67" t="s">
        <v>3361</v>
      </c>
      <c r="E686" s="67" t="s">
        <v>3362</v>
      </c>
      <c r="F686" s="67" t="s">
        <v>557</v>
      </c>
      <c r="G686" s="67" t="s">
        <v>1493</v>
      </c>
      <c r="H686" s="67" t="s">
        <v>393</v>
      </c>
      <c r="I686" s="67" t="s">
        <v>342</v>
      </c>
      <c r="J686" s="67" t="s">
        <v>3909</v>
      </c>
      <c r="K686" s="67" t="s">
        <v>4763</v>
      </c>
      <c r="L686" s="68">
        <v>10000</v>
      </c>
      <c r="M686" s="68">
        <v>2178.4499999999998</v>
      </c>
      <c r="N686" s="68">
        <v>7821.55</v>
      </c>
      <c r="O686" s="67" t="s">
        <v>4764</v>
      </c>
      <c r="P686" s="67" t="str">
        <f>TMES[[#This Row],[cedula]]&amp;TMES[[#This Row],[ctapresup]]</f>
        <v>001129361662.1.1.1.01</v>
      </c>
      <c r="Q686" s="69">
        <v>0</v>
      </c>
      <c r="R686" s="40">
        <v>287</v>
      </c>
      <c r="S686" s="69">
        <v>0</v>
      </c>
      <c r="T686" s="69">
        <v>0</v>
      </c>
      <c r="U686" s="69">
        <v>0</v>
      </c>
      <c r="V686" s="40">
        <v>50</v>
      </c>
      <c r="W686" s="40">
        <v>25</v>
      </c>
      <c r="X686" s="69">
        <v>0</v>
      </c>
      <c r="Y686" s="69">
        <v>0</v>
      </c>
      <c r="Z686" s="40">
        <v>304</v>
      </c>
      <c r="AA686" s="40">
        <v>1512.45</v>
      </c>
    </row>
    <row r="687" spans="1:27">
      <c r="A687" s="67" t="s">
        <v>3052</v>
      </c>
      <c r="B687" s="67" t="s">
        <v>11</v>
      </c>
      <c r="C687" s="67" t="s">
        <v>3091</v>
      </c>
      <c r="D687" s="67" t="s">
        <v>3361</v>
      </c>
      <c r="E687" s="67" t="s">
        <v>3362</v>
      </c>
      <c r="F687" s="67" t="s">
        <v>558</v>
      </c>
      <c r="G687" s="67" t="s">
        <v>1494</v>
      </c>
      <c r="H687" s="67" t="s">
        <v>360</v>
      </c>
      <c r="I687" s="67" t="s">
        <v>342</v>
      </c>
      <c r="J687" s="67" t="s">
        <v>3910</v>
      </c>
      <c r="K687" s="67" t="s">
        <v>4763</v>
      </c>
      <c r="L687" s="68">
        <v>16445</v>
      </c>
      <c r="M687" s="68">
        <v>996.9</v>
      </c>
      <c r="N687" s="68">
        <v>15448.1</v>
      </c>
      <c r="O687" s="67" t="s">
        <v>4764</v>
      </c>
      <c r="P687" s="67" t="str">
        <f>TMES[[#This Row],[cedula]]&amp;TMES[[#This Row],[ctapresup]]</f>
        <v>001049751492.1.1.1.01</v>
      </c>
      <c r="Q687" s="69">
        <v>0</v>
      </c>
      <c r="R687" s="40">
        <v>471.97</v>
      </c>
      <c r="S687" s="69">
        <v>0</v>
      </c>
      <c r="T687" s="69">
        <v>0</v>
      </c>
      <c r="U687" s="69">
        <v>0</v>
      </c>
      <c r="V687" s="69">
        <v>0</v>
      </c>
      <c r="W687" s="40">
        <v>25</v>
      </c>
      <c r="X687" s="69">
        <v>0</v>
      </c>
      <c r="Y687" s="69">
        <v>0</v>
      </c>
      <c r="Z687" s="40">
        <v>499.93</v>
      </c>
      <c r="AA687" s="69">
        <v>0</v>
      </c>
    </row>
    <row r="688" spans="1:27">
      <c r="A688" s="67" t="s">
        <v>3052</v>
      </c>
      <c r="B688" s="67" t="s">
        <v>11</v>
      </c>
      <c r="C688" s="67" t="s">
        <v>3091</v>
      </c>
      <c r="D688" s="67" t="s">
        <v>3361</v>
      </c>
      <c r="E688" s="67" t="s">
        <v>3362</v>
      </c>
      <c r="F688" s="67" t="s">
        <v>598</v>
      </c>
      <c r="G688" s="67" t="s">
        <v>1495</v>
      </c>
      <c r="H688" s="67" t="s">
        <v>599</v>
      </c>
      <c r="I688" s="67" t="s">
        <v>611</v>
      </c>
      <c r="J688" s="67" t="s">
        <v>3911</v>
      </c>
      <c r="K688" s="67" t="s">
        <v>4763</v>
      </c>
      <c r="L688" s="68">
        <v>60000</v>
      </c>
      <c r="M688" s="68">
        <v>28391.42</v>
      </c>
      <c r="N688" s="68">
        <v>31608.58</v>
      </c>
      <c r="O688" s="67" t="s">
        <v>4764</v>
      </c>
      <c r="P688" s="67" t="str">
        <f>TMES[[#This Row],[cedula]]&amp;TMES[[#This Row],[ctapresup]]</f>
        <v>001095916852.1.1.1.01</v>
      </c>
      <c r="Q688" s="69">
        <v>0</v>
      </c>
      <c r="R688" s="40">
        <v>1722</v>
      </c>
      <c r="S688" s="40">
        <v>300</v>
      </c>
      <c r="T688" s="40">
        <v>19823.78</v>
      </c>
      <c r="U688" s="69">
        <v>0</v>
      </c>
      <c r="V688" s="69">
        <v>0</v>
      </c>
      <c r="W688" s="40">
        <v>25</v>
      </c>
      <c r="X688" s="40">
        <v>3184.19</v>
      </c>
      <c r="Y688" s="69">
        <v>0</v>
      </c>
      <c r="Z688" s="40">
        <v>1824</v>
      </c>
      <c r="AA688" s="40">
        <v>1512.45</v>
      </c>
    </row>
    <row r="689" spans="1:27">
      <c r="A689" s="67" t="s">
        <v>3052</v>
      </c>
      <c r="B689" s="67" t="s">
        <v>11</v>
      </c>
      <c r="C689" s="67" t="s">
        <v>3091</v>
      </c>
      <c r="D689" s="67" t="s">
        <v>3361</v>
      </c>
      <c r="E689" s="67" t="s">
        <v>3362</v>
      </c>
      <c r="F689" s="67" t="s">
        <v>1158</v>
      </c>
      <c r="G689" s="67" t="s">
        <v>2500</v>
      </c>
      <c r="H689" s="67" t="s">
        <v>363</v>
      </c>
      <c r="I689" s="67" t="s">
        <v>342</v>
      </c>
      <c r="J689" s="67" t="s">
        <v>3912</v>
      </c>
      <c r="K689" s="67" t="s">
        <v>4763</v>
      </c>
      <c r="L689" s="68">
        <v>30000</v>
      </c>
      <c r="M689" s="68">
        <v>6844</v>
      </c>
      <c r="N689" s="68">
        <v>23156</v>
      </c>
      <c r="O689" s="67" t="s">
        <v>4764</v>
      </c>
      <c r="P689" s="67" t="str">
        <f>TMES[[#This Row],[cedula]]&amp;TMES[[#This Row],[ctapresup]]</f>
        <v>001138347582.1.1.1.01</v>
      </c>
      <c r="Q689" s="69">
        <v>0</v>
      </c>
      <c r="R689" s="40">
        <v>861</v>
      </c>
      <c r="S689" s="69">
        <v>0</v>
      </c>
      <c r="T689" s="40">
        <v>5046</v>
      </c>
      <c r="U689" s="69">
        <v>0</v>
      </c>
      <c r="V689" s="69">
        <v>0</v>
      </c>
      <c r="W689" s="40">
        <v>25</v>
      </c>
      <c r="X689" s="69">
        <v>0</v>
      </c>
      <c r="Y689" s="69">
        <v>0</v>
      </c>
      <c r="Z689" s="40">
        <v>912</v>
      </c>
      <c r="AA689" s="69">
        <v>0</v>
      </c>
    </row>
    <row r="690" spans="1:27">
      <c r="A690" s="67" t="s">
        <v>3052</v>
      </c>
      <c r="B690" s="67" t="s">
        <v>11</v>
      </c>
      <c r="C690" s="67" t="s">
        <v>3091</v>
      </c>
      <c r="D690" s="67" t="s">
        <v>3361</v>
      </c>
      <c r="E690" s="67" t="s">
        <v>3362</v>
      </c>
      <c r="F690" s="67" t="s">
        <v>823</v>
      </c>
      <c r="G690" s="67" t="s">
        <v>1496</v>
      </c>
      <c r="H690" s="67" t="s">
        <v>824</v>
      </c>
      <c r="I690" s="67" t="s">
        <v>811</v>
      </c>
      <c r="J690" s="67" t="s">
        <v>3913</v>
      </c>
      <c r="K690" s="67" t="s">
        <v>4763</v>
      </c>
      <c r="L690" s="68">
        <v>50000</v>
      </c>
      <c r="M690" s="68">
        <v>6430</v>
      </c>
      <c r="N690" s="68">
        <v>43570</v>
      </c>
      <c r="O690" s="67" t="s">
        <v>4764</v>
      </c>
      <c r="P690" s="67" t="str">
        <f>TMES[[#This Row],[cedula]]&amp;TMES[[#This Row],[ctapresup]]</f>
        <v>001048747892.1.1.1.01</v>
      </c>
      <c r="Q690" s="69">
        <v>0</v>
      </c>
      <c r="R690" s="40">
        <v>1435</v>
      </c>
      <c r="S690" s="69">
        <v>0</v>
      </c>
      <c r="T690" s="40">
        <v>1546</v>
      </c>
      <c r="U690" s="69">
        <v>0</v>
      </c>
      <c r="V690" s="40">
        <v>50</v>
      </c>
      <c r="W690" s="40">
        <v>25</v>
      </c>
      <c r="X690" s="40">
        <v>1854</v>
      </c>
      <c r="Y690" s="69">
        <v>0</v>
      </c>
      <c r="Z690" s="40">
        <v>1520</v>
      </c>
      <c r="AA690" s="69">
        <v>0</v>
      </c>
    </row>
    <row r="691" spans="1:27">
      <c r="A691" s="67" t="s">
        <v>3052</v>
      </c>
      <c r="B691" s="67" t="s">
        <v>11</v>
      </c>
      <c r="C691" s="67" t="s">
        <v>3091</v>
      </c>
      <c r="D691" s="67" t="s">
        <v>3361</v>
      </c>
      <c r="E691" s="67" t="s">
        <v>3362</v>
      </c>
      <c r="F691" s="67" t="s">
        <v>662</v>
      </c>
      <c r="G691" s="67" t="s">
        <v>2501</v>
      </c>
      <c r="H691" s="67" t="s">
        <v>636</v>
      </c>
      <c r="I691" s="67" t="s">
        <v>611</v>
      </c>
      <c r="J691" s="67" t="s">
        <v>3914</v>
      </c>
      <c r="K691" s="67" t="s">
        <v>4763</v>
      </c>
      <c r="L691" s="68">
        <v>12650</v>
      </c>
      <c r="M691" s="68">
        <v>1318.62</v>
      </c>
      <c r="N691" s="68">
        <v>11331.38</v>
      </c>
      <c r="O691" s="67" t="s">
        <v>4764</v>
      </c>
      <c r="P691" s="67" t="str">
        <f>TMES[[#This Row],[cedula]]&amp;TMES[[#This Row],[ctapresup]]</f>
        <v>037000799512.1.1.1.01</v>
      </c>
      <c r="Q691" s="69">
        <v>0</v>
      </c>
      <c r="R691" s="40">
        <v>363.06</v>
      </c>
      <c r="S691" s="69">
        <v>0</v>
      </c>
      <c r="T691" s="40">
        <v>546</v>
      </c>
      <c r="U691" s="69">
        <v>0</v>
      </c>
      <c r="V691" s="69">
        <v>0</v>
      </c>
      <c r="W691" s="40">
        <v>25</v>
      </c>
      <c r="X691" s="69">
        <v>0</v>
      </c>
      <c r="Y691" s="69">
        <v>0</v>
      </c>
      <c r="Z691" s="40">
        <v>384.56</v>
      </c>
      <c r="AA691" s="69">
        <v>0</v>
      </c>
    </row>
    <row r="692" spans="1:27">
      <c r="A692" s="67" t="s">
        <v>3052</v>
      </c>
      <c r="B692" s="67" t="s">
        <v>11</v>
      </c>
      <c r="C692" s="67" t="s">
        <v>3091</v>
      </c>
      <c r="D692" s="67" t="s">
        <v>3361</v>
      </c>
      <c r="E692" s="67" t="s">
        <v>3362</v>
      </c>
      <c r="F692" s="67" t="s">
        <v>663</v>
      </c>
      <c r="G692" s="67" t="s">
        <v>1497</v>
      </c>
      <c r="H692" s="67" t="s">
        <v>664</v>
      </c>
      <c r="I692" s="67" t="s">
        <v>611</v>
      </c>
      <c r="J692" s="67" t="s">
        <v>3915</v>
      </c>
      <c r="K692" s="67" t="s">
        <v>4763</v>
      </c>
      <c r="L692" s="68">
        <v>24719.919999999998</v>
      </c>
      <c r="M692" s="68">
        <v>3048.4</v>
      </c>
      <c r="N692" s="68">
        <v>21671.52</v>
      </c>
      <c r="O692" s="67" t="s">
        <v>4764</v>
      </c>
      <c r="P692" s="67" t="str">
        <f>TMES[[#This Row],[cedula]]&amp;TMES[[#This Row],[ctapresup]]</f>
        <v>001005380082.1.1.1.01</v>
      </c>
      <c r="Q692" s="69">
        <v>0</v>
      </c>
      <c r="R692" s="40">
        <v>709.46</v>
      </c>
      <c r="S692" s="69">
        <v>0</v>
      </c>
      <c r="T692" s="69">
        <v>0</v>
      </c>
      <c r="U692" s="69">
        <v>0</v>
      </c>
      <c r="V692" s="40">
        <v>50</v>
      </c>
      <c r="W692" s="40">
        <v>25</v>
      </c>
      <c r="X692" s="69">
        <v>0</v>
      </c>
      <c r="Y692" s="69">
        <v>0</v>
      </c>
      <c r="Z692" s="40">
        <v>751.49</v>
      </c>
      <c r="AA692" s="40">
        <v>1512.45</v>
      </c>
    </row>
    <row r="693" spans="1:27">
      <c r="A693" s="67" t="s">
        <v>3052</v>
      </c>
      <c r="B693" s="67" t="s">
        <v>11</v>
      </c>
      <c r="C693" s="67" t="s">
        <v>3091</v>
      </c>
      <c r="D693" s="67" t="s">
        <v>3361</v>
      </c>
      <c r="E693" s="67" t="s">
        <v>3362</v>
      </c>
      <c r="F693" s="67" t="s">
        <v>809</v>
      </c>
      <c r="G693" s="67" t="s">
        <v>2253</v>
      </c>
      <c r="H693" s="67" t="s">
        <v>82</v>
      </c>
      <c r="I693" s="67" t="s">
        <v>342</v>
      </c>
      <c r="J693" s="67" t="s">
        <v>3916</v>
      </c>
      <c r="K693" s="67" t="s">
        <v>4763</v>
      </c>
      <c r="L693" s="68">
        <v>35000</v>
      </c>
      <c r="M693" s="68">
        <v>10180.370000000001</v>
      </c>
      <c r="N693" s="68">
        <v>24819.63</v>
      </c>
      <c r="O693" s="67" t="s">
        <v>4764</v>
      </c>
      <c r="P693" s="67" t="str">
        <f>TMES[[#This Row],[cedula]]&amp;TMES[[#This Row],[ctapresup]]</f>
        <v>056017966902.1.1.1.01</v>
      </c>
      <c r="Q693" s="69">
        <v>0</v>
      </c>
      <c r="R693" s="40">
        <v>1004.5</v>
      </c>
      <c r="S693" s="69">
        <v>0</v>
      </c>
      <c r="T693" s="40">
        <v>8086.87</v>
      </c>
      <c r="U693" s="69">
        <v>0</v>
      </c>
      <c r="V693" s="69">
        <v>0</v>
      </c>
      <c r="W693" s="40">
        <v>25</v>
      </c>
      <c r="X693" s="69">
        <v>0</v>
      </c>
      <c r="Y693" s="69">
        <v>0</v>
      </c>
      <c r="Z693" s="40">
        <v>1064</v>
      </c>
      <c r="AA693" s="69">
        <v>0</v>
      </c>
    </row>
    <row r="694" spans="1:27">
      <c r="A694" s="67" t="s">
        <v>3052</v>
      </c>
      <c r="B694" s="67" t="s">
        <v>11</v>
      </c>
      <c r="C694" s="67" t="s">
        <v>3091</v>
      </c>
      <c r="D694" s="67" t="s">
        <v>3361</v>
      </c>
      <c r="E694" s="67" t="s">
        <v>3362</v>
      </c>
      <c r="F694" s="67" t="s">
        <v>559</v>
      </c>
      <c r="G694" s="67" t="s">
        <v>2502</v>
      </c>
      <c r="H694" s="67" t="s">
        <v>128</v>
      </c>
      <c r="I694" s="67" t="s">
        <v>342</v>
      </c>
      <c r="J694" s="67" t="s">
        <v>3917</v>
      </c>
      <c r="K694" s="67" t="s">
        <v>4763</v>
      </c>
      <c r="L694" s="68">
        <v>10000</v>
      </c>
      <c r="M694" s="68">
        <v>666</v>
      </c>
      <c r="N694" s="68">
        <v>9334</v>
      </c>
      <c r="O694" s="67" t="s">
        <v>4764</v>
      </c>
      <c r="P694" s="67" t="str">
        <f>TMES[[#This Row],[cedula]]&amp;TMES[[#This Row],[ctapresup]]</f>
        <v>001051752362.1.1.1.01</v>
      </c>
      <c r="Q694" s="69">
        <v>0</v>
      </c>
      <c r="R694" s="40">
        <v>287</v>
      </c>
      <c r="S694" s="69">
        <v>0</v>
      </c>
      <c r="T694" s="69">
        <v>0</v>
      </c>
      <c r="U694" s="69">
        <v>0</v>
      </c>
      <c r="V694" s="40">
        <v>50</v>
      </c>
      <c r="W694" s="40">
        <v>25</v>
      </c>
      <c r="X694" s="69">
        <v>0</v>
      </c>
      <c r="Y694" s="69">
        <v>0</v>
      </c>
      <c r="Z694" s="40">
        <v>304</v>
      </c>
      <c r="AA694" s="69">
        <v>0</v>
      </c>
    </row>
    <row r="695" spans="1:27">
      <c r="A695" s="67" t="s">
        <v>3052</v>
      </c>
      <c r="B695" s="67" t="s">
        <v>11</v>
      </c>
      <c r="C695" s="67" t="s">
        <v>3091</v>
      </c>
      <c r="D695" s="67" t="s">
        <v>3361</v>
      </c>
      <c r="E695" s="67" t="s">
        <v>3362</v>
      </c>
      <c r="F695" s="67" t="s">
        <v>3918</v>
      </c>
      <c r="G695" s="67" t="s">
        <v>2503</v>
      </c>
      <c r="H695" s="67" t="s">
        <v>8</v>
      </c>
      <c r="I695" s="67" t="s">
        <v>342</v>
      </c>
      <c r="J695" s="67" t="s">
        <v>3919</v>
      </c>
      <c r="K695" s="67" t="s">
        <v>4763</v>
      </c>
      <c r="L695" s="68">
        <v>15000</v>
      </c>
      <c r="M695" s="68">
        <v>8017.9</v>
      </c>
      <c r="N695" s="68">
        <v>6982.1</v>
      </c>
      <c r="O695" s="67" t="s">
        <v>4764</v>
      </c>
      <c r="P695" s="67" t="str">
        <f>TMES[[#This Row],[cedula]]&amp;TMES[[#This Row],[ctapresup]]</f>
        <v>001173131482.1.1.1.01</v>
      </c>
      <c r="Q695" s="69">
        <v>0</v>
      </c>
      <c r="R695" s="40">
        <v>430.5</v>
      </c>
      <c r="S695" s="69">
        <v>0</v>
      </c>
      <c r="T695" s="40">
        <v>7106.4</v>
      </c>
      <c r="U695" s="69">
        <v>0</v>
      </c>
      <c r="V695" s="69">
        <v>0</v>
      </c>
      <c r="W695" s="40">
        <v>25</v>
      </c>
      <c r="X695" s="69">
        <v>0</v>
      </c>
      <c r="Y695" s="69">
        <v>0</v>
      </c>
      <c r="Z695" s="40">
        <v>456</v>
      </c>
      <c r="AA695" s="69">
        <v>0</v>
      </c>
    </row>
    <row r="696" spans="1:27">
      <c r="A696" s="67" t="s">
        <v>3052</v>
      </c>
      <c r="B696" s="67" t="s">
        <v>11</v>
      </c>
      <c r="C696" s="67" t="s">
        <v>3091</v>
      </c>
      <c r="D696" s="67" t="s">
        <v>3361</v>
      </c>
      <c r="E696" s="67" t="s">
        <v>3362</v>
      </c>
      <c r="F696" s="67" t="s">
        <v>560</v>
      </c>
      <c r="G696" s="67" t="s">
        <v>2504</v>
      </c>
      <c r="H696" s="67" t="s">
        <v>561</v>
      </c>
      <c r="I696" s="67" t="s">
        <v>342</v>
      </c>
      <c r="J696" s="67" t="s">
        <v>3920</v>
      </c>
      <c r="K696" s="67" t="s">
        <v>4763</v>
      </c>
      <c r="L696" s="68">
        <v>16500</v>
      </c>
      <c r="M696" s="68">
        <v>7377.59</v>
      </c>
      <c r="N696" s="68">
        <v>9122.41</v>
      </c>
      <c r="O696" s="67" t="s">
        <v>4764</v>
      </c>
      <c r="P696" s="67" t="str">
        <f>TMES[[#This Row],[cedula]]&amp;TMES[[#This Row],[ctapresup]]</f>
        <v>001183212562.1.1.1.01</v>
      </c>
      <c r="Q696" s="69">
        <v>0</v>
      </c>
      <c r="R696" s="40">
        <v>473.55</v>
      </c>
      <c r="S696" s="69">
        <v>0</v>
      </c>
      <c r="T696" s="40">
        <v>6377.44</v>
      </c>
      <c r="U696" s="69">
        <v>0</v>
      </c>
      <c r="V696" s="69">
        <v>0</v>
      </c>
      <c r="W696" s="40">
        <v>25</v>
      </c>
      <c r="X696" s="69">
        <v>0</v>
      </c>
      <c r="Y696" s="69">
        <v>0</v>
      </c>
      <c r="Z696" s="40">
        <v>501.6</v>
      </c>
      <c r="AA696" s="69">
        <v>0</v>
      </c>
    </row>
    <row r="697" spans="1:27">
      <c r="A697" s="67" t="s">
        <v>3052</v>
      </c>
      <c r="B697" s="67" t="s">
        <v>11</v>
      </c>
      <c r="C697" s="67" t="s">
        <v>3091</v>
      </c>
      <c r="D697" s="67" t="s">
        <v>3361</v>
      </c>
      <c r="E697" s="67" t="s">
        <v>3362</v>
      </c>
      <c r="F697" s="67" t="s">
        <v>562</v>
      </c>
      <c r="G697" s="67" t="s">
        <v>1498</v>
      </c>
      <c r="H697" s="67" t="s">
        <v>563</v>
      </c>
      <c r="I697" s="67" t="s">
        <v>342</v>
      </c>
      <c r="J697" s="67" t="s">
        <v>3921</v>
      </c>
      <c r="K697" s="67" t="s">
        <v>4763</v>
      </c>
      <c r="L697" s="68">
        <v>20000</v>
      </c>
      <c r="M697" s="68">
        <v>4015.45</v>
      </c>
      <c r="N697" s="68">
        <v>15984.55</v>
      </c>
      <c r="O697" s="67" t="s">
        <v>4764</v>
      </c>
      <c r="P697" s="67" t="str">
        <f>TMES[[#This Row],[cedula]]&amp;TMES[[#This Row],[ctapresup]]</f>
        <v>001081545432.1.1.1.01</v>
      </c>
      <c r="Q697" s="69">
        <v>0</v>
      </c>
      <c r="R697" s="40">
        <v>574</v>
      </c>
      <c r="S697" s="40">
        <v>600</v>
      </c>
      <c r="T697" s="40">
        <v>646</v>
      </c>
      <c r="U697" s="69">
        <v>0</v>
      </c>
      <c r="V697" s="40">
        <v>50</v>
      </c>
      <c r="W697" s="40">
        <v>25</v>
      </c>
      <c r="X697" s="69">
        <v>0</v>
      </c>
      <c r="Y697" s="69">
        <v>0</v>
      </c>
      <c r="Z697" s="40">
        <v>608</v>
      </c>
      <c r="AA697" s="40">
        <v>1512.45</v>
      </c>
    </row>
    <row r="698" spans="1:27">
      <c r="A698" s="67" t="s">
        <v>3052</v>
      </c>
      <c r="B698" s="67" t="s">
        <v>11</v>
      </c>
      <c r="C698" s="67" t="s">
        <v>3091</v>
      </c>
      <c r="D698" s="67" t="s">
        <v>3361</v>
      </c>
      <c r="E698" s="67" t="s">
        <v>3362</v>
      </c>
      <c r="F698" s="67" t="s">
        <v>825</v>
      </c>
      <c r="G698" s="67" t="s">
        <v>1499</v>
      </c>
      <c r="H698" s="67" t="s">
        <v>10</v>
      </c>
      <c r="I698" s="67" t="s">
        <v>811</v>
      </c>
      <c r="J698" s="67" t="s">
        <v>3922</v>
      </c>
      <c r="K698" s="67" t="s">
        <v>4763</v>
      </c>
      <c r="L698" s="68">
        <v>12350.36</v>
      </c>
      <c r="M698" s="68">
        <v>2317.36</v>
      </c>
      <c r="N698" s="68">
        <v>10033</v>
      </c>
      <c r="O698" s="67" t="s">
        <v>4764</v>
      </c>
      <c r="P698" s="67" t="str">
        <f>TMES[[#This Row],[cedula]]&amp;TMES[[#This Row],[ctapresup]]</f>
        <v>001149388302.1.1.1.01</v>
      </c>
      <c r="Q698" s="69">
        <v>0</v>
      </c>
      <c r="R698" s="40">
        <v>354.46</v>
      </c>
      <c r="S698" s="69">
        <v>0</v>
      </c>
      <c r="T698" s="69">
        <v>0</v>
      </c>
      <c r="U698" s="69">
        <v>0</v>
      </c>
      <c r="V698" s="40">
        <v>50</v>
      </c>
      <c r="W698" s="40">
        <v>25</v>
      </c>
      <c r="X698" s="69">
        <v>0</v>
      </c>
      <c r="Y698" s="69">
        <v>0</v>
      </c>
      <c r="Z698" s="40">
        <v>375.45</v>
      </c>
      <c r="AA698" s="40">
        <v>1512.45</v>
      </c>
    </row>
    <row r="699" spans="1:27">
      <c r="A699" s="67" t="s">
        <v>3052</v>
      </c>
      <c r="B699" s="67" t="s">
        <v>11</v>
      </c>
      <c r="C699" s="67" t="s">
        <v>3091</v>
      </c>
      <c r="D699" s="67" t="s">
        <v>3361</v>
      </c>
      <c r="E699" s="67" t="s">
        <v>3362</v>
      </c>
      <c r="F699" s="67" t="s">
        <v>948</v>
      </c>
      <c r="G699" s="67" t="s">
        <v>2505</v>
      </c>
      <c r="H699" s="67" t="s">
        <v>8</v>
      </c>
      <c r="I699" s="67" t="s">
        <v>342</v>
      </c>
      <c r="J699" s="67" t="s">
        <v>3923</v>
      </c>
      <c r="K699" s="67" t="s">
        <v>4763</v>
      </c>
      <c r="L699" s="68">
        <v>16500</v>
      </c>
      <c r="M699" s="68">
        <v>11720.63</v>
      </c>
      <c r="N699" s="68">
        <v>4779.37</v>
      </c>
      <c r="O699" s="67" t="s">
        <v>4764</v>
      </c>
      <c r="P699" s="67" t="str">
        <f>TMES[[#This Row],[cedula]]&amp;TMES[[#This Row],[ctapresup]]</f>
        <v>001169595522.1.1.1.01</v>
      </c>
      <c r="Q699" s="69">
        <v>0</v>
      </c>
      <c r="R699" s="40">
        <v>473.55</v>
      </c>
      <c r="S699" s="69">
        <v>0</v>
      </c>
      <c r="T699" s="40">
        <v>10720.48</v>
      </c>
      <c r="U699" s="69">
        <v>0</v>
      </c>
      <c r="V699" s="69">
        <v>0</v>
      </c>
      <c r="W699" s="40">
        <v>25</v>
      </c>
      <c r="X699" s="69">
        <v>0</v>
      </c>
      <c r="Y699" s="69">
        <v>0</v>
      </c>
      <c r="Z699" s="40">
        <v>501.6</v>
      </c>
      <c r="AA699" s="69">
        <v>0</v>
      </c>
    </row>
    <row r="700" spans="1:27">
      <c r="A700" s="67" t="s">
        <v>3052</v>
      </c>
      <c r="B700" s="67" t="s">
        <v>11</v>
      </c>
      <c r="C700" s="67" t="s">
        <v>3091</v>
      </c>
      <c r="D700" s="67" t="s">
        <v>3361</v>
      </c>
      <c r="E700" s="67" t="s">
        <v>3362</v>
      </c>
      <c r="F700" s="67" t="s">
        <v>665</v>
      </c>
      <c r="G700" s="67" t="s">
        <v>2506</v>
      </c>
      <c r="H700" s="67" t="s">
        <v>239</v>
      </c>
      <c r="I700" s="67" t="s">
        <v>611</v>
      </c>
      <c r="J700" s="67" t="s">
        <v>3924</v>
      </c>
      <c r="K700" s="67" t="s">
        <v>4763</v>
      </c>
      <c r="L700" s="68">
        <v>31500</v>
      </c>
      <c r="M700" s="68">
        <v>3227.65</v>
      </c>
      <c r="N700" s="68">
        <v>28272.35</v>
      </c>
      <c r="O700" s="67" t="s">
        <v>4764</v>
      </c>
      <c r="P700" s="67" t="str">
        <f>TMES[[#This Row],[cedula]]&amp;TMES[[#This Row],[ctapresup]]</f>
        <v>001016319502.1.1.1.01</v>
      </c>
      <c r="Q700" s="69">
        <v>0</v>
      </c>
      <c r="R700" s="40">
        <v>904.05</v>
      </c>
      <c r="S700" s="40">
        <v>300</v>
      </c>
      <c r="T700" s="40">
        <v>991</v>
      </c>
      <c r="U700" s="69">
        <v>0</v>
      </c>
      <c r="V700" s="40">
        <v>50</v>
      </c>
      <c r="W700" s="40">
        <v>25</v>
      </c>
      <c r="X700" s="69">
        <v>0</v>
      </c>
      <c r="Y700" s="69">
        <v>0</v>
      </c>
      <c r="Z700" s="40">
        <v>957.6</v>
      </c>
      <c r="AA700" s="69">
        <v>0</v>
      </c>
    </row>
    <row r="701" spans="1:27">
      <c r="A701" s="67" t="s">
        <v>3052</v>
      </c>
      <c r="B701" s="67" t="s">
        <v>11</v>
      </c>
      <c r="C701" s="67" t="s">
        <v>3091</v>
      </c>
      <c r="D701" s="67" t="s">
        <v>3361</v>
      </c>
      <c r="E701" s="67" t="s">
        <v>3362</v>
      </c>
      <c r="F701" s="67" t="s">
        <v>565</v>
      </c>
      <c r="G701" s="67" t="s">
        <v>1500</v>
      </c>
      <c r="H701" s="67" t="s">
        <v>393</v>
      </c>
      <c r="I701" s="67" t="s">
        <v>342</v>
      </c>
      <c r="J701" s="67" t="s">
        <v>3925</v>
      </c>
      <c r="K701" s="67" t="s">
        <v>4763</v>
      </c>
      <c r="L701" s="68">
        <v>10000</v>
      </c>
      <c r="M701" s="68">
        <v>2228.4499999999998</v>
      </c>
      <c r="N701" s="68">
        <v>7771.55</v>
      </c>
      <c r="O701" s="67" t="s">
        <v>4764</v>
      </c>
      <c r="P701" s="67" t="str">
        <f>TMES[[#This Row],[cedula]]&amp;TMES[[#This Row],[ctapresup]]</f>
        <v>001050156142.1.1.1.01</v>
      </c>
      <c r="Q701" s="69">
        <v>0</v>
      </c>
      <c r="R701" s="40">
        <v>287</v>
      </c>
      <c r="S701" s="69">
        <v>0</v>
      </c>
      <c r="T701" s="69">
        <v>0</v>
      </c>
      <c r="U701" s="69">
        <v>0</v>
      </c>
      <c r="V701" s="40">
        <v>100</v>
      </c>
      <c r="W701" s="40">
        <v>25</v>
      </c>
      <c r="X701" s="69">
        <v>0</v>
      </c>
      <c r="Y701" s="69">
        <v>0</v>
      </c>
      <c r="Z701" s="40">
        <v>304</v>
      </c>
      <c r="AA701" s="40">
        <v>1512.45</v>
      </c>
    </row>
    <row r="702" spans="1:27">
      <c r="A702" s="67" t="s">
        <v>3052</v>
      </c>
      <c r="B702" s="67" t="s">
        <v>11</v>
      </c>
      <c r="C702" s="67" t="s">
        <v>3091</v>
      </c>
      <c r="D702" s="67" t="s">
        <v>3361</v>
      </c>
      <c r="E702" s="67" t="s">
        <v>3362</v>
      </c>
      <c r="F702" s="67" t="s">
        <v>666</v>
      </c>
      <c r="G702" s="67" t="s">
        <v>2507</v>
      </c>
      <c r="H702" s="67" t="s">
        <v>95</v>
      </c>
      <c r="I702" s="67" t="s">
        <v>611</v>
      </c>
      <c r="J702" s="67" t="s">
        <v>3926</v>
      </c>
      <c r="K702" s="67" t="s">
        <v>4763</v>
      </c>
      <c r="L702" s="68">
        <v>30000</v>
      </c>
      <c r="M702" s="68">
        <v>2844</v>
      </c>
      <c r="N702" s="68">
        <v>27156</v>
      </c>
      <c r="O702" s="67" t="s">
        <v>4764</v>
      </c>
      <c r="P702" s="67" t="str">
        <f>TMES[[#This Row],[cedula]]&amp;TMES[[#This Row],[ctapresup]]</f>
        <v>040000157032.1.1.1.01</v>
      </c>
      <c r="Q702" s="69">
        <v>0</v>
      </c>
      <c r="R702" s="40">
        <v>861</v>
      </c>
      <c r="S702" s="69">
        <v>0</v>
      </c>
      <c r="T702" s="40">
        <v>1046</v>
      </c>
      <c r="U702" s="69">
        <v>0</v>
      </c>
      <c r="V702" s="69">
        <v>0</v>
      </c>
      <c r="W702" s="40">
        <v>25</v>
      </c>
      <c r="X702" s="69">
        <v>0</v>
      </c>
      <c r="Y702" s="69">
        <v>0</v>
      </c>
      <c r="Z702" s="40">
        <v>912</v>
      </c>
      <c r="AA702" s="69">
        <v>0</v>
      </c>
    </row>
    <row r="703" spans="1:27">
      <c r="A703" s="67" t="s">
        <v>3052</v>
      </c>
      <c r="B703" s="67" t="s">
        <v>11</v>
      </c>
      <c r="C703" s="67" t="s">
        <v>3091</v>
      </c>
      <c r="D703" s="67" t="s">
        <v>3361</v>
      </c>
      <c r="E703" s="67" t="s">
        <v>3362</v>
      </c>
      <c r="F703" s="67" t="s">
        <v>566</v>
      </c>
      <c r="G703" s="67" t="s">
        <v>2508</v>
      </c>
      <c r="H703" s="67" t="s">
        <v>567</v>
      </c>
      <c r="I703" s="67" t="s">
        <v>342</v>
      </c>
      <c r="J703" s="67" t="s">
        <v>3927</v>
      </c>
      <c r="K703" s="67" t="s">
        <v>4763</v>
      </c>
      <c r="L703" s="68">
        <v>50000</v>
      </c>
      <c r="M703" s="68">
        <v>12959.85</v>
      </c>
      <c r="N703" s="68">
        <v>37040.15</v>
      </c>
      <c r="O703" s="67" t="s">
        <v>4764</v>
      </c>
      <c r="P703" s="67" t="str">
        <f>TMES[[#This Row],[cedula]]&amp;TMES[[#This Row],[ctapresup]]</f>
        <v>001120156722.1.1.1.01</v>
      </c>
      <c r="Q703" s="69">
        <v>0</v>
      </c>
      <c r="R703" s="40">
        <v>1435</v>
      </c>
      <c r="S703" s="40">
        <v>300</v>
      </c>
      <c r="T703" s="40">
        <v>7775.85</v>
      </c>
      <c r="U703" s="69">
        <v>0</v>
      </c>
      <c r="V703" s="40">
        <v>50</v>
      </c>
      <c r="W703" s="40">
        <v>25</v>
      </c>
      <c r="X703" s="40">
        <v>1854</v>
      </c>
      <c r="Y703" s="69">
        <v>0</v>
      </c>
      <c r="Z703" s="40">
        <v>1520</v>
      </c>
      <c r="AA703" s="69">
        <v>0</v>
      </c>
    </row>
    <row r="704" spans="1:27">
      <c r="A704" s="67" t="s">
        <v>3052</v>
      </c>
      <c r="B704" s="67" t="s">
        <v>11</v>
      </c>
      <c r="C704" s="67" t="s">
        <v>3091</v>
      </c>
      <c r="D704" s="67" t="s">
        <v>3361</v>
      </c>
      <c r="E704" s="67" t="s">
        <v>3362</v>
      </c>
      <c r="F704" s="67" t="s">
        <v>1201</v>
      </c>
      <c r="G704" s="67" t="s">
        <v>2509</v>
      </c>
      <c r="H704" s="67" t="s">
        <v>210</v>
      </c>
      <c r="I704" s="67" t="s">
        <v>342</v>
      </c>
      <c r="J704" s="67" t="s">
        <v>3928</v>
      </c>
      <c r="K704" s="67" t="s">
        <v>4763</v>
      </c>
      <c r="L704" s="68">
        <v>25000</v>
      </c>
      <c r="M704" s="68">
        <v>6548.5</v>
      </c>
      <c r="N704" s="68">
        <v>18451.5</v>
      </c>
      <c r="O704" s="67" t="s">
        <v>4764</v>
      </c>
      <c r="P704" s="67" t="str">
        <f>TMES[[#This Row],[cedula]]&amp;TMES[[#This Row],[ctapresup]]</f>
        <v>082002580622.1.1.1.01</v>
      </c>
      <c r="Q704" s="69">
        <v>0</v>
      </c>
      <c r="R704" s="40">
        <v>717.5</v>
      </c>
      <c r="S704" s="69">
        <v>0</v>
      </c>
      <c r="T704" s="40">
        <v>5046</v>
      </c>
      <c r="U704" s="69">
        <v>0</v>
      </c>
      <c r="V704" s="69">
        <v>0</v>
      </c>
      <c r="W704" s="40">
        <v>25</v>
      </c>
      <c r="X704" s="69">
        <v>0</v>
      </c>
      <c r="Y704" s="69">
        <v>0</v>
      </c>
      <c r="Z704" s="40">
        <v>760</v>
      </c>
      <c r="AA704" s="69">
        <v>0</v>
      </c>
    </row>
    <row r="705" spans="1:27">
      <c r="A705" s="67" t="s">
        <v>3052</v>
      </c>
      <c r="B705" s="67" t="s">
        <v>11</v>
      </c>
      <c r="C705" s="67" t="s">
        <v>3091</v>
      </c>
      <c r="D705" s="67" t="s">
        <v>3361</v>
      </c>
      <c r="E705" s="67" t="s">
        <v>3362</v>
      </c>
      <c r="F705" s="67" t="s">
        <v>1200</v>
      </c>
      <c r="G705" s="67" t="s">
        <v>2510</v>
      </c>
      <c r="H705" s="67" t="s">
        <v>210</v>
      </c>
      <c r="I705" s="67" t="s">
        <v>342</v>
      </c>
      <c r="J705" s="67" t="s">
        <v>3929</v>
      </c>
      <c r="K705" s="67" t="s">
        <v>4763</v>
      </c>
      <c r="L705" s="68">
        <v>25000</v>
      </c>
      <c r="M705" s="68">
        <v>2498.5</v>
      </c>
      <c r="N705" s="68">
        <v>22501.5</v>
      </c>
      <c r="O705" s="67" t="s">
        <v>4764</v>
      </c>
      <c r="P705" s="67" t="str">
        <f>TMES[[#This Row],[cedula]]&amp;TMES[[#This Row],[ctapresup]]</f>
        <v>223018035932.1.1.1.01</v>
      </c>
      <c r="Q705" s="69">
        <v>0</v>
      </c>
      <c r="R705" s="40">
        <v>717.5</v>
      </c>
      <c r="S705" s="69">
        <v>0</v>
      </c>
      <c r="T705" s="40">
        <v>996</v>
      </c>
      <c r="U705" s="69">
        <v>0</v>
      </c>
      <c r="V705" s="69">
        <v>0</v>
      </c>
      <c r="W705" s="40">
        <v>25</v>
      </c>
      <c r="X705" s="69">
        <v>0</v>
      </c>
      <c r="Y705" s="69">
        <v>0</v>
      </c>
      <c r="Z705" s="40">
        <v>760</v>
      </c>
      <c r="AA705" s="69">
        <v>0</v>
      </c>
    </row>
    <row r="706" spans="1:27">
      <c r="A706" s="67" t="s">
        <v>3052</v>
      </c>
      <c r="B706" s="67" t="s">
        <v>11</v>
      </c>
      <c r="C706" s="67" t="s">
        <v>3091</v>
      </c>
      <c r="D706" s="67" t="s">
        <v>3361</v>
      </c>
      <c r="E706" s="67" t="s">
        <v>3362</v>
      </c>
      <c r="F706" s="67" t="s">
        <v>1159</v>
      </c>
      <c r="G706" s="67" t="s">
        <v>2511</v>
      </c>
      <c r="H706" s="67" t="s">
        <v>210</v>
      </c>
      <c r="I706" s="67" t="s">
        <v>342</v>
      </c>
      <c r="J706" s="67" t="s">
        <v>3930</v>
      </c>
      <c r="K706" s="67" t="s">
        <v>4763</v>
      </c>
      <c r="L706" s="68">
        <v>22000</v>
      </c>
      <c r="M706" s="68">
        <v>1425.2</v>
      </c>
      <c r="N706" s="68">
        <v>20574.8</v>
      </c>
      <c r="O706" s="67" t="s">
        <v>4764</v>
      </c>
      <c r="P706" s="67" t="str">
        <f>TMES[[#This Row],[cedula]]&amp;TMES[[#This Row],[ctapresup]]</f>
        <v>008001688172.1.1.1.01</v>
      </c>
      <c r="Q706" s="69">
        <v>0</v>
      </c>
      <c r="R706" s="40">
        <v>631.4</v>
      </c>
      <c r="S706" s="69">
        <v>0</v>
      </c>
      <c r="T706" s="69">
        <v>0</v>
      </c>
      <c r="U706" s="69">
        <v>0</v>
      </c>
      <c r="V706" s="40">
        <v>100</v>
      </c>
      <c r="W706" s="40">
        <v>25</v>
      </c>
      <c r="X706" s="69">
        <v>0</v>
      </c>
      <c r="Y706" s="69">
        <v>0</v>
      </c>
      <c r="Z706" s="40">
        <v>668.8</v>
      </c>
      <c r="AA706" s="69">
        <v>0</v>
      </c>
    </row>
    <row r="707" spans="1:27">
      <c r="A707" s="67" t="s">
        <v>3052</v>
      </c>
      <c r="B707" s="67" t="s">
        <v>11</v>
      </c>
      <c r="C707" s="67" t="s">
        <v>3091</v>
      </c>
      <c r="D707" s="67" t="s">
        <v>3361</v>
      </c>
      <c r="E707" s="67" t="s">
        <v>3362</v>
      </c>
      <c r="F707" s="67" t="s">
        <v>1788</v>
      </c>
      <c r="G707" s="67" t="s">
        <v>2512</v>
      </c>
      <c r="H707" s="67" t="s">
        <v>434</v>
      </c>
      <c r="I707" s="67" t="s">
        <v>611</v>
      </c>
      <c r="J707" s="67" t="s">
        <v>3931</v>
      </c>
      <c r="K707" s="67" t="s">
        <v>4763</v>
      </c>
      <c r="L707" s="68">
        <v>26250</v>
      </c>
      <c r="M707" s="68">
        <v>6422.38</v>
      </c>
      <c r="N707" s="68">
        <v>19827.62</v>
      </c>
      <c r="O707" s="67" t="s">
        <v>4764</v>
      </c>
      <c r="P707" s="67" t="str">
        <f>TMES[[#This Row],[cedula]]&amp;TMES[[#This Row],[ctapresup]]</f>
        <v>042000517062.1.1.1.01</v>
      </c>
      <c r="Q707" s="69">
        <v>0</v>
      </c>
      <c r="R707" s="40">
        <v>753.38</v>
      </c>
      <c r="S707" s="69">
        <v>0</v>
      </c>
      <c r="T707" s="40">
        <v>4846</v>
      </c>
      <c r="U707" s="69">
        <v>0</v>
      </c>
      <c r="V707" s="69">
        <v>0</v>
      </c>
      <c r="W707" s="40">
        <v>25</v>
      </c>
      <c r="X707" s="69">
        <v>0</v>
      </c>
      <c r="Y707" s="69">
        <v>0</v>
      </c>
      <c r="Z707" s="40">
        <v>798</v>
      </c>
      <c r="AA707" s="69">
        <v>0</v>
      </c>
    </row>
    <row r="708" spans="1:27">
      <c r="A708" s="67" t="s">
        <v>3052</v>
      </c>
      <c r="B708" s="67" t="s">
        <v>11</v>
      </c>
      <c r="C708" s="67" t="s">
        <v>3091</v>
      </c>
      <c r="D708" s="67" t="s">
        <v>3361</v>
      </c>
      <c r="E708" s="67" t="s">
        <v>3362</v>
      </c>
      <c r="F708" s="67" t="s">
        <v>568</v>
      </c>
      <c r="G708" s="67" t="s">
        <v>2513</v>
      </c>
      <c r="H708" s="67" t="s">
        <v>128</v>
      </c>
      <c r="I708" s="67" t="s">
        <v>342</v>
      </c>
      <c r="J708" s="67" t="s">
        <v>3932</v>
      </c>
      <c r="K708" s="67" t="s">
        <v>4763</v>
      </c>
      <c r="L708" s="68">
        <v>11000</v>
      </c>
      <c r="M708" s="68">
        <v>675.1</v>
      </c>
      <c r="N708" s="68">
        <v>10324.9</v>
      </c>
      <c r="O708" s="67" t="s">
        <v>4764</v>
      </c>
      <c r="P708" s="67" t="str">
        <f>TMES[[#This Row],[cedula]]&amp;TMES[[#This Row],[ctapresup]]</f>
        <v>049002854142.1.1.1.01</v>
      </c>
      <c r="Q708" s="69">
        <v>0</v>
      </c>
      <c r="R708" s="40">
        <v>315.7</v>
      </c>
      <c r="S708" s="69">
        <v>0</v>
      </c>
      <c r="T708" s="69">
        <v>0</v>
      </c>
      <c r="U708" s="69">
        <v>0</v>
      </c>
      <c r="V708" s="69">
        <v>0</v>
      </c>
      <c r="W708" s="40">
        <v>25</v>
      </c>
      <c r="X708" s="69">
        <v>0</v>
      </c>
      <c r="Y708" s="69">
        <v>0</v>
      </c>
      <c r="Z708" s="40">
        <v>334.4</v>
      </c>
      <c r="AA708" s="69">
        <v>0</v>
      </c>
    </row>
    <row r="709" spans="1:27">
      <c r="A709" s="67" t="s">
        <v>3052</v>
      </c>
      <c r="B709" s="67" t="s">
        <v>11</v>
      </c>
      <c r="C709" s="67" t="s">
        <v>3091</v>
      </c>
      <c r="D709" s="67" t="s">
        <v>3361</v>
      </c>
      <c r="E709" s="67" t="s">
        <v>3362</v>
      </c>
      <c r="F709" s="67" t="s">
        <v>569</v>
      </c>
      <c r="G709" s="67" t="s">
        <v>2514</v>
      </c>
      <c r="H709" s="67" t="s">
        <v>128</v>
      </c>
      <c r="I709" s="67" t="s">
        <v>342</v>
      </c>
      <c r="J709" s="67" t="s">
        <v>3933</v>
      </c>
      <c r="K709" s="67" t="s">
        <v>4763</v>
      </c>
      <c r="L709" s="68">
        <v>11000</v>
      </c>
      <c r="M709" s="68">
        <v>675.1</v>
      </c>
      <c r="N709" s="68">
        <v>10324.9</v>
      </c>
      <c r="O709" s="67" t="s">
        <v>4764</v>
      </c>
      <c r="P709" s="67" t="str">
        <f>TMES[[#This Row],[cedula]]&amp;TMES[[#This Row],[ctapresup]]</f>
        <v>085000923102.1.1.1.01</v>
      </c>
      <c r="Q709" s="69">
        <v>0</v>
      </c>
      <c r="R709" s="40">
        <v>315.7</v>
      </c>
      <c r="S709" s="69">
        <v>0</v>
      </c>
      <c r="T709" s="69">
        <v>0</v>
      </c>
      <c r="U709" s="69">
        <v>0</v>
      </c>
      <c r="V709" s="69">
        <v>0</v>
      </c>
      <c r="W709" s="40">
        <v>25</v>
      </c>
      <c r="X709" s="69">
        <v>0</v>
      </c>
      <c r="Y709" s="69">
        <v>0</v>
      </c>
      <c r="Z709" s="40">
        <v>334.4</v>
      </c>
      <c r="AA709" s="69">
        <v>0</v>
      </c>
    </row>
    <row r="710" spans="1:27">
      <c r="A710" s="67" t="s">
        <v>3052</v>
      </c>
      <c r="B710" s="67" t="s">
        <v>11</v>
      </c>
      <c r="C710" s="67" t="s">
        <v>3091</v>
      </c>
      <c r="D710" s="67" t="s">
        <v>3361</v>
      </c>
      <c r="E710" s="67" t="s">
        <v>3362</v>
      </c>
      <c r="F710" s="67" t="s">
        <v>1199</v>
      </c>
      <c r="G710" s="67" t="s">
        <v>2515</v>
      </c>
      <c r="H710" s="67" t="s">
        <v>210</v>
      </c>
      <c r="I710" s="67" t="s">
        <v>342</v>
      </c>
      <c r="J710" s="67" t="s">
        <v>3934</v>
      </c>
      <c r="K710" s="67" t="s">
        <v>4763</v>
      </c>
      <c r="L710" s="68">
        <v>25000</v>
      </c>
      <c r="M710" s="68">
        <v>1502.5</v>
      </c>
      <c r="N710" s="68">
        <v>23497.5</v>
      </c>
      <c r="O710" s="67" t="s">
        <v>4764</v>
      </c>
      <c r="P710" s="67" t="str">
        <f>TMES[[#This Row],[cedula]]&amp;TMES[[#This Row],[ctapresup]]</f>
        <v>001095991342.1.1.1.01</v>
      </c>
      <c r="Q710" s="69">
        <v>0</v>
      </c>
      <c r="R710" s="40">
        <v>717.5</v>
      </c>
      <c r="S710" s="69">
        <v>0</v>
      </c>
      <c r="T710" s="69">
        <v>0</v>
      </c>
      <c r="U710" s="69">
        <v>0</v>
      </c>
      <c r="V710" s="69">
        <v>0</v>
      </c>
      <c r="W710" s="40">
        <v>25</v>
      </c>
      <c r="X710" s="69">
        <v>0</v>
      </c>
      <c r="Y710" s="69">
        <v>0</v>
      </c>
      <c r="Z710" s="40">
        <v>760</v>
      </c>
      <c r="AA710" s="69">
        <v>0</v>
      </c>
    </row>
    <row r="711" spans="1:27">
      <c r="A711" s="67" t="s">
        <v>3052</v>
      </c>
      <c r="B711" s="67" t="s">
        <v>11</v>
      </c>
      <c r="C711" s="67" t="s">
        <v>3091</v>
      </c>
      <c r="D711" s="67" t="s">
        <v>3361</v>
      </c>
      <c r="E711" s="67" t="s">
        <v>3362</v>
      </c>
      <c r="F711" s="67" t="s">
        <v>4781</v>
      </c>
      <c r="G711" s="67" t="s">
        <v>4782</v>
      </c>
      <c r="H711" s="67" t="s">
        <v>8</v>
      </c>
      <c r="I711" s="67" t="s">
        <v>342</v>
      </c>
      <c r="J711" s="67" t="s">
        <v>4783</v>
      </c>
      <c r="K711" s="67" t="s">
        <v>4763</v>
      </c>
      <c r="L711" s="68">
        <v>17000</v>
      </c>
      <c r="M711" s="68">
        <v>1029.7</v>
      </c>
      <c r="N711" s="68">
        <v>15970.3</v>
      </c>
      <c r="O711" s="67" t="s">
        <v>4764</v>
      </c>
      <c r="P711" s="67" t="str">
        <f>TMES[[#This Row],[cedula]]&amp;TMES[[#This Row],[ctapresup]]</f>
        <v>402347323742.1.1.1.01</v>
      </c>
      <c r="Q711" s="69">
        <v>0</v>
      </c>
      <c r="R711" s="40">
        <v>487.9</v>
      </c>
      <c r="S711" s="69">
        <v>0</v>
      </c>
      <c r="T711" s="69">
        <v>0</v>
      </c>
      <c r="U711" s="69">
        <v>0</v>
      </c>
      <c r="V711" s="69">
        <v>0</v>
      </c>
      <c r="W711" s="40">
        <v>25</v>
      </c>
      <c r="X711" s="69">
        <v>0</v>
      </c>
      <c r="Y711" s="69">
        <v>0</v>
      </c>
      <c r="Z711" s="40">
        <v>516.79999999999995</v>
      </c>
      <c r="AA711" s="69">
        <v>0</v>
      </c>
    </row>
    <row r="712" spans="1:27">
      <c r="A712" s="67" t="s">
        <v>3052</v>
      </c>
      <c r="B712" s="67" t="s">
        <v>11</v>
      </c>
      <c r="C712" s="67" t="s">
        <v>3091</v>
      </c>
      <c r="D712" s="67" t="s">
        <v>3361</v>
      </c>
      <c r="E712" s="67" t="s">
        <v>3362</v>
      </c>
      <c r="F712" s="67" t="s">
        <v>826</v>
      </c>
      <c r="G712" s="67" t="s">
        <v>2516</v>
      </c>
      <c r="H712" s="67" t="s">
        <v>827</v>
      </c>
      <c r="I712" s="67" t="s">
        <v>811</v>
      </c>
      <c r="J712" s="67" t="s">
        <v>3935</v>
      </c>
      <c r="K712" s="67" t="s">
        <v>4763</v>
      </c>
      <c r="L712" s="68">
        <v>11400.33</v>
      </c>
      <c r="M712" s="68">
        <v>1136.77</v>
      </c>
      <c r="N712" s="68">
        <v>10263.56</v>
      </c>
      <c r="O712" s="67" t="s">
        <v>4764</v>
      </c>
      <c r="P712" s="67" t="str">
        <f>TMES[[#This Row],[cedula]]&amp;TMES[[#This Row],[ctapresup]]</f>
        <v>002001573602.1.1.1.01</v>
      </c>
      <c r="Q712" s="69">
        <v>0</v>
      </c>
      <c r="R712" s="40">
        <v>327.19</v>
      </c>
      <c r="S712" s="69">
        <v>0</v>
      </c>
      <c r="T712" s="40">
        <v>388.01</v>
      </c>
      <c r="U712" s="69">
        <v>0</v>
      </c>
      <c r="V712" s="40">
        <v>50</v>
      </c>
      <c r="W712" s="40">
        <v>25</v>
      </c>
      <c r="X712" s="69">
        <v>0</v>
      </c>
      <c r="Y712" s="69">
        <v>0</v>
      </c>
      <c r="Z712" s="40">
        <v>346.57</v>
      </c>
      <c r="AA712" s="69">
        <v>0</v>
      </c>
    </row>
    <row r="713" spans="1:27">
      <c r="A713" s="67" t="s">
        <v>3052</v>
      </c>
      <c r="B713" s="67" t="s">
        <v>11</v>
      </c>
      <c r="C713" s="67" t="s">
        <v>3091</v>
      </c>
      <c r="D713" s="67" t="s">
        <v>3361</v>
      </c>
      <c r="E713" s="67" t="s">
        <v>3362</v>
      </c>
      <c r="F713" s="67" t="s">
        <v>570</v>
      </c>
      <c r="G713" s="67" t="s">
        <v>2517</v>
      </c>
      <c r="H713" s="67" t="s">
        <v>571</v>
      </c>
      <c r="I713" s="67" t="s">
        <v>342</v>
      </c>
      <c r="J713" s="67" t="s">
        <v>3936</v>
      </c>
      <c r="K713" s="67" t="s">
        <v>4763</v>
      </c>
      <c r="L713" s="68">
        <v>26250</v>
      </c>
      <c r="M713" s="68">
        <v>1576.38</v>
      </c>
      <c r="N713" s="68">
        <v>24673.62</v>
      </c>
      <c r="O713" s="67" t="s">
        <v>4764</v>
      </c>
      <c r="P713" s="67" t="str">
        <f>TMES[[#This Row],[cedula]]&amp;TMES[[#This Row],[ctapresup]]</f>
        <v>001000401202.1.1.1.01</v>
      </c>
      <c r="Q713" s="69">
        <v>0</v>
      </c>
      <c r="R713" s="40">
        <v>753.38</v>
      </c>
      <c r="S713" s="69">
        <v>0</v>
      </c>
      <c r="T713" s="69">
        <v>0</v>
      </c>
      <c r="U713" s="69">
        <v>0</v>
      </c>
      <c r="V713" s="69">
        <v>0</v>
      </c>
      <c r="W713" s="40">
        <v>25</v>
      </c>
      <c r="X713" s="69">
        <v>0</v>
      </c>
      <c r="Y713" s="69">
        <v>0</v>
      </c>
      <c r="Z713" s="40">
        <v>798</v>
      </c>
      <c r="AA713" s="69">
        <v>0</v>
      </c>
    </row>
    <row r="714" spans="1:27">
      <c r="A714" s="67" t="s">
        <v>3052</v>
      </c>
      <c r="B714" s="67" t="s">
        <v>11</v>
      </c>
      <c r="C714" s="67" t="s">
        <v>3091</v>
      </c>
      <c r="D714" s="67" t="s">
        <v>3361</v>
      </c>
      <c r="E714" s="67" t="s">
        <v>3362</v>
      </c>
      <c r="F714" s="67" t="s">
        <v>572</v>
      </c>
      <c r="G714" s="67" t="s">
        <v>1501</v>
      </c>
      <c r="H714" s="67" t="s">
        <v>465</v>
      </c>
      <c r="I714" s="67" t="s">
        <v>342</v>
      </c>
      <c r="J714" s="67" t="s">
        <v>3937</v>
      </c>
      <c r="K714" s="67" t="s">
        <v>4763</v>
      </c>
      <c r="L714" s="68">
        <v>11000</v>
      </c>
      <c r="M714" s="68">
        <v>1271.0999999999999</v>
      </c>
      <c r="N714" s="68">
        <v>9728.9</v>
      </c>
      <c r="O714" s="67" t="s">
        <v>4764</v>
      </c>
      <c r="P714" s="67" t="str">
        <f>TMES[[#This Row],[cedula]]&amp;TMES[[#This Row],[ctapresup]]</f>
        <v>001031608262.1.1.1.01</v>
      </c>
      <c r="Q714" s="69">
        <v>0</v>
      </c>
      <c r="R714" s="40">
        <v>315.7</v>
      </c>
      <c r="S714" s="69">
        <v>0</v>
      </c>
      <c r="T714" s="40">
        <v>546</v>
      </c>
      <c r="U714" s="69">
        <v>0</v>
      </c>
      <c r="V714" s="40">
        <v>50</v>
      </c>
      <c r="W714" s="40">
        <v>25</v>
      </c>
      <c r="X714" s="69">
        <v>0</v>
      </c>
      <c r="Y714" s="69">
        <v>0</v>
      </c>
      <c r="Z714" s="40">
        <v>334.4</v>
      </c>
      <c r="AA714" s="69">
        <v>0</v>
      </c>
    </row>
    <row r="715" spans="1:27">
      <c r="A715" s="67" t="s">
        <v>3052</v>
      </c>
      <c r="B715" s="67" t="s">
        <v>11</v>
      </c>
      <c r="C715" s="67" t="s">
        <v>3091</v>
      </c>
      <c r="D715" s="67" t="s">
        <v>3361</v>
      </c>
      <c r="E715" s="67" t="s">
        <v>3362</v>
      </c>
      <c r="F715" s="67" t="s">
        <v>573</v>
      </c>
      <c r="G715" s="67" t="s">
        <v>2518</v>
      </c>
      <c r="H715" s="67" t="s">
        <v>574</v>
      </c>
      <c r="I715" s="67" t="s">
        <v>342</v>
      </c>
      <c r="J715" s="67" t="s">
        <v>3938</v>
      </c>
      <c r="K715" s="67" t="s">
        <v>4763</v>
      </c>
      <c r="L715" s="68">
        <v>16500</v>
      </c>
      <c r="M715" s="68">
        <v>14032.37</v>
      </c>
      <c r="N715" s="68">
        <v>2467.63</v>
      </c>
      <c r="O715" s="67" t="s">
        <v>4764</v>
      </c>
      <c r="P715" s="67" t="str">
        <f>TMES[[#This Row],[cedula]]&amp;TMES[[#This Row],[ctapresup]]</f>
        <v>001094792612.1.1.1.01</v>
      </c>
      <c r="Q715" s="69">
        <v>0</v>
      </c>
      <c r="R715" s="40">
        <v>473.55</v>
      </c>
      <c r="S715" s="69">
        <v>0</v>
      </c>
      <c r="T715" s="40">
        <v>12982.22</v>
      </c>
      <c r="U715" s="69">
        <v>0</v>
      </c>
      <c r="V715" s="40">
        <v>50</v>
      </c>
      <c r="W715" s="40">
        <v>25</v>
      </c>
      <c r="X715" s="69">
        <v>0</v>
      </c>
      <c r="Y715" s="69">
        <v>0</v>
      </c>
      <c r="Z715" s="40">
        <v>501.6</v>
      </c>
      <c r="AA715" s="69">
        <v>0</v>
      </c>
    </row>
    <row r="716" spans="1:27">
      <c r="A716" s="67" t="s">
        <v>3052</v>
      </c>
      <c r="B716" s="67" t="s">
        <v>11</v>
      </c>
      <c r="C716" s="67" t="s">
        <v>3091</v>
      </c>
      <c r="D716" s="67" t="s">
        <v>3361</v>
      </c>
      <c r="E716" s="67" t="s">
        <v>3362</v>
      </c>
      <c r="F716" s="67" t="s">
        <v>1814</v>
      </c>
      <c r="G716" s="67" t="s">
        <v>2519</v>
      </c>
      <c r="H716" s="67" t="s">
        <v>10</v>
      </c>
      <c r="I716" s="67" t="s">
        <v>611</v>
      </c>
      <c r="J716" s="67" t="s">
        <v>3939</v>
      </c>
      <c r="K716" s="67" t="s">
        <v>4763</v>
      </c>
      <c r="L716" s="68">
        <v>25000</v>
      </c>
      <c r="M716" s="68">
        <v>1502.5</v>
      </c>
      <c r="N716" s="68">
        <v>23497.5</v>
      </c>
      <c r="O716" s="67" t="s">
        <v>4764</v>
      </c>
      <c r="P716" s="67" t="str">
        <f>TMES[[#This Row],[cedula]]&amp;TMES[[#This Row],[ctapresup]]</f>
        <v>402092638272.1.1.1.01</v>
      </c>
      <c r="Q716" s="69">
        <v>0</v>
      </c>
      <c r="R716" s="40">
        <v>717.5</v>
      </c>
      <c r="S716" s="69">
        <v>0</v>
      </c>
      <c r="T716" s="69">
        <v>0</v>
      </c>
      <c r="U716" s="69">
        <v>0</v>
      </c>
      <c r="V716" s="69">
        <v>0</v>
      </c>
      <c r="W716" s="40">
        <v>25</v>
      </c>
      <c r="X716" s="69">
        <v>0</v>
      </c>
      <c r="Y716" s="69">
        <v>0</v>
      </c>
      <c r="Z716" s="40">
        <v>760</v>
      </c>
      <c r="AA716" s="69">
        <v>0</v>
      </c>
    </row>
    <row r="717" spans="1:27">
      <c r="A717" s="67" t="s">
        <v>3052</v>
      </c>
      <c r="B717" s="67" t="s">
        <v>11</v>
      </c>
      <c r="C717" s="67" t="s">
        <v>3091</v>
      </c>
      <c r="D717" s="67" t="s">
        <v>3361</v>
      </c>
      <c r="E717" s="67" t="s">
        <v>3362</v>
      </c>
      <c r="F717" s="67" t="s">
        <v>3100</v>
      </c>
      <c r="G717" s="67" t="s">
        <v>3101</v>
      </c>
      <c r="H717" s="67" t="s">
        <v>42</v>
      </c>
      <c r="I717" s="67" t="s">
        <v>342</v>
      </c>
      <c r="J717" s="67" t="s">
        <v>3940</v>
      </c>
      <c r="K717" s="67" t="s">
        <v>4763</v>
      </c>
      <c r="L717" s="68">
        <v>20000</v>
      </c>
      <c r="M717" s="68">
        <v>1207</v>
      </c>
      <c r="N717" s="68">
        <v>18793</v>
      </c>
      <c r="O717" s="67" t="s">
        <v>4764</v>
      </c>
      <c r="P717" s="67" t="str">
        <f>TMES[[#This Row],[cedula]]&amp;TMES[[#This Row],[ctapresup]]</f>
        <v>223013326922.1.1.1.01</v>
      </c>
      <c r="Q717" s="69">
        <v>0</v>
      </c>
      <c r="R717" s="40">
        <v>574</v>
      </c>
      <c r="S717" s="69">
        <v>0</v>
      </c>
      <c r="T717" s="69">
        <v>0</v>
      </c>
      <c r="U717" s="69">
        <v>0</v>
      </c>
      <c r="V717" s="69">
        <v>0</v>
      </c>
      <c r="W717" s="40">
        <v>25</v>
      </c>
      <c r="X717" s="69">
        <v>0</v>
      </c>
      <c r="Y717" s="69">
        <v>0</v>
      </c>
      <c r="Z717" s="40">
        <v>608</v>
      </c>
      <c r="AA717" s="69">
        <v>0</v>
      </c>
    </row>
    <row r="718" spans="1:27">
      <c r="A718" s="67" t="s">
        <v>3052</v>
      </c>
      <c r="B718" s="67" t="s">
        <v>11</v>
      </c>
      <c r="C718" s="67" t="s">
        <v>3091</v>
      </c>
      <c r="D718" s="67" t="s">
        <v>3361</v>
      </c>
      <c r="E718" s="67" t="s">
        <v>3362</v>
      </c>
      <c r="F718" s="67" t="s">
        <v>1050</v>
      </c>
      <c r="G718" s="67" t="s">
        <v>2520</v>
      </c>
      <c r="H718" s="67" t="s">
        <v>128</v>
      </c>
      <c r="I718" s="67" t="s">
        <v>342</v>
      </c>
      <c r="J718" s="67" t="s">
        <v>3941</v>
      </c>
      <c r="K718" s="67" t="s">
        <v>4763</v>
      </c>
      <c r="L718" s="68">
        <v>16500</v>
      </c>
      <c r="M718" s="68">
        <v>1000.15</v>
      </c>
      <c r="N718" s="68">
        <v>15499.85</v>
      </c>
      <c r="O718" s="67" t="s">
        <v>4764</v>
      </c>
      <c r="P718" s="67" t="str">
        <f>TMES[[#This Row],[cedula]]&amp;TMES[[#This Row],[ctapresup]]</f>
        <v>001074082702.1.1.1.01</v>
      </c>
      <c r="Q718" s="69">
        <v>0</v>
      </c>
      <c r="R718" s="40">
        <v>473.55</v>
      </c>
      <c r="S718" s="69">
        <v>0</v>
      </c>
      <c r="T718" s="69">
        <v>0</v>
      </c>
      <c r="U718" s="69">
        <v>0</v>
      </c>
      <c r="V718" s="69">
        <v>0</v>
      </c>
      <c r="W718" s="40">
        <v>25</v>
      </c>
      <c r="X718" s="69">
        <v>0</v>
      </c>
      <c r="Y718" s="69">
        <v>0</v>
      </c>
      <c r="Z718" s="40">
        <v>501.6</v>
      </c>
      <c r="AA718" s="69">
        <v>0</v>
      </c>
    </row>
    <row r="719" spans="1:27">
      <c r="A719" s="67" t="s">
        <v>3052</v>
      </c>
      <c r="B719" s="67" t="s">
        <v>11</v>
      </c>
      <c r="C719" s="67" t="s">
        <v>3091</v>
      </c>
      <c r="D719" s="67" t="s">
        <v>3361</v>
      </c>
      <c r="E719" s="67" t="s">
        <v>3362</v>
      </c>
      <c r="F719" s="67" t="s">
        <v>578</v>
      </c>
      <c r="G719" s="67" t="s">
        <v>2521</v>
      </c>
      <c r="H719" s="67" t="s">
        <v>393</v>
      </c>
      <c r="I719" s="67" t="s">
        <v>342</v>
      </c>
      <c r="J719" s="67" t="s">
        <v>3942</v>
      </c>
      <c r="K719" s="67" t="s">
        <v>4763</v>
      </c>
      <c r="L719" s="68">
        <v>22000</v>
      </c>
      <c r="M719" s="68">
        <v>1325.2</v>
      </c>
      <c r="N719" s="68">
        <v>20674.8</v>
      </c>
      <c r="O719" s="67" t="s">
        <v>4764</v>
      </c>
      <c r="P719" s="67" t="str">
        <f>TMES[[#This Row],[cedula]]&amp;TMES[[#This Row],[ctapresup]]</f>
        <v>402242187642.1.1.1.01</v>
      </c>
      <c r="Q719" s="69">
        <v>0</v>
      </c>
      <c r="R719" s="40">
        <v>631.4</v>
      </c>
      <c r="S719" s="69">
        <v>0</v>
      </c>
      <c r="T719" s="69">
        <v>0</v>
      </c>
      <c r="U719" s="69">
        <v>0</v>
      </c>
      <c r="V719" s="69">
        <v>0</v>
      </c>
      <c r="W719" s="40">
        <v>25</v>
      </c>
      <c r="X719" s="69">
        <v>0</v>
      </c>
      <c r="Y719" s="69">
        <v>0</v>
      </c>
      <c r="Z719" s="40">
        <v>668.8</v>
      </c>
      <c r="AA719" s="69">
        <v>0</v>
      </c>
    </row>
    <row r="720" spans="1:27">
      <c r="A720" s="67" t="s">
        <v>3052</v>
      </c>
      <c r="B720" s="67" t="s">
        <v>11</v>
      </c>
      <c r="C720" s="67" t="s">
        <v>3091</v>
      </c>
      <c r="D720" s="67" t="s">
        <v>3361</v>
      </c>
      <c r="E720" s="67" t="s">
        <v>3362</v>
      </c>
      <c r="F720" s="67" t="s">
        <v>579</v>
      </c>
      <c r="G720" s="67" t="s">
        <v>2522</v>
      </c>
      <c r="H720" s="67" t="s">
        <v>8</v>
      </c>
      <c r="I720" s="67" t="s">
        <v>342</v>
      </c>
      <c r="J720" s="67" t="s">
        <v>3943</v>
      </c>
      <c r="K720" s="67" t="s">
        <v>4763</v>
      </c>
      <c r="L720" s="68">
        <v>17000</v>
      </c>
      <c r="M720" s="68">
        <v>1029.7</v>
      </c>
      <c r="N720" s="68">
        <v>15970.3</v>
      </c>
      <c r="O720" s="67" t="s">
        <v>4764</v>
      </c>
      <c r="P720" s="67" t="str">
        <f>TMES[[#This Row],[cedula]]&amp;TMES[[#This Row],[ctapresup]]</f>
        <v>001163555042.1.1.1.01</v>
      </c>
      <c r="Q720" s="69">
        <v>0</v>
      </c>
      <c r="R720" s="40">
        <v>487.9</v>
      </c>
      <c r="S720" s="69">
        <v>0</v>
      </c>
      <c r="T720" s="69">
        <v>0</v>
      </c>
      <c r="U720" s="69">
        <v>0</v>
      </c>
      <c r="V720" s="69">
        <v>0</v>
      </c>
      <c r="W720" s="40">
        <v>25</v>
      </c>
      <c r="X720" s="69">
        <v>0</v>
      </c>
      <c r="Y720" s="69">
        <v>0</v>
      </c>
      <c r="Z720" s="40">
        <v>516.79999999999995</v>
      </c>
      <c r="AA720" s="69">
        <v>0</v>
      </c>
    </row>
    <row r="721" spans="1:27">
      <c r="A721" s="67" t="s">
        <v>3052</v>
      </c>
      <c r="B721" s="67" t="s">
        <v>11</v>
      </c>
      <c r="C721" s="67" t="s">
        <v>3091</v>
      </c>
      <c r="D721" s="67" t="s">
        <v>3361</v>
      </c>
      <c r="E721" s="67" t="s">
        <v>3362</v>
      </c>
      <c r="F721" s="67" t="s">
        <v>1000</v>
      </c>
      <c r="G721" s="67" t="s">
        <v>2523</v>
      </c>
      <c r="H721" s="67" t="s">
        <v>72</v>
      </c>
      <c r="I721" s="67" t="s">
        <v>342</v>
      </c>
      <c r="J721" s="67" t="s">
        <v>3944</v>
      </c>
      <c r="K721" s="67" t="s">
        <v>4763</v>
      </c>
      <c r="L721" s="68">
        <v>45000</v>
      </c>
      <c r="M721" s="68">
        <v>3832.83</v>
      </c>
      <c r="N721" s="68">
        <v>41167.17</v>
      </c>
      <c r="O721" s="67" t="s">
        <v>4764</v>
      </c>
      <c r="P721" s="67" t="str">
        <f>TMES[[#This Row],[cedula]]&amp;TMES[[#This Row],[ctapresup]]</f>
        <v>224004099612.1.1.1.01</v>
      </c>
      <c r="Q721" s="69">
        <v>0</v>
      </c>
      <c r="R721" s="40">
        <v>1291.5</v>
      </c>
      <c r="S721" s="69">
        <v>0</v>
      </c>
      <c r="T721" s="69">
        <v>0</v>
      </c>
      <c r="U721" s="69">
        <v>0</v>
      </c>
      <c r="V721" s="69">
        <v>0</v>
      </c>
      <c r="W721" s="40">
        <v>25</v>
      </c>
      <c r="X721" s="40">
        <v>1148.33</v>
      </c>
      <c r="Y721" s="69">
        <v>0</v>
      </c>
      <c r="Z721" s="40">
        <v>1368</v>
      </c>
      <c r="AA721" s="69">
        <v>0</v>
      </c>
    </row>
    <row r="722" spans="1:27">
      <c r="A722" s="67" t="s">
        <v>3052</v>
      </c>
      <c r="B722" s="67" t="s">
        <v>11</v>
      </c>
      <c r="C722" s="67" t="s">
        <v>3091</v>
      </c>
      <c r="D722" s="67" t="s">
        <v>3361</v>
      </c>
      <c r="E722" s="67" t="s">
        <v>3362</v>
      </c>
      <c r="F722" s="67" t="s">
        <v>1998</v>
      </c>
      <c r="G722" s="67" t="s">
        <v>2524</v>
      </c>
      <c r="H722" s="67" t="s">
        <v>10</v>
      </c>
      <c r="I722" s="67" t="s">
        <v>342</v>
      </c>
      <c r="J722" s="67" t="s">
        <v>3945</v>
      </c>
      <c r="K722" s="67" t="s">
        <v>4763</v>
      </c>
      <c r="L722" s="68">
        <v>25000</v>
      </c>
      <c r="M722" s="68">
        <v>1502.5</v>
      </c>
      <c r="N722" s="68">
        <v>23497.5</v>
      </c>
      <c r="O722" s="67" t="s">
        <v>4764</v>
      </c>
      <c r="P722" s="67" t="str">
        <f>TMES[[#This Row],[cedula]]&amp;TMES[[#This Row],[ctapresup]]</f>
        <v>402235428752.1.1.1.01</v>
      </c>
      <c r="Q722" s="69">
        <v>0</v>
      </c>
      <c r="R722" s="40">
        <v>717.5</v>
      </c>
      <c r="S722" s="69">
        <v>0</v>
      </c>
      <c r="T722" s="69">
        <v>0</v>
      </c>
      <c r="U722" s="69">
        <v>0</v>
      </c>
      <c r="V722" s="69">
        <v>0</v>
      </c>
      <c r="W722" s="40">
        <v>25</v>
      </c>
      <c r="X722" s="69">
        <v>0</v>
      </c>
      <c r="Y722" s="69">
        <v>0</v>
      </c>
      <c r="Z722" s="40">
        <v>760</v>
      </c>
      <c r="AA722" s="69">
        <v>0</v>
      </c>
    </row>
    <row r="723" spans="1:27">
      <c r="A723" s="67" t="s">
        <v>3052</v>
      </c>
      <c r="B723" s="67" t="s">
        <v>11</v>
      </c>
      <c r="C723" s="67" t="s">
        <v>3091</v>
      </c>
      <c r="D723" s="67" t="s">
        <v>3361</v>
      </c>
      <c r="E723" s="67" t="s">
        <v>3362</v>
      </c>
      <c r="F723" s="67" t="s">
        <v>1051</v>
      </c>
      <c r="G723" s="67" t="s">
        <v>2525</v>
      </c>
      <c r="H723" s="67" t="s">
        <v>210</v>
      </c>
      <c r="I723" s="67" t="s">
        <v>342</v>
      </c>
      <c r="J723" s="67" t="s">
        <v>3946</v>
      </c>
      <c r="K723" s="67" t="s">
        <v>4763</v>
      </c>
      <c r="L723" s="68">
        <v>25000</v>
      </c>
      <c r="M723" s="68">
        <v>3014.95</v>
      </c>
      <c r="N723" s="68">
        <v>21985.05</v>
      </c>
      <c r="O723" s="67" t="s">
        <v>4764</v>
      </c>
      <c r="P723" s="67" t="str">
        <f>TMES[[#This Row],[cedula]]&amp;TMES[[#This Row],[ctapresup]]</f>
        <v>223006145532.1.1.1.01</v>
      </c>
      <c r="Q723" s="69">
        <v>0</v>
      </c>
      <c r="R723" s="40">
        <v>717.5</v>
      </c>
      <c r="S723" s="69">
        <v>0</v>
      </c>
      <c r="T723" s="69">
        <v>0</v>
      </c>
      <c r="U723" s="69">
        <v>0</v>
      </c>
      <c r="V723" s="69">
        <v>0</v>
      </c>
      <c r="W723" s="40">
        <v>25</v>
      </c>
      <c r="X723" s="69">
        <v>0</v>
      </c>
      <c r="Y723" s="69">
        <v>0</v>
      </c>
      <c r="Z723" s="40">
        <v>760</v>
      </c>
      <c r="AA723" s="40">
        <v>1512.45</v>
      </c>
    </row>
    <row r="724" spans="1:27">
      <c r="A724" s="67" t="s">
        <v>3052</v>
      </c>
      <c r="B724" s="67" t="s">
        <v>11</v>
      </c>
      <c r="C724" s="67" t="s">
        <v>3091</v>
      </c>
      <c r="D724" s="67" t="s">
        <v>3361</v>
      </c>
      <c r="E724" s="67" t="s">
        <v>3362</v>
      </c>
      <c r="F724" s="67" t="s">
        <v>580</v>
      </c>
      <c r="G724" s="67" t="s">
        <v>2526</v>
      </c>
      <c r="H724" s="67" t="s">
        <v>210</v>
      </c>
      <c r="I724" s="67" t="s">
        <v>342</v>
      </c>
      <c r="J724" s="67" t="s">
        <v>3947</v>
      </c>
      <c r="K724" s="67" t="s">
        <v>4763</v>
      </c>
      <c r="L724" s="68">
        <v>25000</v>
      </c>
      <c r="M724" s="68">
        <v>2102.5</v>
      </c>
      <c r="N724" s="68">
        <v>22897.5</v>
      </c>
      <c r="O724" s="67" t="s">
        <v>4764</v>
      </c>
      <c r="P724" s="67" t="str">
        <f>TMES[[#This Row],[cedula]]&amp;TMES[[#This Row],[ctapresup]]</f>
        <v>402208629532.1.1.1.01</v>
      </c>
      <c r="Q724" s="69">
        <v>0</v>
      </c>
      <c r="R724" s="40">
        <v>717.5</v>
      </c>
      <c r="S724" s="40">
        <v>600</v>
      </c>
      <c r="T724" s="69">
        <v>0</v>
      </c>
      <c r="U724" s="69">
        <v>0</v>
      </c>
      <c r="V724" s="69">
        <v>0</v>
      </c>
      <c r="W724" s="40">
        <v>25</v>
      </c>
      <c r="X724" s="69">
        <v>0</v>
      </c>
      <c r="Y724" s="69">
        <v>0</v>
      </c>
      <c r="Z724" s="40">
        <v>760</v>
      </c>
      <c r="AA724" s="69">
        <v>0</v>
      </c>
    </row>
    <row r="725" spans="1:27">
      <c r="A725" s="67" t="s">
        <v>3052</v>
      </c>
      <c r="B725" s="67" t="s">
        <v>11</v>
      </c>
      <c r="C725" s="67" t="s">
        <v>3091</v>
      </c>
      <c r="D725" s="67" t="s">
        <v>3361</v>
      </c>
      <c r="E725" s="67" t="s">
        <v>3362</v>
      </c>
      <c r="F725" s="67" t="s">
        <v>581</v>
      </c>
      <c r="G725" s="67" t="s">
        <v>2527</v>
      </c>
      <c r="H725" s="67" t="s">
        <v>8</v>
      </c>
      <c r="I725" s="67" t="s">
        <v>342</v>
      </c>
      <c r="J725" s="67" t="s">
        <v>3948</v>
      </c>
      <c r="K725" s="67" t="s">
        <v>4763</v>
      </c>
      <c r="L725" s="68">
        <v>11000</v>
      </c>
      <c r="M725" s="68">
        <v>975.1</v>
      </c>
      <c r="N725" s="68">
        <v>10024.9</v>
      </c>
      <c r="O725" s="67" t="s">
        <v>4764</v>
      </c>
      <c r="P725" s="67" t="str">
        <f>TMES[[#This Row],[cedula]]&amp;TMES[[#This Row],[ctapresup]]</f>
        <v>031005032202.1.1.1.01</v>
      </c>
      <c r="Q725" s="69">
        <v>0</v>
      </c>
      <c r="R725" s="40">
        <v>315.7</v>
      </c>
      <c r="S725" s="40">
        <v>300</v>
      </c>
      <c r="T725" s="69">
        <v>0</v>
      </c>
      <c r="U725" s="69">
        <v>0</v>
      </c>
      <c r="V725" s="69">
        <v>0</v>
      </c>
      <c r="W725" s="40">
        <v>25</v>
      </c>
      <c r="X725" s="69">
        <v>0</v>
      </c>
      <c r="Y725" s="69">
        <v>0</v>
      </c>
      <c r="Z725" s="40">
        <v>334.4</v>
      </c>
      <c r="AA725" s="69">
        <v>0</v>
      </c>
    </row>
    <row r="726" spans="1:27">
      <c r="A726" s="67" t="s">
        <v>3052</v>
      </c>
      <c r="B726" s="67" t="s">
        <v>11</v>
      </c>
      <c r="C726" s="67" t="s">
        <v>3091</v>
      </c>
      <c r="D726" s="67" t="s">
        <v>3361</v>
      </c>
      <c r="E726" s="67" t="s">
        <v>3362</v>
      </c>
      <c r="F726" s="67" t="s">
        <v>141</v>
      </c>
      <c r="G726" s="67" t="s">
        <v>1502</v>
      </c>
      <c r="H726" s="67" t="s">
        <v>142</v>
      </c>
      <c r="I726" s="67" t="s">
        <v>611</v>
      </c>
      <c r="J726" s="67" t="s">
        <v>3949</v>
      </c>
      <c r="K726" s="67" t="s">
        <v>4763</v>
      </c>
      <c r="L726" s="68">
        <v>26250</v>
      </c>
      <c r="M726" s="68">
        <v>4884.88</v>
      </c>
      <c r="N726" s="68">
        <v>21365.119999999999</v>
      </c>
      <c r="O726" s="67" t="s">
        <v>4764</v>
      </c>
      <c r="P726" s="67" t="str">
        <f>TMES[[#This Row],[cedula]]&amp;TMES[[#This Row],[ctapresup]]</f>
        <v>001147426612.1.1.1.01</v>
      </c>
      <c r="Q726" s="69">
        <v>0</v>
      </c>
      <c r="R726" s="40">
        <v>753.38</v>
      </c>
      <c r="S726" s="40">
        <v>900</v>
      </c>
      <c r="T726" s="40">
        <v>2408.5</v>
      </c>
      <c r="U726" s="69">
        <v>0</v>
      </c>
      <c r="V726" s="69">
        <v>0</v>
      </c>
      <c r="W726" s="40">
        <v>25</v>
      </c>
      <c r="X726" s="69">
        <v>0</v>
      </c>
      <c r="Y726" s="69">
        <v>0</v>
      </c>
      <c r="Z726" s="40">
        <v>798</v>
      </c>
      <c r="AA726" s="69">
        <v>0</v>
      </c>
    </row>
    <row r="727" spans="1:27">
      <c r="A727" s="67" t="s">
        <v>3052</v>
      </c>
      <c r="B727" s="67" t="s">
        <v>11</v>
      </c>
      <c r="C727" s="67" t="s">
        <v>3091</v>
      </c>
      <c r="D727" s="67" t="s">
        <v>3361</v>
      </c>
      <c r="E727" s="67" t="s">
        <v>3362</v>
      </c>
      <c r="F727" s="67" t="s">
        <v>1250</v>
      </c>
      <c r="G727" s="67" t="s">
        <v>2528</v>
      </c>
      <c r="H727" s="67" t="s">
        <v>10</v>
      </c>
      <c r="I727" s="67" t="s">
        <v>611</v>
      </c>
      <c r="J727" s="67" t="s">
        <v>3950</v>
      </c>
      <c r="K727" s="67" t="s">
        <v>4763</v>
      </c>
      <c r="L727" s="68">
        <v>35000</v>
      </c>
      <c r="M727" s="68">
        <v>2093.5</v>
      </c>
      <c r="N727" s="68">
        <v>32906.5</v>
      </c>
      <c r="O727" s="67" t="s">
        <v>4764</v>
      </c>
      <c r="P727" s="67" t="str">
        <f>TMES[[#This Row],[cedula]]&amp;TMES[[#This Row],[ctapresup]]</f>
        <v>040000179152.1.1.1.01</v>
      </c>
      <c r="Q727" s="69">
        <v>0</v>
      </c>
      <c r="R727" s="40">
        <v>1004.5</v>
      </c>
      <c r="S727" s="69">
        <v>0</v>
      </c>
      <c r="T727" s="69">
        <v>0</v>
      </c>
      <c r="U727" s="69">
        <v>0</v>
      </c>
      <c r="V727" s="69">
        <v>0</v>
      </c>
      <c r="W727" s="40">
        <v>25</v>
      </c>
      <c r="X727" s="69">
        <v>0</v>
      </c>
      <c r="Y727" s="69">
        <v>0</v>
      </c>
      <c r="Z727" s="40">
        <v>1064</v>
      </c>
      <c r="AA727" s="69">
        <v>0</v>
      </c>
    </row>
    <row r="728" spans="1:27">
      <c r="A728" s="67" t="s">
        <v>3052</v>
      </c>
      <c r="B728" s="67" t="s">
        <v>11</v>
      </c>
      <c r="C728" s="67" t="s">
        <v>3091</v>
      </c>
      <c r="D728" s="67" t="s">
        <v>3361</v>
      </c>
      <c r="E728" s="67" t="s">
        <v>3362</v>
      </c>
      <c r="F728" s="67" t="s">
        <v>1999</v>
      </c>
      <c r="G728" s="67" t="s">
        <v>2529</v>
      </c>
      <c r="H728" s="67" t="s">
        <v>10</v>
      </c>
      <c r="I728" s="67" t="s">
        <v>342</v>
      </c>
      <c r="J728" s="67" t="s">
        <v>3951</v>
      </c>
      <c r="K728" s="67" t="s">
        <v>4763</v>
      </c>
      <c r="L728" s="68">
        <v>25000</v>
      </c>
      <c r="M728" s="68">
        <v>1502.5</v>
      </c>
      <c r="N728" s="68">
        <v>23497.5</v>
      </c>
      <c r="O728" s="67" t="s">
        <v>4764</v>
      </c>
      <c r="P728" s="67" t="str">
        <f>TMES[[#This Row],[cedula]]&amp;TMES[[#This Row],[ctapresup]]</f>
        <v>037006908802.1.1.1.01</v>
      </c>
      <c r="Q728" s="69">
        <v>0</v>
      </c>
      <c r="R728" s="40">
        <v>717.5</v>
      </c>
      <c r="S728" s="69">
        <v>0</v>
      </c>
      <c r="T728" s="69">
        <v>0</v>
      </c>
      <c r="U728" s="69">
        <v>0</v>
      </c>
      <c r="V728" s="69">
        <v>0</v>
      </c>
      <c r="W728" s="40">
        <v>25</v>
      </c>
      <c r="X728" s="69">
        <v>0</v>
      </c>
      <c r="Y728" s="69">
        <v>0</v>
      </c>
      <c r="Z728" s="40">
        <v>760</v>
      </c>
      <c r="AA728" s="69">
        <v>0</v>
      </c>
    </row>
    <row r="729" spans="1:27">
      <c r="A729" s="67" t="s">
        <v>3052</v>
      </c>
      <c r="B729" s="67" t="s">
        <v>11</v>
      </c>
      <c r="C729" s="67" t="s">
        <v>3091</v>
      </c>
      <c r="D729" s="67" t="s">
        <v>3361</v>
      </c>
      <c r="E729" s="67" t="s">
        <v>3362</v>
      </c>
      <c r="F729" s="67" t="s">
        <v>1266</v>
      </c>
      <c r="G729" s="67" t="s">
        <v>2530</v>
      </c>
      <c r="H729" s="67" t="s">
        <v>30</v>
      </c>
      <c r="I729" s="67" t="s">
        <v>342</v>
      </c>
      <c r="J729" s="67" t="s">
        <v>3952</v>
      </c>
      <c r="K729" s="67" t="s">
        <v>4763</v>
      </c>
      <c r="L729" s="68">
        <v>25000</v>
      </c>
      <c r="M729" s="68">
        <v>1502.5</v>
      </c>
      <c r="N729" s="68">
        <v>23497.5</v>
      </c>
      <c r="O729" s="67" t="s">
        <v>4764</v>
      </c>
      <c r="P729" s="67" t="str">
        <f>TMES[[#This Row],[cedula]]&amp;TMES[[#This Row],[ctapresup]]</f>
        <v>078001250022.1.1.1.01</v>
      </c>
      <c r="Q729" s="69">
        <v>0</v>
      </c>
      <c r="R729" s="40">
        <v>717.5</v>
      </c>
      <c r="S729" s="69">
        <v>0</v>
      </c>
      <c r="T729" s="69">
        <v>0</v>
      </c>
      <c r="U729" s="69">
        <v>0</v>
      </c>
      <c r="V729" s="69">
        <v>0</v>
      </c>
      <c r="W729" s="40">
        <v>25</v>
      </c>
      <c r="X729" s="69">
        <v>0</v>
      </c>
      <c r="Y729" s="69">
        <v>0</v>
      </c>
      <c r="Z729" s="40">
        <v>760</v>
      </c>
      <c r="AA729" s="69">
        <v>0</v>
      </c>
    </row>
    <row r="730" spans="1:27">
      <c r="A730" s="67" t="s">
        <v>3052</v>
      </c>
      <c r="B730" s="67" t="s">
        <v>11</v>
      </c>
      <c r="C730" s="67" t="s">
        <v>3091</v>
      </c>
      <c r="D730" s="67" t="s">
        <v>3361</v>
      </c>
      <c r="E730" s="67" t="s">
        <v>3362</v>
      </c>
      <c r="F730" s="67" t="s">
        <v>3953</v>
      </c>
      <c r="G730" s="67" t="s">
        <v>2531</v>
      </c>
      <c r="H730" s="67" t="s">
        <v>210</v>
      </c>
      <c r="I730" s="67" t="s">
        <v>342</v>
      </c>
      <c r="J730" s="67" t="s">
        <v>3954</v>
      </c>
      <c r="K730" s="67" t="s">
        <v>4763</v>
      </c>
      <c r="L730" s="68">
        <v>22000</v>
      </c>
      <c r="M730" s="68">
        <v>1325.2</v>
      </c>
      <c r="N730" s="68">
        <v>20674.8</v>
      </c>
      <c r="O730" s="67" t="s">
        <v>4764</v>
      </c>
      <c r="P730" s="67" t="str">
        <f>TMES[[#This Row],[cedula]]&amp;TMES[[#This Row],[ctapresup]]</f>
        <v>001190885652.1.1.1.01</v>
      </c>
      <c r="Q730" s="69">
        <v>0</v>
      </c>
      <c r="R730" s="40">
        <v>631.4</v>
      </c>
      <c r="S730" s="69">
        <v>0</v>
      </c>
      <c r="T730" s="69">
        <v>0</v>
      </c>
      <c r="U730" s="69">
        <v>0</v>
      </c>
      <c r="V730" s="69">
        <v>0</v>
      </c>
      <c r="W730" s="40">
        <v>25</v>
      </c>
      <c r="X730" s="69">
        <v>0</v>
      </c>
      <c r="Y730" s="69">
        <v>0</v>
      </c>
      <c r="Z730" s="40">
        <v>668.8</v>
      </c>
      <c r="AA730" s="69">
        <v>0</v>
      </c>
    </row>
    <row r="731" spans="1:27">
      <c r="A731" s="67" t="s">
        <v>3052</v>
      </c>
      <c r="B731" s="67" t="s">
        <v>11</v>
      </c>
      <c r="C731" s="67" t="s">
        <v>3091</v>
      </c>
      <c r="D731" s="67" t="s">
        <v>3361</v>
      </c>
      <c r="E731" s="67" t="s">
        <v>3362</v>
      </c>
      <c r="F731" s="67" t="s">
        <v>1931</v>
      </c>
      <c r="G731" s="67" t="s">
        <v>2532</v>
      </c>
      <c r="H731" s="67" t="s">
        <v>8</v>
      </c>
      <c r="I731" s="67" t="s">
        <v>342</v>
      </c>
      <c r="J731" s="67" t="s">
        <v>3955</v>
      </c>
      <c r="K731" s="67" t="s">
        <v>4763</v>
      </c>
      <c r="L731" s="68">
        <v>17000</v>
      </c>
      <c r="M731" s="68">
        <v>1029.7</v>
      </c>
      <c r="N731" s="68">
        <v>15970.3</v>
      </c>
      <c r="O731" s="67" t="s">
        <v>4764</v>
      </c>
      <c r="P731" s="67" t="str">
        <f>TMES[[#This Row],[cedula]]&amp;TMES[[#This Row],[ctapresup]]</f>
        <v>223011543102.1.1.1.01</v>
      </c>
      <c r="Q731" s="69">
        <v>0</v>
      </c>
      <c r="R731" s="40">
        <v>487.9</v>
      </c>
      <c r="S731" s="69">
        <v>0</v>
      </c>
      <c r="T731" s="69">
        <v>0</v>
      </c>
      <c r="U731" s="69">
        <v>0</v>
      </c>
      <c r="V731" s="69">
        <v>0</v>
      </c>
      <c r="W731" s="40">
        <v>25</v>
      </c>
      <c r="X731" s="69">
        <v>0</v>
      </c>
      <c r="Y731" s="69">
        <v>0</v>
      </c>
      <c r="Z731" s="40">
        <v>516.79999999999995</v>
      </c>
      <c r="AA731" s="69">
        <v>0</v>
      </c>
    </row>
    <row r="732" spans="1:27">
      <c r="A732" s="67" t="s">
        <v>3052</v>
      </c>
      <c r="B732" s="67" t="s">
        <v>11</v>
      </c>
      <c r="C732" s="67" t="s">
        <v>3091</v>
      </c>
      <c r="D732" s="67" t="s">
        <v>3361</v>
      </c>
      <c r="E732" s="67" t="s">
        <v>3362</v>
      </c>
      <c r="F732" s="67" t="s">
        <v>582</v>
      </c>
      <c r="G732" s="67" t="s">
        <v>1504</v>
      </c>
      <c r="H732" s="67" t="s">
        <v>583</v>
      </c>
      <c r="I732" s="67" t="s">
        <v>342</v>
      </c>
      <c r="J732" s="67" t="s">
        <v>3956</v>
      </c>
      <c r="K732" s="67" t="s">
        <v>4763</v>
      </c>
      <c r="L732" s="68">
        <v>10000</v>
      </c>
      <c r="M732" s="68">
        <v>666</v>
      </c>
      <c r="N732" s="68">
        <v>9334</v>
      </c>
      <c r="O732" s="67" t="s">
        <v>4764</v>
      </c>
      <c r="P732" s="67" t="str">
        <f>TMES[[#This Row],[cedula]]&amp;TMES[[#This Row],[ctapresup]]</f>
        <v>001141415342.1.1.1.01</v>
      </c>
      <c r="Q732" s="69">
        <v>0</v>
      </c>
      <c r="R732" s="40">
        <v>287</v>
      </c>
      <c r="S732" s="69">
        <v>0</v>
      </c>
      <c r="T732" s="69">
        <v>0</v>
      </c>
      <c r="U732" s="69">
        <v>0</v>
      </c>
      <c r="V732" s="40">
        <v>50</v>
      </c>
      <c r="W732" s="40">
        <v>25</v>
      </c>
      <c r="X732" s="69">
        <v>0</v>
      </c>
      <c r="Y732" s="69">
        <v>0</v>
      </c>
      <c r="Z732" s="40">
        <v>304</v>
      </c>
      <c r="AA732" s="69">
        <v>0</v>
      </c>
    </row>
    <row r="733" spans="1:27">
      <c r="A733" s="67" t="s">
        <v>3052</v>
      </c>
      <c r="B733" s="67" t="s">
        <v>11</v>
      </c>
      <c r="C733" s="67" t="s">
        <v>3091</v>
      </c>
      <c r="D733" s="67" t="s">
        <v>3361</v>
      </c>
      <c r="E733" s="67" t="s">
        <v>3362</v>
      </c>
      <c r="F733" s="67" t="s">
        <v>1052</v>
      </c>
      <c r="G733" s="67" t="s">
        <v>2533</v>
      </c>
      <c r="H733" s="67" t="s">
        <v>210</v>
      </c>
      <c r="I733" s="67" t="s">
        <v>342</v>
      </c>
      <c r="J733" s="67" t="s">
        <v>3957</v>
      </c>
      <c r="K733" s="67" t="s">
        <v>4763</v>
      </c>
      <c r="L733" s="68">
        <v>25000</v>
      </c>
      <c r="M733" s="68">
        <v>1502.5</v>
      </c>
      <c r="N733" s="68">
        <v>23497.5</v>
      </c>
      <c r="O733" s="67" t="s">
        <v>4764</v>
      </c>
      <c r="P733" s="67" t="str">
        <f>TMES[[#This Row],[cedula]]&amp;TMES[[#This Row],[ctapresup]]</f>
        <v>223009336722.1.1.1.01</v>
      </c>
      <c r="Q733" s="69">
        <v>0</v>
      </c>
      <c r="R733" s="40">
        <v>717.5</v>
      </c>
      <c r="S733" s="69">
        <v>0</v>
      </c>
      <c r="T733" s="69">
        <v>0</v>
      </c>
      <c r="U733" s="69">
        <v>0</v>
      </c>
      <c r="V733" s="69">
        <v>0</v>
      </c>
      <c r="W733" s="40">
        <v>25</v>
      </c>
      <c r="X733" s="69">
        <v>0</v>
      </c>
      <c r="Y733" s="69">
        <v>0</v>
      </c>
      <c r="Z733" s="40">
        <v>760</v>
      </c>
      <c r="AA733" s="69">
        <v>0</v>
      </c>
    </row>
    <row r="734" spans="1:27">
      <c r="A734" s="67" t="s">
        <v>3052</v>
      </c>
      <c r="B734" s="67" t="s">
        <v>11</v>
      </c>
      <c r="C734" s="67" t="s">
        <v>3091</v>
      </c>
      <c r="D734" s="67" t="s">
        <v>3361</v>
      </c>
      <c r="E734" s="67" t="s">
        <v>3362</v>
      </c>
      <c r="F734" s="67" t="s">
        <v>3958</v>
      </c>
      <c r="G734" s="67" t="s">
        <v>2534</v>
      </c>
      <c r="H734" s="67" t="s">
        <v>363</v>
      </c>
      <c r="I734" s="67" t="s">
        <v>342</v>
      </c>
      <c r="J734" s="67" t="s">
        <v>3959</v>
      </c>
      <c r="K734" s="67" t="s">
        <v>4763</v>
      </c>
      <c r="L734" s="68">
        <v>22000</v>
      </c>
      <c r="M734" s="68">
        <v>4350.1000000000004</v>
      </c>
      <c r="N734" s="68">
        <v>17649.900000000001</v>
      </c>
      <c r="O734" s="67" t="s">
        <v>4764</v>
      </c>
      <c r="P734" s="67" t="str">
        <f>TMES[[#This Row],[cedula]]&amp;TMES[[#This Row],[ctapresup]]</f>
        <v>402260075122.1.1.1.01</v>
      </c>
      <c r="Q734" s="69">
        <v>0</v>
      </c>
      <c r="R734" s="40">
        <v>631.4</v>
      </c>
      <c r="S734" s="69">
        <v>0</v>
      </c>
      <c r="T734" s="69">
        <v>0</v>
      </c>
      <c r="U734" s="69">
        <v>0</v>
      </c>
      <c r="V734" s="69">
        <v>0</v>
      </c>
      <c r="W734" s="40">
        <v>25</v>
      </c>
      <c r="X734" s="69">
        <v>0</v>
      </c>
      <c r="Y734" s="69">
        <v>0</v>
      </c>
      <c r="Z734" s="40">
        <v>668.8</v>
      </c>
      <c r="AA734" s="40">
        <v>3024.9</v>
      </c>
    </row>
    <row r="735" spans="1:27">
      <c r="A735" s="67" t="s">
        <v>3052</v>
      </c>
      <c r="B735" s="67" t="s">
        <v>11</v>
      </c>
      <c r="C735" s="67" t="s">
        <v>3091</v>
      </c>
      <c r="D735" s="67" t="s">
        <v>3361</v>
      </c>
      <c r="E735" s="67" t="s">
        <v>3362</v>
      </c>
      <c r="F735" s="67" t="s">
        <v>828</v>
      </c>
      <c r="G735" s="67" t="s">
        <v>2535</v>
      </c>
      <c r="H735" s="67" t="s">
        <v>268</v>
      </c>
      <c r="I735" s="67" t="s">
        <v>811</v>
      </c>
      <c r="J735" s="67" t="s">
        <v>3960</v>
      </c>
      <c r="K735" s="67" t="s">
        <v>4763</v>
      </c>
      <c r="L735" s="68">
        <v>35000</v>
      </c>
      <c r="M735" s="68">
        <v>2143.5</v>
      </c>
      <c r="N735" s="68">
        <v>32856.5</v>
      </c>
      <c r="O735" s="67" t="s">
        <v>4764</v>
      </c>
      <c r="P735" s="67" t="str">
        <f>TMES[[#This Row],[cedula]]&amp;TMES[[#This Row],[ctapresup]]</f>
        <v>001097137762.1.1.1.01</v>
      </c>
      <c r="Q735" s="69">
        <v>0</v>
      </c>
      <c r="R735" s="40">
        <v>1004.5</v>
      </c>
      <c r="S735" s="69">
        <v>0</v>
      </c>
      <c r="T735" s="69">
        <v>0</v>
      </c>
      <c r="U735" s="69">
        <v>0</v>
      </c>
      <c r="V735" s="40">
        <v>50</v>
      </c>
      <c r="W735" s="40">
        <v>25</v>
      </c>
      <c r="X735" s="69">
        <v>0</v>
      </c>
      <c r="Y735" s="69">
        <v>0</v>
      </c>
      <c r="Z735" s="40">
        <v>1064</v>
      </c>
      <c r="AA735" s="69">
        <v>0</v>
      </c>
    </row>
    <row r="736" spans="1:27">
      <c r="A736" s="67" t="s">
        <v>3052</v>
      </c>
      <c r="B736" s="67" t="s">
        <v>11</v>
      </c>
      <c r="C736" s="67" t="s">
        <v>3091</v>
      </c>
      <c r="D736" s="67" t="s">
        <v>3361</v>
      </c>
      <c r="E736" s="67" t="s">
        <v>3362</v>
      </c>
      <c r="F736" s="67" t="s">
        <v>584</v>
      </c>
      <c r="G736" s="67" t="s">
        <v>1505</v>
      </c>
      <c r="H736" s="67" t="s">
        <v>585</v>
      </c>
      <c r="I736" s="67" t="s">
        <v>342</v>
      </c>
      <c r="J736" s="67" t="s">
        <v>3961</v>
      </c>
      <c r="K736" s="67" t="s">
        <v>4763</v>
      </c>
      <c r="L736" s="68">
        <v>45000</v>
      </c>
      <c r="M736" s="68">
        <v>5118.41</v>
      </c>
      <c r="N736" s="68">
        <v>39881.589999999997</v>
      </c>
      <c r="O736" s="67" t="s">
        <v>4764</v>
      </c>
      <c r="P736" s="67" t="str">
        <f>TMES[[#This Row],[cedula]]&amp;TMES[[#This Row],[ctapresup]]</f>
        <v>031046078292.1.1.1.01</v>
      </c>
      <c r="Q736" s="69">
        <v>0</v>
      </c>
      <c r="R736" s="40">
        <v>1291.5</v>
      </c>
      <c r="S736" s="69">
        <v>0</v>
      </c>
      <c r="T736" s="69">
        <v>0</v>
      </c>
      <c r="U736" s="69">
        <v>0</v>
      </c>
      <c r="V736" s="69">
        <v>0</v>
      </c>
      <c r="W736" s="40">
        <v>25</v>
      </c>
      <c r="X736" s="40">
        <v>921.46</v>
      </c>
      <c r="Y736" s="69">
        <v>0</v>
      </c>
      <c r="Z736" s="40">
        <v>1368</v>
      </c>
      <c r="AA736" s="40">
        <v>1512.45</v>
      </c>
    </row>
    <row r="737" spans="1:27">
      <c r="A737" s="67" t="s">
        <v>3052</v>
      </c>
      <c r="B737" s="67" t="s">
        <v>11</v>
      </c>
      <c r="C737" s="67" t="s">
        <v>3091</v>
      </c>
      <c r="D737" s="67" t="s">
        <v>3361</v>
      </c>
      <c r="E737" s="67" t="s">
        <v>3362</v>
      </c>
      <c r="F737" s="67" t="s">
        <v>586</v>
      </c>
      <c r="G737" s="67" t="s">
        <v>1506</v>
      </c>
      <c r="H737" s="67" t="s">
        <v>346</v>
      </c>
      <c r="I737" s="67" t="s">
        <v>342</v>
      </c>
      <c r="J737" s="67" t="s">
        <v>3962</v>
      </c>
      <c r="K737" s="67" t="s">
        <v>4763</v>
      </c>
      <c r="L737" s="68">
        <v>25000</v>
      </c>
      <c r="M737" s="68">
        <v>3948.5</v>
      </c>
      <c r="N737" s="68">
        <v>21051.5</v>
      </c>
      <c r="O737" s="67" t="s">
        <v>4764</v>
      </c>
      <c r="P737" s="67" t="str">
        <f>TMES[[#This Row],[cedula]]&amp;TMES[[#This Row],[ctapresup]]</f>
        <v>001058013852.1.1.1.01</v>
      </c>
      <c r="Q737" s="69">
        <v>0</v>
      </c>
      <c r="R737" s="40">
        <v>717.5</v>
      </c>
      <c r="S737" s="40">
        <v>300</v>
      </c>
      <c r="T737" s="40">
        <v>2046</v>
      </c>
      <c r="U737" s="69">
        <v>0</v>
      </c>
      <c r="V737" s="40">
        <v>100</v>
      </c>
      <c r="W737" s="40">
        <v>25</v>
      </c>
      <c r="X737" s="69">
        <v>0</v>
      </c>
      <c r="Y737" s="69">
        <v>0</v>
      </c>
      <c r="Z737" s="40">
        <v>760</v>
      </c>
      <c r="AA737" s="69">
        <v>0</v>
      </c>
    </row>
    <row r="738" spans="1:27">
      <c r="A738" s="67" t="s">
        <v>3052</v>
      </c>
      <c r="B738" s="67" t="s">
        <v>11</v>
      </c>
      <c r="C738" s="67" t="s">
        <v>3091</v>
      </c>
      <c r="D738" s="67" t="s">
        <v>3361</v>
      </c>
      <c r="E738" s="67" t="s">
        <v>3362</v>
      </c>
      <c r="F738" s="67" t="s">
        <v>1759</v>
      </c>
      <c r="G738" s="67" t="s">
        <v>2536</v>
      </c>
      <c r="H738" s="67" t="s">
        <v>10</v>
      </c>
      <c r="I738" s="67" t="s">
        <v>611</v>
      </c>
      <c r="J738" s="67" t="s">
        <v>3963</v>
      </c>
      <c r="K738" s="67" t="s">
        <v>4763</v>
      </c>
      <c r="L738" s="68">
        <v>26250</v>
      </c>
      <c r="M738" s="68">
        <v>2622.38</v>
      </c>
      <c r="N738" s="68">
        <v>23627.62</v>
      </c>
      <c r="O738" s="67" t="s">
        <v>4764</v>
      </c>
      <c r="P738" s="67" t="str">
        <f>TMES[[#This Row],[cedula]]&amp;TMES[[#This Row],[ctapresup]]</f>
        <v>001176191972.1.1.1.01</v>
      </c>
      <c r="Q738" s="69">
        <v>0</v>
      </c>
      <c r="R738" s="40">
        <v>753.38</v>
      </c>
      <c r="S738" s="69">
        <v>0</v>
      </c>
      <c r="T738" s="40">
        <v>1046</v>
      </c>
      <c r="U738" s="69">
        <v>0</v>
      </c>
      <c r="V738" s="69">
        <v>0</v>
      </c>
      <c r="W738" s="40">
        <v>25</v>
      </c>
      <c r="X738" s="69">
        <v>0</v>
      </c>
      <c r="Y738" s="69">
        <v>0</v>
      </c>
      <c r="Z738" s="40">
        <v>798</v>
      </c>
      <c r="AA738" s="69">
        <v>0</v>
      </c>
    </row>
    <row r="739" spans="1:27">
      <c r="A739" s="67" t="s">
        <v>3052</v>
      </c>
      <c r="B739" s="67" t="s">
        <v>11</v>
      </c>
      <c r="C739" s="67" t="s">
        <v>3091</v>
      </c>
      <c r="D739" s="67" t="s">
        <v>3361</v>
      </c>
      <c r="E739" s="67" t="s">
        <v>3362</v>
      </c>
      <c r="F739" s="67" t="s">
        <v>668</v>
      </c>
      <c r="G739" s="67" t="s">
        <v>2537</v>
      </c>
      <c r="H739" s="67" t="s">
        <v>8</v>
      </c>
      <c r="I739" s="67" t="s">
        <v>611</v>
      </c>
      <c r="J739" s="67" t="s">
        <v>3964</v>
      </c>
      <c r="K739" s="67" t="s">
        <v>4763</v>
      </c>
      <c r="L739" s="68">
        <v>11000</v>
      </c>
      <c r="M739" s="68">
        <v>975.1</v>
      </c>
      <c r="N739" s="68">
        <v>10024.9</v>
      </c>
      <c r="O739" s="67" t="s">
        <v>4764</v>
      </c>
      <c r="P739" s="67" t="str">
        <f>TMES[[#This Row],[cedula]]&amp;TMES[[#This Row],[ctapresup]]</f>
        <v>031028564772.1.1.1.01</v>
      </c>
      <c r="Q739" s="69">
        <v>0</v>
      </c>
      <c r="R739" s="40">
        <v>315.7</v>
      </c>
      <c r="S739" s="40">
        <v>300</v>
      </c>
      <c r="T739" s="69">
        <v>0</v>
      </c>
      <c r="U739" s="69">
        <v>0</v>
      </c>
      <c r="V739" s="69">
        <v>0</v>
      </c>
      <c r="W739" s="40">
        <v>25</v>
      </c>
      <c r="X739" s="69">
        <v>0</v>
      </c>
      <c r="Y739" s="69">
        <v>0</v>
      </c>
      <c r="Z739" s="40">
        <v>334.4</v>
      </c>
      <c r="AA739" s="69">
        <v>0</v>
      </c>
    </row>
    <row r="740" spans="1:27">
      <c r="A740" s="67" t="s">
        <v>3052</v>
      </c>
      <c r="B740" s="67" t="s">
        <v>11</v>
      </c>
      <c r="C740" s="67" t="s">
        <v>3091</v>
      </c>
      <c r="D740" s="67" t="s">
        <v>3361</v>
      </c>
      <c r="E740" s="67" t="s">
        <v>3362</v>
      </c>
      <c r="F740" s="67" t="s">
        <v>587</v>
      </c>
      <c r="G740" s="67" t="s">
        <v>2538</v>
      </c>
      <c r="H740" s="67" t="s">
        <v>210</v>
      </c>
      <c r="I740" s="67" t="s">
        <v>342</v>
      </c>
      <c r="J740" s="67" t="s">
        <v>3965</v>
      </c>
      <c r="K740" s="67" t="s">
        <v>4763</v>
      </c>
      <c r="L740" s="68">
        <v>22000</v>
      </c>
      <c r="M740" s="68">
        <v>2371.1999999999998</v>
      </c>
      <c r="N740" s="68">
        <v>19628.8</v>
      </c>
      <c r="O740" s="67" t="s">
        <v>4764</v>
      </c>
      <c r="P740" s="67" t="str">
        <f>TMES[[#This Row],[cedula]]&amp;TMES[[#This Row],[ctapresup]]</f>
        <v>001158682422.1.1.1.01</v>
      </c>
      <c r="Q740" s="69">
        <v>0</v>
      </c>
      <c r="R740" s="40">
        <v>631.4</v>
      </c>
      <c r="S740" s="69">
        <v>0</v>
      </c>
      <c r="T740" s="40">
        <v>1046</v>
      </c>
      <c r="U740" s="69">
        <v>0</v>
      </c>
      <c r="V740" s="69">
        <v>0</v>
      </c>
      <c r="W740" s="40">
        <v>25</v>
      </c>
      <c r="X740" s="69">
        <v>0</v>
      </c>
      <c r="Y740" s="69">
        <v>0</v>
      </c>
      <c r="Z740" s="40">
        <v>668.8</v>
      </c>
      <c r="AA740" s="69">
        <v>0</v>
      </c>
    </row>
    <row r="741" spans="1:27">
      <c r="A741" s="67" t="s">
        <v>3052</v>
      </c>
      <c r="B741" s="67" t="s">
        <v>11</v>
      </c>
      <c r="C741" s="67" t="s">
        <v>3091</v>
      </c>
      <c r="D741" s="67" t="s">
        <v>3361</v>
      </c>
      <c r="E741" s="67" t="s">
        <v>3362</v>
      </c>
      <c r="F741" s="67" t="s">
        <v>669</v>
      </c>
      <c r="G741" s="67" t="s">
        <v>2539</v>
      </c>
      <c r="H741" s="67" t="s">
        <v>8</v>
      </c>
      <c r="I741" s="67" t="s">
        <v>611</v>
      </c>
      <c r="J741" s="67" t="s">
        <v>3966</v>
      </c>
      <c r="K741" s="67" t="s">
        <v>4763</v>
      </c>
      <c r="L741" s="68">
        <v>11000</v>
      </c>
      <c r="M741" s="68">
        <v>675.1</v>
      </c>
      <c r="N741" s="68">
        <v>10324.9</v>
      </c>
      <c r="O741" s="67" t="s">
        <v>4764</v>
      </c>
      <c r="P741" s="67" t="str">
        <f>TMES[[#This Row],[cedula]]&amp;TMES[[#This Row],[ctapresup]]</f>
        <v>047020631262.1.1.1.01</v>
      </c>
      <c r="Q741" s="69">
        <v>0</v>
      </c>
      <c r="R741" s="40">
        <v>315.7</v>
      </c>
      <c r="S741" s="69">
        <v>0</v>
      </c>
      <c r="T741" s="69">
        <v>0</v>
      </c>
      <c r="U741" s="69">
        <v>0</v>
      </c>
      <c r="V741" s="69">
        <v>0</v>
      </c>
      <c r="W741" s="40">
        <v>25</v>
      </c>
      <c r="X741" s="69">
        <v>0</v>
      </c>
      <c r="Y741" s="69">
        <v>0</v>
      </c>
      <c r="Z741" s="40">
        <v>334.4</v>
      </c>
      <c r="AA741" s="69">
        <v>0</v>
      </c>
    </row>
    <row r="742" spans="1:27">
      <c r="A742" s="67" t="s">
        <v>3052</v>
      </c>
      <c r="B742" s="67" t="s">
        <v>11</v>
      </c>
      <c r="C742" s="67" t="s">
        <v>3091</v>
      </c>
      <c r="D742" s="67" t="s">
        <v>3361</v>
      </c>
      <c r="E742" s="67" t="s">
        <v>3362</v>
      </c>
      <c r="F742" s="67" t="s">
        <v>670</v>
      </c>
      <c r="G742" s="67" t="s">
        <v>2540</v>
      </c>
      <c r="H742" s="67" t="s">
        <v>671</v>
      </c>
      <c r="I742" s="67" t="s">
        <v>611</v>
      </c>
      <c r="J742" s="67" t="s">
        <v>3967</v>
      </c>
      <c r="K742" s="67" t="s">
        <v>4763</v>
      </c>
      <c r="L742" s="68">
        <v>35000</v>
      </c>
      <c r="M742" s="68">
        <v>2443.5</v>
      </c>
      <c r="N742" s="68">
        <v>32556.5</v>
      </c>
      <c r="O742" s="67" t="s">
        <v>4764</v>
      </c>
      <c r="P742" s="67" t="str">
        <f>TMES[[#This Row],[cedula]]&amp;TMES[[#This Row],[ctapresup]]</f>
        <v>001056052322.1.1.1.01</v>
      </c>
      <c r="Q742" s="69">
        <v>0</v>
      </c>
      <c r="R742" s="40">
        <v>1004.5</v>
      </c>
      <c r="S742" s="40">
        <v>300</v>
      </c>
      <c r="T742" s="69">
        <v>0</v>
      </c>
      <c r="U742" s="69">
        <v>0</v>
      </c>
      <c r="V742" s="40">
        <v>50</v>
      </c>
      <c r="W742" s="40">
        <v>25</v>
      </c>
      <c r="X742" s="69">
        <v>0</v>
      </c>
      <c r="Y742" s="69">
        <v>0</v>
      </c>
      <c r="Z742" s="40">
        <v>1064</v>
      </c>
      <c r="AA742" s="69">
        <v>0</v>
      </c>
    </row>
    <row r="743" spans="1:27">
      <c r="A743" s="67" t="s">
        <v>3052</v>
      </c>
      <c r="B743" s="67" t="s">
        <v>11</v>
      </c>
      <c r="C743" s="67" t="s">
        <v>3091</v>
      </c>
      <c r="D743" s="67" t="s">
        <v>3361</v>
      </c>
      <c r="E743" s="67" t="s">
        <v>3968</v>
      </c>
      <c r="F743" s="67" t="s">
        <v>1030</v>
      </c>
      <c r="G743" s="67" t="s">
        <v>2541</v>
      </c>
      <c r="H743" s="67" t="s">
        <v>251</v>
      </c>
      <c r="I743" s="67" t="s">
        <v>245</v>
      </c>
      <c r="J743" s="67" t="s">
        <v>3969</v>
      </c>
      <c r="K743" s="67" t="s">
        <v>4763</v>
      </c>
      <c r="L743" s="68">
        <v>25000</v>
      </c>
      <c r="M743" s="68">
        <v>12100.05</v>
      </c>
      <c r="N743" s="68">
        <v>12899.95</v>
      </c>
      <c r="O743" s="67" t="s">
        <v>4764</v>
      </c>
      <c r="P743" s="67" t="str">
        <f>TMES[[#This Row],[cedula]]&amp;TMES[[#This Row],[ctapresup]]</f>
        <v>001194682052.1.1.1.01</v>
      </c>
      <c r="Q743" s="69">
        <v>0</v>
      </c>
      <c r="R743" s="40">
        <v>717.5</v>
      </c>
      <c r="S743" s="69">
        <v>0</v>
      </c>
      <c r="T743" s="40">
        <v>10597.55</v>
      </c>
      <c r="U743" s="69">
        <v>0</v>
      </c>
      <c r="V743" s="69">
        <v>0</v>
      </c>
      <c r="W743" s="40">
        <v>25</v>
      </c>
      <c r="X743" s="69">
        <v>0</v>
      </c>
      <c r="Y743" s="69">
        <v>0</v>
      </c>
      <c r="Z743" s="40">
        <v>760</v>
      </c>
      <c r="AA743" s="69">
        <v>0</v>
      </c>
    </row>
    <row r="744" spans="1:27">
      <c r="A744" s="67" t="s">
        <v>3052</v>
      </c>
      <c r="B744" s="67" t="s">
        <v>11</v>
      </c>
      <c r="C744" s="67" t="s">
        <v>3091</v>
      </c>
      <c r="D744" s="67" t="s">
        <v>3361</v>
      </c>
      <c r="E744" s="67" t="s">
        <v>3968</v>
      </c>
      <c r="F744" s="67" t="s">
        <v>1800</v>
      </c>
      <c r="G744" s="67" t="s">
        <v>2542</v>
      </c>
      <c r="H744" s="67" t="s">
        <v>8</v>
      </c>
      <c r="I744" s="67" t="s">
        <v>245</v>
      </c>
      <c r="J744" s="67" t="s">
        <v>3970</v>
      </c>
      <c r="K744" s="67" t="s">
        <v>4763</v>
      </c>
      <c r="L744" s="68">
        <v>20000</v>
      </c>
      <c r="M744" s="68">
        <v>14924.95</v>
      </c>
      <c r="N744" s="68">
        <v>5075.05</v>
      </c>
      <c r="O744" s="67" t="s">
        <v>4764</v>
      </c>
      <c r="P744" s="67" t="str">
        <f>TMES[[#This Row],[cedula]]&amp;TMES[[#This Row],[ctapresup]]</f>
        <v>223000337052.1.1.1.01</v>
      </c>
      <c r="Q744" s="69">
        <v>0</v>
      </c>
      <c r="R744" s="40">
        <v>574</v>
      </c>
      <c r="S744" s="69">
        <v>0</v>
      </c>
      <c r="T744" s="40">
        <v>13717.95</v>
      </c>
      <c r="U744" s="69">
        <v>0</v>
      </c>
      <c r="V744" s="69">
        <v>0</v>
      </c>
      <c r="W744" s="40">
        <v>25</v>
      </c>
      <c r="X744" s="69">
        <v>0</v>
      </c>
      <c r="Y744" s="69">
        <v>0</v>
      </c>
      <c r="Z744" s="40">
        <v>608</v>
      </c>
      <c r="AA744" s="69">
        <v>0</v>
      </c>
    </row>
    <row r="745" spans="1:27">
      <c r="A745" s="67" t="s">
        <v>3052</v>
      </c>
      <c r="B745" s="67" t="s">
        <v>11</v>
      </c>
      <c r="C745" s="67" t="s">
        <v>3091</v>
      </c>
      <c r="D745" s="67" t="s">
        <v>3361</v>
      </c>
      <c r="E745" s="67" t="s">
        <v>3968</v>
      </c>
      <c r="F745" s="67" t="s">
        <v>244</v>
      </c>
      <c r="G745" s="67" t="s">
        <v>2543</v>
      </c>
      <c r="H745" s="67" t="s">
        <v>242</v>
      </c>
      <c r="I745" s="67" t="s">
        <v>245</v>
      </c>
      <c r="J745" s="67" t="s">
        <v>3971</v>
      </c>
      <c r="K745" s="67" t="s">
        <v>4763</v>
      </c>
      <c r="L745" s="68">
        <v>55000</v>
      </c>
      <c r="M745" s="68">
        <v>13389.38</v>
      </c>
      <c r="N745" s="68">
        <v>41610.620000000003</v>
      </c>
      <c r="O745" s="67" t="s">
        <v>4764</v>
      </c>
      <c r="P745" s="67" t="str">
        <f>TMES[[#This Row],[cedula]]&amp;TMES[[#This Row],[ctapresup]]</f>
        <v>026000668292.1.1.1.01</v>
      </c>
      <c r="Q745" s="69">
        <v>0</v>
      </c>
      <c r="R745" s="40">
        <v>1578.5</v>
      </c>
      <c r="S745" s="69">
        <v>0</v>
      </c>
      <c r="T745" s="40">
        <v>7504.2</v>
      </c>
      <c r="U745" s="69">
        <v>0</v>
      </c>
      <c r="V745" s="40">
        <v>50</v>
      </c>
      <c r="W745" s="40">
        <v>25</v>
      </c>
      <c r="X745" s="40">
        <v>2559.6799999999998</v>
      </c>
      <c r="Y745" s="69">
        <v>0</v>
      </c>
      <c r="Z745" s="40">
        <v>1672</v>
      </c>
      <c r="AA745" s="69">
        <v>0</v>
      </c>
    </row>
    <row r="746" spans="1:27">
      <c r="A746" s="67" t="s">
        <v>3052</v>
      </c>
      <c r="B746" s="67" t="s">
        <v>11</v>
      </c>
      <c r="C746" s="67" t="s">
        <v>3091</v>
      </c>
      <c r="D746" s="67" t="s">
        <v>3361</v>
      </c>
      <c r="E746" s="67" t="s">
        <v>3968</v>
      </c>
      <c r="F746" s="67" t="s">
        <v>427</v>
      </c>
      <c r="G746" s="67" t="s">
        <v>1426</v>
      </c>
      <c r="H746" s="67" t="s">
        <v>428</v>
      </c>
      <c r="I746" s="67" t="s">
        <v>245</v>
      </c>
      <c r="J746" s="67" t="s">
        <v>3972</v>
      </c>
      <c r="K746" s="67" t="s">
        <v>4763</v>
      </c>
      <c r="L746" s="68">
        <v>40000</v>
      </c>
      <c r="M746" s="68">
        <v>15086.18</v>
      </c>
      <c r="N746" s="68">
        <v>24913.82</v>
      </c>
      <c r="O746" s="67" t="s">
        <v>4764</v>
      </c>
      <c r="P746" s="67" t="str">
        <f>TMES[[#This Row],[cedula]]&amp;TMES[[#This Row],[ctapresup]]</f>
        <v>001076389912.1.1.1.01</v>
      </c>
      <c r="Q746" s="69">
        <v>0</v>
      </c>
      <c r="R746" s="40">
        <v>1148</v>
      </c>
      <c r="S746" s="40">
        <v>300</v>
      </c>
      <c r="T746" s="40">
        <v>11904.53</v>
      </c>
      <c r="U746" s="69">
        <v>0</v>
      </c>
      <c r="V746" s="40">
        <v>50</v>
      </c>
      <c r="W746" s="40">
        <v>25</v>
      </c>
      <c r="X746" s="40">
        <v>442.65</v>
      </c>
      <c r="Y746" s="69">
        <v>0</v>
      </c>
      <c r="Z746" s="40">
        <v>1216</v>
      </c>
      <c r="AA746" s="69">
        <v>0</v>
      </c>
    </row>
    <row r="747" spans="1:27">
      <c r="A747" s="67" t="s">
        <v>3052</v>
      </c>
      <c r="B747" s="67" t="s">
        <v>11</v>
      </c>
      <c r="C747" s="67" t="s">
        <v>3091</v>
      </c>
      <c r="D747" s="67" t="s">
        <v>3361</v>
      </c>
      <c r="E747" s="67" t="s">
        <v>3968</v>
      </c>
      <c r="F747" s="67" t="s">
        <v>600</v>
      </c>
      <c r="G747" s="67" t="s">
        <v>2544</v>
      </c>
      <c r="H747" s="67" t="s">
        <v>601</v>
      </c>
      <c r="I747" s="67" t="s">
        <v>1251</v>
      </c>
      <c r="J747" s="67" t="s">
        <v>3973</v>
      </c>
      <c r="K747" s="67" t="s">
        <v>4763</v>
      </c>
      <c r="L747" s="68">
        <v>40000</v>
      </c>
      <c r="M747" s="68">
        <v>3181.65</v>
      </c>
      <c r="N747" s="68">
        <v>36818.35</v>
      </c>
      <c r="O747" s="67" t="s">
        <v>4764</v>
      </c>
      <c r="P747" s="67" t="str">
        <f>TMES[[#This Row],[cedula]]&amp;TMES[[#This Row],[ctapresup]]</f>
        <v>001109750592.1.1.1.01</v>
      </c>
      <c r="Q747" s="69">
        <v>0</v>
      </c>
      <c r="R747" s="40">
        <v>1148</v>
      </c>
      <c r="S747" s="40">
        <v>300</v>
      </c>
      <c r="T747" s="69">
        <v>0</v>
      </c>
      <c r="U747" s="69">
        <v>0</v>
      </c>
      <c r="V747" s="40">
        <v>50</v>
      </c>
      <c r="W747" s="40">
        <v>25</v>
      </c>
      <c r="X747" s="40">
        <v>442.65</v>
      </c>
      <c r="Y747" s="69">
        <v>0</v>
      </c>
      <c r="Z747" s="40">
        <v>1216</v>
      </c>
      <c r="AA747" s="69">
        <v>0</v>
      </c>
    </row>
    <row r="748" spans="1:27">
      <c r="A748" s="67" t="s">
        <v>3052</v>
      </c>
      <c r="B748" s="67" t="s">
        <v>11</v>
      </c>
      <c r="C748" s="67" t="s">
        <v>3091</v>
      </c>
      <c r="D748" s="67" t="s">
        <v>3361</v>
      </c>
      <c r="E748" s="67" t="s">
        <v>3968</v>
      </c>
      <c r="F748" s="67" t="s">
        <v>602</v>
      </c>
      <c r="G748" s="67" t="s">
        <v>2545</v>
      </c>
      <c r="H748" s="67" t="s">
        <v>603</v>
      </c>
      <c r="I748" s="67" t="s">
        <v>1251</v>
      </c>
      <c r="J748" s="67" t="s">
        <v>3974</v>
      </c>
      <c r="K748" s="67" t="s">
        <v>4763</v>
      </c>
      <c r="L748" s="68">
        <v>31500</v>
      </c>
      <c r="M748" s="68">
        <v>11369.94</v>
      </c>
      <c r="N748" s="68">
        <v>20130.060000000001</v>
      </c>
      <c r="O748" s="67" t="s">
        <v>4764</v>
      </c>
      <c r="P748" s="67" t="str">
        <f>TMES[[#This Row],[cedula]]&amp;TMES[[#This Row],[ctapresup]]</f>
        <v>001068060782.1.1.1.01</v>
      </c>
      <c r="Q748" s="69">
        <v>0</v>
      </c>
      <c r="R748" s="40">
        <v>904.05</v>
      </c>
      <c r="S748" s="40">
        <v>300</v>
      </c>
      <c r="T748" s="40">
        <v>9133.2900000000009</v>
      </c>
      <c r="U748" s="69">
        <v>0</v>
      </c>
      <c r="V748" s="40">
        <v>50</v>
      </c>
      <c r="W748" s="40">
        <v>25</v>
      </c>
      <c r="X748" s="69">
        <v>0</v>
      </c>
      <c r="Y748" s="69">
        <v>0</v>
      </c>
      <c r="Z748" s="40">
        <v>957.6</v>
      </c>
      <c r="AA748" s="69">
        <v>0</v>
      </c>
    </row>
    <row r="749" spans="1:27">
      <c r="A749" s="67" t="s">
        <v>3052</v>
      </c>
      <c r="B749" s="67" t="s">
        <v>11</v>
      </c>
      <c r="C749" s="67" t="s">
        <v>3091</v>
      </c>
      <c r="D749" s="67" t="s">
        <v>3361</v>
      </c>
      <c r="E749" s="67" t="s">
        <v>3968</v>
      </c>
      <c r="F749" s="67" t="s">
        <v>246</v>
      </c>
      <c r="G749" s="67" t="s">
        <v>1507</v>
      </c>
      <c r="H749" s="67" t="s">
        <v>1197</v>
      </c>
      <c r="I749" s="67" t="s">
        <v>245</v>
      </c>
      <c r="J749" s="67" t="s">
        <v>3975</v>
      </c>
      <c r="K749" s="67" t="s">
        <v>4763</v>
      </c>
      <c r="L749" s="68">
        <v>70000</v>
      </c>
      <c r="M749" s="68">
        <v>11940.44</v>
      </c>
      <c r="N749" s="68">
        <v>58059.56</v>
      </c>
      <c r="O749" s="67" t="s">
        <v>4764</v>
      </c>
      <c r="P749" s="67" t="str">
        <f>TMES[[#This Row],[cedula]]&amp;TMES[[#This Row],[ctapresup]]</f>
        <v>018002463632.1.1.1.01</v>
      </c>
      <c r="Q749" s="69">
        <v>0</v>
      </c>
      <c r="R749" s="40">
        <v>2009</v>
      </c>
      <c r="S749" s="40">
        <v>1200</v>
      </c>
      <c r="T749" s="69">
        <v>0</v>
      </c>
      <c r="U749" s="69">
        <v>0</v>
      </c>
      <c r="V749" s="69">
        <v>0</v>
      </c>
      <c r="W749" s="40">
        <v>25</v>
      </c>
      <c r="X749" s="40">
        <v>5065.99</v>
      </c>
      <c r="Y749" s="69">
        <v>0</v>
      </c>
      <c r="Z749" s="40">
        <v>2128</v>
      </c>
      <c r="AA749" s="40">
        <v>1512.45</v>
      </c>
    </row>
    <row r="750" spans="1:27">
      <c r="A750" s="67" t="s">
        <v>3052</v>
      </c>
      <c r="B750" s="67" t="s">
        <v>11</v>
      </c>
      <c r="C750" s="67" t="s">
        <v>3091</v>
      </c>
      <c r="D750" s="67" t="s">
        <v>3361</v>
      </c>
      <c r="E750" s="67" t="s">
        <v>3968</v>
      </c>
      <c r="F750" s="67" t="s">
        <v>640</v>
      </c>
      <c r="G750" s="67" t="s">
        <v>1508</v>
      </c>
      <c r="H750" s="67" t="s">
        <v>27</v>
      </c>
      <c r="I750" s="67" t="s">
        <v>245</v>
      </c>
      <c r="J750" s="67" t="s">
        <v>3976</v>
      </c>
      <c r="K750" s="67" t="s">
        <v>4763</v>
      </c>
      <c r="L750" s="68">
        <v>20000</v>
      </c>
      <c r="M750" s="68">
        <v>10560.83</v>
      </c>
      <c r="N750" s="68">
        <v>9439.17</v>
      </c>
      <c r="O750" s="67" t="s">
        <v>4764</v>
      </c>
      <c r="P750" s="67" t="str">
        <f>TMES[[#This Row],[cedula]]&amp;TMES[[#This Row],[ctapresup]]</f>
        <v>001022024622.1.1.1.01</v>
      </c>
      <c r="Q750" s="69">
        <v>0</v>
      </c>
      <c r="R750" s="40">
        <v>574</v>
      </c>
      <c r="S750" s="69">
        <v>0</v>
      </c>
      <c r="T750" s="40">
        <v>9353.83</v>
      </c>
      <c r="U750" s="69">
        <v>0</v>
      </c>
      <c r="V750" s="69">
        <v>0</v>
      </c>
      <c r="W750" s="40">
        <v>25</v>
      </c>
      <c r="X750" s="69">
        <v>0</v>
      </c>
      <c r="Y750" s="69">
        <v>0</v>
      </c>
      <c r="Z750" s="40">
        <v>608</v>
      </c>
      <c r="AA750" s="69">
        <v>0</v>
      </c>
    </row>
    <row r="751" spans="1:27">
      <c r="A751" s="67" t="s">
        <v>3052</v>
      </c>
      <c r="B751" s="67" t="s">
        <v>11</v>
      </c>
      <c r="C751" s="67" t="s">
        <v>3091</v>
      </c>
      <c r="D751" s="67" t="s">
        <v>3361</v>
      </c>
      <c r="E751" s="67" t="s">
        <v>3968</v>
      </c>
      <c r="F751" s="67" t="s">
        <v>247</v>
      </c>
      <c r="G751" s="67" t="s">
        <v>2546</v>
      </c>
      <c r="H751" s="67" t="s">
        <v>248</v>
      </c>
      <c r="I751" s="67" t="s">
        <v>245</v>
      </c>
      <c r="J751" s="67" t="s">
        <v>3977</v>
      </c>
      <c r="K751" s="67" t="s">
        <v>4763</v>
      </c>
      <c r="L751" s="68">
        <v>20000</v>
      </c>
      <c r="M751" s="68">
        <v>13202.15</v>
      </c>
      <c r="N751" s="68">
        <v>6797.85</v>
      </c>
      <c r="O751" s="67" t="s">
        <v>4764</v>
      </c>
      <c r="P751" s="67" t="str">
        <f>TMES[[#This Row],[cedula]]&amp;TMES[[#This Row],[ctapresup]]</f>
        <v>059001840282.1.1.1.01</v>
      </c>
      <c r="Q751" s="69">
        <v>0</v>
      </c>
      <c r="R751" s="40">
        <v>574</v>
      </c>
      <c r="S751" s="69">
        <v>0</v>
      </c>
      <c r="T751" s="40">
        <v>11995.15</v>
      </c>
      <c r="U751" s="69">
        <v>0</v>
      </c>
      <c r="V751" s="69">
        <v>0</v>
      </c>
      <c r="W751" s="40">
        <v>25</v>
      </c>
      <c r="X751" s="69">
        <v>0</v>
      </c>
      <c r="Y751" s="69">
        <v>0</v>
      </c>
      <c r="Z751" s="40">
        <v>608</v>
      </c>
      <c r="AA751" s="69">
        <v>0</v>
      </c>
    </row>
    <row r="752" spans="1:27">
      <c r="A752" s="67" t="s">
        <v>3052</v>
      </c>
      <c r="B752" s="67" t="s">
        <v>11</v>
      </c>
      <c r="C752" s="67" t="s">
        <v>3091</v>
      </c>
      <c r="D752" s="67" t="s">
        <v>3361</v>
      </c>
      <c r="E752" s="67" t="s">
        <v>3968</v>
      </c>
      <c r="F752" s="67" t="s">
        <v>504</v>
      </c>
      <c r="G752" s="67" t="s">
        <v>2547</v>
      </c>
      <c r="H752" s="67" t="s">
        <v>251</v>
      </c>
      <c r="I752" s="67" t="s">
        <v>302</v>
      </c>
      <c r="J752" s="67" t="s">
        <v>3978</v>
      </c>
      <c r="K752" s="67" t="s">
        <v>4763</v>
      </c>
      <c r="L752" s="68">
        <v>26250</v>
      </c>
      <c r="M752" s="68">
        <v>8637.59</v>
      </c>
      <c r="N752" s="68">
        <v>17612.41</v>
      </c>
      <c r="O752" s="67" t="s">
        <v>4764</v>
      </c>
      <c r="P752" s="67" t="str">
        <f>TMES[[#This Row],[cedula]]&amp;TMES[[#This Row],[ctapresup]]</f>
        <v>001126077422.1.1.1.01</v>
      </c>
      <c r="Q752" s="69">
        <v>0</v>
      </c>
      <c r="R752" s="40">
        <v>753.38</v>
      </c>
      <c r="S752" s="69">
        <v>0</v>
      </c>
      <c r="T752" s="40">
        <v>7061.21</v>
      </c>
      <c r="U752" s="69">
        <v>0</v>
      </c>
      <c r="V752" s="69">
        <v>0</v>
      </c>
      <c r="W752" s="40">
        <v>25</v>
      </c>
      <c r="X752" s="69">
        <v>0</v>
      </c>
      <c r="Y752" s="69">
        <v>0</v>
      </c>
      <c r="Z752" s="40">
        <v>798</v>
      </c>
      <c r="AA752" s="69">
        <v>0</v>
      </c>
    </row>
    <row r="753" spans="1:27">
      <c r="A753" s="67" t="s">
        <v>3052</v>
      </c>
      <c r="B753" s="67" t="s">
        <v>11</v>
      </c>
      <c r="C753" s="67" t="s">
        <v>3091</v>
      </c>
      <c r="D753" s="67" t="s">
        <v>3361</v>
      </c>
      <c r="E753" s="67" t="s">
        <v>3968</v>
      </c>
      <c r="F753" s="67" t="s">
        <v>649</v>
      </c>
      <c r="G753" s="67" t="s">
        <v>1509</v>
      </c>
      <c r="H753" s="67" t="s">
        <v>100</v>
      </c>
      <c r="I753" s="67" t="s">
        <v>245</v>
      </c>
      <c r="J753" s="67" t="s">
        <v>3979</v>
      </c>
      <c r="K753" s="67" t="s">
        <v>4763</v>
      </c>
      <c r="L753" s="68">
        <v>50000</v>
      </c>
      <c r="M753" s="68">
        <v>6169.58</v>
      </c>
      <c r="N753" s="68">
        <v>43830.42</v>
      </c>
      <c r="O753" s="67" t="s">
        <v>4764</v>
      </c>
      <c r="P753" s="67" t="str">
        <f>TMES[[#This Row],[cedula]]&amp;TMES[[#This Row],[ctapresup]]</f>
        <v>001085948132.1.1.1.01</v>
      </c>
      <c r="Q753" s="69">
        <v>0</v>
      </c>
      <c r="R753" s="40">
        <v>1435</v>
      </c>
      <c r="S753" s="69">
        <v>0</v>
      </c>
      <c r="T753" s="69">
        <v>0</v>
      </c>
      <c r="U753" s="69">
        <v>0</v>
      </c>
      <c r="V753" s="40">
        <v>50</v>
      </c>
      <c r="W753" s="40">
        <v>25</v>
      </c>
      <c r="X753" s="40">
        <v>1627.13</v>
      </c>
      <c r="Y753" s="69">
        <v>0</v>
      </c>
      <c r="Z753" s="40">
        <v>1520</v>
      </c>
      <c r="AA753" s="40">
        <v>1512.45</v>
      </c>
    </row>
    <row r="754" spans="1:27">
      <c r="A754" s="67" t="s">
        <v>3052</v>
      </c>
      <c r="B754" s="67" t="s">
        <v>11</v>
      </c>
      <c r="C754" s="67" t="s">
        <v>3091</v>
      </c>
      <c r="D754" s="67" t="s">
        <v>3361</v>
      </c>
      <c r="E754" s="67" t="s">
        <v>3968</v>
      </c>
      <c r="F754" s="67" t="s">
        <v>249</v>
      </c>
      <c r="G754" s="67" t="s">
        <v>1510</v>
      </c>
      <c r="H754" s="67" t="s">
        <v>8</v>
      </c>
      <c r="I754" s="67" t="s">
        <v>245</v>
      </c>
      <c r="J754" s="67" t="s">
        <v>3980</v>
      </c>
      <c r="K754" s="67" t="s">
        <v>4763</v>
      </c>
      <c r="L754" s="68">
        <v>10000</v>
      </c>
      <c r="M754" s="68">
        <v>716</v>
      </c>
      <c r="N754" s="68">
        <v>9284</v>
      </c>
      <c r="O754" s="67" t="s">
        <v>4764</v>
      </c>
      <c r="P754" s="67" t="str">
        <f>TMES[[#This Row],[cedula]]&amp;TMES[[#This Row],[ctapresup]]</f>
        <v>001055461132.1.1.1.01</v>
      </c>
      <c r="Q754" s="69">
        <v>0</v>
      </c>
      <c r="R754" s="40">
        <v>287</v>
      </c>
      <c r="S754" s="69">
        <v>0</v>
      </c>
      <c r="T754" s="69">
        <v>0</v>
      </c>
      <c r="U754" s="69">
        <v>0</v>
      </c>
      <c r="V754" s="40">
        <v>100</v>
      </c>
      <c r="W754" s="40">
        <v>25</v>
      </c>
      <c r="X754" s="69">
        <v>0</v>
      </c>
      <c r="Y754" s="69">
        <v>0</v>
      </c>
      <c r="Z754" s="40">
        <v>304</v>
      </c>
      <c r="AA754" s="69">
        <v>0</v>
      </c>
    </row>
    <row r="755" spans="1:27">
      <c r="A755" s="67" t="s">
        <v>3052</v>
      </c>
      <c r="B755" s="67" t="s">
        <v>11</v>
      </c>
      <c r="C755" s="67" t="s">
        <v>3091</v>
      </c>
      <c r="D755" s="67" t="s">
        <v>3361</v>
      </c>
      <c r="E755" s="67" t="s">
        <v>3968</v>
      </c>
      <c r="F755" s="67" t="s">
        <v>250</v>
      </c>
      <c r="G755" s="67" t="s">
        <v>2548</v>
      </c>
      <c r="H755" s="67" t="s">
        <v>251</v>
      </c>
      <c r="I755" s="67" t="s">
        <v>245</v>
      </c>
      <c r="J755" s="67" t="s">
        <v>3981</v>
      </c>
      <c r="K755" s="67" t="s">
        <v>4763</v>
      </c>
      <c r="L755" s="68">
        <v>10000</v>
      </c>
      <c r="M755" s="68">
        <v>8107.63</v>
      </c>
      <c r="N755" s="68">
        <v>1892.37</v>
      </c>
      <c r="O755" s="67" t="s">
        <v>4764</v>
      </c>
      <c r="P755" s="67" t="str">
        <f>TMES[[#This Row],[cedula]]&amp;TMES[[#This Row],[ctapresup]]</f>
        <v>001149022992.1.1.1.01</v>
      </c>
      <c r="Q755" s="69">
        <v>0</v>
      </c>
      <c r="R755" s="40">
        <v>287</v>
      </c>
      <c r="S755" s="69">
        <v>0</v>
      </c>
      <c r="T755" s="40">
        <v>7441.63</v>
      </c>
      <c r="U755" s="69">
        <v>0</v>
      </c>
      <c r="V755" s="40">
        <v>50</v>
      </c>
      <c r="W755" s="40">
        <v>25</v>
      </c>
      <c r="X755" s="69">
        <v>0</v>
      </c>
      <c r="Y755" s="69">
        <v>0</v>
      </c>
      <c r="Z755" s="40">
        <v>304</v>
      </c>
      <c r="AA755" s="69">
        <v>0</v>
      </c>
    </row>
    <row r="756" spans="1:27">
      <c r="A756" s="67" t="s">
        <v>3052</v>
      </c>
      <c r="B756" s="67" t="s">
        <v>11</v>
      </c>
      <c r="C756" s="67" t="s">
        <v>3091</v>
      </c>
      <c r="D756" s="67" t="s">
        <v>3361</v>
      </c>
      <c r="E756" s="67" t="s">
        <v>3968</v>
      </c>
      <c r="F756" s="67" t="s">
        <v>1101</v>
      </c>
      <c r="G756" s="67" t="s">
        <v>2549</v>
      </c>
      <c r="H756" s="67" t="s">
        <v>59</v>
      </c>
      <c r="I756" s="67" t="s">
        <v>1251</v>
      </c>
      <c r="J756" s="67" t="s">
        <v>3982</v>
      </c>
      <c r="K756" s="67" t="s">
        <v>4763</v>
      </c>
      <c r="L756" s="68">
        <v>180000</v>
      </c>
      <c r="M756" s="68">
        <v>41190.22</v>
      </c>
      <c r="N756" s="68">
        <v>138809.78</v>
      </c>
      <c r="O756" s="67" t="s">
        <v>4764</v>
      </c>
      <c r="P756" s="67" t="str">
        <f>TMES[[#This Row],[cedula]]&amp;TMES[[#This Row],[ctapresup]]</f>
        <v>001101509762.1.1.1.01</v>
      </c>
      <c r="Q756" s="69">
        <v>0</v>
      </c>
      <c r="R756" s="40">
        <v>5166</v>
      </c>
      <c r="S756" s="69">
        <v>0</v>
      </c>
      <c r="T756" s="69">
        <v>0</v>
      </c>
      <c r="U756" s="69">
        <v>0</v>
      </c>
      <c r="V756" s="69">
        <v>0</v>
      </c>
      <c r="W756" s="40">
        <v>25</v>
      </c>
      <c r="X756" s="40">
        <v>31055.42</v>
      </c>
      <c r="Y756" s="69">
        <v>0</v>
      </c>
      <c r="Z756" s="40">
        <v>4943.8</v>
      </c>
      <c r="AA756" s="69">
        <v>0</v>
      </c>
    </row>
    <row r="757" spans="1:27">
      <c r="A757" s="67" t="s">
        <v>3052</v>
      </c>
      <c r="B757" s="67" t="s">
        <v>11</v>
      </c>
      <c r="C757" s="67" t="s">
        <v>3091</v>
      </c>
      <c r="D757" s="67" t="s">
        <v>3361</v>
      </c>
      <c r="E757" s="67" t="s">
        <v>3968</v>
      </c>
      <c r="F757" s="67" t="s">
        <v>605</v>
      </c>
      <c r="G757" s="67" t="s">
        <v>2550</v>
      </c>
      <c r="H757" s="67" t="s">
        <v>606</v>
      </c>
      <c r="I757" s="67" t="s">
        <v>1251</v>
      </c>
      <c r="J757" s="67" t="s">
        <v>3983</v>
      </c>
      <c r="K757" s="67" t="s">
        <v>4763</v>
      </c>
      <c r="L757" s="68">
        <v>22000</v>
      </c>
      <c r="M757" s="68">
        <v>1675.2</v>
      </c>
      <c r="N757" s="68">
        <v>20324.8</v>
      </c>
      <c r="O757" s="67" t="s">
        <v>4764</v>
      </c>
      <c r="P757" s="67" t="str">
        <f>TMES[[#This Row],[cedula]]&amp;TMES[[#This Row],[ctapresup]]</f>
        <v>001018855982.1.1.1.01</v>
      </c>
      <c r="Q757" s="69">
        <v>0</v>
      </c>
      <c r="R757" s="40">
        <v>631.4</v>
      </c>
      <c r="S757" s="40">
        <v>300</v>
      </c>
      <c r="T757" s="69">
        <v>0</v>
      </c>
      <c r="U757" s="69">
        <v>0</v>
      </c>
      <c r="V757" s="40">
        <v>50</v>
      </c>
      <c r="W757" s="40">
        <v>25</v>
      </c>
      <c r="X757" s="69">
        <v>0</v>
      </c>
      <c r="Y757" s="69">
        <v>0</v>
      </c>
      <c r="Z757" s="40">
        <v>668.8</v>
      </c>
      <c r="AA757" s="69">
        <v>0</v>
      </c>
    </row>
    <row r="758" spans="1:27">
      <c r="A758" s="67" t="s">
        <v>3052</v>
      </c>
      <c r="B758" s="67" t="s">
        <v>11</v>
      </c>
      <c r="C758" s="67" t="s">
        <v>3091</v>
      </c>
      <c r="D758" s="67" t="s">
        <v>3361</v>
      </c>
      <c r="E758" s="67" t="s">
        <v>3968</v>
      </c>
      <c r="F758" s="67" t="s">
        <v>660</v>
      </c>
      <c r="G758" s="67" t="s">
        <v>2551</v>
      </c>
      <c r="H758" s="67" t="s">
        <v>1100</v>
      </c>
      <c r="I758" s="67" t="s">
        <v>245</v>
      </c>
      <c r="J758" s="67" t="s">
        <v>3984</v>
      </c>
      <c r="K758" s="67" t="s">
        <v>4763</v>
      </c>
      <c r="L758" s="68">
        <v>115000</v>
      </c>
      <c r="M758" s="68">
        <v>22955.24</v>
      </c>
      <c r="N758" s="68">
        <v>92044.76</v>
      </c>
      <c r="O758" s="67" t="s">
        <v>4764</v>
      </c>
      <c r="P758" s="67" t="str">
        <f>TMES[[#This Row],[cedula]]&amp;TMES[[#This Row],[ctapresup]]</f>
        <v>001017522512.1.1.1.01</v>
      </c>
      <c r="Q758" s="69">
        <v>0</v>
      </c>
      <c r="R758" s="40">
        <v>3300.5</v>
      </c>
      <c r="S758" s="40">
        <v>500</v>
      </c>
      <c r="T758" s="69">
        <v>0</v>
      </c>
      <c r="U758" s="69">
        <v>0</v>
      </c>
      <c r="V758" s="69">
        <v>0</v>
      </c>
      <c r="W758" s="40">
        <v>25</v>
      </c>
      <c r="X758" s="40">
        <v>15633.74</v>
      </c>
      <c r="Y758" s="69">
        <v>0</v>
      </c>
      <c r="Z758" s="40">
        <v>3496</v>
      </c>
      <c r="AA758" s="69">
        <v>0</v>
      </c>
    </row>
    <row r="759" spans="1:27">
      <c r="A759" s="67" t="s">
        <v>3052</v>
      </c>
      <c r="B759" s="67" t="s">
        <v>11</v>
      </c>
      <c r="C759" s="67" t="s">
        <v>3091</v>
      </c>
      <c r="D759" s="67" t="s">
        <v>3361</v>
      </c>
      <c r="E759" s="67" t="s">
        <v>3968</v>
      </c>
      <c r="F759" s="67" t="s">
        <v>607</v>
      </c>
      <c r="G759" s="67" t="s">
        <v>2552</v>
      </c>
      <c r="H759" s="67" t="s">
        <v>608</v>
      </c>
      <c r="I759" s="67" t="s">
        <v>1251</v>
      </c>
      <c r="J759" s="67" t="s">
        <v>3985</v>
      </c>
      <c r="K759" s="67" t="s">
        <v>4763</v>
      </c>
      <c r="L759" s="68">
        <v>31500</v>
      </c>
      <c r="M759" s="68">
        <v>3399.1</v>
      </c>
      <c r="N759" s="68">
        <v>28100.9</v>
      </c>
      <c r="O759" s="67" t="s">
        <v>4764</v>
      </c>
      <c r="P759" s="67" t="str">
        <f>TMES[[#This Row],[cedula]]&amp;TMES[[#This Row],[ctapresup]]</f>
        <v>041001362192.1.1.1.01</v>
      </c>
      <c r="Q759" s="69">
        <v>0</v>
      </c>
      <c r="R759" s="40">
        <v>904.05</v>
      </c>
      <c r="S759" s="69">
        <v>0</v>
      </c>
      <c r="T759" s="69">
        <v>0</v>
      </c>
      <c r="U759" s="69">
        <v>0</v>
      </c>
      <c r="V759" s="69">
        <v>0</v>
      </c>
      <c r="W759" s="40">
        <v>25</v>
      </c>
      <c r="X759" s="69">
        <v>0</v>
      </c>
      <c r="Y759" s="69">
        <v>0</v>
      </c>
      <c r="Z759" s="40">
        <v>957.6</v>
      </c>
      <c r="AA759" s="40">
        <v>1512.45</v>
      </c>
    </row>
    <row r="760" spans="1:27">
      <c r="A760" s="67" t="s">
        <v>3052</v>
      </c>
      <c r="B760" s="67" t="s">
        <v>11</v>
      </c>
      <c r="C760" s="67" t="s">
        <v>3091</v>
      </c>
      <c r="D760" s="67" t="s">
        <v>3361</v>
      </c>
      <c r="E760" s="67" t="s">
        <v>3968</v>
      </c>
      <c r="F760" s="67" t="s">
        <v>609</v>
      </c>
      <c r="G760" s="67" t="s">
        <v>2553</v>
      </c>
      <c r="H760" s="67" t="s">
        <v>8</v>
      </c>
      <c r="I760" s="67" t="s">
        <v>1251</v>
      </c>
      <c r="J760" s="67" t="s">
        <v>3986</v>
      </c>
      <c r="K760" s="67" t="s">
        <v>4763</v>
      </c>
      <c r="L760" s="68">
        <v>16500</v>
      </c>
      <c r="M760" s="68">
        <v>2096.15</v>
      </c>
      <c r="N760" s="68">
        <v>14403.85</v>
      </c>
      <c r="O760" s="67" t="s">
        <v>4764</v>
      </c>
      <c r="P760" s="67" t="str">
        <f>TMES[[#This Row],[cedula]]&amp;TMES[[#This Row],[ctapresup]]</f>
        <v>001054844302.1.1.1.01</v>
      </c>
      <c r="Q760" s="69">
        <v>0</v>
      </c>
      <c r="R760" s="40">
        <v>473.55</v>
      </c>
      <c r="S760" s="40">
        <v>300</v>
      </c>
      <c r="T760" s="40">
        <v>746</v>
      </c>
      <c r="U760" s="69">
        <v>0</v>
      </c>
      <c r="V760" s="40">
        <v>50</v>
      </c>
      <c r="W760" s="40">
        <v>25</v>
      </c>
      <c r="X760" s="69">
        <v>0</v>
      </c>
      <c r="Y760" s="69">
        <v>0</v>
      </c>
      <c r="Z760" s="40">
        <v>501.6</v>
      </c>
      <c r="AA760" s="69">
        <v>0</v>
      </c>
    </row>
    <row r="761" spans="1:27">
      <c r="A761" s="67" t="s">
        <v>3052</v>
      </c>
      <c r="B761" s="67" t="s">
        <v>11</v>
      </c>
      <c r="C761" s="67" t="s">
        <v>3091</v>
      </c>
      <c r="D761" s="67" t="s">
        <v>3361</v>
      </c>
      <c r="E761" s="67" t="s">
        <v>3968</v>
      </c>
      <c r="F761" s="67" t="s">
        <v>576</v>
      </c>
      <c r="G761" s="67" t="s">
        <v>1511</v>
      </c>
      <c r="H761" s="67" t="s">
        <v>577</v>
      </c>
      <c r="I761" s="67" t="s">
        <v>245</v>
      </c>
      <c r="J761" s="67" t="s">
        <v>3987</v>
      </c>
      <c r="K761" s="67" t="s">
        <v>4763</v>
      </c>
      <c r="L761" s="68">
        <v>35000</v>
      </c>
      <c r="M761" s="68">
        <v>14463.05</v>
      </c>
      <c r="N761" s="68">
        <v>20536.95</v>
      </c>
      <c r="O761" s="67" t="s">
        <v>4764</v>
      </c>
      <c r="P761" s="67" t="str">
        <f>TMES[[#This Row],[cedula]]&amp;TMES[[#This Row],[ctapresup]]</f>
        <v>001043217732.1.1.1.01</v>
      </c>
      <c r="Q761" s="69">
        <v>0</v>
      </c>
      <c r="R761" s="40">
        <v>1004.5</v>
      </c>
      <c r="S761" s="40">
        <v>300</v>
      </c>
      <c r="T761" s="40">
        <v>12019.55</v>
      </c>
      <c r="U761" s="69">
        <v>0</v>
      </c>
      <c r="V761" s="40">
        <v>50</v>
      </c>
      <c r="W761" s="40">
        <v>25</v>
      </c>
      <c r="X761" s="69">
        <v>0</v>
      </c>
      <c r="Y761" s="69">
        <v>0</v>
      </c>
      <c r="Z761" s="40">
        <v>1064</v>
      </c>
      <c r="AA761" s="69">
        <v>0</v>
      </c>
    </row>
    <row r="762" spans="1:27">
      <c r="A762" s="67" t="s">
        <v>3052</v>
      </c>
      <c r="B762" s="67" t="s">
        <v>11</v>
      </c>
      <c r="C762" s="67" t="s">
        <v>3091</v>
      </c>
      <c r="D762" s="67" t="s">
        <v>3361</v>
      </c>
      <c r="E762" s="67" t="s">
        <v>3968</v>
      </c>
      <c r="F762" s="67" t="s">
        <v>1929</v>
      </c>
      <c r="G762" s="67" t="s">
        <v>2554</v>
      </c>
      <c r="H762" s="67" t="s">
        <v>10</v>
      </c>
      <c r="I762" s="67" t="s">
        <v>1251</v>
      </c>
      <c r="J762" s="67" t="s">
        <v>3988</v>
      </c>
      <c r="K762" s="67" t="s">
        <v>4763</v>
      </c>
      <c r="L762" s="68">
        <v>30000</v>
      </c>
      <c r="M762" s="68">
        <v>1798</v>
      </c>
      <c r="N762" s="68">
        <v>28202</v>
      </c>
      <c r="O762" s="67" t="s">
        <v>4764</v>
      </c>
      <c r="P762" s="67" t="str">
        <f>TMES[[#This Row],[cedula]]&amp;TMES[[#This Row],[ctapresup]]</f>
        <v>223005316412.1.1.1.01</v>
      </c>
      <c r="Q762" s="69">
        <v>0</v>
      </c>
      <c r="R762" s="40">
        <v>861</v>
      </c>
      <c r="S762" s="69">
        <v>0</v>
      </c>
      <c r="T762" s="69">
        <v>0</v>
      </c>
      <c r="U762" s="69">
        <v>0</v>
      </c>
      <c r="V762" s="69">
        <v>0</v>
      </c>
      <c r="W762" s="40">
        <v>25</v>
      </c>
      <c r="X762" s="69">
        <v>0</v>
      </c>
      <c r="Y762" s="69">
        <v>0</v>
      </c>
      <c r="Z762" s="40">
        <v>912</v>
      </c>
      <c r="AA762" s="69">
        <v>0</v>
      </c>
    </row>
    <row r="763" spans="1:27">
      <c r="A763" s="67" t="s">
        <v>3052</v>
      </c>
      <c r="B763" s="67" t="s">
        <v>11</v>
      </c>
      <c r="C763" s="67" t="s">
        <v>3091</v>
      </c>
      <c r="D763" s="67" t="s">
        <v>3361</v>
      </c>
      <c r="E763" s="67" t="s">
        <v>3968</v>
      </c>
      <c r="F763" s="67" t="s">
        <v>672</v>
      </c>
      <c r="G763" s="67" t="s">
        <v>2555</v>
      </c>
      <c r="H763" s="67" t="s">
        <v>673</v>
      </c>
      <c r="I763" s="67" t="s">
        <v>245</v>
      </c>
      <c r="J763" s="67" t="s">
        <v>3989</v>
      </c>
      <c r="K763" s="67" t="s">
        <v>4763</v>
      </c>
      <c r="L763" s="68">
        <v>26250</v>
      </c>
      <c r="M763" s="68">
        <v>1926.38</v>
      </c>
      <c r="N763" s="68">
        <v>24323.62</v>
      </c>
      <c r="O763" s="67" t="s">
        <v>4764</v>
      </c>
      <c r="P763" s="67" t="str">
        <f>TMES[[#This Row],[cedula]]&amp;TMES[[#This Row],[ctapresup]]</f>
        <v>001099878342.1.1.1.01</v>
      </c>
      <c r="Q763" s="69">
        <v>0</v>
      </c>
      <c r="R763" s="40">
        <v>753.38</v>
      </c>
      <c r="S763" s="40">
        <v>300</v>
      </c>
      <c r="T763" s="69">
        <v>0</v>
      </c>
      <c r="U763" s="69">
        <v>0</v>
      </c>
      <c r="V763" s="40">
        <v>50</v>
      </c>
      <c r="W763" s="40">
        <v>25</v>
      </c>
      <c r="X763" s="69">
        <v>0</v>
      </c>
      <c r="Y763" s="69">
        <v>0</v>
      </c>
      <c r="Z763" s="40">
        <v>798</v>
      </c>
      <c r="AA763" s="69">
        <v>0</v>
      </c>
    </row>
    <row r="764" spans="1:27">
      <c r="A764" s="67" t="s">
        <v>3052</v>
      </c>
      <c r="B764" s="67" t="s">
        <v>11</v>
      </c>
      <c r="C764" s="67" t="s">
        <v>3102</v>
      </c>
      <c r="D764" s="67" t="s">
        <v>3990</v>
      </c>
      <c r="E764" s="67" t="s">
        <v>3362</v>
      </c>
      <c r="F764" s="67" t="s">
        <v>729</v>
      </c>
      <c r="G764" s="67" t="s">
        <v>2556</v>
      </c>
      <c r="H764" s="67" t="s">
        <v>60</v>
      </c>
      <c r="I764" s="67" t="s">
        <v>728</v>
      </c>
      <c r="J764" s="67" t="s">
        <v>3991</v>
      </c>
      <c r="K764" s="67" t="s">
        <v>4763</v>
      </c>
      <c r="L764" s="68">
        <v>22000</v>
      </c>
      <c r="M764" s="68">
        <v>1925.2</v>
      </c>
      <c r="N764" s="68">
        <v>20074.8</v>
      </c>
      <c r="O764" s="67" t="s">
        <v>4764</v>
      </c>
      <c r="P764" s="67" t="str">
        <f>TMES[[#This Row],[cedula]]&amp;TMES[[#This Row],[ctapresup]]</f>
        <v>031027843802.1.1.1.01</v>
      </c>
      <c r="Q764" s="69">
        <v>0</v>
      </c>
      <c r="R764" s="40">
        <v>631.4</v>
      </c>
      <c r="S764" s="40">
        <v>600</v>
      </c>
      <c r="T764" s="69">
        <v>0</v>
      </c>
      <c r="U764" s="69">
        <v>0</v>
      </c>
      <c r="V764" s="69">
        <v>0</v>
      </c>
      <c r="W764" s="40">
        <v>25</v>
      </c>
      <c r="X764" s="69">
        <v>0</v>
      </c>
      <c r="Y764" s="69">
        <v>0</v>
      </c>
      <c r="Z764" s="40">
        <v>668.8</v>
      </c>
      <c r="AA764" s="69">
        <v>0</v>
      </c>
    </row>
    <row r="765" spans="1:27">
      <c r="A765" s="67" t="s">
        <v>3052</v>
      </c>
      <c r="B765" s="67" t="s">
        <v>11</v>
      </c>
      <c r="C765" s="67" t="s">
        <v>3102</v>
      </c>
      <c r="D765" s="67" t="s">
        <v>3990</v>
      </c>
      <c r="E765" s="67" t="s">
        <v>3362</v>
      </c>
      <c r="F765" s="67" t="s">
        <v>730</v>
      </c>
      <c r="G765" s="67" t="s">
        <v>2557</v>
      </c>
      <c r="H765" s="67" t="s">
        <v>731</v>
      </c>
      <c r="I765" s="67" t="s">
        <v>728</v>
      </c>
      <c r="J765" s="67" t="s">
        <v>3992</v>
      </c>
      <c r="K765" s="67" t="s">
        <v>4763</v>
      </c>
      <c r="L765" s="68">
        <v>25000</v>
      </c>
      <c r="M765" s="68">
        <v>1852.5</v>
      </c>
      <c r="N765" s="68">
        <v>23147.5</v>
      </c>
      <c r="O765" s="67" t="s">
        <v>4764</v>
      </c>
      <c r="P765" s="67" t="str">
        <f>TMES[[#This Row],[cedula]]&amp;TMES[[#This Row],[ctapresup]]</f>
        <v>031009457772.1.1.1.01</v>
      </c>
      <c r="Q765" s="69">
        <v>0</v>
      </c>
      <c r="R765" s="40">
        <v>717.5</v>
      </c>
      <c r="S765" s="40">
        <v>300</v>
      </c>
      <c r="T765" s="69">
        <v>0</v>
      </c>
      <c r="U765" s="69">
        <v>0</v>
      </c>
      <c r="V765" s="40">
        <v>50</v>
      </c>
      <c r="W765" s="40">
        <v>25</v>
      </c>
      <c r="X765" s="69">
        <v>0</v>
      </c>
      <c r="Y765" s="69">
        <v>0</v>
      </c>
      <c r="Z765" s="40">
        <v>760</v>
      </c>
      <c r="AA765" s="69">
        <v>0</v>
      </c>
    </row>
    <row r="766" spans="1:27">
      <c r="A766" s="67" t="s">
        <v>3052</v>
      </c>
      <c r="B766" s="67" t="s">
        <v>11</v>
      </c>
      <c r="C766" s="67" t="s">
        <v>3102</v>
      </c>
      <c r="D766" s="67" t="s">
        <v>3990</v>
      </c>
      <c r="E766" s="67" t="s">
        <v>3362</v>
      </c>
      <c r="F766" s="67" t="s">
        <v>588</v>
      </c>
      <c r="G766" s="67" t="s">
        <v>2558</v>
      </c>
      <c r="H766" s="67" t="s">
        <v>393</v>
      </c>
      <c r="I766" s="67" t="s">
        <v>589</v>
      </c>
      <c r="J766" s="67" t="s">
        <v>3993</v>
      </c>
      <c r="K766" s="67" t="s">
        <v>4763</v>
      </c>
      <c r="L766" s="68">
        <v>10000</v>
      </c>
      <c r="M766" s="68">
        <v>666</v>
      </c>
      <c r="N766" s="68">
        <v>9334</v>
      </c>
      <c r="O766" s="67" t="s">
        <v>4764</v>
      </c>
      <c r="P766" s="67" t="str">
        <f>TMES[[#This Row],[cedula]]&amp;TMES[[#This Row],[ctapresup]]</f>
        <v>011000671542.1.1.1.01</v>
      </c>
      <c r="Q766" s="69">
        <v>0</v>
      </c>
      <c r="R766" s="40">
        <v>287</v>
      </c>
      <c r="S766" s="69">
        <v>0</v>
      </c>
      <c r="T766" s="69">
        <v>0</v>
      </c>
      <c r="U766" s="69">
        <v>0</v>
      </c>
      <c r="V766" s="40">
        <v>50</v>
      </c>
      <c r="W766" s="40">
        <v>25</v>
      </c>
      <c r="X766" s="69">
        <v>0</v>
      </c>
      <c r="Y766" s="69">
        <v>0</v>
      </c>
      <c r="Z766" s="40">
        <v>304</v>
      </c>
      <c r="AA766" s="69">
        <v>0</v>
      </c>
    </row>
    <row r="767" spans="1:27">
      <c r="A767" s="67" t="s">
        <v>3052</v>
      </c>
      <c r="B767" s="67" t="s">
        <v>11</v>
      </c>
      <c r="C767" s="67" t="s">
        <v>3102</v>
      </c>
      <c r="D767" s="67" t="s">
        <v>3990</v>
      </c>
      <c r="E767" s="67" t="s">
        <v>3362</v>
      </c>
      <c r="F767" s="67" t="s">
        <v>224</v>
      </c>
      <c r="G767" s="67" t="s">
        <v>2559</v>
      </c>
      <c r="H767" s="67" t="s">
        <v>59</v>
      </c>
      <c r="I767" s="67" t="s">
        <v>332</v>
      </c>
      <c r="J767" s="67" t="s">
        <v>3994</v>
      </c>
      <c r="K767" s="67" t="s">
        <v>4763</v>
      </c>
      <c r="L767" s="68">
        <v>115000</v>
      </c>
      <c r="M767" s="68">
        <v>41797.08</v>
      </c>
      <c r="N767" s="68">
        <v>73202.92</v>
      </c>
      <c r="O767" s="67" t="s">
        <v>4764</v>
      </c>
      <c r="P767" s="67" t="str">
        <f>TMES[[#This Row],[cedula]]&amp;TMES[[#This Row],[ctapresup]]</f>
        <v>001093073552.1.1.1.01</v>
      </c>
      <c r="Q767" s="69">
        <v>0</v>
      </c>
      <c r="R767" s="40">
        <v>3300.5</v>
      </c>
      <c r="S767" s="69">
        <v>0</v>
      </c>
      <c r="T767" s="40">
        <v>19341.84</v>
      </c>
      <c r="U767" s="69">
        <v>0</v>
      </c>
      <c r="V767" s="69">
        <v>0</v>
      </c>
      <c r="W767" s="40">
        <v>25</v>
      </c>
      <c r="X767" s="40">
        <v>15633.74</v>
      </c>
      <c r="Y767" s="69">
        <v>0</v>
      </c>
      <c r="Z767" s="40">
        <v>3496</v>
      </c>
      <c r="AA767" s="69">
        <v>0</v>
      </c>
    </row>
    <row r="768" spans="1:27">
      <c r="A768" s="67" t="s">
        <v>3052</v>
      </c>
      <c r="B768" s="67" t="s">
        <v>11</v>
      </c>
      <c r="C768" s="67" t="s">
        <v>3102</v>
      </c>
      <c r="D768" s="67" t="s">
        <v>3990</v>
      </c>
      <c r="E768" s="67" t="s">
        <v>3362</v>
      </c>
      <c r="F768" s="67" t="s">
        <v>1210</v>
      </c>
      <c r="G768" s="67" t="s">
        <v>2560</v>
      </c>
      <c r="H768" s="67" t="s">
        <v>55</v>
      </c>
      <c r="I768" s="67" t="s">
        <v>73</v>
      </c>
      <c r="J768" s="67" t="s">
        <v>3995</v>
      </c>
      <c r="K768" s="67" t="s">
        <v>4763</v>
      </c>
      <c r="L768" s="68">
        <v>16500</v>
      </c>
      <c r="M768" s="68">
        <v>7963.49</v>
      </c>
      <c r="N768" s="68">
        <v>8536.51</v>
      </c>
      <c r="O768" s="67" t="s">
        <v>4764</v>
      </c>
      <c r="P768" s="67" t="str">
        <f>TMES[[#This Row],[cedula]]&amp;TMES[[#This Row],[ctapresup]]</f>
        <v>402293192032.1.1.1.01</v>
      </c>
      <c r="Q768" s="69">
        <v>0</v>
      </c>
      <c r="R768" s="40">
        <v>473.55</v>
      </c>
      <c r="S768" s="69">
        <v>0</v>
      </c>
      <c r="T768" s="40">
        <v>6963.34</v>
      </c>
      <c r="U768" s="69">
        <v>0</v>
      </c>
      <c r="V768" s="69">
        <v>0</v>
      </c>
      <c r="W768" s="40">
        <v>25</v>
      </c>
      <c r="X768" s="69">
        <v>0</v>
      </c>
      <c r="Y768" s="69">
        <v>0</v>
      </c>
      <c r="Z768" s="40">
        <v>501.6</v>
      </c>
      <c r="AA768" s="69">
        <v>0</v>
      </c>
    </row>
    <row r="769" spans="1:27">
      <c r="A769" s="67" t="s">
        <v>3052</v>
      </c>
      <c r="B769" s="67" t="s">
        <v>11</v>
      </c>
      <c r="C769" s="67" t="s">
        <v>3102</v>
      </c>
      <c r="D769" s="67" t="s">
        <v>3990</v>
      </c>
      <c r="E769" s="67" t="s">
        <v>3362</v>
      </c>
      <c r="F769" s="67" t="s">
        <v>829</v>
      </c>
      <c r="G769" s="67" t="s">
        <v>2561</v>
      </c>
      <c r="H769" s="67" t="s">
        <v>831</v>
      </c>
      <c r="I769" s="67" t="s">
        <v>830</v>
      </c>
      <c r="J769" s="67" t="s">
        <v>3996</v>
      </c>
      <c r="K769" s="67" t="s">
        <v>4763</v>
      </c>
      <c r="L769" s="68">
        <v>27300</v>
      </c>
      <c r="M769" s="68">
        <v>14135.36</v>
      </c>
      <c r="N769" s="68">
        <v>13164.64</v>
      </c>
      <c r="O769" s="67" t="s">
        <v>4764</v>
      </c>
      <c r="P769" s="67" t="str">
        <f>TMES[[#This Row],[cedula]]&amp;TMES[[#This Row],[ctapresup]]</f>
        <v>001049638552.1.1.1.01</v>
      </c>
      <c r="Q769" s="69">
        <v>0</v>
      </c>
      <c r="R769" s="40">
        <v>783.51</v>
      </c>
      <c r="S769" s="69">
        <v>0</v>
      </c>
      <c r="T769" s="40">
        <v>9422.0300000000007</v>
      </c>
      <c r="U769" s="69">
        <v>0</v>
      </c>
      <c r="V769" s="40">
        <v>50</v>
      </c>
      <c r="W769" s="40">
        <v>25</v>
      </c>
      <c r="X769" s="69">
        <v>0</v>
      </c>
      <c r="Y769" s="69">
        <v>0</v>
      </c>
      <c r="Z769" s="40">
        <v>829.92</v>
      </c>
      <c r="AA769" s="40">
        <v>3024.9</v>
      </c>
    </row>
    <row r="770" spans="1:27">
      <c r="A770" s="67" t="s">
        <v>3052</v>
      </c>
      <c r="B770" s="67" t="s">
        <v>11</v>
      </c>
      <c r="C770" s="67" t="s">
        <v>3102</v>
      </c>
      <c r="D770" s="67" t="s">
        <v>3361</v>
      </c>
      <c r="E770" s="67" t="s">
        <v>3362</v>
      </c>
      <c r="F770" s="67" t="s">
        <v>143</v>
      </c>
      <c r="G770" s="67" t="s">
        <v>2562</v>
      </c>
      <c r="H770" s="67" t="s">
        <v>145</v>
      </c>
      <c r="I770" s="67" t="s">
        <v>144</v>
      </c>
      <c r="J770" s="67" t="s">
        <v>3997</v>
      </c>
      <c r="K770" s="67" t="s">
        <v>4763</v>
      </c>
      <c r="L770" s="68">
        <v>10000</v>
      </c>
      <c r="M770" s="68">
        <v>666</v>
      </c>
      <c r="N770" s="68">
        <v>9334</v>
      </c>
      <c r="O770" s="67" t="s">
        <v>4764</v>
      </c>
      <c r="P770" s="67" t="str">
        <f>TMES[[#This Row],[cedula]]&amp;TMES[[#This Row],[ctapresup]]</f>
        <v>026007377592.1.1.1.01</v>
      </c>
      <c r="Q770" s="69">
        <v>0</v>
      </c>
      <c r="R770" s="40">
        <v>287</v>
      </c>
      <c r="S770" s="69">
        <v>0</v>
      </c>
      <c r="T770" s="69">
        <v>0</v>
      </c>
      <c r="U770" s="69">
        <v>0</v>
      </c>
      <c r="V770" s="40">
        <v>50</v>
      </c>
      <c r="W770" s="40">
        <v>25</v>
      </c>
      <c r="X770" s="69">
        <v>0</v>
      </c>
      <c r="Y770" s="69">
        <v>0</v>
      </c>
      <c r="Z770" s="40">
        <v>304</v>
      </c>
      <c r="AA770" s="69">
        <v>0</v>
      </c>
    </row>
    <row r="771" spans="1:27">
      <c r="A771" s="67" t="s">
        <v>3052</v>
      </c>
      <c r="B771" s="67" t="s">
        <v>11</v>
      </c>
      <c r="C771" s="67" t="s">
        <v>3102</v>
      </c>
      <c r="D771" s="67" t="s">
        <v>3990</v>
      </c>
      <c r="E771" s="67" t="s">
        <v>3362</v>
      </c>
      <c r="F771" s="67" t="s">
        <v>1196</v>
      </c>
      <c r="G771" s="67" t="s">
        <v>2563</v>
      </c>
      <c r="H771" s="67" t="s">
        <v>1195</v>
      </c>
      <c r="I771" s="67" t="s">
        <v>830</v>
      </c>
      <c r="J771" s="67" t="s">
        <v>3998</v>
      </c>
      <c r="K771" s="67" t="s">
        <v>4763</v>
      </c>
      <c r="L771" s="68">
        <v>175000</v>
      </c>
      <c r="M771" s="68">
        <v>40832.589999999997</v>
      </c>
      <c r="N771" s="68">
        <v>134167.41</v>
      </c>
      <c r="O771" s="67" t="s">
        <v>4764</v>
      </c>
      <c r="P771" s="67" t="str">
        <f>TMES[[#This Row],[cedula]]&amp;TMES[[#This Row],[ctapresup]]</f>
        <v>001017562372.1.1.1.01</v>
      </c>
      <c r="Q771" s="69">
        <v>0</v>
      </c>
      <c r="R771" s="40">
        <v>5022.5</v>
      </c>
      <c r="S771" s="40">
        <v>1000</v>
      </c>
      <c r="T771" s="69">
        <v>0</v>
      </c>
      <c r="U771" s="69">
        <v>0</v>
      </c>
      <c r="V771" s="69">
        <v>0</v>
      </c>
      <c r="W771" s="40">
        <v>25</v>
      </c>
      <c r="X771" s="40">
        <v>29841.29</v>
      </c>
      <c r="Y771" s="69">
        <v>0</v>
      </c>
      <c r="Z771" s="40">
        <v>4943.8</v>
      </c>
      <c r="AA771" s="69">
        <v>0</v>
      </c>
    </row>
    <row r="772" spans="1:27">
      <c r="A772" s="67" t="s">
        <v>3052</v>
      </c>
      <c r="B772" s="67" t="s">
        <v>11</v>
      </c>
      <c r="C772" s="67" t="s">
        <v>3102</v>
      </c>
      <c r="D772" s="67" t="s">
        <v>3990</v>
      </c>
      <c r="E772" s="67" t="s">
        <v>3362</v>
      </c>
      <c r="F772" s="67" t="s">
        <v>832</v>
      </c>
      <c r="G772" s="67" t="s">
        <v>1512</v>
      </c>
      <c r="H772" s="67" t="s">
        <v>1255</v>
      </c>
      <c r="I772" s="67" t="s">
        <v>830</v>
      </c>
      <c r="J772" s="67" t="s">
        <v>3999</v>
      </c>
      <c r="K772" s="67" t="s">
        <v>4763</v>
      </c>
      <c r="L772" s="68">
        <v>90000</v>
      </c>
      <c r="M772" s="68">
        <v>17939.12</v>
      </c>
      <c r="N772" s="68">
        <v>72060.88</v>
      </c>
      <c r="O772" s="67" t="s">
        <v>4764</v>
      </c>
      <c r="P772" s="67" t="str">
        <f>TMES[[#This Row],[cedula]]&amp;TMES[[#This Row],[ctapresup]]</f>
        <v>001005812632.1.1.1.01</v>
      </c>
      <c r="Q772" s="69">
        <v>0</v>
      </c>
      <c r="R772" s="40">
        <v>2583</v>
      </c>
      <c r="S772" s="69">
        <v>0</v>
      </c>
      <c r="T772" s="40">
        <v>2792</v>
      </c>
      <c r="U772" s="69">
        <v>0</v>
      </c>
      <c r="V772" s="40">
        <v>50</v>
      </c>
      <c r="W772" s="40">
        <v>25</v>
      </c>
      <c r="X772" s="40">
        <v>9753.1200000000008</v>
      </c>
      <c r="Y772" s="69">
        <v>0</v>
      </c>
      <c r="Z772" s="40">
        <v>2736</v>
      </c>
      <c r="AA772" s="69">
        <v>0</v>
      </c>
    </row>
    <row r="773" spans="1:27">
      <c r="A773" s="67" t="s">
        <v>3052</v>
      </c>
      <c r="B773" s="67" t="s">
        <v>11</v>
      </c>
      <c r="C773" s="67" t="s">
        <v>3102</v>
      </c>
      <c r="D773" s="67" t="s">
        <v>3990</v>
      </c>
      <c r="E773" s="67" t="s">
        <v>3362</v>
      </c>
      <c r="F773" s="67" t="s">
        <v>834</v>
      </c>
      <c r="G773" s="67" t="s">
        <v>1513</v>
      </c>
      <c r="H773" s="67" t="s">
        <v>835</v>
      </c>
      <c r="I773" s="67" t="s">
        <v>830</v>
      </c>
      <c r="J773" s="67" t="s">
        <v>4000</v>
      </c>
      <c r="K773" s="67" t="s">
        <v>4763</v>
      </c>
      <c r="L773" s="68">
        <v>75000</v>
      </c>
      <c r="M773" s="68">
        <v>27988.05</v>
      </c>
      <c r="N773" s="68">
        <v>47011.95</v>
      </c>
      <c r="O773" s="67" t="s">
        <v>4764</v>
      </c>
      <c r="P773" s="67" t="str">
        <f>TMES[[#This Row],[cedula]]&amp;TMES[[#This Row],[ctapresup]]</f>
        <v>001115790252.1.1.1.01</v>
      </c>
      <c r="Q773" s="69">
        <v>0</v>
      </c>
      <c r="R773" s="40">
        <v>2152.5</v>
      </c>
      <c r="S773" s="69">
        <v>0</v>
      </c>
      <c r="T773" s="40">
        <v>15961.21</v>
      </c>
      <c r="U773" s="69">
        <v>0</v>
      </c>
      <c r="V773" s="40">
        <v>50</v>
      </c>
      <c r="W773" s="40">
        <v>25</v>
      </c>
      <c r="X773" s="40">
        <v>6006.89</v>
      </c>
      <c r="Y773" s="69">
        <v>0</v>
      </c>
      <c r="Z773" s="40">
        <v>2280</v>
      </c>
      <c r="AA773" s="40">
        <v>1512.45</v>
      </c>
    </row>
    <row r="774" spans="1:27">
      <c r="A774" s="67" t="s">
        <v>3052</v>
      </c>
      <c r="B774" s="67" t="s">
        <v>11</v>
      </c>
      <c r="C774" s="67" t="s">
        <v>3102</v>
      </c>
      <c r="D774" s="67" t="s">
        <v>3990</v>
      </c>
      <c r="E774" s="67" t="s">
        <v>3362</v>
      </c>
      <c r="F774" s="67" t="s">
        <v>1922</v>
      </c>
      <c r="G774" s="67" t="s">
        <v>2564</v>
      </c>
      <c r="H774" s="67" t="s">
        <v>1186</v>
      </c>
      <c r="I774" s="67" t="s">
        <v>728</v>
      </c>
      <c r="J774" s="67" t="s">
        <v>4001</v>
      </c>
      <c r="K774" s="67" t="s">
        <v>4763</v>
      </c>
      <c r="L774" s="68">
        <v>50000</v>
      </c>
      <c r="M774" s="68">
        <v>4834</v>
      </c>
      <c r="N774" s="68">
        <v>45166</v>
      </c>
      <c r="O774" s="67" t="s">
        <v>4764</v>
      </c>
      <c r="P774" s="67" t="str">
        <f>TMES[[#This Row],[cedula]]&amp;TMES[[#This Row],[ctapresup]]</f>
        <v>001128382482.1.1.1.01</v>
      </c>
      <c r="Q774" s="69">
        <v>0</v>
      </c>
      <c r="R774" s="40">
        <v>1435</v>
      </c>
      <c r="S774" s="69">
        <v>0</v>
      </c>
      <c r="T774" s="69">
        <v>0</v>
      </c>
      <c r="U774" s="69">
        <v>0</v>
      </c>
      <c r="V774" s="69">
        <v>0</v>
      </c>
      <c r="W774" s="40">
        <v>25</v>
      </c>
      <c r="X774" s="40">
        <v>1854</v>
      </c>
      <c r="Y774" s="69">
        <v>0</v>
      </c>
      <c r="Z774" s="40">
        <v>1520</v>
      </c>
      <c r="AA774" s="69">
        <v>0</v>
      </c>
    </row>
    <row r="775" spans="1:27">
      <c r="A775" s="67" t="s">
        <v>3052</v>
      </c>
      <c r="B775" s="67" t="s">
        <v>11</v>
      </c>
      <c r="C775" s="67" t="s">
        <v>3102</v>
      </c>
      <c r="D775" s="67" t="s">
        <v>3990</v>
      </c>
      <c r="E775" s="67" t="s">
        <v>3362</v>
      </c>
      <c r="F775" s="67" t="s">
        <v>4784</v>
      </c>
      <c r="G775" s="67" t="s">
        <v>4785</v>
      </c>
      <c r="H775" s="67" t="s">
        <v>69</v>
      </c>
      <c r="I775" s="67" t="s">
        <v>18</v>
      </c>
      <c r="J775" s="67" t="s">
        <v>4786</v>
      </c>
      <c r="K775" s="67" t="s">
        <v>4763</v>
      </c>
      <c r="L775" s="68">
        <v>10000</v>
      </c>
      <c r="M775" s="68">
        <v>616</v>
      </c>
      <c r="N775" s="68">
        <v>9384</v>
      </c>
      <c r="O775" s="67" t="s">
        <v>4764</v>
      </c>
      <c r="P775" s="67" t="str">
        <f>TMES[[#This Row],[cedula]]&amp;TMES[[#This Row],[ctapresup]]</f>
        <v>031032482112.1.1.1.01</v>
      </c>
      <c r="Q775" s="69">
        <v>0</v>
      </c>
      <c r="R775" s="40">
        <v>287</v>
      </c>
      <c r="S775" s="69">
        <v>0</v>
      </c>
      <c r="T775" s="69">
        <v>0</v>
      </c>
      <c r="U775" s="69">
        <v>0</v>
      </c>
      <c r="V775" s="69">
        <v>0</v>
      </c>
      <c r="W775" s="40">
        <v>25</v>
      </c>
      <c r="X775" s="69">
        <v>0</v>
      </c>
      <c r="Y775" s="69">
        <v>0</v>
      </c>
      <c r="Z775" s="40">
        <v>304</v>
      </c>
      <c r="AA775" s="69">
        <v>0</v>
      </c>
    </row>
    <row r="776" spans="1:27">
      <c r="A776" s="67" t="s">
        <v>3052</v>
      </c>
      <c r="B776" s="67" t="s">
        <v>11</v>
      </c>
      <c r="C776" s="67" t="s">
        <v>3102</v>
      </c>
      <c r="D776" s="67" t="s">
        <v>3990</v>
      </c>
      <c r="E776" s="67" t="s">
        <v>3362</v>
      </c>
      <c r="F776" s="67" t="s">
        <v>836</v>
      </c>
      <c r="G776" s="67" t="s">
        <v>1514</v>
      </c>
      <c r="H776" s="67" t="s">
        <v>3267</v>
      </c>
      <c r="I776" s="67" t="s">
        <v>830</v>
      </c>
      <c r="J776" s="67" t="s">
        <v>4002</v>
      </c>
      <c r="K776" s="67" t="s">
        <v>4763</v>
      </c>
      <c r="L776" s="68">
        <v>110000</v>
      </c>
      <c r="M776" s="68">
        <v>21633.62</v>
      </c>
      <c r="N776" s="68">
        <v>88366.38</v>
      </c>
      <c r="O776" s="67" t="s">
        <v>4764</v>
      </c>
      <c r="P776" s="67" t="str">
        <f>TMES[[#This Row],[cedula]]&amp;TMES[[#This Row],[ctapresup]]</f>
        <v>001009964202.1.1.1.01</v>
      </c>
      <c r="Q776" s="69">
        <v>0</v>
      </c>
      <c r="R776" s="40">
        <v>3157</v>
      </c>
      <c r="S776" s="40">
        <v>600</v>
      </c>
      <c r="T776" s="69">
        <v>0</v>
      </c>
      <c r="U776" s="69">
        <v>0</v>
      </c>
      <c r="V776" s="40">
        <v>50</v>
      </c>
      <c r="W776" s="40">
        <v>25</v>
      </c>
      <c r="X776" s="40">
        <v>14457.62</v>
      </c>
      <c r="Y776" s="69">
        <v>0</v>
      </c>
      <c r="Z776" s="40">
        <v>3344</v>
      </c>
      <c r="AA776" s="69">
        <v>0</v>
      </c>
    </row>
    <row r="777" spans="1:27">
      <c r="A777" s="67" t="s">
        <v>3052</v>
      </c>
      <c r="B777" s="67" t="s">
        <v>11</v>
      </c>
      <c r="C777" s="67" t="s">
        <v>3102</v>
      </c>
      <c r="D777" s="67" t="s">
        <v>3990</v>
      </c>
      <c r="E777" s="67" t="s">
        <v>3362</v>
      </c>
      <c r="F777" s="67" t="s">
        <v>19</v>
      </c>
      <c r="G777" s="67" t="s">
        <v>2565</v>
      </c>
      <c r="H777" s="67" t="s">
        <v>20</v>
      </c>
      <c r="I777" s="67" t="s">
        <v>18</v>
      </c>
      <c r="J777" s="67" t="s">
        <v>4003</v>
      </c>
      <c r="K777" s="67" t="s">
        <v>4763</v>
      </c>
      <c r="L777" s="68">
        <v>10000</v>
      </c>
      <c r="M777" s="68">
        <v>716</v>
      </c>
      <c r="N777" s="68">
        <v>9284</v>
      </c>
      <c r="O777" s="67" t="s">
        <v>4764</v>
      </c>
      <c r="P777" s="67" t="str">
        <f>TMES[[#This Row],[cedula]]&amp;TMES[[#This Row],[ctapresup]]</f>
        <v>031005299282.1.1.1.01</v>
      </c>
      <c r="Q777" s="69">
        <v>0</v>
      </c>
      <c r="R777" s="40">
        <v>287</v>
      </c>
      <c r="S777" s="69">
        <v>0</v>
      </c>
      <c r="T777" s="69">
        <v>0</v>
      </c>
      <c r="U777" s="69">
        <v>0</v>
      </c>
      <c r="V777" s="40">
        <v>100</v>
      </c>
      <c r="W777" s="40">
        <v>25</v>
      </c>
      <c r="X777" s="69">
        <v>0</v>
      </c>
      <c r="Y777" s="69">
        <v>0</v>
      </c>
      <c r="Z777" s="40">
        <v>304</v>
      </c>
      <c r="AA777" s="69">
        <v>0</v>
      </c>
    </row>
    <row r="778" spans="1:27">
      <c r="A778" s="67" t="s">
        <v>3052</v>
      </c>
      <c r="B778" s="67" t="s">
        <v>11</v>
      </c>
      <c r="C778" s="67" t="s">
        <v>3102</v>
      </c>
      <c r="D778" s="67" t="s">
        <v>3990</v>
      </c>
      <c r="E778" s="67" t="s">
        <v>3362</v>
      </c>
      <c r="F778" s="67" t="s">
        <v>1194</v>
      </c>
      <c r="G778" s="67" t="s">
        <v>2566</v>
      </c>
      <c r="H778" s="67" t="s">
        <v>42</v>
      </c>
      <c r="I778" s="67" t="s">
        <v>73</v>
      </c>
      <c r="J778" s="67" t="s">
        <v>4004</v>
      </c>
      <c r="K778" s="67" t="s">
        <v>4763</v>
      </c>
      <c r="L778" s="68">
        <v>22000</v>
      </c>
      <c r="M778" s="68">
        <v>3871.2</v>
      </c>
      <c r="N778" s="68">
        <v>18128.8</v>
      </c>
      <c r="O778" s="67" t="s">
        <v>4764</v>
      </c>
      <c r="P778" s="67" t="str">
        <f>TMES[[#This Row],[cedula]]&amp;TMES[[#This Row],[ctapresup]]</f>
        <v>001177337902.1.1.1.01</v>
      </c>
      <c r="Q778" s="69">
        <v>0</v>
      </c>
      <c r="R778" s="40">
        <v>631.4</v>
      </c>
      <c r="S778" s="69">
        <v>0</v>
      </c>
      <c r="T778" s="40">
        <v>2546</v>
      </c>
      <c r="U778" s="69">
        <v>0</v>
      </c>
      <c r="V778" s="69">
        <v>0</v>
      </c>
      <c r="W778" s="40">
        <v>25</v>
      </c>
      <c r="X778" s="69">
        <v>0</v>
      </c>
      <c r="Y778" s="69">
        <v>0</v>
      </c>
      <c r="Z778" s="40">
        <v>668.8</v>
      </c>
      <c r="AA778" s="69">
        <v>0</v>
      </c>
    </row>
    <row r="779" spans="1:27">
      <c r="A779" s="67" t="s">
        <v>3052</v>
      </c>
      <c r="B779" s="67" t="s">
        <v>11</v>
      </c>
      <c r="C779" s="67" t="s">
        <v>3102</v>
      </c>
      <c r="D779" s="67" t="s">
        <v>3990</v>
      </c>
      <c r="E779" s="67" t="s">
        <v>3362</v>
      </c>
      <c r="F779" s="67" t="s">
        <v>21</v>
      </c>
      <c r="G779" s="67" t="s">
        <v>2567</v>
      </c>
      <c r="H779" s="67" t="s">
        <v>22</v>
      </c>
      <c r="I779" s="67" t="s">
        <v>18</v>
      </c>
      <c r="J779" s="67" t="s">
        <v>4005</v>
      </c>
      <c r="K779" s="67" t="s">
        <v>4763</v>
      </c>
      <c r="L779" s="68">
        <v>10000</v>
      </c>
      <c r="M779" s="68">
        <v>966</v>
      </c>
      <c r="N779" s="68">
        <v>9034</v>
      </c>
      <c r="O779" s="67" t="s">
        <v>4764</v>
      </c>
      <c r="P779" s="67" t="str">
        <f>TMES[[#This Row],[cedula]]&amp;TMES[[#This Row],[ctapresup]]</f>
        <v>031015527392.1.1.1.01</v>
      </c>
      <c r="Q779" s="69">
        <v>0</v>
      </c>
      <c r="R779" s="40">
        <v>287</v>
      </c>
      <c r="S779" s="40">
        <v>300</v>
      </c>
      <c r="T779" s="69">
        <v>0</v>
      </c>
      <c r="U779" s="69">
        <v>0</v>
      </c>
      <c r="V779" s="40">
        <v>50</v>
      </c>
      <c r="W779" s="40">
        <v>25</v>
      </c>
      <c r="X779" s="69">
        <v>0</v>
      </c>
      <c r="Y779" s="69">
        <v>0</v>
      </c>
      <c r="Z779" s="40">
        <v>304</v>
      </c>
      <c r="AA779" s="69">
        <v>0</v>
      </c>
    </row>
    <row r="780" spans="1:27">
      <c r="A780" s="67" t="s">
        <v>3052</v>
      </c>
      <c r="B780" s="67" t="s">
        <v>11</v>
      </c>
      <c r="C780" s="67" t="s">
        <v>3102</v>
      </c>
      <c r="D780" s="67" t="s">
        <v>3990</v>
      </c>
      <c r="E780" s="67" t="s">
        <v>3362</v>
      </c>
      <c r="F780" s="67" t="s">
        <v>732</v>
      </c>
      <c r="G780" s="67" t="s">
        <v>1515</v>
      </c>
      <c r="H780" s="67" t="s">
        <v>8</v>
      </c>
      <c r="I780" s="67" t="s">
        <v>728</v>
      </c>
      <c r="J780" s="67" t="s">
        <v>4006</v>
      </c>
      <c r="K780" s="67" t="s">
        <v>4763</v>
      </c>
      <c r="L780" s="68">
        <v>15000</v>
      </c>
      <c r="M780" s="68">
        <v>1261.5</v>
      </c>
      <c r="N780" s="68">
        <v>13738.5</v>
      </c>
      <c r="O780" s="67" t="s">
        <v>4764</v>
      </c>
      <c r="P780" s="67" t="str">
        <f>TMES[[#This Row],[cedula]]&amp;TMES[[#This Row],[ctapresup]]</f>
        <v>031025101402.1.1.1.01</v>
      </c>
      <c r="Q780" s="69">
        <v>0</v>
      </c>
      <c r="R780" s="40">
        <v>430.5</v>
      </c>
      <c r="S780" s="40">
        <v>300</v>
      </c>
      <c r="T780" s="69">
        <v>0</v>
      </c>
      <c r="U780" s="69">
        <v>0</v>
      </c>
      <c r="V780" s="40">
        <v>50</v>
      </c>
      <c r="W780" s="40">
        <v>25</v>
      </c>
      <c r="X780" s="69">
        <v>0</v>
      </c>
      <c r="Y780" s="69">
        <v>0</v>
      </c>
      <c r="Z780" s="40">
        <v>456</v>
      </c>
      <c r="AA780" s="69">
        <v>0</v>
      </c>
    </row>
    <row r="781" spans="1:27">
      <c r="A781" s="67" t="s">
        <v>3052</v>
      </c>
      <c r="B781" s="67" t="s">
        <v>11</v>
      </c>
      <c r="C781" s="67" t="s">
        <v>3102</v>
      </c>
      <c r="D781" s="67" t="s">
        <v>3990</v>
      </c>
      <c r="E781" s="67" t="s">
        <v>3362</v>
      </c>
      <c r="F781" s="67" t="s">
        <v>331</v>
      </c>
      <c r="G781" s="67" t="s">
        <v>2568</v>
      </c>
      <c r="H781" s="67" t="s">
        <v>333</v>
      </c>
      <c r="I781" s="67" t="s">
        <v>332</v>
      </c>
      <c r="J781" s="67" t="s">
        <v>4007</v>
      </c>
      <c r="K781" s="67" t="s">
        <v>4763</v>
      </c>
      <c r="L781" s="68">
        <v>50000</v>
      </c>
      <c r="M781" s="68">
        <v>13440.93</v>
      </c>
      <c r="N781" s="68">
        <v>36559.07</v>
      </c>
      <c r="O781" s="67" t="s">
        <v>4764</v>
      </c>
      <c r="P781" s="67" t="str">
        <f>TMES[[#This Row],[cedula]]&amp;TMES[[#This Row],[ctapresup]]</f>
        <v>013000704382.1.1.1.01</v>
      </c>
      <c r="Q781" s="69">
        <v>0</v>
      </c>
      <c r="R781" s="40">
        <v>1435</v>
      </c>
      <c r="S781" s="69">
        <v>0</v>
      </c>
      <c r="T781" s="40">
        <v>8486.93</v>
      </c>
      <c r="U781" s="69">
        <v>0</v>
      </c>
      <c r="V781" s="40">
        <v>120</v>
      </c>
      <c r="W781" s="40">
        <v>25</v>
      </c>
      <c r="X781" s="40">
        <v>1854</v>
      </c>
      <c r="Y781" s="69">
        <v>0</v>
      </c>
      <c r="Z781" s="40">
        <v>1520</v>
      </c>
      <c r="AA781" s="69">
        <v>0</v>
      </c>
    </row>
    <row r="782" spans="1:27">
      <c r="A782" s="67" t="s">
        <v>3052</v>
      </c>
      <c r="B782" s="67" t="s">
        <v>11</v>
      </c>
      <c r="C782" s="67" t="s">
        <v>3102</v>
      </c>
      <c r="D782" s="67" t="s">
        <v>3361</v>
      </c>
      <c r="E782" s="67" t="s">
        <v>3362</v>
      </c>
      <c r="F782" s="67" t="s">
        <v>1853</v>
      </c>
      <c r="G782" s="67" t="s">
        <v>2569</v>
      </c>
      <c r="H782" s="67" t="s">
        <v>140</v>
      </c>
      <c r="I782" s="67" t="s">
        <v>144</v>
      </c>
      <c r="J782" s="67" t="s">
        <v>4008</v>
      </c>
      <c r="K782" s="67" t="s">
        <v>4763</v>
      </c>
      <c r="L782" s="68">
        <v>27205.34</v>
      </c>
      <c r="M782" s="68">
        <v>1632.83</v>
      </c>
      <c r="N782" s="68">
        <v>25572.51</v>
      </c>
      <c r="O782" s="67" t="s">
        <v>4764</v>
      </c>
      <c r="P782" s="67" t="str">
        <f>TMES[[#This Row],[cedula]]&amp;TMES[[#This Row],[ctapresup]]</f>
        <v>001179165102.1.1.1.01</v>
      </c>
      <c r="Q782" s="69">
        <v>0</v>
      </c>
      <c r="R782" s="40">
        <v>780.79</v>
      </c>
      <c r="S782" s="69">
        <v>0</v>
      </c>
      <c r="T782" s="69">
        <v>0</v>
      </c>
      <c r="U782" s="69">
        <v>0</v>
      </c>
      <c r="V782" s="69">
        <v>0</v>
      </c>
      <c r="W782" s="40">
        <v>25</v>
      </c>
      <c r="X782" s="69">
        <v>0</v>
      </c>
      <c r="Y782" s="69">
        <v>0</v>
      </c>
      <c r="Z782" s="40">
        <v>827.04</v>
      </c>
      <c r="AA782" s="69">
        <v>0</v>
      </c>
    </row>
    <row r="783" spans="1:27">
      <c r="A783" s="67" t="s">
        <v>3052</v>
      </c>
      <c r="B783" s="67" t="s">
        <v>11</v>
      </c>
      <c r="C783" s="67" t="s">
        <v>3102</v>
      </c>
      <c r="D783" s="67" t="s">
        <v>3990</v>
      </c>
      <c r="E783" s="67" t="s">
        <v>3362</v>
      </c>
      <c r="F783" s="67" t="s">
        <v>1979</v>
      </c>
      <c r="G783" s="67" t="s">
        <v>2570</v>
      </c>
      <c r="H783" s="67" t="s">
        <v>8</v>
      </c>
      <c r="I783" s="67" t="s">
        <v>73</v>
      </c>
      <c r="J783" s="67" t="s">
        <v>4009</v>
      </c>
      <c r="K783" s="67" t="s">
        <v>4763</v>
      </c>
      <c r="L783" s="68">
        <v>20000</v>
      </c>
      <c r="M783" s="68">
        <v>3253</v>
      </c>
      <c r="N783" s="68">
        <v>16747</v>
      </c>
      <c r="O783" s="67" t="s">
        <v>4764</v>
      </c>
      <c r="P783" s="67" t="str">
        <f>TMES[[#This Row],[cedula]]&amp;TMES[[#This Row],[ctapresup]]</f>
        <v>402398178732.1.1.1.01</v>
      </c>
      <c r="Q783" s="69">
        <v>0</v>
      </c>
      <c r="R783" s="40">
        <v>574</v>
      </c>
      <c r="S783" s="69">
        <v>0</v>
      </c>
      <c r="T783" s="40">
        <v>2046</v>
      </c>
      <c r="U783" s="69">
        <v>0</v>
      </c>
      <c r="V783" s="69">
        <v>0</v>
      </c>
      <c r="W783" s="40">
        <v>25</v>
      </c>
      <c r="X783" s="69">
        <v>0</v>
      </c>
      <c r="Y783" s="69">
        <v>0</v>
      </c>
      <c r="Z783" s="40">
        <v>608</v>
      </c>
      <c r="AA783" s="69">
        <v>0</v>
      </c>
    </row>
    <row r="784" spans="1:27">
      <c r="A784" s="67" t="s">
        <v>3052</v>
      </c>
      <c r="B784" s="67" t="s">
        <v>11</v>
      </c>
      <c r="C784" s="67" t="s">
        <v>3102</v>
      </c>
      <c r="D784" s="67" t="s">
        <v>3990</v>
      </c>
      <c r="E784" s="67" t="s">
        <v>3362</v>
      </c>
      <c r="F784" s="67" t="s">
        <v>733</v>
      </c>
      <c r="G784" s="67" t="s">
        <v>2571</v>
      </c>
      <c r="H784" s="67" t="s">
        <v>474</v>
      </c>
      <c r="I784" s="67" t="s">
        <v>728</v>
      </c>
      <c r="J784" s="67" t="s">
        <v>4010</v>
      </c>
      <c r="K784" s="67" t="s">
        <v>4763</v>
      </c>
      <c r="L784" s="68">
        <v>18000</v>
      </c>
      <c r="M784" s="68">
        <v>1388.8</v>
      </c>
      <c r="N784" s="68">
        <v>16611.2</v>
      </c>
      <c r="O784" s="67" t="s">
        <v>4764</v>
      </c>
      <c r="P784" s="67" t="str">
        <f>TMES[[#This Row],[cedula]]&amp;TMES[[#This Row],[ctapresup]]</f>
        <v>031010764572.1.1.1.01</v>
      </c>
      <c r="Q784" s="69">
        <v>0</v>
      </c>
      <c r="R784" s="40">
        <v>516.6</v>
      </c>
      <c r="S784" s="40">
        <v>300</v>
      </c>
      <c r="T784" s="69">
        <v>0</v>
      </c>
      <c r="U784" s="69">
        <v>0</v>
      </c>
      <c r="V784" s="69">
        <v>0</v>
      </c>
      <c r="W784" s="40">
        <v>25</v>
      </c>
      <c r="X784" s="69">
        <v>0</v>
      </c>
      <c r="Y784" s="69">
        <v>0</v>
      </c>
      <c r="Z784" s="40">
        <v>547.20000000000005</v>
      </c>
      <c r="AA784" s="69">
        <v>0</v>
      </c>
    </row>
    <row r="785" spans="1:27">
      <c r="A785" s="67" t="s">
        <v>3052</v>
      </c>
      <c r="B785" s="67" t="s">
        <v>11</v>
      </c>
      <c r="C785" s="67" t="s">
        <v>3102</v>
      </c>
      <c r="D785" s="67" t="s">
        <v>3990</v>
      </c>
      <c r="E785" s="67" t="s">
        <v>3362</v>
      </c>
      <c r="F785" s="67" t="s">
        <v>734</v>
      </c>
      <c r="G785" s="67" t="s">
        <v>1516</v>
      </c>
      <c r="H785" s="67" t="s">
        <v>735</v>
      </c>
      <c r="I785" s="67" t="s">
        <v>728</v>
      </c>
      <c r="J785" s="67" t="s">
        <v>4011</v>
      </c>
      <c r="K785" s="67" t="s">
        <v>4763</v>
      </c>
      <c r="L785" s="68">
        <v>14800.5</v>
      </c>
      <c r="M785" s="68">
        <v>1199.71</v>
      </c>
      <c r="N785" s="68">
        <v>13600.79</v>
      </c>
      <c r="O785" s="67" t="s">
        <v>4764</v>
      </c>
      <c r="P785" s="67" t="str">
        <f>TMES[[#This Row],[cedula]]&amp;TMES[[#This Row],[ctapresup]]</f>
        <v>031009655932.1.1.1.01</v>
      </c>
      <c r="Q785" s="69">
        <v>0</v>
      </c>
      <c r="R785" s="40">
        <v>424.77</v>
      </c>
      <c r="S785" s="40">
        <v>300</v>
      </c>
      <c r="T785" s="69">
        <v>0</v>
      </c>
      <c r="U785" s="69">
        <v>0</v>
      </c>
      <c r="V785" s="69">
        <v>0</v>
      </c>
      <c r="W785" s="40">
        <v>25</v>
      </c>
      <c r="X785" s="69">
        <v>0</v>
      </c>
      <c r="Y785" s="69">
        <v>0</v>
      </c>
      <c r="Z785" s="40">
        <v>449.94</v>
      </c>
      <c r="AA785" s="69">
        <v>0</v>
      </c>
    </row>
    <row r="786" spans="1:27">
      <c r="A786" s="67" t="s">
        <v>3052</v>
      </c>
      <c r="B786" s="67" t="s">
        <v>11</v>
      </c>
      <c r="C786" s="67" t="s">
        <v>3102</v>
      </c>
      <c r="D786" s="67" t="s">
        <v>3361</v>
      </c>
      <c r="E786" s="67" t="s">
        <v>3362</v>
      </c>
      <c r="F786" s="67" t="s">
        <v>321</v>
      </c>
      <c r="G786" s="67" t="s">
        <v>1517</v>
      </c>
      <c r="H786" s="67" t="s">
        <v>3268</v>
      </c>
      <c r="I786" s="67" t="s">
        <v>144</v>
      </c>
      <c r="J786" s="67" t="s">
        <v>4012</v>
      </c>
      <c r="K786" s="67" t="s">
        <v>4763</v>
      </c>
      <c r="L786" s="68">
        <v>65000</v>
      </c>
      <c r="M786" s="68">
        <v>12228.08</v>
      </c>
      <c r="N786" s="68">
        <v>52771.92</v>
      </c>
      <c r="O786" s="67" t="s">
        <v>4764</v>
      </c>
      <c r="P786" s="67" t="str">
        <f>TMES[[#This Row],[cedula]]&amp;TMES[[#This Row],[ctapresup]]</f>
        <v>011000139352.1.1.1.01</v>
      </c>
      <c r="Q786" s="69">
        <v>0</v>
      </c>
      <c r="R786" s="40">
        <v>1865.5</v>
      </c>
      <c r="S786" s="40">
        <v>1200</v>
      </c>
      <c r="T786" s="40">
        <v>2634</v>
      </c>
      <c r="U786" s="69">
        <v>0</v>
      </c>
      <c r="V786" s="40">
        <v>100</v>
      </c>
      <c r="W786" s="40">
        <v>25</v>
      </c>
      <c r="X786" s="40">
        <v>4427.58</v>
      </c>
      <c r="Y786" s="69">
        <v>0</v>
      </c>
      <c r="Z786" s="40">
        <v>1976</v>
      </c>
      <c r="AA786" s="69">
        <v>0</v>
      </c>
    </row>
    <row r="787" spans="1:27">
      <c r="A787" s="67" t="s">
        <v>3052</v>
      </c>
      <c r="B787" s="67" t="s">
        <v>11</v>
      </c>
      <c r="C787" s="67" t="s">
        <v>3102</v>
      </c>
      <c r="D787" s="67" t="s">
        <v>3990</v>
      </c>
      <c r="E787" s="67" t="s">
        <v>3362</v>
      </c>
      <c r="F787" s="67" t="s">
        <v>736</v>
      </c>
      <c r="G787" s="67" t="s">
        <v>2572</v>
      </c>
      <c r="H787" s="67" t="s">
        <v>724</v>
      </c>
      <c r="I787" s="67" t="s">
        <v>728</v>
      </c>
      <c r="J787" s="67" t="s">
        <v>4013</v>
      </c>
      <c r="K787" s="67" t="s">
        <v>4763</v>
      </c>
      <c r="L787" s="68">
        <v>10000</v>
      </c>
      <c r="M787" s="68">
        <v>916</v>
      </c>
      <c r="N787" s="68">
        <v>9084</v>
      </c>
      <c r="O787" s="67" t="s">
        <v>4764</v>
      </c>
      <c r="P787" s="67" t="str">
        <f>TMES[[#This Row],[cedula]]&amp;TMES[[#This Row],[ctapresup]]</f>
        <v>031004819062.1.1.1.01</v>
      </c>
      <c r="Q787" s="69">
        <v>0</v>
      </c>
      <c r="R787" s="40">
        <v>287</v>
      </c>
      <c r="S787" s="40">
        <v>300</v>
      </c>
      <c r="T787" s="69">
        <v>0</v>
      </c>
      <c r="U787" s="69">
        <v>0</v>
      </c>
      <c r="V787" s="69">
        <v>0</v>
      </c>
      <c r="W787" s="40">
        <v>25</v>
      </c>
      <c r="X787" s="69">
        <v>0</v>
      </c>
      <c r="Y787" s="69">
        <v>0</v>
      </c>
      <c r="Z787" s="40">
        <v>304</v>
      </c>
      <c r="AA787" s="69">
        <v>0</v>
      </c>
    </row>
    <row r="788" spans="1:27">
      <c r="A788" s="67" t="s">
        <v>3052</v>
      </c>
      <c r="B788" s="67" t="s">
        <v>11</v>
      </c>
      <c r="C788" s="67" t="s">
        <v>3102</v>
      </c>
      <c r="D788" s="67" t="s">
        <v>3990</v>
      </c>
      <c r="E788" s="67" t="s">
        <v>3362</v>
      </c>
      <c r="F788" s="67" t="s">
        <v>334</v>
      </c>
      <c r="G788" s="67" t="s">
        <v>2573</v>
      </c>
      <c r="H788" s="67" t="s">
        <v>335</v>
      </c>
      <c r="I788" s="67" t="s">
        <v>332</v>
      </c>
      <c r="J788" s="67" t="s">
        <v>4014</v>
      </c>
      <c r="K788" s="67" t="s">
        <v>4763</v>
      </c>
      <c r="L788" s="68">
        <v>130000</v>
      </c>
      <c r="M788" s="68">
        <v>26870.12</v>
      </c>
      <c r="N788" s="68">
        <v>103129.88</v>
      </c>
      <c r="O788" s="67" t="s">
        <v>4764</v>
      </c>
      <c r="P788" s="67" t="str">
        <f>TMES[[#This Row],[cedula]]&amp;TMES[[#This Row],[ctapresup]]</f>
        <v>001054954852.1.1.1.01</v>
      </c>
      <c r="Q788" s="69">
        <v>0</v>
      </c>
      <c r="R788" s="40">
        <v>3731</v>
      </c>
      <c r="S788" s="69">
        <v>0</v>
      </c>
      <c r="T788" s="69">
        <v>0</v>
      </c>
      <c r="U788" s="69">
        <v>0</v>
      </c>
      <c r="V788" s="69">
        <v>0</v>
      </c>
      <c r="W788" s="40">
        <v>25</v>
      </c>
      <c r="X788" s="40">
        <v>19162.12</v>
      </c>
      <c r="Y788" s="69">
        <v>0</v>
      </c>
      <c r="Z788" s="40">
        <v>3952</v>
      </c>
      <c r="AA788" s="69">
        <v>0</v>
      </c>
    </row>
    <row r="789" spans="1:27">
      <c r="A789" s="67" t="s">
        <v>3052</v>
      </c>
      <c r="B789" s="67" t="s">
        <v>11</v>
      </c>
      <c r="C789" s="67" t="s">
        <v>3102</v>
      </c>
      <c r="D789" s="67" t="s">
        <v>3990</v>
      </c>
      <c r="E789" s="67" t="s">
        <v>3362</v>
      </c>
      <c r="F789" s="67" t="s">
        <v>1193</v>
      </c>
      <c r="G789" s="67" t="s">
        <v>2574</v>
      </c>
      <c r="H789" s="67" t="s">
        <v>133</v>
      </c>
      <c r="I789" s="67" t="s">
        <v>830</v>
      </c>
      <c r="J789" s="67" t="s">
        <v>4015</v>
      </c>
      <c r="K789" s="67" t="s">
        <v>4763</v>
      </c>
      <c r="L789" s="68">
        <v>26250</v>
      </c>
      <c r="M789" s="68">
        <v>2637.38</v>
      </c>
      <c r="N789" s="68">
        <v>23612.62</v>
      </c>
      <c r="O789" s="67" t="s">
        <v>4764</v>
      </c>
      <c r="P789" s="67" t="str">
        <f>TMES[[#This Row],[cedula]]&amp;TMES[[#This Row],[ctapresup]]</f>
        <v>001124004782.1.1.1.01</v>
      </c>
      <c r="Q789" s="69">
        <v>0</v>
      </c>
      <c r="R789" s="40">
        <v>753.38</v>
      </c>
      <c r="S789" s="69">
        <v>0</v>
      </c>
      <c r="T789" s="40">
        <v>1061</v>
      </c>
      <c r="U789" s="69">
        <v>0</v>
      </c>
      <c r="V789" s="69">
        <v>0</v>
      </c>
      <c r="W789" s="40">
        <v>25</v>
      </c>
      <c r="X789" s="69">
        <v>0</v>
      </c>
      <c r="Y789" s="69">
        <v>0</v>
      </c>
      <c r="Z789" s="40">
        <v>798</v>
      </c>
      <c r="AA789" s="69">
        <v>0</v>
      </c>
    </row>
    <row r="790" spans="1:27">
      <c r="A790" s="67" t="s">
        <v>3052</v>
      </c>
      <c r="B790" s="67" t="s">
        <v>11</v>
      </c>
      <c r="C790" s="67" t="s">
        <v>3102</v>
      </c>
      <c r="D790" s="67" t="s">
        <v>3990</v>
      </c>
      <c r="E790" s="67" t="s">
        <v>3362</v>
      </c>
      <c r="F790" s="67" t="s">
        <v>1028</v>
      </c>
      <c r="G790" s="67" t="s">
        <v>2575</v>
      </c>
      <c r="H790" s="67" t="s">
        <v>110</v>
      </c>
      <c r="I790" s="67" t="s">
        <v>73</v>
      </c>
      <c r="J790" s="67" t="s">
        <v>4016</v>
      </c>
      <c r="K790" s="67" t="s">
        <v>4763</v>
      </c>
      <c r="L790" s="68">
        <v>25000</v>
      </c>
      <c r="M790" s="68">
        <v>1502.5</v>
      </c>
      <c r="N790" s="68">
        <v>23497.5</v>
      </c>
      <c r="O790" s="67" t="s">
        <v>4764</v>
      </c>
      <c r="P790" s="67" t="str">
        <f>TMES[[#This Row],[cedula]]&amp;TMES[[#This Row],[ctapresup]]</f>
        <v>001001101702.1.1.1.01</v>
      </c>
      <c r="Q790" s="69">
        <v>0</v>
      </c>
      <c r="R790" s="40">
        <v>717.5</v>
      </c>
      <c r="S790" s="69">
        <v>0</v>
      </c>
      <c r="T790" s="69">
        <v>0</v>
      </c>
      <c r="U790" s="69">
        <v>0</v>
      </c>
      <c r="V790" s="69">
        <v>0</v>
      </c>
      <c r="W790" s="40">
        <v>25</v>
      </c>
      <c r="X790" s="69">
        <v>0</v>
      </c>
      <c r="Y790" s="69">
        <v>0</v>
      </c>
      <c r="Z790" s="40">
        <v>760</v>
      </c>
      <c r="AA790" s="69">
        <v>0</v>
      </c>
    </row>
    <row r="791" spans="1:27">
      <c r="A791" s="67" t="s">
        <v>3052</v>
      </c>
      <c r="B791" s="67" t="s">
        <v>11</v>
      </c>
      <c r="C791" s="67" t="s">
        <v>3102</v>
      </c>
      <c r="D791" s="67" t="s">
        <v>3361</v>
      </c>
      <c r="E791" s="67" t="s">
        <v>3362</v>
      </c>
      <c r="F791" s="67" t="s">
        <v>1267</v>
      </c>
      <c r="G791" s="67" t="s">
        <v>2576</v>
      </c>
      <c r="H791" s="67" t="s">
        <v>389</v>
      </c>
      <c r="I791" s="67" t="s">
        <v>144</v>
      </c>
      <c r="J791" s="67" t="s">
        <v>4017</v>
      </c>
      <c r="K791" s="67" t="s">
        <v>4763</v>
      </c>
      <c r="L791" s="68">
        <v>26250</v>
      </c>
      <c r="M791" s="68">
        <v>1576.38</v>
      </c>
      <c r="N791" s="68">
        <v>24673.62</v>
      </c>
      <c r="O791" s="67" t="s">
        <v>4764</v>
      </c>
      <c r="P791" s="67" t="str">
        <f>TMES[[#This Row],[cedula]]&amp;TMES[[#This Row],[ctapresup]]</f>
        <v>001082455982.1.1.1.01</v>
      </c>
      <c r="Q791" s="69">
        <v>0</v>
      </c>
      <c r="R791" s="40">
        <v>753.38</v>
      </c>
      <c r="S791" s="69">
        <v>0</v>
      </c>
      <c r="T791" s="69">
        <v>0</v>
      </c>
      <c r="U791" s="69">
        <v>0</v>
      </c>
      <c r="V791" s="69">
        <v>0</v>
      </c>
      <c r="W791" s="40">
        <v>25</v>
      </c>
      <c r="X791" s="69">
        <v>0</v>
      </c>
      <c r="Y791" s="69">
        <v>0</v>
      </c>
      <c r="Z791" s="40">
        <v>798</v>
      </c>
      <c r="AA791" s="69">
        <v>0</v>
      </c>
    </row>
    <row r="792" spans="1:27">
      <c r="A792" s="67" t="s">
        <v>3052</v>
      </c>
      <c r="B792" s="67" t="s">
        <v>11</v>
      </c>
      <c r="C792" s="67" t="s">
        <v>3102</v>
      </c>
      <c r="D792" s="67" t="s">
        <v>3990</v>
      </c>
      <c r="E792" s="67" t="s">
        <v>3362</v>
      </c>
      <c r="F792" s="67" t="s">
        <v>837</v>
      </c>
      <c r="G792" s="67" t="s">
        <v>1519</v>
      </c>
      <c r="H792" s="67" t="s">
        <v>838</v>
      </c>
      <c r="I792" s="67" t="s">
        <v>830</v>
      </c>
      <c r="J792" s="67" t="s">
        <v>4018</v>
      </c>
      <c r="K792" s="67" t="s">
        <v>4763</v>
      </c>
      <c r="L792" s="68">
        <v>22000</v>
      </c>
      <c r="M792" s="68">
        <v>7667.43</v>
      </c>
      <c r="N792" s="68">
        <v>14332.57</v>
      </c>
      <c r="O792" s="67" t="s">
        <v>4764</v>
      </c>
      <c r="P792" s="67" t="str">
        <f>TMES[[#This Row],[cedula]]&amp;TMES[[#This Row],[ctapresup]]</f>
        <v>052000681372.1.1.1.01</v>
      </c>
      <c r="Q792" s="69">
        <v>0</v>
      </c>
      <c r="R792" s="40">
        <v>631.4</v>
      </c>
      <c r="S792" s="40">
        <v>300</v>
      </c>
      <c r="T792" s="40">
        <v>6042.23</v>
      </c>
      <c r="U792" s="69">
        <v>0</v>
      </c>
      <c r="V792" s="69">
        <v>0</v>
      </c>
      <c r="W792" s="40">
        <v>25</v>
      </c>
      <c r="X792" s="69">
        <v>0</v>
      </c>
      <c r="Y792" s="69">
        <v>0</v>
      </c>
      <c r="Z792" s="40">
        <v>668.8</v>
      </c>
      <c r="AA792" s="69">
        <v>0</v>
      </c>
    </row>
    <row r="793" spans="1:27">
      <c r="A793" s="67" t="s">
        <v>3052</v>
      </c>
      <c r="B793" s="67" t="s">
        <v>11</v>
      </c>
      <c r="C793" s="67" t="s">
        <v>3102</v>
      </c>
      <c r="D793" s="67" t="s">
        <v>3990</v>
      </c>
      <c r="E793" s="67" t="s">
        <v>3362</v>
      </c>
      <c r="F793" s="67" t="s">
        <v>1854</v>
      </c>
      <c r="G793" s="67" t="s">
        <v>2577</v>
      </c>
      <c r="H793" s="67" t="s">
        <v>8</v>
      </c>
      <c r="I793" s="67" t="s">
        <v>728</v>
      </c>
      <c r="J793" s="67" t="s">
        <v>4019</v>
      </c>
      <c r="K793" s="67" t="s">
        <v>4763</v>
      </c>
      <c r="L793" s="68">
        <v>10000</v>
      </c>
      <c r="M793" s="68">
        <v>616</v>
      </c>
      <c r="N793" s="68">
        <v>9384</v>
      </c>
      <c r="O793" s="67" t="s">
        <v>4764</v>
      </c>
      <c r="P793" s="67" t="str">
        <f>TMES[[#This Row],[cedula]]&amp;TMES[[#This Row],[ctapresup]]</f>
        <v>031049220042.1.1.1.01</v>
      </c>
      <c r="Q793" s="69">
        <v>0</v>
      </c>
      <c r="R793" s="40">
        <v>287</v>
      </c>
      <c r="S793" s="69">
        <v>0</v>
      </c>
      <c r="T793" s="69">
        <v>0</v>
      </c>
      <c r="U793" s="69">
        <v>0</v>
      </c>
      <c r="V793" s="69">
        <v>0</v>
      </c>
      <c r="W793" s="40">
        <v>25</v>
      </c>
      <c r="X793" s="69">
        <v>0</v>
      </c>
      <c r="Y793" s="69">
        <v>0</v>
      </c>
      <c r="Z793" s="40">
        <v>304</v>
      </c>
      <c r="AA793" s="69">
        <v>0</v>
      </c>
    </row>
    <row r="794" spans="1:27">
      <c r="A794" s="67" t="s">
        <v>3052</v>
      </c>
      <c r="B794" s="67" t="s">
        <v>11</v>
      </c>
      <c r="C794" s="67" t="s">
        <v>3102</v>
      </c>
      <c r="D794" s="67" t="s">
        <v>3990</v>
      </c>
      <c r="E794" s="67" t="s">
        <v>3362</v>
      </c>
      <c r="F794" s="67" t="s">
        <v>3292</v>
      </c>
      <c r="G794" s="67" t="s">
        <v>3326</v>
      </c>
      <c r="H794" s="67" t="s">
        <v>10</v>
      </c>
      <c r="I794" s="67" t="s">
        <v>18</v>
      </c>
      <c r="J794" s="67" t="s">
        <v>4020</v>
      </c>
      <c r="K794" s="67" t="s">
        <v>4763</v>
      </c>
      <c r="L794" s="68">
        <v>25000</v>
      </c>
      <c r="M794" s="68">
        <v>1502.5</v>
      </c>
      <c r="N794" s="68">
        <v>23497.5</v>
      </c>
      <c r="O794" s="67" t="s">
        <v>4764</v>
      </c>
      <c r="P794" s="67" t="str">
        <f>TMES[[#This Row],[cedula]]&amp;TMES[[#This Row],[ctapresup]]</f>
        <v>031052579962.1.1.1.01</v>
      </c>
      <c r="Q794" s="69">
        <v>0</v>
      </c>
      <c r="R794" s="40">
        <v>717.5</v>
      </c>
      <c r="S794" s="69">
        <v>0</v>
      </c>
      <c r="T794" s="69">
        <v>0</v>
      </c>
      <c r="U794" s="69">
        <v>0</v>
      </c>
      <c r="V794" s="69">
        <v>0</v>
      </c>
      <c r="W794" s="40">
        <v>25</v>
      </c>
      <c r="X794" s="69">
        <v>0</v>
      </c>
      <c r="Y794" s="69">
        <v>0</v>
      </c>
      <c r="Z794" s="40">
        <v>760</v>
      </c>
      <c r="AA794" s="69">
        <v>0</v>
      </c>
    </row>
    <row r="795" spans="1:27">
      <c r="A795" s="67" t="s">
        <v>3052</v>
      </c>
      <c r="B795" s="67" t="s">
        <v>11</v>
      </c>
      <c r="C795" s="67" t="s">
        <v>3102</v>
      </c>
      <c r="D795" s="67" t="s">
        <v>3990</v>
      </c>
      <c r="E795" s="67" t="s">
        <v>3362</v>
      </c>
      <c r="F795" s="67" t="s">
        <v>134</v>
      </c>
      <c r="G795" s="67" t="s">
        <v>1520</v>
      </c>
      <c r="H795" s="67" t="s">
        <v>8</v>
      </c>
      <c r="I795" s="67" t="s">
        <v>300</v>
      </c>
      <c r="J795" s="67" t="s">
        <v>4021</v>
      </c>
      <c r="K795" s="67" t="s">
        <v>4763</v>
      </c>
      <c r="L795" s="68">
        <v>20000</v>
      </c>
      <c r="M795" s="68">
        <v>2203</v>
      </c>
      <c r="N795" s="68">
        <v>17797</v>
      </c>
      <c r="O795" s="67" t="s">
        <v>4764</v>
      </c>
      <c r="P795" s="67" t="str">
        <f>TMES[[#This Row],[cedula]]&amp;TMES[[#This Row],[ctapresup]]</f>
        <v>001018316832.1.1.1.01</v>
      </c>
      <c r="Q795" s="69">
        <v>0</v>
      </c>
      <c r="R795" s="40">
        <v>574</v>
      </c>
      <c r="S795" s="40">
        <v>300</v>
      </c>
      <c r="T795" s="40">
        <v>646</v>
      </c>
      <c r="U795" s="69">
        <v>0</v>
      </c>
      <c r="V795" s="40">
        <v>50</v>
      </c>
      <c r="W795" s="40">
        <v>25</v>
      </c>
      <c r="X795" s="69">
        <v>0</v>
      </c>
      <c r="Y795" s="69">
        <v>0</v>
      </c>
      <c r="Z795" s="40">
        <v>608</v>
      </c>
      <c r="AA795" s="69">
        <v>0</v>
      </c>
    </row>
    <row r="796" spans="1:27">
      <c r="A796" s="67" t="s">
        <v>3052</v>
      </c>
      <c r="B796" s="67" t="s">
        <v>11</v>
      </c>
      <c r="C796" s="67" t="s">
        <v>3102</v>
      </c>
      <c r="D796" s="67" t="s">
        <v>3990</v>
      </c>
      <c r="E796" s="67" t="s">
        <v>3362</v>
      </c>
      <c r="F796" s="67" t="s">
        <v>3103</v>
      </c>
      <c r="G796" s="67" t="s">
        <v>3104</v>
      </c>
      <c r="H796" s="67" t="s">
        <v>385</v>
      </c>
      <c r="I796" s="67" t="s">
        <v>830</v>
      </c>
      <c r="J796" s="67" t="s">
        <v>4022</v>
      </c>
      <c r="K796" s="67" t="s">
        <v>4763</v>
      </c>
      <c r="L796" s="68">
        <v>200000</v>
      </c>
      <c r="M796" s="68">
        <v>46620.72</v>
      </c>
      <c r="N796" s="68">
        <v>153379.28</v>
      </c>
      <c r="O796" s="67" t="s">
        <v>4764</v>
      </c>
      <c r="P796" s="67" t="str">
        <f>TMES[[#This Row],[cedula]]&amp;TMES[[#This Row],[ctapresup]]</f>
        <v>001101538892.1.1.1.01</v>
      </c>
      <c r="Q796" s="69">
        <v>0</v>
      </c>
      <c r="R796" s="40">
        <v>5740</v>
      </c>
      <c r="S796" s="69">
        <v>0</v>
      </c>
      <c r="T796" s="69">
        <v>0</v>
      </c>
      <c r="U796" s="69">
        <v>0</v>
      </c>
      <c r="V796" s="69">
        <v>0</v>
      </c>
      <c r="W796" s="40">
        <v>25</v>
      </c>
      <c r="X796" s="40">
        <v>35911.919999999998</v>
      </c>
      <c r="Y796" s="69">
        <v>0</v>
      </c>
      <c r="Z796" s="40">
        <v>4943.8</v>
      </c>
      <c r="AA796" s="69">
        <v>0</v>
      </c>
    </row>
    <row r="797" spans="1:27">
      <c r="A797" s="67" t="s">
        <v>3052</v>
      </c>
      <c r="B797" s="67" t="s">
        <v>11</v>
      </c>
      <c r="C797" s="67" t="s">
        <v>3102</v>
      </c>
      <c r="D797" s="67" t="s">
        <v>3361</v>
      </c>
      <c r="E797" s="67" t="s">
        <v>3362</v>
      </c>
      <c r="F797" s="67" t="s">
        <v>1287</v>
      </c>
      <c r="G797" s="67" t="s">
        <v>2578</v>
      </c>
      <c r="H797" s="67" t="s">
        <v>140</v>
      </c>
      <c r="I797" s="67" t="s">
        <v>144</v>
      </c>
      <c r="J797" s="67" t="s">
        <v>4023</v>
      </c>
      <c r="K797" s="67" t="s">
        <v>4763</v>
      </c>
      <c r="L797" s="68">
        <v>27300</v>
      </c>
      <c r="M797" s="68">
        <v>1638.43</v>
      </c>
      <c r="N797" s="68">
        <v>25661.57</v>
      </c>
      <c r="O797" s="67" t="s">
        <v>4764</v>
      </c>
      <c r="P797" s="67" t="str">
        <f>TMES[[#This Row],[cedula]]&amp;TMES[[#This Row],[ctapresup]]</f>
        <v>001023927922.1.1.1.01</v>
      </c>
      <c r="Q797" s="69">
        <v>0</v>
      </c>
      <c r="R797" s="40">
        <v>783.51</v>
      </c>
      <c r="S797" s="69">
        <v>0</v>
      </c>
      <c r="T797" s="69">
        <v>0</v>
      </c>
      <c r="U797" s="69">
        <v>0</v>
      </c>
      <c r="V797" s="69">
        <v>0</v>
      </c>
      <c r="W797" s="40">
        <v>25</v>
      </c>
      <c r="X797" s="69">
        <v>0</v>
      </c>
      <c r="Y797" s="69">
        <v>0</v>
      </c>
      <c r="Z797" s="40">
        <v>829.92</v>
      </c>
      <c r="AA797" s="69">
        <v>0</v>
      </c>
    </row>
    <row r="798" spans="1:27">
      <c r="A798" s="67" t="s">
        <v>3052</v>
      </c>
      <c r="B798" s="67" t="s">
        <v>11</v>
      </c>
      <c r="C798" s="67" t="s">
        <v>3102</v>
      </c>
      <c r="D798" s="67" t="s">
        <v>3990</v>
      </c>
      <c r="E798" s="67" t="s">
        <v>3362</v>
      </c>
      <c r="F798" s="67" t="s">
        <v>840</v>
      </c>
      <c r="G798" s="67" t="s">
        <v>1522</v>
      </c>
      <c r="H798" s="67" t="s">
        <v>22</v>
      </c>
      <c r="I798" s="67" t="s">
        <v>830</v>
      </c>
      <c r="J798" s="67" t="s">
        <v>4024</v>
      </c>
      <c r="K798" s="67" t="s">
        <v>4763</v>
      </c>
      <c r="L798" s="68">
        <v>35000</v>
      </c>
      <c r="M798" s="68">
        <v>27861.56</v>
      </c>
      <c r="N798" s="68">
        <v>7138.44</v>
      </c>
      <c r="O798" s="67" t="s">
        <v>4764</v>
      </c>
      <c r="P798" s="67" t="str">
        <f>TMES[[#This Row],[cedula]]&amp;TMES[[#This Row],[ctapresup]]</f>
        <v>056009941972.1.1.1.01</v>
      </c>
      <c r="Q798" s="69">
        <v>0</v>
      </c>
      <c r="R798" s="40">
        <v>1004.5</v>
      </c>
      <c r="S798" s="40">
        <v>300</v>
      </c>
      <c r="T798" s="40">
        <v>25418.06</v>
      </c>
      <c r="U798" s="69">
        <v>0</v>
      </c>
      <c r="V798" s="40">
        <v>50</v>
      </c>
      <c r="W798" s="40">
        <v>25</v>
      </c>
      <c r="X798" s="69">
        <v>0</v>
      </c>
      <c r="Y798" s="69">
        <v>0</v>
      </c>
      <c r="Z798" s="40">
        <v>1064</v>
      </c>
      <c r="AA798" s="69">
        <v>0</v>
      </c>
    </row>
    <row r="799" spans="1:27">
      <c r="A799" s="67" t="s">
        <v>3052</v>
      </c>
      <c r="B799" s="67" t="s">
        <v>11</v>
      </c>
      <c r="C799" s="67" t="s">
        <v>3102</v>
      </c>
      <c r="D799" s="67" t="s">
        <v>3990</v>
      </c>
      <c r="E799" s="67" t="s">
        <v>3362</v>
      </c>
      <c r="F799" s="67" t="s">
        <v>841</v>
      </c>
      <c r="G799" s="67" t="s">
        <v>2579</v>
      </c>
      <c r="H799" s="67" t="s">
        <v>790</v>
      </c>
      <c r="I799" s="67" t="s">
        <v>830</v>
      </c>
      <c r="J799" s="67" t="s">
        <v>4025</v>
      </c>
      <c r="K799" s="67" t="s">
        <v>4763</v>
      </c>
      <c r="L799" s="68">
        <v>35000</v>
      </c>
      <c r="M799" s="68">
        <v>6989.38</v>
      </c>
      <c r="N799" s="68">
        <v>28010.62</v>
      </c>
      <c r="O799" s="67" t="s">
        <v>4764</v>
      </c>
      <c r="P799" s="67" t="str">
        <f>TMES[[#This Row],[cedula]]&amp;TMES[[#This Row],[ctapresup]]</f>
        <v>001022551302.1.1.1.01</v>
      </c>
      <c r="Q799" s="69">
        <v>0</v>
      </c>
      <c r="R799" s="40">
        <v>1004.5</v>
      </c>
      <c r="S799" s="40">
        <v>300</v>
      </c>
      <c r="T799" s="40">
        <v>4545.88</v>
      </c>
      <c r="U799" s="69">
        <v>0</v>
      </c>
      <c r="V799" s="40">
        <v>50</v>
      </c>
      <c r="W799" s="40">
        <v>25</v>
      </c>
      <c r="X799" s="69">
        <v>0</v>
      </c>
      <c r="Y799" s="69">
        <v>0</v>
      </c>
      <c r="Z799" s="40">
        <v>1064</v>
      </c>
      <c r="AA799" s="69">
        <v>0</v>
      </c>
    </row>
    <row r="800" spans="1:27">
      <c r="A800" s="67" t="s">
        <v>3052</v>
      </c>
      <c r="B800" s="67" t="s">
        <v>11</v>
      </c>
      <c r="C800" s="67" t="s">
        <v>3102</v>
      </c>
      <c r="D800" s="67" t="s">
        <v>3990</v>
      </c>
      <c r="E800" s="67" t="s">
        <v>3362</v>
      </c>
      <c r="F800" s="67" t="s">
        <v>1923</v>
      </c>
      <c r="G800" s="67" t="s">
        <v>2580</v>
      </c>
      <c r="H800" s="67" t="s">
        <v>3290</v>
      </c>
      <c r="I800" s="67" t="s">
        <v>830</v>
      </c>
      <c r="J800" s="67" t="s">
        <v>4026</v>
      </c>
      <c r="K800" s="67" t="s">
        <v>4763</v>
      </c>
      <c r="L800" s="68">
        <v>30000</v>
      </c>
      <c r="M800" s="68">
        <v>1798</v>
      </c>
      <c r="N800" s="68">
        <v>28202</v>
      </c>
      <c r="O800" s="67" t="s">
        <v>4764</v>
      </c>
      <c r="P800" s="67" t="str">
        <f>TMES[[#This Row],[cedula]]&amp;TMES[[#This Row],[ctapresup]]</f>
        <v>001140700552.1.1.1.01</v>
      </c>
      <c r="Q800" s="69">
        <v>0</v>
      </c>
      <c r="R800" s="40">
        <v>861</v>
      </c>
      <c r="S800" s="69">
        <v>0</v>
      </c>
      <c r="T800" s="69">
        <v>0</v>
      </c>
      <c r="U800" s="69">
        <v>0</v>
      </c>
      <c r="V800" s="69">
        <v>0</v>
      </c>
      <c r="W800" s="40">
        <v>25</v>
      </c>
      <c r="X800" s="69">
        <v>0</v>
      </c>
      <c r="Y800" s="69">
        <v>0</v>
      </c>
      <c r="Z800" s="40">
        <v>912</v>
      </c>
      <c r="AA800" s="69">
        <v>0</v>
      </c>
    </row>
    <row r="801" spans="1:27">
      <c r="A801" s="67" t="s">
        <v>3052</v>
      </c>
      <c r="B801" s="67" t="s">
        <v>11</v>
      </c>
      <c r="C801" s="67" t="s">
        <v>3102</v>
      </c>
      <c r="D801" s="67" t="s">
        <v>3990</v>
      </c>
      <c r="E801" s="67" t="s">
        <v>3362</v>
      </c>
      <c r="F801" s="67" t="s">
        <v>1160</v>
      </c>
      <c r="G801" s="67" t="s">
        <v>2581</v>
      </c>
      <c r="H801" s="67" t="s">
        <v>60</v>
      </c>
      <c r="I801" s="67" t="s">
        <v>73</v>
      </c>
      <c r="J801" s="67" t="s">
        <v>4027</v>
      </c>
      <c r="K801" s="67" t="s">
        <v>4763</v>
      </c>
      <c r="L801" s="68">
        <v>16500</v>
      </c>
      <c r="M801" s="68">
        <v>3169.15</v>
      </c>
      <c r="N801" s="68">
        <v>13330.85</v>
      </c>
      <c r="O801" s="67" t="s">
        <v>4764</v>
      </c>
      <c r="P801" s="67" t="str">
        <f>TMES[[#This Row],[cedula]]&amp;TMES[[#This Row],[ctapresup]]</f>
        <v>001025270902.1.1.1.01</v>
      </c>
      <c r="Q801" s="69">
        <v>0</v>
      </c>
      <c r="R801" s="40">
        <v>473.55</v>
      </c>
      <c r="S801" s="69">
        <v>0</v>
      </c>
      <c r="T801" s="40">
        <v>2169</v>
      </c>
      <c r="U801" s="69">
        <v>0</v>
      </c>
      <c r="V801" s="69">
        <v>0</v>
      </c>
      <c r="W801" s="40">
        <v>25</v>
      </c>
      <c r="X801" s="69">
        <v>0</v>
      </c>
      <c r="Y801" s="69">
        <v>0</v>
      </c>
      <c r="Z801" s="40">
        <v>501.6</v>
      </c>
      <c r="AA801" s="69">
        <v>0</v>
      </c>
    </row>
    <row r="802" spans="1:27">
      <c r="A802" s="67" t="s">
        <v>3052</v>
      </c>
      <c r="B802" s="67" t="s">
        <v>11</v>
      </c>
      <c r="C802" s="67" t="s">
        <v>3102</v>
      </c>
      <c r="D802" s="67" t="s">
        <v>3361</v>
      </c>
      <c r="E802" s="67" t="s">
        <v>3362</v>
      </c>
      <c r="F802" s="67" t="s">
        <v>148</v>
      </c>
      <c r="G802" s="67" t="s">
        <v>2582</v>
      </c>
      <c r="H802" s="67" t="s">
        <v>149</v>
      </c>
      <c r="I802" s="67" t="s">
        <v>144</v>
      </c>
      <c r="J802" s="67" t="s">
        <v>4028</v>
      </c>
      <c r="K802" s="67" t="s">
        <v>4763</v>
      </c>
      <c r="L802" s="68">
        <v>10000</v>
      </c>
      <c r="M802" s="68">
        <v>5111.45</v>
      </c>
      <c r="N802" s="68">
        <v>4888.55</v>
      </c>
      <c r="O802" s="67" t="s">
        <v>4764</v>
      </c>
      <c r="P802" s="67" t="str">
        <f>TMES[[#This Row],[cedula]]&amp;TMES[[#This Row],[ctapresup]]</f>
        <v>026003681342.1.1.1.01</v>
      </c>
      <c r="Q802" s="69">
        <v>0</v>
      </c>
      <c r="R802" s="40">
        <v>287</v>
      </c>
      <c r="S802" s="40">
        <v>300</v>
      </c>
      <c r="T802" s="40">
        <v>4095.45</v>
      </c>
      <c r="U802" s="69">
        <v>0</v>
      </c>
      <c r="V802" s="40">
        <v>100</v>
      </c>
      <c r="W802" s="40">
        <v>25</v>
      </c>
      <c r="X802" s="69">
        <v>0</v>
      </c>
      <c r="Y802" s="69">
        <v>0</v>
      </c>
      <c r="Z802" s="40">
        <v>304</v>
      </c>
      <c r="AA802" s="69">
        <v>0</v>
      </c>
    </row>
    <row r="803" spans="1:27">
      <c r="A803" s="67" t="s">
        <v>3052</v>
      </c>
      <c r="B803" s="67" t="s">
        <v>11</v>
      </c>
      <c r="C803" s="67" t="s">
        <v>3102</v>
      </c>
      <c r="D803" s="67" t="s">
        <v>3361</v>
      </c>
      <c r="E803" s="67" t="s">
        <v>3362</v>
      </c>
      <c r="F803" s="67" t="s">
        <v>150</v>
      </c>
      <c r="G803" s="67" t="s">
        <v>2583</v>
      </c>
      <c r="H803" s="67" t="s">
        <v>8</v>
      </c>
      <c r="I803" s="67" t="s">
        <v>144</v>
      </c>
      <c r="J803" s="67" t="s">
        <v>4029</v>
      </c>
      <c r="K803" s="67" t="s">
        <v>4763</v>
      </c>
      <c r="L803" s="68">
        <v>10000</v>
      </c>
      <c r="M803" s="68">
        <v>4737.17</v>
      </c>
      <c r="N803" s="68">
        <v>5262.83</v>
      </c>
      <c r="O803" s="67" t="s">
        <v>4764</v>
      </c>
      <c r="P803" s="67" t="str">
        <f>TMES[[#This Row],[cedula]]&amp;TMES[[#This Row],[ctapresup]]</f>
        <v>054001258362.1.1.1.01</v>
      </c>
      <c r="Q803" s="69">
        <v>0</v>
      </c>
      <c r="R803" s="40">
        <v>287</v>
      </c>
      <c r="S803" s="69">
        <v>0</v>
      </c>
      <c r="T803" s="40">
        <v>4121.17</v>
      </c>
      <c r="U803" s="69">
        <v>0</v>
      </c>
      <c r="V803" s="69">
        <v>0</v>
      </c>
      <c r="W803" s="40">
        <v>25</v>
      </c>
      <c r="X803" s="69">
        <v>0</v>
      </c>
      <c r="Y803" s="69">
        <v>0</v>
      </c>
      <c r="Z803" s="40">
        <v>304</v>
      </c>
      <c r="AA803" s="69">
        <v>0</v>
      </c>
    </row>
    <row r="804" spans="1:27">
      <c r="A804" s="67" t="s">
        <v>3052</v>
      </c>
      <c r="B804" s="67" t="s">
        <v>11</v>
      </c>
      <c r="C804" s="67" t="s">
        <v>3102</v>
      </c>
      <c r="D804" s="67" t="s">
        <v>3990</v>
      </c>
      <c r="E804" s="67" t="s">
        <v>3362</v>
      </c>
      <c r="F804" s="67" t="s">
        <v>1192</v>
      </c>
      <c r="G804" s="67" t="s">
        <v>2584</v>
      </c>
      <c r="H804" s="67" t="s">
        <v>32</v>
      </c>
      <c r="I804" s="67" t="s">
        <v>830</v>
      </c>
      <c r="J804" s="67" t="s">
        <v>4030</v>
      </c>
      <c r="K804" s="67" t="s">
        <v>4763</v>
      </c>
      <c r="L804" s="68">
        <v>55000</v>
      </c>
      <c r="M804" s="68">
        <v>5835.18</v>
      </c>
      <c r="N804" s="68">
        <v>49164.82</v>
      </c>
      <c r="O804" s="67" t="s">
        <v>4764</v>
      </c>
      <c r="P804" s="67" t="str">
        <f>TMES[[#This Row],[cedula]]&amp;TMES[[#This Row],[ctapresup]]</f>
        <v>001087969962.1.1.1.01</v>
      </c>
      <c r="Q804" s="69">
        <v>0</v>
      </c>
      <c r="R804" s="40">
        <v>1578.5</v>
      </c>
      <c r="S804" s="69">
        <v>0</v>
      </c>
      <c r="T804" s="69">
        <v>0</v>
      </c>
      <c r="U804" s="69">
        <v>0</v>
      </c>
      <c r="V804" s="69">
        <v>0</v>
      </c>
      <c r="W804" s="40">
        <v>25</v>
      </c>
      <c r="X804" s="40">
        <v>2559.6799999999998</v>
      </c>
      <c r="Y804" s="69">
        <v>0</v>
      </c>
      <c r="Z804" s="40">
        <v>1672</v>
      </c>
      <c r="AA804" s="69">
        <v>0</v>
      </c>
    </row>
    <row r="805" spans="1:27">
      <c r="A805" s="67" t="s">
        <v>3052</v>
      </c>
      <c r="B805" s="67" t="s">
        <v>11</v>
      </c>
      <c r="C805" s="67" t="s">
        <v>3102</v>
      </c>
      <c r="D805" s="67" t="s">
        <v>3990</v>
      </c>
      <c r="E805" s="67" t="s">
        <v>3362</v>
      </c>
      <c r="F805" s="67" t="s">
        <v>74</v>
      </c>
      <c r="G805" s="67" t="s">
        <v>2585</v>
      </c>
      <c r="H805" s="67" t="s">
        <v>22</v>
      </c>
      <c r="I805" s="67" t="s">
        <v>73</v>
      </c>
      <c r="J805" s="67" t="s">
        <v>4031</v>
      </c>
      <c r="K805" s="67" t="s">
        <v>4763</v>
      </c>
      <c r="L805" s="68">
        <v>31500</v>
      </c>
      <c r="M805" s="68">
        <v>18266.23</v>
      </c>
      <c r="N805" s="68">
        <v>13233.77</v>
      </c>
      <c r="O805" s="67" t="s">
        <v>4764</v>
      </c>
      <c r="P805" s="67" t="str">
        <f>TMES[[#This Row],[cedula]]&amp;TMES[[#This Row],[ctapresup]]</f>
        <v>001143542852.1.1.1.01</v>
      </c>
      <c r="Q805" s="69">
        <v>0</v>
      </c>
      <c r="R805" s="40">
        <v>904.05</v>
      </c>
      <c r="S805" s="69">
        <v>0</v>
      </c>
      <c r="T805" s="40">
        <v>16329.58</v>
      </c>
      <c r="U805" s="69">
        <v>0</v>
      </c>
      <c r="V805" s="40">
        <v>50</v>
      </c>
      <c r="W805" s="40">
        <v>25</v>
      </c>
      <c r="X805" s="69">
        <v>0</v>
      </c>
      <c r="Y805" s="69">
        <v>0</v>
      </c>
      <c r="Z805" s="40">
        <v>957.6</v>
      </c>
      <c r="AA805" s="69">
        <v>0</v>
      </c>
    </row>
    <row r="806" spans="1:27">
      <c r="A806" s="67" t="s">
        <v>3052</v>
      </c>
      <c r="B806" s="67" t="s">
        <v>11</v>
      </c>
      <c r="C806" s="67" t="s">
        <v>3102</v>
      </c>
      <c r="D806" s="67" t="s">
        <v>3990</v>
      </c>
      <c r="E806" s="67" t="s">
        <v>3362</v>
      </c>
      <c r="F806" s="67" t="s">
        <v>23</v>
      </c>
      <c r="G806" s="67" t="s">
        <v>2586</v>
      </c>
      <c r="H806" s="67" t="s">
        <v>24</v>
      </c>
      <c r="I806" s="67" t="s">
        <v>18</v>
      </c>
      <c r="J806" s="67" t="s">
        <v>4032</v>
      </c>
      <c r="K806" s="67" t="s">
        <v>4763</v>
      </c>
      <c r="L806" s="68">
        <v>16500</v>
      </c>
      <c r="M806" s="68">
        <v>1050.1500000000001</v>
      </c>
      <c r="N806" s="68">
        <v>15449.85</v>
      </c>
      <c r="O806" s="67" t="s">
        <v>4764</v>
      </c>
      <c r="P806" s="67" t="str">
        <f>TMES[[#This Row],[cedula]]&amp;TMES[[#This Row],[ctapresup]]</f>
        <v>031041836492.1.1.1.01</v>
      </c>
      <c r="Q806" s="69">
        <v>0</v>
      </c>
      <c r="R806" s="40">
        <v>473.55</v>
      </c>
      <c r="S806" s="69">
        <v>0</v>
      </c>
      <c r="T806" s="69">
        <v>0</v>
      </c>
      <c r="U806" s="69">
        <v>0</v>
      </c>
      <c r="V806" s="40">
        <v>50</v>
      </c>
      <c r="W806" s="40">
        <v>25</v>
      </c>
      <c r="X806" s="69">
        <v>0</v>
      </c>
      <c r="Y806" s="69">
        <v>0</v>
      </c>
      <c r="Z806" s="40">
        <v>501.6</v>
      </c>
      <c r="AA806" s="69">
        <v>0</v>
      </c>
    </row>
    <row r="807" spans="1:27">
      <c r="A807" s="67" t="s">
        <v>3052</v>
      </c>
      <c r="B807" s="67" t="s">
        <v>11</v>
      </c>
      <c r="C807" s="67" t="s">
        <v>3102</v>
      </c>
      <c r="D807" s="67" t="s">
        <v>3990</v>
      </c>
      <c r="E807" s="67" t="s">
        <v>3362</v>
      </c>
      <c r="F807" s="67" t="s">
        <v>336</v>
      </c>
      <c r="G807" s="67" t="s">
        <v>2587</v>
      </c>
      <c r="H807" s="67" t="s">
        <v>297</v>
      </c>
      <c r="I807" s="67" t="s">
        <v>332</v>
      </c>
      <c r="J807" s="67" t="s">
        <v>4033</v>
      </c>
      <c r="K807" s="67" t="s">
        <v>4763</v>
      </c>
      <c r="L807" s="68">
        <v>115000</v>
      </c>
      <c r="M807" s="68">
        <v>22455.24</v>
      </c>
      <c r="N807" s="68">
        <v>92544.76</v>
      </c>
      <c r="O807" s="67" t="s">
        <v>4764</v>
      </c>
      <c r="P807" s="67" t="str">
        <f>TMES[[#This Row],[cedula]]&amp;TMES[[#This Row],[ctapresup]]</f>
        <v>001145295892.1.1.1.01</v>
      </c>
      <c r="Q807" s="69">
        <v>0</v>
      </c>
      <c r="R807" s="40">
        <v>3300.5</v>
      </c>
      <c r="S807" s="69">
        <v>0</v>
      </c>
      <c r="T807" s="69">
        <v>0</v>
      </c>
      <c r="U807" s="69">
        <v>0</v>
      </c>
      <c r="V807" s="69">
        <v>0</v>
      </c>
      <c r="W807" s="40">
        <v>25</v>
      </c>
      <c r="X807" s="40">
        <v>15633.74</v>
      </c>
      <c r="Y807" s="69">
        <v>0</v>
      </c>
      <c r="Z807" s="40">
        <v>3496</v>
      </c>
      <c r="AA807" s="69">
        <v>0</v>
      </c>
    </row>
    <row r="808" spans="1:27">
      <c r="A808" s="67" t="s">
        <v>3052</v>
      </c>
      <c r="B808" s="67" t="s">
        <v>11</v>
      </c>
      <c r="C808" s="67" t="s">
        <v>3102</v>
      </c>
      <c r="D808" s="67" t="s">
        <v>3990</v>
      </c>
      <c r="E808" s="67" t="s">
        <v>3362</v>
      </c>
      <c r="F808" s="67" t="s">
        <v>842</v>
      </c>
      <c r="G808" s="67" t="s">
        <v>2588</v>
      </c>
      <c r="H808" s="67" t="s">
        <v>474</v>
      </c>
      <c r="I808" s="67" t="s">
        <v>830</v>
      </c>
      <c r="J808" s="67" t="s">
        <v>4034</v>
      </c>
      <c r="K808" s="67" t="s">
        <v>4763</v>
      </c>
      <c r="L808" s="68">
        <v>36000</v>
      </c>
      <c r="M808" s="68">
        <v>17533.29</v>
      </c>
      <c r="N808" s="68">
        <v>18466.71</v>
      </c>
      <c r="O808" s="67" t="s">
        <v>4764</v>
      </c>
      <c r="P808" s="67" t="str">
        <f>TMES[[#This Row],[cedula]]&amp;TMES[[#This Row],[ctapresup]]</f>
        <v>001024907782.1.1.1.01</v>
      </c>
      <c r="Q808" s="69">
        <v>0</v>
      </c>
      <c r="R808" s="40">
        <v>1033.2</v>
      </c>
      <c r="S808" s="69">
        <v>0</v>
      </c>
      <c r="T808" s="40">
        <v>15330.69</v>
      </c>
      <c r="U808" s="69">
        <v>0</v>
      </c>
      <c r="V808" s="40">
        <v>50</v>
      </c>
      <c r="W808" s="40">
        <v>25</v>
      </c>
      <c r="X808" s="69">
        <v>0</v>
      </c>
      <c r="Y808" s="69">
        <v>0</v>
      </c>
      <c r="Z808" s="40">
        <v>1094.4000000000001</v>
      </c>
      <c r="AA808" s="69">
        <v>0</v>
      </c>
    </row>
    <row r="809" spans="1:27">
      <c r="A809" s="67" t="s">
        <v>3052</v>
      </c>
      <c r="B809" s="67" t="s">
        <v>11</v>
      </c>
      <c r="C809" s="67" t="s">
        <v>3102</v>
      </c>
      <c r="D809" s="67" t="s">
        <v>3990</v>
      </c>
      <c r="E809" s="67" t="s">
        <v>3362</v>
      </c>
      <c r="F809" s="67" t="s">
        <v>737</v>
      </c>
      <c r="G809" s="67" t="s">
        <v>2589</v>
      </c>
      <c r="H809" s="67" t="s">
        <v>30</v>
      </c>
      <c r="I809" s="67" t="s">
        <v>728</v>
      </c>
      <c r="J809" s="67" t="s">
        <v>4035</v>
      </c>
      <c r="K809" s="67" t="s">
        <v>4763</v>
      </c>
      <c r="L809" s="68">
        <v>11758.18</v>
      </c>
      <c r="M809" s="68">
        <v>1019.91</v>
      </c>
      <c r="N809" s="68">
        <v>10738.27</v>
      </c>
      <c r="O809" s="67" t="s">
        <v>4764</v>
      </c>
      <c r="P809" s="67" t="str">
        <f>TMES[[#This Row],[cedula]]&amp;TMES[[#This Row],[ctapresup]]</f>
        <v>031000357442.1.1.1.01</v>
      </c>
      <c r="Q809" s="69">
        <v>0</v>
      </c>
      <c r="R809" s="40">
        <v>337.46</v>
      </c>
      <c r="S809" s="40">
        <v>300</v>
      </c>
      <c r="T809" s="69">
        <v>0</v>
      </c>
      <c r="U809" s="69">
        <v>0</v>
      </c>
      <c r="V809" s="69">
        <v>0</v>
      </c>
      <c r="W809" s="40">
        <v>25</v>
      </c>
      <c r="X809" s="69">
        <v>0</v>
      </c>
      <c r="Y809" s="69">
        <v>0</v>
      </c>
      <c r="Z809" s="40">
        <v>357.45</v>
      </c>
      <c r="AA809" s="69">
        <v>0</v>
      </c>
    </row>
    <row r="810" spans="1:27">
      <c r="A810" s="67" t="s">
        <v>3052</v>
      </c>
      <c r="B810" s="67" t="s">
        <v>11</v>
      </c>
      <c r="C810" s="67" t="s">
        <v>3102</v>
      </c>
      <c r="D810" s="67" t="s">
        <v>3990</v>
      </c>
      <c r="E810" s="67" t="s">
        <v>3362</v>
      </c>
      <c r="F810" s="67" t="s">
        <v>3229</v>
      </c>
      <c r="G810" s="67" t="s">
        <v>3246</v>
      </c>
      <c r="H810" s="67" t="s">
        <v>104</v>
      </c>
      <c r="I810" s="67" t="s">
        <v>830</v>
      </c>
      <c r="J810" s="67" t="s">
        <v>4036</v>
      </c>
      <c r="K810" s="67" t="s">
        <v>4763</v>
      </c>
      <c r="L810" s="68">
        <v>25000</v>
      </c>
      <c r="M810" s="68">
        <v>1502.5</v>
      </c>
      <c r="N810" s="68">
        <v>23497.5</v>
      </c>
      <c r="O810" s="67" t="s">
        <v>4764</v>
      </c>
      <c r="P810" s="67" t="str">
        <f>TMES[[#This Row],[cedula]]&amp;TMES[[#This Row],[ctapresup]]</f>
        <v>402266515742.1.1.1.01</v>
      </c>
      <c r="Q810" s="69">
        <v>0</v>
      </c>
      <c r="R810" s="40">
        <v>717.5</v>
      </c>
      <c r="S810" s="69">
        <v>0</v>
      </c>
      <c r="T810" s="69">
        <v>0</v>
      </c>
      <c r="U810" s="69">
        <v>0</v>
      </c>
      <c r="V810" s="69">
        <v>0</v>
      </c>
      <c r="W810" s="40">
        <v>25</v>
      </c>
      <c r="X810" s="69">
        <v>0</v>
      </c>
      <c r="Y810" s="69">
        <v>0</v>
      </c>
      <c r="Z810" s="40">
        <v>760</v>
      </c>
      <c r="AA810" s="69">
        <v>0</v>
      </c>
    </row>
    <row r="811" spans="1:27">
      <c r="A811" s="67" t="s">
        <v>3052</v>
      </c>
      <c r="B811" s="67" t="s">
        <v>11</v>
      </c>
      <c r="C811" s="67" t="s">
        <v>3102</v>
      </c>
      <c r="D811" s="67" t="s">
        <v>3990</v>
      </c>
      <c r="E811" s="67" t="s">
        <v>3362</v>
      </c>
      <c r="F811" s="67" t="s">
        <v>843</v>
      </c>
      <c r="G811" s="67" t="s">
        <v>2590</v>
      </c>
      <c r="H811" s="67" t="s">
        <v>8</v>
      </c>
      <c r="I811" s="67" t="s">
        <v>830</v>
      </c>
      <c r="J811" s="67" t="s">
        <v>4037</v>
      </c>
      <c r="K811" s="67" t="s">
        <v>4763</v>
      </c>
      <c r="L811" s="68">
        <v>22000</v>
      </c>
      <c r="M811" s="68">
        <v>11118.08</v>
      </c>
      <c r="N811" s="68">
        <v>10881.92</v>
      </c>
      <c r="O811" s="67" t="s">
        <v>4764</v>
      </c>
      <c r="P811" s="67" t="str">
        <f>TMES[[#This Row],[cedula]]&amp;TMES[[#This Row],[ctapresup]]</f>
        <v>017001214012.1.1.1.01</v>
      </c>
      <c r="Q811" s="69">
        <v>0</v>
      </c>
      <c r="R811" s="40">
        <v>631.4</v>
      </c>
      <c r="S811" s="69">
        <v>0</v>
      </c>
      <c r="T811" s="40">
        <v>9792.8799999999992</v>
      </c>
      <c r="U811" s="69">
        <v>0</v>
      </c>
      <c r="V811" s="69">
        <v>0</v>
      </c>
      <c r="W811" s="40">
        <v>25</v>
      </c>
      <c r="X811" s="69">
        <v>0</v>
      </c>
      <c r="Y811" s="69">
        <v>0</v>
      </c>
      <c r="Z811" s="40">
        <v>668.8</v>
      </c>
      <c r="AA811" s="69">
        <v>0</v>
      </c>
    </row>
    <row r="812" spans="1:27">
      <c r="A812" s="67" t="s">
        <v>3052</v>
      </c>
      <c r="B812" s="67" t="s">
        <v>11</v>
      </c>
      <c r="C812" s="67" t="s">
        <v>3102</v>
      </c>
      <c r="D812" s="67" t="s">
        <v>3990</v>
      </c>
      <c r="E812" s="67" t="s">
        <v>3362</v>
      </c>
      <c r="F812" s="67" t="s">
        <v>1276</v>
      </c>
      <c r="G812" s="67" t="s">
        <v>2591</v>
      </c>
      <c r="H812" s="67" t="s">
        <v>1277</v>
      </c>
      <c r="I812" s="67" t="s">
        <v>18</v>
      </c>
      <c r="J812" s="67" t="s">
        <v>4038</v>
      </c>
      <c r="K812" s="67" t="s">
        <v>4763</v>
      </c>
      <c r="L812" s="68">
        <v>16500</v>
      </c>
      <c r="M812" s="68">
        <v>1000.15</v>
      </c>
      <c r="N812" s="68">
        <v>15499.85</v>
      </c>
      <c r="O812" s="67" t="s">
        <v>4764</v>
      </c>
      <c r="P812" s="67" t="str">
        <f>TMES[[#This Row],[cedula]]&amp;TMES[[#This Row],[ctapresup]]</f>
        <v>031032489222.1.1.1.01</v>
      </c>
      <c r="Q812" s="69">
        <v>0</v>
      </c>
      <c r="R812" s="40">
        <v>473.55</v>
      </c>
      <c r="S812" s="69">
        <v>0</v>
      </c>
      <c r="T812" s="69">
        <v>0</v>
      </c>
      <c r="U812" s="69">
        <v>0</v>
      </c>
      <c r="V812" s="69">
        <v>0</v>
      </c>
      <c r="W812" s="40">
        <v>25</v>
      </c>
      <c r="X812" s="69">
        <v>0</v>
      </c>
      <c r="Y812" s="69">
        <v>0</v>
      </c>
      <c r="Z812" s="40">
        <v>501.6</v>
      </c>
      <c r="AA812" s="69">
        <v>0</v>
      </c>
    </row>
    <row r="813" spans="1:27">
      <c r="A813" s="67" t="s">
        <v>3052</v>
      </c>
      <c r="B813" s="67" t="s">
        <v>11</v>
      </c>
      <c r="C813" s="67" t="s">
        <v>3102</v>
      </c>
      <c r="D813" s="67" t="s">
        <v>3990</v>
      </c>
      <c r="E813" s="67" t="s">
        <v>3362</v>
      </c>
      <c r="F813" s="67" t="s">
        <v>1191</v>
      </c>
      <c r="G813" s="67" t="s">
        <v>2592</v>
      </c>
      <c r="H813" s="67" t="s">
        <v>123</v>
      </c>
      <c r="I813" s="67" t="s">
        <v>830</v>
      </c>
      <c r="J813" s="67" t="s">
        <v>4039</v>
      </c>
      <c r="K813" s="67" t="s">
        <v>4763</v>
      </c>
      <c r="L813" s="68">
        <v>175000</v>
      </c>
      <c r="M813" s="68">
        <v>40232.589999999997</v>
      </c>
      <c r="N813" s="68">
        <v>134767.41</v>
      </c>
      <c r="O813" s="67" t="s">
        <v>4764</v>
      </c>
      <c r="P813" s="67" t="str">
        <f>TMES[[#This Row],[cedula]]&amp;TMES[[#This Row],[ctapresup]]</f>
        <v>001008959372.1.1.1.01</v>
      </c>
      <c r="Q813" s="69">
        <v>0</v>
      </c>
      <c r="R813" s="40">
        <v>5022.5</v>
      </c>
      <c r="S813" s="40">
        <v>400</v>
      </c>
      <c r="T813" s="69">
        <v>0</v>
      </c>
      <c r="U813" s="69">
        <v>0</v>
      </c>
      <c r="V813" s="69">
        <v>0</v>
      </c>
      <c r="W813" s="40">
        <v>25</v>
      </c>
      <c r="X813" s="40">
        <v>29841.29</v>
      </c>
      <c r="Y813" s="69">
        <v>0</v>
      </c>
      <c r="Z813" s="40">
        <v>4943.8</v>
      </c>
      <c r="AA813" s="69">
        <v>0</v>
      </c>
    </row>
    <row r="814" spans="1:27">
      <c r="A814" s="67" t="s">
        <v>3052</v>
      </c>
      <c r="B814" s="67" t="s">
        <v>11</v>
      </c>
      <c r="C814" s="67" t="s">
        <v>3102</v>
      </c>
      <c r="D814" s="67" t="s">
        <v>3990</v>
      </c>
      <c r="E814" s="67" t="s">
        <v>3362</v>
      </c>
      <c r="F814" s="67" t="s">
        <v>844</v>
      </c>
      <c r="G814" s="67" t="s">
        <v>2593</v>
      </c>
      <c r="H814" s="67" t="s">
        <v>42</v>
      </c>
      <c r="I814" s="67" t="s">
        <v>830</v>
      </c>
      <c r="J814" s="67" t="s">
        <v>4040</v>
      </c>
      <c r="K814" s="67" t="s">
        <v>4763</v>
      </c>
      <c r="L814" s="68">
        <v>26250</v>
      </c>
      <c r="M814" s="68">
        <v>11892.21</v>
      </c>
      <c r="N814" s="68">
        <v>14357.79</v>
      </c>
      <c r="O814" s="67" t="s">
        <v>4764</v>
      </c>
      <c r="P814" s="67" t="str">
        <f>TMES[[#This Row],[cedula]]&amp;TMES[[#This Row],[ctapresup]]</f>
        <v>001026465022.1.1.1.01</v>
      </c>
      <c r="Q814" s="69">
        <v>0</v>
      </c>
      <c r="R814" s="40">
        <v>753.38</v>
      </c>
      <c r="S814" s="69">
        <v>0</v>
      </c>
      <c r="T814" s="40">
        <v>10315.83</v>
      </c>
      <c r="U814" s="69">
        <v>0</v>
      </c>
      <c r="V814" s="69">
        <v>0</v>
      </c>
      <c r="W814" s="40">
        <v>25</v>
      </c>
      <c r="X814" s="69">
        <v>0</v>
      </c>
      <c r="Y814" s="69">
        <v>0</v>
      </c>
      <c r="Z814" s="40">
        <v>798</v>
      </c>
      <c r="AA814" s="69">
        <v>0</v>
      </c>
    </row>
    <row r="815" spans="1:27">
      <c r="A815" s="67" t="s">
        <v>3052</v>
      </c>
      <c r="B815" s="67" t="s">
        <v>11</v>
      </c>
      <c r="C815" s="67" t="s">
        <v>3102</v>
      </c>
      <c r="D815" s="67" t="s">
        <v>3990</v>
      </c>
      <c r="E815" s="67" t="s">
        <v>3362</v>
      </c>
      <c r="F815" s="67" t="s">
        <v>260</v>
      </c>
      <c r="G815" s="67" t="s">
        <v>1320</v>
      </c>
      <c r="H815" s="67" t="s">
        <v>261</v>
      </c>
      <c r="I815" s="67" t="s">
        <v>73</v>
      </c>
      <c r="J815" s="67" t="s">
        <v>4041</v>
      </c>
      <c r="K815" s="67" t="s">
        <v>4763</v>
      </c>
      <c r="L815" s="68">
        <v>70000</v>
      </c>
      <c r="M815" s="68">
        <v>20276.47</v>
      </c>
      <c r="N815" s="68">
        <v>49723.53</v>
      </c>
      <c r="O815" s="67" t="s">
        <v>4764</v>
      </c>
      <c r="P815" s="67" t="str">
        <f>TMES[[#This Row],[cedula]]&amp;TMES[[#This Row],[ctapresup]]</f>
        <v>010007143432.1.1.1.01</v>
      </c>
      <c r="Q815" s="69">
        <v>0</v>
      </c>
      <c r="R815" s="40">
        <v>2009</v>
      </c>
      <c r="S815" s="40">
        <v>1200</v>
      </c>
      <c r="T815" s="40">
        <v>9495.99</v>
      </c>
      <c r="U815" s="69">
        <v>0</v>
      </c>
      <c r="V815" s="40">
        <v>50</v>
      </c>
      <c r="W815" s="40">
        <v>25</v>
      </c>
      <c r="X815" s="40">
        <v>5368.48</v>
      </c>
      <c r="Y815" s="69">
        <v>0</v>
      </c>
      <c r="Z815" s="40">
        <v>2128</v>
      </c>
      <c r="AA815" s="69">
        <v>0</v>
      </c>
    </row>
    <row r="816" spans="1:27">
      <c r="A816" s="67" t="s">
        <v>3052</v>
      </c>
      <c r="B816" s="67" t="s">
        <v>11</v>
      </c>
      <c r="C816" s="67" t="s">
        <v>3102</v>
      </c>
      <c r="D816" s="67" t="s">
        <v>3990</v>
      </c>
      <c r="E816" s="67" t="s">
        <v>3362</v>
      </c>
      <c r="F816" s="67" t="s">
        <v>1288</v>
      </c>
      <c r="G816" s="67" t="s">
        <v>2594</v>
      </c>
      <c r="H816" s="67" t="s">
        <v>474</v>
      </c>
      <c r="I816" s="67" t="s">
        <v>728</v>
      </c>
      <c r="J816" s="67" t="s">
        <v>4042</v>
      </c>
      <c r="K816" s="67" t="s">
        <v>4763</v>
      </c>
      <c r="L816" s="68">
        <v>10000</v>
      </c>
      <c r="M816" s="68">
        <v>616</v>
      </c>
      <c r="N816" s="68">
        <v>9384</v>
      </c>
      <c r="O816" s="67" t="s">
        <v>4764</v>
      </c>
      <c r="P816" s="67" t="str">
        <f>TMES[[#This Row],[cedula]]&amp;TMES[[#This Row],[ctapresup]]</f>
        <v>031034103082.1.1.1.01</v>
      </c>
      <c r="Q816" s="69">
        <v>0</v>
      </c>
      <c r="R816" s="40">
        <v>287</v>
      </c>
      <c r="S816" s="69">
        <v>0</v>
      </c>
      <c r="T816" s="69">
        <v>0</v>
      </c>
      <c r="U816" s="69">
        <v>0</v>
      </c>
      <c r="V816" s="69">
        <v>0</v>
      </c>
      <c r="W816" s="40">
        <v>25</v>
      </c>
      <c r="X816" s="69">
        <v>0</v>
      </c>
      <c r="Y816" s="69">
        <v>0</v>
      </c>
      <c r="Z816" s="40">
        <v>304</v>
      </c>
      <c r="AA816" s="69">
        <v>0</v>
      </c>
    </row>
    <row r="817" spans="1:27">
      <c r="A817" s="67" t="s">
        <v>3052</v>
      </c>
      <c r="B817" s="67" t="s">
        <v>11</v>
      </c>
      <c r="C817" s="67" t="s">
        <v>3102</v>
      </c>
      <c r="D817" s="67" t="s">
        <v>3990</v>
      </c>
      <c r="E817" s="67" t="s">
        <v>3362</v>
      </c>
      <c r="F817" s="67" t="s">
        <v>845</v>
      </c>
      <c r="G817" s="67" t="s">
        <v>1523</v>
      </c>
      <c r="H817" s="67" t="s">
        <v>159</v>
      </c>
      <c r="I817" s="67" t="s">
        <v>830</v>
      </c>
      <c r="J817" s="67" t="s">
        <v>4043</v>
      </c>
      <c r="K817" s="67" t="s">
        <v>4763</v>
      </c>
      <c r="L817" s="68">
        <v>31500</v>
      </c>
      <c r="M817" s="68">
        <v>13706.54</v>
      </c>
      <c r="N817" s="68">
        <v>17793.46</v>
      </c>
      <c r="O817" s="67" t="s">
        <v>4764</v>
      </c>
      <c r="P817" s="67" t="str">
        <f>TMES[[#This Row],[cedula]]&amp;TMES[[#This Row],[ctapresup]]</f>
        <v>001005829802.1.1.1.01</v>
      </c>
      <c r="Q817" s="69">
        <v>0</v>
      </c>
      <c r="R817" s="40">
        <v>904.05</v>
      </c>
      <c r="S817" s="40">
        <v>600</v>
      </c>
      <c r="T817" s="40">
        <v>11169.89</v>
      </c>
      <c r="U817" s="69">
        <v>0</v>
      </c>
      <c r="V817" s="40">
        <v>50</v>
      </c>
      <c r="W817" s="40">
        <v>25</v>
      </c>
      <c r="X817" s="69">
        <v>0</v>
      </c>
      <c r="Y817" s="69">
        <v>0</v>
      </c>
      <c r="Z817" s="40">
        <v>957.6</v>
      </c>
      <c r="AA817" s="69">
        <v>0</v>
      </c>
    </row>
    <row r="818" spans="1:27">
      <c r="A818" s="67" t="s">
        <v>3052</v>
      </c>
      <c r="B818" s="67" t="s">
        <v>11</v>
      </c>
      <c r="C818" s="67" t="s">
        <v>3102</v>
      </c>
      <c r="D818" s="67" t="s">
        <v>3990</v>
      </c>
      <c r="E818" s="67" t="s">
        <v>3362</v>
      </c>
      <c r="F818" s="67" t="s">
        <v>846</v>
      </c>
      <c r="G818" s="67" t="s">
        <v>1524</v>
      </c>
      <c r="H818" s="67" t="s">
        <v>8</v>
      </c>
      <c r="I818" s="67" t="s">
        <v>830</v>
      </c>
      <c r="J818" s="67" t="s">
        <v>4044</v>
      </c>
      <c r="K818" s="67" t="s">
        <v>4763</v>
      </c>
      <c r="L818" s="68">
        <v>22000</v>
      </c>
      <c r="M818" s="68">
        <v>9689.93</v>
      </c>
      <c r="N818" s="68">
        <v>12310.07</v>
      </c>
      <c r="O818" s="67" t="s">
        <v>4764</v>
      </c>
      <c r="P818" s="67" t="str">
        <f>TMES[[#This Row],[cedula]]&amp;TMES[[#This Row],[ctapresup]]</f>
        <v>001096065252.1.1.1.01</v>
      </c>
      <c r="Q818" s="69">
        <v>0</v>
      </c>
      <c r="R818" s="40">
        <v>631.4</v>
      </c>
      <c r="S818" s="69">
        <v>0</v>
      </c>
      <c r="T818" s="40">
        <v>8314.73</v>
      </c>
      <c r="U818" s="69">
        <v>0</v>
      </c>
      <c r="V818" s="40">
        <v>50</v>
      </c>
      <c r="W818" s="40">
        <v>25</v>
      </c>
      <c r="X818" s="69">
        <v>0</v>
      </c>
      <c r="Y818" s="69">
        <v>0</v>
      </c>
      <c r="Z818" s="40">
        <v>668.8</v>
      </c>
      <c r="AA818" s="69">
        <v>0</v>
      </c>
    </row>
    <row r="819" spans="1:27">
      <c r="A819" s="67" t="s">
        <v>3052</v>
      </c>
      <c r="B819" s="67" t="s">
        <v>11</v>
      </c>
      <c r="C819" s="67" t="s">
        <v>3102</v>
      </c>
      <c r="D819" s="67" t="s">
        <v>3990</v>
      </c>
      <c r="E819" s="67" t="s">
        <v>3362</v>
      </c>
      <c r="F819" s="67" t="s">
        <v>738</v>
      </c>
      <c r="G819" s="67" t="s">
        <v>2595</v>
      </c>
      <c r="H819" s="67" t="s">
        <v>128</v>
      </c>
      <c r="I819" s="67" t="s">
        <v>728</v>
      </c>
      <c r="J819" s="67" t="s">
        <v>4045</v>
      </c>
      <c r="K819" s="67" t="s">
        <v>4763</v>
      </c>
      <c r="L819" s="68">
        <v>15000</v>
      </c>
      <c r="M819" s="68">
        <v>1211.5</v>
      </c>
      <c r="N819" s="68">
        <v>13788.5</v>
      </c>
      <c r="O819" s="67" t="s">
        <v>4764</v>
      </c>
      <c r="P819" s="67" t="str">
        <f>TMES[[#This Row],[cedula]]&amp;TMES[[#This Row],[ctapresup]]</f>
        <v>031019422862.1.1.1.01</v>
      </c>
      <c r="Q819" s="69">
        <v>0</v>
      </c>
      <c r="R819" s="40">
        <v>430.5</v>
      </c>
      <c r="S819" s="40">
        <v>300</v>
      </c>
      <c r="T819" s="69">
        <v>0</v>
      </c>
      <c r="U819" s="69">
        <v>0</v>
      </c>
      <c r="V819" s="69">
        <v>0</v>
      </c>
      <c r="W819" s="40">
        <v>25</v>
      </c>
      <c r="X819" s="69">
        <v>0</v>
      </c>
      <c r="Y819" s="69">
        <v>0</v>
      </c>
      <c r="Z819" s="40">
        <v>456</v>
      </c>
      <c r="AA819" s="69">
        <v>0</v>
      </c>
    </row>
    <row r="820" spans="1:27">
      <c r="A820" s="67" t="s">
        <v>3052</v>
      </c>
      <c r="B820" s="67" t="s">
        <v>11</v>
      </c>
      <c r="C820" s="67" t="s">
        <v>3102</v>
      </c>
      <c r="D820" s="67" t="s">
        <v>3990</v>
      </c>
      <c r="E820" s="67" t="s">
        <v>3362</v>
      </c>
      <c r="F820" s="67" t="s">
        <v>25</v>
      </c>
      <c r="G820" s="67" t="s">
        <v>2596</v>
      </c>
      <c r="H820" s="67" t="s">
        <v>8</v>
      </c>
      <c r="I820" s="67" t="s">
        <v>18</v>
      </c>
      <c r="J820" s="67" t="s">
        <v>4046</v>
      </c>
      <c r="K820" s="67" t="s">
        <v>4763</v>
      </c>
      <c r="L820" s="68">
        <v>10000</v>
      </c>
      <c r="M820" s="68">
        <v>666</v>
      </c>
      <c r="N820" s="68">
        <v>9334</v>
      </c>
      <c r="O820" s="67" t="s">
        <v>4764</v>
      </c>
      <c r="P820" s="67" t="str">
        <f>TMES[[#This Row],[cedula]]&amp;TMES[[#This Row],[ctapresup]]</f>
        <v>031015236562.1.1.1.01</v>
      </c>
      <c r="Q820" s="69">
        <v>0</v>
      </c>
      <c r="R820" s="40">
        <v>287</v>
      </c>
      <c r="S820" s="69">
        <v>0</v>
      </c>
      <c r="T820" s="69">
        <v>0</v>
      </c>
      <c r="U820" s="69">
        <v>0</v>
      </c>
      <c r="V820" s="40">
        <v>50</v>
      </c>
      <c r="W820" s="40">
        <v>25</v>
      </c>
      <c r="X820" s="69">
        <v>0</v>
      </c>
      <c r="Y820" s="69">
        <v>0</v>
      </c>
      <c r="Z820" s="40">
        <v>304</v>
      </c>
      <c r="AA820" s="69">
        <v>0</v>
      </c>
    </row>
    <row r="821" spans="1:27">
      <c r="A821" s="67" t="s">
        <v>3052</v>
      </c>
      <c r="B821" s="67" t="s">
        <v>11</v>
      </c>
      <c r="C821" s="67" t="s">
        <v>3102</v>
      </c>
      <c r="D821" s="67" t="s">
        <v>3361</v>
      </c>
      <c r="E821" s="67" t="s">
        <v>3362</v>
      </c>
      <c r="F821" s="67" t="s">
        <v>154</v>
      </c>
      <c r="G821" s="67" t="s">
        <v>1525</v>
      </c>
      <c r="H821" s="67" t="s">
        <v>155</v>
      </c>
      <c r="I821" s="67" t="s">
        <v>144</v>
      </c>
      <c r="J821" s="67" t="s">
        <v>4047</v>
      </c>
      <c r="K821" s="67" t="s">
        <v>4763</v>
      </c>
      <c r="L821" s="68">
        <v>10000</v>
      </c>
      <c r="M821" s="68">
        <v>666</v>
      </c>
      <c r="N821" s="68">
        <v>9334</v>
      </c>
      <c r="O821" s="67" t="s">
        <v>4764</v>
      </c>
      <c r="P821" s="67" t="str">
        <f>TMES[[#This Row],[cedula]]&amp;TMES[[#This Row],[ctapresup]]</f>
        <v>001128597982.1.1.1.01</v>
      </c>
      <c r="Q821" s="69">
        <v>0</v>
      </c>
      <c r="R821" s="40">
        <v>287</v>
      </c>
      <c r="S821" s="69">
        <v>0</v>
      </c>
      <c r="T821" s="69">
        <v>0</v>
      </c>
      <c r="U821" s="69">
        <v>0</v>
      </c>
      <c r="V821" s="40">
        <v>50</v>
      </c>
      <c r="W821" s="40">
        <v>25</v>
      </c>
      <c r="X821" s="69">
        <v>0</v>
      </c>
      <c r="Y821" s="69">
        <v>0</v>
      </c>
      <c r="Z821" s="40">
        <v>304</v>
      </c>
      <c r="AA821" s="69">
        <v>0</v>
      </c>
    </row>
    <row r="822" spans="1:27">
      <c r="A822" s="67" t="s">
        <v>3052</v>
      </c>
      <c r="B822" s="67" t="s">
        <v>11</v>
      </c>
      <c r="C822" s="67" t="s">
        <v>3102</v>
      </c>
      <c r="D822" s="67" t="s">
        <v>3990</v>
      </c>
      <c r="E822" s="67" t="s">
        <v>3362</v>
      </c>
      <c r="F822" s="67" t="s">
        <v>1872</v>
      </c>
      <c r="G822" s="67" t="s">
        <v>2597</v>
      </c>
      <c r="H822" s="67" t="s">
        <v>760</v>
      </c>
      <c r="I822" s="67" t="s">
        <v>830</v>
      </c>
      <c r="J822" s="67" t="s">
        <v>4048</v>
      </c>
      <c r="K822" s="67" t="s">
        <v>4763</v>
      </c>
      <c r="L822" s="68">
        <v>36000</v>
      </c>
      <c r="M822" s="68">
        <v>2152.6</v>
      </c>
      <c r="N822" s="68">
        <v>33847.4</v>
      </c>
      <c r="O822" s="67" t="s">
        <v>4764</v>
      </c>
      <c r="P822" s="67" t="str">
        <f>TMES[[#This Row],[cedula]]&amp;TMES[[#This Row],[ctapresup]]</f>
        <v>402125887722.1.1.1.01</v>
      </c>
      <c r="Q822" s="69">
        <v>0</v>
      </c>
      <c r="R822" s="40">
        <v>1033.2</v>
      </c>
      <c r="S822" s="69">
        <v>0</v>
      </c>
      <c r="T822" s="69">
        <v>0</v>
      </c>
      <c r="U822" s="69">
        <v>0</v>
      </c>
      <c r="V822" s="69">
        <v>0</v>
      </c>
      <c r="W822" s="40">
        <v>25</v>
      </c>
      <c r="X822" s="69">
        <v>0</v>
      </c>
      <c r="Y822" s="69">
        <v>0</v>
      </c>
      <c r="Z822" s="40">
        <v>1094.4000000000001</v>
      </c>
      <c r="AA822" s="69">
        <v>0</v>
      </c>
    </row>
    <row r="823" spans="1:27">
      <c r="A823" s="67" t="s">
        <v>3052</v>
      </c>
      <c r="B823" s="67" t="s">
        <v>11</v>
      </c>
      <c r="C823" s="67" t="s">
        <v>3102</v>
      </c>
      <c r="D823" s="67" t="s">
        <v>3990</v>
      </c>
      <c r="E823" s="67" t="s">
        <v>3362</v>
      </c>
      <c r="F823" s="67" t="s">
        <v>26</v>
      </c>
      <c r="G823" s="67" t="s">
        <v>2598</v>
      </c>
      <c r="H823" s="67" t="s">
        <v>27</v>
      </c>
      <c r="I823" s="67" t="s">
        <v>18</v>
      </c>
      <c r="J823" s="67" t="s">
        <v>4049</v>
      </c>
      <c r="K823" s="67" t="s">
        <v>4763</v>
      </c>
      <c r="L823" s="68">
        <v>11000</v>
      </c>
      <c r="M823" s="68">
        <v>675.1</v>
      </c>
      <c r="N823" s="68">
        <v>10324.9</v>
      </c>
      <c r="O823" s="67" t="s">
        <v>4764</v>
      </c>
      <c r="P823" s="67" t="str">
        <f>TMES[[#This Row],[cedula]]&amp;TMES[[#This Row],[ctapresup]]</f>
        <v>031030627862.1.1.1.01</v>
      </c>
      <c r="Q823" s="69">
        <v>0</v>
      </c>
      <c r="R823" s="40">
        <v>315.7</v>
      </c>
      <c r="S823" s="69">
        <v>0</v>
      </c>
      <c r="T823" s="69">
        <v>0</v>
      </c>
      <c r="U823" s="69">
        <v>0</v>
      </c>
      <c r="V823" s="69">
        <v>0</v>
      </c>
      <c r="W823" s="40">
        <v>25</v>
      </c>
      <c r="X823" s="69">
        <v>0</v>
      </c>
      <c r="Y823" s="69">
        <v>0</v>
      </c>
      <c r="Z823" s="40">
        <v>334.4</v>
      </c>
      <c r="AA823" s="69">
        <v>0</v>
      </c>
    </row>
    <row r="824" spans="1:27">
      <c r="A824" s="67" t="s">
        <v>3052</v>
      </c>
      <c r="B824" s="67" t="s">
        <v>11</v>
      </c>
      <c r="C824" s="67" t="s">
        <v>3102</v>
      </c>
      <c r="D824" s="67" t="s">
        <v>3361</v>
      </c>
      <c r="E824" s="67" t="s">
        <v>3362</v>
      </c>
      <c r="F824" s="67" t="s">
        <v>157</v>
      </c>
      <c r="G824" s="67" t="s">
        <v>1526</v>
      </c>
      <c r="H824" s="67" t="s">
        <v>153</v>
      </c>
      <c r="I824" s="67" t="s">
        <v>144</v>
      </c>
      <c r="J824" s="67" t="s">
        <v>4050</v>
      </c>
      <c r="K824" s="67" t="s">
        <v>4763</v>
      </c>
      <c r="L824" s="68">
        <v>10000</v>
      </c>
      <c r="M824" s="68">
        <v>966</v>
      </c>
      <c r="N824" s="68">
        <v>9034</v>
      </c>
      <c r="O824" s="67" t="s">
        <v>4764</v>
      </c>
      <c r="P824" s="67" t="str">
        <f>TMES[[#This Row],[cedula]]&amp;TMES[[#This Row],[ctapresup]]</f>
        <v>001137421182.1.1.1.01</v>
      </c>
      <c r="Q824" s="69">
        <v>0</v>
      </c>
      <c r="R824" s="40">
        <v>287</v>
      </c>
      <c r="S824" s="40">
        <v>300</v>
      </c>
      <c r="T824" s="69">
        <v>0</v>
      </c>
      <c r="U824" s="69">
        <v>0</v>
      </c>
      <c r="V824" s="40">
        <v>50</v>
      </c>
      <c r="W824" s="40">
        <v>25</v>
      </c>
      <c r="X824" s="69">
        <v>0</v>
      </c>
      <c r="Y824" s="69">
        <v>0</v>
      </c>
      <c r="Z824" s="40">
        <v>304</v>
      </c>
      <c r="AA824" s="69">
        <v>0</v>
      </c>
    </row>
    <row r="825" spans="1:27">
      <c r="A825" s="67" t="s">
        <v>3052</v>
      </c>
      <c r="B825" s="67" t="s">
        <v>11</v>
      </c>
      <c r="C825" s="67" t="s">
        <v>3102</v>
      </c>
      <c r="D825" s="67" t="s">
        <v>3990</v>
      </c>
      <c r="E825" s="67" t="s">
        <v>3362</v>
      </c>
      <c r="F825" s="67" t="s">
        <v>1615</v>
      </c>
      <c r="G825" s="67" t="s">
        <v>2599</v>
      </c>
      <c r="H825" s="67" t="s">
        <v>10</v>
      </c>
      <c r="I825" s="67" t="s">
        <v>1290</v>
      </c>
      <c r="J825" s="67" t="s">
        <v>4051</v>
      </c>
      <c r="K825" s="67" t="s">
        <v>4763</v>
      </c>
      <c r="L825" s="68">
        <v>25000</v>
      </c>
      <c r="M825" s="68">
        <v>3014.95</v>
      </c>
      <c r="N825" s="68">
        <v>21985.05</v>
      </c>
      <c r="O825" s="67" t="s">
        <v>4764</v>
      </c>
      <c r="P825" s="67" t="str">
        <f>TMES[[#This Row],[cedula]]&amp;TMES[[#This Row],[ctapresup]]</f>
        <v>012011944512.1.1.1.01</v>
      </c>
      <c r="Q825" s="69">
        <v>0</v>
      </c>
      <c r="R825" s="40">
        <v>717.5</v>
      </c>
      <c r="S825" s="69">
        <v>0</v>
      </c>
      <c r="T825" s="69">
        <v>0</v>
      </c>
      <c r="U825" s="69">
        <v>0</v>
      </c>
      <c r="V825" s="69">
        <v>0</v>
      </c>
      <c r="W825" s="40">
        <v>25</v>
      </c>
      <c r="X825" s="69">
        <v>0</v>
      </c>
      <c r="Y825" s="69">
        <v>0</v>
      </c>
      <c r="Z825" s="40">
        <v>760</v>
      </c>
      <c r="AA825" s="40">
        <v>1512.45</v>
      </c>
    </row>
    <row r="826" spans="1:27">
      <c r="A826" s="67" t="s">
        <v>3052</v>
      </c>
      <c r="B826" s="67" t="s">
        <v>11</v>
      </c>
      <c r="C826" s="67" t="s">
        <v>3102</v>
      </c>
      <c r="D826" s="67" t="s">
        <v>3990</v>
      </c>
      <c r="E826" s="67" t="s">
        <v>3362</v>
      </c>
      <c r="F826" s="67" t="s">
        <v>1764</v>
      </c>
      <c r="G826" s="67" t="s">
        <v>2600</v>
      </c>
      <c r="H826" s="67" t="s">
        <v>292</v>
      </c>
      <c r="I826" s="67" t="s">
        <v>332</v>
      </c>
      <c r="J826" s="67" t="s">
        <v>4052</v>
      </c>
      <c r="K826" s="67" t="s">
        <v>4763</v>
      </c>
      <c r="L826" s="68">
        <v>36000</v>
      </c>
      <c r="M826" s="68">
        <v>2152.6</v>
      </c>
      <c r="N826" s="68">
        <v>33847.4</v>
      </c>
      <c r="O826" s="67" t="s">
        <v>4764</v>
      </c>
      <c r="P826" s="67" t="str">
        <f>TMES[[#This Row],[cedula]]&amp;TMES[[#This Row],[ctapresup]]</f>
        <v>001193175272.1.1.1.01</v>
      </c>
      <c r="Q826" s="69">
        <v>0</v>
      </c>
      <c r="R826" s="40">
        <v>1033.2</v>
      </c>
      <c r="S826" s="69">
        <v>0</v>
      </c>
      <c r="T826" s="69">
        <v>0</v>
      </c>
      <c r="U826" s="69">
        <v>0</v>
      </c>
      <c r="V826" s="69">
        <v>0</v>
      </c>
      <c r="W826" s="40">
        <v>25</v>
      </c>
      <c r="X826" s="69">
        <v>0</v>
      </c>
      <c r="Y826" s="69">
        <v>0</v>
      </c>
      <c r="Z826" s="40">
        <v>1094.4000000000001</v>
      </c>
      <c r="AA826" s="69">
        <v>0</v>
      </c>
    </row>
    <row r="827" spans="1:27">
      <c r="A827" s="67" t="s">
        <v>3052</v>
      </c>
      <c r="B827" s="67" t="s">
        <v>11</v>
      </c>
      <c r="C827" s="67" t="s">
        <v>3102</v>
      </c>
      <c r="D827" s="67" t="s">
        <v>3990</v>
      </c>
      <c r="E827" s="67" t="s">
        <v>3362</v>
      </c>
      <c r="F827" s="67" t="s">
        <v>4787</v>
      </c>
      <c r="G827" s="67" t="s">
        <v>4788</v>
      </c>
      <c r="H827" s="67" t="s">
        <v>8</v>
      </c>
      <c r="I827" s="67" t="s">
        <v>728</v>
      </c>
      <c r="J827" s="67" t="s">
        <v>4789</v>
      </c>
      <c r="K827" s="67" t="s">
        <v>4763</v>
      </c>
      <c r="L827" s="68">
        <v>17000</v>
      </c>
      <c r="M827" s="68">
        <v>1029.7</v>
      </c>
      <c r="N827" s="68">
        <v>15970.3</v>
      </c>
      <c r="O827" s="67" t="s">
        <v>4764</v>
      </c>
      <c r="P827" s="67" t="str">
        <f>TMES[[#This Row],[cedula]]&amp;TMES[[#This Row],[ctapresup]]</f>
        <v>031012250542.1.1.1.01</v>
      </c>
      <c r="Q827" s="69">
        <v>0</v>
      </c>
      <c r="R827" s="40">
        <v>487.9</v>
      </c>
      <c r="S827" s="69">
        <v>0</v>
      </c>
      <c r="T827" s="69">
        <v>0</v>
      </c>
      <c r="U827" s="69">
        <v>0</v>
      </c>
      <c r="V827" s="69">
        <v>0</v>
      </c>
      <c r="W827" s="40">
        <v>25</v>
      </c>
      <c r="X827" s="69">
        <v>0</v>
      </c>
      <c r="Y827" s="69">
        <v>0</v>
      </c>
      <c r="Z827" s="40">
        <v>516.79999999999995</v>
      </c>
      <c r="AA827" s="69">
        <v>0</v>
      </c>
    </row>
    <row r="828" spans="1:27">
      <c r="A828" s="67" t="s">
        <v>3052</v>
      </c>
      <c r="B828" s="67" t="s">
        <v>11</v>
      </c>
      <c r="C828" s="67" t="s">
        <v>3102</v>
      </c>
      <c r="D828" s="67" t="s">
        <v>3990</v>
      </c>
      <c r="E828" s="67" t="s">
        <v>3362</v>
      </c>
      <c r="F828" s="67" t="s">
        <v>1252</v>
      </c>
      <c r="G828" s="67" t="s">
        <v>2601</v>
      </c>
      <c r="H828" s="67" t="s">
        <v>27</v>
      </c>
      <c r="I828" s="67" t="s">
        <v>830</v>
      </c>
      <c r="J828" s="67" t="s">
        <v>4053</v>
      </c>
      <c r="K828" s="67" t="s">
        <v>4763</v>
      </c>
      <c r="L828" s="68">
        <v>20000</v>
      </c>
      <c r="M828" s="68">
        <v>5516.92</v>
      </c>
      <c r="N828" s="68">
        <v>14483.08</v>
      </c>
      <c r="O828" s="67" t="s">
        <v>4764</v>
      </c>
      <c r="P828" s="67" t="str">
        <f>TMES[[#This Row],[cedula]]&amp;TMES[[#This Row],[ctapresup]]</f>
        <v>059001538332.1.1.1.01</v>
      </c>
      <c r="Q828" s="69">
        <v>0</v>
      </c>
      <c r="R828" s="40">
        <v>574</v>
      </c>
      <c r="S828" s="69">
        <v>0</v>
      </c>
      <c r="T828" s="40">
        <v>4309.92</v>
      </c>
      <c r="U828" s="69">
        <v>0</v>
      </c>
      <c r="V828" s="69">
        <v>0</v>
      </c>
      <c r="W828" s="40">
        <v>25</v>
      </c>
      <c r="X828" s="69">
        <v>0</v>
      </c>
      <c r="Y828" s="69">
        <v>0</v>
      </c>
      <c r="Z828" s="40">
        <v>608</v>
      </c>
      <c r="AA828" s="69">
        <v>0</v>
      </c>
    </row>
    <row r="829" spans="1:27">
      <c r="A829" s="67" t="s">
        <v>3052</v>
      </c>
      <c r="B829" s="67" t="s">
        <v>11</v>
      </c>
      <c r="C829" s="67" t="s">
        <v>3102</v>
      </c>
      <c r="D829" s="67" t="s">
        <v>3990</v>
      </c>
      <c r="E829" s="67" t="s">
        <v>3362</v>
      </c>
      <c r="F829" s="67" t="s">
        <v>847</v>
      </c>
      <c r="G829" s="67" t="s">
        <v>2602</v>
      </c>
      <c r="H829" s="67" t="s">
        <v>117</v>
      </c>
      <c r="I829" s="67" t="s">
        <v>830</v>
      </c>
      <c r="J829" s="67" t="s">
        <v>4054</v>
      </c>
      <c r="K829" s="67" t="s">
        <v>4763</v>
      </c>
      <c r="L829" s="68">
        <v>22000</v>
      </c>
      <c r="M829" s="68">
        <v>7440.6</v>
      </c>
      <c r="N829" s="68">
        <v>14559.4</v>
      </c>
      <c r="O829" s="67" t="s">
        <v>4764</v>
      </c>
      <c r="P829" s="67" t="str">
        <f>TMES[[#This Row],[cedula]]&amp;TMES[[#This Row],[ctapresup]]</f>
        <v>225003436232.1.1.1.01</v>
      </c>
      <c r="Q829" s="69">
        <v>0</v>
      </c>
      <c r="R829" s="40">
        <v>631.4</v>
      </c>
      <c r="S829" s="69">
        <v>0</v>
      </c>
      <c r="T829" s="40">
        <v>6115.4</v>
      </c>
      <c r="U829" s="69">
        <v>0</v>
      </c>
      <c r="V829" s="69">
        <v>0</v>
      </c>
      <c r="W829" s="40">
        <v>25</v>
      </c>
      <c r="X829" s="69">
        <v>0</v>
      </c>
      <c r="Y829" s="69">
        <v>0</v>
      </c>
      <c r="Z829" s="40">
        <v>668.8</v>
      </c>
      <c r="AA829" s="69">
        <v>0</v>
      </c>
    </row>
    <row r="830" spans="1:27">
      <c r="A830" s="67" t="s">
        <v>3052</v>
      </c>
      <c r="B830" s="67" t="s">
        <v>11</v>
      </c>
      <c r="C830" s="67" t="s">
        <v>3102</v>
      </c>
      <c r="D830" s="67" t="s">
        <v>3990</v>
      </c>
      <c r="E830" s="67" t="s">
        <v>3362</v>
      </c>
      <c r="F830" s="67" t="s">
        <v>848</v>
      </c>
      <c r="G830" s="67" t="s">
        <v>2603</v>
      </c>
      <c r="H830" s="67" t="s">
        <v>8</v>
      </c>
      <c r="I830" s="67" t="s">
        <v>830</v>
      </c>
      <c r="J830" s="67" t="s">
        <v>4055</v>
      </c>
      <c r="K830" s="67" t="s">
        <v>4763</v>
      </c>
      <c r="L830" s="68">
        <v>22000</v>
      </c>
      <c r="M830" s="68">
        <v>13845.22</v>
      </c>
      <c r="N830" s="68">
        <v>8154.78</v>
      </c>
      <c r="O830" s="67" t="s">
        <v>4764</v>
      </c>
      <c r="P830" s="67" t="str">
        <f>TMES[[#This Row],[cedula]]&amp;TMES[[#This Row],[ctapresup]]</f>
        <v>068001383462.1.1.1.01</v>
      </c>
      <c r="Q830" s="69">
        <v>0</v>
      </c>
      <c r="R830" s="40">
        <v>631.4</v>
      </c>
      <c r="S830" s="40">
        <v>300</v>
      </c>
      <c r="T830" s="40">
        <v>12170.02</v>
      </c>
      <c r="U830" s="69">
        <v>0</v>
      </c>
      <c r="V830" s="40">
        <v>50</v>
      </c>
      <c r="W830" s="40">
        <v>25</v>
      </c>
      <c r="X830" s="69">
        <v>0</v>
      </c>
      <c r="Y830" s="69">
        <v>0</v>
      </c>
      <c r="Z830" s="40">
        <v>668.8</v>
      </c>
      <c r="AA830" s="69">
        <v>0</v>
      </c>
    </row>
    <row r="831" spans="1:27">
      <c r="A831" s="67" t="s">
        <v>3052</v>
      </c>
      <c r="B831" s="67" t="s">
        <v>11</v>
      </c>
      <c r="C831" s="67" t="s">
        <v>3102</v>
      </c>
      <c r="D831" s="67" t="s">
        <v>3990</v>
      </c>
      <c r="E831" s="67" t="s">
        <v>3362</v>
      </c>
      <c r="F831" s="67" t="s">
        <v>1161</v>
      </c>
      <c r="G831" s="67" t="s">
        <v>2604</v>
      </c>
      <c r="H831" s="67" t="s">
        <v>42</v>
      </c>
      <c r="I831" s="67" t="s">
        <v>18</v>
      </c>
      <c r="J831" s="67" t="s">
        <v>4056</v>
      </c>
      <c r="K831" s="67" t="s">
        <v>4763</v>
      </c>
      <c r="L831" s="68">
        <v>13200</v>
      </c>
      <c r="M831" s="68">
        <v>805.12</v>
      </c>
      <c r="N831" s="68">
        <v>12394.88</v>
      </c>
      <c r="O831" s="67" t="s">
        <v>4764</v>
      </c>
      <c r="P831" s="67" t="str">
        <f>TMES[[#This Row],[cedula]]&amp;TMES[[#This Row],[ctapresup]]</f>
        <v>402089235122.1.1.1.01</v>
      </c>
      <c r="Q831" s="69">
        <v>0</v>
      </c>
      <c r="R831" s="40">
        <v>378.84</v>
      </c>
      <c r="S831" s="69">
        <v>0</v>
      </c>
      <c r="T831" s="69">
        <v>0</v>
      </c>
      <c r="U831" s="69">
        <v>0</v>
      </c>
      <c r="V831" s="69">
        <v>0</v>
      </c>
      <c r="W831" s="40">
        <v>25</v>
      </c>
      <c r="X831" s="69">
        <v>0</v>
      </c>
      <c r="Y831" s="69">
        <v>0</v>
      </c>
      <c r="Z831" s="40">
        <v>401.28</v>
      </c>
      <c r="AA831" s="69">
        <v>0</v>
      </c>
    </row>
    <row r="832" spans="1:27">
      <c r="A832" s="67" t="s">
        <v>3052</v>
      </c>
      <c r="B832" s="67" t="s">
        <v>11</v>
      </c>
      <c r="C832" s="67" t="s">
        <v>3102</v>
      </c>
      <c r="D832" s="67" t="s">
        <v>3990</v>
      </c>
      <c r="E832" s="67" t="s">
        <v>3362</v>
      </c>
      <c r="F832" s="67" t="s">
        <v>28</v>
      </c>
      <c r="G832" s="67" t="s">
        <v>2605</v>
      </c>
      <c r="H832" s="67" t="s">
        <v>8</v>
      </c>
      <c r="I832" s="67" t="s">
        <v>18</v>
      </c>
      <c r="J832" s="67" t="s">
        <v>4057</v>
      </c>
      <c r="K832" s="67" t="s">
        <v>4763</v>
      </c>
      <c r="L832" s="68">
        <v>10000</v>
      </c>
      <c r="M832" s="68">
        <v>616</v>
      </c>
      <c r="N832" s="68">
        <v>9384</v>
      </c>
      <c r="O832" s="67" t="s">
        <v>4764</v>
      </c>
      <c r="P832" s="67" t="str">
        <f>TMES[[#This Row],[cedula]]&amp;TMES[[#This Row],[ctapresup]]</f>
        <v>046002475322.1.1.1.01</v>
      </c>
      <c r="Q832" s="69">
        <v>0</v>
      </c>
      <c r="R832" s="40">
        <v>287</v>
      </c>
      <c r="S832" s="69">
        <v>0</v>
      </c>
      <c r="T832" s="69">
        <v>0</v>
      </c>
      <c r="U832" s="69">
        <v>0</v>
      </c>
      <c r="V832" s="69">
        <v>0</v>
      </c>
      <c r="W832" s="40">
        <v>25</v>
      </c>
      <c r="X832" s="69">
        <v>0</v>
      </c>
      <c r="Y832" s="69">
        <v>0</v>
      </c>
      <c r="Z832" s="40">
        <v>304</v>
      </c>
      <c r="AA832" s="69">
        <v>0</v>
      </c>
    </row>
    <row r="833" spans="1:27">
      <c r="A833" s="67" t="s">
        <v>3052</v>
      </c>
      <c r="B833" s="67" t="s">
        <v>11</v>
      </c>
      <c r="C833" s="67" t="s">
        <v>3102</v>
      </c>
      <c r="D833" s="67" t="s">
        <v>3990</v>
      </c>
      <c r="E833" s="67" t="s">
        <v>3362</v>
      </c>
      <c r="F833" s="67" t="s">
        <v>849</v>
      </c>
      <c r="G833" s="67" t="s">
        <v>1527</v>
      </c>
      <c r="H833" s="67" t="s">
        <v>850</v>
      </c>
      <c r="I833" s="67" t="s">
        <v>830</v>
      </c>
      <c r="J833" s="67" t="s">
        <v>4058</v>
      </c>
      <c r="K833" s="67" t="s">
        <v>4763</v>
      </c>
      <c r="L833" s="68">
        <v>75000</v>
      </c>
      <c r="M833" s="68">
        <v>39479.410000000003</v>
      </c>
      <c r="N833" s="68">
        <v>35520.589999999997</v>
      </c>
      <c r="O833" s="67" t="s">
        <v>4764</v>
      </c>
      <c r="P833" s="67" t="str">
        <f>TMES[[#This Row],[cedula]]&amp;TMES[[#This Row],[ctapresup]]</f>
        <v>001030196002.1.1.1.01</v>
      </c>
      <c r="Q833" s="69">
        <v>0</v>
      </c>
      <c r="R833" s="40">
        <v>2152.5</v>
      </c>
      <c r="S833" s="40">
        <v>300</v>
      </c>
      <c r="T833" s="40">
        <v>19765.97</v>
      </c>
      <c r="U833" s="69">
        <v>0</v>
      </c>
      <c r="V833" s="69">
        <v>0</v>
      </c>
      <c r="W833" s="40">
        <v>25</v>
      </c>
      <c r="X833" s="40">
        <v>14955.94</v>
      </c>
      <c r="Y833" s="69">
        <v>0</v>
      </c>
      <c r="Z833" s="40">
        <v>2280</v>
      </c>
      <c r="AA833" s="69">
        <v>0</v>
      </c>
    </row>
    <row r="834" spans="1:27">
      <c r="A834" s="67" t="s">
        <v>3052</v>
      </c>
      <c r="B834" s="67" t="s">
        <v>11</v>
      </c>
      <c r="C834" s="67" t="s">
        <v>3102</v>
      </c>
      <c r="D834" s="67" t="s">
        <v>3990</v>
      </c>
      <c r="E834" s="67" t="s">
        <v>3362</v>
      </c>
      <c r="F834" s="67" t="s">
        <v>1278</v>
      </c>
      <c r="G834" s="67" t="s">
        <v>2606</v>
      </c>
      <c r="H834" s="67" t="s">
        <v>697</v>
      </c>
      <c r="I834" s="67" t="s">
        <v>830</v>
      </c>
      <c r="J834" s="67" t="s">
        <v>4059</v>
      </c>
      <c r="K834" s="67" t="s">
        <v>4763</v>
      </c>
      <c r="L834" s="68">
        <v>22000</v>
      </c>
      <c r="M834" s="68">
        <v>1325.2</v>
      </c>
      <c r="N834" s="68">
        <v>20674.8</v>
      </c>
      <c r="O834" s="67" t="s">
        <v>4764</v>
      </c>
      <c r="P834" s="67" t="str">
        <f>TMES[[#This Row],[cedula]]&amp;TMES[[#This Row],[ctapresup]]</f>
        <v>010007776622.1.1.1.01</v>
      </c>
      <c r="Q834" s="69">
        <v>0</v>
      </c>
      <c r="R834" s="40">
        <v>631.4</v>
      </c>
      <c r="S834" s="69">
        <v>0</v>
      </c>
      <c r="T834" s="69">
        <v>0</v>
      </c>
      <c r="U834" s="69">
        <v>0</v>
      </c>
      <c r="V834" s="69">
        <v>0</v>
      </c>
      <c r="W834" s="40">
        <v>25</v>
      </c>
      <c r="X834" s="69">
        <v>0</v>
      </c>
      <c r="Y834" s="69">
        <v>0</v>
      </c>
      <c r="Z834" s="40">
        <v>668.8</v>
      </c>
      <c r="AA834" s="69">
        <v>0</v>
      </c>
    </row>
    <row r="835" spans="1:27">
      <c r="A835" s="67" t="s">
        <v>3052</v>
      </c>
      <c r="B835" s="67" t="s">
        <v>11</v>
      </c>
      <c r="C835" s="67" t="s">
        <v>3102</v>
      </c>
      <c r="D835" s="67" t="s">
        <v>3990</v>
      </c>
      <c r="E835" s="67" t="s">
        <v>3362</v>
      </c>
      <c r="F835" s="67" t="s">
        <v>851</v>
      </c>
      <c r="G835" s="67" t="s">
        <v>2607</v>
      </c>
      <c r="H835" s="67" t="s">
        <v>22</v>
      </c>
      <c r="I835" s="67" t="s">
        <v>830</v>
      </c>
      <c r="J835" s="67" t="s">
        <v>4060</v>
      </c>
      <c r="K835" s="67" t="s">
        <v>4763</v>
      </c>
      <c r="L835" s="68">
        <v>45000</v>
      </c>
      <c r="M835" s="68">
        <v>17364.849999999999</v>
      </c>
      <c r="N835" s="68">
        <v>27635.15</v>
      </c>
      <c r="O835" s="67" t="s">
        <v>4764</v>
      </c>
      <c r="P835" s="67" t="str">
        <f>TMES[[#This Row],[cedula]]&amp;TMES[[#This Row],[ctapresup]]</f>
        <v>001095935582.1.1.1.01</v>
      </c>
      <c r="Q835" s="69">
        <v>0</v>
      </c>
      <c r="R835" s="40">
        <v>1291.5</v>
      </c>
      <c r="S835" s="40">
        <v>600</v>
      </c>
      <c r="T835" s="40">
        <v>12882.02</v>
      </c>
      <c r="U835" s="69">
        <v>0</v>
      </c>
      <c r="V835" s="40">
        <v>50</v>
      </c>
      <c r="W835" s="40">
        <v>25</v>
      </c>
      <c r="X835" s="40">
        <v>1148.33</v>
      </c>
      <c r="Y835" s="69">
        <v>0</v>
      </c>
      <c r="Z835" s="40">
        <v>1368</v>
      </c>
      <c r="AA835" s="69">
        <v>0</v>
      </c>
    </row>
    <row r="836" spans="1:27">
      <c r="A836" s="67" t="s">
        <v>3052</v>
      </c>
      <c r="B836" s="67" t="s">
        <v>11</v>
      </c>
      <c r="C836" s="67" t="s">
        <v>3102</v>
      </c>
      <c r="D836" s="67" t="s">
        <v>3990</v>
      </c>
      <c r="E836" s="67" t="s">
        <v>3362</v>
      </c>
      <c r="F836" s="67" t="s">
        <v>852</v>
      </c>
      <c r="G836" s="67" t="s">
        <v>2608</v>
      </c>
      <c r="H836" s="67" t="s">
        <v>22</v>
      </c>
      <c r="I836" s="67" t="s">
        <v>830</v>
      </c>
      <c r="J836" s="67" t="s">
        <v>4061</v>
      </c>
      <c r="K836" s="67" t="s">
        <v>4763</v>
      </c>
      <c r="L836" s="68">
        <v>35000</v>
      </c>
      <c r="M836" s="68">
        <v>22447.57</v>
      </c>
      <c r="N836" s="68">
        <v>12552.43</v>
      </c>
      <c r="O836" s="67" t="s">
        <v>4764</v>
      </c>
      <c r="P836" s="67" t="str">
        <f>TMES[[#This Row],[cedula]]&amp;TMES[[#This Row],[ctapresup]]</f>
        <v>001140069762.1.1.1.01</v>
      </c>
      <c r="Q836" s="69">
        <v>0</v>
      </c>
      <c r="R836" s="40">
        <v>1004.5</v>
      </c>
      <c r="S836" s="69">
        <v>0</v>
      </c>
      <c r="T836" s="40">
        <v>20354.07</v>
      </c>
      <c r="U836" s="69">
        <v>0</v>
      </c>
      <c r="V836" s="69">
        <v>0</v>
      </c>
      <c r="W836" s="40">
        <v>25</v>
      </c>
      <c r="X836" s="69">
        <v>0</v>
      </c>
      <c r="Y836" s="69">
        <v>0</v>
      </c>
      <c r="Z836" s="40">
        <v>1064</v>
      </c>
      <c r="AA836" s="69">
        <v>0</v>
      </c>
    </row>
    <row r="837" spans="1:27">
      <c r="A837" s="67" t="s">
        <v>3052</v>
      </c>
      <c r="B837" s="67" t="s">
        <v>11</v>
      </c>
      <c r="C837" s="67" t="s">
        <v>3102</v>
      </c>
      <c r="D837" s="67" t="s">
        <v>3990</v>
      </c>
      <c r="E837" s="67" t="s">
        <v>3362</v>
      </c>
      <c r="F837" s="67" t="s">
        <v>853</v>
      </c>
      <c r="G837" s="67" t="s">
        <v>2609</v>
      </c>
      <c r="H837" s="67" t="s">
        <v>8</v>
      </c>
      <c r="I837" s="67" t="s">
        <v>830</v>
      </c>
      <c r="J837" s="67" t="s">
        <v>4062</v>
      </c>
      <c r="K837" s="67" t="s">
        <v>4763</v>
      </c>
      <c r="L837" s="68">
        <v>22000</v>
      </c>
      <c r="M837" s="68">
        <v>1625.2</v>
      </c>
      <c r="N837" s="68">
        <v>20374.8</v>
      </c>
      <c r="O837" s="67" t="s">
        <v>4764</v>
      </c>
      <c r="P837" s="67" t="str">
        <f>TMES[[#This Row],[cedula]]&amp;TMES[[#This Row],[ctapresup]]</f>
        <v>108000918362.1.1.1.01</v>
      </c>
      <c r="Q837" s="69">
        <v>0</v>
      </c>
      <c r="R837" s="40">
        <v>631.4</v>
      </c>
      <c r="S837" s="40">
        <v>300</v>
      </c>
      <c r="T837" s="69">
        <v>0</v>
      </c>
      <c r="U837" s="69">
        <v>0</v>
      </c>
      <c r="V837" s="69">
        <v>0</v>
      </c>
      <c r="W837" s="40">
        <v>25</v>
      </c>
      <c r="X837" s="69">
        <v>0</v>
      </c>
      <c r="Y837" s="69">
        <v>0</v>
      </c>
      <c r="Z837" s="40">
        <v>668.8</v>
      </c>
      <c r="AA837" s="69">
        <v>0</v>
      </c>
    </row>
    <row r="838" spans="1:27">
      <c r="A838" s="67" t="s">
        <v>3052</v>
      </c>
      <c r="B838" s="67" t="s">
        <v>11</v>
      </c>
      <c r="C838" s="67" t="s">
        <v>3102</v>
      </c>
      <c r="D838" s="67" t="s">
        <v>3990</v>
      </c>
      <c r="E838" s="67" t="s">
        <v>3362</v>
      </c>
      <c r="F838" s="67" t="s">
        <v>1190</v>
      </c>
      <c r="G838" s="67" t="s">
        <v>2610</v>
      </c>
      <c r="H838" s="67" t="s">
        <v>30</v>
      </c>
      <c r="I838" s="67" t="s">
        <v>73</v>
      </c>
      <c r="J838" s="67" t="s">
        <v>4063</v>
      </c>
      <c r="K838" s="67" t="s">
        <v>4763</v>
      </c>
      <c r="L838" s="68">
        <v>22000</v>
      </c>
      <c r="M838" s="68">
        <v>7131.72</v>
      </c>
      <c r="N838" s="68">
        <v>14868.28</v>
      </c>
      <c r="O838" s="67" t="s">
        <v>4764</v>
      </c>
      <c r="P838" s="67" t="str">
        <f>TMES[[#This Row],[cedula]]&amp;TMES[[#This Row],[ctapresup]]</f>
        <v>031018813102.1.1.1.01</v>
      </c>
      <c r="Q838" s="69">
        <v>0</v>
      </c>
      <c r="R838" s="40">
        <v>631.4</v>
      </c>
      <c r="S838" s="69">
        <v>0</v>
      </c>
      <c r="T838" s="40">
        <v>5806.52</v>
      </c>
      <c r="U838" s="69">
        <v>0</v>
      </c>
      <c r="V838" s="69">
        <v>0</v>
      </c>
      <c r="W838" s="40">
        <v>25</v>
      </c>
      <c r="X838" s="69">
        <v>0</v>
      </c>
      <c r="Y838" s="69">
        <v>0</v>
      </c>
      <c r="Z838" s="40">
        <v>668.8</v>
      </c>
      <c r="AA838" s="69">
        <v>0</v>
      </c>
    </row>
    <row r="839" spans="1:27">
      <c r="A839" s="67" t="s">
        <v>3052</v>
      </c>
      <c r="B839" s="67" t="s">
        <v>11</v>
      </c>
      <c r="C839" s="67" t="s">
        <v>3102</v>
      </c>
      <c r="D839" s="67" t="s">
        <v>3990</v>
      </c>
      <c r="E839" s="67" t="s">
        <v>3362</v>
      </c>
      <c r="F839" s="67" t="s">
        <v>267</v>
      </c>
      <c r="G839" s="67" t="s">
        <v>2611</v>
      </c>
      <c r="H839" s="67" t="s">
        <v>268</v>
      </c>
      <c r="I839" s="67" t="s">
        <v>589</v>
      </c>
      <c r="J839" s="67" t="s">
        <v>4064</v>
      </c>
      <c r="K839" s="67" t="s">
        <v>4763</v>
      </c>
      <c r="L839" s="68">
        <v>21378.5</v>
      </c>
      <c r="M839" s="68">
        <v>13088.33</v>
      </c>
      <c r="N839" s="68">
        <v>8290.17</v>
      </c>
      <c r="O839" s="67" t="s">
        <v>4764</v>
      </c>
      <c r="P839" s="67" t="str">
        <f>TMES[[#This Row],[cedula]]&amp;TMES[[#This Row],[ctapresup]]</f>
        <v>001169815312.1.1.1.01</v>
      </c>
      <c r="Q839" s="69">
        <v>0</v>
      </c>
      <c r="R839" s="40">
        <v>613.55999999999995</v>
      </c>
      <c r="S839" s="69">
        <v>0</v>
      </c>
      <c r="T839" s="40">
        <v>11799.86</v>
      </c>
      <c r="U839" s="69">
        <v>0</v>
      </c>
      <c r="V839" s="69">
        <v>0</v>
      </c>
      <c r="W839" s="40">
        <v>25</v>
      </c>
      <c r="X839" s="69">
        <v>0</v>
      </c>
      <c r="Y839" s="69">
        <v>0</v>
      </c>
      <c r="Z839" s="40">
        <v>649.91</v>
      </c>
      <c r="AA839" s="69">
        <v>0</v>
      </c>
    </row>
    <row r="840" spans="1:27">
      <c r="A840" s="67" t="s">
        <v>3052</v>
      </c>
      <c r="B840" s="67" t="s">
        <v>11</v>
      </c>
      <c r="C840" s="67" t="s">
        <v>3102</v>
      </c>
      <c r="D840" s="67" t="s">
        <v>3990</v>
      </c>
      <c r="E840" s="67" t="s">
        <v>3362</v>
      </c>
      <c r="F840" s="67" t="s">
        <v>76</v>
      </c>
      <c r="G840" s="67" t="s">
        <v>2612</v>
      </c>
      <c r="H840" s="67" t="s">
        <v>77</v>
      </c>
      <c r="I840" s="67" t="s">
        <v>73</v>
      </c>
      <c r="J840" s="67" t="s">
        <v>4065</v>
      </c>
      <c r="K840" s="67" t="s">
        <v>4763</v>
      </c>
      <c r="L840" s="68">
        <v>16500</v>
      </c>
      <c r="M840" s="68">
        <v>1300.1500000000001</v>
      </c>
      <c r="N840" s="68">
        <v>15199.85</v>
      </c>
      <c r="O840" s="67" t="s">
        <v>4764</v>
      </c>
      <c r="P840" s="67" t="str">
        <f>TMES[[#This Row],[cedula]]&amp;TMES[[#This Row],[ctapresup]]</f>
        <v>225001538242.1.1.1.01</v>
      </c>
      <c r="Q840" s="69">
        <v>0</v>
      </c>
      <c r="R840" s="40">
        <v>473.55</v>
      </c>
      <c r="S840" s="40">
        <v>300</v>
      </c>
      <c r="T840" s="69">
        <v>0</v>
      </c>
      <c r="U840" s="69">
        <v>0</v>
      </c>
      <c r="V840" s="69">
        <v>0</v>
      </c>
      <c r="W840" s="40">
        <v>25</v>
      </c>
      <c r="X840" s="69">
        <v>0</v>
      </c>
      <c r="Y840" s="69">
        <v>0</v>
      </c>
      <c r="Z840" s="40">
        <v>501.6</v>
      </c>
      <c r="AA840" s="69">
        <v>0</v>
      </c>
    </row>
    <row r="841" spans="1:27">
      <c r="A841" s="67" t="s">
        <v>3052</v>
      </c>
      <c r="B841" s="67" t="s">
        <v>11</v>
      </c>
      <c r="C841" s="67" t="s">
        <v>3102</v>
      </c>
      <c r="D841" s="67" t="s">
        <v>3990</v>
      </c>
      <c r="E841" s="67" t="s">
        <v>3362</v>
      </c>
      <c r="F841" s="67" t="s">
        <v>29</v>
      </c>
      <c r="G841" s="67" t="s">
        <v>2613</v>
      </c>
      <c r="H841" s="67" t="s">
        <v>30</v>
      </c>
      <c r="I841" s="67" t="s">
        <v>18</v>
      </c>
      <c r="J841" s="67" t="s">
        <v>4066</v>
      </c>
      <c r="K841" s="67" t="s">
        <v>4763</v>
      </c>
      <c r="L841" s="68">
        <v>10000</v>
      </c>
      <c r="M841" s="68">
        <v>966</v>
      </c>
      <c r="N841" s="68">
        <v>9034</v>
      </c>
      <c r="O841" s="67" t="s">
        <v>4764</v>
      </c>
      <c r="P841" s="67" t="str">
        <f>TMES[[#This Row],[cedula]]&amp;TMES[[#This Row],[ctapresup]]</f>
        <v>031007899512.1.1.1.01</v>
      </c>
      <c r="Q841" s="69">
        <v>0</v>
      </c>
      <c r="R841" s="40">
        <v>287</v>
      </c>
      <c r="S841" s="40">
        <v>300</v>
      </c>
      <c r="T841" s="69">
        <v>0</v>
      </c>
      <c r="U841" s="69">
        <v>0</v>
      </c>
      <c r="V841" s="40">
        <v>50</v>
      </c>
      <c r="W841" s="40">
        <v>25</v>
      </c>
      <c r="X841" s="69">
        <v>0</v>
      </c>
      <c r="Y841" s="69">
        <v>0</v>
      </c>
      <c r="Z841" s="40">
        <v>304</v>
      </c>
      <c r="AA841" s="69">
        <v>0</v>
      </c>
    </row>
    <row r="842" spans="1:27">
      <c r="A842" s="67" t="s">
        <v>3052</v>
      </c>
      <c r="B842" s="67" t="s">
        <v>11</v>
      </c>
      <c r="C842" s="67" t="s">
        <v>3102</v>
      </c>
      <c r="D842" s="67" t="s">
        <v>3361</v>
      </c>
      <c r="E842" s="67" t="s">
        <v>3362</v>
      </c>
      <c r="F842" s="67" t="s">
        <v>158</v>
      </c>
      <c r="G842" s="67" t="s">
        <v>2614</v>
      </c>
      <c r="H842" s="67" t="s">
        <v>32</v>
      </c>
      <c r="I842" s="67" t="s">
        <v>144</v>
      </c>
      <c r="J842" s="67" t="s">
        <v>4067</v>
      </c>
      <c r="K842" s="67" t="s">
        <v>4763</v>
      </c>
      <c r="L842" s="68">
        <v>55000</v>
      </c>
      <c r="M842" s="68">
        <v>9116.76</v>
      </c>
      <c r="N842" s="68">
        <v>45883.24</v>
      </c>
      <c r="O842" s="67" t="s">
        <v>4764</v>
      </c>
      <c r="P842" s="67" t="str">
        <f>TMES[[#This Row],[cedula]]&amp;TMES[[#This Row],[ctapresup]]</f>
        <v>071002557152.1.1.1.01</v>
      </c>
      <c r="Q842" s="69">
        <v>0</v>
      </c>
      <c r="R842" s="40">
        <v>1578.5</v>
      </c>
      <c r="S842" s="40">
        <v>300</v>
      </c>
      <c r="T842" s="40">
        <v>1696</v>
      </c>
      <c r="U842" s="69">
        <v>0</v>
      </c>
      <c r="V842" s="69">
        <v>0</v>
      </c>
      <c r="W842" s="40">
        <v>25</v>
      </c>
      <c r="X842" s="40">
        <v>2332.81</v>
      </c>
      <c r="Y842" s="69">
        <v>0</v>
      </c>
      <c r="Z842" s="40">
        <v>1672</v>
      </c>
      <c r="AA842" s="40">
        <v>1512.45</v>
      </c>
    </row>
    <row r="843" spans="1:27">
      <c r="A843" s="67" t="s">
        <v>3052</v>
      </c>
      <c r="B843" s="67" t="s">
        <v>11</v>
      </c>
      <c r="C843" s="67" t="s">
        <v>3102</v>
      </c>
      <c r="D843" s="67" t="s">
        <v>3990</v>
      </c>
      <c r="E843" s="67" t="s">
        <v>3362</v>
      </c>
      <c r="F843" s="67" t="s">
        <v>854</v>
      </c>
      <c r="G843" s="67" t="s">
        <v>1528</v>
      </c>
      <c r="H843" s="67" t="s">
        <v>30</v>
      </c>
      <c r="I843" s="67" t="s">
        <v>830</v>
      </c>
      <c r="J843" s="67" t="s">
        <v>4068</v>
      </c>
      <c r="K843" s="67" t="s">
        <v>4763</v>
      </c>
      <c r="L843" s="68">
        <v>36000</v>
      </c>
      <c r="M843" s="68">
        <v>18801.150000000001</v>
      </c>
      <c r="N843" s="68">
        <v>17198.849999999999</v>
      </c>
      <c r="O843" s="67" t="s">
        <v>4764</v>
      </c>
      <c r="P843" s="67" t="str">
        <f>TMES[[#This Row],[cedula]]&amp;TMES[[#This Row],[ctapresup]]</f>
        <v>090001265662.1.1.1.01</v>
      </c>
      <c r="Q843" s="69">
        <v>0</v>
      </c>
      <c r="R843" s="40">
        <v>1033.2</v>
      </c>
      <c r="S843" s="69">
        <v>0</v>
      </c>
      <c r="T843" s="40">
        <v>16598.55</v>
      </c>
      <c r="U843" s="69">
        <v>0</v>
      </c>
      <c r="V843" s="40">
        <v>50</v>
      </c>
      <c r="W843" s="40">
        <v>25</v>
      </c>
      <c r="X843" s="69">
        <v>0</v>
      </c>
      <c r="Y843" s="69">
        <v>0</v>
      </c>
      <c r="Z843" s="40">
        <v>1094.4000000000001</v>
      </c>
      <c r="AA843" s="69">
        <v>0</v>
      </c>
    </row>
    <row r="844" spans="1:27">
      <c r="A844" s="67" t="s">
        <v>3052</v>
      </c>
      <c r="B844" s="67" t="s">
        <v>11</v>
      </c>
      <c r="C844" s="67" t="s">
        <v>3102</v>
      </c>
      <c r="D844" s="67" t="s">
        <v>3990</v>
      </c>
      <c r="E844" s="67" t="s">
        <v>3362</v>
      </c>
      <c r="F844" s="67" t="s">
        <v>78</v>
      </c>
      <c r="G844" s="67" t="s">
        <v>1529</v>
      </c>
      <c r="H844" s="67" t="s">
        <v>79</v>
      </c>
      <c r="I844" s="67" t="s">
        <v>73</v>
      </c>
      <c r="J844" s="67" t="s">
        <v>4069</v>
      </c>
      <c r="K844" s="67" t="s">
        <v>4763</v>
      </c>
      <c r="L844" s="68">
        <v>26617.88</v>
      </c>
      <c r="M844" s="68">
        <v>3215.13</v>
      </c>
      <c r="N844" s="68">
        <v>23402.75</v>
      </c>
      <c r="O844" s="67" t="s">
        <v>4764</v>
      </c>
      <c r="P844" s="67" t="str">
        <f>TMES[[#This Row],[cedula]]&amp;TMES[[#This Row],[ctapresup]]</f>
        <v>001033944412.1.1.1.01</v>
      </c>
      <c r="Q844" s="69">
        <v>0</v>
      </c>
      <c r="R844" s="40">
        <v>763.93</v>
      </c>
      <c r="S844" s="69">
        <v>0</v>
      </c>
      <c r="T844" s="40">
        <v>1567.02</v>
      </c>
      <c r="U844" s="69">
        <v>0</v>
      </c>
      <c r="V844" s="40">
        <v>50</v>
      </c>
      <c r="W844" s="40">
        <v>25</v>
      </c>
      <c r="X844" s="69">
        <v>0</v>
      </c>
      <c r="Y844" s="69">
        <v>0</v>
      </c>
      <c r="Z844" s="40">
        <v>809.18</v>
      </c>
      <c r="AA844" s="69">
        <v>0</v>
      </c>
    </row>
    <row r="845" spans="1:27">
      <c r="A845" s="67" t="s">
        <v>3052</v>
      </c>
      <c r="B845" s="67" t="s">
        <v>11</v>
      </c>
      <c r="C845" s="67" t="s">
        <v>3102</v>
      </c>
      <c r="D845" s="67" t="s">
        <v>3990</v>
      </c>
      <c r="E845" s="67" t="s">
        <v>3362</v>
      </c>
      <c r="F845" s="67" t="s">
        <v>855</v>
      </c>
      <c r="G845" s="67" t="s">
        <v>1530</v>
      </c>
      <c r="H845" s="67" t="s">
        <v>856</v>
      </c>
      <c r="I845" s="67" t="s">
        <v>830</v>
      </c>
      <c r="J845" s="67" t="s">
        <v>4070</v>
      </c>
      <c r="K845" s="67" t="s">
        <v>4763</v>
      </c>
      <c r="L845" s="68">
        <v>60000</v>
      </c>
      <c r="M845" s="68">
        <v>40215.699999999997</v>
      </c>
      <c r="N845" s="68">
        <v>19784.3</v>
      </c>
      <c r="O845" s="67" t="s">
        <v>4764</v>
      </c>
      <c r="P845" s="67" t="str">
        <f>TMES[[#This Row],[cedula]]&amp;TMES[[#This Row],[ctapresup]]</f>
        <v>001038278872.1.1.1.01</v>
      </c>
      <c r="Q845" s="69">
        <v>0</v>
      </c>
      <c r="R845" s="40">
        <v>1722</v>
      </c>
      <c r="S845" s="69">
        <v>0</v>
      </c>
      <c r="T845" s="40">
        <v>31898.06</v>
      </c>
      <c r="U845" s="69">
        <v>0</v>
      </c>
      <c r="V845" s="40">
        <v>50</v>
      </c>
      <c r="W845" s="40">
        <v>25</v>
      </c>
      <c r="X845" s="40">
        <v>3184.19</v>
      </c>
      <c r="Y845" s="69">
        <v>0</v>
      </c>
      <c r="Z845" s="40">
        <v>1824</v>
      </c>
      <c r="AA845" s="40">
        <v>1512.45</v>
      </c>
    </row>
    <row r="846" spans="1:27">
      <c r="A846" s="67" t="s">
        <v>3052</v>
      </c>
      <c r="B846" s="67" t="s">
        <v>11</v>
      </c>
      <c r="C846" s="67" t="s">
        <v>3102</v>
      </c>
      <c r="D846" s="67" t="s">
        <v>3990</v>
      </c>
      <c r="E846" s="67" t="s">
        <v>3362</v>
      </c>
      <c r="F846" s="67" t="s">
        <v>857</v>
      </c>
      <c r="G846" s="67" t="s">
        <v>2615</v>
      </c>
      <c r="H846" s="67" t="s">
        <v>60</v>
      </c>
      <c r="I846" s="67" t="s">
        <v>830</v>
      </c>
      <c r="J846" s="67" t="s">
        <v>4071</v>
      </c>
      <c r="K846" s="67" t="s">
        <v>4763</v>
      </c>
      <c r="L846" s="68">
        <v>22000</v>
      </c>
      <c r="M846" s="68">
        <v>9983.65</v>
      </c>
      <c r="N846" s="68">
        <v>12016.35</v>
      </c>
      <c r="O846" s="67" t="s">
        <v>4764</v>
      </c>
      <c r="P846" s="67" t="str">
        <f>TMES[[#This Row],[cedula]]&amp;TMES[[#This Row],[ctapresup]]</f>
        <v>001093773332.1.1.1.01</v>
      </c>
      <c r="Q846" s="69">
        <v>0</v>
      </c>
      <c r="R846" s="40">
        <v>631.4</v>
      </c>
      <c r="S846" s="69">
        <v>0</v>
      </c>
      <c r="T846" s="40">
        <v>7146</v>
      </c>
      <c r="U846" s="69">
        <v>0</v>
      </c>
      <c r="V846" s="69">
        <v>0</v>
      </c>
      <c r="W846" s="40">
        <v>25</v>
      </c>
      <c r="X846" s="69">
        <v>0</v>
      </c>
      <c r="Y846" s="69">
        <v>0</v>
      </c>
      <c r="Z846" s="40">
        <v>668.8</v>
      </c>
      <c r="AA846" s="40">
        <v>1512.45</v>
      </c>
    </row>
    <row r="847" spans="1:27">
      <c r="A847" s="67" t="s">
        <v>3052</v>
      </c>
      <c r="B847" s="67" t="s">
        <v>11</v>
      </c>
      <c r="C847" s="67" t="s">
        <v>3102</v>
      </c>
      <c r="D847" s="67" t="s">
        <v>3990</v>
      </c>
      <c r="E847" s="67" t="s">
        <v>3362</v>
      </c>
      <c r="F847" s="67" t="s">
        <v>6</v>
      </c>
      <c r="G847" s="67" t="s">
        <v>2616</v>
      </c>
      <c r="H847" s="67" t="s">
        <v>8</v>
      </c>
      <c r="I847" s="67" t="s">
        <v>7</v>
      </c>
      <c r="J847" s="67" t="s">
        <v>4072</v>
      </c>
      <c r="K847" s="67" t="s">
        <v>4763</v>
      </c>
      <c r="L847" s="68">
        <v>10000</v>
      </c>
      <c r="M847" s="68">
        <v>916</v>
      </c>
      <c r="N847" s="68">
        <v>9084</v>
      </c>
      <c r="O847" s="67" t="s">
        <v>4764</v>
      </c>
      <c r="P847" s="67" t="str">
        <f>TMES[[#This Row],[cedula]]&amp;TMES[[#This Row],[ctapresup]]</f>
        <v>016000634892.1.1.1.01</v>
      </c>
      <c r="Q847" s="69">
        <v>0</v>
      </c>
      <c r="R847" s="40">
        <v>287</v>
      </c>
      <c r="S847" s="40">
        <v>300</v>
      </c>
      <c r="T847" s="69">
        <v>0</v>
      </c>
      <c r="U847" s="69">
        <v>0</v>
      </c>
      <c r="V847" s="69">
        <v>0</v>
      </c>
      <c r="W847" s="40">
        <v>25</v>
      </c>
      <c r="X847" s="69">
        <v>0</v>
      </c>
      <c r="Y847" s="69">
        <v>0</v>
      </c>
      <c r="Z847" s="40">
        <v>304</v>
      </c>
      <c r="AA847" s="69">
        <v>0</v>
      </c>
    </row>
    <row r="848" spans="1:27">
      <c r="A848" s="67" t="s">
        <v>3052</v>
      </c>
      <c r="B848" s="67" t="s">
        <v>11</v>
      </c>
      <c r="C848" s="67" t="s">
        <v>3102</v>
      </c>
      <c r="D848" s="67" t="s">
        <v>3990</v>
      </c>
      <c r="E848" s="67" t="s">
        <v>3362</v>
      </c>
      <c r="F848" s="67" t="s">
        <v>301</v>
      </c>
      <c r="G848" s="67" t="s">
        <v>2617</v>
      </c>
      <c r="H848" s="67" t="s">
        <v>10</v>
      </c>
      <c r="I848" s="67" t="s">
        <v>589</v>
      </c>
      <c r="J848" s="67" t="s">
        <v>4073</v>
      </c>
      <c r="K848" s="67" t="s">
        <v>4763</v>
      </c>
      <c r="L848" s="68">
        <v>35000</v>
      </c>
      <c r="M848" s="68">
        <v>23869.77</v>
      </c>
      <c r="N848" s="68">
        <v>11130.23</v>
      </c>
      <c r="O848" s="67" t="s">
        <v>4764</v>
      </c>
      <c r="P848" s="67" t="str">
        <f>TMES[[#This Row],[cedula]]&amp;TMES[[#This Row],[ctapresup]]</f>
        <v>001053068642.1.1.1.01</v>
      </c>
      <c r="Q848" s="69">
        <v>0</v>
      </c>
      <c r="R848" s="40">
        <v>1004.5</v>
      </c>
      <c r="S848" s="69">
        <v>0</v>
      </c>
      <c r="T848" s="40">
        <v>20263.82</v>
      </c>
      <c r="U848" s="69">
        <v>0</v>
      </c>
      <c r="V848" s="69">
        <v>0</v>
      </c>
      <c r="W848" s="40">
        <v>25</v>
      </c>
      <c r="X848" s="69">
        <v>0</v>
      </c>
      <c r="Y848" s="69">
        <v>0</v>
      </c>
      <c r="Z848" s="40">
        <v>1064</v>
      </c>
      <c r="AA848" s="40">
        <v>1512.45</v>
      </c>
    </row>
    <row r="849" spans="1:27">
      <c r="A849" s="67" t="s">
        <v>3052</v>
      </c>
      <c r="B849" s="67" t="s">
        <v>11</v>
      </c>
      <c r="C849" s="67" t="s">
        <v>3102</v>
      </c>
      <c r="D849" s="67" t="s">
        <v>3990</v>
      </c>
      <c r="E849" s="67" t="s">
        <v>3362</v>
      </c>
      <c r="F849" s="67" t="s">
        <v>858</v>
      </c>
      <c r="G849" s="67" t="s">
        <v>2618</v>
      </c>
      <c r="H849" s="67" t="s">
        <v>60</v>
      </c>
      <c r="I849" s="67" t="s">
        <v>830</v>
      </c>
      <c r="J849" s="67" t="s">
        <v>4074</v>
      </c>
      <c r="K849" s="67" t="s">
        <v>4763</v>
      </c>
      <c r="L849" s="68">
        <v>22000</v>
      </c>
      <c r="M849" s="68">
        <v>19053.88</v>
      </c>
      <c r="N849" s="68">
        <v>2946.12</v>
      </c>
      <c r="O849" s="67" t="s">
        <v>4764</v>
      </c>
      <c r="P849" s="67" t="str">
        <f>TMES[[#This Row],[cedula]]&amp;TMES[[#This Row],[ctapresup]]</f>
        <v>001111775642.1.1.1.01</v>
      </c>
      <c r="Q849" s="69">
        <v>0</v>
      </c>
      <c r="R849" s="40">
        <v>631.4</v>
      </c>
      <c r="S849" s="40">
        <v>300</v>
      </c>
      <c r="T849" s="40">
        <v>14353.78</v>
      </c>
      <c r="U849" s="69">
        <v>0</v>
      </c>
      <c r="V849" s="40">
        <v>50</v>
      </c>
      <c r="W849" s="40">
        <v>25</v>
      </c>
      <c r="X849" s="69">
        <v>0</v>
      </c>
      <c r="Y849" s="69">
        <v>0</v>
      </c>
      <c r="Z849" s="40">
        <v>668.8</v>
      </c>
      <c r="AA849" s="40">
        <v>3024.9</v>
      </c>
    </row>
    <row r="850" spans="1:27">
      <c r="A850" s="67" t="s">
        <v>3052</v>
      </c>
      <c r="B850" s="67" t="s">
        <v>11</v>
      </c>
      <c r="C850" s="67" t="s">
        <v>3102</v>
      </c>
      <c r="D850" s="67" t="s">
        <v>3990</v>
      </c>
      <c r="E850" s="67" t="s">
        <v>3362</v>
      </c>
      <c r="F850" s="67" t="s">
        <v>80</v>
      </c>
      <c r="G850" s="67" t="s">
        <v>2619</v>
      </c>
      <c r="H850" s="67" t="s">
        <v>8</v>
      </c>
      <c r="I850" s="67" t="s">
        <v>73</v>
      </c>
      <c r="J850" s="67" t="s">
        <v>4075</v>
      </c>
      <c r="K850" s="67" t="s">
        <v>4763</v>
      </c>
      <c r="L850" s="68">
        <v>11000</v>
      </c>
      <c r="M850" s="68">
        <v>3178.29</v>
      </c>
      <c r="N850" s="68">
        <v>7821.71</v>
      </c>
      <c r="O850" s="67" t="s">
        <v>4764</v>
      </c>
      <c r="P850" s="67" t="str">
        <f>TMES[[#This Row],[cedula]]&amp;TMES[[#This Row],[ctapresup]]</f>
        <v>001090677692.1.1.1.01</v>
      </c>
      <c r="Q850" s="69">
        <v>0</v>
      </c>
      <c r="R850" s="40">
        <v>315.7</v>
      </c>
      <c r="S850" s="69">
        <v>0</v>
      </c>
      <c r="T850" s="40">
        <v>2503.19</v>
      </c>
      <c r="U850" s="69">
        <v>0</v>
      </c>
      <c r="V850" s="69">
        <v>0</v>
      </c>
      <c r="W850" s="40">
        <v>25</v>
      </c>
      <c r="X850" s="69">
        <v>0</v>
      </c>
      <c r="Y850" s="69">
        <v>0</v>
      </c>
      <c r="Z850" s="40">
        <v>334.4</v>
      </c>
      <c r="AA850" s="69">
        <v>0</v>
      </c>
    </row>
    <row r="851" spans="1:27">
      <c r="A851" s="67" t="s">
        <v>3052</v>
      </c>
      <c r="B851" s="67" t="s">
        <v>11</v>
      </c>
      <c r="C851" s="67" t="s">
        <v>3102</v>
      </c>
      <c r="D851" s="67" t="s">
        <v>3990</v>
      </c>
      <c r="E851" s="67" t="s">
        <v>3362</v>
      </c>
      <c r="F851" s="67" t="s">
        <v>739</v>
      </c>
      <c r="G851" s="67" t="s">
        <v>2620</v>
      </c>
      <c r="H851" s="67" t="s">
        <v>30</v>
      </c>
      <c r="I851" s="67" t="s">
        <v>728</v>
      </c>
      <c r="J851" s="67" t="s">
        <v>4076</v>
      </c>
      <c r="K851" s="67" t="s">
        <v>4763</v>
      </c>
      <c r="L851" s="68">
        <v>32000</v>
      </c>
      <c r="M851" s="68">
        <v>1916.2</v>
      </c>
      <c r="N851" s="68">
        <v>30083.8</v>
      </c>
      <c r="O851" s="67" t="s">
        <v>4764</v>
      </c>
      <c r="P851" s="67" t="str">
        <f>TMES[[#This Row],[cedula]]&amp;TMES[[#This Row],[ctapresup]]</f>
        <v>031043291192.1.1.1.01</v>
      </c>
      <c r="Q851" s="69">
        <v>0</v>
      </c>
      <c r="R851" s="40">
        <v>918.4</v>
      </c>
      <c r="S851" s="69">
        <v>0</v>
      </c>
      <c r="T851" s="69">
        <v>0</v>
      </c>
      <c r="U851" s="69">
        <v>0</v>
      </c>
      <c r="V851" s="69">
        <v>0</v>
      </c>
      <c r="W851" s="40">
        <v>25</v>
      </c>
      <c r="X851" s="69">
        <v>0</v>
      </c>
      <c r="Y851" s="69">
        <v>0</v>
      </c>
      <c r="Z851" s="40">
        <v>972.8</v>
      </c>
      <c r="AA851" s="69">
        <v>0</v>
      </c>
    </row>
    <row r="852" spans="1:27">
      <c r="A852" s="67" t="s">
        <v>3052</v>
      </c>
      <c r="B852" s="67" t="s">
        <v>11</v>
      </c>
      <c r="C852" s="67" t="s">
        <v>3102</v>
      </c>
      <c r="D852" s="67" t="s">
        <v>3990</v>
      </c>
      <c r="E852" s="67" t="s">
        <v>3362</v>
      </c>
      <c r="F852" s="67" t="s">
        <v>740</v>
      </c>
      <c r="G852" s="67" t="s">
        <v>2621</v>
      </c>
      <c r="H852" s="67" t="s">
        <v>8</v>
      </c>
      <c r="I852" s="67" t="s">
        <v>728</v>
      </c>
      <c r="J852" s="67" t="s">
        <v>4077</v>
      </c>
      <c r="K852" s="67" t="s">
        <v>4763</v>
      </c>
      <c r="L852" s="68">
        <v>10000</v>
      </c>
      <c r="M852" s="68">
        <v>966</v>
      </c>
      <c r="N852" s="68">
        <v>9034</v>
      </c>
      <c r="O852" s="67" t="s">
        <v>4764</v>
      </c>
      <c r="P852" s="67" t="str">
        <f>TMES[[#This Row],[cedula]]&amp;TMES[[#This Row],[ctapresup]]</f>
        <v>095000681852.1.1.1.01</v>
      </c>
      <c r="Q852" s="69">
        <v>0</v>
      </c>
      <c r="R852" s="40">
        <v>287</v>
      </c>
      <c r="S852" s="40">
        <v>300</v>
      </c>
      <c r="T852" s="69">
        <v>0</v>
      </c>
      <c r="U852" s="69">
        <v>0</v>
      </c>
      <c r="V852" s="40">
        <v>50</v>
      </c>
      <c r="W852" s="40">
        <v>25</v>
      </c>
      <c r="X852" s="69">
        <v>0</v>
      </c>
      <c r="Y852" s="69">
        <v>0</v>
      </c>
      <c r="Z852" s="40">
        <v>304</v>
      </c>
      <c r="AA852" s="69">
        <v>0</v>
      </c>
    </row>
    <row r="853" spans="1:27">
      <c r="A853" s="67" t="s">
        <v>3052</v>
      </c>
      <c r="B853" s="67" t="s">
        <v>11</v>
      </c>
      <c r="C853" s="67" t="s">
        <v>3102</v>
      </c>
      <c r="D853" s="67" t="s">
        <v>3990</v>
      </c>
      <c r="E853" s="67" t="s">
        <v>3362</v>
      </c>
      <c r="F853" s="67" t="s">
        <v>3105</v>
      </c>
      <c r="G853" s="67" t="s">
        <v>3106</v>
      </c>
      <c r="H853" s="67" t="s">
        <v>10</v>
      </c>
      <c r="I853" s="67" t="s">
        <v>300</v>
      </c>
      <c r="J853" s="67" t="s">
        <v>4078</v>
      </c>
      <c r="K853" s="67" t="s">
        <v>4763</v>
      </c>
      <c r="L853" s="68">
        <v>30000</v>
      </c>
      <c r="M853" s="68">
        <v>1798</v>
      </c>
      <c r="N853" s="68">
        <v>28202</v>
      </c>
      <c r="O853" s="67" t="s">
        <v>4764</v>
      </c>
      <c r="P853" s="67" t="str">
        <f>TMES[[#This Row],[cedula]]&amp;TMES[[#This Row],[ctapresup]]</f>
        <v>402255913182.1.1.1.01</v>
      </c>
      <c r="Q853" s="69">
        <v>0</v>
      </c>
      <c r="R853" s="40">
        <v>861</v>
      </c>
      <c r="S853" s="69">
        <v>0</v>
      </c>
      <c r="T853" s="69">
        <v>0</v>
      </c>
      <c r="U853" s="69">
        <v>0</v>
      </c>
      <c r="V853" s="69">
        <v>0</v>
      </c>
      <c r="W853" s="40">
        <v>25</v>
      </c>
      <c r="X853" s="69">
        <v>0</v>
      </c>
      <c r="Y853" s="69">
        <v>0</v>
      </c>
      <c r="Z853" s="40">
        <v>912</v>
      </c>
      <c r="AA853" s="69">
        <v>0</v>
      </c>
    </row>
    <row r="854" spans="1:27">
      <c r="A854" s="67" t="s">
        <v>3052</v>
      </c>
      <c r="B854" s="67" t="s">
        <v>11</v>
      </c>
      <c r="C854" s="67" t="s">
        <v>3102</v>
      </c>
      <c r="D854" s="67" t="s">
        <v>3990</v>
      </c>
      <c r="E854" s="67" t="s">
        <v>3362</v>
      </c>
      <c r="F854" s="67" t="s">
        <v>81</v>
      </c>
      <c r="G854" s="67" t="s">
        <v>2622</v>
      </c>
      <c r="H854" s="67" t="s">
        <v>82</v>
      </c>
      <c r="I854" s="67" t="s">
        <v>73</v>
      </c>
      <c r="J854" s="67" t="s">
        <v>4079</v>
      </c>
      <c r="K854" s="67" t="s">
        <v>4763</v>
      </c>
      <c r="L854" s="68">
        <v>45000</v>
      </c>
      <c r="M854" s="68">
        <v>14049.31</v>
      </c>
      <c r="N854" s="68">
        <v>30950.69</v>
      </c>
      <c r="O854" s="67" t="s">
        <v>4764</v>
      </c>
      <c r="P854" s="67" t="str">
        <f>TMES[[#This Row],[cedula]]&amp;TMES[[#This Row],[ctapresup]]</f>
        <v>001144549522.1.1.1.01</v>
      </c>
      <c r="Q854" s="69">
        <v>0</v>
      </c>
      <c r="R854" s="40">
        <v>1291.5</v>
      </c>
      <c r="S854" s="40">
        <v>900</v>
      </c>
      <c r="T854" s="40">
        <v>6745.32</v>
      </c>
      <c r="U854" s="69">
        <v>0</v>
      </c>
      <c r="V854" s="69">
        <v>0</v>
      </c>
      <c r="W854" s="40">
        <v>25</v>
      </c>
      <c r="X854" s="40">
        <v>694.59</v>
      </c>
      <c r="Y854" s="69">
        <v>0</v>
      </c>
      <c r="Z854" s="40">
        <v>1368</v>
      </c>
      <c r="AA854" s="40">
        <v>3024.9</v>
      </c>
    </row>
    <row r="855" spans="1:27">
      <c r="A855" s="67" t="s">
        <v>3052</v>
      </c>
      <c r="B855" s="67" t="s">
        <v>11</v>
      </c>
      <c r="C855" s="67" t="s">
        <v>3102</v>
      </c>
      <c r="D855" s="67" t="s">
        <v>3990</v>
      </c>
      <c r="E855" s="67" t="s">
        <v>3362</v>
      </c>
      <c r="F855" s="67" t="s">
        <v>741</v>
      </c>
      <c r="G855" s="67" t="s">
        <v>2623</v>
      </c>
      <c r="H855" s="67" t="s">
        <v>742</v>
      </c>
      <c r="I855" s="67" t="s">
        <v>728</v>
      </c>
      <c r="J855" s="67" t="s">
        <v>4080</v>
      </c>
      <c r="K855" s="67" t="s">
        <v>4763</v>
      </c>
      <c r="L855" s="68">
        <v>15000</v>
      </c>
      <c r="M855" s="68">
        <v>1261.5</v>
      </c>
      <c r="N855" s="68">
        <v>13738.5</v>
      </c>
      <c r="O855" s="67" t="s">
        <v>4764</v>
      </c>
      <c r="P855" s="67" t="str">
        <f>TMES[[#This Row],[cedula]]&amp;TMES[[#This Row],[ctapresup]]</f>
        <v>031001965382.1.1.1.01</v>
      </c>
      <c r="Q855" s="69">
        <v>0</v>
      </c>
      <c r="R855" s="40">
        <v>430.5</v>
      </c>
      <c r="S855" s="40">
        <v>300</v>
      </c>
      <c r="T855" s="69">
        <v>0</v>
      </c>
      <c r="U855" s="69">
        <v>0</v>
      </c>
      <c r="V855" s="40">
        <v>50</v>
      </c>
      <c r="W855" s="40">
        <v>25</v>
      </c>
      <c r="X855" s="69">
        <v>0</v>
      </c>
      <c r="Y855" s="69">
        <v>0</v>
      </c>
      <c r="Z855" s="40">
        <v>456</v>
      </c>
      <c r="AA855" s="69">
        <v>0</v>
      </c>
    </row>
    <row r="856" spans="1:27">
      <c r="A856" s="67" t="s">
        <v>3052</v>
      </c>
      <c r="B856" s="67" t="s">
        <v>11</v>
      </c>
      <c r="C856" s="67" t="s">
        <v>3102</v>
      </c>
      <c r="D856" s="67" t="s">
        <v>3361</v>
      </c>
      <c r="E856" s="67" t="s">
        <v>3362</v>
      </c>
      <c r="F856" s="67" t="s">
        <v>1269</v>
      </c>
      <c r="G856" s="67" t="s">
        <v>2624</v>
      </c>
      <c r="H856" s="67" t="s">
        <v>1270</v>
      </c>
      <c r="I856" s="67" t="s">
        <v>144</v>
      </c>
      <c r="J856" s="67" t="s">
        <v>4081</v>
      </c>
      <c r="K856" s="67" t="s">
        <v>4763</v>
      </c>
      <c r="L856" s="68">
        <v>39645</v>
      </c>
      <c r="M856" s="68">
        <v>2760.57</v>
      </c>
      <c r="N856" s="68">
        <v>36884.43</v>
      </c>
      <c r="O856" s="67" t="s">
        <v>4764</v>
      </c>
      <c r="P856" s="67" t="str">
        <f>TMES[[#This Row],[cedula]]&amp;TMES[[#This Row],[ctapresup]]</f>
        <v>001005608792.1.1.1.01</v>
      </c>
      <c r="Q856" s="69">
        <v>0</v>
      </c>
      <c r="R856" s="40">
        <v>1137.81</v>
      </c>
      <c r="S856" s="69">
        <v>0</v>
      </c>
      <c r="T856" s="69">
        <v>0</v>
      </c>
      <c r="U856" s="69">
        <v>0</v>
      </c>
      <c r="V856" s="69">
        <v>0</v>
      </c>
      <c r="W856" s="40">
        <v>25</v>
      </c>
      <c r="X856" s="40">
        <v>392.55</v>
      </c>
      <c r="Y856" s="69">
        <v>0</v>
      </c>
      <c r="Z856" s="40">
        <v>1205.21</v>
      </c>
      <c r="AA856" s="69">
        <v>0</v>
      </c>
    </row>
    <row r="857" spans="1:27">
      <c r="A857" s="67" t="s">
        <v>3052</v>
      </c>
      <c r="B857" s="67" t="s">
        <v>11</v>
      </c>
      <c r="C857" s="67" t="s">
        <v>3102</v>
      </c>
      <c r="D857" s="67" t="s">
        <v>3990</v>
      </c>
      <c r="E857" s="67" t="s">
        <v>3362</v>
      </c>
      <c r="F857" s="67" t="s">
        <v>743</v>
      </c>
      <c r="G857" s="67" t="s">
        <v>2625</v>
      </c>
      <c r="H857" s="67" t="s">
        <v>8</v>
      </c>
      <c r="I857" s="67" t="s">
        <v>728</v>
      </c>
      <c r="J857" s="67" t="s">
        <v>4082</v>
      </c>
      <c r="K857" s="67" t="s">
        <v>4763</v>
      </c>
      <c r="L857" s="68">
        <v>15000</v>
      </c>
      <c r="M857" s="68">
        <v>911.5</v>
      </c>
      <c r="N857" s="68">
        <v>14088.5</v>
      </c>
      <c r="O857" s="67" t="s">
        <v>4764</v>
      </c>
      <c r="P857" s="67" t="str">
        <f>TMES[[#This Row],[cedula]]&amp;TMES[[#This Row],[ctapresup]]</f>
        <v>031027928702.1.1.1.01</v>
      </c>
      <c r="Q857" s="69">
        <v>0</v>
      </c>
      <c r="R857" s="40">
        <v>430.5</v>
      </c>
      <c r="S857" s="69">
        <v>0</v>
      </c>
      <c r="T857" s="69">
        <v>0</v>
      </c>
      <c r="U857" s="69">
        <v>0</v>
      </c>
      <c r="V857" s="69">
        <v>0</v>
      </c>
      <c r="W857" s="40">
        <v>25</v>
      </c>
      <c r="X857" s="69">
        <v>0</v>
      </c>
      <c r="Y857" s="69">
        <v>0</v>
      </c>
      <c r="Z857" s="40">
        <v>456</v>
      </c>
      <c r="AA857" s="69">
        <v>0</v>
      </c>
    </row>
    <row r="858" spans="1:27">
      <c r="A858" s="67" t="s">
        <v>3052</v>
      </c>
      <c r="B858" s="67" t="s">
        <v>11</v>
      </c>
      <c r="C858" s="67" t="s">
        <v>3102</v>
      </c>
      <c r="D858" s="67" t="s">
        <v>3361</v>
      </c>
      <c r="E858" s="67" t="s">
        <v>3362</v>
      </c>
      <c r="F858" s="67" t="s">
        <v>160</v>
      </c>
      <c r="G858" s="67" t="s">
        <v>2626</v>
      </c>
      <c r="H858" s="67" t="s">
        <v>151</v>
      </c>
      <c r="I858" s="67" t="s">
        <v>144</v>
      </c>
      <c r="J858" s="67" t="s">
        <v>4083</v>
      </c>
      <c r="K858" s="67" t="s">
        <v>4763</v>
      </c>
      <c r="L858" s="68">
        <v>10000</v>
      </c>
      <c r="M858" s="68">
        <v>966</v>
      </c>
      <c r="N858" s="68">
        <v>9034</v>
      </c>
      <c r="O858" s="67" t="s">
        <v>4764</v>
      </c>
      <c r="P858" s="67" t="str">
        <f>TMES[[#This Row],[cedula]]&amp;TMES[[#This Row],[ctapresup]]</f>
        <v>031002966272.1.1.1.01</v>
      </c>
      <c r="Q858" s="69">
        <v>0</v>
      </c>
      <c r="R858" s="40">
        <v>287</v>
      </c>
      <c r="S858" s="40">
        <v>300</v>
      </c>
      <c r="T858" s="69">
        <v>0</v>
      </c>
      <c r="U858" s="69">
        <v>0</v>
      </c>
      <c r="V858" s="40">
        <v>50</v>
      </c>
      <c r="W858" s="40">
        <v>25</v>
      </c>
      <c r="X858" s="69">
        <v>0</v>
      </c>
      <c r="Y858" s="69">
        <v>0</v>
      </c>
      <c r="Z858" s="40">
        <v>304</v>
      </c>
      <c r="AA858" s="69">
        <v>0</v>
      </c>
    </row>
    <row r="859" spans="1:27">
      <c r="A859" s="67" t="s">
        <v>3052</v>
      </c>
      <c r="B859" s="67" t="s">
        <v>11</v>
      </c>
      <c r="C859" s="67" t="s">
        <v>3102</v>
      </c>
      <c r="D859" s="67" t="s">
        <v>3990</v>
      </c>
      <c r="E859" s="67" t="s">
        <v>3362</v>
      </c>
      <c r="F859" s="67" t="s">
        <v>591</v>
      </c>
      <c r="G859" s="67" t="s">
        <v>2627</v>
      </c>
      <c r="H859" s="67" t="s">
        <v>592</v>
      </c>
      <c r="I859" s="67" t="s">
        <v>589</v>
      </c>
      <c r="J859" s="67" t="s">
        <v>4084</v>
      </c>
      <c r="K859" s="67" t="s">
        <v>4763</v>
      </c>
      <c r="L859" s="68">
        <v>21764.27</v>
      </c>
      <c r="M859" s="68">
        <v>1361.26</v>
      </c>
      <c r="N859" s="68">
        <v>20403.009999999998</v>
      </c>
      <c r="O859" s="67" t="s">
        <v>4764</v>
      </c>
      <c r="P859" s="67" t="str">
        <f>TMES[[#This Row],[cedula]]&amp;TMES[[#This Row],[ctapresup]]</f>
        <v>001091635352.1.1.1.01</v>
      </c>
      <c r="Q859" s="69">
        <v>0</v>
      </c>
      <c r="R859" s="40">
        <v>624.63</v>
      </c>
      <c r="S859" s="69">
        <v>0</v>
      </c>
      <c r="T859" s="69">
        <v>0</v>
      </c>
      <c r="U859" s="69">
        <v>0</v>
      </c>
      <c r="V859" s="40">
        <v>50</v>
      </c>
      <c r="W859" s="40">
        <v>25</v>
      </c>
      <c r="X859" s="69">
        <v>0</v>
      </c>
      <c r="Y859" s="69">
        <v>0</v>
      </c>
      <c r="Z859" s="40">
        <v>661.63</v>
      </c>
      <c r="AA859" s="69">
        <v>0</v>
      </c>
    </row>
    <row r="860" spans="1:27">
      <c r="A860" s="67" t="s">
        <v>3052</v>
      </c>
      <c r="B860" s="67" t="s">
        <v>11</v>
      </c>
      <c r="C860" s="67" t="s">
        <v>3102</v>
      </c>
      <c r="D860" s="67" t="s">
        <v>3990</v>
      </c>
      <c r="E860" s="67" t="s">
        <v>3362</v>
      </c>
      <c r="F860" s="67" t="s">
        <v>744</v>
      </c>
      <c r="G860" s="67" t="s">
        <v>1531</v>
      </c>
      <c r="H860" s="67" t="s">
        <v>142</v>
      </c>
      <c r="I860" s="67" t="s">
        <v>728</v>
      </c>
      <c r="J860" s="67" t="s">
        <v>4085</v>
      </c>
      <c r="K860" s="67" t="s">
        <v>4763</v>
      </c>
      <c r="L860" s="68">
        <v>10000</v>
      </c>
      <c r="M860" s="68">
        <v>2428.4499999999998</v>
      </c>
      <c r="N860" s="68">
        <v>7571.55</v>
      </c>
      <c r="O860" s="67" t="s">
        <v>4764</v>
      </c>
      <c r="P860" s="67" t="str">
        <f>TMES[[#This Row],[cedula]]&amp;TMES[[#This Row],[ctapresup]]</f>
        <v>031040565632.1.1.1.01</v>
      </c>
      <c r="Q860" s="69">
        <v>0</v>
      </c>
      <c r="R860" s="40">
        <v>287</v>
      </c>
      <c r="S860" s="40">
        <v>300</v>
      </c>
      <c r="T860" s="69">
        <v>0</v>
      </c>
      <c r="U860" s="69">
        <v>0</v>
      </c>
      <c r="V860" s="69">
        <v>0</v>
      </c>
      <c r="W860" s="40">
        <v>25</v>
      </c>
      <c r="X860" s="69">
        <v>0</v>
      </c>
      <c r="Y860" s="69">
        <v>0</v>
      </c>
      <c r="Z860" s="40">
        <v>304</v>
      </c>
      <c r="AA860" s="40">
        <v>1512.45</v>
      </c>
    </row>
    <row r="861" spans="1:27">
      <c r="A861" s="67" t="s">
        <v>3052</v>
      </c>
      <c r="B861" s="67" t="s">
        <v>11</v>
      </c>
      <c r="C861" s="67" t="s">
        <v>3102</v>
      </c>
      <c r="D861" s="67" t="s">
        <v>3990</v>
      </c>
      <c r="E861" s="67" t="s">
        <v>3362</v>
      </c>
      <c r="F861" s="67" t="s">
        <v>859</v>
      </c>
      <c r="G861" s="67" t="s">
        <v>2628</v>
      </c>
      <c r="H861" s="67" t="s">
        <v>55</v>
      </c>
      <c r="I861" s="67" t="s">
        <v>830</v>
      </c>
      <c r="J861" s="67" t="s">
        <v>4086</v>
      </c>
      <c r="K861" s="67" t="s">
        <v>4763</v>
      </c>
      <c r="L861" s="68">
        <v>27300</v>
      </c>
      <c r="M861" s="68">
        <v>6581.31</v>
      </c>
      <c r="N861" s="68">
        <v>20718.689999999999</v>
      </c>
      <c r="O861" s="67" t="s">
        <v>4764</v>
      </c>
      <c r="P861" s="67" t="str">
        <f>TMES[[#This Row],[cedula]]&amp;TMES[[#This Row],[ctapresup]]</f>
        <v>001000788312.1.1.1.01</v>
      </c>
      <c r="Q861" s="69">
        <v>0</v>
      </c>
      <c r="R861" s="40">
        <v>783.51</v>
      </c>
      <c r="S861" s="69">
        <v>0</v>
      </c>
      <c r="T861" s="40">
        <v>4892.88</v>
      </c>
      <c r="U861" s="69">
        <v>0</v>
      </c>
      <c r="V861" s="40">
        <v>50</v>
      </c>
      <c r="W861" s="40">
        <v>25</v>
      </c>
      <c r="X861" s="69">
        <v>0</v>
      </c>
      <c r="Y861" s="69">
        <v>0</v>
      </c>
      <c r="Z861" s="40">
        <v>829.92</v>
      </c>
      <c r="AA861" s="69">
        <v>0</v>
      </c>
    </row>
    <row r="862" spans="1:27">
      <c r="A862" s="67" t="s">
        <v>3052</v>
      </c>
      <c r="B862" s="67" t="s">
        <v>11</v>
      </c>
      <c r="C862" s="67" t="s">
        <v>3102</v>
      </c>
      <c r="D862" s="67" t="s">
        <v>3990</v>
      </c>
      <c r="E862" s="67" t="s">
        <v>3362</v>
      </c>
      <c r="F862" s="67" t="s">
        <v>31</v>
      </c>
      <c r="G862" s="67" t="s">
        <v>2629</v>
      </c>
      <c r="H862" s="67" t="s">
        <v>32</v>
      </c>
      <c r="I862" s="67" t="s">
        <v>18</v>
      </c>
      <c r="J862" s="67" t="s">
        <v>4087</v>
      </c>
      <c r="K862" s="67" t="s">
        <v>4763</v>
      </c>
      <c r="L862" s="68">
        <v>17710</v>
      </c>
      <c r="M862" s="68">
        <v>1771.66</v>
      </c>
      <c r="N862" s="68">
        <v>15938.34</v>
      </c>
      <c r="O862" s="67" t="s">
        <v>4764</v>
      </c>
      <c r="P862" s="67" t="str">
        <f>TMES[[#This Row],[cedula]]&amp;TMES[[#This Row],[ctapresup]]</f>
        <v>031024385402.1.1.1.01</v>
      </c>
      <c r="Q862" s="69">
        <v>0</v>
      </c>
      <c r="R862" s="40">
        <v>508.28</v>
      </c>
      <c r="S862" s="40">
        <v>600</v>
      </c>
      <c r="T862" s="69">
        <v>0</v>
      </c>
      <c r="U862" s="69">
        <v>0</v>
      </c>
      <c r="V862" s="40">
        <v>100</v>
      </c>
      <c r="W862" s="40">
        <v>25</v>
      </c>
      <c r="X862" s="69">
        <v>0</v>
      </c>
      <c r="Y862" s="69">
        <v>0</v>
      </c>
      <c r="Z862" s="40">
        <v>538.38</v>
      </c>
      <c r="AA862" s="69">
        <v>0</v>
      </c>
    </row>
    <row r="863" spans="1:27">
      <c r="A863" s="67" t="s">
        <v>3052</v>
      </c>
      <c r="B863" s="67" t="s">
        <v>11</v>
      </c>
      <c r="C863" s="67" t="s">
        <v>3102</v>
      </c>
      <c r="D863" s="67" t="s">
        <v>3990</v>
      </c>
      <c r="E863" s="67" t="s">
        <v>3362</v>
      </c>
      <c r="F863" s="67" t="s">
        <v>860</v>
      </c>
      <c r="G863" s="67" t="s">
        <v>2630</v>
      </c>
      <c r="H863" s="67" t="s">
        <v>8</v>
      </c>
      <c r="I863" s="67" t="s">
        <v>830</v>
      </c>
      <c r="J863" s="67" t="s">
        <v>4088</v>
      </c>
      <c r="K863" s="67" t="s">
        <v>4763</v>
      </c>
      <c r="L863" s="68">
        <v>22000</v>
      </c>
      <c r="M863" s="68">
        <v>10175.969999999999</v>
      </c>
      <c r="N863" s="68">
        <v>11824.03</v>
      </c>
      <c r="O863" s="67" t="s">
        <v>4764</v>
      </c>
      <c r="P863" s="67" t="str">
        <f>TMES[[#This Row],[cedula]]&amp;TMES[[#This Row],[ctapresup]]</f>
        <v>001129400282.1.1.1.01</v>
      </c>
      <c r="Q863" s="69">
        <v>0</v>
      </c>
      <c r="R863" s="40">
        <v>631.4</v>
      </c>
      <c r="S863" s="69">
        <v>0</v>
      </c>
      <c r="T863" s="40">
        <v>8850.77</v>
      </c>
      <c r="U863" s="69">
        <v>0</v>
      </c>
      <c r="V863" s="69">
        <v>0</v>
      </c>
      <c r="W863" s="40">
        <v>25</v>
      </c>
      <c r="X863" s="69">
        <v>0</v>
      </c>
      <c r="Y863" s="69">
        <v>0</v>
      </c>
      <c r="Z863" s="40">
        <v>668.8</v>
      </c>
      <c r="AA863" s="69">
        <v>0</v>
      </c>
    </row>
    <row r="864" spans="1:27">
      <c r="A864" s="67" t="s">
        <v>3052</v>
      </c>
      <c r="B864" s="67" t="s">
        <v>11</v>
      </c>
      <c r="C864" s="67" t="s">
        <v>3102</v>
      </c>
      <c r="D864" s="67" t="s">
        <v>3361</v>
      </c>
      <c r="E864" s="67" t="s">
        <v>3362</v>
      </c>
      <c r="F864" s="67" t="s">
        <v>161</v>
      </c>
      <c r="G864" s="67" t="s">
        <v>2631</v>
      </c>
      <c r="H864" s="67" t="s">
        <v>162</v>
      </c>
      <c r="I864" s="67" t="s">
        <v>144</v>
      </c>
      <c r="J864" s="67" t="s">
        <v>4089</v>
      </c>
      <c r="K864" s="67" t="s">
        <v>4763</v>
      </c>
      <c r="L864" s="68">
        <v>11292.79</v>
      </c>
      <c r="M864" s="68">
        <v>6075.01</v>
      </c>
      <c r="N864" s="68">
        <v>5217.78</v>
      </c>
      <c r="O864" s="67" t="s">
        <v>4764</v>
      </c>
      <c r="P864" s="67" t="str">
        <f>TMES[[#This Row],[cedula]]&amp;TMES[[#This Row],[ctapresup]]</f>
        <v>001103187972.1.1.1.01</v>
      </c>
      <c r="Q864" s="69">
        <v>0</v>
      </c>
      <c r="R864" s="40">
        <v>324.10000000000002</v>
      </c>
      <c r="S864" s="69">
        <v>0</v>
      </c>
      <c r="T864" s="40">
        <v>5332.61</v>
      </c>
      <c r="U864" s="69">
        <v>0</v>
      </c>
      <c r="V864" s="40">
        <v>50</v>
      </c>
      <c r="W864" s="40">
        <v>25</v>
      </c>
      <c r="X864" s="69">
        <v>0</v>
      </c>
      <c r="Y864" s="69">
        <v>0</v>
      </c>
      <c r="Z864" s="40">
        <v>343.3</v>
      </c>
      <c r="AA864" s="69">
        <v>0</v>
      </c>
    </row>
    <row r="865" spans="1:27">
      <c r="A865" s="67" t="s">
        <v>3052</v>
      </c>
      <c r="B865" s="67" t="s">
        <v>11</v>
      </c>
      <c r="C865" s="67" t="s">
        <v>3102</v>
      </c>
      <c r="D865" s="67" t="s">
        <v>3990</v>
      </c>
      <c r="E865" s="67" t="s">
        <v>3362</v>
      </c>
      <c r="F865" s="67" t="s">
        <v>1271</v>
      </c>
      <c r="G865" s="67" t="s">
        <v>2632</v>
      </c>
      <c r="H865" s="67" t="s">
        <v>30</v>
      </c>
      <c r="I865" s="67" t="s">
        <v>728</v>
      </c>
      <c r="J865" s="67" t="s">
        <v>4090</v>
      </c>
      <c r="K865" s="67" t="s">
        <v>4763</v>
      </c>
      <c r="L865" s="68">
        <v>25000</v>
      </c>
      <c r="M865" s="68">
        <v>1502.5</v>
      </c>
      <c r="N865" s="68">
        <v>23497.5</v>
      </c>
      <c r="O865" s="67" t="s">
        <v>4764</v>
      </c>
      <c r="P865" s="67" t="str">
        <f>TMES[[#This Row],[cedula]]&amp;TMES[[#This Row],[ctapresup]]</f>
        <v>031045211862.1.1.1.01</v>
      </c>
      <c r="Q865" s="69">
        <v>0</v>
      </c>
      <c r="R865" s="40">
        <v>717.5</v>
      </c>
      <c r="S865" s="69">
        <v>0</v>
      </c>
      <c r="T865" s="69">
        <v>0</v>
      </c>
      <c r="U865" s="69">
        <v>0</v>
      </c>
      <c r="V865" s="69">
        <v>0</v>
      </c>
      <c r="W865" s="40">
        <v>25</v>
      </c>
      <c r="X865" s="69">
        <v>0</v>
      </c>
      <c r="Y865" s="69">
        <v>0</v>
      </c>
      <c r="Z865" s="40">
        <v>760</v>
      </c>
      <c r="AA865" s="69">
        <v>0</v>
      </c>
    </row>
    <row r="866" spans="1:27">
      <c r="A866" s="67" t="s">
        <v>3052</v>
      </c>
      <c r="B866" s="67" t="s">
        <v>11</v>
      </c>
      <c r="C866" s="67" t="s">
        <v>3102</v>
      </c>
      <c r="D866" s="67" t="s">
        <v>3990</v>
      </c>
      <c r="E866" s="67" t="s">
        <v>3362</v>
      </c>
      <c r="F866" s="67" t="s">
        <v>861</v>
      </c>
      <c r="G866" s="67" t="s">
        <v>1532</v>
      </c>
      <c r="H866" s="67" t="s">
        <v>30</v>
      </c>
      <c r="I866" s="67" t="s">
        <v>830</v>
      </c>
      <c r="J866" s="67" t="s">
        <v>4091</v>
      </c>
      <c r="K866" s="67" t="s">
        <v>4763</v>
      </c>
      <c r="L866" s="68">
        <v>55000</v>
      </c>
      <c r="M866" s="68">
        <v>8866.76</v>
      </c>
      <c r="N866" s="68">
        <v>46133.24</v>
      </c>
      <c r="O866" s="67" t="s">
        <v>4764</v>
      </c>
      <c r="P866" s="67" t="str">
        <f>TMES[[#This Row],[cedula]]&amp;TMES[[#This Row],[ctapresup]]</f>
        <v>001028088052.1.1.1.01</v>
      </c>
      <c r="Q866" s="69">
        <v>0</v>
      </c>
      <c r="R866" s="40">
        <v>1578.5</v>
      </c>
      <c r="S866" s="69">
        <v>0</v>
      </c>
      <c r="T866" s="40">
        <v>1696</v>
      </c>
      <c r="U866" s="69">
        <v>0</v>
      </c>
      <c r="V866" s="40">
        <v>50</v>
      </c>
      <c r="W866" s="40">
        <v>25</v>
      </c>
      <c r="X866" s="40">
        <v>2332.81</v>
      </c>
      <c r="Y866" s="69">
        <v>0</v>
      </c>
      <c r="Z866" s="40">
        <v>1672</v>
      </c>
      <c r="AA866" s="40">
        <v>1512.45</v>
      </c>
    </row>
    <row r="867" spans="1:27">
      <c r="A867" s="67" t="s">
        <v>3052</v>
      </c>
      <c r="B867" s="67" t="s">
        <v>11</v>
      </c>
      <c r="C867" s="67" t="s">
        <v>3102</v>
      </c>
      <c r="D867" s="67" t="s">
        <v>3990</v>
      </c>
      <c r="E867" s="67" t="s">
        <v>3362</v>
      </c>
      <c r="F867" s="67" t="s">
        <v>33</v>
      </c>
      <c r="G867" s="67" t="s">
        <v>2633</v>
      </c>
      <c r="H867" s="67" t="s">
        <v>34</v>
      </c>
      <c r="I867" s="67" t="s">
        <v>18</v>
      </c>
      <c r="J867" s="67" t="s">
        <v>4092</v>
      </c>
      <c r="K867" s="67" t="s">
        <v>4763</v>
      </c>
      <c r="L867" s="68">
        <v>10000</v>
      </c>
      <c r="M867" s="68">
        <v>616</v>
      </c>
      <c r="N867" s="68">
        <v>9384</v>
      </c>
      <c r="O867" s="67" t="s">
        <v>4764</v>
      </c>
      <c r="P867" s="67" t="str">
        <f>TMES[[#This Row],[cedula]]&amp;TMES[[#This Row],[ctapresup]]</f>
        <v>031045879062.1.1.1.01</v>
      </c>
      <c r="Q867" s="69">
        <v>0</v>
      </c>
      <c r="R867" s="40">
        <v>287</v>
      </c>
      <c r="S867" s="69">
        <v>0</v>
      </c>
      <c r="T867" s="69">
        <v>0</v>
      </c>
      <c r="U867" s="69">
        <v>0</v>
      </c>
      <c r="V867" s="69">
        <v>0</v>
      </c>
      <c r="W867" s="40">
        <v>25</v>
      </c>
      <c r="X867" s="69">
        <v>0</v>
      </c>
      <c r="Y867" s="69">
        <v>0</v>
      </c>
      <c r="Z867" s="40">
        <v>304</v>
      </c>
      <c r="AA867" s="69">
        <v>0</v>
      </c>
    </row>
    <row r="868" spans="1:27">
      <c r="A868" s="67" t="s">
        <v>3052</v>
      </c>
      <c r="B868" s="67" t="s">
        <v>11</v>
      </c>
      <c r="C868" s="67" t="s">
        <v>3102</v>
      </c>
      <c r="D868" s="67" t="s">
        <v>3990</v>
      </c>
      <c r="E868" s="67" t="s">
        <v>3362</v>
      </c>
      <c r="F868" s="67" t="s">
        <v>9</v>
      </c>
      <c r="G868" s="67" t="s">
        <v>2634</v>
      </c>
      <c r="H868" s="67" t="s">
        <v>10</v>
      </c>
      <c r="I868" s="67" t="s">
        <v>7</v>
      </c>
      <c r="J868" s="67" t="s">
        <v>4093</v>
      </c>
      <c r="K868" s="67" t="s">
        <v>4763</v>
      </c>
      <c r="L868" s="68">
        <v>10000</v>
      </c>
      <c r="M868" s="68">
        <v>916</v>
      </c>
      <c r="N868" s="68">
        <v>9084</v>
      </c>
      <c r="O868" s="67" t="s">
        <v>4764</v>
      </c>
      <c r="P868" s="67" t="str">
        <f>TMES[[#This Row],[cedula]]&amp;TMES[[#This Row],[ctapresup]]</f>
        <v>402213017532.1.1.1.01</v>
      </c>
      <c r="Q868" s="69">
        <v>0</v>
      </c>
      <c r="R868" s="40">
        <v>287</v>
      </c>
      <c r="S868" s="40">
        <v>300</v>
      </c>
      <c r="T868" s="69">
        <v>0</v>
      </c>
      <c r="U868" s="69">
        <v>0</v>
      </c>
      <c r="V868" s="69">
        <v>0</v>
      </c>
      <c r="W868" s="40">
        <v>25</v>
      </c>
      <c r="X868" s="69">
        <v>0</v>
      </c>
      <c r="Y868" s="69">
        <v>0</v>
      </c>
      <c r="Z868" s="40">
        <v>304</v>
      </c>
      <c r="AA868" s="69">
        <v>0</v>
      </c>
    </row>
    <row r="869" spans="1:27">
      <c r="A869" s="67" t="s">
        <v>3052</v>
      </c>
      <c r="B869" s="67" t="s">
        <v>11</v>
      </c>
      <c r="C869" s="67" t="s">
        <v>3102</v>
      </c>
      <c r="D869" s="67" t="s">
        <v>3361</v>
      </c>
      <c r="E869" s="67" t="s">
        <v>3362</v>
      </c>
      <c r="F869" s="67" t="s">
        <v>4790</v>
      </c>
      <c r="G869" s="67" t="s">
        <v>4791</v>
      </c>
      <c r="H869" s="67" t="s">
        <v>389</v>
      </c>
      <c r="I869" s="67" t="s">
        <v>144</v>
      </c>
      <c r="J869" s="67" t="s">
        <v>4792</v>
      </c>
      <c r="K869" s="67" t="s">
        <v>4763</v>
      </c>
      <c r="L869" s="68">
        <v>25000</v>
      </c>
      <c r="M869" s="68">
        <v>1502.5</v>
      </c>
      <c r="N869" s="68">
        <v>23497.5</v>
      </c>
      <c r="O869" s="67" t="s">
        <v>4764</v>
      </c>
      <c r="P869" s="67" t="str">
        <f>TMES[[#This Row],[cedula]]&amp;TMES[[#This Row],[ctapresup]]</f>
        <v>001150294802.1.1.1.01</v>
      </c>
      <c r="Q869" s="69">
        <v>0</v>
      </c>
      <c r="R869" s="40">
        <v>717.5</v>
      </c>
      <c r="S869" s="69">
        <v>0</v>
      </c>
      <c r="T869" s="69">
        <v>0</v>
      </c>
      <c r="U869" s="69">
        <v>0</v>
      </c>
      <c r="V869" s="69">
        <v>0</v>
      </c>
      <c r="W869" s="40">
        <v>25</v>
      </c>
      <c r="X869" s="69">
        <v>0</v>
      </c>
      <c r="Y869" s="69">
        <v>0</v>
      </c>
      <c r="Z869" s="40">
        <v>760</v>
      </c>
      <c r="AA869" s="69">
        <v>0</v>
      </c>
    </row>
    <row r="870" spans="1:27">
      <c r="A870" s="67" t="s">
        <v>3052</v>
      </c>
      <c r="B870" s="67" t="s">
        <v>11</v>
      </c>
      <c r="C870" s="67" t="s">
        <v>3102</v>
      </c>
      <c r="D870" s="67" t="s">
        <v>3990</v>
      </c>
      <c r="E870" s="67" t="s">
        <v>3362</v>
      </c>
      <c r="F870" s="67" t="s">
        <v>1102</v>
      </c>
      <c r="G870" s="67" t="s">
        <v>2635</v>
      </c>
      <c r="H870" s="67" t="s">
        <v>259</v>
      </c>
      <c r="I870" s="67" t="s">
        <v>332</v>
      </c>
      <c r="J870" s="67" t="s">
        <v>4094</v>
      </c>
      <c r="K870" s="67" t="s">
        <v>4763</v>
      </c>
      <c r="L870" s="68">
        <v>65000</v>
      </c>
      <c r="M870" s="68">
        <v>8294.08</v>
      </c>
      <c r="N870" s="68">
        <v>56705.919999999998</v>
      </c>
      <c r="O870" s="67" t="s">
        <v>4764</v>
      </c>
      <c r="P870" s="67" t="str">
        <f>TMES[[#This Row],[cedula]]&amp;TMES[[#This Row],[ctapresup]]</f>
        <v>001181728162.1.1.1.01</v>
      </c>
      <c r="Q870" s="69">
        <v>0</v>
      </c>
      <c r="R870" s="40">
        <v>1865.5</v>
      </c>
      <c r="S870" s="69">
        <v>0</v>
      </c>
      <c r="T870" s="69">
        <v>0</v>
      </c>
      <c r="U870" s="69">
        <v>0</v>
      </c>
      <c r="V870" s="69">
        <v>0</v>
      </c>
      <c r="W870" s="40">
        <v>25</v>
      </c>
      <c r="X870" s="40">
        <v>4427.58</v>
      </c>
      <c r="Y870" s="69">
        <v>0</v>
      </c>
      <c r="Z870" s="40">
        <v>1976</v>
      </c>
      <c r="AA870" s="69">
        <v>0</v>
      </c>
    </row>
    <row r="871" spans="1:27">
      <c r="A871" s="67" t="s">
        <v>3052</v>
      </c>
      <c r="B871" s="67" t="s">
        <v>11</v>
      </c>
      <c r="C871" s="67" t="s">
        <v>3102</v>
      </c>
      <c r="D871" s="67" t="s">
        <v>3990</v>
      </c>
      <c r="E871" s="67" t="s">
        <v>3362</v>
      </c>
      <c r="F871" s="67" t="s">
        <v>862</v>
      </c>
      <c r="G871" s="67" t="s">
        <v>2636</v>
      </c>
      <c r="H871" s="67" t="s">
        <v>8</v>
      </c>
      <c r="I871" s="67" t="s">
        <v>830</v>
      </c>
      <c r="J871" s="67" t="s">
        <v>4095</v>
      </c>
      <c r="K871" s="67" t="s">
        <v>4763</v>
      </c>
      <c r="L871" s="68">
        <v>22000</v>
      </c>
      <c r="M871" s="68">
        <v>11569.67</v>
      </c>
      <c r="N871" s="68">
        <v>10430.33</v>
      </c>
      <c r="O871" s="67" t="s">
        <v>4764</v>
      </c>
      <c r="P871" s="67" t="str">
        <f>TMES[[#This Row],[cedula]]&amp;TMES[[#This Row],[ctapresup]]</f>
        <v>001168210002.1.1.1.01</v>
      </c>
      <c r="Q871" s="69">
        <v>0</v>
      </c>
      <c r="R871" s="40">
        <v>631.4</v>
      </c>
      <c r="S871" s="69">
        <v>0</v>
      </c>
      <c r="T871" s="40">
        <v>10194.469999999999</v>
      </c>
      <c r="U871" s="69">
        <v>0</v>
      </c>
      <c r="V871" s="40">
        <v>50</v>
      </c>
      <c r="W871" s="40">
        <v>25</v>
      </c>
      <c r="X871" s="69">
        <v>0</v>
      </c>
      <c r="Y871" s="69">
        <v>0</v>
      </c>
      <c r="Z871" s="40">
        <v>668.8</v>
      </c>
      <c r="AA871" s="69">
        <v>0</v>
      </c>
    </row>
    <row r="872" spans="1:27">
      <c r="A872" s="67" t="s">
        <v>3052</v>
      </c>
      <c r="B872" s="67" t="s">
        <v>11</v>
      </c>
      <c r="C872" s="67" t="s">
        <v>3102</v>
      </c>
      <c r="D872" s="67" t="s">
        <v>3361</v>
      </c>
      <c r="E872" s="67" t="s">
        <v>3362</v>
      </c>
      <c r="F872" s="67" t="s">
        <v>163</v>
      </c>
      <c r="G872" s="67" t="s">
        <v>2637</v>
      </c>
      <c r="H872" s="67" t="s">
        <v>149</v>
      </c>
      <c r="I872" s="67" t="s">
        <v>144</v>
      </c>
      <c r="J872" s="67" t="s">
        <v>4096</v>
      </c>
      <c r="K872" s="67" t="s">
        <v>4763</v>
      </c>
      <c r="L872" s="68">
        <v>13200</v>
      </c>
      <c r="M872" s="68">
        <v>6450.07</v>
      </c>
      <c r="N872" s="68">
        <v>6749.93</v>
      </c>
      <c r="O872" s="67" t="s">
        <v>4764</v>
      </c>
      <c r="P872" s="67" t="str">
        <f>TMES[[#This Row],[cedula]]&amp;TMES[[#This Row],[ctapresup]]</f>
        <v>001057310872.1.1.1.01</v>
      </c>
      <c r="Q872" s="69">
        <v>0</v>
      </c>
      <c r="R872" s="40">
        <v>378.84</v>
      </c>
      <c r="S872" s="40">
        <v>300</v>
      </c>
      <c r="T872" s="40">
        <v>5244.95</v>
      </c>
      <c r="U872" s="69">
        <v>0</v>
      </c>
      <c r="V872" s="40">
        <v>100</v>
      </c>
      <c r="W872" s="40">
        <v>25</v>
      </c>
      <c r="X872" s="69">
        <v>0</v>
      </c>
      <c r="Y872" s="69">
        <v>0</v>
      </c>
      <c r="Z872" s="40">
        <v>401.28</v>
      </c>
      <c r="AA872" s="69">
        <v>0</v>
      </c>
    </row>
    <row r="873" spans="1:27">
      <c r="A873" s="67" t="s">
        <v>3052</v>
      </c>
      <c r="B873" s="67" t="s">
        <v>11</v>
      </c>
      <c r="C873" s="67" t="s">
        <v>3102</v>
      </c>
      <c r="D873" s="67" t="s">
        <v>3361</v>
      </c>
      <c r="E873" s="67" t="s">
        <v>3362</v>
      </c>
      <c r="F873" s="67" t="s">
        <v>164</v>
      </c>
      <c r="G873" s="67" t="s">
        <v>2638</v>
      </c>
      <c r="H873" s="67" t="s">
        <v>165</v>
      </c>
      <c r="I873" s="67" t="s">
        <v>144</v>
      </c>
      <c r="J873" s="67" t="s">
        <v>4097</v>
      </c>
      <c r="K873" s="67" t="s">
        <v>4763</v>
      </c>
      <c r="L873" s="68">
        <v>10000</v>
      </c>
      <c r="M873" s="68">
        <v>666</v>
      </c>
      <c r="N873" s="68">
        <v>9334</v>
      </c>
      <c r="O873" s="67" t="s">
        <v>4764</v>
      </c>
      <c r="P873" s="67" t="str">
        <f>TMES[[#This Row],[cedula]]&amp;TMES[[#This Row],[ctapresup]]</f>
        <v>001000507072.1.1.1.01</v>
      </c>
      <c r="Q873" s="69">
        <v>0</v>
      </c>
      <c r="R873" s="40">
        <v>287</v>
      </c>
      <c r="S873" s="69">
        <v>0</v>
      </c>
      <c r="T873" s="69">
        <v>0</v>
      </c>
      <c r="U873" s="69">
        <v>0</v>
      </c>
      <c r="V873" s="40">
        <v>50</v>
      </c>
      <c r="W873" s="40">
        <v>25</v>
      </c>
      <c r="X873" s="69">
        <v>0</v>
      </c>
      <c r="Y873" s="69">
        <v>0</v>
      </c>
      <c r="Z873" s="40">
        <v>304</v>
      </c>
      <c r="AA873" s="69">
        <v>0</v>
      </c>
    </row>
    <row r="874" spans="1:27">
      <c r="A874" s="67" t="s">
        <v>3052</v>
      </c>
      <c r="B874" s="67" t="s">
        <v>11</v>
      </c>
      <c r="C874" s="67" t="s">
        <v>3102</v>
      </c>
      <c r="D874" s="67" t="s">
        <v>3361</v>
      </c>
      <c r="E874" s="67" t="s">
        <v>3362</v>
      </c>
      <c r="F874" s="67" t="s">
        <v>166</v>
      </c>
      <c r="G874" s="67" t="s">
        <v>1533</v>
      </c>
      <c r="H874" s="67" t="s">
        <v>167</v>
      </c>
      <c r="I874" s="67" t="s">
        <v>144</v>
      </c>
      <c r="J874" s="67" t="s">
        <v>4098</v>
      </c>
      <c r="K874" s="67" t="s">
        <v>4763</v>
      </c>
      <c r="L874" s="68">
        <v>10000</v>
      </c>
      <c r="M874" s="68">
        <v>6257.78</v>
      </c>
      <c r="N874" s="68">
        <v>3742.22</v>
      </c>
      <c r="O874" s="67" t="s">
        <v>4764</v>
      </c>
      <c r="P874" s="67" t="str">
        <f>TMES[[#This Row],[cedula]]&amp;TMES[[#This Row],[ctapresup]]</f>
        <v>052001013832.1.1.1.01</v>
      </c>
      <c r="Q874" s="69">
        <v>0</v>
      </c>
      <c r="R874" s="40">
        <v>287</v>
      </c>
      <c r="S874" s="40">
        <v>300</v>
      </c>
      <c r="T874" s="40">
        <v>5291.78</v>
      </c>
      <c r="U874" s="69">
        <v>0</v>
      </c>
      <c r="V874" s="40">
        <v>50</v>
      </c>
      <c r="W874" s="40">
        <v>25</v>
      </c>
      <c r="X874" s="69">
        <v>0</v>
      </c>
      <c r="Y874" s="69">
        <v>0</v>
      </c>
      <c r="Z874" s="40">
        <v>304</v>
      </c>
      <c r="AA874" s="69">
        <v>0</v>
      </c>
    </row>
    <row r="875" spans="1:27">
      <c r="A875" s="67" t="s">
        <v>3052</v>
      </c>
      <c r="B875" s="67" t="s">
        <v>11</v>
      </c>
      <c r="C875" s="67" t="s">
        <v>3102</v>
      </c>
      <c r="D875" s="67" t="s">
        <v>3990</v>
      </c>
      <c r="E875" s="67" t="s">
        <v>3362</v>
      </c>
      <c r="F875" s="67" t="s">
        <v>863</v>
      </c>
      <c r="G875" s="67" t="s">
        <v>2639</v>
      </c>
      <c r="H875" s="67" t="s">
        <v>864</v>
      </c>
      <c r="I875" s="67" t="s">
        <v>830</v>
      </c>
      <c r="J875" s="67" t="s">
        <v>4099</v>
      </c>
      <c r="K875" s="67" t="s">
        <v>4763</v>
      </c>
      <c r="L875" s="68">
        <v>55000</v>
      </c>
      <c r="M875" s="68">
        <v>5885.18</v>
      </c>
      <c r="N875" s="68">
        <v>49114.82</v>
      </c>
      <c r="O875" s="67" t="s">
        <v>4764</v>
      </c>
      <c r="P875" s="67" t="str">
        <f>TMES[[#This Row],[cedula]]&amp;TMES[[#This Row],[ctapresup]]</f>
        <v>001065380772.1.1.1.01</v>
      </c>
      <c r="Q875" s="69">
        <v>0</v>
      </c>
      <c r="R875" s="40">
        <v>1578.5</v>
      </c>
      <c r="S875" s="69">
        <v>0</v>
      </c>
      <c r="T875" s="69">
        <v>0</v>
      </c>
      <c r="U875" s="69">
        <v>0</v>
      </c>
      <c r="V875" s="40">
        <v>50</v>
      </c>
      <c r="W875" s="40">
        <v>25</v>
      </c>
      <c r="X875" s="40">
        <v>2559.6799999999998</v>
      </c>
      <c r="Y875" s="69">
        <v>0</v>
      </c>
      <c r="Z875" s="40">
        <v>1672</v>
      </c>
      <c r="AA875" s="69">
        <v>0</v>
      </c>
    </row>
    <row r="876" spans="1:27">
      <c r="A876" s="67" t="s">
        <v>3052</v>
      </c>
      <c r="B876" s="67" t="s">
        <v>11</v>
      </c>
      <c r="C876" s="67" t="s">
        <v>3102</v>
      </c>
      <c r="D876" s="67" t="s">
        <v>3990</v>
      </c>
      <c r="E876" s="67" t="s">
        <v>3362</v>
      </c>
      <c r="F876" s="67" t="s">
        <v>1162</v>
      </c>
      <c r="G876" s="67" t="s">
        <v>2640</v>
      </c>
      <c r="H876" s="67" t="s">
        <v>1164</v>
      </c>
      <c r="I876" s="67" t="s">
        <v>73</v>
      </c>
      <c r="J876" s="67" t="s">
        <v>4100</v>
      </c>
      <c r="K876" s="67" t="s">
        <v>4763</v>
      </c>
      <c r="L876" s="68">
        <v>55000</v>
      </c>
      <c r="M876" s="68">
        <v>10881.18</v>
      </c>
      <c r="N876" s="68">
        <v>44118.82</v>
      </c>
      <c r="O876" s="67" t="s">
        <v>4764</v>
      </c>
      <c r="P876" s="67" t="str">
        <f>TMES[[#This Row],[cedula]]&amp;TMES[[#This Row],[ctapresup]]</f>
        <v>001137572312.1.1.1.01</v>
      </c>
      <c r="Q876" s="69">
        <v>0</v>
      </c>
      <c r="R876" s="40">
        <v>1578.5</v>
      </c>
      <c r="S876" s="69">
        <v>0</v>
      </c>
      <c r="T876" s="40">
        <v>5046</v>
      </c>
      <c r="U876" s="69">
        <v>0</v>
      </c>
      <c r="V876" s="69">
        <v>0</v>
      </c>
      <c r="W876" s="40">
        <v>25</v>
      </c>
      <c r="X876" s="40">
        <v>2559.6799999999998</v>
      </c>
      <c r="Y876" s="69">
        <v>0</v>
      </c>
      <c r="Z876" s="40">
        <v>1672</v>
      </c>
      <c r="AA876" s="69">
        <v>0</v>
      </c>
    </row>
    <row r="877" spans="1:27">
      <c r="A877" s="67" t="s">
        <v>3052</v>
      </c>
      <c r="B877" s="67" t="s">
        <v>11</v>
      </c>
      <c r="C877" s="67" t="s">
        <v>3102</v>
      </c>
      <c r="D877" s="67" t="s">
        <v>3990</v>
      </c>
      <c r="E877" s="67" t="s">
        <v>3362</v>
      </c>
      <c r="F877" s="67" t="s">
        <v>1936</v>
      </c>
      <c r="G877" s="67" t="s">
        <v>2641</v>
      </c>
      <c r="H877" s="67" t="s">
        <v>27</v>
      </c>
      <c r="I877" s="67" t="s">
        <v>830</v>
      </c>
      <c r="J877" s="67" t="s">
        <v>4101</v>
      </c>
      <c r="K877" s="67" t="s">
        <v>4763</v>
      </c>
      <c r="L877" s="68">
        <v>22000</v>
      </c>
      <c r="M877" s="68">
        <v>1325.2</v>
      </c>
      <c r="N877" s="68">
        <v>20674.8</v>
      </c>
      <c r="O877" s="67" t="s">
        <v>4764</v>
      </c>
      <c r="P877" s="67" t="str">
        <f>TMES[[#This Row],[cedula]]&amp;TMES[[#This Row],[ctapresup]]</f>
        <v>402386447082.1.1.1.01</v>
      </c>
      <c r="Q877" s="69">
        <v>0</v>
      </c>
      <c r="R877" s="40">
        <v>631.4</v>
      </c>
      <c r="S877" s="69">
        <v>0</v>
      </c>
      <c r="T877" s="69">
        <v>0</v>
      </c>
      <c r="U877" s="69">
        <v>0</v>
      </c>
      <c r="V877" s="69">
        <v>0</v>
      </c>
      <c r="W877" s="40">
        <v>25</v>
      </c>
      <c r="X877" s="69">
        <v>0</v>
      </c>
      <c r="Y877" s="69">
        <v>0</v>
      </c>
      <c r="Z877" s="40">
        <v>668.8</v>
      </c>
      <c r="AA877" s="69">
        <v>0</v>
      </c>
    </row>
    <row r="878" spans="1:27">
      <c r="A878" s="67" t="s">
        <v>3052</v>
      </c>
      <c r="B878" s="67" t="s">
        <v>11</v>
      </c>
      <c r="C878" s="67" t="s">
        <v>3102</v>
      </c>
      <c r="D878" s="67" t="s">
        <v>3990</v>
      </c>
      <c r="E878" s="67" t="s">
        <v>3362</v>
      </c>
      <c r="F878" s="67" t="s">
        <v>4102</v>
      </c>
      <c r="G878" s="67" t="s">
        <v>2642</v>
      </c>
      <c r="H878" s="67" t="s">
        <v>10</v>
      </c>
      <c r="I878" s="67" t="s">
        <v>830</v>
      </c>
      <c r="J878" s="67" t="s">
        <v>4103</v>
      </c>
      <c r="K878" s="67" t="s">
        <v>4763</v>
      </c>
      <c r="L878" s="68">
        <v>35000</v>
      </c>
      <c r="M878" s="68">
        <v>2093.5</v>
      </c>
      <c r="N878" s="68">
        <v>32906.5</v>
      </c>
      <c r="O878" s="67" t="s">
        <v>4764</v>
      </c>
      <c r="P878" s="67" t="str">
        <f>TMES[[#This Row],[cedula]]&amp;TMES[[#This Row],[ctapresup]]</f>
        <v>001090616632.1.1.1.01</v>
      </c>
      <c r="Q878" s="69">
        <v>0</v>
      </c>
      <c r="R878" s="40">
        <v>1004.5</v>
      </c>
      <c r="S878" s="69">
        <v>0</v>
      </c>
      <c r="T878" s="69">
        <v>0</v>
      </c>
      <c r="U878" s="69">
        <v>0</v>
      </c>
      <c r="V878" s="69">
        <v>0</v>
      </c>
      <c r="W878" s="40">
        <v>25</v>
      </c>
      <c r="X878" s="69">
        <v>0</v>
      </c>
      <c r="Y878" s="69">
        <v>0</v>
      </c>
      <c r="Z878" s="40">
        <v>1064</v>
      </c>
      <c r="AA878" s="69">
        <v>0</v>
      </c>
    </row>
    <row r="879" spans="1:27">
      <c r="A879" s="67" t="s">
        <v>3052</v>
      </c>
      <c r="B879" s="67" t="s">
        <v>11</v>
      </c>
      <c r="C879" s="67" t="s">
        <v>3102</v>
      </c>
      <c r="D879" s="67" t="s">
        <v>3990</v>
      </c>
      <c r="E879" s="67" t="s">
        <v>3362</v>
      </c>
      <c r="F879" s="67" t="s">
        <v>1289</v>
      </c>
      <c r="G879" s="67" t="s">
        <v>2643</v>
      </c>
      <c r="H879" s="67" t="s">
        <v>59</v>
      </c>
      <c r="I879" s="67" t="s">
        <v>300</v>
      </c>
      <c r="J879" s="67" t="s">
        <v>4104</v>
      </c>
      <c r="K879" s="67" t="s">
        <v>4763</v>
      </c>
      <c r="L879" s="68">
        <v>145000</v>
      </c>
      <c r="M879" s="68">
        <v>31284.99</v>
      </c>
      <c r="N879" s="68">
        <v>113715.01</v>
      </c>
      <c r="O879" s="67" t="s">
        <v>4764</v>
      </c>
      <c r="P879" s="67" t="str">
        <f>TMES[[#This Row],[cedula]]&amp;TMES[[#This Row],[ctapresup]]</f>
        <v>001008969012.1.1.1.01</v>
      </c>
      <c r="Q879" s="69">
        <v>0</v>
      </c>
      <c r="R879" s="40">
        <v>4161.5</v>
      </c>
      <c r="S879" s="69">
        <v>0</v>
      </c>
      <c r="T879" s="69">
        <v>0</v>
      </c>
      <c r="U879" s="69">
        <v>0</v>
      </c>
      <c r="V879" s="69">
        <v>0</v>
      </c>
      <c r="W879" s="40">
        <v>25</v>
      </c>
      <c r="X879" s="40">
        <v>22690.49</v>
      </c>
      <c r="Y879" s="69">
        <v>0</v>
      </c>
      <c r="Z879" s="40">
        <v>4408</v>
      </c>
      <c r="AA879" s="69">
        <v>0</v>
      </c>
    </row>
    <row r="880" spans="1:27">
      <c r="A880" s="67" t="s">
        <v>3052</v>
      </c>
      <c r="B880" s="67" t="s">
        <v>11</v>
      </c>
      <c r="C880" s="67" t="s">
        <v>3102</v>
      </c>
      <c r="D880" s="67" t="s">
        <v>3990</v>
      </c>
      <c r="E880" s="67" t="s">
        <v>3362</v>
      </c>
      <c r="F880" s="67" t="s">
        <v>1935</v>
      </c>
      <c r="G880" s="67" t="s">
        <v>2644</v>
      </c>
      <c r="H880" s="67" t="s">
        <v>22</v>
      </c>
      <c r="I880" s="67" t="s">
        <v>830</v>
      </c>
      <c r="J880" s="67" t="s">
        <v>4105</v>
      </c>
      <c r="K880" s="67" t="s">
        <v>4763</v>
      </c>
      <c r="L880" s="68">
        <v>35000</v>
      </c>
      <c r="M880" s="68">
        <v>2093.5</v>
      </c>
      <c r="N880" s="68">
        <v>32906.5</v>
      </c>
      <c r="O880" s="67" t="s">
        <v>4764</v>
      </c>
      <c r="P880" s="67" t="str">
        <f>TMES[[#This Row],[cedula]]&amp;TMES[[#This Row],[ctapresup]]</f>
        <v>402229089942.1.1.1.01</v>
      </c>
      <c r="Q880" s="69">
        <v>0</v>
      </c>
      <c r="R880" s="40">
        <v>1004.5</v>
      </c>
      <c r="S880" s="69">
        <v>0</v>
      </c>
      <c r="T880" s="69">
        <v>0</v>
      </c>
      <c r="U880" s="69">
        <v>0</v>
      </c>
      <c r="V880" s="69">
        <v>0</v>
      </c>
      <c r="W880" s="40">
        <v>25</v>
      </c>
      <c r="X880" s="69">
        <v>0</v>
      </c>
      <c r="Y880" s="69">
        <v>0</v>
      </c>
      <c r="Z880" s="40">
        <v>1064</v>
      </c>
      <c r="AA880" s="69">
        <v>0</v>
      </c>
    </row>
    <row r="881" spans="1:27">
      <c r="A881" s="67" t="s">
        <v>3052</v>
      </c>
      <c r="B881" s="67" t="s">
        <v>11</v>
      </c>
      <c r="C881" s="67" t="s">
        <v>3102</v>
      </c>
      <c r="D881" s="67" t="s">
        <v>3990</v>
      </c>
      <c r="E881" s="67" t="s">
        <v>3362</v>
      </c>
      <c r="F881" s="67" t="s">
        <v>35</v>
      </c>
      <c r="G881" s="67" t="s">
        <v>2645</v>
      </c>
      <c r="H881" s="67" t="s">
        <v>36</v>
      </c>
      <c r="I881" s="67" t="s">
        <v>18</v>
      </c>
      <c r="J881" s="67" t="s">
        <v>4106</v>
      </c>
      <c r="K881" s="67" t="s">
        <v>4763</v>
      </c>
      <c r="L881" s="68">
        <v>11000</v>
      </c>
      <c r="M881" s="68">
        <v>675.1</v>
      </c>
      <c r="N881" s="68">
        <v>10324.9</v>
      </c>
      <c r="O881" s="67" t="s">
        <v>4764</v>
      </c>
      <c r="P881" s="67" t="str">
        <f>TMES[[#This Row],[cedula]]&amp;TMES[[#This Row],[ctapresup]]</f>
        <v>031029320212.1.1.1.01</v>
      </c>
      <c r="Q881" s="69">
        <v>0</v>
      </c>
      <c r="R881" s="40">
        <v>315.7</v>
      </c>
      <c r="S881" s="69">
        <v>0</v>
      </c>
      <c r="T881" s="69">
        <v>0</v>
      </c>
      <c r="U881" s="69">
        <v>0</v>
      </c>
      <c r="V881" s="69">
        <v>0</v>
      </c>
      <c r="W881" s="40">
        <v>25</v>
      </c>
      <c r="X881" s="69">
        <v>0</v>
      </c>
      <c r="Y881" s="69">
        <v>0</v>
      </c>
      <c r="Z881" s="40">
        <v>334.4</v>
      </c>
      <c r="AA881" s="69">
        <v>0</v>
      </c>
    </row>
    <row r="882" spans="1:27">
      <c r="A882" s="67" t="s">
        <v>3052</v>
      </c>
      <c r="B882" s="67" t="s">
        <v>11</v>
      </c>
      <c r="C882" s="67" t="s">
        <v>3102</v>
      </c>
      <c r="D882" s="67" t="s">
        <v>3990</v>
      </c>
      <c r="E882" s="67" t="s">
        <v>3362</v>
      </c>
      <c r="F882" s="67" t="s">
        <v>37</v>
      </c>
      <c r="G882" s="67" t="s">
        <v>1534</v>
      </c>
      <c r="H882" s="67" t="s">
        <v>38</v>
      </c>
      <c r="I882" s="67" t="s">
        <v>18</v>
      </c>
      <c r="J882" s="67" t="s">
        <v>4107</v>
      </c>
      <c r="K882" s="67" t="s">
        <v>4763</v>
      </c>
      <c r="L882" s="68">
        <v>14850</v>
      </c>
      <c r="M882" s="68">
        <v>1352.64</v>
      </c>
      <c r="N882" s="68">
        <v>13497.36</v>
      </c>
      <c r="O882" s="67" t="s">
        <v>4764</v>
      </c>
      <c r="P882" s="67" t="str">
        <f>TMES[[#This Row],[cedula]]&amp;TMES[[#This Row],[ctapresup]]</f>
        <v>031021658382.1.1.1.01</v>
      </c>
      <c r="Q882" s="69">
        <v>0</v>
      </c>
      <c r="R882" s="40">
        <v>426.2</v>
      </c>
      <c r="S882" s="40">
        <v>400</v>
      </c>
      <c r="T882" s="69">
        <v>0</v>
      </c>
      <c r="U882" s="69">
        <v>0</v>
      </c>
      <c r="V882" s="40">
        <v>50</v>
      </c>
      <c r="W882" s="40">
        <v>25</v>
      </c>
      <c r="X882" s="69">
        <v>0</v>
      </c>
      <c r="Y882" s="69">
        <v>0</v>
      </c>
      <c r="Z882" s="40">
        <v>451.44</v>
      </c>
      <c r="AA882" s="69">
        <v>0</v>
      </c>
    </row>
    <row r="883" spans="1:27">
      <c r="A883" s="67" t="s">
        <v>3052</v>
      </c>
      <c r="B883" s="67" t="s">
        <v>11</v>
      </c>
      <c r="C883" s="67" t="s">
        <v>3102</v>
      </c>
      <c r="D883" s="67" t="s">
        <v>3990</v>
      </c>
      <c r="E883" s="67" t="s">
        <v>3362</v>
      </c>
      <c r="F883" s="67" t="s">
        <v>865</v>
      </c>
      <c r="G883" s="67" t="s">
        <v>2646</v>
      </c>
      <c r="H883" s="67" t="s">
        <v>866</v>
      </c>
      <c r="I883" s="67" t="s">
        <v>830</v>
      </c>
      <c r="J883" s="67" t="s">
        <v>4108</v>
      </c>
      <c r="K883" s="67" t="s">
        <v>4763</v>
      </c>
      <c r="L883" s="68">
        <v>36000</v>
      </c>
      <c r="M883" s="68">
        <v>18787.62</v>
      </c>
      <c r="N883" s="68">
        <v>17212.38</v>
      </c>
      <c r="O883" s="67" t="s">
        <v>4764</v>
      </c>
      <c r="P883" s="67" t="str">
        <f>TMES[[#This Row],[cedula]]&amp;TMES[[#This Row],[ctapresup]]</f>
        <v>012009071432.1.1.1.01</v>
      </c>
      <c r="Q883" s="69">
        <v>0</v>
      </c>
      <c r="R883" s="40">
        <v>1033.2</v>
      </c>
      <c r="S883" s="69">
        <v>0</v>
      </c>
      <c r="T883" s="40">
        <v>16635.02</v>
      </c>
      <c r="U883" s="69">
        <v>0</v>
      </c>
      <c r="V883" s="69">
        <v>0</v>
      </c>
      <c r="W883" s="40">
        <v>25</v>
      </c>
      <c r="X883" s="69">
        <v>0</v>
      </c>
      <c r="Y883" s="69">
        <v>0</v>
      </c>
      <c r="Z883" s="40">
        <v>1094.4000000000001</v>
      </c>
      <c r="AA883" s="69">
        <v>0</v>
      </c>
    </row>
    <row r="884" spans="1:27">
      <c r="A884" s="67" t="s">
        <v>3052</v>
      </c>
      <c r="B884" s="67" t="s">
        <v>11</v>
      </c>
      <c r="C884" s="67" t="s">
        <v>3102</v>
      </c>
      <c r="D884" s="67" t="s">
        <v>3361</v>
      </c>
      <c r="E884" s="67" t="s">
        <v>3362</v>
      </c>
      <c r="F884" s="67" t="s">
        <v>168</v>
      </c>
      <c r="G884" s="67" t="s">
        <v>2647</v>
      </c>
      <c r="H884" s="67" t="s">
        <v>149</v>
      </c>
      <c r="I884" s="67" t="s">
        <v>144</v>
      </c>
      <c r="J884" s="67" t="s">
        <v>4109</v>
      </c>
      <c r="K884" s="67" t="s">
        <v>4763</v>
      </c>
      <c r="L884" s="68">
        <v>10000</v>
      </c>
      <c r="M884" s="68">
        <v>3342</v>
      </c>
      <c r="N884" s="68">
        <v>6658</v>
      </c>
      <c r="O884" s="67" t="s">
        <v>4764</v>
      </c>
      <c r="P884" s="67" t="str">
        <f>TMES[[#This Row],[cedula]]&amp;TMES[[#This Row],[ctapresup]]</f>
        <v>001088198892.1.1.1.01</v>
      </c>
      <c r="Q884" s="69">
        <v>0</v>
      </c>
      <c r="R884" s="40">
        <v>287</v>
      </c>
      <c r="S884" s="40">
        <v>500</v>
      </c>
      <c r="T884" s="40">
        <v>2046</v>
      </c>
      <c r="U884" s="69">
        <v>0</v>
      </c>
      <c r="V884" s="40">
        <v>180</v>
      </c>
      <c r="W884" s="40">
        <v>25</v>
      </c>
      <c r="X884" s="69">
        <v>0</v>
      </c>
      <c r="Y884" s="69">
        <v>0</v>
      </c>
      <c r="Z884" s="40">
        <v>304</v>
      </c>
      <c r="AA884" s="69">
        <v>0</v>
      </c>
    </row>
    <row r="885" spans="1:27">
      <c r="A885" s="67" t="s">
        <v>3052</v>
      </c>
      <c r="B885" s="67" t="s">
        <v>11</v>
      </c>
      <c r="C885" s="67" t="s">
        <v>3102</v>
      </c>
      <c r="D885" s="67" t="s">
        <v>3361</v>
      </c>
      <c r="E885" s="67" t="s">
        <v>3362</v>
      </c>
      <c r="F885" s="67" t="s">
        <v>169</v>
      </c>
      <c r="G885" s="67" t="s">
        <v>2648</v>
      </c>
      <c r="H885" s="67" t="s">
        <v>133</v>
      </c>
      <c r="I885" s="67" t="s">
        <v>144</v>
      </c>
      <c r="J885" s="67" t="s">
        <v>4110</v>
      </c>
      <c r="K885" s="67" t="s">
        <v>4763</v>
      </c>
      <c r="L885" s="68">
        <v>20000</v>
      </c>
      <c r="M885" s="68">
        <v>1807</v>
      </c>
      <c r="N885" s="68">
        <v>18193</v>
      </c>
      <c r="O885" s="67" t="s">
        <v>4764</v>
      </c>
      <c r="P885" s="67" t="str">
        <f>TMES[[#This Row],[cedula]]&amp;TMES[[#This Row],[ctapresup]]</f>
        <v>001048820302.1.1.1.01</v>
      </c>
      <c r="Q885" s="69">
        <v>0</v>
      </c>
      <c r="R885" s="40">
        <v>574</v>
      </c>
      <c r="S885" s="40">
        <v>600</v>
      </c>
      <c r="T885" s="69">
        <v>0</v>
      </c>
      <c r="U885" s="69">
        <v>0</v>
      </c>
      <c r="V885" s="69">
        <v>0</v>
      </c>
      <c r="W885" s="40">
        <v>25</v>
      </c>
      <c r="X885" s="69">
        <v>0</v>
      </c>
      <c r="Y885" s="69">
        <v>0</v>
      </c>
      <c r="Z885" s="40">
        <v>608</v>
      </c>
      <c r="AA885" s="69">
        <v>0</v>
      </c>
    </row>
    <row r="886" spans="1:27">
      <c r="A886" s="67" t="s">
        <v>3052</v>
      </c>
      <c r="B886" s="67" t="s">
        <v>11</v>
      </c>
      <c r="C886" s="67" t="s">
        <v>3102</v>
      </c>
      <c r="D886" s="67" t="s">
        <v>3990</v>
      </c>
      <c r="E886" s="67" t="s">
        <v>3362</v>
      </c>
      <c r="F886" s="67" t="s">
        <v>745</v>
      </c>
      <c r="G886" s="67" t="s">
        <v>2649</v>
      </c>
      <c r="H886" s="67" t="s">
        <v>30</v>
      </c>
      <c r="I886" s="67" t="s">
        <v>728</v>
      </c>
      <c r="J886" s="67" t="s">
        <v>4111</v>
      </c>
      <c r="K886" s="67" t="s">
        <v>4763</v>
      </c>
      <c r="L886" s="68">
        <v>11758.18</v>
      </c>
      <c r="M886" s="68">
        <v>1719.91</v>
      </c>
      <c r="N886" s="68">
        <v>10038.27</v>
      </c>
      <c r="O886" s="67" t="s">
        <v>4764</v>
      </c>
      <c r="P886" s="67" t="str">
        <f>TMES[[#This Row],[cedula]]&amp;TMES[[#This Row],[ctapresup]]</f>
        <v>031027510742.1.1.1.01</v>
      </c>
      <c r="Q886" s="69">
        <v>0</v>
      </c>
      <c r="R886" s="40">
        <v>337.46</v>
      </c>
      <c r="S886" s="40">
        <v>900</v>
      </c>
      <c r="T886" s="69">
        <v>0</v>
      </c>
      <c r="U886" s="69">
        <v>0</v>
      </c>
      <c r="V886" s="40">
        <v>100</v>
      </c>
      <c r="W886" s="40">
        <v>25</v>
      </c>
      <c r="X886" s="69">
        <v>0</v>
      </c>
      <c r="Y886" s="69">
        <v>0</v>
      </c>
      <c r="Z886" s="40">
        <v>357.45</v>
      </c>
      <c r="AA886" s="69">
        <v>0</v>
      </c>
    </row>
    <row r="887" spans="1:27">
      <c r="A887" s="67" t="s">
        <v>3052</v>
      </c>
      <c r="B887" s="67" t="s">
        <v>11</v>
      </c>
      <c r="C887" s="67" t="s">
        <v>3102</v>
      </c>
      <c r="D887" s="67" t="s">
        <v>3990</v>
      </c>
      <c r="E887" s="67" t="s">
        <v>3362</v>
      </c>
      <c r="F887" s="67" t="s">
        <v>4112</v>
      </c>
      <c r="G887" s="67" t="s">
        <v>2650</v>
      </c>
      <c r="H887" s="67" t="s">
        <v>27</v>
      </c>
      <c r="I887" s="67" t="s">
        <v>830</v>
      </c>
      <c r="J887" s="67" t="s">
        <v>4113</v>
      </c>
      <c r="K887" s="67" t="s">
        <v>4763</v>
      </c>
      <c r="L887" s="68">
        <v>22000</v>
      </c>
      <c r="M887" s="68">
        <v>1325.2</v>
      </c>
      <c r="N887" s="68">
        <v>20674.8</v>
      </c>
      <c r="O887" s="67" t="s">
        <v>4764</v>
      </c>
      <c r="P887" s="67" t="str">
        <f>TMES[[#This Row],[cedula]]&amp;TMES[[#This Row],[ctapresup]]</f>
        <v>001138841342.1.1.1.01</v>
      </c>
      <c r="Q887" s="69">
        <v>0</v>
      </c>
      <c r="R887" s="40">
        <v>631.4</v>
      </c>
      <c r="S887" s="69">
        <v>0</v>
      </c>
      <c r="T887" s="69">
        <v>0</v>
      </c>
      <c r="U887" s="69">
        <v>0</v>
      </c>
      <c r="V887" s="69">
        <v>0</v>
      </c>
      <c r="W887" s="40">
        <v>25</v>
      </c>
      <c r="X887" s="69">
        <v>0</v>
      </c>
      <c r="Y887" s="69">
        <v>0</v>
      </c>
      <c r="Z887" s="40">
        <v>668.8</v>
      </c>
      <c r="AA887" s="69">
        <v>0</v>
      </c>
    </row>
    <row r="888" spans="1:27">
      <c r="A888" s="67" t="s">
        <v>3052</v>
      </c>
      <c r="B888" s="67" t="s">
        <v>11</v>
      </c>
      <c r="C888" s="67" t="s">
        <v>3102</v>
      </c>
      <c r="D888" s="67" t="s">
        <v>3990</v>
      </c>
      <c r="E888" s="67" t="s">
        <v>3362</v>
      </c>
      <c r="F888" s="67" t="s">
        <v>83</v>
      </c>
      <c r="G888" s="67" t="s">
        <v>2651</v>
      </c>
      <c r="H888" s="67" t="s">
        <v>84</v>
      </c>
      <c r="I888" s="67" t="s">
        <v>73</v>
      </c>
      <c r="J888" s="67" t="s">
        <v>4114</v>
      </c>
      <c r="K888" s="67" t="s">
        <v>4763</v>
      </c>
      <c r="L888" s="68">
        <v>16500</v>
      </c>
      <c r="M888" s="68">
        <v>3669.1</v>
      </c>
      <c r="N888" s="68">
        <v>12830.9</v>
      </c>
      <c r="O888" s="67" t="s">
        <v>4764</v>
      </c>
      <c r="P888" s="67" t="str">
        <f>TMES[[#This Row],[cedula]]&amp;TMES[[#This Row],[ctapresup]]</f>
        <v>001032600142.1.1.1.01</v>
      </c>
      <c r="Q888" s="69">
        <v>0</v>
      </c>
      <c r="R888" s="40">
        <v>473.55</v>
      </c>
      <c r="S888" s="40">
        <v>300</v>
      </c>
      <c r="T888" s="40">
        <v>2368.9499999999998</v>
      </c>
      <c r="U888" s="69">
        <v>0</v>
      </c>
      <c r="V888" s="69">
        <v>0</v>
      </c>
      <c r="W888" s="40">
        <v>25</v>
      </c>
      <c r="X888" s="69">
        <v>0</v>
      </c>
      <c r="Y888" s="69">
        <v>0</v>
      </c>
      <c r="Z888" s="40">
        <v>501.6</v>
      </c>
      <c r="AA888" s="69">
        <v>0</v>
      </c>
    </row>
    <row r="889" spans="1:27">
      <c r="A889" s="67" t="s">
        <v>3052</v>
      </c>
      <c r="B889" s="67" t="s">
        <v>11</v>
      </c>
      <c r="C889" s="67" t="s">
        <v>3102</v>
      </c>
      <c r="D889" s="67" t="s">
        <v>3990</v>
      </c>
      <c r="E889" s="67" t="s">
        <v>3362</v>
      </c>
      <c r="F889" s="67" t="s">
        <v>746</v>
      </c>
      <c r="G889" s="67" t="s">
        <v>2652</v>
      </c>
      <c r="H889" s="67" t="s">
        <v>128</v>
      </c>
      <c r="I889" s="67" t="s">
        <v>728</v>
      </c>
      <c r="J889" s="67" t="s">
        <v>4115</v>
      </c>
      <c r="K889" s="67" t="s">
        <v>4763</v>
      </c>
      <c r="L889" s="68">
        <v>15000</v>
      </c>
      <c r="M889" s="68">
        <v>911.5</v>
      </c>
      <c r="N889" s="68">
        <v>14088.5</v>
      </c>
      <c r="O889" s="67" t="s">
        <v>4764</v>
      </c>
      <c r="P889" s="67" t="str">
        <f>TMES[[#This Row],[cedula]]&amp;TMES[[#This Row],[ctapresup]]</f>
        <v>031031042812.1.1.1.01</v>
      </c>
      <c r="Q889" s="69">
        <v>0</v>
      </c>
      <c r="R889" s="40">
        <v>430.5</v>
      </c>
      <c r="S889" s="69">
        <v>0</v>
      </c>
      <c r="T889" s="69">
        <v>0</v>
      </c>
      <c r="U889" s="69">
        <v>0</v>
      </c>
      <c r="V889" s="69">
        <v>0</v>
      </c>
      <c r="W889" s="40">
        <v>25</v>
      </c>
      <c r="X889" s="69">
        <v>0</v>
      </c>
      <c r="Y889" s="69">
        <v>0</v>
      </c>
      <c r="Z889" s="40">
        <v>456</v>
      </c>
      <c r="AA889" s="69">
        <v>0</v>
      </c>
    </row>
    <row r="890" spans="1:27">
      <c r="A890" s="67" t="s">
        <v>3052</v>
      </c>
      <c r="B890" s="67" t="s">
        <v>11</v>
      </c>
      <c r="C890" s="67" t="s">
        <v>3102</v>
      </c>
      <c r="D890" s="67" t="s">
        <v>3990</v>
      </c>
      <c r="E890" s="67" t="s">
        <v>3362</v>
      </c>
      <c r="F890" s="67" t="s">
        <v>40</v>
      </c>
      <c r="G890" s="67" t="s">
        <v>2653</v>
      </c>
      <c r="H890" s="67" t="s">
        <v>27</v>
      </c>
      <c r="I890" s="67" t="s">
        <v>18</v>
      </c>
      <c r="J890" s="67" t="s">
        <v>4116</v>
      </c>
      <c r="K890" s="67" t="s">
        <v>4763</v>
      </c>
      <c r="L890" s="68">
        <v>10000</v>
      </c>
      <c r="M890" s="68">
        <v>1216</v>
      </c>
      <c r="N890" s="68">
        <v>8784</v>
      </c>
      <c r="O890" s="67" t="s">
        <v>4764</v>
      </c>
      <c r="P890" s="67" t="str">
        <f>TMES[[#This Row],[cedula]]&amp;TMES[[#This Row],[ctapresup]]</f>
        <v>031022431552.1.1.1.01</v>
      </c>
      <c r="Q890" s="69">
        <v>0</v>
      </c>
      <c r="R890" s="40">
        <v>287</v>
      </c>
      <c r="S890" s="40">
        <v>600</v>
      </c>
      <c r="T890" s="69">
        <v>0</v>
      </c>
      <c r="U890" s="69">
        <v>0</v>
      </c>
      <c r="V890" s="69">
        <v>0</v>
      </c>
      <c r="W890" s="40">
        <v>25</v>
      </c>
      <c r="X890" s="69">
        <v>0</v>
      </c>
      <c r="Y890" s="69">
        <v>0</v>
      </c>
      <c r="Z890" s="40">
        <v>304</v>
      </c>
      <c r="AA890" s="69">
        <v>0</v>
      </c>
    </row>
    <row r="891" spans="1:27">
      <c r="A891" s="67" t="s">
        <v>3052</v>
      </c>
      <c r="B891" s="67" t="s">
        <v>11</v>
      </c>
      <c r="C891" s="67" t="s">
        <v>3102</v>
      </c>
      <c r="D891" s="67" t="s">
        <v>3990</v>
      </c>
      <c r="E891" s="67" t="s">
        <v>3362</v>
      </c>
      <c r="F891" s="67" t="s">
        <v>1855</v>
      </c>
      <c r="G891" s="67" t="s">
        <v>2654</v>
      </c>
      <c r="H891" s="67" t="s">
        <v>22</v>
      </c>
      <c r="I891" s="67" t="s">
        <v>18</v>
      </c>
      <c r="J891" s="67" t="s">
        <v>4117</v>
      </c>
      <c r="K891" s="67" t="s">
        <v>4763</v>
      </c>
      <c r="L891" s="68">
        <v>11400</v>
      </c>
      <c r="M891" s="68">
        <v>698.74</v>
      </c>
      <c r="N891" s="68">
        <v>10701.26</v>
      </c>
      <c r="O891" s="67" t="s">
        <v>4764</v>
      </c>
      <c r="P891" s="67" t="str">
        <f>TMES[[#This Row],[cedula]]&amp;TMES[[#This Row],[ctapresup]]</f>
        <v>031008164402.1.1.1.01</v>
      </c>
      <c r="Q891" s="69">
        <v>0</v>
      </c>
      <c r="R891" s="40">
        <v>327.18</v>
      </c>
      <c r="S891" s="69">
        <v>0</v>
      </c>
      <c r="T891" s="69">
        <v>0</v>
      </c>
      <c r="U891" s="69">
        <v>0</v>
      </c>
      <c r="V891" s="69">
        <v>0</v>
      </c>
      <c r="W891" s="40">
        <v>25</v>
      </c>
      <c r="X891" s="69">
        <v>0</v>
      </c>
      <c r="Y891" s="69">
        <v>0</v>
      </c>
      <c r="Z891" s="40">
        <v>346.56</v>
      </c>
      <c r="AA891" s="69">
        <v>0</v>
      </c>
    </row>
    <row r="892" spans="1:27">
      <c r="A892" s="67" t="s">
        <v>3052</v>
      </c>
      <c r="B892" s="67" t="s">
        <v>11</v>
      </c>
      <c r="C892" s="67" t="s">
        <v>3102</v>
      </c>
      <c r="D892" s="67" t="s">
        <v>3990</v>
      </c>
      <c r="E892" s="67" t="s">
        <v>3362</v>
      </c>
      <c r="F892" s="67" t="s">
        <v>41</v>
      </c>
      <c r="G892" s="67" t="s">
        <v>2655</v>
      </c>
      <c r="H892" s="67" t="s">
        <v>24</v>
      </c>
      <c r="I892" s="67" t="s">
        <v>18</v>
      </c>
      <c r="J892" s="67" t="s">
        <v>4118</v>
      </c>
      <c r="K892" s="67" t="s">
        <v>4763</v>
      </c>
      <c r="L892" s="68">
        <v>16500</v>
      </c>
      <c r="M892" s="68">
        <v>1350.15</v>
      </c>
      <c r="N892" s="68">
        <v>15149.85</v>
      </c>
      <c r="O892" s="67" t="s">
        <v>4764</v>
      </c>
      <c r="P892" s="67" t="str">
        <f>TMES[[#This Row],[cedula]]&amp;TMES[[#This Row],[ctapresup]]</f>
        <v>031021566212.1.1.1.01</v>
      </c>
      <c r="Q892" s="69">
        <v>0</v>
      </c>
      <c r="R892" s="40">
        <v>473.55</v>
      </c>
      <c r="S892" s="40">
        <v>300</v>
      </c>
      <c r="T892" s="69">
        <v>0</v>
      </c>
      <c r="U892" s="69">
        <v>0</v>
      </c>
      <c r="V892" s="40">
        <v>50</v>
      </c>
      <c r="W892" s="40">
        <v>25</v>
      </c>
      <c r="X892" s="69">
        <v>0</v>
      </c>
      <c r="Y892" s="69">
        <v>0</v>
      </c>
      <c r="Z892" s="40">
        <v>501.6</v>
      </c>
      <c r="AA892" s="69">
        <v>0</v>
      </c>
    </row>
    <row r="893" spans="1:27">
      <c r="A893" s="67" t="s">
        <v>3052</v>
      </c>
      <c r="B893" s="67" t="s">
        <v>11</v>
      </c>
      <c r="C893" s="67" t="s">
        <v>3102</v>
      </c>
      <c r="D893" s="67" t="s">
        <v>3990</v>
      </c>
      <c r="E893" s="67" t="s">
        <v>3362</v>
      </c>
      <c r="F893" s="67" t="s">
        <v>4119</v>
      </c>
      <c r="G893" s="67" t="s">
        <v>2656</v>
      </c>
      <c r="H893" s="67" t="s">
        <v>43</v>
      </c>
      <c r="I893" s="67" t="s">
        <v>18</v>
      </c>
      <c r="J893" s="67" t="s">
        <v>4120</v>
      </c>
      <c r="K893" s="67" t="s">
        <v>4763</v>
      </c>
      <c r="L893" s="68">
        <v>16500</v>
      </c>
      <c r="M893" s="68">
        <v>1350.15</v>
      </c>
      <c r="N893" s="68">
        <v>15149.85</v>
      </c>
      <c r="O893" s="67" t="s">
        <v>4764</v>
      </c>
      <c r="P893" s="67" t="str">
        <f>TMES[[#This Row],[cedula]]&amp;TMES[[#This Row],[ctapresup]]</f>
        <v>031011476392.1.1.1.01</v>
      </c>
      <c r="Q893" s="69">
        <v>0</v>
      </c>
      <c r="R893" s="40">
        <v>473.55</v>
      </c>
      <c r="S893" s="40">
        <v>300</v>
      </c>
      <c r="T893" s="69">
        <v>0</v>
      </c>
      <c r="U893" s="69">
        <v>0</v>
      </c>
      <c r="V893" s="40">
        <v>50</v>
      </c>
      <c r="W893" s="40">
        <v>25</v>
      </c>
      <c r="X893" s="69">
        <v>0</v>
      </c>
      <c r="Y893" s="69">
        <v>0</v>
      </c>
      <c r="Z893" s="40">
        <v>501.6</v>
      </c>
      <c r="AA893" s="69">
        <v>0</v>
      </c>
    </row>
    <row r="894" spans="1:27">
      <c r="A894" s="67" t="s">
        <v>3052</v>
      </c>
      <c r="B894" s="67" t="s">
        <v>11</v>
      </c>
      <c r="C894" s="67" t="s">
        <v>3102</v>
      </c>
      <c r="D894" s="67" t="s">
        <v>3990</v>
      </c>
      <c r="E894" s="67" t="s">
        <v>3362</v>
      </c>
      <c r="F894" s="67" t="s">
        <v>44</v>
      </c>
      <c r="G894" s="67" t="s">
        <v>2657</v>
      </c>
      <c r="H894" s="67" t="s">
        <v>45</v>
      </c>
      <c r="I894" s="67" t="s">
        <v>18</v>
      </c>
      <c r="J894" s="67" t="s">
        <v>4121</v>
      </c>
      <c r="K894" s="67" t="s">
        <v>4763</v>
      </c>
      <c r="L894" s="68">
        <v>10000</v>
      </c>
      <c r="M894" s="68">
        <v>3078.45</v>
      </c>
      <c r="N894" s="68">
        <v>6921.55</v>
      </c>
      <c r="O894" s="67" t="s">
        <v>4764</v>
      </c>
      <c r="P894" s="67" t="str">
        <f>TMES[[#This Row],[cedula]]&amp;TMES[[#This Row],[ctapresup]]</f>
        <v>031008131162.1.1.1.01</v>
      </c>
      <c r="Q894" s="69">
        <v>0</v>
      </c>
      <c r="R894" s="40">
        <v>287</v>
      </c>
      <c r="S894" s="40">
        <v>900</v>
      </c>
      <c r="T894" s="69">
        <v>0</v>
      </c>
      <c r="U894" s="69">
        <v>0</v>
      </c>
      <c r="V894" s="40">
        <v>50</v>
      </c>
      <c r="W894" s="40">
        <v>25</v>
      </c>
      <c r="X894" s="69">
        <v>0</v>
      </c>
      <c r="Y894" s="69">
        <v>0</v>
      </c>
      <c r="Z894" s="40">
        <v>304</v>
      </c>
      <c r="AA894" s="40">
        <v>1512.45</v>
      </c>
    </row>
    <row r="895" spans="1:27">
      <c r="A895" s="67" t="s">
        <v>3052</v>
      </c>
      <c r="B895" s="67" t="s">
        <v>11</v>
      </c>
      <c r="C895" s="67" t="s">
        <v>3102</v>
      </c>
      <c r="D895" s="67" t="s">
        <v>3990</v>
      </c>
      <c r="E895" s="67" t="s">
        <v>3362</v>
      </c>
      <c r="F895" s="67" t="s">
        <v>46</v>
      </c>
      <c r="G895" s="67" t="s">
        <v>2658</v>
      </c>
      <c r="H895" s="67" t="s">
        <v>47</v>
      </c>
      <c r="I895" s="67" t="s">
        <v>18</v>
      </c>
      <c r="J895" s="67" t="s">
        <v>4122</v>
      </c>
      <c r="K895" s="67" t="s">
        <v>4763</v>
      </c>
      <c r="L895" s="68">
        <v>10000</v>
      </c>
      <c r="M895" s="68">
        <v>666</v>
      </c>
      <c r="N895" s="68">
        <v>9334</v>
      </c>
      <c r="O895" s="67" t="s">
        <v>4764</v>
      </c>
      <c r="P895" s="67" t="str">
        <f>TMES[[#This Row],[cedula]]&amp;TMES[[#This Row],[ctapresup]]</f>
        <v>031006731062.1.1.1.01</v>
      </c>
      <c r="Q895" s="69">
        <v>0</v>
      </c>
      <c r="R895" s="40">
        <v>287</v>
      </c>
      <c r="S895" s="69">
        <v>0</v>
      </c>
      <c r="T895" s="69">
        <v>0</v>
      </c>
      <c r="U895" s="69">
        <v>0</v>
      </c>
      <c r="V895" s="40">
        <v>50</v>
      </c>
      <c r="W895" s="40">
        <v>25</v>
      </c>
      <c r="X895" s="69">
        <v>0</v>
      </c>
      <c r="Y895" s="69">
        <v>0</v>
      </c>
      <c r="Z895" s="40">
        <v>304</v>
      </c>
      <c r="AA895" s="69">
        <v>0</v>
      </c>
    </row>
    <row r="896" spans="1:27">
      <c r="A896" s="67" t="s">
        <v>3052</v>
      </c>
      <c r="B896" s="67" t="s">
        <v>11</v>
      </c>
      <c r="C896" s="67" t="s">
        <v>3102</v>
      </c>
      <c r="D896" s="67" t="s">
        <v>3990</v>
      </c>
      <c r="E896" s="67" t="s">
        <v>3362</v>
      </c>
      <c r="F896" s="67" t="s">
        <v>867</v>
      </c>
      <c r="G896" s="67" t="s">
        <v>2659</v>
      </c>
      <c r="H896" s="67" t="s">
        <v>442</v>
      </c>
      <c r="I896" s="67" t="s">
        <v>830</v>
      </c>
      <c r="J896" s="67" t="s">
        <v>4123</v>
      </c>
      <c r="K896" s="67" t="s">
        <v>4763</v>
      </c>
      <c r="L896" s="68">
        <v>22000</v>
      </c>
      <c r="M896" s="68">
        <v>3421.2</v>
      </c>
      <c r="N896" s="68">
        <v>18578.8</v>
      </c>
      <c r="O896" s="67" t="s">
        <v>4764</v>
      </c>
      <c r="P896" s="67" t="str">
        <f>TMES[[#This Row],[cedula]]&amp;TMES[[#This Row],[ctapresup]]</f>
        <v>001081869252.1.1.1.01</v>
      </c>
      <c r="Q896" s="69">
        <v>0</v>
      </c>
      <c r="R896" s="40">
        <v>631.4</v>
      </c>
      <c r="S896" s="69">
        <v>0</v>
      </c>
      <c r="T896" s="40">
        <v>2046</v>
      </c>
      <c r="U896" s="69">
        <v>0</v>
      </c>
      <c r="V896" s="40">
        <v>50</v>
      </c>
      <c r="W896" s="40">
        <v>25</v>
      </c>
      <c r="X896" s="69">
        <v>0</v>
      </c>
      <c r="Y896" s="69">
        <v>0</v>
      </c>
      <c r="Z896" s="40">
        <v>668.8</v>
      </c>
      <c r="AA896" s="69">
        <v>0</v>
      </c>
    </row>
    <row r="897" spans="1:27">
      <c r="A897" s="67" t="s">
        <v>3052</v>
      </c>
      <c r="B897" s="67" t="s">
        <v>11</v>
      </c>
      <c r="C897" s="67" t="s">
        <v>3102</v>
      </c>
      <c r="D897" s="67" t="s">
        <v>3990</v>
      </c>
      <c r="E897" s="67" t="s">
        <v>3362</v>
      </c>
      <c r="F897" s="67" t="s">
        <v>868</v>
      </c>
      <c r="G897" s="67" t="s">
        <v>2660</v>
      </c>
      <c r="H897" s="67" t="s">
        <v>869</v>
      </c>
      <c r="I897" s="67" t="s">
        <v>830</v>
      </c>
      <c r="J897" s="67" t="s">
        <v>4124</v>
      </c>
      <c r="K897" s="67" t="s">
        <v>4763</v>
      </c>
      <c r="L897" s="68">
        <v>45000</v>
      </c>
      <c r="M897" s="68">
        <v>4782.83</v>
      </c>
      <c r="N897" s="68">
        <v>40217.17</v>
      </c>
      <c r="O897" s="67" t="s">
        <v>4764</v>
      </c>
      <c r="P897" s="67" t="str">
        <f>TMES[[#This Row],[cedula]]&amp;TMES[[#This Row],[ctapresup]]</f>
        <v>001007039582.1.1.1.01</v>
      </c>
      <c r="Q897" s="69">
        <v>0</v>
      </c>
      <c r="R897" s="40">
        <v>1291.5</v>
      </c>
      <c r="S897" s="40">
        <v>900</v>
      </c>
      <c r="T897" s="69">
        <v>0</v>
      </c>
      <c r="U897" s="69">
        <v>0</v>
      </c>
      <c r="V897" s="40">
        <v>50</v>
      </c>
      <c r="W897" s="40">
        <v>25</v>
      </c>
      <c r="X897" s="40">
        <v>1148.33</v>
      </c>
      <c r="Y897" s="69">
        <v>0</v>
      </c>
      <c r="Z897" s="40">
        <v>1368</v>
      </c>
      <c r="AA897" s="69">
        <v>0</v>
      </c>
    </row>
    <row r="898" spans="1:27">
      <c r="A898" s="67" t="s">
        <v>3052</v>
      </c>
      <c r="B898" s="67" t="s">
        <v>11</v>
      </c>
      <c r="C898" s="67" t="s">
        <v>3102</v>
      </c>
      <c r="D898" s="67" t="s">
        <v>3990</v>
      </c>
      <c r="E898" s="67" t="s">
        <v>3362</v>
      </c>
      <c r="F898" s="67" t="s">
        <v>135</v>
      </c>
      <c r="G898" s="67" t="s">
        <v>2661</v>
      </c>
      <c r="H898" s="67" t="s">
        <v>136</v>
      </c>
      <c r="I898" s="67" t="s">
        <v>300</v>
      </c>
      <c r="J898" s="67" t="s">
        <v>4125</v>
      </c>
      <c r="K898" s="67" t="s">
        <v>4763</v>
      </c>
      <c r="L898" s="68">
        <v>45000</v>
      </c>
      <c r="M898" s="68">
        <v>3882.83</v>
      </c>
      <c r="N898" s="68">
        <v>41117.17</v>
      </c>
      <c r="O898" s="67" t="s">
        <v>4764</v>
      </c>
      <c r="P898" s="67" t="str">
        <f>TMES[[#This Row],[cedula]]&amp;TMES[[#This Row],[ctapresup]]</f>
        <v>001007568082.1.1.1.01</v>
      </c>
      <c r="Q898" s="69">
        <v>0</v>
      </c>
      <c r="R898" s="40">
        <v>1291.5</v>
      </c>
      <c r="S898" s="69">
        <v>0</v>
      </c>
      <c r="T898" s="69">
        <v>0</v>
      </c>
      <c r="U898" s="69">
        <v>0</v>
      </c>
      <c r="V898" s="40">
        <v>50</v>
      </c>
      <c r="W898" s="40">
        <v>25</v>
      </c>
      <c r="X898" s="40">
        <v>1148.33</v>
      </c>
      <c r="Y898" s="69">
        <v>0</v>
      </c>
      <c r="Z898" s="40">
        <v>1368</v>
      </c>
      <c r="AA898" s="69">
        <v>0</v>
      </c>
    </row>
    <row r="899" spans="1:27">
      <c r="A899" s="67" t="s">
        <v>3052</v>
      </c>
      <c r="B899" s="67" t="s">
        <v>11</v>
      </c>
      <c r="C899" s="67" t="s">
        <v>3102</v>
      </c>
      <c r="D899" s="67" t="s">
        <v>3990</v>
      </c>
      <c r="E899" s="67" t="s">
        <v>3362</v>
      </c>
      <c r="F899" s="67" t="s">
        <v>870</v>
      </c>
      <c r="G899" s="67" t="s">
        <v>2662</v>
      </c>
      <c r="H899" s="67" t="s">
        <v>871</v>
      </c>
      <c r="I899" s="67" t="s">
        <v>830</v>
      </c>
      <c r="J899" s="67" t="s">
        <v>4126</v>
      </c>
      <c r="K899" s="67" t="s">
        <v>4763</v>
      </c>
      <c r="L899" s="68">
        <v>22000</v>
      </c>
      <c r="M899" s="68">
        <v>1375.2</v>
      </c>
      <c r="N899" s="68">
        <v>20624.8</v>
      </c>
      <c r="O899" s="67" t="s">
        <v>4764</v>
      </c>
      <c r="P899" s="67" t="str">
        <f>TMES[[#This Row],[cedula]]&amp;TMES[[#This Row],[ctapresup]]</f>
        <v>001096268532.1.1.1.01</v>
      </c>
      <c r="Q899" s="69">
        <v>0</v>
      </c>
      <c r="R899" s="40">
        <v>631.4</v>
      </c>
      <c r="S899" s="69">
        <v>0</v>
      </c>
      <c r="T899" s="69">
        <v>0</v>
      </c>
      <c r="U899" s="69">
        <v>0</v>
      </c>
      <c r="V899" s="40">
        <v>50</v>
      </c>
      <c r="W899" s="40">
        <v>25</v>
      </c>
      <c r="X899" s="69">
        <v>0</v>
      </c>
      <c r="Y899" s="69">
        <v>0</v>
      </c>
      <c r="Z899" s="40">
        <v>668.8</v>
      </c>
      <c r="AA899" s="69">
        <v>0</v>
      </c>
    </row>
    <row r="900" spans="1:27">
      <c r="A900" s="67" t="s">
        <v>3052</v>
      </c>
      <c r="B900" s="67" t="s">
        <v>11</v>
      </c>
      <c r="C900" s="67" t="s">
        <v>3102</v>
      </c>
      <c r="D900" s="67" t="s">
        <v>3990</v>
      </c>
      <c r="E900" s="67" t="s">
        <v>3362</v>
      </c>
      <c r="F900" s="67" t="s">
        <v>2000</v>
      </c>
      <c r="G900" s="67" t="s">
        <v>2663</v>
      </c>
      <c r="H900" s="67" t="s">
        <v>474</v>
      </c>
      <c r="I900" s="67" t="s">
        <v>73</v>
      </c>
      <c r="J900" s="67" t="s">
        <v>4127</v>
      </c>
      <c r="K900" s="67" t="s">
        <v>4763</v>
      </c>
      <c r="L900" s="68">
        <v>24000</v>
      </c>
      <c r="M900" s="68">
        <v>1443.4</v>
      </c>
      <c r="N900" s="68">
        <v>22556.6</v>
      </c>
      <c r="O900" s="67" t="s">
        <v>4764</v>
      </c>
      <c r="P900" s="67" t="str">
        <f>TMES[[#This Row],[cedula]]&amp;TMES[[#This Row],[ctapresup]]</f>
        <v>001177741412.1.1.1.01</v>
      </c>
      <c r="Q900" s="69">
        <v>0</v>
      </c>
      <c r="R900" s="40">
        <v>688.8</v>
      </c>
      <c r="S900" s="69">
        <v>0</v>
      </c>
      <c r="T900" s="69">
        <v>0</v>
      </c>
      <c r="U900" s="69">
        <v>0</v>
      </c>
      <c r="V900" s="69">
        <v>0</v>
      </c>
      <c r="W900" s="40">
        <v>25</v>
      </c>
      <c r="X900" s="69">
        <v>0</v>
      </c>
      <c r="Y900" s="69">
        <v>0</v>
      </c>
      <c r="Z900" s="40">
        <v>729.6</v>
      </c>
      <c r="AA900" s="69">
        <v>0</v>
      </c>
    </row>
    <row r="901" spans="1:27">
      <c r="A901" s="67" t="s">
        <v>3052</v>
      </c>
      <c r="B901" s="67" t="s">
        <v>11</v>
      </c>
      <c r="C901" s="67" t="s">
        <v>3102</v>
      </c>
      <c r="D901" s="67" t="s">
        <v>3990</v>
      </c>
      <c r="E901" s="67" t="s">
        <v>3362</v>
      </c>
      <c r="F901" s="67" t="s">
        <v>2001</v>
      </c>
      <c r="G901" s="67" t="s">
        <v>2664</v>
      </c>
      <c r="H901" s="67" t="s">
        <v>434</v>
      </c>
      <c r="I901" s="67" t="s">
        <v>73</v>
      </c>
      <c r="J901" s="67" t="s">
        <v>4128</v>
      </c>
      <c r="K901" s="67" t="s">
        <v>4763</v>
      </c>
      <c r="L901" s="68">
        <v>30000</v>
      </c>
      <c r="M901" s="68">
        <v>1798</v>
      </c>
      <c r="N901" s="68">
        <v>28202</v>
      </c>
      <c r="O901" s="67" t="s">
        <v>4764</v>
      </c>
      <c r="P901" s="67" t="str">
        <f>TMES[[#This Row],[cedula]]&amp;TMES[[#This Row],[ctapresup]]</f>
        <v>001017943372.1.1.1.01</v>
      </c>
      <c r="Q901" s="69">
        <v>0</v>
      </c>
      <c r="R901" s="40">
        <v>861</v>
      </c>
      <c r="S901" s="69">
        <v>0</v>
      </c>
      <c r="T901" s="69">
        <v>0</v>
      </c>
      <c r="U901" s="69">
        <v>0</v>
      </c>
      <c r="V901" s="69">
        <v>0</v>
      </c>
      <c r="W901" s="40">
        <v>25</v>
      </c>
      <c r="X901" s="69">
        <v>0</v>
      </c>
      <c r="Y901" s="69">
        <v>0</v>
      </c>
      <c r="Z901" s="40">
        <v>912</v>
      </c>
      <c r="AA901" s="69">
        <v>0</v>
      </c>
    </row>
    <row r="902" spans="1:27">
      <c r="A902" s="67" t="s">
        <v>3052</v>
      </c>
      <c r="B902" s="67" t="s">
        <v>11</v>
      </c>
      <c r="C902" s="67" t="s">
        <v>3102</v>
      </c>
      <c r="D902" s="67" t="s">
        <v>3990</v>
      </c>
      <c r="E902" s="67" t="s">
        <v>3362</v>
      </c>
      <c r="F902" s="67" t="s">
        <v>1785</v>
      </c>
      <c r="G902" s="67" t="s">
        <v>2665</v>
      </c>
      <c r="H902" s="67" t="s">
        <v>133</v>
      </c>
      <c r="I902" s="67" t="s">
        <v>728</v>
      </c>
      <c r="J902" s="67" t="s">
        <v>4129</v>
      </c>
      <c r="K902" s="67" t="s">
        <v>4763</v>
      </c>
      <c r="L902" s="68">
        <v>24000</v>
      </c>
      <c r="M902" s="68">
        <v>1443.4</v>
      </c>
      <c r="N902" s="68">
        <v>22556.6</v>
      </c>
      <c r="O902" s="67" t="s">
        <v>4764</v>
      </c>
      <c r="P902" s="67" t="str">
        <f>TMES[[#This Row],[cedula]]&amp;TMES[[#This Row],[ctapresup]]</f>
        <v>031047768712.1.1.1.01</v>
      </c>
      <c r="Q902" s="69">
        <v>0</v>
      </c>
      <c r="R902" s="40">
        <v>688.8</v>
      </c>
      <c r="S902" s="69">
        <v>0</v>
      </c>
      <c r="T902" s="69">
        <v>0</v>
      </c>
      <c r="U902" s="69">
        <v>0</v>
      </c>
      <c r="V902" s="69">
        <v>0</v>
      </c>
      <c r="W902" s="40">
        <v>25</v>
      </c>
      <c r="X902" s="69">
        <v>0</v>
      </c>
      <c r="Y902" s="69">
        <v>0</v>
      </c>
      <c r="Z902" s="40">
        <v>729.6</v>
      </c>
      <c r="AA902" s="69">
        <v>0</v>
      </c>
    </row>
    <row r="903" spans="1:27">
      <c r="A903" s="67" t="s">
        <v>3052</v>
      </c>
      <c r="B903" s="67" t="s">
        <v>11</v>
      </c>
      <c r="C903" s="67" t="s">
        <v>3102</v>
      </c>
      <c r="D903" s="67" t="s">
        <v>3990</v>
      </c>
      <c r="E903" s="67" t="s">
        <v>3362</v>
      </c>
      <c r="F903" s="67" t="s">
        <v>872</v>
      </c>
      <c r="G903" s="67" t="s">
        <v>1535</v>
      </c>
      <c r="H903" s="67" t="s">
        <v>873</v>
      </c>
      <c r="I903" s="67" t="s">
        <v>830</v>
      </c>
      <c r="J903" s="67" t="s">
        <v>4130</v>
      </c>
      <c r="K903" s="67" t="s">
        <v>4763</v>
      </c>
      <c r="L903" s="68">
        <v>60000</v>
      </c>
      <c r="M903" s="68">
        <v>7407.68</v>
      </c>
      <c r="N903" s="68">
        <v>52592.32</v>
      </c>
      <c r="O903" s="67" t="s">
        <v>4764</v>
      </c>
      <c r="P903" s="67" t="str">
        <f>TMES[[#This Row],[cedula]]&amp;TMES[[#This Row],[ctapresup]]</f>
        <v>001010663062.1.1.1.01</v>
      </c>
      <c r="Q903" s="69">
        <v>0</v>
      </c>
      <c r="R903" s="40">
        <v>1722</v>
      </c>
      <c r="S903" s="40">
        <v>300</v>
      </c>
      <c r="T903" s="69">
        <v>0</v>
      </c>
      <c r="U903" s="69">
        <v>0</v>
      </c>
      <c r="V903" s="40">
        <v>50</v>
      </c>
      <c r="W903" s="40">
        <v>25</v>
      </c>
      <c r="X903" s="40">
        <v>3486.68</v>
      </c>
      <c r="Y903" s="69">
        <v>0</v>
      </c>
      <c r="Z903" s="40">
        <v>1824</v>
      </c>
      <c r="AA903" s="69">
        <v>0</v>
      </c>
    </row>
    <row r="904" spans="1:27">
      <c r="A904" s="67" t="s">
        <v>3052</v>
      </c>
      <c r="B904" s="67" t="s">
        <v>11</v>
      </c>
      <c r="C904" s="67" t="s">
        <v>3102</v>
      </c>
      <c r="D904" s="67" t="s">
        <v>3990</v>
      </c>
      <c r="E904" s="67" t="s">
        <v>3362</v>
      </c>
      <c r="F904" s="67" t="s">
        <v>874</v>
      </c>
      <c r="G904" s="67" t="s">
        <v>1536</v>
      </c>
      <c r="H904" s="67" t="s">
        <v>838</v>
      </c>
      <c r="I904" s="67" t="s">
        <v>830</v>
      </c>
      <c r="J904" s="67" t="s">
        <v>4131</v>
      </c>
      <c r="K904" s="67" t="s">
        <v>4763</v>
      </c>
      <c r="L904" s="68">
        <v>22000</v>
      </c>
      <c r="M904" s="68">
        <v>10896.35</v>
      </c>
      <c r="N904" s="68">
        <v>11103.65</v>
      </c>
      <c r="O904" s="67" t="s">
        <v>4764</v>
      </c>
      <c r="P904" s="67" t="str">
        <f>TMES[[#This Row],[cedula]]&amp;TMES[[#This Row],[ctapresup]]</f>
        <v>001104349582.1.1.1.01</v>
      </c>
      <c r="Q904" s="69">
        <v>0</v>
      </c>
      <c r="R904" s="40">
        <v>631.4</v>
      </c>
      <c r="S904" s="69">
        <v>0</v>
      </c>
      <c r="T904" s="40">
        <v>9521.15</v>
      </c>
      <c r="U904" s="69">
        <v>0</v>
      </c>
      <c r="V904" s="40">
        <v>50</v>
      </c>
      <c r="W904" s="40">
        <v>25</v>
      </c>
      <c r="X904" s="69">
        <v>0</v>
      </c>
      <c r="Y904" s="69">
        <v>0</v>
      </c>
      <c r="Z904" s="40">
        <v>668.8</v>
      </c>
      <c r="AA904" s="69">
        <v>0</v>
      </c>
    </row>
    <row r="905" spans="1:27">
      <c r="A905" s="67" t="s">
        <v>3052</v>
      </c>
      <c r="B905" s="67" t="s">
        <v>11</v>
      </c>
      <c r="C905" s="67" t="s">
        <v>3102</v>
      </c>
      <c r="D905" s="67" t="s">
        <v>3361</v>
      </c>
      <c r="E905" s="67" t="s">
        <v>3362</v>
      </c>
      <c r="F905" s="67" t="s">
        <v>170</v>
      </c>
      <c r="G905" s="67" t="s">
        <v>1537</v>
      </c>
      <c r="H905" s="67" t="s">
        <v>171</v>
      </c>
      <c r="I905" s="67" t="s">
        <v>144</v>
      </c>
      <c r="J905" s="67" t="s">
        <v>4132</v>
      </c>
      <c r="K905" s="67" t="s">
        <v>4763</v>
      </c>
      <c r="L905" s="68">
        <v>12215.5</v>
      </c>
      <c r="M905" s="68">
        <v>4655.38</v>
      </c>
      <c r="N905" s="68">
        <v>7560.12</v>
      </c>
      <c r="O905" s="67" t="s">
        <v>4764</v>
      </c>
      <c r="P905" s="67" t="str">
        <f>TMES[[#This Row],[cedula]]&amp;TMES[[#This Row],[ctapresup]]</f>
        <v>001112514272.1.1.1.01</v>
      </c>
      <c r="Q905" s="69">
        <v>0</v>
      </c>
      <c r="R905" s="40">
        <v>350.58</v>
      </c>
      <c r="S905" s="40">
        <v>300</v>
      </c>
      <c r="T905" s="40">
        <v>2046</v>
      </c>
      <c r="U905" s="69">
        <v>0</v>
      </c>
      <c r="V905" s="40">
        <v>50</v>
      </c>
      <c r="W905" s="40">
        <v>25</v>
      </c>
      <c r="X905" s="69">
        <v>0</v>
      </c>
      <c r="Y905" s="69">
        <v>0</v>
      </c>
      <c r="Z905" s="40">
        <v>371.35</v>
      </c>
      <c r="AA905" s="40">
        <v>1512.45</v>
      </c>
    </row>
    <row r="906" spans="1:27">
      <c r="A906" s="67" t="s">
        <v>3052</v>
      </c>
      <c r="B906" s="67" t="s">
        <v>11</v>
      </c>
      <c r="C906" s="67" t="s">
        <v>3102</v>
      </c>
      <c r="D906" s="67" t="s">
        <v>3990</v>
      </c>
      <c r="E906" s="67" t="s">
        <v>3362</v>
      </c>
      <c r="F906" s="67" t="s">
        <v>747</v>
      </c>
      <c r="G906" s="67" t="s">
        <v>2666</v>
      </c>
      <c r="H906" s="67" t="s">
        <v>60</v>
      </c>
      <c r="I906" s="67" t="s">
        <v>728</v>
      </c>
      <c r="J906" s="67" t="s">
        <v>4133</v>
      </c>
      <c r="K906" s="67" t="s">
        <v>4763</v>
      </c>
      <c r="L906" s="68">
        <v>22000</v>
      </c>
      <c r="M906" s="68">
        <v>1625.2</v>
      </c>
      <c r="N906" s="68">
        <v>20374.8</v>
      </c>
      <c r="O906" s="67" t="s">
        <v>4764</v>
      </c>
      <c r="P906" s="67" t="str">
        <f>TMES[[#This Row],[cedula]]&amp;TMES[[#This Row],[ctapresup]]</f>
        <v>035000860732.1.1.1.01</v>
      </c>
      <c r="Q906" s="69">
        <v>0</v>
      </c>
      <c r="R906" s="40">
        <v>631.4</v>
      </c>
      <c r="S906" s="40">
        <v>300</v>
      </c>
      <c r="T906" s="69">
        <v>0</v>
      </c>
      <c r="U906" s="69">
        <v>0</v>
      </c>
      <c r="V906" s="69">
        <v>0</v>
      </c>
      <c r="W906" s="40">
        <v>25</v>
      </c>
      <c r="X906" s="69">
        <v>0</v>
      </c>
      <c r="Y906" s="69">
        <v>0</v>
      </c>
      <c r="Z906" s="40">
        <v>668.8</v>
      </c>
      <c r="AA906" s="69">
        <v>0</v>
      </c>
    </row>
    <row r="907" spans="1:27">
      <c r="A907" s="67" t="s">
        <v>3052</v>
      </c>
      <c r="B907" s="67" t="s">
        <v>11</v>
      </c>
      <c r="C907" s="67" t="s">
        <v>3102</v>
      </c>
      <c r="D907" s="67" t="s">
        <v>3990</v>
      </c>
      <c r="E907" s="67" t="s">
        <v>3362</v>
      </c>
      <c r="F907" s="67" t="s">
        <v>48</v>
      </c>
      <c r="G907" s="67" t="s">
        <v>2667</v>
      </c>
      <c r="H907" s="67" t="s">
        <v>45</v>
      </c>
      <c r="I907" s="67" t="s">
        <v>18</v>
      </c>
      <c r="J907" s="67" t="s">
        <v>4134</v>
      </c>
      <c r="K907" s="67" t="s">
        <v>4763</v>
      </c>
      <c r="L907" s="68">
        <v>10000</v>
      </c>
      <c r="M907" s="68">
        <v>966</v>
      </c>
      <c r="N907" s="68">
        <v>9034</v>
      </c>
      <c r="O907" s="67" t="s">
        <v>4764</v>
      </c>
      <c r="P907" s="67" t="str">
        <f>TMES[[#This Row],[cedula]]&amp;TMES[[#This Row],[ctapresup]]</f>
        <v>031000437222.1.1.1.01</v>
      </c>
      <c r="Q907" s="69">
        <v>0</v>
      </c>
      <c r="R907" s="40">
        <v>287</v>
      </c>
      <c r="S907" s="40">
        <v>300</v>
      </c>
      <c r="T907" s="69">
        <v>0</v>
      </c>
      <c r="U907" s="69">
        <v>0</v>
      </c>
      <c r="V907" s="40">
        <v>50</v>
      </c>
      <c r="W907" s="40">
        <v>25</v>
      </c>
      <c r="X907" s="69">
        <v>0</v>
      </c>
      <c r="Y907" s="69">
        <v>0</v>
      </c>
      <c r="Z907" s="40">
        <v>304</v>
      </c>
      <c r="AA907" s="69">
        <v>0</v>
      </c>
    </row>
    <row r="908" spans="1:27">
      <c r="A908" s="67" t="s">
        <v>3052</v>
      </c>
      <c r="B908" s="67" t="s">
        <v>11</v>
      </c>
      <c r="C908" s="67" t="s">
        <v>3102</v>
      </c>
      <c r="D908" s="67" t="s">
        <v>3990</v>
      </c>
      <c r="E908" s="67" t="s">
        <v>3362</v>
      </c>
      <c r="F908" s="67" t="s">
        <v>49</v>
      </c>
      <c r="G908" s="67" t="s">
        <v>2668</v>
      </c>
      <c r="H908" s="67" t="s">
        <v>45</v>
      </c>
      <c r="I908" s="67" t="s">
        <v>18</v>
      </c>
      <c r="J908" s="67" t="s">
        <v>4135</v>
      </c>
      <c r="K908" s="67" t="s">
        <v>4763</v>
      </c>
      <c r="L908" s="68">
        <v>10000</v>
      </c>
      <c r="M908" s="68">
        <v>916</v>
      </c>
      <c r="N908" s="68">
        <v>9084</v>
      </c>
      <c r="O908" s="67" t="s">
        <v>4764</v>
      </c>
      <c r="P908" s="67" t="str">
        <f>TMES[[#This Row],[cedula]]&amp;TMES[[#This Row],[ctapresup]]</f>
        <v>047000423952.1.1.1.01</v>
      </c>
      <c r="Q908" s="69">
        <v>0</v>
      </c>
      <c r="R908" s="40">
        <v>287</v>
      </c>
      <c r="S908" s="40">
        <v>300</v>
      </c>
      <c r="T908" s="69">
        <v>0</v>
      </c>
      <c r="U908" s="69">
        <v>0</v>
      </c>
      <c r="V908" s="69">
        <v>0</v>
      </c>
      <c r="W908" s="40">
        <v>25</v>
      </c>
      <c r="X908" s="69">
        <v>0</v>
      </c>
      <c r="Y908" s="69">
        <v>0</v>
      </c>
      <c r="Z908" s="40">
        <v>304</v>
      </c>
      <c r="AA908" s="69">
        <v>0</v>
      </c>
    </row>
    <row r="909" spans="1:27">
      <c r="A909" s="67" t="s">
        <v>3052</v>
      </c>
      <c r="B909" s="67" t="s">
        <v>11</v>
      </c>
      <c r="C909" s="67" t="s">
        <v>3102</v>
      </c>
      <c r="D909" s="67" t="s">
        <v>3990</v>
      </c>
      <c r="E909" s="67" t="s">
        <v>3362</v>
      </c>
      <c r="F909" s="67" t="s">
        <v>1856</v>
      </c>
      <c r="G909" s="67" t="s">
        <v>2669</v>
      </c>
      <c r="H909" s="67" t="s">
        <v>8</v>
      </c>
      <c r="I909" s="67" t="s">
        <v>18</v>
      </c>
      <c r="J909" s="67" t="s">
        <v>4136</v>
      </c>
      <c r="K909" s="67" t="s">
        <v>4763</v>
      </c>
      <c r="L909" s="68">
        <v>10000</v>
      </c>
      <c r="M909" s="68">
        <v>616</v>
      </c>
      <c r="N909" s="68">
        <v>9384</v>
      </c>
      <c r="O909" s="67" t="s">
        <v>4764</v>
      </c>
      <c r="P909" s="67" t="str">
        <f>TMES[[#This Row],[cedula]]&amp;TMES[[#This Row],[ctapresup]]</f>
        <v>031007196102.1.1.1.01</v>
      </c>
      <c r="Q909" s="69">
        <v>0</v>
      </c>
      <c r="R909" s="40">
        <v>287</v>
      </c>
      <c r="S909" s="69">
        <v>0</v>
      </c>
      <c r="T909" s="69">
        <v>0</v>
      </c>
      <c r="U909" s="69">
        <v>0</v>
      </c>
      <c r="V909" s="69">
        <v>0</v>
      </c>
      <c r="W909" s="40">
        <v>25</v>
      </c>
      <c r="X909" s="69">
        <v>0</v>
      </c>
      <c r="Y909" s="69">
        <v>0</v>
      </c>
      <c r="Z909" s="40">
        <v>304</v>
      </c>
      <c r="AA909" s="69">
        <v>0</v>
      </c>
    </row>
    <row r="910" spans="1:27">
      <c r="A910" s="67" t="s">
        <v>3052</v>
      </c>
      <c r="B910" s="67" t="s">
        <v>11</v>
      </c>
      <c r="C910" s="67" t="s">
        <v>3102</v>
      </c>
      <c r="D910" s="67" t="s">
        <v>3990</v>
      </c>
      <c r="E910" s="67" t="s">
        <v>3362</v>
      </c>
      <c r="F910" s="67" t="s">
        <v>337</v>
      </c>
      <c r="G910" s="67" t="s">
        <v>2670</v>
      </c>
      <c r="H910" s="67" t="s">
        <v>259</v>
      </c>
      <c r="I910" s="67" t="s">
        <v>332</v>
      </c>
      <c r="J910" s="67" t="s">
        <v>4137</v>
      </c>
      <c r="K910" s="67" t="s">
        <v>4763</v>
      </c>
      <c r="L910" s="68">
        <v>65000</v>
      </c>
      <c r="M910" s="68">
        <v>34708.69</v>
      </c>
      <c r="N910" s="68">
        <v>30291.31</v>
      </c>
      <c r="O910" s="67" t="s">
        <v>4764</v>
      </c>
      <c r="P910" s="67" t="str">
        <f>TMES[[#This Row],[cedula]]&amp;TMES[[#This Row],[ctapresup]]</f>
        <v>053003541222.1.1.1.01</v>
      </c>
      <c r="Q910" s="69">
        <v>0</v>
      </c>
      <c r="R910" s="40">
        <v>1865.5</v>
      </c>
      <c r="S910" s="69">
        <v>0</v>
      </c>
      <c r="T910" s="40">
        <v>23994.69</v>
      </c>
      <c r="U910" s="69">
        <v>0</v>
      </c>
      <c r="V910" s="69">
        <v>0</v>
      </c>
      <c r="W910" s="40">
        <v>25</v>
      </c>
      <c r="X910" s="40">
        <v>3822.6</v>
      </c>
      <c r="Y910" s="69">
        <v>0</v>
      </c>
      <c r="Z910" s="40">
        <v>1976</v>
      </c>
      <c r="AA910" s="40">
        <v>3024.9</v>
      </c>
    </row>
    <row r="911" spans="1:27">
      <c r="A911" s="67" t="s">
        <v>3052</v>
      </c>
      <c r="B911" s="67" t="s">
        <v>11</v>
      </c>
      <c r="C911" s="67" t="s">
        <v>3102</v>
      </c>
      <c r="D911" s="67" t="s">
        <v>3361</v>
      </c>
      <c r="E911" s="67" t="s">
        <v>3362</v>
      </c>
      <c r="F911" s="67" t="s">
        <v>172</v>
      </c>
      <c r="G911" s="67" t="s">
        <v>2671</v>
      </c>
      <c r="H911" s="67" t="s">
        <v>162</v>
      </c>
      <c r="I911" s="67" t="s">
        <v>144</v>
      </c>
      <c r="J911" s="67" t="s">
        <v>4138</v>
      </c>
      <c r="K911" s="67" t="s">
        <v>4763</v>
      </c>
      <c r="L911" s="68">
        <v>10000</v>
      </c>
      <c r="M911" s="68">
        <v>1016</v>
      </c>
      <c r="N911" s="68">
        <v>8984</v>
      </c>
      <c r="O911" s="67" t="s">
        <v>4764</v>
      </c>
      <c r="P911" s="67" t="str">
        <f>TMES[[#This Row],[cedula]]&amp;TMES[[#This Row],[ctapresup]]</f>
        <v>086000484102.1.1.1.01</v>
      </c>
      <c r="Q911" s="69">
        <v>0</v>
      </c>
      <c r="R911" s="40">
        <v>287</v>
      </c>
      <c r="S911" s="40">
        <v>300</v>
      </c>
      <c r="T911" s="69">
        <v>0</v>
      </c>
      <c r="U911" s="69">
        <v>0</v>
      </c>
      <c r="V911" s="40">
        <v>100</v>
      </c>
      <c r="W911" s="40">
        <v>25</v>
      </c>
      <c r="X911" s="69">
        <v>0</v>
      </c>
      <c r="Y911" s="69">
        <v>0</v>
      </c>
      <c r="Z911" s="40">
        <v>304</v>
      </c>
      <c r="AA911" s="69">
        <v>0</v>
      </c>
    </row>
    <row r="912" spans="1:27">
      <c r="A912" s="67" t="s">
        <v>3052</v>
      </c>
      <c r="B912" s="67" t="s">
        <v>11</v>
      </c>
      <c r="C912" s="67" t="s">
        <v>3102</v>
      </c>
      <c r="D912" s="67" t="s">
        <v>3990</v>
      </c>
      <c r="E912" s="67" t="s">
        <v>3362</v>
      </c>
      <c r="F912" s="67" t="s">
        <v>875</v>
      </c>
      <c r="G912" s="67" t="s">
        <v>1538</v>
      </c>
      <c r="H912" s="67" t="s">
        <v>60</v>
      </c>
      <c r="I912" s="67" t="s">
        <v>830</v>
      </c>
      <c r="J912" s="67" t="s">
        <v>4139</v>
      </c>
      <c r="K912" s="67" t="s">
        <v>4763</v>
      </c>
      <c r="L912" s="68">
        <v>22000</v>
      </c>
      <c r="M912" s="68">
        <v>9075.6</v>
      </c>
      <c r="N912" s="68">
        <v>12924.4</v>
      </c>
      <c r="O912" s="67" t="s">
        <v>4764</v>
      </c>
      <c r="P912" s="67" t="str">
        <f>TMES[[#This Row],[cedula]]&amp;TMES[[#This Row],[ctapresup]]</f>
        <v>001118855212.1.1.1.01</v>
      </c>
      <c r="Q912" s="69">
        <v>0</v>
      </c>
      <c r="R912" s="40">
        <v>631.4</v>
      </c>
      <c r="S912" s="40">
        <v>300</v>
      </c>
      <c r="T912" s="40">
        <v>7400.4</v>
      </c>
      <c r="U912" s="69">
        <v>0</v>
      </c>
      <c r="V912" s="40">
        <v>50</v>
      </c>
      <c r="W912" s="40">
        <v>25</v>
      </c>
      <c r="X912" s="69">
        <v>0</v>
      </c>
      <c r="Y912" s="69">
        <v>0</v>
      </c>
      <c r="Z912" s="40">
        <v>668.8</v>
      </c>
      <c r="AA912" s="69">
        <v>0</v>
      </c>
    </row>
    <row r="913" spans="1:27">
      <c r="A913" s="67" t="s">
        <v>3052</v>
      </c>
      <c r="B913" s="67" t="s">
        <v>11</v>
      </c>
      <c r="C913" s="67" t="s">
        <v>3102</v>
      </c>
      <c r="D913" s="67" t="s">
        <v>3990</v>
      </c>
      <c r="E913" s="67" t="s">
        <v>3362</v>
      </c>
      <c r="F913" s="67" t="s">
        <v>1189</v>
      </c>
      <c r="G913" s="67" t="s">
        <v>2673</v>
      </c>
      <c r="H913" s="67" t="s">
        <v>60</v>
      </c>
      <c r="I913" s="67" t="s">
        <v>728</v>
      </c>
      <c r="J913" s="67" t="s">
        <v>4140</v>
      </c>
      <c r="K913" s="67" t="s">
        <v>4763</v>
      </c>
      <c r="L913" s="68">
        <v>20000</v>
      </c>
      <c r="M913" s="68">
        <v>1207</v>
      </c>
      <c r="N913" s="68">
        <v>18793</v>
      </c>
      <c r="O913" s="67" t="s">
        <v>4764</v>
      </c>
      <c r="P913" s="67" t="str">
        <f>TMES[[#This Row],[cedula]]&amp;TMES[[#This Row],[ctapresup]]</f>
        <v>402109307782.1.1.1.01</v>
      </c>
      <c r="Q913" s="69">
        <v>0</v>
      </c>
      <c r="R913" s="40">
        <v>574</v>
      </c>
      <c r="S913" s="69">
        <v>0</v>
      </c>
      <c r="T913" s="69">
        <v>0</v>
      </c>
      <c r="U913" s="69">
        <v>0</v>
      </c>
      <c r="V913" s="69">
        <v>0</v>
      </c>
      <c r="W913" s="40">
        <v>25</v>
      </c>
      <c r="X913" s="69">
        <v>0</v>
      </c>
      <c r="Y913" s="69">
        <v>0</v>
      </c>
      <c r="Z913" s="40">
        <v>608</v>
      </c>
      <c r="AA913" s="69">
        <v>0</v>
      </c>
    </row>
    <row r="914" spans="1:27">
      <c r="A914" s="67" t="s">
        <v>3052</v>
      </c>
      <c r="B914" s="67" t="s">
        <v>11</v>
      </c>
      <c r="C914" s="67" t="s">
        <v>3102</v>
      </c>
      <c r="D914" s="67" t="s">
        <v>3990</v>
      </c>
      <c r="E914" s="67" t="s">
        <v>3362</v>
      </c>
      <c r="F914" s="67" t="s">
        <v>1188</v>
      </c>
      <c r="G914" s="67" t="s">
        <v>2674</v>
      </c>
      <c r="H914" s="67" t="s">
        <v>8</v>
      </c>
      <c r="I914" s="67" t="s">
        <v>73</v>
      </c>
      <c r="J914" s="67" t="s">
        <v>4141</v>
      </c>
      <c r="K914" s="67" t="s">
        <v>4763</v>
      </c>
      <c r="L914" s="68">
        <v>16500</v>
      </c>
      <c r="M914" s="68">
        <v>9909.7999999999993</v>
      </c>
      <c r="N914" s="68">
        <v>6590.2</v>
      </c>
      <c r="O914" s="67" t="s">
        <v>4764</v>
      </c>
      <c r="P914" s="67" t="str">
        <f>TMES[[#This Row],[cedula]]&amp;TMES[[#This Row],[ctapresup]]</f>
        <v>001186003782.1.1.1.01</v>
      </c>
      <c r="Q914" s="69">
        <v>0</v>
      </c>
      <c r="R914" s="40">
        <v>473.55</v>
      </c>
      <c r="S914" s="69">
        <v>0</v>
      </c>
      <c r="T914" s="40">
        <v>8909.65</v>
      </c>
      <c r="U914" s="69">
        <v>0</v>
      </c>
      <c r="V914" s="69">
        <v>0</v>
      </c>
      <c r="W914" s="40">
        <v>25</v>
      </c>
      <c r="X914" s="69">
        <v>0</v>
      </c>
      <c r="Y914" s="69">
        <v>0</v>
      </c>
      <c r="Z914" s="40">
        <v>501.6</v>
      </c>
      <c r="AA914" s="69">
        <v>0</v>
      </c>
    </row>
    <row r="915" spans="1:27">
      <c r="A915" s="67" t="s">
        <v>3052</v>
      </c>
      <c r="B915" s="67" t="s">
        <v>11</v>
      </c>
      <c r="C915" s="67" t="s">
        <v>3102</v>
      </c>
      <c r="D915" s="67" t="s">
        <v>3990</v>
      </c>
      <c r="E915" s="67" t="s">
        <v>3362</v>
      </c>
      <c r="F915" s="67" t="s">
        <v>1291</v>
      </c>
      <c r="G915" s="67" t="s">
        <v>2675</v>
      </c>
      <c r="H915" s="67" t="s">
        <v>128</v>
      </c>
      <c r="I915" s="67" t="s">
        <v>1290</v>
      </c>
      <c r="J915" s="67" t="s">
        <v>4142</v>
      </c>
      <c r="K915" s="67" t="s">
        <v>4763</v>
      </c>
      <c r="L915" s="68">
        <v>10000</v>
      </c>
      <c r="M915" s="68">
        <v>616</v>
      </c>
      <c r="N915" s="68">
        <v>9384</v>
      </c>
      <c r="O915" s="67" t="s">
        <v>4764</v>
      </c>
      <c r="P915" s="67" t="str">
        <f>TMES[[#This Row],[cedula]]&amp;TMES[[#This Row],[ctapresup]]</f>
        <v>012008764472.1.1.1.01</v>
      </c>
      <c r="Q915" s="69">
        <v>0</v>
      </c>
      <c r="R915" s="40">
        <v>287</v>
      </c>
      <c r="S915" s="69">
        <v>0</v>
      </c>
      <c r="T915" s="69">
        <v>0</v>
      </c>
      <c r="U915" s="69">
        <v>0</v>
      </c>
      <c r="V915" s="69">
        <v>0</v>
      </c>
      <c r="W915" s="40">
        <v>25</v>
      </c>
      <c r="X915" s="69">
        <v>0</v>
      </c>
      <c r="Y915" s="69">
        <v>0</v>
      </c>
      <c r="Z915" s="40">
        <v>304</v>
      </c>
      <c r="AA915" s="69">
        <v>0</v>
      </c>
    </row>
    <row r="916" spans="1:27">
      <c r="A916" s="67" t="s">
        <v>3052</v>
      </c>
      <c r="B916" s="67" t="s">
        <v>11</v>
      </c>
      <c r="C916" s="67" t="s">
        <v>3102</v>
      </c>
      <c r="D916" s="67" t="s">
        <v>3361</v>
      </c>
      <c r="E916" s="67" t="s">
        <v>3362</v>
      </c>
      <c r="F916" s="67" t="s">
        <v>173</v>
      </c>
      <c r="G916" s="67" t="s">
        <v>2676</v>
      </c>
      <c r="H916" s="67" t="s">
        <v>174</v>
      </c>
      <c r="I916" s="67" t="s">
        <v>144</v>
      </c>
      <c r="J916" s="67" t="s">
        <v>4143</v>
      </c>
      <c r="K916" s="67" t="s">
        <v>4763</v>
      </c>
      <c r="L916" s="68">
        <v>16500</v>
      </c>
      <c r="M916" s="68">
        <v>3172.97</v>
      </c>
      <c r="N916" s="68">
        <v>13327.03</v>
      </c>
      <c r="O916" s="67" t="s">
        <v>4764</v>
      </c>
      <c r="P916" s="67" t="str">
        <f>TMES[[#This Row],[cedula]]&amp;TMES[[#This Row],[ctapresup]]</f>
        <v>001030182892.1.1.1.01</v>
      </c>
      <c r="Q916" s="69">
        <v>0</v>
      </c>
      <c r="R916" s="40">
        <v>473.55</v>
      </c>
      <c r="S916" s="69">
        <v>0</v>
      </c>
      <c r="T916" s="40">
        <v>2122.8200000000002</v>
      </c>
      <c r="U916" s="69">
        <v>0</v>
      </c>
      <c r="V916" s="40">
        <v>50</v>
      </c>
      <c r="W916" s="40">
        <v>25</v>
      </c>
      <c r="X916" s="69">
        <v>0</v>
      </c>
      <c r="Y916" s="69">
        <v>0</v>
      </c>
      <c r="Z916" s="40">
        <v>501.6</v>
      </c>
      <c r="AA916" s="69">
        <v>0</v>
      </c>
    </row>
    <row r="917" spans="1:27">
      <c r="A917" s="67" t="s">
        <v>3052</v>
      </c>
      <c r="B917" s="67" t="s">
        <v>11</v>
      </c>
      <c r="C917" s="67" t="s">
        <v>3102</v>
      </c>
      <c r="D917" s="67" t="s">
        <v>3990</v>
      </c>
      <c r="E917" s="67" t="s">
        <v>3362</v>
      </c>
      <c r="F917" s="67" t="s">
        <v>50</v>
      </c>
      <c r="G917" s="67" t="s">
        <v>1539</v>
      </c>
      <c r="H917" s="67" t="s">
        <v>8</v>
      </c>
      <c r="I917" s="67" t="s">
        <v>18</v>
      </c>
      <c r="J917" s="67" t="s">
        <v>4144</v>
      </c>
      <c r="K917" s="67" t="s">
        <v>4763</v>
      </c>
      <c r="L917" s="68">
        <v>11000</v>
      </c>
      <c r="M917" s="68">
        <v>1025.0999999999999</v>
      </c>
      <c r="N917" s="68">
        <v>9974.9</v>
      </c>
      <c r="O917" s="67" t="s">
        <v>4764</v>
      </c>
      <c r="P917" s="67" t="str">
        <f>TMES[[#This Row],[cedula]]&amp;TMES[[#This Row],[ctapresup]]</f>
        <v>031008919302.1.1.1.01</v>
      </c>
      <c r="Q917" s="69">
        <v>0</v>
      </c>
      <c r="R917" s="40">
        <v>315.7</v>
      </c>
      <c r="S917" s="40">
        <v>300</v>
      </c>
      <c r="T917" s="69">
        <v>0</v>
      </c>
      <c r="U917" s="69">
        <v>0</v>
      </c>
      <c r="V917" s="40">
        <v>50</v>
      </c>
      <c r="W917" s="40">
        <v>25</v>
      </c>
      <c r="X917" s="69">
        <v>0</v>
      </c>
      <c r="Y917" s="69">
        <v>0</v>
      </c>
      <c r="Z917" s="40">
        <v>334.4</v>
      </c>
      <c r="AA917" s="69">
        <v>0</v>
      </c>
    </row>
    <row r="918" spans="1:27">
      <c r="A918" s="67" t="s">
        <v>3052</v>
      </c>
      <c r="B918" s="67" t="s">
        <v>11</v>
      </c>
      <c r="C918" s="67" t="s">
        <v>3102</v>
      </c>
      <c r="D918" s="67" t="s">
        <v>3990</v>
      </c>
      <c r="E918" s="67" t="s">
        <v>3362</v>
      </c>
      <c r="F918" s="67" t="s">
        <v>748</v>
      </c>
      <c r="G918" s="67" t="s">
        <v>2677</v>
      </c>
      <c r="H918" s="67" t="s">
        <v>100</v>
      </c>
      <c r="I918" s="67" t="s">
        <v>728</v>
      </c>
      <c r="J918" s="67" t="s">
        <v>4145</v>
      </c>
      <c r="K918" s="67" t="s">
        <v>4763</v>
      </c>
      <c r="L918" s="68">
        <v>45000</v>
      </c>
      <c r="M918" s="68">
        <v>5418.41</v>
      </c>
      <c r="N918" s="68">
        <v>39581.589999999997</v>
      </c>
      <c r="O918" s="67" t="s">
        <v>4764</v>
      </c>
      <c r="P918" s="67" t="str">
        <f>TMES[[#This Row],[cedula]]&amp;TMES[[#This Row],[ctapresup]]</f>
        <v>031010941042.1.1.1.01</v>
      </c>
      <c r="Q918" s="69">
        <v>0</v>
      </c>
      <c r="R918" s="40">
        <v>1291.5</v>
      </c>
      <c r="S918" s="40">
        <v>300</v>
      </c>
      <c r="T918" s="69">
        <v>0</v>
      </c>
      <c r="U918" s="69">
        <v>0</v>
      </c>
      <c r="V918" s="69">
        <v>0</v>
      </c>
      <c r="W918" s="40">
        <v>25</v>
      </c>
      <c r="X918" s="40">
        <v>921.46</v>
      </c>
      <c r="Y918" s="69">
        <v>0</v>
      </c>
      <c r="Z918" s="40">
        <v>1368</v>
      </c>
      <c r="AA918" s="40">
        <v>1512.45</v>
      </c>
    </row>
    <row r="919" spans="1:27">
      <c r="A919" s="67" t="s">
        <v>3052</v>
      </c>
      <c r="B919" s="67" t="s">
        <v>11</v>
      </c>
      <c r="C919" s="67" t="s">
        <v>3102</v>
      </c>
      <c r="D919" s="67" t="s">
        <v>3990</v>
      </c>
      <c r="E919" s="67" t="s">
        <v>3362</v>
      </c>
      <c r="F919" s="67" t="s">
        <v>876</v>
      </c>
      <c r="G919" s="67" t="s">
        <v>1540</v>
      </c>
      <c r="H919" s="67" t="s">
        <v>60</v>
      </c>
      <c r="I919" s="67" t="s">
        <v>830</v>
      </c>
      <c r="J919" s="67" t="s">
        <v>4146</v>
      </c>
      <c r="K919" s="67" t="s">
        <v>4763</v>
      </c>
      <c r="L919" s="68">
        <v>22000</v>
      </c>
      <c r="M919" s="68">
        <v>4263.6499999999996</v>
      </c>
      <c r="N919" s="68">
        <v>17736.349999999999</v>
      </c>
      <c r="O919" s="67" t="s">
        <v>4764</v>
      </c>
      <c r="P919" s="67" t="str">
        <f>TMES[[#This Row],[cedula]]&amp;TMES[[#This Row],[ctapresup]]</f>
        <v>075000835432.1.1.1.01</v>
      </c>
      <c r="Q919" s="69">
        <v>0</v>
      </c>
      <c r="R919" s="40">
        <v>631.4</v>
      </c>
      <c r="S919" s="69">
        <v>0</v>
      </c>
      <c r="T919" s="40">
        <v>1246</v>
      </c>
      <c r="U919" s="69">
        <v>0</v>
      </c>
      <c r="V919" s="40">
        <v>180</v>
      </c>
      <c r="W919" s="40">
        <v>25</v>
      </c>
      <c r="X919" s="69">
        <v>0</v>
      </c>
      <c r="Y919" s="69">
        <v>0</v>
      </c>
      <c r="Z919" s="40">
        <v>668.8</v>
      </c>
      <c r="AA919" s="40">
        <v>1512.45</v>
      </c>
    </row>
    <row r="920" spans="1:27">
      <c r="A920" s="67" t="s">
        <v>3052</v>
      </c>
      <c r="B920" s="67" t="s">
        <v>11</v>
      </c>
      <c r="C920" s="67" t="s">
        <v>3102</v>
      </c>
      <c r="D920" s="67" t="s">
        <v>3990</v>
      </c>
      <c r="E920" s="67" t="s">
        <v>3362</v>
      </c>
      <c r="F920" s="67" t="s">
        <v>51</v>
      </c>
      <c r="G920" s="67" t="s">
        <v>2678</v>
      </c>
      <c r="H920" s="67" t="s">
        <v>52</v>
      </c>
      <c r="I920" s="67" t="s">
        <v>18</v>
      </c>
      <c r="J920" s="67" t="s">
        <v>4147</v>
      </c>
      <c r="K920" s="67" t="s">
        <v>4763</v>
      </c>
      <c r="L920" s="68">
        <v>10000</v>
      </c>
      <c r="M920" s="68">
        <v>966</v>
      </c>
      <c r="N920" s="68">
        <v>9034</v>
      </c>
      <c r="O920" s="67" t="s">
        <v>4764</v>
      </c>
      <c r="P920" s="67" t="str">
        <f>TMES[[#This Row],[cedula]]&amp;TMES[[#This Row],[ctapresup]]</f>
        <v>031019395552.1.1.1.01</v>
      </c>
      <c r="Q920" s="69">
        <v>0</v>
      </c>
      <c r="R920" s="40">
        <v>287</v>
      </c>
      <c r="S920" s="40">
        <v>300</v>
      </c>
      <c r="T920" s="69">
        <v>0</v>
      </c>
      <c r="U920" s="69">
        <v>0</v>
      </c>
      <c r="V920" s="40">
        <v>50</v>
      </c>
      <c r="W920" s="40">
        <v>25</v>
      </c>
      <c r="X920" s="69">
        <v>0</v>
      </c>
      <c r="Y920" s="69">
        <v>0</v>
      </c>
      <c r="Z920" s="40">
        <v>304</v>
      </c>
      <c r="AA920" s="69">
        <v>0</v>
      </c>
    </row>
    <row r="921" spans="1:27">
      <c r="A921" s="67" t="s">
        <v>3052</v>
      </c>
      <c r="B921" s="67" t="s">
        <v>11</v>
      </c>
      <c r="C921" s="67" t="s">
        <v>3102</v>
      </c>
      <c r="D921" s="67" t="s">
        <v>3990</v>
      </c>
      <c r="E921" s="67" t="s">
        <v>3362</v>
      </c>
      <c r="F921" s="67" t="s">
        <v>749</v>
      </c>
      <c r="G921" s="67" t="s">
        <v>2679</v>
      </c>
      <c r="H921" s="67" t="s">
        <v>483</v>
      </c>
      <c r="I921" s="67" t="s">
        <v>728</v>
      </c>
      <c r="J921" s="67" t="s">
        <v>4148</v>
      </c>
      <c r="K921" s="67" t="s">
        <v>4763</v>
      </c>
      <c r="L921" s="68">
        <v>22000</v>
      </c>
      <c r="M921" s="68">
        <v>2837.65</v>
      </c>
      <c r="N921" s="68">
        <v>19162.349999999999</v>
      </c>
      <c r="O921" s="67" t="s">
        <v>4764</v>
      </c>
      <c r="P921" s="67" t="str">
        <f>TMES[[#This Row],[cedula]]&amp;TMES[[#This Row],[ctapresup]]</f>
        <v>031031898862.1.1.1.01</v>
      </c>
      <c r="Q921" s="69">
        <v>0</v>
      </c>
      <c r="R921" s="40">
        <v>631.4</v>
      </c>
      <c r="S921" s="69">
        <v>0</v>
      </c>
      <c r="T921" s="69">
        <v>0</v>
      </c>
      <c r="U921" s="69">
        <v>0</v>
      </c>
      <c r="V921" s="69">
        <v>0</v>
      </c>
      <c r="W921" s="40">
        <v>25</v>
      </c>
      <c r="X921" s="69">
        <v>0</v>
      </c>
      <c r="Y921" s="69">
        <v>0</v>
      </c>
      <c r="Z921" s="40">
        <v>668.8</v>
      </c>
      <c r="AA921" s="40">
        <v>1512.45</v>
      </c>
    </row>
    <row r="922" spans="1:27">
      <c r="A922" s="67" t="s">
        <v>3052</v>
      </c>
      <c r="B922" s="67" t="s">
        <v>11</v>
      </c>
      <c r="C922" s="67" t="s">
        <v>3102</v>
      </c>
      <c r="D922" s="67" t="s">
        <v>3990</v>
      </c>
      <c r="E922" s="67" t="s">
        <v>3362</v>
      </c>
      <c r="F922" s="67" t="s">
        <v>750</v>
      </c>
      <c r="G922" s="67" t="s">
        <v>2680</v>
      </c>
      <c r="H922" s="67" t="s">
        <v>8</v>
      </c>
      <c r="I922" s="67" t="s">
        <v>728</v>
      </c>
      <c r="J922" s="67" t="s">
        <v>4149</v>
      </c>
      <c r="K922" s="67" t="s">
        <v>4763</v>
      </c>
      <c r="L922" s="68">
        <v>15000</v>
      </c>
      <c r="M922" s="68">
        <v>1211.5</v>
      </c>
      <c r="N922" s="68">
        <v>13788.5</v>
      </c>
      <c r="O922" s="67" t="s">
        <v>4764</v>
      </c>
      <c r="P922" s="67" t="str">
        <f>TMES[[#This Row],[cedula]]&amp;TMES[[#This Row],[ctapresup]]</f>
        <v>001077664382.1.1.1.01</v>
      </c>
      <c r="Q922" s="69">
        <v>0</v>
      </c>
      <c r="R922" s="40">
        <v>430.5</v>
      </c>
      <c r="S922" s="40">
        <v>300</v>
      </c>
      <c r="T922" s="69">
        <v>0</v>
      </c>
      <c r="U922" s="69">
        <v>0</v>
      </c>
      <c r="V922" s="69">
        <v>0</v>
      </c>
      <c r="W922" s="40">
        <v>25</v>
      </c>
      <c r="X922" s="69">
        <v>0</v>
      </c>
      <c r="Y922" s="69">
        <v>0</v>
      </c>
      <c r="Z922" s="40">
        <v>456</v>
      </c>
      <c r="AA922" s="69">
        <v>0</v>
      </c>
    </row>
    <row r="923" spans="1:27">
      <c r="A923" s="67" t="s">
        <v>3052</v>
      </c>
      <c r="B923" s="67" t="s">
        <v>11</v>
      </c>
      <c r="C923" s="67" t="s">
        <v>3102</v>
      </c>
      <c r="D923" s="67" t="s">
        <v>3990</v>
      </c>
      <c r="E923" s="67" t="s">
        <v>3362</v>
      </c>
      <c r="F923" s="67" t="s">
        <v>878</v>
      </c>
      <c r="G923" s="67" t="s">
        <v>1541</v>
      </c>
      <c r="H923" s="67" t="s">
        <v>82</v>
      </c>
      <c r="I923" s="67" t="s">
        <v>830</v>
      </c>
      <c r="J923" s="67" t="s">
        <v>4150</v>
      </c>
      <c r="K923" s="67" t="s">
        <v>4763</v>
      </c>
      <c r="L923" s="68">
        <v>35000</v>
      </c>
      <c r="M923" s="68">
        <v>2443.5</v>
      </c>
      <c r="N923" s="68">
        <v>32556.5</v>
      </c>
      <c r="O923" s="67" t="s">
        <v>4764</v>
      </c>
      <c r="P923" s="67" t="str">
        <f>TMES[[#This Row],[cedula]]&amp;TMES[[#This Row],[ctapresup]]</f>
        <v>001024864792.1.1.1.01</v>
      </c>
      <c r="Q923" s="69">
        <v>0</v>
      </c>
      <c r="R923" s="40">
        <v>1004.5</v>
      </c>
      <c r="S923" s="40">
        <v>300</v>
      </c>
      <c r="T923" s="69">
        <v>0</v>
      </c>
      <c r="U923" s="69">
        <v>0</v>
      </c>
      <c r="V923" s="40">
        <v>50</v>
      </c>
      <c r="W923" s="40">
        <v>25</v>
      </c>
      <c r="X923" s="69">
        <v>0</v>
      </c>
      <c r="Y923" s="69">
        <v>0</v>
      </c>
      <c r="Z923" s="40">
        <v>1064</v>
      </c>
      <c r="AA923" s="69">
        <v>0</v>
      </c>
    </row>
    <row r="924" spans="1:27">
      <c r="A924" s="67" t="s">
        <v>3052</v>
      </c>
      <c r="B924" s="67" t="s">
        <v>11</v>
      </c>
      <c r="C924" s="67" t="s">
        <v>3102</v>
      </c>
      <c r="D924" s="67" t="s">
        <v>3990</v>
      </c>
      <c r="E924" s="67" t="s">
        <v>3362</v>
      </c>
      <c r="F924" s="67" t="s">
        <v>751</v>
      </c>
      <c r="G924" s="67" t="s">
        <v>2681</v>
      </c>
      <c r="H924" s="67" t="s">
        <v>248</v>
      </c>
      <c r="I924" s="67" t="s">
        <v>728</v>
      </c>
      <c r="J924" s="67" t="s">
        <v>4151</v>
      </c>
      <c r="K924" s="67" t="s">
        <v>4763</v>
      </c>
      <c r="L924" s="68">
        <v>15000</v>
      </c>
      <c r="M924" s="68">
        <v>911.5</v>
      </c>
      <c r="N924" s="68">
        <v>14088.5</v>
      </c>
      <c r="O924" s="67" t="s">
        <v>4764</v>
      </c>
      <c r="P924" s="67" t="str">
        <f>TMES[[#This Row],[cedula]]&amp;TMES[[#This Row],[ctapresup]]</f>
        <v>031020276652.1.1.1.01</v>
      </c>
      <c r="Q924" s="69">
        <v>0</v>
      </c>
      <c r="R924" s="40">
        <v>430.5</v>
      </c>
      <c r="S924" s="69">
        <v>0</v>
      </c>
      <c r="T924" s="69">
        <v>0</v>
      </c>
      <c r="U924" s="69">
        <v>0</v>
      </c>
      <c r="V924" s="69">
        <v>0</v>
      </c>
      <c r="W924" s="40">
        <v>25</v>
      </c>
      <c r="X924" s="69">
        <v>0</v>
      </c>
      <c r="Y924" s="69">
        <v>0</v>
      </c>
      <c r="Z924" s="40">
        <v>456</v>
      </c>
      <c r="AA924" s="69">
        <v>0</v>
      </c>
    </row>
    <row r="925" spans="1:27">
      <c r="A925" s="67" t="s">
        <v>3052</v>
      </c>
      <c r="B925" s="67" t="s">
        <v>11</v>
      </c>
      <c r="C925" s="67" t="s">
        <v>3102</v>
      </c>
      <c r="D925" s="67" t="s">
        <v>3990</v>
      </c>
      <c r="E925" s="67" t="s">
        <v>3362</v>
      </c>
      <c r="F925" s="67" t="s">
        <v>53</v>
      </c>
      <c r="G925" s="67" t="s">
        <v>2682</v>
      </c>
      <c r="H925" s="67" t="s">
        <v>54</v>
      </c>
      <c r="I925" s="67" t="s">
        <v>18</v>
      </c>
      <c r="J925" s="67" t="s">
        <v>4152</v>
      </c>
      <c r="K925" s="67" t="s">
        <v>4763</v>
      </c>
      <c r="L925" s="68">
        <v>10000</v>
      </c>
      <c r="M925" s="68">
        <v>966</v>
      </c>
      <c r="N925" s="68">
        <v>9034</v>
      </c>
      <c r="O925" s="67" t="s">
        <v>4764</v>
      </c>
      <c r="P925" s="67" t="str">
        <f>TMES[[#This Row],[cedula]]&amp;TMES[[#This Row],[ctapresup]]</f>
        <v>031004730772.1.1.1.01</v>
      </c>
      <c r="Q925" s="69">
        <v>0</v>
      </c>
      <c r="R925" s="40">
        <v>287</v>
      </c>
      <c r="S925" s="40">
        <v>300</v>
      </c>
      <c r="T925" s="69">
        <v>0</v>
      </c>
      <c r="U925" s="69">
        <v>0</v>
      </c>
      <c r="V925" s="40">
        <v>50</v>
      </c>
      <c r="W925" s="40">
        <v>25</v>
      </c>
      <c r="X925" s="69">
        <v>0</v>
      </c>
      <c r="Y925" s="69">
        <v>0</v>
      </c>
      <c r="Z925" s="40">
        <v>304</v>
      </c>
      <c r="AA925" s="69">
        <v>0</v>
      </c>
    </row>
    <row r="926" spans="1:27">
      <c r="A926" s="67" t="s">
        <v>3052</v>
      </c>
      <c r="B926" s="67" t="s">
        <v>11</v>
      </c>
      <c r="C926" s="67" t="s">
        <v>3102</v>
      </c>
      <c r="D926" s="67" t="s">
        <v>3990</v>
      </c>
      <c r="E926" s="67" t="s">
        <v>3362</v>
      </c>
      <c r="F926" s="67" t="s">
        <v>1103</v>
      </c>
      <c r="G926" s="67" t="s">
        <v>2683</v>
      </c>
      <c r="H926" s="67" t="s">
        <v>59</v>
      </c>
      <c r="I926" s="67" t="s">
        <v>728</v>
      </c>
      <c r="J926" s="67" t="s">
        <v>4153</v>
      </c>
      <c r="K926" s="67" t="s">
        <v>4763</v>
      </c>
      <c r="L926" s="68">
        <v>180000</v>
      </c>
      <c r="M926" s="68">
        <v>41190.22</v>
      </c>
      <c r="N926" s="68">
        <v>138809.78</v>
      </c>
      <c r="O926" s="67" t="s">
        <v>4764</v>
      </c>
      <c r="P926" s="67" t="str">
        <f>TMES[[#This Row],[cedula]]&amp;TMES[[#This Row],[ctapresup]]</f>
        <v>001164320552.1.1.1.01</v>
      </c>
      <c r="Q926" s="69">
        <v>0</v>
      </c>
      <c r="R926" s="40">
        <v>5166</v>
      </c>
      <c r="S926" s="69">
        <v>0</v>
      </c>
      <c r="T926" s="69">
        <v>0</v>
      </c>
      <c r="U926" s="69">
        <v>0</v>
      </c>
      <c r="V926" s="69">
        <v>0</v>
      </c>
      <c r="W926" s="40">
        <v>25</v>
      </c>
      <c r="X926" s="40">
        <v>31055.42</v>
      </c>
      <c r="Y926" s="69">
        <v>0</v>
      </c>
      <c r="Z926" s="40">
        <v>4943.8</v>
      </c>
      <c r="AA926" s="69">
        <v>0</v>
      </c>
    </row>
    <row r="927" spans="1:27">
      <c r="A927" s="67" t="s">
        <v>3052</v>
      </c>
      <c r="B927" s="67" t="s">
        <v>11</v>
      </c>
      <c r="C927" s="67" t="s">
        <v>3102</v>
      </c>
      <c r="D927" s="67" t="s">
        <v>3361</v>
      </c>
      <c r="E927" s="67" t="s">
        <v>3362</v>
      </c>
      <c r="F927" s="67" t="s">
        <v>175</v>
      </c>
      <c r="G927" s="67" t="s">
        <v>1542</v>
      </c>
      <c r="H927" s="67" t="s">
        <v>55</v>
      </c>
      <c r="I927" s="67" t="s">
        <v>144</v>
      </c>
      <c r="J927" s="67" t="s">
        <v>4154</v>
      </c>
      <c r="K927" s="67" t="s">
        <v>4763</v>
      </c>
      <c r="L927" s="68">
        <v>12526.45</v>
      </c>
      <c r="M927" s="68">
        <v>3487.54</v>
      </c>
      <c r="N927" s="68">
        <v>9038.91</v>
      </c>
      <c r="O927" s="67" t="s">
        <v>4764</v>
      </c>
      <c r="P927" s="67" t="str">
        <f>TMES[[#This Row],[cedula]]&amp;TMES[[#This Row],[ctapresup]]</f>
        <v>001049790422.1.1.1.01</v>
      </c>
      <c r="Q927" s="69">
        <v>0</v>
      </c>
      <c r="R927" s="40">
        <v>359.51</v>
      </c>
      <c r="S927" s="69">
        <v>0</v>
      </c>
      <c r="T927" s="40">
        <v>1109.78</v>
      </c>
      <c r="U927" s="69">
        <v>0</v>
      </c>
      <c r="V927" s="40">
        <v>100</v>
      </c>
      <c r="W927" s="40">
        <v>25</v>
      </c>
      <c r="X927" s="69">
        <v>0</v>
      </c>
      <c r="Y927" s="69">
        <v>0</v>
      </c>
      <c r="Z927" s="40">
        <v>380.8</v>
      </c>
      <c r="AA927" s="40">
        <v>1512.45</v>
      </c>
    </row>
    <row r="928" spans="1:27">
      <c r="A928" s="67" t="s">
        <v>3052</v>
      </c>
      <c r="B928" s="67" t="s">
        <v>11</v>
      </c>
      <c r="C928" s="67" t="s">
        <v>3102</v>
      </c>
      <c r="D928" s="67" t="s">
        <v>3990</v>
      </c>
      <c r="E928" s="67" t="s">
        <v>3362</v>
      </c>
      <c r="F928" s="67" t="s">
        <v>85</v>
      </c>
      <c r="G928" s="67" t="s">
        <v>1543</v>
      </c>
      <c r="H928" s="67" t="s">
        <v>86</v>
      </c>
      <c r="I928" s="67" t="s">
        <v>73</v>
      </c>
      <c r="J928" s="67" t="s">
        <v>4155</v>
      </c>
      <c r="K928" s="67" t="s">
        <v>4763</v>
      </c>
      <c r="L928" s="68">
        <v>26250</v>
      </c>
      <c r="M928" s="68">
        <v>19567.740000000002</v>
      </c>
      <c r="N928" s="68">
        <v>6682.26</v>
      </c>
      <c r="O928" s="67" t="s">
        <v>4764</v>
      </c>
      <c r="P928" s="67" t="str">
        <f>TMES[[#This Row],[cedula]]&amp;TMES[[#This Row],[ctapresup]]</f>
        <v>001036019772.1.1.1.01</v>
      </c>
      <c r="Q928" s="69">
        <v>0</v>
      </c>
      <c r="R928" s="40">
        <v>753.38</v>
      </c>
      <c r="S928" s="69">
        <v>0</v>
      </c>
      <c r="T928" s="40">
        <v>13354.01</v>
      </c>
      <c r="U928" s="69">
        <v>0</v>
      </c>
      <c r="V928" s="40">
        <v>100</v>
      </c>
      <c r="W928" s="40">
        <v>25</v>
      </c>
      <c r="X928" s="69">
        <v>0</v>
      </c>
      <c r="Y928" s="69">
        <v>0</v>
      </c>
      <c r="Z928" s="40">
        <v>798</v>
      </c>
      <c r="AA928" s="40">
        <v>4537.3500000000004</v>
      </c>
    </row>
    <row r="929" spans="1:27">
      <c r="A929" s="67" t="s">
        <v>3052</v>
      </c>
      <c r="B929" s="67" t="s">
        <v>11</v>
      </c>
      <c r="C929" s="67" t="s">
        <v>3102</v>
      </c>
      <c r="D929" s="67" t="s">
        <v>3990</v>
      </c>
      <c r="E929" s="67" t="s">
        <v>3362</v>
      </c>
      <c r="F929" s="67" t="s">
        <v>1187</v>
      </c>
      <c r="G929" s="67" t="s">
        <v>2684</v>
      </c>
      <c r="H929" s="67" t="s">
        <v>1186</v>
      </c>
      <c r="I929" s="67" t="s">
        <v>728</v>
      </c>
      <c r="J929" s="67" t="s">
        <v>4156</v>
      </c>
      <c r="K929" s="67" t="s">
        <v>4763</v>
      </c>
      <c r="L929" s="68">
        <v>100000</v>
      </c>
      <c r="M929" s="68">
        <v>18040.37</v>
      </c>
      <c r="N929" s="68">
        <v>81959.63</v>
      </c>
      <c r="O929" s="67" t="s">
        <v>4764</v>
      </c>
      <c r="P929" s="67" t="str">
        <f>TMES[[#This Row],[cedula]]&amp;TMES[[#This Row],[ctapresup]]</f>
        <v>001190770302.1.1.1.01</v>
      </c>
      <c r="Q929" s="69">
        <v>0</v>
      </c>
      <c r="R929" s="40">
        <v>2870</v>
      </c>
      <c r="S929" s="69">
        <v>0</v>
      </c>
      <c r="T929" s="69">
        <v>0</v>
      </c>
      <c r="U929" s="69">
        <v>0</v>
      </c>
      <c r="V929" s="69">
        <v>0</v>
      </c>
      <c r="W929" s="40">
        <v>25</v>
      </c>
      <c r="X929" s="40">
        <v>12105.37</v>
      </c>
      <c r="Y929" s="69">
        <v>0</v>
      </c>
      <c r="Z929" s="40">
        <v>3040</v>
      </c>
      <c r="AA929" s="69">
        <v>0</v>
      </c>
    </row>
    <row r="930" spans="1:27">
      <c r="A930" s="67" t="s">
        <v>3052</v>
      </c>
      <c r="B930" s="67" t="s">
        <v>11</v>
      </c>
      <c r="C930" s="67" t="s">
        <v>3102</v>
      </c>
      <c r="D930" s="67" t="s">
        <v>3990</v>
      </c>
      <c r="E930" s="67" t="s">
        <v>3362</v>
      </c>
      <c r="F930" s="67" t="s">
        <v>879</v>
      </c>
      <c r="G930" s="67" t="s">
        <v>1544</v>
      </c>
      <c r="H930" s="67" t="s">
        <v>534</v>
      </c>
      <c r="I930" s="67" t="s">
        <v>830</v>
      </c>
      <c r="J930" s="67" t="s">
        <v>4157</v>
      </c>
      <c r="K930" s="67" t="s">
        <v>4763</v>
      </c>
      <c r="L930" s="68">
        <v>31500</v>
      </c>
      <c r="M930" s="68">
        <v>24109.87</v>
      </c>
      <c r="N930" s="68">
        <v>7390.13</v>
      </c>
      <c r="O930" s="67" t="s">
        <v>4764</v>
      </c>
      <c r="P930" s="67" t="str">
        <f>TMES[[#This Row],[cedula]]&amp;TMES[[#This Row],[ctapresup]]</f>
        <v>001086652172.1.1.1.01</v>
      </c>
      <c r="Q930" s="69">
        <v>0</v>
      </c>
      <c r="R930" s="40">
        <v>904.05</v>
      </c>
      <c r="S930" s="69">
        <v>0</v>
      </c>
      <c r="T930" s="40">
        <v>22223.22</v>
      </c>
      <c r="U930" s="69">
        <v>0</v>
      </c>
      <c r="V930" s="69">
        <v>0</v>
      </c>
      <c r="W930" s="40">
        <v>25</v>
      </c>
      <c r="X930" s="69">
        <v>0</v>
      </c>
      <c r="Y930" s="69">
        <v>0</v>
      </c>
      <c r="Z930" s="40">
        <v>957.6</v>
      </c>
      <c r="AA930" s="69">
        <v>0</v>
      </c>
    </row>
    <row r="931" spans="1:27">
      <c r="A931" s="67" t="s">
        <v>3052</v>
      </c>
      <c r="B931" s="67" t="s">
        <v>11</v>
      </c>
      <c r="C931" s="67" t="s">
        <v>3102</v>
      </c>
      <c r="D931" s="67" t="s">
        <v>3990</v>
      </c>
      <c r="E931" s="67" t="s">
        <v>3362</v>
      </c>
      <c r="F931" s="67" t="s">
        <v>880</v>
      </c>
      <c r="G931" s="67" t="s">
        <v>1545</v>
      </c>
      <c r="H931" s="67" t="s">
        <v>881</v>
      </c>
      <c r="I931" s="67" t="s">
        <v>830</v>
      </c>
      <c r="J931" s="67" t="s">
        <v>4158</v>
      </c>
      <c r="K931" s="67" t="s">
        <v>4763</v>
      </c>
      <c r="L931" s="68">
        <v>31500</v>
      </c>
      <c r="M931" s="68">
        <v>12455.65</v>
      </c>
      <c r="N931" s="68">
        <v>19044.349999999999</v>
      </c>
      <c r="O931" s="67" t="s">
        <v>4764</v>
      </c>
      <c r="P931" s="67" t="str">
        <f>TMES[[#This Row],[cedula]]&amp;TMES[[#This Row],[ctapresup]]</f>
        <v>001115742162.1.1.1.01</v>
      </c>
      <c r="Q931" s="69">
        <v>0</v>
      </c>
      <c r="R931" s="40">
        <v>904.05</v>
      </c>
      <c r="S931" s="40">
        <v>600</v>
      </c>
      <c r="T931" s="40">
        <v>9869</v>
      </c>
      <c r="U931" s="69">
        <v>0</v>
      </c>
      <c r="V931" s="40">
        <v>100</v>
      </c>
      <c r="W931" s="40">
        <v>25</v>
      </c>
      <c r="X931" s="69">
        <v>0</v>
      </c>
      <c r="Y931" s="69">
        <v>0</v>
      </c>
      <c r="Z931" s="40">
        <v>957.6</v>
      </c>
      <c r="AA931" s="69">
        <v>0</v>
      </c>
    </row>
    <row r="932" spans="1:27">
      <c r="A932" s="67" t="s">
        <v>3052</v>
      </c>
      <c r="B932" s="67" t="s">
        <v>11</v>
      </c>
      <c r="C932" s="67" t="s">
        <v>3102</v>
      </c>
      <c r="D932" s="67" t="s">
        <v>3990</v>
      </c>
      <c r="E932" s="67" t="s">
        <v>3362</v>
      </c>
      <c r="F932" s="67" t="s">
        <v>87</v>
      </c>
      <c r="G932" s="67" t="s">
        <v>1546</v>
      </c>
      <c r="H932" s="67" t="s">
        <v>88</v>
      </c>
      <c r="I932" s="67" t="s">
        <v>73</v>
      </c>
      <c r="J932" s="67" t="s">
        <v>4159</v>
      </c>
      <c r="K932" s="67" t="s">
        <v>4763</v>
      </c>
      <c r="L932" s="68">
        <v>26250</v>
      </c>
      <c r="M932" s="68">
        <v>20114.169999999998</v>
      </c>
      <c r="N932" s="68">
        <v>6135.83</v>
      </c>
      <c r="O932" s="67" t="s">
        <v>4764</v>
      </c>
      <c r="P932" s="67" t="str">
        <f>TMES[[#This Row],[cedula]]&amp;TMES[[#This Row],[ctapresup]]</f>
        <v>001085434552.1.1.1.01</v>
      </c>
      <c r="Q932" s="69">
        <v>0</v>
      </c>
      <c r="R932" s="40">
        <v>753.38</v>
      </c>
      <c r="S932" s="40">
        <v>300</v>
      </c>
      <c r="T932" s="40">
        <v>18187.79</v>
      </c>
      <c r="U932" s="69">
        <v>0</v>
      </c>
      <c r="V932" s="40">
        <v>50</v>
      </c>
      <c r="W932" s="40">
        <v>25</v>
      </c>
      <c r="X932" s="69">
        <v>0</v>
      </c>
      <c r="Y932" s="69">
        <v>0</v>
      </c>
      <c r="Z932" s="40">
        <v>798</v>
      </c>
      <c r="AA932" s="69">
        <v>0</v>
      </c>
    </row>
    <row r="933" spans="1:27">
      <c r="A933" s="67" t="s">
        <v>3052</v>
      </c>
      <c r="B933" s="67" t="s">
        <v>11</v>
      </c>
      <c r="C933" s="67" t="s">
        <v>3102</v>
      </c>
      <c r="D933" s="67" t="s">
        <v>3990</v>
      </c>
      <c r="E933" s="67" t="s">
        <v>3362</v>
      </c>
      <c r="F933" s="67" t="s">
        <v>57</v>
      </c>
      <c r="G933" s="67" t="s">
        <v>2685</v>
      </c>
      <c r="H933" s="67" t="s">
        <v>8</v>
      </c>
      <c r="I933" s="67" t="s">
        <v>18</v>
      </c>
      <c r="J933" s="67" t="s">
        <v>4160</v>
      </c>
      <c r="K933" s="67" t="s">
        <v>4763</v>
      </c>
      <c r="L933" s="68">
        <v>11000</v>
      </c>
      <c r="M933" s="68">
        <v>725.1</v>
      </c>
      <c r="N933" s="68">
        <v>10274.9</v>
      </c>
      <c r="O933" s="67" t="s">
        <v>4764</v>
      </c>
      <c r="P933" s="67" t="str">
        <f>TMES[[#This Row],[cedula]]&amp;TMES[[#This Row],[ctapresup]]</f>
        <v>031018553552.1.1.1.01</v>
      </c>
      <c r="Q933" s="69">
        <v>0</v>
      </c>
      <c r="R933" s="40">
        <v>315.7</v>
      </c>
      <c r="S933" s="69">
        <v>0</v>
      </c>
      <c r="T933" s="69">
        <v>0</v>
      </c>
      <c r="U933" s="69">
        <v>0</v>
      </c>
      <c r="V933" s="40">
        <v>50</v>
      </c>
      <c r="W933" s="40">
        <v>25</v>
      </c>
      <c r="X933" s="69">
        <v>0</v>
      </c>
      <c r="Y933" s="69">
        <v>0</v>
      </c>
      <c r="Z933" s="40">
        <v>334.4</v>
      </c>
      <c r="AA933" s="69">
        <v>0</v>
      </c>
    </row>
    <row r="934" spans="1:27">
      <c r="A934" s="67" t="s">
        <v>3052</v>
      </c>
      <c r="B934" s="67" t="s">
        <v>11</v>
      </c>
      <c r="C934" s="67" t="s">
        <v>3102</v>
      </c>
      <c r="D934" s="67" t="s">
        <v>3990</v>
      </c>
      <c r="E934" s="67" t="s">
        <v>3362</v>
      </c>
      <c r="F934" s="67" t="s">
        <v>882</v>
      </c>
      <c r="G934" s="67" t="s">
        <v>1547</v>
      </c>
      <c r="H934" s="67" t="s">
        <v>60</v>
      </c>
      <c r="I934" s="67" t="s">
        <v>830</v>
      </c>
      <c r="J934" s="67" t="s">
        <v>4161</v>
      </c>
      <c r="K934" s="67" t="s">
        <v>4763</v>
      </c>
      <c r="L934" s="68">
        <v>22000</v>
      </c>
      <c r="M934" s="68">
        <v>11731.95</v>
      </c>
      <c r="N934" s="68">
        <v>10268.049999999999</v>
      </c>
      <c r="O934" s="67" t="s">
        <v>4764</v>
      </c>
      <c r="P934" s="67" t="str">
        <f>TMES[[#This Row],[cedula]]&amp;TMES[[#This Row],[ctapresup]]</f>
        <v>223001425222.1.1.1.01</v>
      </c>
      <c r="Q934" s="69">
        <v>0</v>
      </c>
      <c r="R934" s="40">
        <v>631.4</v>
      </c>
      <c r="S934" s="40">
        <v>300</v>
      </c>
      <c r="T934" s="40">
        <v>10056.75</v>
      </c>
      <c r="U934" s="69">
        <v>0</v>
      </c>
      <c r="V934" s="40">
        <v>50</v>
      </c>
      <c r="W934" s="40">
        <v>25</v>
      </c>
      <c r="X934" s="69">
        <v>0</v>
      </c>
      <c r="Y934" s="69">
        <v>0</v>
      </c>
      <c r="Z934" s="40">
        <v>668.8</v>
      </c>
      <c r="AA934" s="69">
        <v>0</v>
      </c>
    </row>
    <row r="935" spans="1:27">
      <c r="A935" s="67" t="s">
        <v>3052</v>
      </c>
      <c r="B935" s="67" t="s">
        <v>11</v>
      </c>
      <c r="C935" s="67" t="s">
        <v>3102</v>
      </c>
      <c r="D935" s="67" t="s">
        <v>3990</v>
      </c>
      <c r="E935" s="67" t="s">
        <v>3362</v>
      </c>
      <c r="F935" s="67" t="s">
        <v>752</v>
      </c>
      <c r="G935" s="67" t="s">
        <v>2686</v>
      </c>
      <c r="H935" s="67" t="s">
        <v>8</v>
      </c>
      <c r="I935" s="67" t="s">
        <v>728</v>
      </c>
      <c r="J935" s="67" t="s">
        <v>4162</v>
      </c>
      <c r="K935" s="67" t="s">
        <v>4763</v>
      </c>
      <c r="L935" s="68">
        <v>15000</v>
      </c>
      <c r="M935" s="68">
        <v>1261.5</v>
      </c>
      <c r="N935" s="68">
        <v>13738.5</v>
      </c>
      <c r="O935" s="67" t="s">
        <v>4764</v>
      </c>
      <c r="P935" s="67" t="str">
        <f>TMES[[#This Row],[cedula]]&amp;TMES[[#This Row],[ctapresup]]</f>
        <v>031020026922.1.1.1.01</v>
      </c>
      <c r="Q935" s="69">
        <v>0</v>
      </c>
      <c r="R935" s="40">
        <v>430.5</v>
      </c>
      <c r="S935" s="40">
        <v>300</v>
      </c>
      <c r="T935" s="69">
        <v>0</v>
      </c>
      <c r="U935" s="69">
        <v>0</v>
      </c>
      <c r="V935" s="40">
        <v>50</v>
      </c>
      <c r="W935" s="40">
        <v>25</v>
      </c>
      <c r="X935" s="69">
        <v>0</v>
      </c>
      <c r="Y935" s="69">
        <v>0</v>
      </c>
      <c r="Z935" s="40">
        <v>456</v>
      </c>
      <c r="AA935" s="69">
        <v>0</v>
      </c>
    </row>
    <row r="936" spans="1:27">
      <c r="A936" s="67" t="s">
        <v>3052</v>
      </c>
      <c r="B936" s="67" t="s">
        <v>11</v>
      </c>
      <c r="C936" s="67" t="s">
        <v>3102</v>
      </c>
      <c r="D936" s="67" t="s">
        <v>3990</v>
      </c>
      <c r="E936" s="67" t="s">
        <v>3362</v>
      </c>
      <c r="F936" s="67" t="s">
        <v>58</v>
      </c>
      <c r="G936" s="67" t="s">
        <v>1548</v>
      </c>
      <c r="H936" s="67" t="s">
        <v>59</v>
      </c>
      <c r="I936" s="67" t="s">
        <v>18</v>
      </c>
      <c r="J936" s="67" t="s">
        <v>4163</v>
      </c>
      <c r="K936" s="67" t="s">
        <v>4763</v>
      </c>
      <c r="L936" s="68">
        <v>16500</v>
      </c>
      <c r="M936" s="68">
        <v>2562.6</v>
      </c>
      <c r="N936" s="68">
        <v>13937.4</v>
      </c>
      <c r="O936" s="67" t="s">
        <v>4764</v>
      </c>
      <c r="P936" s="67" t="str">
        <f>TMES[[#This Row],[cedula]]&amp;TMES[[#This Row],[ctapresup]]</f>
        <v>031024328572.1.1.1.01</v>
      </c>
      <c r="Q936" s="69">
        <v>0</v>
      </c>
      <c r="R936" s="40">
        <v>473.55</v>
      </c>
      <c r="S936" s="69">
        <v>0</v>
      </c>
      <c r="T936" s="69">
        <v>0</v>
      </c>
      <c r="U936" s="69">
        <v>0</v>
      </c>
      <c r="V936" s="40">
        <v>50</v>
      </c>
      <c r="W936" s="40">
        <v>25</v>
      </c>
      <c r="X936" s="69">
        <v>0</v>
      </c>
      <c r="Y936" s="69">
        <v>0</v>
      </c>
      <c r="Z936" s="40">
        <v>501.6</v>
      </c>
      <c r="AA936" s="40">
        <v>1512.45</v>
      </c>
    </row>
    <row r="937" spans="1:27">
      <c r="A937" s="67" t="s">
        <v>3052</v>
      </c>
      <c r="B937" s="67" t="s">
        <v>11</v>
      </c>
      <c r="C937" s="67" t="s">
        <v>3102</v>
      </c>
      <c r="D937" s="67" t="s">
        <v>3990</v>
      </c>
      <c r="E937" s="67" t="s">
        <v>3362</v>
      </c>
      <c r="F937" s="67" t="s">
        <v>883</v>
      </c>
      <c r="G937" s="67" t="s">
        <v>2687</v>
      </c>
      <c r="H937" s="67" t="s">
        <v>60</v>
      </c>
      <c r="I937" s="67" t="s">
        <v>830</v>
      </c>
      <c r="J937" s="67" t="s">
        <v>4164</v>
      </c>
      <c r="K937" s="67" t="s">
        <v>4763</v>
      </c>
      <c r="L937" s="68">
        <v>22000</v>
      </c>
      <c r="M937" s="68">
        <v>2225.1999999999998</v>
      </c>
      <c r="N937" s="68">
        <v>19774.8</v>
      </c>
      <c r="O937" s="67" t="s">
        <v>4764</v>
      </c>
      <c r="P937" s="67" t="str">
        <f>TMES[[#This Row],[cedula]]&amp;TMES[[#This Row],[ctapresup]]</f>
        <v>001152308722.1.1.1.01</v>
      </c>
      <c r="Q937" s="69">
        <v>0</v>
      </c>
      <c r="R937" s="40">
        <v>631.4</v>
      </c>
      <c r="S937" s="40">
        <v>900</v>
      </c>
      <c r="T937" s="69">
        <v>0</v>
      </c>
      <c r="U937" s="69">
        <v>0</v>
      </c>
      <c r="V937" s="69">
        <v>0</v>
      </c>
      <c r="W937" s="40">
        <v>25</v>
      </c>
      <c r="X937" s="69">
        <v>0</v>
      </c>
      <c r="Y937" s="69">
        <v>0</v>
      </c>
      <c r="Z937" s="40">
        <v>668.8</v>
      </c>
      <c r="AA937" s="69">
        <v>0</v>
      </c>
    </row>
    <row r="938" spans="1:27">
      <c r="A938" s="67" t="s">
        <v>3052</v>
      </c>
      <c r="B938" s="67" t="s">
        <v>11</v>
      </c>
      <c r="C938" s="67" t="s">
        <v>3102</v>
      </c>
      <c r="D938" s="67" t="s">
        <v>3990</v>
      </c>
      <c r="E938" s="67" t="s">
        <v>3362</v>
      </c>
      <c r="F938" s="67" t="s">
        <v>4165</v>
      </c>
      <c r="G938" s="67" t="s">
        <v>2688</v>
      </c>
      <c r="H938" s="67" t="s">
        <v>297</v>
      </c>
      <c r="I938" s="67" t="s">
        <v>332</v>
      </c>
      <c r="J938" s="67" t="s">
        <v>4166</v>
      </c>
      <c r="K938" s="67" t="s">
        <v>4763</v>
      </c>
      <c r="L938" s="68">
        <v>115000</v>
      </c>
      <c r="M938" s="68">
        <v>24723.919999999998</v>
      </c>
      <c r="N938" s="68">
        <v>90276.08</v>
      </c>
      <c r="O938" s="67" t="s">
        <v>4764</v>
      </c>
      <c r="P938" s="67" t="str">
        <f>TMES[[#This Row],[cedula]]&amp;TMES[[#This Row],[ctapresup]]</f>
        <v>001111408512.1.1.1.01</v>
      </c>
      <c r="Q938" s="69">
        <v>0</v>
      </c>
      <c r="R938" s="40">
        <v>3300.5</v>
      </c>
      <c r="S938" s="69">
        <v>0</v>
      </c>
      <c r="T938" s="69">
        <v>0</v>
      </c>
      <c r="U938" s="69">
        <v>0</v>
      </c>
      <c r="V938" s="69">
        <v>0</v>
      </c>
      <c r="W938" s="40">
        <v>25</v>
      </c>
      <c r="X938" s="40">
        <v>14877.52</v>
      </c>
      <c r="Y938" s="69">
        <v>0</v>
      </c>
      <c r="Z938" s="40">
        <v>3496</v>
      </c>
      <c r="AA938" s="40">
        <v>3024.9</v>
      </c>
    </row>
    <row r="939" spans="1:27">
      <c r="A939" s="67" t="s">
        <v>3052</v>
      </c>
      <c r="B939" s="67" t="s">
        <v>11</v>
      </c>
      <c r="C939" s="67" t="s">
        <v>3102</v>
      </c>
      <c r="D939" s="67" t="s">
        <v>3990</v>
      </c>
      <c r="E939" s="67" t="s">
        <v>3362</v>
      </c>
      <c r="F939" s="67" t="s">
        <v>884</v>
      </c>
      <c r="G939" s="67" t="s">
        <v>1549</v>
      </c>
      <c r="H939" s="67" t="s">
        <v>885</v>
      </c>
      <c r="I939" s="67" t="s">
        <v>830</v>
      </c>
      <c r="J939" s="67" t="s">
        <v>4167</v>
      </c>
      <c r="K939" s="67" t="s">
        <v>4763</v>
      </c>
      <c r="L939" s="68">
        <v>55000</v>
      </c>
      <c r="M939" s="68">
        <v>12677.52</v>
      </c>
      <c r="N939" s="68">
        <v>42322.48</v>
      </c>
      <c r="O939" s="67" t="s">
        <v>4764</v>
      </c>
      <c r="P939" s="67" t="str">
        <f>TMES[[#This Row],[cedula]]&amp;TMES[[#This Row],[ctapresup]]</f>
        <v>001052790122.1.1.1.01</v>
      </c>
      <c r="Q939" s="40">
        <v>37.950000000000003</v>
      </c>
      <c r="R939" s="40">
        <v>1578.5</v>
      </c>
      <c r="S939" s="40">
        <v>300</v>
      </c>
      <c r="T939" s="40">
        <v>6454.39</v>
      </c>
      <c r="U939" s="69">
        <v>0</v>
      </c>
      <c r="V939" s="40">
        <v>50</v>
      </c>
      <c r="W939" s="40">
        <v>25</v>
      </c>
      <c r="X939" s="40">
        <v>2559.6799999999998</v>
      </c>
      <c r="Y939" s="69">
        <v>0</v>
      </c>
      <c r="Z939" s="40">
        <v>1672</v>
      </c>
      <c r="AA939" s="69">
        <v>0</v>
      </c>
    </row>
    <row r="940" spans="1:27">
      <c r="A940" s="67" t="s">
        <v>3052</v>
      </c>
      <c r="B940" s="67" t="s">
        <v>11</v>
      </c>
      <c r="C940" s="67" t="s">
        <v>3102</v>
      </c>
      <c r="D940" s="67" t="s">
        <v>3361</v>
      </c>
      <c r="E940" s="67" t="s">
        <v>3362</v>
      </c>
      <c r="F940" s="67" t="s">
        <v>707</v>
      </c>
      <c r="G940" s="67" t="s">
        <v>1550</v>
      </c>
      <c r="H940" s="67" t="s">
        <v>8</v>
      </c>
      <c r="I940" s="67" t="s">
        <v>144</v>
      </c>
      <c r="J940" s="67" t="s">
        <v>4168</v>
      </c>
      <c r="K940" s="67" t="s">
        <v>4763</v>
      </c>
      <c r="L940" s="68">
        <v>20000</v>
      </c>
      <c r="M940" s="68">
        <v>9164.44</v>
      </c>
      <c r="N940" s="68">
        <v>10835.56</v>
      </c>
      <c r="O940" s="67" t="s">
        <v>4764</v>
      </c>
      <c r="P940" s="67" t="str">
        <f>TMES[[#This Row],[cedula]]&amp;TMES[[#This Row],[ctapresup]]</f>
        <v>001101418192.1.1.1.01</v>
      </c>
      <c r="Q940" s="69">
        <v>0</v>
      </c>
      <c r="R940" s="40">
        <v>574</v>
      </c>
      <c r="S940" s="40">
        <v>600</v>
      </c>
      <c r="T940" s="40">
        <v>7257.44</v>
      </c>
      <c r="U940" s="69">
        <v>0</v>
      </c>
      <c r="V940" s="40">
        <v>100</v>
      </c>
      <c r="W940" s="40">
        <v>25</v>
      </c>
      <c r="X940" s="69">
        <v>0</v>
      </c>
      <c r="Y940" s="69">
        <v>0</v>
      </c>
      <c r="Z940" s="40">
        <v>608</v>
      </c>
      <c r="AA940" s="69">
        <v>0</v>
      </c>
    </row>
    <row r="941" spans="1:27">
      <c r="A941" s="67" t="s">
        <v>3052</v>
      </c>
      <c r="B941" s="67" t="s">
        <v>11</v>
      </c>
      <c r="C941" s="67" t="s">
        <v>3102</v>
      </c>
      <c r="D941" s="67" t="s">
        <v>3990</v>
      </c>
      <c r="E941" s="67" t="s">
        <v>3362</v>
      </c>
      <c r="F941" s="67" t="s">
        <v>89</v>
      </c>
      <c r="G941" s="67" t="s">
        <v>1551</v>
      </c>
      <c r="H941" s="67" t="s">
        <v>90</v>
      </c>
      <c r="I941" s="67" t="s">
        <v>73</v>
      </c>
      <c r="J941" s="67" t="s">
        <v>4169</v>
      </c>
      <c r="K941" s="67" t="s">
        <v>4763</v>
      </c>
      <c r="L941" s="68">
        <v>22000</v>
      </c>
      <c r="M941" s="68">
        <v>1675.2</v>
      </c>
      <c r="N941" s="68">
        <v>20324.8</v>
      </c>
      <c r="O941" s="67" t="s">
        <v>4764</v>
      </c>
      <c r="P941" s="67" t="str">
        <f>TMES[[#This Row],[cedula]]&amp;TMES[[#This Row],[ctapresup]]</f>
        <v>001016054592.1.1.1.01</v>
      </c>
      <c r="Q941" s="69">
        <v>0</v>
      </c>
      <c r="R941" s="40">
        <v>631.4</v>
      </c>
      <c r="S941" s="40">
        <v>300</v>
      </c>
      <c r="T941" s="69">
        <v>0</v>
      </c>
      <c r="U941" s="69">
        <v>0</v>
      </c>
      <c r="V941" s="40">
        <v>50</v>
      </c>
      <c r="W941" s="40">
        <v>25</v>
      </c>
      <c r="X941" s="69">
        <v>0</v>
      </c>
      <c r="Y941" s="69">
        <v>0</v>
      </c>
      <c r="Z941" s="40">
        <v>668.8</v>
      </c>
      <c r="AA941" s="69">
        <v>0</v>
      </c>
    </row>
    <row r="942" spans="1:27">
      <c r="A942" s="67" t="s">
        <v>3052</v>
      </c>
      <c r="B942" s="67" t="s">
        <v>11</v>
      </c>
      <c r="C942" s="67" t="s">
        <v>3102</v>
      </c>
      <c r="D942" s="67" t="s">
        <v>3990</v>
      </c>
      <c r="E942" s="67" t="s">
        <v>3362</v>
      </c>
      <c r="F942" s="67" t="s">
        <v>886</v>
      </c>
      <c r="G942" s="67" t="s">
        <v>1552</v>
      </c>
      <c r="H942" s="67" t="s">
        <v>10</v>
      </c>
      <c r="I942" s="67" t="s">
        <v>830</v>
      </c>
      <c r="J942" s="67" t="s">
        <v>4170</v>
      </c>
      <c r="K942" s="67" t="s">
        <v>4763</v>
      </c>
      <c r="L942" s="68">
        <v>35000</v>
      </c>
      <c r="M942" s="68">
        <v>13957.85</v>
      </c>
      <c r="N942" s="68">
        <v>21042.15</v>
      </c>
      <c r="O942" s="67" t="s">
        <v>4764</v>
      </c>
      <c r="P942" s="67" t="str">
        <f>TMES[[#This Row],[cedula]]&amp;TMES[[#This Row],[ctapresup]]</f>
        <v>001024281092.1.1.1.01</v>
      </c>
      <c r="Q942" s="69">
        <v>0</v>
      </c>
      <c r="R942" s="40">
        <v>1004.5</v>
      </c>
      <c r="S942" s="69">
        <v>0</v>
      </c>
      <c r="T942" s="40">
        <v>11864.35</v>
      </c>
      <c r="U942" s="69">
        <v>0</v>
      </c>
      <c r="V942" s="69">
        <v>0</v>
      </c>
      <c r="W942" s="40">
        <v>25</v>
      </c>
      <c r="X942" s="69">
        <v>0</v>
      </c>
      <c r="Y942" s="69">
        <v>0</v>
      </c>
      <c r="Z942" s="40">
        <v>1064</v>
      </c>
      <c r="AA942" s="69">
        <v>0</v>
      </c>
    </row>
    <row r="943" spans="1:27">
      <c r="A943" s="67" t="s">
        <v>3052</v>
      </c>
      <c r="B943" s="67" t="s">
        <v>11</v>
      </c>
      <c r="C943" s="67" t="s">
        <v>3102</v>
      </c>
      <c r="D943" s="67" t="s">
        <v>3990</v>
      </c>
      <c r="E943" s="67" t="s">
        <v>3362</v>
      </c>
      <c r="F943" s="67" t="s">
        <v>753</v>
      </c>
      <c r="G943" s="67" t="s">
        <v>2689</v>
      </c>
      <c r="H943" s="67" t="s">
        <v>8</v>
      </c>
      <c r="I943" s="67" t="s">
        <v>728</v>
      </c>
      <c r="J943" s="67" t="s">
        <v>4171</v>
      </c>
      <c r="K943" s="67" t="s">
        <v>4763</v>
      </c>
      <c r="L943" s="68">
        <v>15000</v>
      </c>
      <c r="M943" s="68">
        <v>1211.5</v>
      </c>
      <c r="N943" s="68">
        <v>13788.5</v>
      </c>
      <c r="O943" s="67" t="s">
        <v>4764</v>
      </c>
      <c r="P943" s="67" t="str">
        <f>TMES[[#This Row],[cedula]]&amp;TMES[[#This Row],[ctapresup]]</f>
        <v>039001456102.1.1.1.01</v>
      </c>
      <c r="Q943" s="69">
        <v>0</v>
      </c>
      <c r="R943" s="40">
        <v>430.5</v>
      </c>
      <c r="S943" s="40">
        <v>300</v>
      </c>
      <c r="T943" s="69">
        <v>0</v>
      </c>
      <c r="U943" s="69">
        <v>0</v>
      </c>
      <c r="V943" s="69">
        <v>0</v>
      </c>
      <c r="W943" s="40">
        <v>25</v>
      </c>
      <c r="X943" s="69">
        <v>0</v>
      </c>
      <c r="Y943" s="69">
        <v>0</v>
      </c>
      <c r="Z943" s="40">
        <v>456</v>
      </c>
      <c r="AA943" s="69">
        <v>0</v>
      </c>
    </row>
    <row r="944" spans="1:27">
      <c r="A944" s="67" t="s">
        <v>3052</v>
      </c>
      <c r="B944" s="67" t="s">
        <v>11</v>
      </c>
      <c r="C944" s="67" t="s">
        <v>3102</v>
      </c>
      <c r="D944" s="67" t="s">
        <v>3990</v>
      </c>
      <c r="E944" s="67" t="s">
        <v>3362</v>
      </c>
      <c r="F944" s="67" t="s">
        <v>887</v>
      </c>
      <c r="G944" s="67" t="s">
        <v>1553</v>
      </c>
      <c r="H944" s="67" t="s">
        <v>82</v>
      </c>
      <c r="I944" s="67" t="s">
        <v>830</v>
      </c>
      <c r="J944" s="67" t="s">
        <v>4172</v>
      </c>
      <c r="K944" s="67" t="s">
        <v>4763</v>
      </c>
      <c r="L944" s="68">
        <v>27300</v>
      </c>
      <c r="M944" s="68">
        <v>6046.88</v>
      </c>
      <c r="N944" s="68">
        <v>21253.119999999999</v>
      </c>
      <c r="O944" s="67" t="s">
        <v>4764</v>
      </c>
      <c r="P944" s="67" t="str">
        <f>TMES[[#This Row],[cedula]]&amp;TMES[[#This Row],[ctapresup]]</f>
        <v>001025278352.1.1.1.01</v>
      </c>
      <c r="Q944" s="69">
        <v>0</v>
      </c>
      <c r="R944" s="40">
        <v>783.51</v>
      </c>
      <c r="S944" s="40">
        <v>300</v>
      </c>
      <c r="T944" s="40">
        <v>2546</v>
      </c>
      <c r="U944" s="69">
        <v>0</v>
      </c>
      <c r="V944" s="40">
        <v>50</v>
      </c>
      <c r="W944" s="40">
        <v>25</v>
      </c>
      <c r="X944" s="69">
        <v>0</v>
      </c>
      <c r="Y944" s="69">
        <v>0</v>
      </c>
      <c r="Z944" s="40">
        <v>829.92</v>
      </c>
      <c r="AA944" s="40">
        <v>1512.45</v>
      </c>
    </row>
    <row r="945" spans="1:27">
      <c r="A945" s="67" t="s">
        <v>3052</v>
      </c>
      <c r="B945" s="67" t="s">
        <v>11</v>
      </c>
      <c r="C945" s="67" t="s">
        <v>3102</v>
      </c>
      <c r="D945" s="67" t="s">
        <v>3990</v>
      </c>
      <c r="E945" s="67" t="s">
        <v>3362</v>
      </c>
      <c r="F945" s="67" t="s">
        <v>888</v>
      </c>
      <c r="G945" s="67" t="s">
        <v>2690</v>
      </c>
      <c r="H945" s="67" t="s">
        <v>36</v>
      </c>
      <c r="I945" s="67" t="s">
        <v>830</v>
      </c>
      <c r="J945" s="67" t="s">
        <v>4173</v>
      </c>
      <c r="K945" s="67" t="s">
        <v>4763</v>
      </c>
      <c r="L945" s="68">
        <v>40000</v>
      </c>
      <c r="M945" s="68">
        <v>3131.65</v>
      </c>
      <c r="N945" s="68">
        <v>36868.35</v>
      </c>
      <c r="O945" s="67" t="s">
        <v>4764</v>
      </c>
      <c r="P945" s="67" t="str">
        <f>TMES[[#This Row],[cedula]]&amp;TMES[[#This Row],[ctapresup]]</f>
        <v>223009480842.1.1.1.01</v>
      </c>
      <c r="Q945" s="69">
        <v>0</v>
      </c>
      <c r="R945" s="40">
        <v>1148</v>
      </c>
      <c r="S945" s="40">
        <v>300</v>
      </c>
      <c r="T945" s="69">
        <v>0</v>
      </c>
      <c r="U945" s="69">
        <v>0</v>
      </c>
      <c r="V945" s="69">
        <v>0</v>
      </c>
      <c r="W945" s="40">
        <v>25</v>
      </c>
      <c r="X945" s="40">
        <v>442.65</v>
      </c>
      <c r="Y945" s="69">
        <v>0</v>
      </c>
      <c r="Z945" s="40">
        <v>1216</v>
      </c>
      <c r="AA945" s="69">
        <v>0</v>
      </c>
    </row>
    <row r="946" spans="1:27">
      <c r="A946" s="67" t="s">
        <v>3052</v>
      </c>
      <c r="B946" s="67" t="s">
        <v>11</v>
      </c>
      <c r="C946" s="67" t="s">
        <v>3102</v>
      </c>
      <c r="D946" s="67" t="s">
        <v>3990</v>
      </c>
      <c r="E946" s="67" t="s">
        <v>3362</v>
      </c>
      <c r="F946" s="67" t="s">
        <v>137</v>
      </c>
      <c r="G946" s="67" t="s">
        <v>2691</v>
      </c>
      <c r="H946" s="67" t="s">
        <v>133</v>
      </c>
      <c r="I946" s="67" t="s">
        <v>300</v>
      </c>
      <c r="J946" s="67" t="s">
        <v>4174</v>
      </c>
      <c r="K946" s="67" t="s">
        <v>4763</v>
      </c>
      <c r="L946" s="68">
        <v>26250</v>
      </c>
      <c r="M946" s="68">
        <v>9480.7800000000007</v>
      </c>
      <c r="N946" s="68">
        <v>16769.22</v>
      </c>
      <c r="O946" s="67" t="s">
        <v>4764</v>
      </c>
      <c r="P946" s="67" t="str">
        <f>TMES[[#This Row],[cedula]]&amp;TMES[[#This Row],[ctapresup]]</f>
        <v>223000825202.1.1.1.01</v>
      </c>
      <c r="Q946" s="69">
        <v>0</v>
      </c>
      <c r="R946" s="40">
        <v>753.38</v>
      </c>
      <c r="S946" s="69">
        <v>0</v>
      </c>
      <c r="T946" s="40">
        <v>7904.4</v>
      </c>
      <c r="U946" s="69">
        <v>0</v>
      </c>
      <c r="V946" s="69">
        <v>0</v>
      </c>
      <c r="W946" s="40">
        <v>25</v>
      </c>
      <c r="X946" s="69">
        <v>0</v>
      </c>
      <c r="Y946" s="69">
        <v>0</v>
      </c>
      <c r="Z946" s="40">
        <v>798</v>
      </c>
      <c r="AA946" s="69">
        <v>0</v>
      </c>
    </row>
    <row r="947" spans="1:27">
      <c r="A947" s="67" t="s">
        <v>3052</v>
      </c>
      <c r="B947" s="67" t="s">
        <v>11</v>
      </c>
      <c r="C947" s="67" t="s">
        <v>3102</v>
      </c>
      <c r="D947" s="67" t="s">
        <v>3990</v>
      </c>
      <c r="E947" s="67" t="s">
        <v>3362</v>
      </c>
      <c r="F947" s="67" t="s">
        <v>889</v>
      </c>
      <c r="G947" s="67" t="s">
        <v>1555</v>
      </c>
      <c r="H947" s="67" t="s">
        <v>22</v>
      </c>
      <c r="I947" s="67" t="s">
        <v>830</v>
      </c>
      <c r="J947" s="67" t="s">
        <v>4175</v>
      </c>
      <c r="K947" s="67" t="s">
        <v>4763</v>
      </c>
      <c r="L947" s="68">
        <v>35000</v>
      </c>
      <c r="M947" s="68">
        <v>15916.78</v>
      </c>
      <c r="N947" s="68">
        <v>19083.22</v>
      </c>
      <c r="O947" s="67" t="s">
        <v>4764</v>
      </c>
      <c r="P947" s="67" t="str">
        <f>TMES[[#This Row],[cedula]]&amp;TMES[[#This Row],[ctapresup]]</f>
        <v>001095115352.1.1.1.01</v>
      </c>
      <c r="Q947" s="69">
        <v>0</v>
      </c>
      <c r="R947" s="40">
        <v>1004.5</v>
      </c>
      <c r="S947" s="69">
        <v>0</v>
      </c>
      <c r="T947" s="40">
        <v>13773.28</v>
      </c>
      <c r="U947" s="69">
        <v>0</v>
      </c>
      <c r="V947" s="40">
        <v>50</v>
      </c>
      <c r="W947" s="40">
        <v>25</v>
      </c>
      <c r="X947" s="69">
        <v>0</v>
      </c>
      <c r="Y947" s="69">
        <v>0</v>
      </c>
      <c r="Z947" s="40">
        <v>1064</v>
      </c>
      <c r="AA947" s="69">
        <v>0</v>
      </c>
    </row>
    <row r="948" spans="1:27">
      <c r="A948" s="67" t="s">
        <v>3052</v>
      </c>
      <c r="B948" s="67" t="s">
        <v>11</v>
      </c>
      <c r="C948" s="67" t="s">
        <v>3102</v>
      </c>
      <c r="D948" s="67" t="s">
        <v>3990</v>
      </c>
      <c r="E948" s="67" t="s">
        <v>3362</v>
      </c>
      <c r="F948" s="67" t="s">
        <v>92</v>
      </c>
      <c r="G948" s="67" t="s">
        <v>1556</v>
      </c>
      <c r="H948" s="67" t="s">
        <v>93</v>
      </c>
      <c r="I948" s="67" t="s">
        <v>73</v>
      </c>
      <c r="J948" s="67" t="s">
        <v>4176</v>
      </c>
      <c r="K948" s="67" t="s">
        <v>4763</v>
      </c>
      <c r="L948" s="68">
        <v>16500</v>
      </c>
      <c r="M948" s="68">
        <v>3784.19</v>
      </c>
      <c r="N948" s="68">
        <v>12715.81</v>
      </c>
      <c r="O948" s="67" t="s">
        <v>4764</v>
      </c>
      <c r="P948" s="67" t="str">
        <f>TMES[[#This Row],[cedula]]&amp;TMES[[#This Row],[ctapresup]]</f>
        <v>018000860252.1.1.1.01</v>
      </c>
      <c r="Q948" s="69">
        <v>0</v>
      </c>
      <c r="R948" s="40">
        <v>473.55</v>
      </c>
      <c r="S948" s="40">
        <v>300</v>
      </c>
      <c r="T948" s="40">
        <v>2434.04</v>
      </c>
      <c r="U948" s="69">
        <v>0</v>
      </c>
      <c r="V948" s="40">
        <v>50</v>
      </c>
      <c r="W948" s="40">
        <v>25</v>
      </c>
      <c r="X948" s="69">
        <v>0</v>
      </c>
      <c r="Y948" s="69">
        <v>0</v>
      </c>
      <c r="Z948" s="40">
        <v>501.6</v>
      </c>
      <c r="AA948" s="69">
        <v>0</v>
      </c>
    </row>
    <row r="949" spans="1:27">
      <c r="A949" s="67" t="s">
        <v>3052</v>
      </c>
      <c r="B949" s="67" t="s">
        <v>11</v>
      </c>
      <c r="C949" s="67" t="s">
        <v>3102</v>
      </c>
      <c r="D949" s="67" t="s">
        <v>3990</v>
      </c>
      <c r="E949" s="67" t="s">
        <v>3362</v>
      </c>
      <c r="F949" s="67" t="s">
        <v>890</v>
      </c>
      <c r="G949" s="67" t="s">
        <v>2692</v>
      </c>
      <c r="H949" s="67" t="s">
        <v>561</v>
      </c>
      <c r="I949" s="67" t="s">
        <v>830</v>
      </c>
      <c r="J949" s="67" t="s">
        <v>4177</v>
      </c>
      <c r="K949" s="67" t="s">
        <v>4763</v>
      </c>
      <c r="L949" s="68">
        <v>75000</v>
      </c>
      <c r="M949" s="68">
        <v>10766.88</v>
      </c>
      <c r="N949" s="68">
        <v>64233.120000000003</v>
      </c>
      <c r="O949" s="67" t="s">
        <v>4764</v>
      </c>
      <c r="P949" s="67" t="str">
        <f>TMES[[#This Row],[cedula]]&amp;TMES[[#This Row],[ctapresup]]</f>
        <v>001088101282.1.1.1.01</v>
      </c>
      <c r="Q949" s="69">
        <v>0</v>
      </c>
      <c r="R949" s="40">
        <v>2152.5</v>
      </c>
      <c r="S949" s="69">
        <v>0</v>
      </c>
      <c r="T949" s="69">
        <v>0</v>
      </c>
      <c r="U949" s="69">
        <v>0</v>
      </c>
      <c r="V949" s="69">
        <v>0</v>
      </c>
      <c r="W949" s="40">
        <v>25</v>
      </c>
      <c r="X949" s="40">
        <v>6309.38</v>
      </c>
      <c r="Y949" s="69">
        <v>0</v>
      </c>
      <c r="Z949" s="40">
        <v>2280</v>
      </c>
      <c r="AA949" s="69">
        <v>0</v>
      </c>
    </row>
    <row r="950" spans="1:27">
      <c r="A950" s="67" t="s">
        <v>3052</v>
      </c>
      <c r="B950" s="67" t="s">
        <v>11</v>
      </c>
      <c r="C950" s="67" t="s">
        <v>3102</v>
      </c>
      <c r="D950" s="67" t="s">
        <v>3990</v>
      </c>
      <c r="E950" s="67" t="s">
        <v>3362</v>
      </c>
      <c r="F950" s="67" t="s">
        <v>61</v>
      </c>
      <c r="G950" s="67" t="s">
        <v>1557</v>
      </c>
      <c r="H950" s="67" t="s">
        <v>34</v>
      </c>
      <c r="I950" s="67" t="s">
        <v>18</v>
      </c>
      <c r="J950" s="67" t="s">
        <v>4178</v>
      </c>
      <c r="K950" s="67" t="s">
        <v>4763</v>
      </c>
      <c r="L950" s="68">
        <v>16500</v>
      </c>
      <c r="M950" s="68">
        <v>1050.1500000000001</v>
      </c>
      <c r="N950" s="68">
        <v>15449.85</v>
      </c>
      <c r="O950" s="67" t="s">
        <v>4764</v>
      </c>
      <c r="P950" s="67" t="str">
        <f>TMES[[#This Row],[cedula]]&amp;TMES[[#This Row],[ctapresup]]</f>
        <v>095001699262.1.1.1.01</v>
      </c>
      <c r="Q950" s="69">
        <v>0</v>
      </c>
      <c r="R950" s="40">
        <v>473.55</v>
      </c>
      <c r="S950" s="69">
        <v>0</v>
      </c>
      <c r="T950" s="69">
        <v>0</v>
      </c>
      <c r="U950" s="69">
        <v>0</v>
      </c>
      <c r="V950" s="40">
        <v>50</v>
      </c>
      <c r="W950" s="40">
        <v>25</v>
      </c>
      <c r="X950" s="69">
        <v>0</v>
      </c>
      <c r="Y950" s="69">
        <v>0</v>
      </c>
      <c r="Z950" s="40">
        <v>501.6</v>
      </c>
      <c r="AA950" s="69">
        <v>0</v>
      </c>
    </row>
    <row r="951" spans="1:27">
      <c r="A951" s="67" t="s">
        <v>3052</v>
      </c>
      <c r="B951" s="67" t="s">
        <v>11</v>
      </c>
      <c r="C951" s="67" t="s">
        <v>3102</v>
      </c>
      <c r="D951" s="67" t="s">
        <v>3990</v>
      </c>
      <c r="E951" s="67" t="s">
        <v>3362</v>
      </c>
      <c r="F951" s="67" t="s">
        <v>4179</v>
      </c>
      <c r="G951" s="67" t="s">
        <v>2693</v>
      </c>
      <c r="H951" s="67" t="s">
        <v>22</v>
      </c>
      <c r="I951" s="67" t="s">
        <v>728</v>
      </c>
      <c r="J951" s="67" t="s">
        <v>4180</v>
      </c>
      <c r="K951" s="67" t="s">
        <v>4763</v>
      </c>
      <c r="L951" s="68">
        <v>25000</v>
      </c>
      <c r="M951" s="68">
        <v>3314.95</v>
      </c>
      <c r="N951" s="68">
        <v>21685.05</v>
      </c>
      <c r="O951" s="67" t="s">
        <v>4764</v>
      </c>
      <c r="P951" s="67" t="str">
        <f>TMES[[#This Row],[cedula]]&amp;TMES[[#This Row],[ctapresup]]</f>
        <v>001022019282.1.1.1.01</v>
      </c>
      <c r="Q951" s="69">
        <v>0</v>
      </c>
      <c r="R951" s="40">
        <v>717.5</v>
      </c>
      <c r="S951" s="40">
        <v>300</v>
      </c>
      <c r="T951" s="69">
        <v>0</v>
      </c>
      <c r="U951" s="69">
        <v>0</v>
      </c>
      <c r="V951" s="69">
        <v>0</v>
      </c>
      <c r="W951" s="40">
        <v>25</v>
      </c>
      <c r="X951" s="69">
        <v>0</v>
      </c>
      <c r="Y951" s="69">
        <v>0</v>
      </c>
      <c r="Z951" s="40">
        <v>760</v>
      </c>
      <c r="AA951" s="40">
        <v>1512.45</v>
      </c>
    </row>
    <row r="952" spans="1:27">
      <c r="A952" s="67" t="s">
        <v>3052</v>
      </c>
      <c r="B952" s="67" t="s">
        <v>11</v>
      </c>
      <c r="C952" s="67" t="s">
        <v>3102</v>
      </c>
      <c r="D952" s="67" t="s">
        <v>3990</v>
      </c>
      <c r="E952" s="67" t="s">
        <v>3362</v>
      </c>
      <c r="F952" s="67" t="s">
        <v>891</v>
      </c>
      <c r="G952" s="67" t="s">
        <v>2694</v>
      </c>
      <c r="H952" s="67" t="s">
        <v>8</v>
      </c>
      <c r="I952" s="67" t="s">
        <v>830</v>
      </c>
      <c r="J952" s="67" t="s">
        <v>4181</v>
      </c>
      <c r="K952" s="67" t="s">
        <v>4763</v>
      </c>
      <c r="L952" s="68">
        <v>22000</v>
      </c>
      <c r="M952" s="68">
        <v>2371.1999999999998</v>
      </c>
      <c r="N952" s="68">
        <v>19628.8</v>
      </c>
      <c r="O952" s="67" t="s">
        <v>4764</v>
      </c>
      <c r="P952" s="67" t="str">
        <f>TMES[[#This Row],[cedula]]&amp;TMES[[#This Row],[ctapresup]]</f>
        <v>001055086912.1.1.1.01</v>
      </c>
      <c r="Q952" s="69">
        <v>0</v>
      </c>
      <c r="R952" s="40">
        <v>631.4</v>
      </c>
      <c r="S952" s="69">
        <v>0</v>
      </c>
      <c r="T952" s="40">
        <v>1046</v>
      </c>
      <c r="U952" s="69">
        <v>0</v>
      </c>
      <c r="V952" s="69">
        <v>0</v>
      </c>
      <c r="W952" s="40">
        <v>25</v>
      </c>
      <c r="X952" s="69">
        <v>0</v>
      </c>
      <c r="Y952" s="69">
        <v>0</v>
      </c>
      <c r="Z952" s="40">
        <v>668.8</v>
      </c>
      <c r="AA952" s="69">
        <v>0</v>
      </c>
    </row>
    <row r="953" spans="1:27">
      <c r="A953" s="67" t="s">
        <v>3052</v>
      </c>
      <c r="B953" s="67" t="s">
        <v>11</v>
      </c>
      <c r="C953" s="67" t="s">
        <v>3102</v>
      </c>
      <c r="D953" s="67" t="s">
        <v>3990</v>
      </c>
      <c r="E953" s="67" t="s">
        <v>3362</v>
      </c>
      <c r="F953" s="67" t="s">
        <v>892</v>
      </c>
      <c r="G953" s="67" t="s">
        <v>2695</v>
      </c>
      <c r="H953" s="67" t="s">
        <v>60</v>
      </c>
      <c r="I953" s="67" t="s">
        <v>830</v>
      </c>
      <c r="J953" s="67" t="s">
        <v>4182</v>
      </c>
      <c r="K953" s="67" t="s">
        <v>4763</v>
      </c>
      <c r="L953" s="68">
        <v>22000</v>
      </c>
      <c r="M953" s="68">
        <v>3939.65</v>
      </c>
      <c r="N953" s="68">
        <v>18060.349999999999</v>
      </c>
      <c r="O953" s="67" t="s">
        <v>4764</v>
      </c>
      <c r="P953" s="67" t="str">
        <f>TMES[[#This Row],[cedula]]&amp;TMES[[#This Row],[ctapresup]]</f>
        <v>012002901282.1.1.1.01</v>
      </c>
      <c r="Q953" s="69">
        <v>0</v>
      </c>
      <c r="R953" s="40">
        <v>631.4</v>
      </c>
      <c r="S953" s="40">
        <v>300</v>
      </c>
      <c r="T953" s="40">
        <v>752</v>
      </c>
      <c r="U953" s="69">
        <v>0</v>
      </c>
      <c r="V953" s="40">
        <v>50</v>
      </c>
      <c r="W953" s="40">
        <v>25</v>
      </c>
      <c r="X953" s="69">
        <v>0</v>
      </c>
      <c r="Y953" s="69">
        <v>0</v>
      </c>
      <c r="Z953" s="40">
        <v>668.8</v>
      </c>
      <c r="AA953" s="40">
        <v>1512.45</v>
      </c>
    </row>
    <row r="954" spans="1:27">
      <c r="A954" s="67" t="s">
        <v>3052</v>
      </c>
      <c r="B954" s="67" t="s">
        <v>11</v>
      </c>
      <c r="C954" s="67" t="s">
        <v>3102</v>
      </c>
      <c r="D954" s="67" t="s">
        <v>3990</v>
      </c>
      <c r="E954" s="67" t="s">
        <v>3362</v>
      </c>
      <c r="F954" s="67" t="s">
        <v>62</v>
      </c>
      <c r="G954" s="67" t="s">
        <v>2696</v>
      </c>
      <c r="H954" s="67" t="s">
        <v>63</v>
      </c>
      <c r="I954" s="67" t="s">
        <v>18</v>
      </c>
      <c r="J954" s="67" t="s">
        <v>4183</v>
      </c>
      <c r="K954" s="67" t="s">
        <v>4763</v>
      </c>
      <c r="L954" s="68">
        <v>10000</v>
      </c>
      <c r="M954" s="68">
        <v>1166</v>
      </c>
      <c r="N954" s="68">
        <v>8834</v>
      </c>
      <c r="O954" s="67" t="s">
        <v>4764</v>
      </c>
      <c r="P954" s="67" t="str">
        <f>TMES[[#This Row],[cedula]]&amp;TMES[[#This Row],[ctapresup]]</f>
        <v>031003436272.1.1.1.01</v>
      </c>
      <c r="Q954" s="69">
        <v>0</v>
      </c>
      <c r="R954" s="40">
        <v>287</v>
      </c>
      <c r="S954" s="40">
        <v>500</v>
      </c>
      <c r="T954" s="69">
        <v>0</v>
      </c>
      <c r="U954" s="69">
        <v>0</v>
      </c>
      <c r="V954" s="40">
        <v>50</v>
      </c>
      <c r="W954" s="40">
        <v>25</v>
      </c>
      <c r="X954" s="69">
        <v>0</v>
      </c>
      <c r="Y954" s="69">
        <v>0</v>
      </c>
      <c r="Z954" s="40">
        <v>304</v>
      </c>
      <c r="AA954" s="69">
        <v>0</v>
      </c>
    </row>
    <row r="955" spans="1:27">
      <c r="A955" s="67" t="s">
        <v>3052</v>
      </c>
      <c r="B955" s="67" t="s">
        <v>11</v>
      </c>
      <c r="C955" s="67" t="s">
        <v>3102</v>
      </c>
      <c r="D955" s="67" t="s">
        <v>3990</v>
      </c>
      <c r="E955" s="67" t="s">
        <v>3362</v>
      </c>
      <c r="F955" s="67" t="s">
        <v>755</v>
      </c>
      <c r="G955" s="67" t="s">
        <v>2697</v>
      </c>
      <c r="H955" s="67" t="s">
        <v>36</v>
      </c>
      <c r="I955" s="67" t="s">
        <v>728</v>
      </c>
      <c r="J955" s="67" t="s">
        <v>4184</v>
      </c>
      <c r="K955" s="67" t="s">
        <v>4763</v>
      </c>
      <c r="L955" s="68">
        <v>10000</v>
      </c>
      <c r="M955" s="68">
        <v>916</v>
      </c>
      <c r="N955" s="68">
        <v>9084</v>
      </c>
      <c r="O955" s="67" t="s">
        <v>4764</v>
      </c>
      <c r="P955" s="67" t="str">
        <f>TMES[[#This Row],[cedula]]&amp;TMES[[#This Row],[ctapresup]]</f>
        <v>031045008002.1.1.1.01</v>
      </c>
      <c r="Q955" s="69">
        <v>0</v>
      </c>
      <c r="R955" s="40">
        <v>287</v>
      </c>
      <c r="S955" s="40">
        <v>300</v>
      </c>
      <c r="T955" s="69">
        <v>0</v>
      </c>
      <c r="U955" s="69">
        <v>0</v>
      </c>
      <c r="V955" s="69">
        <v>0</v>
      </c>
      <c r="W955" s="40">
        <v>25</v>
      </c>
      <c r="X955" s="69">
        <v>0</v>
      </c>
      <c r="Y955" s="69">
        <v>0</v>
      </c>
      <c r="Z955" s="40">
        <v>304</v>
      </c>
      <c r="AA955" s="69">
        <v>0</v>
      </c>
    </row>
    <row r="956" spans="1:27">
      <c r="A956" s="67" t="s">
        <v>3052</v>
      </c>
      <c r="B956" s="67" t="s">
        <v>11</v>
      </c>
      <c r="C956" s="67" t="s">
        <v>3102</v>
      </c>
      <c r="D956" s="67" t="s">
        <v>3990</v>
      </c>
      <c r="E956" s="67" t="s">
        <v>3362</v>
      </c>
      <c r="F956" s="67" t="s">
        <v>1272</v>
      </c>
      <c r="G956" s="67" t="s">
        <v>2698</v>
      </c>
      <c r="H956" s="67" t="s">
        <v>110</v>
      </c>
      <c r="I956" s="67" t="s">
        <v>73</v>
      </c>
      <c r="J956" s="67" t="s">
        <v>4185</v>
      </c>
      <c r="K956" s="67" t="s">
        <v>4763</v>
      </c>
      <c r="L956" s="68">
        <v>20000</v>
      </c>
      <c r="M956" s="68">
        <v>1207</v>
      </c>
      <c r="N956" s="68">
        <v>18793</v>
      </c>
      <c r="O956" s="67" t="s">
        <v>4764</v>
      </c>
      <c r="P956" s="67" t="str">
        <f>TMES[[#This Row],[cedula]]&amp;TMES[[#This Row],[ctapresup]]</f>
        <v>402221192122.1.1.1.01</v>
      </c>
      <c r="Q956" s="69">
        <v>0</v>
      </c>
      <c r="R956" s="40">
        <v>574</v>
      </c>
      <c r="S956" s="69">
        <v>0</v>
      </c>
      <c r="T956" s="69">
        <v>0</v>
      </c>
      <c r="U956" s="69">
        <v>0</v>
      </c>
      <c r="V956" s="69">
        <v>0</v>
      </c>
      <c r="W956" s="40">
        <v>25</v>
      </c>
      <c r="X956" s="69">
        <v>0</v>
      </c>
      <c r="Y956" s="69">
        <v>0</v>
      </c>
      <c r="Z956" s="40">
        <v>608</v>
      </c>
      <c r="AA956" s="69">
        <v>0</v>
      </c>
    </row>
    <row r="957" spans="1:27">
      <c r="A957" s="67" t="s">
        <v>3052</v>
      </c>
      <c r="B957" s="67" t="s">
        <v>11</v>
      </c>
      <c r="C957" s="67" t="s">
        <v>3102</v>
      </c>
      <c r="D957" s="67" t="s">
        <v>3361</v>
      </c>
      <c r="E957" s="67" t="s">
        <v>3362</v>
      </c>
      <c r="F957" s="67" t="s">
        <v>178</v>
      </c>
      <c r="G957" s="67" t="s">
        <v>1558</v>
      </c>
      <c r="H957" s="67" t="s">
        <v>10</v>
      </c>
      <c r="I957" s="67" t="s">
        <v>144</v>
      </c>
      <c r="J957" s="67" t="s">
        <v>4186</v>
      </c>
      <c r="K957" s="67" t="s">
        <v>4763</v>
      </c>
      <c r="L957" s="68">
        <v>10000</v>
      </c>
      <c r="M957" s="68">
        <v>2848.31</v>
      </c>
      <c r="N957" s="68">
        <v>7151.69</v>
      </c>
      <c r="O957" s="67" t="s">
        <v>4764</v>
      </c>
      <c r="P957" s="67" t="str">
        <f>TMES[[#This Row],[cedula]]&amp;TMES[[#This Row],[ctapresup]]</f>
        <v>012008732382.1.1.1.01</v>
      </c>
      <c r="Q957" s="69">
        <v>0</v>
      </c>
      <c r="R957" s="40">
        <v>287</v>
      </c>
      <c r="S957" s="40">
        <v>300</v>
      </c>
      <c r="T957" s="40">
        <v>1882.31</v>
      </c>
      <c r="U957" s="69">
        <v>0</v>
      </c>
      <c r="V957" s="40">
        <v>50</v>
      </c>
      <c r="W957" s="40">
        <v>25</v>
      </c>
      <c r="X957" s="69">
        <v>0</v>
      </c>
      <c r="Y957" s="69">
        <v>0</v>
      </c>
      <c r="Z957" s="40">
        <v>304</v>
      </c>
      <c r="AA957" s="69">
        <v>0</v>
      </c>
    </row>
    <row r="958" spans="1:27">
      <c r="A958" s="67" t="s">
        <v>3052</v>
      </c>
      <c r="B958" s="67" t="s">
        <v>11</v>
      </c>
      <c r="C958" s="67" t="s">
        <v>3102</v>
      </c>
      <c r="D958" s="67" t="s">
        <v>3361</v>
      </c>
      <c r="E958" s="67" t="s">
        <v>3362</v>
      </c>
      <c r="F958" s="67" t="s">
        <v>179</v>
      </c>
      <c r="G958" s="67" t="s">
        <v>2699</v>
      </c>
      <c r="H958" s="67" t="s">
        <v>147</v>
      </c>
      <c r="I958" s="67" t="s">
        <v>144</v>
      </c>
      <c r="J958" s="67" t="s">
        <v>4187</v>
      </c>
      <c r="K958" s="67" t="s">
        <v>4763</v>
      </c>
      <c r="L958" s="68">
        <v>11000</v>
      </c>
      <c r="M958" s="68">
        <v>975.1</v>
      </c>
      <c r="N958" s="68">
        <v>10024.9</v>
      </c>
      <c r="O958" s="67" t="s">
        <v>4764</v>
      </c>
      <c r="P958" s="67" t="str">
        <f>TMES[[#This Row],[cedula]]&amp;TMES[[#This Row],[ctapresup]]</f>
        <v>001148344432.1.1.1.01</v>
      </c>
      <c r="Q958" s="69">
        <v>0</v>
      </c>
      <c r="R958" s="40">
        <v>315.7</v>
      </c>
      <c r="S958" s="40">
        <v>300</v>
      </c>
      <c r="T958" s="69">
        <v>0</v>
      </c>
      <c r="U958" s="69">
        <v>0</v>
      </c>
      <c r="V958" s="69">
        <v>0</v>
      </c>
      <c r="W958" s="40">
        <v>25</v>
      </c>
      <c r="X958" s="69">
        <v>0</v>
      </c>
      <c r="Y958" s="69">
        <v>0</v>
      </c>
      <c r="Z958" s="40">
        <v>334.4</v>
      </c>
      <c r="AA958" s="69">
        <v>0</v>
      </c>
    </row>
    <row r="959" spans="1:27">
      <c r="A959" s="67" t="s">
        <v>3052</v>
      </c>
      <c r="B959" s="67" t="s">
        <v>11</v>
      </c>
      <c r="C959" s="67" t="s">
        <v>3102</v>
      </c>
      <c r="D959" s="67" t="s">
        <v>3990</v>
      </c>
      <c r="E959" s="67" t="s">
        <v>3362</v>
      </c>
      <c r="F959" s="67" t="s">
        <v>64</v>
      </c>
      <c r="G959" s="67" t="s">
        <v>1559</v>
      </c>
      <c r="H959" s="67" t="s">
        <v>34</v>
      </c>
      <c r="I959" s="67" t="s">
        <v>18</v>
      </c>
      <c r="J959" s="67" t="s">
        <v>4188</v>
      </c>
      <c r="K959" s="67" t="s">
        <v>4763</v>
      </c>
      <c r="L959" s="68">
        <v>16500</v>
      </c>
      <c r="M959" s="68">
        <v>1050.1500000000001</v>
      </c>
      <c r="N959" s="68">
        <v>15449.85</v>
      </c>
      <c r="O959" s="67" t="s">
        <v>4764</v>
      </c>
      <c r="P959" s="67" t="str">
        <f>TMES[[#This Row],[cedula]]&amp;TMES[[#This Row],[ctapresup]]</f>
        <v>031000485642.1.1.1.01</v>
      </c>
      <c r="Q959" s="69">
        <v>0</v>
      </c>
      <c r="R959" s="40">
        <v>473.55</v>
      </c>
      <c r="S959" s="69">
        <v>0</v>
      </c>
      <c r="T959" s="69">
        <v>0</v>
      </c>
      <c r="U959" s="69">
        <v>0</v>
      </c>
      <c r="V959" s="40">
        <v>50</v>
      </c>
      <c r="W959" s="40">
        <v>25</v>
      </c>
      <c r="X959" s="69">
        <v>0</v>
      </c>
      <c r="Y959" s="69">
        <v>0</v>
      </c>
      <c r="Z959" s="40">
        <v>501.6</v>
      </c>
      <c r="AA959" s="69">
        <v>0</v>
      </c>
    </row>
    <row r="960" spans="1:27">
      <c r="A960" s="67" t="s">
        <v>3052</v>
      </c>
      <c r="B960" s="67" t="s">
        <v>11</v>
      </c>
      <c r="C960" s="67" t="s">
        <v>3102</v>
      </c>
      <c r="D960" s="67" t="s">
        <v>3990</v>
      </c>
      <c r="E960" s="67" t="s">
        <v>3362</v>
      </c>
      <c r="F960" s="67" t="s">
        <v>138</v>
      </c>
      <c r="G960" s="67" t="s">
        <v>2701</v>
      </c>
      <c r="H960" s="67" t="s">
        <v>15</v>
      </c>
      <c r="I960" s="67" t="s">
        <v>300</v>
      </c>
      <c r="J960" s="67" t="s">
        <v>4189</v>
      </c>
      <c r="K960" s="67" t="s">
        <v>4763</v>
      </c>
      <c r="L960" s="68">
        <v>25000</v>
      </c>
      <c r="M960" s="68">
        <v>1982.5</v>
      </c>
      <c r="N960" s="68">
        <v>23017.5</v>
      </c>
      <c r="O960" s="67" t="s">
        <v>4764</v>
      </c>
      <c r="P960" s="67" t="str">
        <f>TMES[[#This Row],[cedula]]&amp;TMES[[#This Row],[ctapresup]]</f>
        <v>225000100732.1.1.1.01</v>
      </c>
      <c r="Q960" s="69">
        <v>0</v>
      </c>
      <c r="R960" s="40">
        <v>717.5</v>
      </c>
      <c r="S960" s="40">
        <v>300</v>
      </c>
      <c r="T960" s="69">
        <v>0</v>
      </c>
      <c r="U960" s="69">
        <v>0</v>
      </c>
      <c r="V960" s="40">
        <v>180</v>
      </c>
      <c r="W960" s="40">
        <v>25</v>
      </c>
      <c r="X960" s="69">
        <v>0</v>
      </c>
      <c r="Y960" s="69">
        <v>0</v>
      </c>
      <c r="Z960" s="40">
        <v>760</v>
      </c>
      <c r="AA960" s="69">
        <v>0</v>
      </c>
    </row>
    <row r="961" spans="1:27">
      <c r="A961" s="67" t="s">
        <v>3052</v>
      </c>
      <c r="B961" s="67" t="s">
        <v>11</v>
      </c>
      <c r="C961" s="67" t="s">
        <v>3102</v>
      </c>
      <c r="D961" s="67" t="s">
        <v>3990</v>
      </c>
      <c r="E961" s="67" t="s">
        <v>3362</v>
      </c>
      <c r="F961" s="67" t="s">
        <v>307</v>
      </c>
      <c r="G961" s="67" t="s">
        <v>1560</v>
      </c>
      <c r="H961" s="67" t="s">
        <v>10</v>
      </c>
      <c r="I961" s="67" t="s">
        <v>306</v>
      </c>
      <c r="J961" s="67" t="s">
        <v>4190</v>
      </c>
      <c r="K961" s="67" t="s">
        <v>4763</v>
      </c>
      <c r="L961" s="68">
        <v>35000</v>
      </c>
      <c r="M961" s="68">
        <v>2193.5</v>
      </c>
      <c r="N961" s="68">
        <v>32806.5</v>
      </c>
      <c r="O961" s="67" t="s">
        <v>4764</v>
      </c>
      <c r="P961" s="67" t="str">
        <f>TMES[[#This Row],[cedula]]&amp;TMES[[#This Row],[ctapresup]]</f>
        <v>001000923602.1.1.1.01</v>
      </c>
      <c r="Q961" s="69">
        <v>0</v>
      </c>
      <c r="R961" s="40">
        <v>1004.5</v>
      </c>
      <c r="S961" s="69">
        <v>0</v>
      </c>
      <c r="T961" s="69">
        <v>0</v>
      </c>
      <c r="U961" s="69">
        <v>0</v>
      </c>
      <c r="V961" s="40">
        <v>100</v>
      </c>
      <c r="W961" s="40">
        <v>25</v>
      </c>
      <c r="X961" s="69">
        <v>0</v>
      </c>
      <c r="Y961" s="69">
        <v>0</v>
      </c>
      <c r="Z961" s="40">
        <v>1064</v>
      </c>
      <c r="AA961" s="69">
        <v>0</v>
      </c>
    </row>
    <row r="962" spans="1:27">
      <c r="A962" s="67" t="s">
        <v>3052</v>
      </c>
      <c r="B962" s="67" t="s">
        <v>11</v>
      </c>
      <c r="C962" s="67" t="s">
        <v>3102</v>
      </c>
      <c r="D962" s="67" t="s">
        <v>3990</v>
      </c>
      <c r="E962" s="67" t="s">
        <v>3362</v>
      </c>
      <c r="F962" s="67" t="s">
        <v>756</v>
      </c>
      <c r="G962" s="67" t="s">
        <v>2702</v>
      </c>
      <c r="H962" s="67" t="s">
        <v>128</v>
      </c>
      <c r="I962" s="67" t="s">
        <v>728</v>
      </c>
      <c r="J962" s="67" t="s">
        <v>4191</v>
      </c>
      <c r="K962" s="67" t="s">
        <v>4763</v>
      </c>
      <c r="L962" s="68">
        <v>15000</v>
      </c>
      <c r="M962" s="68">
        <v>1311.5</v>
      </c>
      <c r="N962" s="68">
        <v>13688.5</v>
      </c>
      <c r="O962" s="67" t="s">
        <v>4764</v>
      </c>
      <c r="P962" s="67" t="str">
        <f>TMES[[#This Row],[cedula]]&amp;TMES[[#This Row],[ctapresup]]</f>
        <v>031016306752.1.1.1.01</v>
      </c>
      <c r="Q962" s="69">
        <v>0</v>
      </c>
      <c r="R962" s="40">
        <v>430.5</v>
      </c>
      <c r="S962" s="40">
        <v>400</v>
      </c>
      <c r="T962" s="69">
        <v>0</v>
      </c>
      <c r="U962" s="69">
        <v>0</v>
      </c>
      <c r="V962" s="69">
        <v>0</v>
      </c>
      <c r="W962" s="40">
        <v>25</v>
      </c>
      <c r="X962" s="69">
        <v>0</v>
      </c>
      <c r="Y962" s="69">
        <v>0</v>
      </c>
      <c r="Z962" s="40">
        <v>456</v>
      </c>
      <c r="AA962" s="69">
        <v>0</v>
      </c>
    </row>
    <row r="963" spans="1:27">
      <c r="A963" s="67" t="s">
        <v>3052</v>
      </c>
      <c r="B963" s="67" t="s">
        <v>11</v>
      </c>
      <c r="C963" s="67" t="s">
        <v>3102</v>
      </c>
      <c r="D963" s="67" t="s">
        <v>3990</v>
      </c>
      <c r="E963" s="67" t="s">
        <v>3362</v>
      </c>
      <c r="F963" s="67" t="s">
        <v>94</v>
      </c>
      <c r="G963" s="67" t="s">
        <v>2703</v>
      </c>
      <c r="H963" s="67" t="s">
        <v>95</v>
      </c>
      <c r="I963" s="67" t="s">
        <v>73</v>
      </c>
      <c r="J963" s="67" t="s">
        <v>4192</v>
      </c>
      <c r="K963" s="67" t="s">
        <v>4763</v>
      </c>
      <c r="L963" s="68">
        <v>16500</v>
      </c>
      <c r="M963" s="68">
        <v>12172.96</v>
      </c>
      <c r="N963" s="68">
        <v>4327.04</v>
      </c>
      <c r="O963" s="67" t="s">
        <v>4764</v>
      </c>
      <c r="P963" s="67" t="str">
        <f>TMES[[#This Row],[cedula]]&amp;TMES[[#This Row],[ctapresup]]</f>
        <v>001036938262.1.1.1.01</v>
      </c>
      <c r="Q963" s="69">
        <v>0</v>
      </c>
      <c r="R963" s="40">
        <v>473.55</v>
      </c>
      <c r="S963" s="69">
        <v>0</v>
      </c>
      <c r="T963" s="40">
        <v>11172.81</v>
      </c>
      <c r="U963" s="69">
        <v>0</v>
      </c>
      <c r="V963" s="69">
        <v>0</v>
      </c>
      <c r="W963" s="40">
        <v>25</v>
      </c>
      <c r="X963" s="69">
        <v>0</v>
      </c>
      <c r="Y963" s="69">
        <v>0</v>
      </c>
      <c r="Z963" s="40">
        <v>501.6</v>
      </c>
      <c r="AA963" s="69">
        <v>0</v>
      </c>
    </row>
    <row r="964" spans="1:27">
      <c r="A964" s="67" t="s">
        <v>3052</v>
      </c>
      <c r="B964" s="67" t="s">
        <v>11</v>
      </c>
      <c r="C964" s="67" t="s">
        <v>3102</v>
      </c>
      <c r="D964" s="67" t="s">
        <v>3990</v>
      </c>
      <c r="E964" s="67" t="s">
        <v>3362</v>
      </c>
      <c r="F964" s="67" t="s">
        <v>1292</v>
      </c>
      <c r="G964" s="67" t="s">
        <v>2704</v>
      </c>
      <c r="H964" s="67" t="s">
        <v>8</v>
      </c>
      <c r="I964" s="67" t="s">
        <v>1290</v>
      </c>
      <c r="J964" s="67" t="s">
        <v>4193</v>
      </c>
      <c r="K964" s="67" t="s">
        <v>4763</v>
      </c>
      <c r="L964" s="68">
        <v>10000</v>
      </c>
      <c r="M964" s="68">
        <v>616</v>
      </c>
      <c r="N964" s="68">
        <v>9384</v>
      </c>
      <c r="O964" s="67" t="s">
        <v>4764</v>
      </c>
      <c r="P964" s="67" t="str">
        <f>TMES[[#This Row],[cedula]]&amp;TMES[[#This Row],[ctapresup]]</f>
        <v>012000297992.1.1.1.01</v>
      </c>
      <c r="Q964" s="69">
        <v>0</v>
      </c>
      <c r="R964" s="40">
        <v>287</v>
      </c>
      <c r="S964" s="69">
        <v>0</v>
      </c>
      <c r="T964" s="69">
        <v>0</v>
      </c>
      <c r="U964" s="69">
        <v>0</v>
      </c>
      <c r="V964" s="69">
        <v>0</v>
      </c>
      <c r="W964" s="40">
        <v>25</v>
      </c>
      <c r="X964" s="69">
        <v>0</v>
      </c>
      <c r="Y964" s="69">
        <v>0</v>
      </c>
      <c r="Z964" s="40">
        <v>304</v>
      </c>
      <c r="AA964" s="69">
        <v>0</v>
      </c>
    </row>
    <row r="965" spans="1:27">
      <c r="A965" s="67" t="s">
        <v>3052</v>
      </c>
      <c r="B965" s="67" t="s">
        <v>11</v>
      </c>
      <c r="C965" s="67" t="s">
        <v>3102</v>
      </c>
      <c r="D965" s="67" t="s">
        <v>3990</v>
      </c>
      <c r="E965" s="67" t="s">
        <v>3362</v>
      </c>
      <c r="F965" s="67" t="s">
        <v>65</v>
      </c>
      <c r="G965" s="67" t="s">
        <v>1561</v>
      </c>
      <c r="H965" s="67" t="s">
        <v>8</v>
      </c>
      <c r="I965" s="67" t="s">
        <v>18</v>
      </c>
      <c r="J965" s="67" t="s">
        <v>4194</v>
      </c>
      <c r="K965" s="67" t="s">
        <v>4763</v>
      </c>
      <c r="L965" s="68">
        <v>10000</v>
      </c>
      <c r="M965" s="68">
        <v>2478.4499999999998</v>
      </c>
      <c r="N965" s="68">
        <v>7521.55</v>
      </c>
      <c r="O965" s="67" t="s">
        <v>4764</v>
      </c>
      <c r="P965" s="67" t="str">
        <f>TMES[[#This Row],[cedula]]&amp;TMES[[#This Row],[ctapresup]]</f>
        <v>031029901102.1.1.1.01</v>
      </c>
      <c r="Q965" s="69">
        <v>0</v>
      </c>
      <c r="R965" s="40">
        <v>287</v>
      </c>
      <c r="S965" s="40">
        <v>300</v>
      </c>
      <c r="T965" s="69">
        <v>0</v>
      </c>
      <c r="U965" s="69">
        <v>0</v>
      </c>
      <c r="V965" s="40">
        <v>50</v>
      </c>
      <c r="W965" s="40">
        <v>25</v>
      </c>
      <c r="X965" s="69">
        <v>0</v>
      </c>
      <c r="Y965" s="69">
        <v>0</v>
      </c>
      <c r="Z965" s="40">
        <v>304</v>
      </c>
      <c r="AA965" s="40">
        <v>1512.45</v>
      </c>
    </row>
    <row r="966" spans="1:27">
      <c r="A966" s="67" t="s">
        <v>3052</v>
      </c>
      <c r="B966" s="67" t="s">
        <v>11</v>
      </c>
      <c r="C966" s="67" t="s">
        <v>3102</v>
      </c>
      <c r="D966" s="67" t="s">
        <v>3990</v>
      </c>
      <c r="E966" s="67" t="s">
        <v>3362</v>
      </c>
      <c r="F966" s="67" t="s">
        <v>757</v>
      </c>
      <c r="G966" s="67" t="s">
        <v>2705</v>
      </c>
      <c r="H966" s="67" t="s">
        <v>8</v>
      </c>
      <c r="I966" s="67" t="s">
        <v>728</v>
      </c>
      <c r="J966" s="67" t="s">
        <v>4195</v>
      </c>
      <c r="K966" s="67" t="s">
        <v>4763</v>
      </c>
      <c r="L966" s="68">
        <v>15000</v>
      </c>
      <c r="M966" s="68">
        <v>911.5</v>
      </c>
      <c r="N966" s="68">
        <v>14088.5</v>
      </c>
      <c r="O966" s="67" t="s">
        <v>4764</v>
      </c>
      <c r="P966" s="67" t="str">
        <f>TMES[[#This Row],[cedula]]&amp;TMES[[#This Row],[ctapresup]]</f>
        <v>001075196392.1.1.1.01</v>
      </c>
      <c r="Q966" s="69">
        <v>0</v>
      </c>
      <c r="R966" s="40">
        <v>430.5</v>
      </c>
      <c r="S966" s="69">
        <v>0</v>
      </c>
      <c r="T966" s="69">
        <v>0</v>
      </c>
      <c r="U966" s="69">
        <v>0</v>
      </c>
      <c r="V966" s="69">
        <v>0</v>
      </c>
      <c r="W966" s="40">
        <v>25</v>
      </c>
      <c r="X966" s="69">
        <v>0</v>
      </c>
      <c r="Y966" s="69">
        <v>0</v>
      </c>
      <c r="Z966" s="40">
        <v>456</v>
      </c>
      <c r="AA966" s="69">
        <v>0</v>
      </c>
    </row>
    <row r="967" spans="1:27">
      <c r="A967" s="67" t="s">
        <v>3052</v>
      </c>
      <c r="B967" s="67" t="s">
        <v>11</v>
      </c>
      <c r="C967" s="67" t="s">
        <v>3102</v>
      </c>
      <c r="D967" s="67" t="s">
        <v>3990</v>
      </c>
      <c r="E967" s="67" t="s">
        <v>3362</v>
      </c>
      <c r="F967" s="67" t="s">
        <v>139</v>
      </c>
      <c r="G967" s="67" t="s">
        <v>2231</v>
      </c>
      <c r="H967" s="67" t="s">
        <v>59</v>
      </c>
      <c r="I967" s="67" t="s">
        <v>306</v>
      </c>
      <c r="J967" s="67" t="s">
        <v>4196</v>
      </c>
      <c r="K967" s="67" t="s">
        <v>4763</v>
      </c>
      <c r="L967" s="68">
        <v>140000</v>
      </c>
      <c r="M967" s="68">
        <v>32082.04</v>
      </c>
      <c r="N967" s="68">
        <v>107917.96</v>
      </c>
      <c r="O967" s="67" t="s">
        <v>4764</v>
      </c>
      <c r="P967" s="67" t="str">
        <f>TMES[[#This Row],[cedula]]&amp;TMES[[#This Row],[ctapresup]]</f>
        <v>054010693712.1.1.1.01</v>
      </c>
      <c r="Q967" s="69">
        <v>0</v>
      </c>
      <c r="R967" s="40">
        <v>4018</v>
      </c>
      <c r="S967" s="69">
        <v>0</v>
      </c>
      <c r="T967" s="69">
        <v>0</v>
      </c>
      <c r="U967" s="69">
        <v>0</v>
      </c>
      <c r="V967" s="69">
        <v>0</v>
      </c>
      <c r="W967" s="40">
        <v>25</v>
      </c>
      <c r="X967" s="40">
        <v>20758.14</v>
      </c>
      <c r="Y967" s="69">
        <v>0</v>
      </c>
      <c r="Z967" s="40">
        <v>4256</v>
      </c>
      <c r="AA967" s="40">
        <v>3024.9</v>
      </c>
    </row>
    <row r="968" spans="1:27">
      <c r="A968" s="67" t="s">
        <v>3052</v>
      </c>
      <c r="B968" s="67" t="s">
        <v>11</v>
      </c>
      <c r="C968" s="67" t="s">
        <v>3102</v>
      </c>
      <c r="D968" s="67" t="s">
        <v>3361</v>
      </c>
      <c r="E968" s="67" t="s">
        <v>3362</v>
      </c>
      <c r="F968" s="67" t="s">
        <v>180</v>
      </c>
      <c r="G968" s="67" t="s">
        <v>1562</v>
      </c>
      <c r="H968" s="67" t="s">
        <v>153</v>
      </c>
      <c r="I968" s="67" t="s">
        <v>144</v>
      </c>
      <c r="J968" s="67" t="s">
        <v>4197</v>
      </c>
      <c r="K968" s="67" t="s">
        <v>4763</v>
      </c>
      <c r="L968" s="68">
        <v>10000</v>
      </c>
      <c r="M968" s="68">
        <v>1166</v>
      </c>
      <c r="N968" s="68">
        <v>8834</v>
      </c>
      <c r="O968" s="67" t="s">
        <v>4764</v>
      </c>
      <c r="P968" s="67" t="str">
        <f>TMES[[#This Row],[cedula]]&amp;TMES[[#This Row],[ctapresup]]</f>
        <v>001013024122.1.1.1.01</v>
      </c>
      <c r="Q968" s="69">
        <v>0</v>
      </c>
      <c r="R968" s="40">
        <v>287</v>
      </c>
      <c r="S968" s="40">
        <v>500</v>
      </c>
      <c r="T968" s="69">
        <v>0</v>
      </c>
      <c r="U968" s="69">
        <v>0</v>
      </c>
      <c r="V968" s="40">
        <v>50</v>
      </c>
      <c r="W968" s="40">
        <v>25</v>
      </c>
      <c r="X968" s="69">
        <v>0</v>
      </c>
      <c r="Y968" s="69">
        <v>0</v>
      </c>
      <c r="Z968" s="40">
        <v>304</v>
      </c>
      <c r="AA968" s="69">
        <v>0</v>
      </c>
    </row>
    <row r="969" spans="1:27">
      <c r="A969" s="67" t="s">
        <v>3052</v>
      </c>
      <c r="B969" s="67" t="s">
        <v>11</v>
      </c>
      <c r="C969" s="67" t="s">
        <v>3102</v>
      </c>
      <c r="D969" s="67" t="s">
        <v>3990</v>
      </c>
      <c r="E969" s="67" t="s">
        <v>3362</v>
      </c>
      <c r="F969" s="67" t="s">
        <v>66</v>
      </c>
      <c r="G969" s="67" t="s">
        <v>2706</v>
      </c>
      <c r="H969" s="67" t="s">
        <v>67</v>
      </c>
      <c r="I969" s="67" t="s">
        <v>18</v>
      </c>
      <c r="J969" s="67" t="s">
        <v>4198</v>
      </c>
      <c r="K969" s="67" t="s">
        <v>4763</v>
      </c>
      <c r="L969" s="68">
        <v>20000</v>
      </c>
      <c r="M969" s="68">
        <v>1257</v>
      </c>
      <c r="N969" s="68">
        <v>18743</v>
      </c>
      <c r="O969" s="67" t="s">
        <v>4764</v>
      </c>
      <c r="P969" s="67" t="str">
        <f>TMES[[#This Row],[cedula]]&amp;TMES[[#This Row],[ctapresup]]</f>
        <v>031009991542.1.1.1.01</v>
      </c>
      <c r="Q969" s="69">
        <v>0</v>
      </c>
      <c r="R969" s="40">
        <v>574</v>
      </c>
      <c r="S969" s="69">
        <v>0</v>
      </c>
      <c r="T969" s="69">
        <v>0</v>
      </c>
      <c r="U969" s="69">
        <v>0</v>
      </c>
      <c r="V969" s="40">
        <v>50</v>
      </c>
      <c r="W969" s="40">
        <v>25</v>
      </c>
      <c r="X969" s="69">
        <v>0</v>
      </c>
      <c r="Y969" s="69">
        <v>0</v>
      </c>
      <c r="Z969" s="40">
        <v>608</v>
      </c>
      <c r="AA969" s="69">
        <v>0</v>
      </c>
    </row>
    <row r="970" spans="1:27">
      <c r="A970" s="67" t="s">
        <v>3052</v>
      </c>
      <c r="B970" s="67" t="s">
        <v>11</v>
      </c>
      <c r="C970" s="67" t="s">
        <v>3102</v>
      </c>
      <c r="D970" s="67" t="s">
        <v>3361</v>
      </c>
      <c r="E970" s="67" t="s">
        <v>3362</v>
      </c>
      <c r="F970" s="67" t="s">
        <v>181</v>
      </c>
      <c r="G970" s="67" t="s">
        <v>1563</v>
      </c>
      <c r="H970" s="67" t="s">
        <v>153</v>
      </c>
      <c r="I970" s="67" t="s">
        <v>144</v>
      </c>
      <c r="J970" s="67" t="s">
        <v>4199</v>
      </c>
      <c r="K970" s="67" t="s">
        <v>4763</v>
      </c>
      <c r="L970" s="68">
        <v>10000</v>
      </c>
      <c r="M970" s="68">
        <v>1116</v>
      </c>
      <c r="N970" s="68">
        <v>8884</v>
      </c>
      <c r="O970" s="67" t="s">
        <v>4764</v>
      </c>
      <c r="P970" s="67" t="str">
        <f>TMES[[#This Row],[cedula]]&amp;TMES[[#This Row],[ctapresup]]</f>
        <v>001127292232.1.1.1.01</v>
      </c>
      <c r="Q970" s="69">
        <v>0</v>
      </c>
      <c r="R970" s="40">
        <v>287</v>
      </c>
      <c r="S970" s="40">
        <v>500</v>
      </c>
      <c r="T970" s="69">
        <v>0</v>
      </c>
      <c r="U970" s="69">
        <v>0</v>
      </c>
      <c r="V970" s="69">
        <v>0</v>
      </c>
      <c r="W970" s="40">
        <v>25</v>
      </c>
      <c r="X970" s="69">
        <v>0</v>
      </c>
      <c r="Y970" s="69">
        <v>0</v>
      </c>
      <c r="Z970" s="40">
        <v>304</v>
      </c>
      <c r="AA970" s="69">
        <v>0</v>
      </c>
    </row>
    <row r="971" spans="1:27">
      <c r="A971" s="67" t="s">
        <v>3052</v>
      </c>
      <c r="B971" s="67" t="s">
        <v>11</v>
      </c>
      <c r="C971" s="67" t="s">
        <v>3102</v>
      </c>
      <c r="D971" s="67" t="s">
        <v>3990</v>
      </c>
      <c r="E971" s="67" t="s">
        <v>3362</v>
      </c>
      <c r="F971" s="67" t="s">
        <v>68</v>
      </c>
      <c r="G971" s="67" t="s">
        <v>1564</v>
      </c>
      <c r="H971" s="67" t="s">
        <v>69</v>
      </c>
      <c r="I971" s="67" t="s">
        <v>18</v>
      </c>
      <c r="J971" s="67" t="s">
        <v>4200</v>
      </c>
      <c r="K971" s="67" t="s">
        <v>4763</v>
      </c>
      <c r="L971" s="68">
        <v>10000</v>
      </c>
      <c r="M971" s="68">
        <v>666</v>
      </c>
      <c r="N971" s="68">
        <v>9334</v>
      </c>
      <c r="O971" s="67" t="s">
        <v>4764</v>
      </c>
      <c r="P971" s="67" t="str">
        <f>TMES[[#This Row],[cedula]]&amp;TMES[[#This Row],[ctapresup]]</f>
        <v>031002210212.1.1.1.01</v>
      </c>
      <c r="Q971" s="69">
        <v>0</v>
      </c>
      <c r="R971" s="40">
        <v>287</v>
      </c>
      <c r="S971" s="69">
        <v>0</v>
      </c>
      <c r="T971" s="69">
        <v>0</v>
      </c>
      <c r="U971" s="69">
        <v>0</v>
      </c>
      <c r="V971" s="40">
        <v>50</v>
      </c>
      <c r="W971" s="40">
        <v>25</v>
      </c>
      <c r="X971" s="69">
        <v>0</v>
      </c>
      <c r="Y971" s="69">
        <v>0</v>
      </c>
      <c r="Z971" s="40">
        <v>304</v>
      </c>
      <c r="AA971" s="69">
        <v>0</v>
      </c>
    </row>
    <row r="972" spans="1:27">
      <c r="A972" s="67" t="s">
        <v>3052</v>
      </c>
      <c r="B972" s="67" t="s">
        <v>11</v>
      </c>
      <c r="C972" s="67" t="s">
        <v>3102</v>
      </c>
      <c r="D972" s="67" t="s">
        <v>3990</v>
      </c>
      <c r="E972" s="67" t="s">
        <v>3362</v>
      </c>
      <c r="F972" s="67" t="s">
        <v>96</v>
      </c>
      <c r="G972" s="67" t="s">
        <v>2707</v>
      </c>
      <c r="H972" s="67" t="s">
        <v>8</v>
      </c>
      <c r="I972" s="67" t="s">
        <v>73</v>
      </c>
      <c r="J972" s="67" t="s">
        <v>4201</v>
      </c>
      <c r="K972" s="67" t="s">
        <v>4763</v>
      </c>
      <c r="L972" s="68">
        <v>11000</v>
      </c>
      <c r="M972" s="68">
        <v>7918.94</v>
      </c>
      <c r="N972" s="68">
        <v>3081.06</v>
      </c>
      <c r="O972" s="67" t="s">
        <v>4764</v>
      </c>
      <c r="P972" s="67" t="str">
        <f>TMES[[#This Row],[cedula]]&amp;TMES[[#This Row],[ctapresup]]</f>
        <v>001027415012.1.1.1.01</v>
      </c>
      <c r="Q972" s="69">
        <v>0</v>
      </c>
      <c r="R972" s="40">
        <v>315.7</v>
      </c>
      <c r="S972" s="69">
        <v>0</v>
      </c>
      <c r="T972" s="40">
        <v>7143.84</v>
      </c>
      <c r="U972" s="69">
        <v>0</v>
      </c>
      <c r="V972" s="40">
        <v>100</v>
      </c>
      <c r="W972" s="40">
        <v>25</v>
      </c>
      <c r="X972" s="69">
        <v>0</v>
      </c>
      <c r="Y972" s="69">
        <v>0</v>
      </c>
      <c r="Z972" s="40">
        <v>334.4</v>
      </c>
      <c r="AA972" s="69">
        <v>0</v>
      </c>
    </row>
    <row r="973" spans="1:27">
      <c r="A973" s="67" t="s">
        <v>3052</v>
      </c>
      <c r="B973" s="67" t="s">
        <v>11</v>
      </c>
      <c r="C973" s="67" t="s">
        <v>3102</v>
      </c>
      <c r="D973" s="67" t="s">
        <v>3990</v>
      </c>
      <c r="E973" s="67" t="s">
        <v>3362</v>
      </c>
      <c r="F973" s="67" t="s">
        <v>1105</v>
      </c>
      <c r="G973" s="67" t="s">
        <v>2708</v>
      </c>
      <c r="H973" s="67" t="s">
        <v>59</v>
      </c>
      <c r="I973" s="67" t="s">
        <v>1106</v>
      </c>
      <c r="J973" s="67" t="s">
        <v>4202</v>
      </c>
      <c r="K973" s="67" t="s">
        <v>4763</v>
      </c>
      <c r="L973" s="68">
        <v>100000</v>
      </c>
      <c r="M973" s="68">
        <v>28720.71</v>
      </c>
      <c r="N973" s="68">
        <v>71279.289999999994</v>
      </c>
      <c r="O973" s="67" t="s">
        <v>4764</v>
      </c>
      <c r="P973" s="67" t="str">
        <f>TMES[[#This Row],[cedula]]&amp;TMES[[#This Row],[ctapresup]]</f>
        <v>010010836802.1.1.1.01</v>
      </c>
      <c r="Q973" s="69">
        <v>0</v>
      </c>
      <c r="R973" s="40">
        <v>2870</v>
      </c>
      <c r="S973" s="69">
        <v>0</v>
      </c>
      <c r="T973" s="40">
        <v>9546</v>
      </c>
      <c r="U973" s="69">
        <v>0</v>
      </c>
      <c r="V973" s="69">
        <v>0</v>
      </c>
      <c r="W973" s="40">
        <v>25</v>
      </c>
      <c r="X973" s="40">
        <v>11727.26</v>
      </c>
      <c r="Y973" s="69">
        <v>0</v>
      </c>
      <c r="Z973" s="40">
        <v>3040</v>
      </c>
      <c r="AA973" s="40">
        <v>1512.45</v>
      </c>
    </row>
    <row r="974" spans="1:27">
      <c r="A974" s="67" t="s">
        <v>3052</v>
      </c>
      <c r="B974" s="67" t="s">
        <v>11</v>
      </c>
      <c r="C974" s="67" t="s">
        <v>3102</v>
      </c>
      <c r="D974" s="67" t="s">
        <v>3990</v>
      </c>
      <c r="E974" s="67" t="s">
        <v>3362</v>
      </c>
      <c r="F974" s="67" t="s">
        <v>893</v>
      </c>
      <c r="G974" s="67" t="s">
        <v>1565</v>
      </c>
      <c r="H974" s="67" t="s">
        <v>894</v>
      </c>
      <c r="I974" s="67" t="s">
        <v>830</v>
      </c>
      <c r="J974" s="67" t="s">
        <v>4203</v>
      </c>
      <c r="K974" s="67" t="s">
        <v>4763</v>
      </c>
      <c r="L974" s="68">
        <v>75000</v>
      </c>
      <c r="M974" s="68">
        <v>15822.8</v>
      </c>
      <c r="N974" s="68">
        <v>59177.2</v>
      </c>
      <c r="O974" s="67" t="s">
        <v>4764</v>
      </c>
      <c r="P974" s="67" t="str">
        <f>TMES[[#This Row],[cedula]]&amp;TMES[[#This Row],[ctapresup]]</f>
        <v>001015500512.1.1.1.01</v>
      </c>
      <c r="Q974" s="69">
        <v>0</v>
      </c>
      <c r="R974" s="40">
        <v>2152.5</v>
      </c>
      <c r="S974" s="69">
        <v>0</v>
      </c>
      <c r="T974" s="40">
        <v>2496</v>
      </c>
      <c r="U974" s="69">
        <v>0</v>
      </c>
      <c r="V974" s="40">
        <v>140</v>
      </c>
      <c r="W974" s="40">
        <v>25</v>
      </c>
      <c r="X974" s="40">
        <v>5704.4</v>
      </c>
      <c r="Y974" s="69">
        <v>0</v>
      </c>
      <c r="Z974" s="40">
        <v>2280</v>
      </c>
      <c r="AA974" s="40">
        <v>3024.9</v>
      </c>
    </row>
    <row r="975" spans="1:27">
      <c r="A975" s="67" t="s">
        <v>3052</v>
      </c>
      <c r="B975" s="67" t="s">
        <v>11</v>
      </c>
      <c r="C975" s="67" t="s">
        <v>3102</v>
      </c>
      <c r="D975" s="67" t="s">
        <v>3990</v>
      </c>
      <c r="E975" s="67" t="s">
        <v>3362</v>
      </c>
      <c r="F975" s="67" t="s">
        <v>895</v>
      </c>
      <c r="G975" s="67" t="s">
        <v>2709</v>
      </c>
      <c r="H975" s="67" t="s">
        <v>896</v>
      </c>
      <c r="I975" s="67" t="s">
        <v>830</v>
      </c>
      <c r="J975" s="67" t="s">
        <v>4204</v>
      </c>
      <c r="K975" s="67" t="s">
        <v>4763</v>
      </c>
      <c r="L975" s="68">
        <v>26250</v>
      </c>
      <c r="M975" s="68">
        <v>3972.33</v>
      </c>
      <c r="N975" s="68">
        <v>22277.67</v>
      </c>
      <c r="O975" s="67" t="s">
        <v>4764</v>
      </c>
      <c r="P975" s="67" t="str">
        <f>TMES[[#This Row],[cedula]]&amp;TMES[[#This Row],[ctapresup]]</f>
        <v>001141001002.1.1.1.01</v>
      </c>
      <c r="Q975" s="69">
        <v>0</v>
      </c>
      <c r="R975" s="40">
        <v>753.38</v>
      </c>
      <c r="S975" s="69">
        <v>0</v>
      </c>
      <c r="T975" s="40">
        <v>833.5</v>
      </c>
      <c r="U975" s="69">
        <v>0</v>
      </c>
      <c r="V975" s="40">
        <v>50</v>
      </c>
      <c r="W975" s="40">
        <v>25</v>
      </c>
      <c r="X975" s="69">
        <v>0</v>
      </c>
      <c r="Y975" s="69">
        <v>0</v>
      </c>
      <c r="Z975" s="40">
        <v>798</v>
      </c>
      <c r="AA975" s="40">
        <v>1512.45</v>
      </c>
    </row>
    <row r="976" spans="1:27">
      <c r="A976" s="67" t="s">
        <v>3052</v>
      </c>
      <c r="B976" s="67" t="s">
        <v>11</v>
      </c>
      <c r="C976" s="67" t="s">
        <v>3102</v>
      </c>
      <c r="D976" s="67" t="s">
        <v>3990</v>
      </c>
      <c r="E976" s="67" t="s">
        <v>3362</v>
      </c>
      <c r="F976" s="67" t="s">
        <v>14</v>
      </c>
      <c r="G976" s="67" t="s">
        <v>2710</v>
      </c>
      <c r="H976" s="67" t="s">
        <v>15</v>
      </c>
      <c r="I976" s="67" t="s">
        <v>7</v>
      </c>
      <c r="J976" s="67" t="s">
        <v>4205</v>
      </c>
      <c r="K976" s="67" t="s">
        <v>4763</v>
      </c>
      <c r="L976" s="68">
        <v>11000</v>
      </c>
      <c r="M976" s="68">
        <v>675.1</v>
      </c>
      <c r="N976" s="68">
        <v>10324.9</v>
      </c>
      <c r="O976" s="67" t="s">
        <v>4764</v>
      </c>
      <c r="P976" s="67" t="str">
        <f>TMES[[#This Row],[cedula]]&amp;TMES[[#This Row],[ctapresup]]</f>
        <v>016000445212.1.1.1.01</v>
      </c>
      <c r="Q976" s="69">
        <v>0</v>
      </c>
      <c r="R976" s="40">
        <v>315.7</v>
      </c>
      <c r="S976" s="69">
        <v>0</v>
      </c>
      <c r="T976" s="69">
        <v>0</v>
      </c>
      <c r="U976" s="69">
        <v>0</v>
      </c>
      <c r="V976" s="69">
        <v>0</v>
      </c>
      <c r="W976" s="40">
        <v>25</v>
      </c>
      <c r="X976" s="69">
        <v>0</v>
      </c>
      <c r="Y976" s="69">
        <v>0</v>
      </c>
      <c r="Z976" s="40">
        <v>334.4</v>
      </c>
      <c r="AA976" s="69">
        <v>0</v>
      </c>
    </row>
    <row r="977" spans="1:27">
      <c r="A977" s="67" t="s">
        <v>3052</v>
      </c>
      <c r="B977" s="67" t="s">
        <v>11</v>
      </c>
      <c r="C977" s="67" t="s">
        <v>3102</v>
      </c>
      <c r="D977" s="67" t="s">
        <v>3990</v>
      </c>
      <c r="E977" s="67" t="s">
        <v>3362</v>
      </c>
      <c r="F977" s="67" t="s">
        <v>70</v>
      </c>
      <c r="G977" s="67" t="s">
        <v>2711</v>
      </c>
      <c r="H977" s="67" t="s">
        <v>52</v>
      </c>
      <c r="I977" s="67" t="s">
        <v>18</v>
      </c>
      <c r="J977" s="67" t="s">
        <v>4206</v>
      </c>
      <c r="K977" s="67" t="s">
        <v>4763</v>
      </c>
      <c r="L977" s="68">
        <v>10000</v>
      </c>
      <c r="M977" s="68">
        <v>3078.45</v>
      </c>
      <c r="N977" s="68">
        <v>6921.55</v>
      </c>
      <c r="O977" s="67" t="s">
        <v>4764</v>
      </c>
      <c r="P977" s="67" t="str">
        <f>TMES[[#This Row],[cedula]]&amp;TMES[[#This Row],[ctapresup]]</f>
        <v>031011792512.1.1.1.01</v>
      </c>
      <c r="Q977" s="69">
        <v>0</v>
      </c>
      <c r="R977" s="40">
        <v>287</v>
      </c>
      <c r="S977" s="40">
        <v>900</v>
      </c>
      <c r="T977" s="69">
        <v>0</v>
      </c>
      <c r="U977" s="69">
        <v>0</v>
      </c>
      <c r="V977" s="40">
        <v>50</v>
      </c>
      <c r="W977" s="40">
        <v>25</v>
      </c>
      <c r="X977" s="69">
        <v>0</v>
      </c>
      <c r="Y977" s="69">
        <v>0</v>
      </c>
      <c r="Z977" s="40">
        <v>304</v>
      </c>
      <c r="AA977" s="40">
        <v>1512.45</v>
      </c>
    </row>
    <row r="978" spans="1:27">
      <c r="A978" s="67" t="s">
        <v>3052</v>
      </c>
      <c r="B978" s="67" t="s">
        <v>11</v>
      </c>
      <c r="C978" s="67" t="s">
        <v>3102</v>
      </c>
      <c r="D978" s="67" t="s">
        <v>3990</v>
      </c>
      <c r="E978" s="67" t="s">
        <v>3362</v>
      </c>
      <c r="F978" s="67" t="s">
        <v>897</v>
      </c>
      <c r="G978" s="67" t="s">
        <v>1566</v>
      </c>
      <c r="H978" s="67" t="s">
        <v>898</v>
      </c>
      <c r="I978" s="67" t="s">
        <v>830</v>
      </c>
      <c r="J978" s="67" t="s">
        <v>4207</v>
      </c>
      <c r="K978" s="67" t="s">
        <v>4763</v>
      </c>
      <c r="L978" s="68">
        <v>55000</v>
      </c>
      <c r="M978" s="68">
        <v>43828.480000000003</v>
      </c>
      <c r="N978" s="68">
        <v>11171.52</v>
      </c>
      <c r="O978" s="67" t="s">
        <v>4764</v>
      </c>
      <c r="P978" s="67" t="str">
        <f>TMES[[#This Row],[cedula]]&amp;TMES[[#This Row],[ctapresup]]</f>
        <v>001024903562.1.1.1.01</v>
      </c>
      <c r="Q978" s="69">
        <v>0</v>
      </c>
      <c r="R978" s="40">
        <v>1578.5</v>
      </c>
      <c r="S978" s="40">
        <v>300</v>
      </c>
      <c r="T978" s="40">
        <v>37643.300000000003</v>
      </c>
      <c r="U978" s="69">
        <v>0</v>
      </c>
      <c r="V978" s="40">
        <v>50</v>
      </c>
      <c r="W978" s="40">
        <v>25</v>
      </c>
      <c r="X978" s="40">
        <v>2559.6799999999998</v>
      </c>
      <c r="Y978" s="69">
        <v>0</v>
      </c>
      <c r="Z978" s="40">
        <v>1672</v>
      </c>
      <c r="AA978" s="69">
        <v>0</v>
      </c>
    </row>
    <row r="979" spans="1:27">
      <c r="A979" s="67" t="s">
        <v>3052</v>
      </c>
      <c r="B979" s="67" t="s">
        <v>11</v>
      </c>
      <c r="C979" s="67" t="s">
        <v>3102</v>
      </c>
      <c r="D979" s="67" t="s">
        <v>3990</v>
      </c>
      <c r="E979" s="67" t="s">
        <v>3362</v>
      </c>
      <c r="F979" s="67" t="s">
        <v>899</v>
      </c>
      <c r="G979" s="67" t="s">
        <v>2712</v>
      </c>
      <c r="H979" s="67" t="s">
        <v>32</v>
      </c>
      <c r="I979" s="67" t="s">
        <v>830</v>
      </c>
      <c r="J979" s="67" t="s">
        <v>4208</v>
      </c>
      <c r="K979" s="67" t="s">
        <v>4763</v>
      </c>
      <c r="L979" s="68">
        <v>55000</v>
      </c>
      <c r="M979" s="68">
        <v>8031.18</v>
      </c>
      <c r="N979" s="68">
        <v>46968.82</v>
      </c>
      <c r="O979" s="67" t="s">
        <v>4764</v>
      </c>
      <c r="P979" s="67" t="str">
        <f>TMES[[#This Row],[cedula]]&amp;TMES[[#This Row],[ctapresup]]</f>
        <v>001110441522.1.1.1.01</v>
      </c>
      <c r="Q979" s="69">
        <v>0</v>
      </c>
      <c r="R979" s="40">
        <v>1578.5</v>
      </c>
      <c r="S979" s="69">
        <v>0</v>
      </c>
      <c r="T979" s="40">
        <v>2196</v>
      </c>
      <c r="U979" s="69">
        <v>0</v>
      </c>
      <c r="V979" s="69">
        <v>0</v>
      </c>
      <c r="W979" s="40">
        <v>25</v>
      </c>
      <c r="X979" s="40">
        <v>2559.6799999999998</v>
      </c>
      <c r="Y979" s="69">
        <v>0</v>
      </c>
      <c r="Z979" s="40">
        <v>1672</v>
      </c>
      <c r="AA979" s="69">
        <v>0</v>
      </c>
    </row>
    <row r="980" spans="1:27">
      <c r="A980" s="67" t="s">
        <v>3052</v>
      </c>
      <c r="B980" s="67" t="s">
        <v>11</v>
      </c>
      <c r="C980" s="67" t="s">
        <v>3102</v>
      </c>
      <c r="D980" s="67" t="s">
        <v>3990</v>
      </c>
      <c r="E980" s="67" t="s">
        <v>3362</v>
      </c>
      <c r="F980" s="67" t="s">
        <v>1202</v>
      </c>
      <c r="G980" s="67" t="s">
        <v>2713</v>
      </c>
      <c r="H980" s="67" t="s">
        <v>60</v>
      </c>
      <c r="I980" s="67" t="s">
        <v>73</v>
      </c>
      <c r="J980" s="67" t="s">
        <v>4209</v>
      </c>
      <c r="K980" s="67" t="s">
        <v>4763</v>
      </c>
      <c r="L980" s="68">
        <v>16500</v>
      </c>
      <c r="M980" s="68">
        <v>1000.15</v>
      </c>
      <c r="N980" s="68">
        <v>15499.85</v>
      </c>
      <c r="O980" s="67" t="s">
        <v>4764</v>
      </c>
      <c r="P980" s="67" t="str">
        <f>TMES[[#This Row],[cedula]]&amp;TMES[[#This Row],[ctapresup]]</f>
        <v>402244308072.1.1.1.01</v>
      </c>
      <c r="Q980" s="69">
        <v>0</v>
      </c>
      <c r="R980" s="40">
        <v>473.55</v>
      </c>
      <c r="S980" s="69">
        <v>0</v>
      </c>
      <c r="T980" s="69">
        <v>0</v>
      </c>
      <c r="U980" s="69">
        <v>0</v>
      </c>
      <c r="V980" s="69">
        <v>0</v>
      </c>
      <c r="W980" s="40">
        <v>25</v>
      </c>
      <c r="X980" s="69">
        <v>0</v>
      </c>
      <c r="Y980" s="69">
        <v>0</v>
      </c>
      <c r="Z980" s="40">
        <v>501.6</v>
      </c>
      <c r="AA980" s="69">
        <v>0</v>
      </c>
    </row>
    <row r="981" spans="1:27">
      <c r="A981" s="67" t="s">
        <v>3052</v>
      </c>
      <c r="B981" s="67" t="s">
        <v>11</v>
      </c>
      <c r="C981" s="67" t="s">
        <v>3102</v>
      </c>
      <c r="D981" s="67" t="s">
        <v>3990</v>
      </c>
      <c r="E981" s="67" t="s">
        <v>3362</v>
      </c>
      <c r="F981" s="67" t="s">
        <v>758</v>
      </c>
      <c r="G981" s="67" t="s">
        <v>2714</v>
      </c>
      <c r="H981" s="67" t="s">
        <v>534</v>
      </c>
      <c r="I981" s="67" t="s">
        <v>728</v>
      </c>
      <c r="J981" s="67" t="s">
        <v>4210</v>
      </c>
      <c r="K981" s="67" t="s">
        <v>4763</v>
      </c>
      <c r="L981" s="68">
        <v>22000</v>
      </c>
      <c r="M981" s="68">
        <v>1325.2</v>
      </c>
      <c r="N981" s="68">
        <v>20674.8</v>
      </c>
      <c r="O981" s="67" t="s">
        <v>4764</v>
      </c>
      <c r="P981" s="67" t="str">
        <f>TMES[[#This Row],[cedula]]&amp;TMES[[#This Row],[ctapresup]]</f>
        <v>031014960772.1.1.1.01</v>
      </c>
      <c r="Q981" s="69">
        <v>0</v>
      </c>
      <c r="R981" s="40">
        <v>631.4</v>
      </c>
      <c r="S981" s="69">
        <v>0</v>
      </c>
      <c r="T981" s="69">
        <v>0</v>
      </c>
      <c r="U981" s="69">
        <v>0</v>
      </c>
      <c r="V981" s="69">
        <v>0</v>
      </c>
      <c r="W981" s="40">
        <v>25</v>
      </c>
      <c r="X981" s="69">
        <v>0</v>
      </c>
      <c r="Y981" s="69">
        <v>0</v>
      </c>
      <c r="Z981" s="40">
        <v>668.8</v>
      </c>
      <c r="AA981" s="69">
        <v>0</v>
      </c>
    </row>
    <row r="982" spans="1:27">
      <c r="A982" s="67" t="s">
        <v>3052</v>
      </c>
      <c r="B982" s="67" t="s">
        <v>11</v>
      </c>
      <c r="C982" s="67" t="s">
        <v>3102</v>
      </c>
      <c r="D982" s="67" t="s">
        <v>3990</v>
      </c>
      <c r="E982" s="67" t="s">
        <v>3362</v>
      </c>
      <c r="F982" s="67" t="s">
        <v>900</v>
      </c>
      <c r="G982" s="67" t="s">
        <v>1567</v>
      </c>
      <c r="H982" s="67" t="s">
        <v>901</v>
      </c>
      <c r="I982" s="67" t="s">
        <v>830</v>
      </c>
      <c r="J982" s="67" t="s">
        <v>4211</v>
      </c>
      <c r="K982" s="67" t="s">
        <v>4763</v>
      </c>
      <c r="L982" s="68">
        <v>70000</v>
      </c>
      <c r="M982" s="68">
        <v>11726.48</v>
      </c>
      <c r="N982" s="68">
        <v>58273.52</v>
      </c>
      <c r="O982" s="67" t="s">
        <v>4764</v>
      </c>
      <c r="P982" s="67" t="str">
        <f>TMES[[#This Row],[cedula]]&amp;TMES[[#This Row],[ctapresup]]</f>
        <v>001016376272.1.1.1.01</v>
      </c>
      <c r="Q982" s="69">
        <v>0</v>
      </c>
      <c r="R982" s="40">
        <v>2009</v>
      </c>
      <c r="S982" s="69">
        <v>0</v>
      </c>
      <c r="T982" s="40">
        <v>2146</v>
      </c>
      <c r="U982" s="69">
        <v>0</v>
      </c>
      <c r="V982" s="40">
        <v>50</v>
      </c>
      <c r="W982" s="40">
        <v>25</v>
      </c>
      <c r="X982" s="40">
        <v>5368.48</v>
      </c>
      <c r="Y982" s="69">
        <v>0</v>
      </c>
      <c r="Z982" s="40">
        <v>2128</v>
      </c>
      <c r="AA982" s="69">
        <v>0</v>
      </c>
    </row>
    <row r="983" spans="1:27">
      <c r="A983" s="67" t="s">
        <v>3052</v>
      </c>
      <c r="B983" s="67" t="s">
        <v>11</v>
      </c>
      <c r="C983" s="67" t="s">
        <v>3102</v>
      </c>
      <c r="D983" s="67" t="s">
        <v>3990</v>
      </c>
      <c r="E983" s="67" t="s">
        <v>3362</v>
      </c>
      <c r="F983" s="67" t="s">
        <v>97</v>
      </c>
      <c r="G983" s="67" t="s">
        <v>2715</v>
      </c>
      <c r="H983" s="67" t="s">
        <v>98</v>
      </c>
      <c r="I983" s="67" t="s">
        <v>73</v>
      </c>
      <c r="J983" s="67" t="s">
        <v>4212</v>
      </c>
      <c r="K983" s="67" t="s">
        <v>4763</v>
      </c>
      <c r="L983" s="68">
        <v>13771.77</v>
      </c>
      <c r="M983" s="68">
        <v>838.91</v>
      </c>
      <c r="N983" s="68">
        <v>12932.86</v>
      </c>
      <c r="O983" s="67" t="s">
        <v>4764</v>
      </c>
      <c r="P983" s="67" t="str">
        <f>TMES[[#This Row],[cedula]]&amp;TMES[[#This Row],[ctapresup]]</f>
        <v>001075163462.1.1.1.01</v>
      </c>
      <c r="Q983" s="69">
        <v>0</v>
      </c>
      <c r="R983" s="40">
        <v>395.25</v>
      </c>
      <c r="S983" s="69">
        <v>0</v>
      </c>
      <c r="T983" s="69">
        <v>0</v>
      </c>
      <c r="U983" s="69">
        <v>0</v>
      </c>
      <c r="V983" s="69">
        <v>0</v>
      </c>
      <c r="W983" s="40">
        <v>25</v>
      </c>
      <c r="X983" s="69">
        <v>0</v>
      </c>
      <c r="Y983" s="69">
        <v>0</v>
      </c>
      <c r="Z983" s="40">
        <v>418.66</v>
      </c>
      <c r="AA983" s="69">
        <v>0</v>
      </c>
    </row>
    <row r="984" spans="1:27">
      <c r="A984" s="67" t="s">
        <v>3052</v>
      </c>
      <c r="B984" s="67" t="s">
        <v>11</v>
      </c>
      <c r="C984" s="67" t="s">
        <v>3102</v>
      </c>
      <c r="D984" s="67" t="s">
        <v>3990</v>
      </c>
      <c r="E984" s="67" t="s">
        <v>3362</v>
      </c>
      <c r="F984" s="67" t="s">
        <v>99</v>
      </c>
      <c r="G984" s="67" t="s">
        <v>1568</v>
      </c>
      <c r="H984" s="67" t="s">
        <v>100</v>
      </c>
      <c r="I984" s="67" t="s">
        <v>73</v>
      </c>
      <c r="J984" s="67" t="s">
        <v>4213</v>
      </c>
      <c r="K984" s="67" t="s">
        <v>4763</v>
      </c>
      <c r="L984" s="68">
        <v>50000</v>
      </c>
      <c r="M984" s="68">
        <v>19603.59</v>
      </c>
      <c r="N984" s="68">
        <v>30396.41</v>
      </c>
      <c r="O984" s="67" t="s">
        <v>4764</v>
      </c>
      <c r="P984" s="67" t="str">
        <f>TMES[[#This Row],[cedula]]&amp;TMES[[#This Row],[ctapresup]]</f>
        <v>001037835102.1.1.1.01</v>
      </c>
      <c r="Q984" s="69">
        <v>0</v>
      </c>
      <c r="R984" s="40">
        <v>1435</v>
      </c>
      <c r="S984" s="69">
        <v>0</v>
      </c>
      <c r="T984" s="40">
        <v>13484.01</v>
      </c>
      <c r="U984" s="69">
        <v>0</v>
      </c>
      <c r="V984" s="69">
        <v>0</v>
      </c>
      <c r="W984" s="40">
        <v>25</v>
      </c>
      <c r="X984" s="40">
        <v>1627.13</v>
      </c>
      <c r="Y984" s="69">
        <v>0</v>
      </c>
      <c r="Z984" s="40">
        <v>1520</v>
      </c>
      <c r="AA984" s="40">
        <v>1512.45</v>
      </c>
    </row>
    <row r="985" spans="1:27">
      <c r="A985" s="67" t="s">
        <v>3052</v>
      </c>
      <c r="B985" s="67" t="s">
        <v>11</v>
      </c>
      <c r="C985" s="67" t="s">
        <v>3102</v>
      </c>
      <c r="D985" s="67" t="s">
        <v>3990</v>
      </c>
      <c r="E985" s="67" t="s">
        <v>3362</v>
      </c>
      <c r="F985" s="67" t="s">
        <v>902</v>
      </c>
      <c r="G985" s="67" t="s">
        <v>2716</v>
      </c>
      <c r="H985" s="67" t="s">
        <v>903</v>
      </c>
      <c r="I985" s="67" t="s">
        <v>830</v>
      </c>
      <c r="J985" s="67" t="s">
        <v>4214</v>
      </c>
      <c r="K985" s="67" t="s">
        <v>4763</v>
      </c>
      <c r="L985" s="68">
        <v>36000</v>
      </c>
      <c r="M985" s="68">
        <v>2202.6</v>
      </c>
      <c r="N985" s="68">
        <v>33797.4</v>
      </c>
      <c r="O985" s="67" t="s">
        <v>4764</v>
      </c>
      <c r="P985" s="67" t="str">
        <f>TMES[[#This Row],[cedula]]&amp;TMES[[#This Row],[ctapresup]]</f>
        <v>031000403892.1.1.1.01</v>
      </c>
      <c r="Q985" s="69">
        <v>0</v>
      </c>
      <c r="R985" s="40">
        <v>1033.2</v>
      </c>
      <c r="S985" s="69">
        <v>0</v>
      </c>
      <c r="T985" s="69">
        <v>0</v>
      </c>
      <c r="U985" s="69">
        <v>0</v>
      </c>
      <c r="V985" s="40">
        <v>50</v>
      </c>
      <c r="W985" s="40">
        <v>25</v>
      </c>
      <c r="X985" s="69">
        <v>0</v>
      </c>
      <c r="Y985" s="69">
        <v>0</v>
      </c>
      <c r="Z985" s="40">
        <v>1094.4000000000001</v>
      </c>
      <c r="AA985" s="69">
        <v>0</v>
      </c>
    </row>
    <row r="986" spans="1:27">
      <c r="A986" s="67" t="s">
        <v>3052</v>
      </c>
      <c r="B986" s="67" t="s">
        <v>11</v>
      </c>
      <c r="C986" s="67" t="s">
        <v>3102</v>
      </c>
      <c r="D986" s="67" t="s">
        <v>3990</v>
      </c>
      <c r="E986" s="67" t="s">
        <v>3362</v>
      </c>
      <c r="F986" s="67" t="s">
        <v>904</v>
      </c>
      <c r="G986" s="67" t="s">
        <v>2717</v>
      </c>
      <c r="H986" s="67" t="s">
        <v>8</v>
      </c>
      <c r="I986" s="67" t="s">
        <v>830</v>
      </c>
      <c r="J986" s="67" t="s">
        <v>4215</v>
      </c>
      <c r="K986" s="67" t="s">
        <v>4763</v>
      </c>
      <c r="L986" s="68">
        <v>22000</v>
      </c>
      <c r="M986" s="68">
        <v>13180.58</v>
      </c>
      <c r="N986" s="68">
        <v>8819.42</v>
      </c>
      <c r="O986" s="67" t="s">
        <v>4764</v>
      </c>
      <c r="P986" s="67" t="str">
        <f>TMES[[#This Row],[cedula]]&amp;TMES[[#This Row],[ctapresup]]</f>
        <v>003006243272.1.1.1.01</v>
      </c>
      <c r="Q986" s="69">
        <v>0</v>
      </c>
      <c r="R986" s="40">
        <v>631.4</v>
      </c>
      <c r="S986" s="40">
        <v>300</v>
      </c>
      <c r="T986" s="40">
        <v>11555.38</v>
      </c>
      <c r="U986" s="69">
        <v>0</v>
      </c>
      <c r="V986" s="69">
        <v>0</v>
      </c>
      <c r="W986" s="40">
        <v>25</v>
      </c>
      <c r="X986" s="69">
        <v>0</v>
      </c>
      <c r="Y986" s="69">
        <v>0</v>
      </c>
      <c r="Z986" s="40">
        <v>668.8</v>
      </c>
      <c r="AA986" s="69">
        <v>0</v>
      </c>
    </row>
    <row r="987" spans="1:27">
      <c r="A987" s="67" t="s">
        <v>3052</v>
      </c>
      <c r="B987" s="67" t="s">
        <v>11</v>
      </c>
      <c r="C987" s="67" t="s">
        <v>3102</v>
      </c>
      <c r="D987" s="67" t="s">
        <v>3990</v>
      </c>
      <c r="E987" s="67" t="s">
        <v>3362</v>
      </c>
      <c r="F987" s="67" t="s">
        <v>759</v>
      </c>
      <c r="G987" s="67" t="s">
        <v>2718</v>
      </c>
      <c r="H987" s="67" t="s">
        <v>760</v>
      </c>
      <c r="I987" s="67" t="s">
        <v>728</v>
      </c>
      <c r="J987" s="67" t="s">
        <v>4216</v>
      </c>
      <c r="K987" s="67" t="s">
        <v>4763</v>
      </c>
      <c r="L987" s="68">
        <v>10000</v>
      </c>
      <c r="M987" s="68">
        <v>616</v>
      </c>
      <c r="N987" s="68">
        <v>9384</v>
      </c>
      <c r="O987" s="67" t="s">
        <v>4764</v>
      </c>
      <c r="P987" s="67" t="str">
        <f>TMES[[#This Row],[cedula]]&amp;TMES[[#This Row],[ctapresup]]</f>
        <v>031004212582.1.1.1.01</v>
      </c>
      <c r="Q987" s="69">
        <v>0</v>
      </c>
      <c r="R987" s="40">
        <v>287</v>
      </c>
      <c r="S987" s="69">
        <v>0</v>
      </c>
      <c r="T987" s="69">
        <v>0</v>
      </c>
      <c r="U987" s="69">
        <v>0</v>
      </c>
      <c r="V987" s="69">
        <v>0</v>
      </c>
      <c r="W987" s="40">
        <v>25</v>
      </c>
      <c r="X987" s="69">
        <v>0</v>
      </c>
      <c r="Y987" s="69">
        <v>0</v>
      </c>
      <c r="Z987" s="40">
        <v>304</v>
      </c>
      <c r="AA987" s="69">
        <v>0</v>
      </c>
    </row>
    <row r="988" spans="1:27">
      <c r="A988" s="67" t="s">
        <v>3052</v>
      </c>
      <c r="B988" s="67" t="s">
        <v>11</v>
      </c>
      <c r="C988" s="67" t="s">
        <v>3102</v>
      </c>
      <c r="D988" s="67" t="s">
        <v>3361</v>
      </c>
      <c r="E988" s="67" t="s">
        <v>3362</v>
      </c>
      <c r="F988" s="67" t="s">
        <v>182</v>
      </c>
      <c r="G988" s="67" t="s">
        <v>2719</v>
      </c>
      <c r="H988" s="67" t="s">
        <v>155</v>
      </c>
      <c r="I988" s="67" t="s">
        <v>144</v>
      </c>
      <c r="J988" s="67" t="s">
        <v>4217</v>
      </c>
      <c r="K988" s="67" t="s">
        <v>4763</v>
      </c>
      <c r="L988" s="68">
        <v>10000</v>
      </c>
      <c r="M988" s="68">
        <v>966</v>
      </c>
      <c r="N988" s="68">
        <v>9034</v>
      </c>
      <c r="O988" s="67" t="s">
        <v>4764</v>
      </c>
      <c r="P988" s="67" t="str">
        <f>TMES[[#This Row],[cedula]]&amp;TMES[[#This Row],[ctapresup]]</f>
        <v>001134797032.1.1.1.01</v>
      </c>
      <c r="Q988" s="69">
        <v>0</v>
      </c>
      <c r="R988" s="40">
        <v>287</v>
      </c>
      <c r="S988" s="40">
        <v>300</v>
      </c>
      <c r="T988" s="69">
        <v>0</v>
      </c>
      <c r="U988" s="69">
        <v>0</v>
      </c>
      <c r="V988" s="40">
        <v>50</v>
      </c>
      <c r="W988" s="40">
        <v>25</v>
      </c>
      <c r="X988" s="69">
        <v>0</v>
      </c>
      <c r="Y988" s="69">
        <v>0</v>
      </c>
      <c r="Z988" s="40">
        <v>304</v>
      </c>
      <c r="AA988" s="69">
        <v>0</v>
      </c>
    </row>
    <row r="989" spans="1:27">
      <c r="A989" s="67" t="s">
        <v>3052</v>
      </c>
      <c r="B989" s="67" t="s">
        <v>11</v>
      </c>
      <c r="C989" s="67" t="s">
        <v>3102</v>
      </c>
      <c r="D989" s="67" t="s">
        <v>3990</v>
      </c>
      <c r="E989" s="67" t="s">
        <v>3362</v>
      </c>
      <c r="F989" s="67" t="s">
        <v>1930</v>
      </c>
      <c r="G989" s="67" t="s">
        <v>2720</v>
      </c>
      <c r="H989" s="67" t="s">
        <v>27</v>
      </c>
      <c r="I989" s="67" t="s">
        <v>830</v>
      </c>
      <c r="J989" s="67" t="s">
        <v>4218</v>
      </c>
      <c r="K989" s="67" t="s">
        <v>4763</v>
      </c>
      <c r="L989" s="68">
        <v>22000</v>
      </c>
      <c r="M989" s="68">
        <v>1325.2</v>
      </c>
      <c r="N989" s="68">
        <v>20674.8</v>
      </c>
      <c r="O989" s="67" t="s">
        <v>4764</v>
      </c>
      <c r="P989" s="67" t="str">
        <f>TMES[[#This Row],[cedula]]&amp;TMES[[#This Row],[ctapresup]]</f>
        <v>223008326272.1.1.1.01</v>
      </c>
      <c r="Q989" s="69">
        <v>0</v>
      </c>
      <c r="R989" s="40">
        <v>631.4</v>
      </c>
      <c r="S989" s="69">
        <v>0</v>
      </c>
      <c r="T989" s="69">
        <v>0</v>
      </c>
      <c r="U989" s="69">
        <v>0</v>
      </c>
      <c r="V989" s="69">
        <v>0</v>
      </c>
      <c r="W989" s="40">
        <v>25</v>
      </c>
      <c r="X989" s="69">
        <v>0</v>
      </c>
      <c r="Y989" s="69">
        <v>0</v>
      </c>
      <c r="Z989" s="40">
        <v>668.8</v>
      </c>
      <c r="AA989" s="69">
        <v>0</v>
      </c>
    </row>
    <row r="990" spans="1:27">
      <c r="A990" s="67" t="s">
        <v>3052</v>
      </c>
      <c r="B990" s="67" t="s">
        <v>11</v>
      </c>
      <c r="C990" s="67" t="s">
        <v>3102</v>
      </c>
      <c r="D990" s="67" t="s">
        <v>3990</v>
      </c>
      <c r="E990" s="67" t="s">
        <v>3362</v>
      </c>
      <c r="F990" s="67" t="s">
        <v>1185</v>
      </c>
      <c r="G990" s="67" t="s">
        <v>2721</v>
      </c>
      <c r="H990" s="67" t="s">
        <v>60</v>
      </c>
      <c r="I990" s="67" t="s">
        <v>18</v>
      </c>
      <c r="J990" s="67" t="s">
        <v>4219</v>
      </c>
      <c r="K990" s="67" t="s">
        <v>4763</v>
      </c>
      <c r="L990" s="68">
        <v>10000</v>
      </c>
      <c r="M990" s="68">
        <v>616</v>
      </c>
      <c r="N990" s="68">
        <v>9384</v>
      </c>
      <c r="O990" s="67" t="s">
        <v>4764</v>
      </c>
      <c r="P990" s="67" t="str">
        <f>TMES[[#This Row],[cedula]]&amp;TMES[[#This Row],[ctapresup]]</f>
        <v>402270632412.1.1.1.01</v>
      </c>
      <c r="Q990" s="69">
        <v>0</v>
      </c>
      <c r="R990" s="40">
        <v>287</v>
      </c>
      <c r="S990" s="69">
        <v>0</v>
      </c>
      <c r="T990" s="69">
        <v>0</v>
      </c>
      <c r="U990" s="69">
        <v>0</v>
      </c>
      <c r="V990" s="69">
        <v>0</v>
      </c>
      <c r="W990" s="40">
        <v>25</v>
      </c>
      <c r="X990" s="69">
        <v>0</v>
      </c>
      <c r="Y990" s="69">
        <v>0</v>
      </c>
      <c r="Z990" s="40">
        <v>304</v>
      </c>
      <c r="AA990" s="69">
        <v>0</v>
      </c>
    </row>
    <row r="991" spans="1:27">
      <c r="A991" s="67" t="s">
        <v>3052</v>
      </c>
      <c r="B991" s="67" t="s">
        <v>11</v>
      </c>
      <c r="C991" s="67" t="s">
        <v>3102</v>
      </c>
      <c r="D991" s="67" t="s">
        <v>3990</v>
      </c>
      <c r="E991" s="67" t="s">
        <v>3362</v>
      </c>
      <c r="F991" s="67" t="s">
        <v>905</v>
      </c>
      <c r="G991" s="67" t="s">
        <v>1569</v>
      </c>
      <c r="H991" s="67" t="s">
        <v>906</v>
      </c>
      <c r="I991" s="67" t="s">
        <v>830</v>
      </c>
      <c r="J991" s="67" t="s">
        <v>4220</v>
      </c>
      <c r="K991" s="67" t="s">
        <v>4763</v>
      </c>
      <c r="L991" s="68">
        <v>90000</v>
      </c>
      <c r="M991" s="68">
        <v>17889.12</v>
      </c>
      <c r="N991" s="68">
        <v>72110.880000000005</v>
      </c>
      <c r="O991" s="67" t="s">
        <v>4764</v>
      </c>
      <c r="P991" s="67" t="str">
        <f>TMES[[#This Row],[cedula]]&amp;TMES[[#This Row],[ctapresup]]</f>
        <v>001092158712.1.1.1.01</v>
      </c>
      <c r="Q991" s="69">
        <v>0</v>
      </c>
      <c r="R991" s="40">
        <v>2583</v>
      </c>
      <c r="S991" s="69">
        <v>0</v>
      </c>
      <c r="T991" s="40">
        <v>2792</v>
      </c>
      <c r="U991" s="69">
        <v>0</v>
      </c>
      <c r="V991" s="69">
        <v>0</v>
      </c>
      <c r="W991" s="40">
        <v>25</v>
      </c>
      <c r="X991" s="40">
        <v>9753.1200000000008</v>
      </c>
      <c r="Y991" s="69">
        <v>0</v>
      </c>
      <c r="Z991" s="40">
        <v>2736</v>
      </c>
      <c r="AA991" s="69">
        <v>0</v>
      </c>
    </row>
    <row r="992" spans="1:27">
      <c r="A992" s="67" t="s">
        <v>3052</v>
      </c>
      <c r="B992" s="67" t="s">
        <v>11</v>
      </c>
      <c r="C992" s="67" t="s">
        <v>3102</v>
      </c>
      <c r="D992" s="67" t="s">
        <v>3990</v>
      </c>
      <c r="E992" s="67" t="s">
        <v>3362</v>
      </c>
      <c r="F992" s="67" t="s">
        <v>1857</v>
      </c>
      <c r="G992" s="67" t="s">
        <v>2722</v>
      </c>
      <c r="H992" s="67" t="s">
        <v>60</v>
      </c>
      <c r="I992" s="67" t="s">
        <v>728</v>
      </c>
      <c r="J992" s="67" t="s">
        <v>4221</v>
      </c>
      <c r="K992" s="67" t="s">
        <v>4763</v>
      </c>
      <c r="L992" s="68">
        <v>25000</v>
      </c>
      <c r="M992" s="68">
        <v>1502.5</v>
      </c>
      <c r="N992" s="68">
        <v>23497.5</v>
      </c>
      <c r="O992" s="67" t="s">
        <v>4764</v>
      </c>
      <c r="P992" s="67" t="str">
        <f>TMES[[#This Row],[cedula]]&amp;TMES[[#This Row],[ctapresup]]</f>
        <v>031043593972.1.1.1.01</v>
      </c>
      <c r="Q992" s="69">
        <v>0</v>
      </c>
      <c r="R992" s="40">
        <v>717.5</v>
      </c>
      <c r="S992" s="69">
        <v>0</v>
      </c>
      <c r="T992" s="69">
        <v>0</v>
      </c>
      <c r="U992" s="69">
        <v>0</v>
      </c>
      <c r="V992" s="69">
        <v>0</v>
      </c>
      <c r="W992" s="40">
        <v>25</v>
      </c>
      <c r="X992" s="69">
        <v>0</v>
      </c>
      <c r="Y992" s="69">
        <v>0</v>
      </c>
      <c r="Z992" s="40">
        <v>760</v>
      </c>
      <c r="AA992" s="69">
        <v>0</v>
      </c>
    </row>
    <row r="993" spans="1:27">
      <c r="A993" s="67" t="s">
        <v>3052</v>
      </c>
      <c r="B993" s="67" t="s">
        <v>11</v>
      </c>
      <c r="C993" s="67" t="s">
        <v>3102</v>
      </c>
      <c r="D993" s="67" t="s">
        <v>3990</v>
      </c>
      <c r="E993" s="67" t="s">
        <v>3362</v>
      </c>
      <c r="F993" s="67" t="s">
        <v>101</v>
      </c>
      <c r="G993" s="67" t="s">
        <v>2723</v>
      </c>
      <c r="H993" s="67" t="s">
        <v>102</v>
      </c>
      <c r="I993" s="67" t="s">
        <v>73</v>
      </c>
      <c r="J993" s="67" t="s">
        <v>4222</v>
      </c>
      <c r="K993" s="67" t="s">
        <v>4763</v>
      </c>
      <c r="L993" s="68">
        <v>16500</v>
      </c>
      <c r="M993" s="68">
        <v>2498.15</v>
      </c>
      <c r="N993" s="68">
        <v>14001.85</v>
      </c>
      <c r="O993" s="67" t="s">
        <v>4764</v>
      </c>
      <c r="P993" s="67" t="str">
        <f>TMES[[#This Row],[cedula]]&amp;TMES[[#This Row],[ctapresup]]</f>
        <v>001138275472.1.1.1.01</v>
      </c>
      <c r="Q993" s="69">
        <v>0</v>
      </c>
      <c r="R993" s="40">
        <v>473.55</v>
      </c>
      <c r="S993" s="69">
        <v>0</v>
      </c>
      <c r="T993" s="40">
        <v>1498</v>
      </c>
      <c r="U993" s="69">
        <v>0</v>
      </c>
      <c r="V993" s="69">
        <v>0</v>
      </c>
      <c r="W993" s="40">
        <v>25</v>
      </c>
      <c r="X993" s="69">
        <v>0</v>
      </c>
      <c r="Y993" s="69">
        <v>0</v>
      </c>
      <c r="Z993" s="40">
        <v>501.6</v>
      </c>
      <c r="AA993" s="69">
        <v>0</v>
      </c>
    </row>
    <row r="994" spans="1:27">
      <c r="A994" s="67" t="s">
        <v>3052</v>
      </c>
      <c r="B994" s="67" t="s">
        <v>11</v>
      </c>
      <c r="C994" s="67" t="s">
        <v>3102</v>
      </c>
      <c r="D994" s="67" t="s">
        <v>3990</v>
      </c>
      <c r="E994" s="67" t="s">
        <v>3362</v>
      </c>
      <c r="F994" s="67" t="s">
        <v>761</v>
      </c>
      <c r="G994" s="67" t="s">
        <v>2724</v>
      </c>
      <c r="H994" s="67" t="s">
        <v>248</v>
      </c>
      <c r="I994" s="67" t="s">
        <v>728</v>
      </c>
      <c r="J994" s="67" t="s">
        <v>4223</v>
      </c>
      <c r="K994" s="67" t="s">
        <v>4763</v>
      </c>
      <c r="L994" s="68">
        <v>15000</v>
      </c>
      <c r="M994" s="68">
        <v>911.5</v>
      </c>
      <c r="N994" s="68">
        <v>14088.5</v>
      </c>
      <c r="O994" s="67" t="s">
        <v>4764</v>
      </c>
      <c r="P994" s="67" t="str">
        <f>TMES[[#This Row],[cedula]]&amp;TMES[[#This Row],[ctapresup]]</f>
        <v>031010329302.1.1.1.01</v>
      </c>
      <c r="Q994" s="69">
        <v>0</v>
      </c>
      <c r="R994" s="40">
        <v>430.5</v>
      </c>
      <c r="S994" s="69">
        <v>0</v>
      </c>
      <c r="T994" s="69">
        <v>0</v>
      </c>
      <c r="U994" s="69">
        <v>0</v>
      </c>
      <c r="V994" s="69">
        <v>0</v>
      </c>
      <c r="W994" s="40">
        <v>25</v>
      </c>
      <c r="X994" s="69">
        <v>0</v>
      </c>
      <c r="Y994" s="69">
        <v>0</v>
      </c>
      <c r="Z994" s="40">
        <v>456</v>
      </c>
      <c r="AA994" s="69">
        <v>0</v>
      </c>
    </row>
    <row r="995" spans="1:27">
      <c r="A995" s="67" t="s">
        <v>3052</v>
      </c>
      <c r="B995" s="67" t="s">
        <v>11</v>
      </c>
      <c r="C995" s="67" t="s">
        <v>3102</v>
      </c>
      <c r="D995" s="67" t="s">
        <v>3990</v>
      </c>
      <c r="E995" s="67" t="s">
        <v>3362</v>
      </c>
      <c r="F995" s="67" t="s">
        <v>1184</v>
      </c>
      <c r="G995" s="67" t="s">
        <v>2725</v>
      </c>
      <c r="H995" s="67" t="s">
        <v>434</v>
      </c>
      <c r="I995" s="67" t="s">
        <v>73</v>
      </c>
      <c r="J995" s="67" t="s">
        <v>4224</v>
      </c>
      <c r="K995" s="67" t="s">
        <v>4763</v>
      </c>
      <c r="L995" s="68">
        <v>40000</v>
      </c>
      <c r="M995" s="68">
        <v>15290.2</v>
      </c>
      <c r="N995" s="68">
        <v>24709.8</v>
      </c>
      <c r="O995" s="67" t="s">
        <v>4764</v>
      </c>
      <c r="P995" s="67" t="str">
        <f>TMES[[#This Row],[cedula]]&amp;TMES[[#This Row],[ctapresup]]</f>
        <v>001025139182.1.1.1.01</v>
      </c>
      <c r="Q995" s="69">
        <v>0</v>
      </c>
      <c r="R995" s="40">
        <v>1148</v>
      </c>
      <c r="S995" s="69">
        <v>0</v>
      </c>
      <c r="T995" s="40">
        <v>12458.55</v>
      </c>
      <c r="U995" s="69">
        <v>0</v>
      </c>
      <c r="V995" s="69">
        <v>0</v>
      </c>
      <c r="W995" s="40">
        <v>25</v>
      </c>
      <c r="X995" s="40">
        <v>442.65</v>
      </c>
      <c r="Y995" s="69">
        <v>0</v>
      </c>
      <c r="Z995" s="40">
        <v>1216</v>
      </c>
      <c r="AA995" s="69">
        <v>0</v>
      </c>
    </row>
    <row r="996" spans="1:27">
      <c r="A996" s="67" t="s">
        <v>3052</v>
      </c>
      <c r="B996" s="67" t="s">
        <v>11</v>
      </c>
      <c r="C996" s="67" t="s">
        <v>3102</v>
      </c>
      <c r="D996" s="67" t="s">
        <v>3990</v>
      </c>
      <c r="E996" s="67" t="s">
        <v>3362</v>
      </c>
      <c r="F996" s="67" t="s">
        <v>594</v>
      </c>
      <c r="G996" s="67" t="s">
        <v>2726</v>
      </c>
      <c r="H996" s="67" t="s">
        <v>130</v>
      </c>
      <c r="I996" s="67" t="s">
        <v>589</v>
      </c>
      <c r="J996" s="67" t="s">
        <v>4225</v>
      </c>
      <c r="K996" s="67" t="s">
        <v>4763</v>
      </c>
      <c r="L996" s="68">
        <v>12650</v>
      </c>
      <c r="M996" s="68">
        <v>822.62</v>
      </c>
      <c r="N996" s="68">
        <v>11827.38</v>
      </c>
      <c r="O996" s="67" t="s">
        <v>4764</v>
      </c>
      <c r="P996" s="67" t="str">
        <f>TMES[[#This Row],[cedula]]&amp;TMES[[#This Row],[ctapresup]]</f>
        <v>001042311542.1.1.1.01</v>
      </c>
      <c r="Q996" s="69">
        <v>0</v>
      </c>
      <c r="R996" s="40">
        <v>363.06</v>
      </c>
      <c r="S996" s="69">
        <v>0</v>
      </c>
      <c r="T996" s="69">
        <v>0</v>
      </c>
      <c r="U996" s="69">
        <v>0</v>
      </c>
      <c r="V996" s="40">
        <v>50</v>
      </c>
      <c r="W996" s="40">
        <v>25</v>
      </c>
      <c r="X996" s="69">
        <v>0</v>
      </c>
      <c r="Y996" s="69">
        <v>0</v>
      </c>
      <c r="Z996" s="40">
        <v>384.56</v>
      </c>
      <c r="AA996" s="69">
        <v>0</v>
      </c>
    </row>
    <row r="997" spans="1:27">
      <c r="A997" s="67" t="s">
        <v>3052</v>
      </c>
      <c r="B997" s="67" t="s">
        <v>11</v>
      </c>
      <c r="C997" s="67" t="s">
        <v>3102</v>
      </c>
      <c r="D997" s="67" t="s">
        <v>3990</v>
      </c>
      <c r="E997" s="67" t="s">
        <v>3362</v>
      </c>
      <c r="F997" s="67" t="s">
        <v>1858</v>
      </c>
      <c r="G997" s="67" t="s">
        <v>2727</v>
      </c>
      <c r="H997" s="67" t="s">
        <v>60</v>
      </c>
      <c r="I997" s="67" t="s">
        <v>728</v>
      </c>
      <c r="J997" s="67" t="s">
        <v>4226</v>
      </c>
      <c r="K997" s="67" t="s">
        <v>4763</v>
      </c>
      <c r="L997" s="68">
        <v>25000</v>
      </c>
      <c r="M997" s="68">
        <v>3014.95</v>
      </c>
      <c r="N997" s="68">
        <v>21985.05</v>
      </c>
      <c r="O997" s="67" t="s">
        <v>4764</v>
      </c>
      <c r="P997" s="67" t="str">
        <f>TMES[[#This Row],[cedula]]&amp;TMES[[#This Row],[ctapresup]]</f>
        <v>031038527152.1.1.1.01</v>
      </c>
      <c r="Q997" s="69">
        <v>0</v>
      </c>
      <c r="R997" s="40">
        <v>717.5</v>
      </c>
      <c r="S997" s="69">
        <v>0</v>
      </c>
      <c r="T997" s="69">
        <v>0</v>
      </c>
      <c r="U997" s="69">
        <v>0</v>
      </c>
      <c r="V997" s="69">
        <v>0</v>
      </c>
      <c r="W997" s="40">
        <v>25</v>
      </c>
      <c r="X997" s="69">
        <v>0</v>
      </c>
      <c r="Y997" s="69">
        <v>0</v>
      </c>
      <c r="Z997" s="40">
        <v>760</v>
      </c>
      <c r="AA997" s="40">
        <v>1512.45</v>
      </c>
    </row>
    <row r="998" spans="1:27">
      <c r="A998" s="67" t="s">
        <v>3052</v>
      </c>
      <c r="B998" s="67" t="s">
        <v>11</v>
      </c>
      <c r="C998" s="67" t="s">
        <v>3102</v>
      </c>
      <c r="D998" s="67" t="s">
        <v>3990</v>
      </c>
      <c r="E998" s="67" t="s">
        <v>3362</v>
      </c>
      <c r="F998" s="67" t="s">
        <v>762</v>
      </c>
      <c r="G998" s="67" t="s">
        <v>2728</v>
      </c>
      <c r="H998" s="67" t="s">
        <v>17</v>
      </c>
      <c r="I998" s="67" t="s">
        <v>728</v>
      </c>
      <c r="J998" s="67" t="s">
        <v>4227</v>
      </c>
      <c r="K998" s="67" t="s">
        <v>4763</v>
      </c>
      <c r="L998" s="68">
        <v>45000</v>
      </c>
      <c r="M998" s="68">
        <v>3882.83</v>
      </c>
      <c r="N998" s="68">
        <v>41117.17</v>
      </c>
      <c r="O998" s="67" t="s">
        <v>4764</v>
      </c>
      <c r="P998" s="67" t="str">
        <f>TMES[[#This Row],[cedula]]&amp;TMES[[#This Row],[ctapresup]]</f>
        <v>031003787062.1.1.1.01</v>
      </c>
      <c r="Q998" s="69">
        <v>0</v>
      </c>
      <c r="R998" s="40">
        <v>1291.5</v>
      </c>
      <c r="S998" s="69">
        <v>0</v>
      </c>
      <c r="T998" s="69">
        <v>0</v>
      </c>
      <c r="U998" s="69">
        <v>0</v>
      </c>
      <c r="V998" s="40">
        <v>50</v>
      </c>
      <c r="W998" s="40">
        <v>25</v>
      </c>
      <c r="X998" s="40">
        <v>1148.33</v>
      </c>
      <c r="Y998" s="69">
        <v>0</v>
      </c>
      <c r="Z998" s="40">
        <v>1368</v>
      </c>
      <c r="AA998" s="69">
        <v>0</v>
      </c>
    </row>
    <row r="999" spans="1:27">
      <c r="A999" s="67" t="s">
        <v>3052</v>
      </c>
      <c r="B999" s="67" t="s">
        <v>11</v>
      </c>
      <c r="C999" s="67" t="s">
        <v>3102</v>
      </c>
      <c r="D999" s="67" t="s">
        <v>3990</v>
      </c>
      <c r="E999" s="67" t="s">
        <v>3362</v>
      </c>
      <c r="F999" s="67" t="s">
        <v>907</v>
      </c>
      <c r="G999" s="67" t="s">
        <v>1570</v>
      </c>
      <c r="H999" s="67" t="s">
        <v>8</v>
      </c>
      <c r="I999" s="67" t="s">
        <v>830</v>
      </c>
      <c r="J999" s="67" t="s">
        <v>4228</v>
      </c>
      <c r="K999" s="67" t="s">
        <v>4763</v>
      </c>
      <c r="L999" s="68">
        <v>22000</v>
      </c>
      <c r="M999" s="68">
        <v>4157.38</v>
      </c>
      <c r="N999" s="68">
        <v>17842.62</v>
      </c>
      <c r="O999" s="67" t="s">
        <v>4764</v>
      </c>
      <c r="P999" s="67" t="str">
        <f>TMES[[#This Row],[cedula]]&amp;TMES[[#This Row],[ctapresup]]</f>
        <v>001081651502.1.1.1.01</v>
      </c>
      <c r="Q999" s="69">
        <v>0</v>
      </c>
      <c r="R999" s="40">
        <v>631.4</v>
      </c>
      <c r="S999" s="40">
        <v>300</v>
      </c>
      <c r="T999" s="40">
        <v>2482.1799999999998</v>
      </c>
      <c r="U999" s="69">
        <v>0</v>
      </c>
      <c r="V999" s="40">
        <v>50</v>
      </c>
      <c r="W999" s="40">
        <v>25</v>
      </c>
      <c r="X999" s="69">
        <v>0</v>
      </c>
      <c r="Y999" s="69">
        <v>0</v>
      </c>
      <c r="Z999" s="40">
        <v>668.8</v>
      </c>
      <c r="AA999" s="69">
        <v>0</v>
      </c>
    </row>
    <row r="1000" spans="1:27">
      <c r="A1000" s="67" t="s">
        <v>3052</v>
      </c>
      <c r="B1000" s="67" t="s">
        <v>11</v>
      </c>
      <c r="C1000" s="67" t="s">
        <v>3102</v>
      </c>
      <c r="D1000" s="67" t="s">
        <v>3990</v>
      </c>
      <c r="E1000" s="67" t="s">
        <v>3362</v>
      </c>
      <c r="F1000" s="67" t="s">
        <v>763</v>
      </c>
      <c r="G1000" s="67" t="s">
        <v>2729</v>
      </c>
      <c r="H1000" s="67" t="s">
        <v>60</v>
      </c>
      <c r="I1000" s="67" t="s">
        <v>728</v>
      </c>
      <c r="J1000" s="67" t="s">
        <v>4229</v>
      </c>
      <c r="K1000" s="67" t="s">
        <v>4763</v>
      </c>
      <c r="L1000" s="68">
        <v>22000</v>
      </c>
      <c r="M1000" s="68">
        <v>1325.2</v>
      </c>
      <c r="N1000" s="68">
        <v>20674.8</v>
      </c>
      <c r="O1000" s="67" t="s">
        <v>4764</v>
      </c>
      <c r="P1000" s="67" t="str">
        <f>TMES[[#This Row],[cedula]]&amp;TMES[[#This Row],[ctapresup]]</f>
        <v>036003180042.1.1.1.01</v>
      </c>
      <c r="Q1000" s="69">
        <v>0</v>
      </c>
      <c r="R1000" s="40">
        <v>631.4</v>
      </c>
      <c r="S1000" s="69">
        <v>0</v>
      </c>
      <c r="T1000" s="69">
        <v>0</v>
      </c>
      <c r="U1000" s="69">
        <v>0</v>
      </c>
      <c r="V1000" s="69">
        <v>0</v>
      </c>
      <c r="W1000" s="40">
        <v>25</v>
      </c>
      <c r="X1000" s="69">
        <v>0</v>
      </c>
      <c r="Y1000" s="69">
        <v>0</v>
      </c>
      <c r="Z1000" s="40">
        <v>668.8</v>
      </c>
      <c r="AA1000" s="69">
        <v>0</v>
      </c>
    </row>
    <row r="1001" spans="1:27">
      <c r="A1001" s="67" t="s">
        <v>3052</v>
      </c>
      <c r="B1001" s="67" t="s">
        <v>11</v>
      </c>
      <c r="C1001" s="67" t="s">
        <v>3102</v>
      </c>
      <c r="D1001" s="67" t="s">
        <v>3990</v>
      </c>
      <c r="E1001" s="67" t="s">
        <v>3362</v>
      </c>
      <c r="F1001" s="67" t="s">
        <v>764</v>
      </c>
      <c r="G1001" s="67" t="s">
        <v>2730</v>
      </c>
      <c r="H1001" s="67" t="s">
        <v>765</v>
      </c>
      <c r="I1001" s="67" t="s">
        <v>728</v>
      </c>
      <c r="J1001" s="67" t="s">
        <v>4230</v>
      </c>
      <c r="K1001" s="67" t="s">
        <v>4763</v>
      </c>
      <c r="L1001" s="68">
        <v>10000</v>
      </c>
      <c r="M1001" s="68">
        <v>1016</v>
      </c>
      <c r="N1001" s="68">
        <v>8984</v>
      </c>
      <c r="O1001" s="67" t="s">
        <v>4764</v>
      </c>
      <c r="P1001" s="67" t="str">
        <f>TMES[[#This Row],[cedula]]&amp;TMES[[#This Row],[ctapresup]]</f>
        <v>031029410712.1.1.1.01</v>
      </c>
      <c r="Q1001" s="69">
        <v>0</v>
      </c>
      <c r="R1001" s="40">
        <v>287</v>
      </c>
      <c r="S1001" s="40">
        <v>300</v>
      </c>
      <c r="T1001" s="69">
        <v>0</v>
      </c>
      <c r="U1001" s="69">
        <v>0</v>
      </c>
      <c r="V1001" s="40">
        <v>100</v>
      </c>
      <c r="W1001" s="40">
        <v>25</v>
      </c>
      <c r="X1001" s="69">
        <v>0</v>
      </c>
      <c r="Y1001" s="69">
        <v>0</v>
      </c>
      <c r="Z1001" s="40">
        <v>304</v>
      </c>
      <c r="AA1001" s="69">
        <v>0</v>
      </c>
    </row>
    <row r="1002" spans="1:27">
      <c r="A1002" s="67" t="s">
        <v>3052</v>
      </c>
      <c r="B1002" s="67" t="s">
        <v>11</v>
      </c>
      <c r="C1002" s="67" t="s">
        <v>3102</v>
      </c>
      <c r="D1002" s="67" t="s">
        <v>3990</v>
      </c>
      <c r="E1002" s="67" t="s">
        <v>3362</v>
      </c>
      <c r="F1002" s="67" t="s">
        <v>16</v>
      </c>
      <c r="G1002" s="67" t="s">
        <v>2731</v>
      </c>
      <c r="H1002" s="67" t="s">
        <v>17</v>
      </c>
      <c r="I1002" s="67" t="s">
        <v>7</v>
      </c>
      <c r="J1002" s="67" t="s">
        <v>4231</v>
      </c>
      <c r="K1002" s="67" t="s">
        <v>4763</v>
      </c>
      <c r="L1002" s="68">
        <v>10000</v>
      </c>
      <c r="M1002" s="68">
        <v>616</v>
      </c>
      <c r="N1002" s="68">
        <v>9384</v>
      </c>
      <c r="O1002" s="67" t="s">
        <v>4764</v>
      </c>
      <c r="P1002" s="67" t="str">
        <f>TMES[[#This Row],[cedula]]&amp;TMES[[#This Row],[ctapresup]]</f>
        <v>016001776932.1.1.1.01</v>
      </c>
      <c r="Q1002" s="69">
        <v>0</v>
      </c>
      <c r="R1002" s="40">
        <v>287</v>
      </c>
      <c r="S1002" s="69">
        <v>0</v>
      </c>
      <c r="T1002" s="69">
        <v>0</v>
      </c>
      <c r="U1002" s="69">
        <v>0</v>
      </c>
      <c r="V1002" s="69">
        <v>0</v>
      </c>
      <c r="W1002" s="40">
        <v>25</v>
      </c>
      <c r="X1002" s="69">
        <v>0</v>
      </c>
      <c r="Y1002" s="69">
        <v>0</v>
      </c>
      <c r="Z1002" s="40">
        <v>304</v>
      </c>
      <c r="AA1002" s="69">
        <v>0</v>
      </c>
    </row>
    <row r="1003" spans="1:27">
      <c r="A1003" s="67" t="s">
        <v>3052</v>
      </c>
      <c r="B1003" s="67" t="s">
        <v>11</v>
      </c>
      <c r="C1003" s="67" t="s">
        <v>3102</v>
      </c>
      <c r="D1003" s="67" t="s">
        <v>3990</v>
      </c>
      <c r="E1003" s="67" t="s">
        <v>3362</v>
      </c>
      <c r="F1003" s="67" t="s">
        <v>908</v>
      </c>
      <c r="G1003" s="67" t="s">
        <v>2732</v>
      </c>
      <c r="H1003" s="67" t="s">
        <v>22</v>
      </c>
      <c r="I1003" s="67" t="s">
        <v>830</v>
      </c>
      <c r="J1003" s="67" t="s">
        <v>4232</v>
      </c>
      <c r="K1003" s="67" t="s">
        <v>4763</v>
      </c>
      <c r="L1003" s="68">
        <v>35000</v>
      </c>
      <c r="M1003" s="68">
        <v>21999.05</v>
      </c>
      <c r="N1003" s="68">
        <v>13000.95</v>
      </c>
      <c r="O1003" s="67" t="s">
        <v>4764</v>
      </c>
      <c r="P1003" s="67" t="str">
        <f>TMES[[#This Row],[cedula]]&amp;TMES[[#This Row],[ctapresup]]</f>
        <v>001007444732.1.1.1.01</v>
      </c>
      <c r="Q1003" s="69">
        <v>0</v>
      </c>
      <c r="R1003" s="40">
        <v>1004.5</v>
      </c>
      <c r="S1003" s="69">
        <v>0</v>
      </c>
      <c r="T1003" s="40">
        <v>19855.55</v>
      </c>
      <c r="U1003" s="69">
        <v>0</v>
      </c>
      <c r="V1003" s="40">
        <v>50</v>
      </c>
      <c r="W1003" s="40">
        <v>25</v>
      </c>
      <c r="X1003" s="69">
        <v>0</v>
      </c>
      <c r="Y1003" s="69">
        <v>0</v>
      </c>
      <c r="Z1003" s="40">
        <v>1064</v>
      </c>
      <c r="AA1003" s="69">
        <v>0</v>
      </c>
    </row>
    <row r="1004" spans="1:27">
      <c r="A1004" s="67" t="s">
        <v>3052</v>
      </c>
      <c r="B1004" s="67" t="s">
        <v>11</v>
      </c>
      <c r="C1004" s="67" t="s">
        <v>3102</v>
      </c>
      <c r="D1004" s="67" t="s">
        <v>3990</v>
      </c>
      <c r="E1004" s="67" t="s">
        <v>3362</v>
      </c>
      <c r="F1004" s="67" t="s">
        <v>766</v>
      </c>
      <c r="G1004" s="67" t="s">
        <v>2733</v>
      </c>
      <c r="H1004" s="67" t="s">
        <v>22</v>
      </c>
      <c r="I1004" s="67" t="s">
        <v>728</v>
      </c>
      <c r="J1004" s="67" t="s">
        <v>4233</v>
      </c>
      <c r="K1004" s="67" t="s">
        <v>4763</v>
      </c>
      <c r="L1004" s="68">
        <v>10000</v>
      </c>
      <c r="M1004" s="68">
        <v>916</v>
      </c>
      <c r="N1004" s="68">
        <v>9084</v>
      </c>
      <c r="O1004" s="67" t="s">
        <v>4764</v>
      </c>
      <c r="P1004" s="67" t="str">
        <f>TMES[[#This Row],[cedula]]&amp;TMES[[#This Row],[ctapresup]]</f>
        <v>031001414432.1.1.1.01</v>
      </c>
      <c r="Q1004" s="69">
        <v>0</v>
      </c>
      <c r="R1004" s="40">
        <v>287</v>
      </c>
      <c r="S1004" s="40">
        <v>300</v>
      </c>
      <c r="T1004" s="69">
        <v>0</v>
      </c>
      <c r="U1004" s="69">
        <v>0</v>
      </c>
      <c r="V1004" s="69">
        <v>0</v>
      </c>
      <c r="W1004" s="40">
        <v>25</v>
      </c>
      <c r="X1004" s="69">
        <v>0</v>
      </c>
      <c r="Y1004" s="69">
        <v>0</v>
      </c>
      <c r="Z1004" s="40">
        <v>304</v>
      </c>
      <c r="AA1004" s="69">
        <v>0</v>
      </c>
    </row>
    <row r="1005" spans="1:27">
      <c r="A1005" s="67" t="s">
        <v>3052</v>
      </c>
      <c r="B1005" s="67" t="s">
        <v>11</v>
      </c>
      <c r="C1005" s="67" t="s">
        <v>3102</v>
      </c>
      <c r="D1005" s="67" t="s">
        <v>3990</v>
      </c>
      <c r="E1005" s="67" t="s">
        <v>3362</v>
      </c>
      <c r="F1005" s="67" t="s">
        <v>1107</v>
      </c>
      <c r="G1005" s="67" t="s">
        <v>2734</v>
      </c>
      <c r="H1005" s="67" t="s">
        <v>123</v>
      </c>
      <c r="I1005" s="67" t="s">
        <v>73</v>
      </c>
      <c r="J1005" s="67" t="s">
        <v>4234</v>
      </c>
      <c r="K1005" s="67" t="s">
        <v>4763</v>
      </c>
      <c r="L1005" s="68">
        <v>90000</v>
      </c>
      <c r="M1005" s="68">
        <v>25143.119999999999</v>
      </c>
      <c r="N1005" s="68">
        <v>64856.88</v>
      </c>
      <c r="O1005" s="67" t="s">
        <v>4764</v>
      </c>
      <c r="P1005" s="67" t="str">
        <f>TMES[[#This Row],[cedula]]&amp;TMES[[#This Row],[ctapresup]]</f>
        <v>001171011622.1.1.1.01</v>
      </c>
      <c r="Q1005" s="69">
        <v>0</v>
      </c>
      <c r="R1005" s="40">
        <v>2583</v>
      </c>
      <c r="S1005" s="69">
        <v>0</v>
      </c>
      <c r="T1005" s="40">
        <v>10046</v>
      </c>
      <c r="U1005" s="69">
        <v>0</v>
      </c>
      <c r="V1005" s="69">
        <v>0</v>
      </c>
      <c r="W1005" s="40">
        <v>25</v>
      </c>
      <c r="X1005" s="40">
        <v>9753.1200000000008</v>
      </c>
      <c r="Y1005" s="69">
        <v>0</v>
      </c>
      <c r="Z1005" s="40">
        <v>2736</v>
      </c>
      <c r="AA1005" s="69">
        <v>0</v>
      </c>
    </row>
    <row r="1006" spans="1:27">
      <c r="A1006" s="67" t="s">
        <v>3052</v>
      </c>
      <c r="B1006" s="67" t="s">
        <v>11</v>
      </c>
      <c r="C1006" s="67" t="s">
        <v>3102</v>
      </c>
      <c r="D1006" s="67" t="s">
        <v>3990</v>
      </c>
      <c r="E1006" s="67" t="s">
        <v>3362</v>
      </c>
      <c r="F1006" s="67" t="s">
        <v>767</v>
      </c>
      <c r="G1006" s="67" t="s">
        <v>2735</v>
      </c>
      <c r="H1006" s="67" t="s">
        <v>15</v>
      </c>
      <c r="I1006" s="67" t="s">
        <v>728</v>
      </c>
      <c r="J1006" s="67" t="s">
        <v>4235</v>
      </c>
      <c r="K1006" s="67" t="s">
        <v>4763</v>
      </c>
      <c r="L1006" s="68">
        <v>15000</v>
      </c>
      <c r="M1006" s="68">
        <v>2423.9499999999998</v>
      </c>
      <c r="N1006" s="68">
        <v>12576.05</v>
      </c>
      <c r="O1006" s="67" t="s">
        <v>4764</v>
      </c>
      <c r="P1006" s="67" t="str">
        <f>TMES[[#This Row],[cedula]]&amp;TMES[[#This Row],[ctapresup]]</f>
        <v>031054802832.1.1.1.01</v>
      </c>
      <c r="Q1006" s="69">
        <v>0</v>
      </c>
      <c r="R1006" s="40">
        <v>430.5</v>
      </c>
      <c r="S1006" s="69">
        <v>0</v>
      </c>
      <c r="T1006" s="69">
        <v>0</v>
      </c>
      <c r="U1006" s="69">
        <v>0</v>
      </c>
      <c r="V1006" s="69">
        <v>0</v>
      </c>
      <c r="W1006" s="40">
        <v>25</v>
      </c>
      <c r="X1006" s="69">
        <v>0</v>
      </c>
      <c r="Y1006" s="69">
        <v>0</v>
      </c>
      <c r="Z1006" s="40">
        <v>456</v>
      </c>
      <c r="AA1006" s="40">
        <v>1512.45</v>
      </c>
    </row>
    <row r="1007" spans="1:27">
      <c r="A1007" s="67" t="s">
        <v>3052</v>
      </c>
      <c r="B1007" s="67" t="s">
        <v>11</v>
      </c>
      <c r="C1007" s="67" t="s">
        <v>3102</v>
      </c>
      <c r="D1007" s="67" t="s">
        <v>3990</v>
      </c>
      <c r="E1007" s="67" t="s">
        <v>3362</v>
      </c>
      <c r="F1007" s="67" t="s">
        <v>1198</v>
      </c>
      <c r="G1007" s="67" t="s">
        <v>2736</v>
      </c>
      <c r="H1007" s="67" t="s">
        <v>171</v>
      </c>
      <c r="I1007" s="67" t="s">
        <v>73</v>
      </c>
      <c r="J1007" s="67" t="s">
        <v>4236</v>
      </c>
      <c r="K1007" s="67" t="s">
        <v>4763</v>
      </c>
      <c r="L1007" s="68">
        <v>20000</v>
      </c>
      <c r="M1007" s="68">
        <v>1853</v>
      </c>
      <c r="N1007" s="68">
        <v>18147</v>
      </c>
      <c r="O1007" s="67" t="s">
        <v>4764</v>
      </c>
      <c r="P1007" s="67" t="str">
        <f>TMES[[#This Row],[cedula]]&amp;TMES[[#This Row],[ctapresup]]</f>
        <v>402240446242.1.1.1.01</v>
      </c>
      <c r="Q1007" s="69">
        <v>0</v>
      </c>
      <c r="R1007" s="40">
        <v>574</v>
      </c>
      <c r="S1007" s="69">
        <v>0</v>
      </c>
      <c r="T1007" s="40">
        <v>646</v>
      </c>
      <c r="U1007" s="69">
        <v>0</v>
      </c>
      <c r="V1007" s="69">
        <v>0</v>
      </c>
      <c r="W1007" s="40">
        <v>25</v>
      </c>
      <c r="X1007" s="69">
        <v>0</v>
      </c>
      <c r="Y1007" s="69">
        <v>0</v>
      </c>
      <c r="Z1007" s="40">
        <v>608</v>
      </c>
      <c r="AA1007" s="69">
        <v>0</v>
      </c>
    </row>
    <row r="1008" spans="1:27">
      <c r="A1008" s="67" t="s">
        <v>3052</v>
      </c>
      <c r="B1008" s="67" t="s">
        <v>11</v>
      </c>
      <c r="C1008" s="67" t="s">
        <v>3102</v>
      </c>
      <c r="D1008" s="67" t="s">
        <v>3361</v>
      </c>
      <c r="E1008" s="67" t="s">
        <v>3362</v>
      </c>
      <c r="F1008" s="67" t="s">
        <v>3291</v>
      </c>
      <c r="G1008" s="67" t="s">
        <v>3325</v>
      </c>
      <c r="H1008" s="67" t="s">
        <v>10</v>
      </c>
      <c r="I1008" s="67" t="s">
        <v>144</v>
      </c>
      <c r="J1008" s="67" t="s">
        <v>4237</v>
      </c>
      <c r="K1008" s="67" t="s">
        <v>4763</v>
      </c>
      <c r="L1008" s="68">
        <v>25000</v>
      </c>
      <c r="M1008" s="68">
        <v>1502.5</v>
      </c>
      <c r="N1008" s="68">
        <v>23497.5</v>
      </c>
      <c r="O1008" s="67" t="s">
        <v>4764</v>
      </c>
      <c r="P1008" s="67" t="str">
        <f>TMES[[#This Row],[cedula]]&amp;TMES[[#This Row],[ctapresup]]</f>
        <v>001164323112.1.1.1.01</v>
      </c>
      <c r="Q1008" s="69">
        <v>0</v>
      </c>
      <c r="R1008" s="40">
        <v>717.5</v>
      </c>
      <c r="S1008" s="69">
        <v>0</v>
      </c>
      <c r="T1008" s="69">
        <v>0</v>
      </c>
      <c r="U1008" s="69">
        <v>0</v>
      </c>
      <c r="V1008" s="69">
        <v>0</v>
      </c>
      <c r="W1008" s="40">
        <v>25</v>
      </c>
      <c r="X1008" s="69">
        <v>0</v>
      </c>
      <c r="Y1008" s="69">
        <v>0</v>
      </c>
      <c r="Z1008" s="40">
        <v>760</v>
      </c>
      <c r="AA1008" s="69">
        <v>0</v>
      </c>
    </row>
    <row r="1009" spans="1:27">
      <c r="A1009" s="67" t="s">
        <v>3052</v>
      </c>
      <c r="B1009" s="67" t="s">
        <v>11</v>
      </c>
      <c r="C1009" s="67" t="s">
        <v>3102</v>
      </c>
      <c r="D1009" s="67" t="s">
        <v>3990</v>
      </c>
      <c r="E1009" s="67" t="s">
        <v>3362</v>
      </c>
      <c r="F1009" s="67" t="s">
        <v>1977</v>
      </c>
      <c r="G1009" s="67" t="s">
        <v>2737</v>
      </c>
      <c r="H1009" s="67" t="s">
        <v>8</v>
      </c>
      <c r="I1009" s="67" t="s">
        <v>18</v>
      </c>
      <c r="J1009" s="67" t="s">
        <v>4238</v>
      </c>
      <c r="K1009" s="67" t="s">
        <v>4763</v>
      </c>
      <c r="L1009" s="68">
        <v>10000</v>
      </c>
      <c r="M1009" s="68">
        <v>616</v>
      </c>
      <c r="N1009" s="68">
        <v>9384</v>
      </c>
      <c r="O1009" s="67" t="s">
        <v>4764</v>
      </c>
      <c r="P1009" s="67" t="str">
        <f>TMES[[#This Row],[cedula]]&amp;TMES[[#This Row],[ctapresup]]</f>
        <v>031032686802.1.1.1.01</v>
      </c>
      <c r="Q1009" s="69">
        <v>0</v>
      </c>
      <c r="R1009" s="40">
        <v>287</v>
      </c>
      <c r="S1009" s="69">
        <v>0</v>
      </c>
      <c r="T1009" s="69">
        <v>0</v>
      </c>
      <c r="U1009" s="69">
        <v>0</v>
      </c>
      <c r="V1009" s="69">
        <v>0</v>
      </c>
      <c r="W1009" s="40">
        <v>25</v>
      </c>
      <c r="X1009" s="69">
        <v>0</v>
      </c>
      <c r="Y1009" s="69">
        <v>0</v>
      </c>
      <c r="Z1009" s="40">
        <v>304</v>
      </c>
      <c r="AA1009" s="69">
        <v>0</v>
      </c>
    </row>
    <row r="1010" spans="1:27">
      <c r="A1010" s="67" t="s">
        <v>3052</v>
      </c>
      <c r="B1010" s="67" t="s">
        <v>11</v>
      </c>
      <c r="C1010" s="67" t="s">
        <v>3102</v>
      </c>
      <c r="D1010" s="67" t="s">
        <v>3990</v>
      </c>
      <c r="E1010" s="67" t="s">
        <v>3362</v>
      </c>
      <c r="F1010" s="67" t="s">
        <v>909</v>
      </c>
      <c r="G1010" s="67" t="s">
        <v>2738</v>
      </c>
      <c r="H1010" s="67" t="s">
        <v>8</v>
      </c>
      <c r="I1010" s="67" t="s">
        <v>830</v>
      </c>
      <c r="J1010" s="67" t="s">
        <v>4239</v>
      </c>
      <c r="K1010" s="67" t="s">
        <v>4763</v>
      </c>
      <c r="L1010" s="68">
        <v>22000</v>
      </c>
      <c r="M1010" s="68">
        <v>5674.83</v>
      </c>
      <c r="N1010" s="68">
        <v>16325.17</v>
      </c>
      <c r="O1010" s="67" t="s">
        <v>4764</v>
      </c>
      <c r="P1010" s="67" t="str">
        <f>TMES[[#This Row],[cedula]]&amp;TMES[[#This Row],[ctapresup]]</f>
        <v>001052345382.1.1.1.01</v>
      </c>
      <c r="Q1010" s="69">
        <v>0</v>
      </c>
      <c r="R1010" s="40">
        <v>631.4</v>
      </c>
      <c r="S1010" s="69">
        <v>0</v>
      </c>
      <c r="T1010" s="40">
        <v>4249.63</v>
      </c>
      <c r="U1010" s="69">
        <v>0</v>
      </c>
      <c r="V1010" s="40">
        <v>100</v>
      </c>
      <c r="W1010" s="40">
        <v>25</v>
      </c>
      <c r="X1010" s="69">
        <v>0</v>
      </c>
      <c r="Y1010" s="69">
        <v>0</v>
      </c>
      <c r="Z1010" s="40">
        <v>668.8</v>
      </c>
      <c r="AA1010" s="69">
        <v>0</v>
      </c>
    </row>
    <row r="1011" spans="1:27">
      <c r="A1011" s="67" t="s">
        <v>3052</v>
      </c>
      <c r="B1011" s="67" t="s">
        <v>11</v>
      </c>
      <c r="C1011" s="67" t="s">
        <v>3102</v>
      </c>
      <c r="D1011" s="67" t="s">
        <v>3990</v>
      </c>
      <c r="E1011" s="67" t="s">
        <v>3362</v>
      </c>
      <c r="F1011" s="67" t="s">
        <v>910</v>
      </c>
      <c r="G1011" s="67" t="s">
        <v>2739</v>
      </c>
      <c r="H1011" s="67" t="s">
        <v>117</v>
      </c>
      <c r="I1011" s="67" t="s">
        <v>830</v>
      </c>
      <c r="J1011" s="67" t="s">
        <v>4240</v>
      </c>
      <c r="K1011" s="67" t="s">
        <v>4763</v>
      </c>
      <c r="L1011" s="68">
        <v>22000</v>
      </c>
      <c r="M1011" s="68">
        <v>13321.98</v>
      </c>
      <c r="N1011" s="68">
        <v>8678.02</v>
      </c>
      <c r="O1011" s="67" t="s">
        <v>4764</v>
      </c>
      <c r="P1011" s="67" t="str">
        <f>TMES[[#This Row],[cedula]]&amp;TMES[[#This Row],[ctapresup]]</f>
        <v>001091066822.1.1.1.01</v>
      </c>
      <c r="Q1011" s="69">
        <v>0</v>
      </c>
      <c r="R1011" s="40">
        <v>631.4</v>
      </c>
      <c r="S1011" s="69">
        <v>0</v>
      </c>
      <c r="T1011" s="40">
        <v>11996.78</v>
      </c>
      <c r="U1011" s="69">
        <v>0</v>
      </c>
      <c r="V1011" s="69">
        <v>0</v>
      </c>
      <c r="W1011" s="40">
        <v>25</v>
      </c>
      <c r="X1011" s="69">
        <v>0</v>
      </c>
      <c r="Y1011" s="69">
        <v>0</v>
      </c>
      <c r="Z1011" s="40">
        <v>668.8</v>
      </c>
      <c r="AA1011" s="69">
        <v>0</v>
      </c>
    </row>
    <row r="1012" spans="1:27">
      <c r="A1012" s="67" t="s">
        <v>3052</v>
      </c>
      <c r="B1012" s="67" t="s">
        <v>11</v>
      </c>
      <c r="C1012" s="67" t="s">
        <v>3102</v>
      </c>
      <c r="D1012" s="67" t="s">
        <v>3990</v>
      </c>
      <c r="E1012" s="67" t="s">
        <v>3362</v>
      </c>
      <c r="F1012" s="67" t="s">
        <v>1253</v>
      </c>
      <c r="G1012" s="67" t="s">
        <v>2740</v>
      </c>
      <c r="H1012" s="67" t="s">
        <v>55</v>
      </c>
      <c r="I1012" s="67" t="s">
        <v>728</v>
      </c>
      <c r="J1012" s="67" t="s">
        <v>4241</v>
      </c>
      <c r="K1012" s="67" t="s">
        <v>4763</v>
      </c>
      <c r="L1012" s="68">
        <v>20000</v>
      </c>
      <c r="M1012" s="68">
        <v>1207</v>
      </c>
      <c r="N1012" s="68">
        <v>18793</v>
      </c>
      <c r="O1012" s="67" t="s">
        <v>4764</v>
      </c>
      <c r="P1012" s="67" t="str">
        <f>TMES[[#This Row],[cedula]]&amp;TMES[[#This Row],[ctapresup]]</f>
        <v>031020062142.1.1.1.01</v>
      </c>
      <c r="Q1012" s="69">
        <v>0</v>
      </c>
      <c r="R1012" s="40">
        <v>574</v>
      </c>
      <c r="S1012" s="69">
        <v>0</v>
      </c>
      <c r="T1012" s="69">
        <v>0</v>
      </c>
      <c r="U1012" s="69">
        <v>0</v>
      </c>
      <c r="V1012" s="69">
        <v>0</v>
      </c>
      <c r="W1012" s="40">
        <v>25</v>
      </c>
      <c r="X1012" s="69">
        <v>0</v>
      </c>
      <c r="Y1012" s="69">
        <v>0</v>
      </c>
      <c r="Z1012" s="40">
        <v>608</v>
      </c>
      <c r="AA1012" s="69">
        <v>0</v>
      </c>
    </row>
    <row r="1013" spans="1:27">
      <c r="A1013" s="67" t="s">
        <v>3052</v>
      </c>
      <c r="B1013" s="67" t="s">
        <v>11</v>
      </c>
      <c r="C1013" s="67" t="s">
        <v>3102</v>
      </c>
      <c r="D1013" s="67" t="s">
        <v>3990</v>
      </c>
      <c r="E1013" s="67" t="s">
        <v>3362</v>
      </c>
      <c r="F1013" s="67" t="s">
        <v>71</v>
      </c>
      <c r="G1013" s="67" t="s">
        <v>2741</v>
      </c>
      <c r="H1013" s="67" t="s">
        <v>72</v>
      </c>
      <c r="I1013" s="67" t="s">
        <v>18</v>
      </c>
      <c r="J1013" s="67" t="s">
        <v>4242</v>
      </c>
      <c r="K1013" s="67" t="s">
        <v>4763</v>
      </c>
      <c r="L1013" s="68">
        <v>10000</v>
      </c>
      <c r="M1013" s="68">
        <v>666</v>
      </c>
      <c r="N1013" s="68">
        <v>9334</v>
      </c>
      <c r="O1013" s="67" t="s">
        <v>4764</v>
      </c>
      <c r="P1013" s="67" t="str">
        <f>TMES[[#This Row],[cedula]]&amp;TMES[[#This Row],[ctapresup]]</f>
        <v>031010258192.1.1.1.01</v>
      </c>
      <c r="Q1013" s="69">
        <v>0</v>
      </c>
      <c r="R1013" s="40">
        <v>287</v>
      </c>
      <c r="S1013" s="69">
        <v>0</v>
      </c>
      <c r="T1013" s="69">
        <v>0</v>
      </c>
      <c r="U1013" s="69">
        <v>0</v>
      </c>
      <c r="V1013" s="40">
        <v>50</v>
      </c>
      <c r="W1013" s="40">
        <v>25</v>
      </c>
      <c r="X1013" s="69">
        <v>0</v>
      </c>
      <c r="Y1013" s="69">
        <v>0</v>
      </c>
      <c r="Z1013" s="40">
        <v>304</v>
      </c>
      <c r="AA1013" s="69">
        <v>0</v>
      </c>
    </row>
    <row r="1014" spans="1:27">
      <c r="A1014" s="67" t="s">
        <v>3052</v>
      </c>
      <c r="B1014" s="67" t="s">
        <v>11</v>
      </c>
      <c r="C1014" s="67" t="s">
        <v>3102</v>
      </c>
      <c r="D1014" s="67" t="s">
        <v>3990</v>
      </c>
      <c r="E1014" s="67" t="s">
        <v>3362</v>
      </c>
      <c r="F1014" s="67" t="s">
        <v>103</v>
      </c>
      <c r="G1014" s="67" t="s">
        <v>2742</v>
      </c>
      <c r="H1014" s="67" t="s">
        <v>104</v>
      </c>
      <c r="I1014" s="67" t="s">
        <v>73</v>
      </c>
      <c r="J1014" s="67" t="s">
        <v>4243</v>
      </c>
      <c r="K1014" s="67" t="s">
        <v>4763</v>
      </c>
      <c r="L1014" s="68">
        <v>16500</v>
      </c>
      <c r="M1014" s="68">
        <v>2546.15</v>
      </c>
      <c r="N1014" s="68">
        <v>13953.85</v>
      </c>
      <c r="O1014" s="67" t="s">
        <v>4764</v>
      </c>
      <c r="P1014" s="67" t="str">
        <f>TMES[[#This Row],[cedula]]&amp;TMES[[#This Row],[ctapresup]]</f>
        <v>001048834592.1.1.1.01</v>
      </c>
      <c r="Q1014" s="69">
        <v>0</v>
      </c>
      <c r="R1014" s="40">
        <v>473.55</v>
      </c>
      <c r="S1014" s="69">
        <v>0</v>
      </c>
      <c r="T1014" s="40">
        <v>1546</v>
      </c>
      <c r="U1014" s="69">
        <v>0</v>
      </c>
      <c r="V1014" s="69">
        <v>0</v>
      </c>
      <c r="W1014" s="40">
        <v>25</v>
      </c>
      <c r="X1014" s="69">
        <v>0</v>
      </c>
      <c r="Y1014" s="69">
        <v>0</v>
      </c>
      <c r="Z1014" s="40">
        <v>501.6</v>
      </c>
      <c r="AA1014" s="69">
        <v>0</v>
      </c>
    </row>
    <row r="1015" spans="1:27">
      <c r="A1015" s="67" t="s">
        <v>3052</v>
      </c>
      <c r="B1015" s="67" t="s">
        <v>11</v>
      </c>
      <c r="C1015" s="67" t="s">
        <v>3102</v>
      </c>
      <c r="D1015" s="67" t="s">
        <v>4244</v>
      </c>
      <c r="E1015" s="67" t="s">
        <v>3968</v>
      </c>
      <c r="F1015" s="67" t="s">
        <v>105</v>
      </c>
      <c r="G1015" s="67" t="s">
        <v>2743</v>
      </c>
      <c r="H1015" s="67" t="s">
        <v>107</v>
      </c>
      <c r="I1015" s="67" t="s">
        <v>106</v>
      </c>
      <c r="J1015" s="67" t="s">
        <v>4245</v>
      </c>
      <c r="K1015" s="67" t="s">
        <v>4763</v>
      </c>
      <c r="L1015" s="68">
        <v>30000</v>
      </c>
      <c r="M1015" s="68">
        <v>4514.7700000000004</v>
      </c>
      <c r="N1015" s="68">
        <v>25485.23</v>
      </c>
      <c r="O1015" s="67" t="s">
        <v>4764</v>
      </c>
      <c r="P1015" s="67" t="str">
        <f>TMES[[#This Row],[cedula]]&amp;TMES[[#This Row],[ctapresup]]</f>
        <v>001043598982.1.1.1.01</v>
      </c>
      <c r="Q1015" s="69">
        <v>0</v>
      </c>
      <c r="R1015" s="40">
        <v>861</v>
      </c>
      <c r="S1015" s="40">
        <v>300</v>
      </c>
      <c r="T1015" s="40">
        <v>2366.77</v>
      </c>
      <c r="U1015" s="69">
        <v>0</v>
      </c>
      <c r="V1015" s="40">
        <v>50</v>
      </c>
      <c r="W1015" s="40">
        <v>25</v>
      </c>
      <c r="X1015" s="69">
        <v>0</v>
      </c>
      <c r="Y1015" s="69">
        <v>0</v>
      </c>
      <c r="Z1015" s="40">
        <v>912</v>
      </c>
      <c r="AA1015" s="69">
        <v>0</v>
      </c>
    </row>
    <row r="1016" spans="1:27">
      <c r="A1016" s="67" t="s">
        <v>3052</v>
      </c>
      <c r="B1016" s="67" t="s">
        <v>11</v>
      </c>
      <c r="C1016" s="67" t="s">
        <v>3102</v>
      </c>
      <c r="D1016" s="67" t="s">
        <v>4244</v>
      </c>
      <c r="E1016" s="67" t="s">
        <v>3968</v>
      </c>
      <c r="F1016" s="67" t="s">
        <v>109</v>
      </c>
      <c r="G1016" s="67" t="s">
        <v>1571</v>
      </c>
      <c r="H1016" s="67" t="s">
        <v>110</v>
      </c>
      <c r="I1016" s="67" t="s">
        <v>106</v>
      </c>
      <c r="J1016" s="67" t="s">
        <v>4246</v>
      </c>
      <c r="K1016" s="67" t="s">
        <v>4763</v>
      </c>
      <c r="L1016" s="68">
        <v>30000</v>
      </c>
      <c r="M1016" s="68">
        <v>3094</v>
      </c>
      <c r="N1016" s="68">
        <v>26906</v>
      </c>
      <c r="O1016" s="67" t="s">
        <v>4764</v>
      </c>
      <c r="P1016" s="67" t="str">
        <f>TMES[[#This Row],[cedula]]&amp;TMES[[#This Row],[ctapresup]]</f>
        <v>001106189312.1.1.1.01</v>
      </c>
      <c r="Q1016" s="69">
        <v>0</v>
      </c>
      <c r="R1016" s="40">
        <v>861</v>
      </c>
      <c r="S1016" s="40">
        <v>300</v>
      </c>
      <c r="T1016" s="40">
        <v>946</v>
      </c>
      <c r="U1016" s="69">
        <v>0</v>
      </c>
      <c r="V1016" s="40">
        <v>50</v>
      </c>
      <c r="W1016" s="40">
        <v>25</v>
      </c>
      <c r="X1016" s="69">
        <v>0</v>
      </c>
      <c r="Y1016" s="69">
        <v>0</v>
      </c>
      <c r="Z1016" s="40">
        <v>912</v>
      </c>
      <c r="AA1016" s="69">
        <v>0</v>
      </c>
    </row>
    <row r="1017" spans="1:27">
      <c r="A1017" s="67" t="s">
        <v>3052</v>
      </c>
      <c r="B1017" s="67" t="s">
        <v>11</v>
      </c>
      <c r="C1017" s="67" t="s">
        <v>3102</v>
      </c>
      <c r="D1017" s="67" t="s">
        <v>4244</v>
      </c>
      <c r="E1017" s="67" t="s">
        <v>3968</v>
      </c>
      <c r="F1017" s="67" t="s">
        <v>112</v>
      </c>
      <c r="G1017" s="67" t="s">
        <v>1572</v>
      </c>
      <c r="H1017" s="67" t="s">
        <v>113</v>
      </c>
      <c r="I1017" s="67" t="s">
        <v>106</v>
      </c>
      <c r="J1017" s="67" t="s">
        <v>4247</v>
      </c>
      <c r="K1017" s="67" t="s">
        <v>4763</v>
      </c>
      <c r="L1017" s="68">
        <v>30000</v>
      </c>
      <c r="M1017" s="68">
        <v>5394</v>
      </c>
      <c r="N1017" s="68">
        <v>24606</v>
      </c>
      <c r="O1017" s="67" t="s">
        <v>4764</v>
      </c>
      <c r="P1017" s="67" t="str">
        <f>TMES[[#This Row],[cedula]]&amp;TMES[[#This Row],[ctapresup]]</f>
        <v>001113758462.1.1.1.01</v>
      </c>
      <c r="Q1017" s="69">
        <v>0</v>
      </c>
      <c r="R1017" s="40">
        <v>861</v>
      </c>
      <c r="S1017" s="69">
        <v>0</v>
      </c>
      <c r="T1017" s="40">
        <v>3546</v>
      </c>
      <c r="U1017" s="69">
        <v>0</v>
      </c>
      <c r="V1017" s="40">
        <v>50</v>
      </c>
      <c r="W1017" s="40">
        <v>25</v>
      </c>
      <c r="X1017" s="69">
        <v>0</v>
      </c>
      <c r="Y1017" s="69">
        <v>0</v>
      </c>
      <c r="Z1017" s="40">
        <v>912</v>
      </c>
      <c r="AA1017" s="69">
        <v>0</v>
      </c>
    </row>
    <row r="1018" spans="1:27">
      <c r="A1018" s="67" t="s">
        <v>3052</v>
      </c>
      <c r="B1018" s="67" t="s">
        <v>11</v>
      </c>
      <c r="C1018" s="67" t="s">
        <v>3102</v>
      </c>
      <c r="D1018" s="67" t="s">
        <v>4244</v>
      </c>
      <c r="E1018" s="67" t="s">
        <v>3968</v>
      </c>
      <c r="F1018" s="67" t="s">
        <v>114</v>
      </c>
      <c r="G1018" s="67" t="s">
        <v>1573</v>
      </c>
      <c r="H1018" s="67" t="s">
        <v>115</v>
      </c>
      <c r="I1018" s="67" t="s">
        <v>106</v>
      </c>
      <c r="J1018" s="67" t="s">
        <v>4248</v>
      </c>
      <c r="K1018" s="67" t="s">
        <v>4763</v>
      </c>
      <c r="L1018" s="68">
        <v>11000</v>
      </c>
      <c r="M1018" s="68">
        <v>4832.4799999999996</v>
      </c>
      <c r="N1018" s="68">
        <v>6167.52</v>
      </c>
      <c r="O1018" s="67" t="s">
        <v>4764</v>
      </c>
      <c r="P1018" s="67" t="str">
        <f>TMES[[#This Row],[cedula]]&amp;TMES[[#This Row],[ctapresup]]</f>
        <v>001024023102.1.1.1.01</v>
      </c>
      <c r="Q1018" s="69">
        <v>0</v>
      </c>
      <c r="R1018" s="40">
        <v>315.7</v>
      </c>
      <c r="S1018" s="40">
        <v>300</v>
      </c>
      <c r="T1018" s="40">
        <v>3807.38</v>
      </c>
      <c r="U1018" s="69">
        <v>0</v>
      </c>
      <c r="V1018" s="40">
        <v>50</v>
      </c>
      <c r="W1018" s="40">
        <v>25</v>
      </c>
      <c r="X1018" s="69">
        <v>0</v>
      </c>
      <c r="Y1018" s="69">
        <v>0</v>
      </c>
      <c r="Z1018" s="40">
        <v>334.4</v>
      </c>
      <c r="AA1018" s="69">
        <v>0</v>
      </c>
    </row>
    <row r="1019" spans="1:27">
      <c r="A1019" s="67" t="s">
        <v>3052</v>
      </c>
      <c r="B1019" s="67" t="s">
        <v>11</v>
      </c>
      <c r="C1019" s="67" t="s">
        <v>3102</v>
      </c>
      <c r="D1019" s="67" t="s">
        <v>4244</v>
      </c>
      <c r="E1019" s="67" t="s">
        <v>3968</v>
      </c>
      <c r="F1019" s="67" t="s">
        <v>116</v>
      </c>
      <c r="G1019" s="67" t="s">
        <v>1574</v>
      </c>
      <c r="H1019" s="67" t="s">
        <v>117</v>
      </c>
      <c r="I1019" s="67" t="s">
        <v>106</v>
      </c>
      <c r="J1019" s="67" t="s">
        <v>4249</v>
      </c>
      <c r="K1019" s="67" t="s">
        <v>4763</v>
      </c>
      <c r="L1019" s="68">
        <v>10000</v>
      </c>
      <c r="M1019" s="68">
        <v>966</v>
      </c>
      <c r="N1019" s="68">
        <v>9034</v>
      </c>
      <c r="O1019" s="67" t="s">
        <v>4764</v>
      </c>
      <c r="P1019" s="67" t="str">
        <f>TMES[[#This Row],[cedula]]&amp;TMES[[#This Row],[ctapresup]]</f>
        <v>001035930342.1.1.1.01</v>
      </c>
      <c r="Q1019" s="69">
        <v>0</v>
      </c>
      <c r="R1019" s="40">
        <v>287</v>
      </c>
      <c r="S1019" s="40">
        <v>300</v>
      </c>
      <c r="T1019" s="69">
        <v>0</v>
      </c>
      <c r="U1019" s="69">
        <v>0</v>
      </c>
      <c r="V1019" s="40">
        <v>50</v>
      </c>
      <c r="W1019" s="40">
        <v>25</v>
      </c>
      <c r="X1019" s="69">
        <v>0</v>
      </c>
      <c r="Y1019" s="69">
        <v>0</v>
      </c>
      <c r="Z1019" s="40">
        <v>304</v>
      </c>
      <c r="AA1019" s="69">
        <v>0</v>
      </c>
    </row>
    <row r="1020" spans="1:27">
      <c r="A1020" s="67" t="s">
        <v>3052</v>
      </c>
      <c r="B1020" s="67" t="s">
        <v>11</v>
      </c>
      <c r="C1020" s="67" t="s">
        <v>3102</v>
      </c>
      <c r="D1020" s="67" t="s">
        <v>4244</v>
      </c>
      <c r="E1020" s="67" t="s">
        <v>3968</v>
      </c>
      <c r="F1020" s="67" t="s">
        <v>410</v>
      </c>
      <c r="G1020" s="67" t="s">
        <v>2744</v>
      </c>
      <c r="H1020" s="67" t="s">
        <v>8</v>
      </c>
      <c r="I1020" s="67" t="s">
        <v>106</v>
      </c>
      <c r="J1020" s="67" t="s">
        <v>4250</v>
      </c>
      <c r="K1020" s="67" t="s">
        <v>4763</v>
      </c>
      <c r="L1020" s="68">
        <v>20000</v>
      </c>
      <c r="M1020" s="68">
        <v>15203.64</v>
      </c>
      <c r="N1020" s="68">
        <v>4796.3599999999997</v>
      </c>
      <c r="O1020" s="67" t="s">
        <v>4764</v>
      </c>
      <c r="P1020" s="67" t="str">
        <f>TMES[[#This Row],[cedula]]&amp;TMES[[#This Row],[ctapresup]]</f>
        <v>001127487932.1.1.1.01</v>
      </c>
      <c r="Q1020" s="69">
        <v>0</v>
      </c>
      <c r="R1020" s="40">
        <v>574</v>
      </c>
      <c r="S1020" s="40">
        <v>300</v>
      </c>
      <c r="T1020" s="40">
        <v>13596.64</v>
      </c>
      <c r="U1020" s="69">
        <v>0</v>
      </c>
      <c r="V1020" s="40">
        <v>100</v>
      </c>
      <c r="W1020" s="40">
        <v>25</v>
      </c>
      <c r="X1020" s="69">
        <v>0</v>
      </c>
      <c r="Y1020" s="69">
        <v>0</v>
      </c>
      <c r="Z1020" s="40">
        <v>608</v>
      </c>
      <c r="AA1020" s="69">
        <v>0</v>
      </c>
    </row>
    <row r="1021" spans="1:27">
      <c r="A1021" s="67" t="s">
        <v>3052</v>
      </c>
      <c r="B1021" s="67" t="s">
        <v>11</v>
      </c>
      <c r="C1021" s="67" t="s">
        <v>3102</v>
      </c>
      <c r="D1021" s="67" t="s">
        <v>4244</v>
      </c>
      <c r="E1021" s="67" t="s">
        <v>3968</v>
      </c>
      <c r="F1021" s="67" t="s">
        <v>118</v>
      </c>
      <c r="G1021" s="67" t="s">
        <v>2745</v>
      </c>
      <c r="H1021" s="67" t="s">
        <v>119</v>
      </c>
      <c r="I1021" s="67" t="s">
        <v>106</v>
      </c>
      <c r="J1021" s="67" t="s">
        <v>4251</v>
      </c>
      <c r="K1021" s="67" t="s">
        <v>4763</v>
      </c>
      <c r="L1021" s="68">
        <v>26250</v>
      </c>
      <c r="M1021" s="68">
        <v>1976.38</v>
      </c>
      <c r="N1021" s="68">
        <v>24273.62</v>
      </c>
      <c r="O1021" s="67" t="s">
        <v>4764</v>
      </c>
      <c r="P1021" s="67" t="str">
        <f>TMES[[#This Row],[cedula]]&amp;TMES[[#This Row],[ctapresup]]</f>
        <v>001020396902.1.1.1.01</v>
      </c>
      <c r="Q1021" s="69">
        <v>0</v>
      </c>
      <c r="R1021" s="40">
        <v>753.38</v>
      </c>
      <c r="S1021" s="40">
        <v>400</v>
      </c>
      <c r="T1021" s="69">
        <v>0</v>
      </c>
      <c r="U1021" s="69">
        <v>0</v>
      </c>
      <c r="V1021" s="69">
        <v>0</v>
      </c>
      <c r="W1021" s="40">
        <v>25</v>
      </c>
      <c r="X1021" s="69">
        <v>0</v>
      </c>
      <c r="Y1021" s="69">
        <v>0</v>
      </c>
      <c r="Z1021" s="40">
        <v>798</v>
      </c>
      <c r="AA1021" s="69">
        <v>0</v>
      </c>
    </row>
    <row r="1022" spans="1:27">
      <c r="A1022" s="67" t="s">
        <v>3052</v>
      </c>
      <c r="B1022" s="67" t="s">
        <v>11</v>
      </c>
      <c r="C1022" s="67" t="s">
        <v>3102</v>
      </c>
      <c r="D1022" s="67" t="s">
        <v>4244</v>
      </c>
      <c r="E1022" s="67" t="s">
        <v>3968</v>
      </c>
      <c r="F1022" s="67" t="s">
        <v>121</v>
      </c>
      <c r="G1022" s="67" t="s">
        <v>1575</v>
      </c>
      <c r="H1022" s="67" t="s">
        <v>10</v>
      </c>
      <c r="I1022" s="67" t="s">
        <v>106</v>
      </c>
      <c r="J1022" s="67" t="s">
        <v>4252</v>
      </c>
      <c r="K1022" s="67" t="s">
        <v>4763</v>
      </c>
      <c r="L1022" s="68">
        <v>22000</v>
      </c>
      <c r="M1022" s="68">
        <v>6547.86</v>
      </c>
      <c r="N1022" s="68">
        <v>15452.14</v>
      </c>
      <c r="O1022" s="67" t="s">
        <v>4764</v>
      </c>
      <c r="P1022" s="67" t="str">
        <f>TMES[[#This Row],[cedula]]&amp;TMES[[#This Row],[ctapresup]]</f>
        <v>001089581092.1.1.1.01</v>
      </c>
      <c r="Q1022" s="69">
        <v>0</v>
      </c>
      <c r="R1022" s="40">
        <v>631.4</v>
      </c>
      <c r="S1022" s="40">
        <v>300</v>
      </c>
      <c r="T1022" s="40">
        <v>4872.66</v>
      </c>
      <c r="U1022" s="69">
        <v>0</v>
      </c>
      <c r="V1022" s="40">
        <v>50</v>
      </c>
      <c r="W1022" s="40">
        <v>25</v>
      </c>
      <c r="X1022" s="69">
        <v>0</v>
      </c>
      <c r="Y1022" s="69">
        <v>0</v>
      </c>
      <c r="Z1022" s="40">
        <v>668.8</v>
      </c>
      <c r="AA1022" s="69">
        <v>0</v>
      </c>
    </row>
    <row r="1023" spans="1:27">
      <c r="A1023" s="67" t="s">
        <v>3052</v>
      </c>
      <c r="B1023" s="67" t="s">
        <v>11</v>
      </c>
      <c r="C1023" s="67" t="s">
        <v>3102</v>
      </c>
      <c r="D1023" s="67" t="s">
        <v>4244</v>
      </c>
      <c r="E1023" s="67" t="s">
        <v>3968</v>
      </c>
      <c r="F1023" s="67" t="s">
        <v>1859</v>
      </c>
      <c r="G1023" s="67" t="s">
        <v>2746</v>
      </c>
      <c r="H1023" s="67" t="s">
        <v>128</v>
      </c>
      <c r="I1023" s="67" t="s">
        <v>106</v>
      </c>
      <c r="J1023" s="67" t="s">
        <v>4253</v>
      </c>
      <c r="K1023" s="67" t="s">
        <v>4763</v>
      </c>
      <c r="L1023" s="68">
        <v>15000</v>
      </c>
      <c r="M1023" s="68">
        <v>911.5</v>
      </c>
      <c r="N1023" s="68">
        <v>14088.5</v>
      </c>
      <c r="O1023" s="67" t="s">
        <v>4764</v>
      </c>
      <c r="P1023" s="67" t="str">
        <f>TMES[[#This Row],[cedula]]&amp;TMES[[#This Row],[ctapresup]]</f>
        <v>402345954252.1.1.1.01</v>
      </c>
      <c r="Q1023" s="69">
        <v>0</v>
      </c>
      <c r="R1023" s="40">
        <v>430.5</v>
      </c>
      <c r="S1023" s="69">
        <v>0</v>
      </c>
      <c r="T1023" s="69">
        <v>0</v>
      </c>
      <c r="U1023" s="69">
        <v>0</v>
      </c>
      <c r="V1023" s="69">
        <v>0</v>
      </c>
      <c r="W1023" s="40">
        <v>25</v>
      </c>
      <c r="X1023" s="69">
        <v>0</v>
      </c>
      <c r="Y1023" s="69">
        <v>0</v>
      </c>
      <c r="Z1023" s="40">
        <v>456</v>
      </c>
      <c r="AA1023" s="69">
        <v>0</v>
      </c>
    </row>
    <row r="1024" spans="1:27">
      <c r="A1024" s="67" t="s">
        <v>3052</v>
      </c>
      <c r="B1024" s="67" t="s">
        <v>11</v>
      </c>
      <c r="C1024" s="67" t="s">
        <v>3102</v>
      </c>
      <c r="D1024" s="67" t="s">
        <v>4244</v>
      </c>
      <c r="E1024" s="67" t="s">
        <v>3968</v>
      </c>
      <c r="F1024" s="67" t="s">
        <v>122</v>
      </c>
      <c r="G1024" s="67" t="s">
        <v>1576</v>
      </c>
      <c r="H1024" s="67" t="s">
        <v>110</v>
      </c>
      <c r="I1024" s="67" t="s">
        <v>106</v>
      </c>
      <c r="J1024" s="67" t="s">
        <v>4254</v>
      </c>
      <c r="K1024" s="67" t="s">
        <v>4763</v>
      </c>
      <c r="L1024" s="68">
        <v>30000</v>
      </c>
      <c r="M1024" s="68">
        <v>1848</v>
      </c>
      <c r="N1024" s="68">
        <v>28152</v>
      </c>
      <c r="O1024" s="67" t="s">
        <v>4764</v>
      </c>
      <c r="P1024" s="67" t="str">
        <f>TMES[[#This Row],[cedula]]&amp;TMES[[#This Row],[ctapresup]]</f>
        <v>001028300492.1.1.1.01</v>
      </c>
      <c r="Q1024" s="69">
        <v>0</v>
      </c>
      <c r="R1024" s="40">
        <v>861</v>
      </c>
      <c r="S1024" s="69">
        <v>0</v>
      </c>
      <c r="T1024" s="69">
        <v>0</v>
      </c>
      <c r="U1024" s="69">
        <v>0</v>
      </c>
      <c r="V1024" s="40">
        <v>50</v>
      </c>
      <c r="W1024" s="40">
        <v>25</v>
      </c>
      <c r="X1024" s="69">
        <v>0</v>
      </c>
      <c r="Y1024" s="69">
        <v>0</v>
      </c>
      <c r="Z1024" s="40">
        <v>912</v>
      </c>
      <c r="AA1024" s="69">
        <v>0</v>
      </c>
    </row>
    <row r="1025" spans="1:27">
      <c r="A1025" s="67" t="s">
        <v>3052</v>
      </c>
      <c r="B1025" s="67" t="s">
        <v>11</v>
      </c>
      <c r="C1025" s="67" t="s">
        <v>3102</v>
      </c>
      <c r="D1025" s="67" t="s">
        <v>4244</v>
      </c>
      <c r="E1025" s="67" t="s">
        <v>3968</v>
      </c>
      <c r="F1025" s="67" t="s">
        <v>124</v>
      </c>
      <c r="G1025" s="67" t="s">
        <v>1577</v>
      </c>
      <c r="H1025" s="67" t="s">
        <v>27</v>
      </c>
      <c r="I1025" s="67" t="s">
        <v>106</v>
      </c>
      <c r="J1025" s="67" t="s">
        <v>4255</v>
      </c>
      <c r="K1025" s="67" t="s">
        <v>4763</v>
      </c>
      <c r="L1025" s="68">
        <v>15000</v>
      </c>
      <c r="M1025" s="68">
        <v>1757.5</v>
      </c>
      <c r="N1025" s="68">
        <v>13242.5</v>
      </c>
      <c r="O1025" s="67" t="s">
        <v>4764</v>
      </c>
      <c r="P1025" s="67" t="str">
        <f>TMES[[#This Row],[cedula]]&amp;TMES[[#This Row],[ctapresup]]</f>
        <v>001026325772.1.1.1.01</v>
      </c>
      <c r="Q1025" s="69">
        <v>0</v>
      </c>
      <c r="R1025" s="40">
        <v>430.5</v>
      </c>
      <c r="S1025" s="40">
        <v>300</v>
      </c>
      <c r="T1025" s="40">
        <v>496</v>
      </c>
      <c r="U1025" s="69">
        <v>0</v>
      </c>
      <c r="V1025" s="40">
        <v>50</v>
      </c>
      <c r="W1025" s="40">
        <v>25</v>
      </c>
      <c r="X1025" s="69">
        <v>0</v>
      </c>
      <c r="Y1025" s="69">
        <v>0</v>
      </c>
      <c r="Z1025" s="40">
        <v>456</v>
      </c>
      <c r="AA1025" s="69">
        <v>0</v>
      </c>
    </row>
    <row r="1026" spans="1:27">
      <c r="A1026" s="67" t="s">
        <v>3052</v>
      </c>
      <c r="B1026" s="67" t="s">
        <v>11</v>
      </c>
      <c r="C1026" s="67" t="s">
        <v>3102</v>
      </c>
      <c r="D1026" s="67" t="s">
        <v>4244</v>
      </c>
      <c r="E1026" s="67" t="s">
        <v>3968</v>
      </c>
      <c r="F1026" s="67" t="s">
        <v>126</v>
      </c>
      <c r="G1026" s="67" t="s">
        <v>1578</v>
      </c>
      <c r="H1026" s="67" t="s">
        <v>127</v>
      </c>
      <c r="I1026" s="67" t="s">
        <v>106</v>
      </c>
      <c r="J1026" s="67" t="s">
        <v>4256</v>
      </c>
      <c r="K1026" s="67" t="s">
        <v>4763</v>
      </c>
      <c r="L1026" s="68">
        <v>11000</v>
      </c>
      <c r="M1026" s="68">
        <v>3932.72</v>
      </c>
      <c r="N1026" s="68">
        <v>7067.28</v>
      </c>
      <c r="O1026" s="67" t="s">
        <v>4764</v>
      </c>
      <c r="P1026" s="67" t="str">
        <f>TMES[[#This Row],[cedula]]&amp;TMES[[#This Row],[ctapresup]]</f>
        <v>001054073812.1.1.1.01</v>
      </c>
      <c r="Q1026" s="69">
        <v>0</v>
      </c>
      <c r="R1026" s="40">
        <v>315.7</v>
      </c>
      <c r="S1026" s="40">
        <v>300</v>
      </c>
      <c r="T1026" s="40">
        <v>2907.62</v>
      </c>
      <c r="U1026" s="69">
        <v>0</v>
      </c>
      <c r="V1026" s="40">
        <v>50</v>
      </c>
      <c r="W1026" s="40">
        <v>25</v>
      </c>
      <c r="X1026" s="69">
        <v>0</v>
      </c>
      <c r="Y1026" s="69">
        <v>0</v>
      </c>
      <c r="Z1026" s="40">
        <v>334.4</v>
      </c>
      <c r="AA1026" s="69">
        <v>0</v>
      </c>
    </row>
    <row r="1027" spans="1:27">
      <c r="A1027" s="67" t="s">
        <v>3052</v>
      </c>
      <c r="B1027" s="67" t="s">
        <v>11</v>
      </c>
      <c r="C1027" s="67" t="s">
        <v>3102</v>
      </c>
      <c r="D1027" s="67" t="s">
        <v>4244</v>
      </c>
      <c r="E1027" s="67" t="s">
        <v>3968</v>
      </c>
      <c r="F1027" s="67" t="s">
        <v>129</v>
      </c>
      <c r="G1027" s="67" t="s">
        <v>2748</v>
      </c>
      <c r="H1027" s="67" t="s">
        <v>111</v>
      </c>
      <c r="I1027" s="67" t="s">
        <v>106</v>
      </c>
      <c r="J1027" s="67" t="s">
        <v>4257</v>
      </c>
      <c r="K1027" s="67" t="s">
        <v>4763</v>
      </c>
      <c r="L1027" s="68">
        <v>30000</v>
      </c>
      <c r="M1027" s="68">
        <v>1798</v>
      </c>
      <c r="N1027" s="68">
        <v>28202</v>
      </c>
      <c r="O1027" s="67" t="s">
        <v>4764</v>
      </c>
      <c r="P1027" s="67" t="str">
        <f>TMES[[#This Row],[cedula]]&amp;TMES[[#This Row],[ctapresup]]</f>
        <v>001000616212.1.1.1.01</v>
      </c>
      <c r="Q1027" s="69">
        <v>0</v>
      </c>
      <c r="R1027" s="40">
        <v>861</v>
      </c>
      <c r="S1027" s="69">
        <v>0</v>
      </c>
      <c r="T1027" s="69">
        <v>0</v>
      </c>
      <c r="U1027" s="69">
        <v>0</v>
      </c>
      <c r="V1027" s="69">
        <v>0</v>
      </c>
      <c r="W1027" s="40">
        <v>25</v>
      </c>
      <c r="X1027" s="69">
        <v>0</v>
      </c>
      <c r="Y1027" s="69">
        <v>0</v>
      </c>
      <c r="Z1027" s="40">
        <v>912</v>
      </c>
      <c r="AA1027" s="69">
        <v>0</v>
      </c>
    </row>
    <row r="1028" spans="1:27">
      <c r="A1028" s="67" t="s">
        <v>3052</v>
      </c>
      <c r="B1028" s="67" t="s">
        <v>11</v>
      </c>
      <c r="C1028" s="67" t="s">
        <v>3102</v>
      </c>
      <c r="D1028" s="67" t="s">
        <v>4244</v>
      </c>
      <c r="E1028" s="67" t="s">
        <v>3968</v>
      </c>
      <c r="F1028" s="67" t="s">
        <v>1579</v>
      </c>
      <c r="G1028" s="67" t="s">
        <v>2749</v>
      </c>
      <c r="H1028" s="67" t="s">
        <v>32</v>
      </c>
      <c r="I1028" s="67" t="s">
        <v>106</v>
      </c>
      <c r="J1028" s="67" t="s">
        <v>4258</v>
      </c>
      <c r="K1028" s="67" t="s">
        <v>4763</v>
      </c>
      <c r="L1028" s="68">
        <v>25000</v>
      </c>
      <c r="M1028" s="68">
        <v>4298.5</v>
      </c>
      <c r="N1028" s="68">
        <v>20701.5</v>
      </c>
      <c r="O1028" s="67" t="s">
        <v>4764</v>
      </c>
      <c r="P1028" s="67" t="str">
        <f>TMES[[#This Row],[cedula]]&amp;TMES[[#This Row],[ctapresup]]</f>
        <v>225008895672.1.1.1.01</v>
      </c>
      <c r="Q1028" s="69">
        <v>0</v>
      </c>
      <c r="R1028" s="40">
        <v>717.5</v>
      </c>
      <c r="S1028" s="69">
        <v>0</v>
      </c>
      <c r="T1028" s="40">
        <v>2796</v>
      </c>
      <c r="U1028" s="69">
        <v>0</v>
      </c>
      <c r="V1028" s="69">
        <v>0</v>
      </c>
      <c r="W1028" s="40">
        <v>25</v>
      </c>
      <c r="X1028" s="69">
        <v>0</v>
      </c>
      <c r="Y1028" s="69">
        <v>0</v>
      </c>
      <c r="Z1028" s="40">
        <v>760</v>
      </c>
      <c r="AA1028" s="69">
        <v>0</v>
      </c>
    </row>
    <row r="1029" spans="1:27">
      <c r="A1029" s="67" t="s">
        <v>3052</v>
      </c>
      <c r="B1029" s="67" t="s">
        <v>11</v>
      </c>
      <c r="C1029" s="67" t="s">
        <v>3102</v>
      </c>
      <c r="D1029" s="67" t="s">
        <v>4244</v>
      </c>
      <c r="E1029" s="67" t="s">
        <v>3968</v>
      </c>
      <c r="F1029" s="67" t="s">
        <v>131</v>
      </c>
      <c r="G1029" s="67" t="s">
        <v>1580</v>
      </c>
      <c r="H1029" s="67" t="s">
        <v>111</v>
      </c>
      <c r="I1029" s="67" t="s">
        <v>106</v>
      </c>
      <c r="J1029" s="67" t="s">
        <v>4259</v>
      </c>
      <c r="K1029" s="67" t="s">
        <v>4763</v>
      </c>
      <c r="L1029" s="68">
        <v>30000</v>
      </c>
      <c r="M1029" s="68">
        <v>6222.47</v>
      </c>
      <c r="N1029" s="68">
        <v>23777.53</v>
      </c>
      <c r="O1029" s="67" t="s">
        <v>4764</v>
      </c>
      <c r="P1029" s="67" t="str">
        <f>TMES[[#This Row],[cedula]]&amp;TMES[[#This Row],[ctapresup]]</f>
        <v>001019198432.1.1.1.01</v>
      </c>
      <c r="Q1029" s="69">
        <v>0</v>
      </c>
      <c r="R1029" s="40">
        <v>861</v>
      </c>
      <c r="S1029" s="40">
        <v>300</v>
      </c>
      <c r="T1029" s="40">
        <v>4074.47</v>
      </c>
      <c r="U1029" s="69">
        <v>0</v>
      </c>
      <c r="V1029" s="40">
        <v>50</v>
      </c>
      <c r="W1029" s="40">
        <v>25</v>
      </c>
      <c r="X1029" s="69">
        <v>0</v>
      </c>
      <c r="Y1029" s="69">
        <v>0</v>
      </c>
      <c r="Z1029" s="40">
        <v>912</v>
      </c>
      <c r="AA1029" s="69">
        <v>0</v>
      </c>
    </row>
    <row r="1030" spans="1:27">
      <c r="A1030" s="67" t="s">
        <v>3052</v>
      </c>
      <c r="B1030" s="67" t="s">
        <v>11</v>
      </c>
      <c r="C1030" s="67" t="s">
        <v>3102</v>
      </c>
      <c r="D1030" s="67" t="s">
        <v>4244</v>
      </c>
      <c r="E1030" s="67" t="s">
        <v>3968</v>
      </c>
      <c r="F1030" s="67" t="s">
        <v>3289</v>
      </c>
      <c r="G1030" s="67" t="s">
        <v>3324</v>
      </c>
      <c r="H1030" s="67" t="s">
        <v>389</v>
      </c>
      <c r="I1030" s="67" t="s">
        <v>106</v>
      </c>
      <c r="J1030" s="67" t="s">
        <v>4260</v>
      </c>
      <c r="K1030" s="67" t="s">
        <v>4763</v>
      </c>
      <c r="L1030" s="68">
        <v>25000</v>
      </c>
      <c r="M1030" s="68">
        <v>1502.5</v>
      </c>
      <c r="N1030" s="68">
        <v>23497.5</v>
      </c>
      <c r="O1030" s="67" t="s">
        <v>4764</v>
      </c>
      <c r="P1030" s="67" t="str">
        <f>TMES[[#This Row],[cedula]]&amp;TMES[[#This Row],[ctapresup]]</f>
        <v>001133176482.1.1.1.01</v>
      </c>
      <c r="Q1030" s="69">
        <v>0</v>
      </c>
      <c r="R1030" s="40">
        <v>717.5</v>
      </c>
      <c r="S1030" s="69">
        <v>0</v>
      </c>
      <c r="T1030" s="69">
        <v>0</v>
      </c>
      <c r="U1030" s="69">
        <v>0</v>
      </c>
      <c r="V1030" s="69">
        <v>0</v>
      </c>
      <c r="W1030" s="40">
        <v>25</v>
      </c>
      <c r="X1030" s="69">
        <v>0</v>
      </c>
      <c r="Y1030" s="69">
        <v>0</v>
      </c>
      <c r="Z1030" s="40">
        <v>760</v>
      </c>
      <c r="AA1030" s="69">
        <v>0</v>
      </c>
    </row>
    <row r="1031" spans="1:27">
      <c r="A1031" s="67" t="s">
        <v>3052</v>
      </c>
      <c r="B1031" s="67" t="s">
        <v>11</v>
      </c>
      <c r="C1031" s="67" t="s">
        <v>3102</v>
      </c>
      <c r="D1031" s="67" t="s">
        <v>4244</v>
      </c>
      <c r="E1031" s="67" t="s">
        <v>3968</v>
      </c>
      <c r="F1031" s="67" t="s">
        <v>132</v>
      </c>
      <c r="G1031" s="67" t="s">
        <v>2750</v>
      </c>
      <c r="H1031" s="67" t="s">
        <v>59</v>
      </c>
      <c r="I1031" s="67" t="s">
        <v>106</v>
      </c>
      <c r="J1031" s="67" t="s">
        <v>4261</v>
      </c>
      <c r="K1031" s="67" t="s">
        <v>4763</v>
      </c>
      <c r="L1031" s="68">
        <v>130000</v>
      </c>
      <c r="M1031" s="68">
        <v>28004.46</v>
      </c>
      <c r="N1031" s="68">
        <v>101995.54</v>
      </c>
      <c r="O1031" s="67" t="s">
        <v>4764</v>
      </c>
      <c r="P1031" s="67" t="str">
        <f>TMES[[#This Row],[cedula]]&amp;TMES[[#This Row],[ctapresup]]</f>
        <v>001151367312.1.1.1.01</v>
      </c>
      <c r="Q1031" s="69">
        <v>0</v>
      </c>
      <c r="R1031" s="40">
        <v>3731</v>
      </c>
      <c r="S1031" s="69">
        <v>0</v>
      </c>
      <c r="T1031" s="69">
        <v>0</v>
      </c>
      <c r="U1031" s="69">
        <v>0</v>
      </c>
      <c r="V1031" s="69">
        <v>0</v>
      </c>
      <c r="W1031" s="40">
        <v>25</v>
      </c>
      <c r="X1031" s="40">
        <v>18784.009999999998</v>
      </c>
      <c r="Y1031" s="69">
        <v>0</v>
      </c>
      <c r="Z1031" s="40">
        <v>3952</v>
      </c>
      <c r="AA1031" s="40">
        <v>1512.45</v>
      </c>
    </row>
    <row r="1032" spans="1:27">
      <c r="A1032" s="67" t="s">
        <v>3052</v>
      </c>
      <c r="B1032" s="67" t="s">
        <v>11</v>
      </c>
      <c r="C1032" s="67" t="s">
        <v>3102</v>
      </c>
      <c r="D1032" s="67" t="s">
        <v>4244</v>
      </c>
      <c r="E1032" s="67" t="s">
        <v>3968</v>
      </c>
      <c r="F1032" s="67" t="s">
        <v>564</v>
      </c>
      <c r="G1032" s="67" t="s">
        <v>2751</v>
      </c>
      <c r="H1032" s="67" t="s">
        <v>8</v>
      </c>
      <c r="I1032" s="67" t="s">
        <v>106</v>
      </c>
      <c r="J1032" s="67" t="s">
        <v>4262</v>
      </c>
      <c r="K1032" s="67" t="s">
        <v>4763</v>
      </c>
      <c r="L1032" s="68">
        <v>20000</v>
      </c>
      <c r="M1032" s="68">
        <v>10981.93</v>
      </c>
      <c r="N1032" s="68">
        <v>9018.07</v>
      </c>
      <c r="O1032" s="67" t="s">
        <v>4764</v>
      </c>
      <c r="P1032" s="67" t="str">
        <f>TMES[[#This Row],[cedula]]&amp;TMES[[#This Row],[ctapresup]]</f>
        <v>001175375632.1.1.1.01</v>
      </c>
      <c r="Q1032" s="69">
        <v>0</v>
      </c>
      <c r="R1032" s="40">
        <v>574</v>
      </c>
      <c r="S1032" s="69">
        <v>0</v>
      </c>
      <c r="T1032" s="40">
        <v>9724.93</v>
      </c>
      <c r="U1032" s="69">
        <v>0</v>
      </c>
      <c r="V1032" s="40">
        <v>50</v>
      </c>
      <c r="W1032" s="40">
        <v>25</v>
      </c>
      <c r="X1032" s="69">
        <v>0</v>
      </c>
      <c r="Y1032" s="69">
        <v>0</v>
      </c>
      <c r="Z1032" s="40">
        <v>608</v>
      </c>
      <c r="AA1032" s="69">
        <v>0</v>
      </c>
    </row>
    <row r="1033" spans="1:27">
      <c r="A1033" s="67" t="s">
        <v>3052</v>
      </c>
      <c r="B1033" s="67" t="s">
        <v>11</v>
      </c>
      <c r="C1033" s="67" t="s">
        <v>3102</v>
      </c>
      <c r="D1033" s="67" t="s">
        <v>4244</v>
      </c>
      <c r="E1033" s="67" t="s">
        <v>3968</v>
      </c>
      <c r="F1033" s="67" t="s">
        <v>202</v>
      </c>
      <c r="G1033" s="67" t="s">
        <v>2752</v>
      </c>
      <c r="H1033" s="67" t="s">
        <v>203</v>
      </c>
      <c r="I1033" s="67" t="s">
        <v>106</v>
      </c>
      <c r="J1033" s="67" t="s">
        <v>4263</v>
      </c>
      <c r="K1033" s="67" t="s">
        <v>4763</v>
      </c>
      <c r="L1033" s="68">
        <v>40000</v>
      </c>
      <c r="M1033" s="68">
        <v>12458.38</v>
      </c>
      <c r="N1033" s="68">
        <v>27541.62</v>
      </c>
      <c r="O1033" s="67" t="s">
        <v>4764</v>
      </c>
      <c r="P1033" s="67" t="str">
        <f>TMES[[#This Row],[cedula]]&amp;TMES[[#This Row],[ctapresup]]</f>
        <v>027000065762.1.1.1.01</v>
      </c>
      <c r="Q1033" s="69">
        <v>0</v>
      </c>
      <c r="R1033" s="40">
        <v>1148</v>
      </c>
      <c r="S1033" s="69">
        <v>0</v>
      </c>
      <c r="T1033" s="40">
        <v>9576.73</v>
      </c>
      <c r="U1033" s="69">
        <v>0</v>
      </c>
      <c r="V1033" s="40">
        <v>50</v>
      </c>
      <c r="W1033" s="40">
        <v>25</v>
      </c>
      <c r="X1033" s="40">
        <v>442.65</v>
      </c>
      <c r="Y1033" s="69">
        <v>0</v>
      </c>
      <c r="Z1033" s="40">
        <v>1216</v>
      </c>
      <c r="AA1033" s="69">
        <v>0</v>
      </c>
    </row>
    <row r="1034" spans="1:27">
      <c r="A1034" s="67" t="s">
        <v>3052</v>
      </c>
      <c r="B1034" s="67" t="s">
        <v>11</v>
      </c>
      <c r="C1034" s="67" t="s">
        <v>3102</v>
      </c>
      <c r="D1034" s="67" t="s">
        <v>4244</v>
      </c>
      <c r="E1034" s="67" t="s">
        <v>3968</v>
      </c>
      <c r="F1034" s="67" t="s">
        <v>1978</v>
      </c>
      <c r="G1034" s="67" t="s">
        <v>2753</v>
      </c>
      <c r="H1034" s="67" t="s">
        <v>8</v>
      </c>
      <c r="I1034" s="67" t="s">
        <v>106</v>
      </c>
      <c r="J1034" s="67" t="s">
        <v>4264</v>
      </c>
      <c r="K1034" s="67" t="s">
        <v>4763</v>
      </c>
      <c r="L1034" s="68">
        <v>17000</v>
      </c>
      <c r="M1034" s="68">
        <v>1029.7</v>
      </c>
      <c r="N1034" s="68">
        <v>15970.3</v>
      </c>
      <c r="O1034" s="67" t="s">
        <v>4764</v>
      </c>
      <c r="P1034" s="67" t="str">
        <f>TMES[[#This Row],[cedula]]&amp;TMES[[#This Row],[ctapresup]]</f>
        <v>402154008192.1.1.1.01</v>
      </c>
      <c r="Q1034" s="69">
        <v>0</v>
      </c>
      <c r="R1034" s="40">
        <v>487.9</v>
      </c>
      <c r="S1034" s="69">
        <v>0</v>
      </c>
      <c r="T1034" s="69">
        <v>0</v>
      </c>
      <c r="U1034" s="69">
        <v>0</v>
      </c>
      <c r="V1034" s="69">
        <v>0</v>
      </c>
      <c r="W1034" s="40">
        <v>25</v>
      </c>
      <c r="X1034" s="69">
        <v>0</v>
      </c>
      <c r="Y1034" s="69">
        <v>0</v>
      </c>
      <c r="Z1034" s="40">
        <v>516.79999999999995</v>
      </c>
      <c r="AA1034" s="69">
        <v>0</v>
      </c>
    </row>
    <row r="1035" spans="1:27">
      <c r="A1035" s="67" t="s">
        <v>3051</v>
      </c>
      <c r="B1035" s="67" t="s">
        <v>4793</v>
      </c>
      <c r="C1035" s="67" t="s">
        <v>3088</v>
      </c>
      <c r="D1035" s="67" t="s">
        <v>3361</v>
      </c>
      <c r="E1035" s="67" t="s">
        <v>3362</v>
      </c>
      <c r="F1035" s="67" t="s">
        <v>1581</v>
      </c>
      <c r="G1035" s="67" t="s">
        <v>2754</v>
      </c>
      <c r="H1035" s="67" t="s">
        <v>3269</v>
      </c>
      <c r="I1035" s="67" t="s">
        <v>231</v>
      </c>
      <c r="J1035" s="67" t="s">
        <v>4266</v>
      </c>
      <c r="K1035" s="67" t="s">
        <v>4763</v>
      </c>
      <c r="L1035" s="68">
        <v>60000</v>
      </c>
      <c r="M1035" s="68">
        <v>7057.68</v>
      </c>
      <c r="N1035" s="68">
        <v>52942.32</v>
      </c>
      <c r="O1035" s="67" t="s">
        <v>4764</v>
      </c>
      <c r="P1035" s="67" t="str">
        <f>TMES[[#This Row],[cedula]]&amp;TMES[[#This Row],[ctapresup]]</f>
        <v>402230068712.1.1.2.08</v>
      </c>
      <c r="Q1035" s="69">
        <v>0</v>
      </c>
      <c r="R1035" s="40">
        <v>1722</v>
      </c>
      <c r="S1035" s="69">
        <v>0</v>
      </c>
      <c r="T1035" s="69">
        <v>0</v>
      </c>
      <c r="U1035" s="69">
        <v>0</v>
      </c>
      <c r="V1035" s="69">
        <v>0</v>
      </c>
      <c r="W1035" s="40">
        <v>25</v>
      </c>
      <c r="X1035" s="40">
        <v>3486.68</v>
      </c>
      <c r="Y1035" s="69">
        <v>0</v>
      </c>
      <c r="Z1035" s="40">
        <v>1824</v>
      </c>
      <c r="AA1035" s="69">
        <v>0</v>
      </c>
    </row>
    <row r="1036" spans="1:27">
      <c r="A1036" s="67" t="s">
        <v>3051</v>
      </c>
      <c r="B1036" s="67" t="s">
        <v>4793</v>
      </c>
      <c r="C1036" s="67" t="s">
        <v>3088</v>
      </c>
      <c r="D1036" s="67" t="s">
        <v>3361</v>
      </c>
      <c r="E1036" s="67" t="s">
        <v>3362</v>
      </c>
      <c r="F1036" s="67" t="s">
        <v>3286</v>
      </c>
      <c r="G1036" s="67" t="s">
        <v>3321</v>
      </c>
      <c r="H1036" s="67" t="s">
        <v>1861</v>
      </c>
      <c r="I1036" s="67" t="s">
        <v>342</v>
      </c>
      <c r="J1036" s="67" t="s">
        <v>4267</v>
      </c>
      <c r="K1036" s="67" t="s">
        <v>4763</v>
      </c>
      <c r="L1036" s="68">
        <v>50000</v>
      </c>
      <c r="M1036" s="68">
        <v>4834</v>
      </c>
      <c r="N1036" s="68">
        <v>45166</v>
      </c>
      <c r="O1036" s="67" t="s">
        <v>4764</v>
      </c>
      <c r="P1036" s="67" t="str">
        <f>TMES[[#This Row],[cedula]]&amp;TMES[[#This Row],[ctapresup]]</f>
        <v>402147752942.1.1.2.08</v>
      </c>
      <c r="Q1036" s="69">
        <v>0</v>
      </c>
      <c r="R1036" s="40">
        <v>1435</v>
      </c>
      <c r="S1036" s="69">
        <v>0</v>
      </c>
      <c r="T1036" s="69">
        <v>0</v>
      </c>
      <c r="U1036" s="69">
        <v>0</v>
      </c>
      <c r="V1036" s="69">
        <v>0</v>
      </c>
      <c r="W1036" s="40">
        <v>25</v>
      </c>
      <c r="X1036" s="40">
        <v>1854</v>
      </c>
      <c r="Y1036" s="69">
        <v>0</v>
      </c>
      <c r="Z1036" s="40">
        <v>1520</v>
      </c>
      <c r="AA1036" s="69">
        <v>0</v>
      </c>
    </row>
    <row r="1037" spans="1:27">
      <c r="A1037" s="67" t="s">
        <v>3051</v>
      </c>
      <c r="B1037" s="67" t="s">
        <v>4793</v>
      </c>
      <c r="C1037" s="67" t="s">
        <v>3088</v>
      </c>
      <c r="D1037" s="67" t="s">
        <v>3361</v>
      </c>
      <c r="E1037" s="67" t="s">
        <v>3362</v>
      </c>
      <c r="F1037" s="67" t="s">
        <v>1860</v>
      </c>
      <c r="G1037" s="67" t="s">
        <v>2755</v>
      </c>
      <c r="H1037" s="67" t="s">
        <v>1861</v>
      </c>
      <c r="I1037" s="67" t="s">
        <v>288</v>
      </c>
      <c r="J1037" s="67" t="s">
        <v>4268</v>
      </c>
      <c r="K1037" s="67" t="s">
        <v>4763</v>
      </c>
      <c r="L1037" s="68">
        <v>50000</v>
      </c>
      <c r="M1037" s="68">
        <v>4834</v>
      </c>
      <c r="N1037" s="68">
        <v>45166</v>
      </c>
      <c r="O1037" s="67" t="s">
        <v>4764</v>
      </c>
      <c r="P1037" s="67" t="str">
        <f>TMES[[#This Row],[cedula]]&amp;TMES[[#This Row],[ctapresup]]</f>
        <v>402241575582.1.1.2.08</v>
      </c>
      <c r="Q1037" s="69">
        <v>0</v>
      </c>
      <c r="R1037" s="40">
        <v>1435</v>
      </c>
      <c r="S1037" s="69">
        <v>0</v>
      </c>
      <c r="T1037" s="69">
        <v>0</v>
      </c>
      <c r="U1037" s="69">
        <v>0</v>
      </c>
      <c r="V1037" s="69">
        <v>0</v>
      </c>
      <c r="W1037" s="40">
        <v>25</v>
      </c>
      <c r="X1037" s="40">
        <v>1854</v>
      </c>
      <c r="Y1037" s="69">
        <v>0</v>
      </c>
      <c r="Z1037" s="40">
        <v>1520</v>
      </c>
      <c r="AA1037" s="69">
        <v>0</v>
      </c>
    </row>
    <row r="1038" spans="1:27">
      <c r="A1038" s="67" t="s">
        <v>3051</v>
      </c>
      <c r="B1038" s="67" t="s">
        <v>4793</v>
      </c>
      <c r="C1038" s="67" t="s">
        <v>3088</v>
      </c>
      <c r="D1038" s="67" t="s">
        <v>3361</v>
      </c>
      <c r="E1038" s="67" t="s">
        <v>3362</v>
      </c>
      <c r="F1038" s="67" t="s">
        <v>1619</v>
      </c>
      <c r="G1038" s="67" t="s">
        <v>2756</v>
      </c>
      <c r="H1038" s="67" t="s">
        <v>1173</v>
      </c>
      <c r="I1038" s="67" t="s">
        <v>674</v>
      </c>
      <c r="J1038" s="67" t="s">
        <v>4269</v>
      </c>
      <c r="K1038" s="67" t="s">
        <v>4763</v>
      </c>
      <c r="L1038" s="68">
        <v>50000</v>
      </c>
      <c r="M1038" s="68">
        <v>4834</v>
      </c>
      <c r="N1038" s="68">
        <v>45166</v>
      </c>
      <c r="O1038" s="67" t="s">
        <v>4764</v>
      </c>
      <c r="P1038" s="67" t="str">
        <f>TMES[[#This Row],[cedula]]&amp;TMES[[#This Row],[ctapresup]]</f>
        <v>037007817962.1.1.2.08</v>
      </c>
      <c r="Q1038" s="69">
        <v>0</v>
      </c>
      <c r="R1038" s="40">
        <v>1435</v>
      </c>
      <c r="S1038" s="69">
        <v>0</v>
      </c>
      <c r="T1038" s="69">
        <v>0</v>
      </c>
      <c r="U1038" s="69">
        <v>0</v>
      </c>
      <c r="V1038" s="69">
        <v>0</v>
      </c>
      <c r="W1038" s="40">
        <v>25</v>
      </c>
      <c r="X1038" s="40">
        <v>1854</v>
      </c>
      <c r="Y1038" s="69">
        <v>0</v>
      </c>
      <c r="Z1038" s="40">
        <v>1520</v>
      </c>
      <c r="AA1038" s="69">
        <v>0</v>
      </c>
    </row>
    <row r="1039" spans="1:27">
      <c r="A1039" s="67" t="s">
        <v>3051</v>
      </c>
      <c r="B1039" s="67" t="s">
        <v>4793</v>
      </c>
      <c r="C1039" s="67" t="s">
        <v>3088</v>
      </c>
      <c r="D1039" s="67" t="s">
        <v>3361</v>
      </c>
      <c r="E1039" s="67" t="s">
        <v>3362</v>
      </c>
      <c r="F1039" s="67" t="s">
        <v>1183</v>
      </c>
      <c r="G1039" s="67" t="s">
        <v>2757</v>
      </c>
      <c r="H1039" s="67" t="s">
        <v>1173</v>
      </c>
      <c r="I1039" s="67" t="s">
        <v>1115</v>
      </c>
      <c r="J1039" s="67" t="s">
        <v>4270</v>
      </c>
      <c r="K1039" s="67" t="s">
        <v>4763</v>
      </c>
      <c r="L1039" s="68">
        <v>40000</v>
      </c>
      <c r="M1039" s="68">
        <v>2831.65</v>
      </c>
      <c r="N1039" s="68">
        <v>37168.35</v>
      </c>
      <c r="O1039" s="67" t="s">
        <v>4764</v>
      </c>
      <c r="P1039" s="67" t="str">
        <f>TMES[[#This Row],[cedula]]&amp;TMES[[#This Row],[ctapresup]]</f>
        <v>001182164562.1.1.2.08</v>
      </c>
      <c r="Q1039" s="69">
        <v>0</v>
      </c>
      <c r="R1039" s="40">
        <v>1148</v>
      </c>
      <c r="S1039" s="69">
        <v>0</v>
      </c>
      <c r="T1039" s="69">
        <v>0</v>
      </c>
      <c r="U1039" s="69">
        <v>0</v>
      </c>
      <c r="V1039" s="69">
        <v>0</v>
      </c>
      <c r="W1039" s="40">
        <v>25</v>
      </c>
      <c r="X1039" s="40">
        <v>442.65</v>
      </c>
      <c r="Y1039" s="69">
        <v>0</v>
      </c>
      <c r="Z1039" s="40">
        <v>1216</v>
      </c>
      <c r="AA1039" s="69">
        <v>0</v>
      </c>
    </row>
    <row r="1040" spans="1:27">
      <c r="A1040" s="67" t="s">
        <v>3051</v>
      </c>
      <c r="B1040" s="67" t="s">
        <v>4793</v>
      </c>
      <c r="C1040" s="67" t="s">
        <v>3088</v>
      </c>
      <c r="D1040" s="67" t="s">
        <v>3361</v>
      </c>
      <c r="E1040" s="67" t="s">
        <v>3362</v>
      </c>
      <c r="F1040" s="67" t="s">
        <v>1862</v>
      </c>
      <c r="G1040" s="67" t="s">
        <v>2758</v>
      </c>
      <c r="H1040" s="67" t="s">
        <v>1861</v>
      </c>
      <c r="I1040" s="67" t="s">
        <v>288</v>
      </c>
      <c r="J1040" s="67" t="s">
        <v>4271</v>
      </c>
      <c r="K1040" s="67" t="s">
        <v>4763</v>
      </c>
      <c r="L1040" s="68">
        <v>55000</v>
      </c>
      <c r="M1040" s="68">
        <v>5835.18</v>
      </c>
      <c r="N1040" s="68">
        <v>49164.82</v>
      </c>
      <c r="O1040" s="67" t="s">
        <v>4764</v>
      </c>
      <c r="P1040" s="67" t="str">
        <f>TMES[[#This Row],[cedula]]&amp;TMES[[#This Row],[ctapresup]]</f>
        <v>402250536652.1.1.2.08</v>
      </c>
      <c r="Q1040" s="69">
        <v>0</v>
      </c>
      <c r="R1040" s="40">
        <v>1578.5</v>
      </c>
      <c r="S1040" s="69">
        <v>0</v>
      </c>
      <c r="T1040" s="69">
        <v>0</v>
      </c>
      <c r="U1040" s="69">
        <v>0</v>
      </c>
      <c r="V1040" s="69">
        <v>0</v>
      </c>
      <c r="W1040" s="40">
        <v>25</v>
      </c>
      <c r="X1040" s="40">
        <v>2559.6799999999998</v>
      </c>
      <c r="Y1040" s="69">
        <v>0</v>
      </c>
      <c r="Z1040" s="40">
        <v>1672</v>
      </c>
      <c r="AA1040" s="69">
        <v>0</v>
      </c>
    </row>
    <row r="1041" spans="1:27">
      <c r="A1041" s="67" t="s">
        <v>3051</v>
      </c>
      <c r="B1041" s="67" t="s">
        <v>4793</v>
      </c>
      <c r="C1041" s="67" t="s">
        <v>3088</v>
      </c>
      <c r="D1041" s="67" t="s">
        <v>3361</v>
      </c>
      <c r="E1041" s="67" t="s">
        <v>3362</v>
      </c>
      <c r="F1041" s="67" t="s">
        <v>1863</v>
      </c>
      <c r="G1041" s="67" t="s">
        <v>2759</v>
      </c>
      <c r="H1041" s="67" t="s">
        <v>59</v>
      </c>
      <c r="I1041" s="67" t="s">
        <v>282</v>
      </c>
      <c r="J1041" s="67" t="s">
        <v>4272</v>
      </c>
      <c r="K1041" s="67" t="s">
        <v>4763</v>
      </c>
      <c r="L1041" s="68">
        <v>175000</v>
      </c>
      <c r="M1041" s="68">
        <v>39832.589999999997</v>
      </c>
      <c r="N1041" s="68">
        <v>135167.41</v>
      </c>
      <c r="O1041" s="67" t="s">
        <v>4764</v>
      </c>
      <c r="P1041" s="67" t="str">
        <f>TMES[[#This Row],[cedula]]&amp;TMES[[#This Row],[ctapresup]]</f>
        <v>001132167582.1.1.2.08</v>
      </c>
      <c r="Q1041" s="69">
        <v>0</v>
      </c>
      <c r="R1041" s="40">
        <v>5022.5</v>
      </c>
      <c r="S1041" s="69">
        <v>0</v>
      </c>
      <c r="T1041" s="69">
        <v>0</v>
      </c>
      <c r="U1041" s="69">
        <v>0</v>
      </c>
      <c r="V1041" s="69">
        <v>0</v>
      </c>
      <c r="W1041" s="40">
        <v>25</v>
      </c>
      <c r="X1041" s="40">
        <v>29841.29</v>
      </c>
      <c r="Y1041" s="69">
        <v>0</v>
      </c>
      <c r="Z1041" s="40">
        <v>4943.8</v>
      </c>
      <c r="AA1041" s="69">
        <v>0</v>
      </c>
    </row>
    <row r="1042" spans="1:27">
      <c r="A1042" s="67" t="s">
        <v>3051</v>
      </c>
      <c r="B1042" s="67" t="s">
        <v>4793</v>
      </c>
      <c r="C1042" s="67" t="s">
        <v>3088</v>
      </c>
      <c r="D1042" s="67" t="s">
        <v>3361</v>
      </c>
      <c r="E1042" s="67" t="s">
        <v>3362</v>
      </c>
      <c r="F1042" s="67" t="s">
        <v>1735</v>
      </c>
      <c r="G1042" s="67" t="s">
        <v>2760</v>
      </c>
      <c r="H1042" s="67" t="s">
        <v>59</v>
      </c>
      <c r="I1042" s="67" t="s">
        <v>342</v>
      </c>
      <c r="J1042" s="67" t="s">
        <v>4273</v>
      </c>
      <c r="K1042" s="67" t="s">
        <v>4763</v>
      </c>
      <c r="L1042" s="68">
        <v>125000</v>
      </c>
      <c r="M1042" s="68">
        <v>25398.49</v>
      </c>
      <c r="N1042" s="68">
        <v>99601.51</v>
      </c>
      <c r="O1042" s="67" t="s">
        <v>4764</v>
      </c>
      <c r="P1042" s="67" t="str">
        <f>TMES[[#This Row],[cedula]]&amp;TMES[[#This Row],[ctapresup]]</f>
        <v>001005608122.1.1.2.08</v>
      </c>
      <c r="Q1042" s="69">
        <v>0</v>
      </c>
      <c r="R1042" s="40">
        <v>3587.5</v>
      </c>
      <c r="S1042" s="69">
        <v>0</v>
      </c>
      <c r="T1042" s="69">
        <v>0</v>
      </c>
      <c r="U1042" s="69">
        <v>0</v>
      </c>
      <c r="V1042" s="69">
        <v>0</v>
      </c>
      <c r="W1042" s="40">
        <v>25</v>
      </c>
      <c r="X1042" s="40">
        <v>17985.990000000002</v>
      </c>
      <c r="Y1042" s="69">
        <v>0</v>
      </c>
      <c r="Z1042" s="40">
        <v>3800</v>
      </c>
      <c r="AA1042" s="69">
        <v>0</v>
      </c>
    </row>
    <row r="1043" spans="1:27">
      <c r="A1043" s="67" t="s">
        <v>3051</v>
      </c>
      <c r="B1043" s="67" t="s">
        <v>4793</v>
      </c>
      <c r="C1043" s="67" t="s">
        <v>3088</v>
      </c>
      <c r="D1043" s="67" t="s">
        <v>3361</v>
      </c>
      <c r="E1043" s="67" t="s">
        <v>3362</v>
      </c>
      <c r="F1043" s="67" t="s">
        <v>1864</v>
      </c>
      <c r="G1043" s="67" t="s">
        <v>2761</v>
      </c>
      <c r="H1043" s="67" t="s">
        <v>130</v>
      </c>
      <c r="I1043" s="67" t="s">
        <v>214</v>
      </c>
      <c r="J1043" s="67" t="s">
        <v>4274</v>
      </c>
      <c r="K1043" s="67" t="s">
        <v>4763</v>
      </c>
      <c r="L1043" s="68">
        <v>100000</v>
      </c>
      <c r="M1043" s="68">
        <v>18040.37</v>
      </c>
      <c r="N1043" s="68">
        <v>81959.63</v>
      </c>
      <c r="O1043" s="67" t="s">
        <v>4764</v>
      </c>
      <c r="P1043" s="67" t="str">
        <f>TMES[[#This Row],[cedula]]&amp;TMES[[#This Row],[ctapresup]]</f>
        <v>001183341762.1.1.2.08</v>
      </c>
      <c r="Q1043" s="69">
        <v>0</v>
      </c>
      <c r="R1043" s="40">
        <v>2870</v>
      </c>
      <c r="S1043" s="69">
        <v>0</v>
      </c>
      <c r="T1043" s="69">
        <v>0</v>
      </c>
      <c r="U1043" s="69">
        <v>0</v>
      </c>
      <c r="V1043" s="69">
        <v>0</v>
      </c>
      <c r="W1043" s="40">
        <v>25</v>
      </c>
      <c r="X1043" s="40">
        <v>12105.37</v>
      </c>
      <c r="Y1043" s="69">
        <v>0</v>
      </c>
      <c r="Z1043" s="40">
        <v>3040</v>
      </c>
      <c r="AA1043" s="69">
        <v>0</v>
      </c>
    </row>
    <row r="1044" spans="1:27">
      <c r="A1044" s="67" t="s">
        <v>3051</v>
      </c>
      <c r="B1044" s="67" t="s">
        <v>4793</v>
      </c>
      <c r="C1044" s="67" t="s">
        <v>3088</v>
      </c>
      <c r="D1044" s="67" t="s">
        <v>3361</v>
      </c>
      <c r="E1044" s="67" t="s">
        <v>3362</v>
      </c>
      <c r="F1044" s="67" t="s">
        <v>2762</v>
      </c>
      <c r="G1044" s="67" t="s">
        <v>2763</v>
      </c>
      <c r="H1044" s="67" t="s">
        <v>516</v>
      </c>
      <c r="I1044" s="67" t="s">
        <v>342</v>
      </c>
      <c r="J1044" s="67" t="s">
        <v>4275</v>
      </c>
      <c r="K1044" s="67" t="s">
        <v>4763</v>
      </c>
      <c r="L1044" s="68">
        <v>40000</v>
      </c>
      <c r="M1044" s="68">
        <v>2831.65</v>
      </c>
      <c r="N1044" s="68">
        <v>37168.35</v>
      </c>
      <c r="O1044" s="67" t="s">
        <v>4764</v>
      </c>
      <c r="P1044" s="67" t="str">
        <f>TMES[[#This Row],[cedula]]&amp;TMES[[#This Row],[ctapresup]]</f>
        <v>001124608452.1.1.2.08</v>
      </c>
      <c r="Q1044" s="69">
        <v>0</v>
      </c>
      <c r="R1044" s="40">
        <v>1148</v>
      </c>
      <c r="S1044" s="69">
        <v>0</v>
      </c>
      <c r="T1044" s="69">
        <v>0</v>
      </c>
      <c r="U1044" s="69">
        <v>0</v>
      </c>
      <c r="V1044" s="69">
        <v>0</v>
      </c>
      <c r="W1044" s="40">
        <v>25</v>
      </c>
      <c r="X1044" s="40">
        <v>442.65</v>
      </c>
      <c r="Y1044" s="69">
        <v>0</v>
      </c>
      <c r="Z1044" s="40">
        <v>1216</v>
      </c>
      <c r="AA1044" s="69">
        <v>0</v>
      </c>
    </row>
    <row r="1045" spans="1:27">
      <c r="A1045" s="67" t="s">
        <v>3051</v>
      </c>
      <c r="B1045" s="67" t="s">
        <v>4793</v>
      </c>
      <c r="C1045" s="67" t="s">
        <v>3088</v>
      </c>
      <c r="D1045" s="67" t="s">
        <v>3361</v>
      </c>
      <c r="E1045" s="67" t="s">
        <v>3362</v>
      </c>
      <c r="F1045" s="67" t="s">
        <v>1865</v>
      </c>
      <c r="G1045" s="67" t="s">
        <v>2764</v>
      </c>
      <c r="H1045" s="67" t="s">
        <v>1866</v>
      </c>
      <c r="I1045" s="67" t="s">
        <v>342</v>
      </c>
      <c r="J1045" s="67" t="s">
        <v>4276</v>
      </c>
      <c r="K1045" s="67" t="s">
        <v>4763</v>
      </c>
      <c r="L1045" s="68">
        <v>90000</v>
      </c>
      <c r="M1045" s="68">
        <v>15097.12</v>
      </c>
      <c r="N1045" s="68">
        <v>74902.880000000005</v>
      </c>
      <c r="O1045" s="67" t="s">
        <v>4764</v>
      </c>
      <c r="P1045" s="67" t="str">
        <f>TMES[[#This Row],[cedula]]&amp;TMES[[#This Row],[ctapresup]]</f>
        <v>402201195862.1.1.2.08</v>
      </c>
      <c r="Q1045" s="69">
        <v>0</v>
      </c>
      <c r="R1045" s="40">
        <v>2583</v>
      </c>
      <c r="S1045" s="69">
        <v>0</v>
      </c>
      <c r="T1045" s="69">
        <v>0</v>
      </c>
      <c r="U1045" s="69">
        <v>0</v>
      </c>
      <c r="V1045" s="69">
        <v>0</v>
      </c>
      <c r="W1045" s="40">
        <v>25</v>
      </c>
      <c r="X1045" s="40">
        <v>9753.1200000000008</v>
      </c>
      <c r="Y1045" s="69">
        <v>0</v>
      </c>
      <c r="Z1045" s="40">
        <v>2736</v>
      </c>
      <c r="AA1045" s="69">
        <v>0</v>
      </c>
    </row>
    <row r="1046" spans="1:27">
      <c r="A1046" s="67" t="s">
        <v>3051</v>
      </c>
      <c r="B1046" s="67" t="s">
        <v>4793</v>
      </c>
      <c r="C1046" s="67" t="s">
        <v>3088</v>
      </c>
      <c r="D1046" s="67" t="s">
        <v>3361</v>
      </c>
      <c r="E1046" s="67" t="s">
        <v>3362</v>
      </c>
      <c r="F1046" s="67" t="s">
        <v>1867</v>
      </c>
      <c r="G1046" s="67" t="s">
        <v>2765</v>
      </c>
      <c r="H1046" s="67" t="s">
        <v>290</v>
      </c>
      <c r="I1046" s="67" t="s">
        <v>288</v>
      </c>
      <c r="J1046" s="67" t="s">
        <v>4277</v>
      </c>
      <c r="K1046" s="67" t="s">
        <v>4763</v>
      </c>
      <c r="L1046" s="68">
        <v>35000</v>
      </c>
      <c r="M1046" s="68">
        <v>2093.5</v>
      </c>
      <c r="N1046" s="68">
        <v>32906.5</v>
      </c>
      <c r="O1046" s="67" t="s">
        <v>4764</v>
      </c>
      <c r="P1046" s="67" t="str">
        <f>TMES[[#This Row],[cedula]]&amp;TMES[[#This Row],[ctapresup]]</f>
        <v>402224930622.1.1.2.08</v>
      </c>
      <c r="Q1046" s="69">
        <v>0</v>
      </c>
      <c r="R1046" s="40">
        <v>1004.5</v>
      </c>
      <c r="S1046" s="69">
        <v>0</v>
      </c>
      <c r="T1046" s="69">
        <v>0</v>
      </c>
      <c r="U1046" s="69">
        <v>0</v>
      </c>
      <c r="V1046" s="69">
        <v>0</v>
      </c>
      <c r="W1046" s="40">
        <v>25</v>
      </c>
      <c r="X1046" s="69">
        <v>0</v>
      </c>
      <c r="Y1046" s="69">
        <v>0</v>
      </c>
      <c r="Z1046" s="40">
        <v>1064</v>
      </c>
      <c r="AA1046" s="69">
        <v>0</v>
      </c>
    </row>
    <row r="1047" spans="1:27">
      <c r="A1047" s="67" t="s">
        <v>3051</v>
      </c>
      <c r="B1047" s="67" t="s">
        <v>4793</v>
      </c>
      <c r="C1047" s="67" t="s">
        <v>3088</v>
      </c>
      <c r="D1047" s="67" t="s">
        <v>3361</v>
      </c>
      <c r="E1047" s="67" t="s">
        <v>3362</v>
      </c>
      <c r="F1047" s="67" t="s">
        <v>1182</v>
      </c>
      <c r="G1047" s="67" t="s">
        <v>2766</v>
      </c>
      <c r="H1047" s="67" t="s">
        <v>3270</v>
      </c>
      <c r="I1047" s="67" t="s">
        <v>342</v>
      </c>
      <c r="J1047" s="67" t="s">
        <v>4278</v>
      </c>
      <c r="K1047" s="67" t="s">
        <v>4763</v>
      </c>
      <c r="L1047" s="68">
        <v>31500</v>
      </c>
      <c r="M1047" s="68">
        <v>1886.65</v>
      </c>
      <c r="N1047" s="68">
        <v>29613.35</v>
      </c>
      <c r="O1047" s="67" t="s">
        <v>4764</v>
      </c>
      <c r="P1047" s="67" t="str">
        <f>TMES[[#This Row],[cedula]]&amp;TMES[[#This Row],[ctapresup]]</f>
        <v>012004336862.1.1.2.08</v>
      </c>
      <c r="Q1047" s="69">
        <v>0</v>
      </c>
      <c r="R1047" s="40">
        <v>904.05</v>
      </c>
      <c r="S1047" s="69">
        <v>0</v>
      </c>
      <c r="T1047" s="69">
        <v>0</v>
      </c>
      <c r="U1047" s="69">
        <v>0</v>
      </c>
      <c r="V1047" s="69">
        <v>0</v>
      </c>
      <c r="W1047" s="40">
        <v>25</v>
      </c>
      <c r="X1047" s="69">
        <v>0</v>
      </c>
      <c r="Y1047" s="69">
        <v>0</v>
      </c>
      <c r="Z1047" s="40">
        <v>957.6</v>
      </c>
      <c r="AA1047" s="69">
        <v>0</v>
      </c>
    </row>
    <row r="1048" spans="1:27">
      <c r="A1048" s="67" t="s">
        <v>3051</v>
      </c>
      <c r="B1048" s="67" t="s">
        <v>4793</v>
      </c>
      <c r="C1048" s="67" t="s">
        <v>3088</v>
      </c>
      <c r="D1048" s="67" t="s">
        <v>3361</v>
      </c>
      <c r="E1048" s="67" t="s">
        <v>3362</v>
      </c>
      <c r="F1048" s="67" t="s">
        <v>1868</v>
      </c>
      <c r="G1048" s="67" t="s">
        <v>2767</v>
      </c>
      <c r="H1048" s="67" t="s">
        <v>297</v>
      </c>
      <c r="I1048" s="67" t="s">
        <v>332</v>
      </c>
      <c r="J1048" s="67" t="s">
        <v>4279</v>
      </c>
      <c r="K1048" s="67" t="s">
        <v>4763</v>
      </c>
      <c r="L1048" s="68">
        <v>70000</v>
      </c>
      <c r="M1048" s="68">
        <v>9530.48</v>
      </c>
      <c r="N1048" s="68">
        <v>60469.52</v>
      </c>
      <c r="O1048" s="67" t="s">
        <v>4764</v>
      </c>
      <c r="P1048" s="67" t="str">
        <f>TMES[[#This Row],[cedula]]&amp;TMES[[#This Row],[ctapresup]]</f>
        <v>001021032152.1.1.2.08</v>
      </c>
      <c r="Q1048" s="69">
        <v>0</v>
      </c>
      <c r="R1048" s="40">
        <v>2009</v>
      </c>
      <c r="S1048" s="69">
        <v>0</v>
      </c>
      <c r="T1048" s="69">
        <v>0</v>
      </c>
      <c r="U1048" s="69">
        <v>0</v>
      </c>
      <c r="V1048" s="69">
        <v>0</v>
      </c>
      <c r="W1048" s="40">
        <v>25</v>
      </c>
      <c r="X1048" s="40">
        <v>5368.48</v>
      </c>
      <c r="Y1048" s="69">
        <v>0</v>
      </c>
      <c r="Z1048" s="40">
        <v>2128</v>
      </c>
      <c r="AA1048" s="69">
        <v>0</v>
      </c>
    </row>
    <row r="1049" spans="1:27">
      <c r="A1049" s="67" t="s">
        <v>3051</v>
      </c>
      <c r="B1049" s="67" t="s">
        <v>4793</v>
      </c>
      <c r="C1049" s="67" t="s">
        <v>3088</v>
      </c>
      <c r="D1049" s="67" t="s">
        <v>3361</v>
      </c>
      <c r="E1049" s="67" t="s">
        <v>3362</v>
      </c>
      <c r="F1049" s="67" t="s">
        <v>1181</v>
      </c>
      <c r="G1049" s="67" t="s">
        <v>2768</v>
      </c>
      <c r="H1049" s="67" t="s">
        <v>1173</v>
      </c>
      <c r="I1049" s="67" t="s">
        <v>1115</v>
      </c>
      <c r="J1049" s="67" t="s">
        <v>4280</v>
      </c>
      <c r="K1049" s="67" t="s">
        <v>4763</v>
      </c>
      <c r="L1049" s="68">
        <v>40000</v>
      </c>
      <c r="M1049" s="68">
        <v>2831.65</v>
      </c>
      <c r="N1049" s="68">
        <v>37168.35</v>
      </c>
      <c r="O1049" s="67" t="s">
        <v>4764</v>
      </c>
      <c r="P1049" s="67" t="str">
        <f>TMES[[#This Row],[cedula]]&amp;TMES[[#This Row],[ctapresup]]</f>
        <v>049003409792.1.1.2.08</v>
      </c>
      <c r="Q1049" s="69">
        <v>0</v>
      </c>
      <c r="R1049" s="40">
        <v>1148</v>
      </c>
      <c r="S1049" s="69">
        <v>0</v>
      </c>
      <c r="T1049" s="69">
        <v>0</v>
      </c>
      <c r="U1049" s="69">
        <v>0</v>
      </c>
      <c r="V1049" s="69">
        <v>0</v>
      </c>
      <c r="W1049" s="40">
        <v>25</v>
      </c>
      <c r="X1049" s="40">
        <v>442.65</v>
      </c>
      <c r="Y1049" s="69">
        <v>0</v>
      </c>
      <c r="Z1049" s="40">
        <v>1216</v>
      </c>
      <c r="AA1049" s="69">
        <v>0</v>
      </c>
    </row>
    <row r="1050" spans="1:27">
      <c r="A1050" s="67" t="s">
        <v>3051</v>
      </c>
      <c r="B1050" s="67" t="s">
        <v>4793</v>
      </c>
      <c r="C1050" s="67" t="s">
        <v>3088</v>
      </c>
      <c r="D1050" s="67" t="s">
        <v>3361</v>
      </c>
      <c r="E1050" s="67" t="s">
        <v>3362</v>
      </c>
      <c r="F1050" s="67" t="s">
        <v>1810</v>
      </c>
      <c r="G1050" s="67" t="s">
        <v>2769</v>
      </c>
      <c r="H1050" s="67" t="s">
        <v>290</v>
      </c>
      <c r="I1050" s="67" t="s">
        <v>288</v>
      </c>
      <c r="J1050" s="67" t="s">
        <v>4281</v>
      </c>
      <c r="K1050" s="67" t="s">
        <v>4763</v>
      </c>
      <c r="L1050" s="68">
        <v>50000</v>
      </c>
      <c r="M1050" s="68">
        <v>4834</v>
      </c>
      <c r="N1050" s="68">
        <v>45166</v>
      </c>
      <c r="O1050" s="67" t="s">
        <v>4764</v>
      </c>
      <c r="P1050" s="67" t="str">
        <f>TMES[[#This Row],[cedula]]&amp;TMES[[#This Row],[ctapresup]]</f>
        <v>225005077302.1.1.2.08</v>
      </c>
      <c r="Q1050" s="69">
        <v>0</v>
      </c>
      <c r="R1050" s="40">
        <v>1435</v>
      </c>
      <c r="S1050" s="69">
        <v>0</v>
      </c>
      <c r="T1050" s="69">
        <v>0</v>
      </c>
      <c r="U1050" s="69">
        <v>0</v>
      </c>
      <c r="V1050" s="69">
        <v>0</v>
      </c>
      <c r="W1050" s="40">
        <v>25</v>
      </c>
      <c r="X1050" s="40">
        <v>1854</v>
      </c>
      <c r="Y1050" s="69">
        <v>0</v>
      </c>
      <c r="Z1050" s="40">
        <v>1520</v>
      </c>
      <c r="AA1050" s="69">
        <v>0</v>
      </c>
    </row>
    <row r="1051" spans="1:27">
      <c r="A1051" s="67" t="s">
        <v>3051</v>
      </c>
      <c r="B1051" s="67" t="s">
        <v>4793</v>
      </c>
      <c r="C1051" s="67" t="s">
        <v>3088</v>
      </c>
      <c r="D1051" s="67" t="s">
        <v>3361</v>
      </c>
      <c r="E1051" s="67" t="s">
        <v>3362</v>
      </c>
      <c r="F1051" s="67" t="s">
        <v>1620</v>
      </c>
      <c r="G1051" s="67" t="s">
        <v>2770</v>
      </c>
      <c r="H1051" s="67" t="s">
        <v>1587</v>
      </c>
      <c r="I1051" s="67" t="s">
        <v>144</v>
      </c>
      <c r="J1051" s="67" t="s">
        <v>4282</v>
      </c>
      <c r="K1051" s="67" t="s">
        <v>4763</v>
      </c>
      <c r="L1051" s="68">
        <v>10000</v>
      </c>
      <c r="M1051" s="68">
        <v>616</v>
      </c>
      <c r="N1051" s="68">
        <v>9384</v>
      </c>
      <c r="O1051" s="67" t="s">
        <v>4764</v>
      </c>
      <c r="P1051" s="67" t="str">
        <f>TMES[[#This Row],[cedula]]&amp;TMES[[#This Row],[ctapresup]]</f>
        <v>001010455812.1.1.2.08</v>
      </c>
      <c r="Q1051" s="69">
        <v>0</v>
      </c>
      <c r="R1051" s="40">
        <v>287</v>
      </c>
      <c r="S1051" s="69">
        <v>0</v>
      </c>
      <c r="T1051" s="69">
        <v>0</v>
      </c>
      <c r="U1051" s="69">
        <v>0</v>
      </c>
      <c r="V1051" s="69">
        <v>0</v>
      </c>
      <c r="W1051" s="40">
        <v>25</v>
      </c>
      <c r="X1051" s="69">
        <v>0</v>
      </c>
      <c r="Y1051" s="69">
        <v>0</v>
      </c>
      <c r="Z1051" s="40">
        <v>304</v>
      </c>
      <c r="AA1051" s="69">
        <v>0</v>
      </c>
    </row>
    <row r="1052" spans="1:27">
      <c r="A1052" s="67" t="s">
        <v>3051</v>
      </c>
      <c r="B1052" s="67" t="s">
        <v>4793</v>
      </c>
      <c r="C1052" s="67" t="s">
        <v>3088</v>
      </c>
      <c r="D1052" s="67" t="s">
        <v>3361</v>
      </c>
      <c r="E1052" s="67" t="s">
        <v>3362</v>
      </c>
      <c r="F1052" s="67" t="s">
        <v>1582</v>
      </c>
      <c r="G1052" s="67" t="s">
        <v>2771</v>
      </c>
      <c r="H1052" s="67" t="s">
        <v>516</v>
      </c>
      <c r="I1052" s="67" t="s">
        <v>342</v>
      </c>
      <c r="J1052" s="67" t="s">
        <v>4283</v>
      </c>
      <c r="K1052" s="67" t="s">
        <v>4763</v>
      </c>
      <c r="L1052" s="68">
        <v>45000</v>
      </c>
      <c r="M1052" s="68">
        <v>3832.83</v>
      </c>
      <c r="N1052" s="68">
        <v>41167.17</v>
      </c>
      <c r="O1052" s="67" t="s">
        <v>4764</v>
      </c>
      <c r="P1052" s="67" t="str">
        <f>TMES[[#This Row],[cedula]]&amp;TMES[[#This Row],[ctapresup]]</f>
        <v>060002106222.1.1.2.08</v>
      </c>
      <c r="Q1052" s="69">
        <v>0</v>
      </c>
      <c r="R1052" s="40">
        <v>1291.5</v>
      </c>
      <c r="S1052" s="69">
        <v>0</v>
      </c>
      <c r="T1052" s="69">
        <v>0</v>
      </c>
      <c r="U1052" s="69">
        <v>0</v>
      </c>
      <c r="V1052" s="69">
        <v>0</v>
      </c>
      <c r="W1052" s="40">
        <v>25</v>
      </c>
      <c r="X1052" s="40">
        <v>1148.33</v>
      </c>
      <c r="Y1052" s="69">
        <v>0</v>
      </c>
      <c r="Z1052" s="40">
        <v>1368</v>
      </c>
      <c r="AA1052" s="69">
        <v>0</v>
      </c>
    </row>
    <row r="1053" spans="1:27">
      <c r="A1053" s="67" t="s">
        <v>3051</v>
      </c>
      <c r="B1053" s="67" t="s">
        <v>4793</v>
      </c>
      <c r="C1053" s="67" t="s">
        <v>3088</v>
      </c>
      <c r="D1053" s="67" t="s">
        <v>3361</v>
      </c>
      <c r="E1053" s="67" t="s">
        <v>3362</v>
      </c>
      <c r="F1053" s="67" t="s">
        <v>1621</v>
      </c>
      <c r="G1053" s="67" t="s">
        <v>2772</v>
      </c>
      <c r="H1053" s="67" t="s">
        <v>1587</v>
      </c>
      <c r="I1053" s="67" t="s">
        <v>144</v>
      </c>
      <c r="J1053" s="67" t="s">
        <v>4284</v>
      </c>
      <c r="K1053" s="67" t="s">
        <v>4763</v>
      </c>
      <c r="L1053" s="68">
        <v>10000</v>
      </c>
      <c r="M1053" s="68">
        <v>616</v>
      </c>
      <c r="N1053" s="68">
        <v>9384</v>
      </c>
      <c r="O1053" s="67" t="s">
        <v>4764</v>
      </c>
      <c r="P1053" s="67" t="str">
        <f>TMES[[#This Row],[cedula]]&amp;TMES[[#This Row],[ctapresup]]</f>
        <v>223001043812.1.1.2.08</v>
      </c>
      <c r="Q1053" s="69">
        <v>0</v>
      </c>
      <c r="R1053" s="40">
        <v>287</v>
      </c>
      <c r="S1053" s="69">
        <v>0</v>
      </c>
      <c r="T1053" s="69">
        <v>0</v>
      </c>
      <c r="U1053" s="69">
        <v>0</v>
      </c>
      <c r="V1053" s="69">
        <v>0</v>
      </c>
      <c r="W1053" s="40">
        <v>25</v>
      </c>
      <c r="X1053" s="69">
        <v>0</v>
      </c>
      <c r="Y1053" s="69">
        <v>0</v>
      </c>
      <c r="Z1053" s="40">
        <v>304</v>
      </c>
      <c r="AA1053" s="69">
        <v>0</v>
      </c>
    </row>
    <row r="1054" spans="1:27">
      <c r="A1054" s="67" t="s">
        <v>3051</v>
      </c>
      <c r="B1054" s="67" t="s">
        <v>4793</v>
      </c>
      <c r="C1054" s="67" t="s">
        <v>3088</v>
      </c>
      <c r="D1054" s="67" t="s">
        <v>3361</v>
      </c>
      <c r="E1054" s="67" t="s">
        <v>3362</v>
      </c>
      <c r="F1054" s="67" t="s">
        <v>1180</v>
      </c>
      <c r="G1054" s="67" t="s">
        <v>2773</v>
      </c>
      <c r="H1054" s="67" t="s">
        <v>259</v>
      </c>
      <c r="I1054" s="67" t="s">
        <v>185</v>
      </c>
      <c r="J1054" s="67" t="s">
        <v>4285</v>
      </c>
      <c r="K1054" s="67" t="s">
        <v>4763</v>
      </c>
      <c r="L1054" s="68">
        <v>60000</v>
      </c>
      <c r="M1054" s="68">
        <v>8267.64</v>
      </c>
      <c r="N1054" s="68">
        <v>51732.36</v>
      </c>
      <c r="O1054" s="67" t="s">
        <v>4764</v>
      </c>
      <c r="P1054" s="67" t="str">
        <f>TMES[[#This Row],[cedula]]&amp;TMES[[#This Row],[ctapresup]]</f>
        <v>402230694812.1.1.2.08</v>
      </c>
      <c r="Q1054" s="69">
        <v>0</v>
      </c>
      <c r="R1054" s="40">
        <v>1722</v>
      </c>
      <c r="S1054" s="69">
        <v>0</v>
      </c>
      <c r="T1054" s="69">
        <v>0</v>
      </c>
      <c r="U1054" s="69">
        <v>0</v>
      </c>
      <c r="V1054" s="69">
        <v>0</v>
      </c>
      <c r="W1054" s="40">
        <v>25</v>
      </c>
      <c r="X1054" s="40">
        <v>3184.19</v>
      </c>
      <c r="Y1054" s="69">
        <v>0</v>
      </c>
      <c r="Z1054" s="40">
        <v>1824</v>
      </c>
      <c r="AA1054" s="40">
        <v>1512.45</v>
      </c>
    </row>
    <row r="1055" spans="1:27">
      <c r="A1055" s="67" t="s">
        <v>3051</v>
      </c>
      <c r="B1055" s="67" t="s">
        <v>4793</v>
      </c>
      <c r="C1055" s="67" t="s">
        <v>3088</v>
      </c>
      <c r="D1055" s="67" t="s">
        <v>3361</v>
      </c>
      <c r="E1055" s="67" t="s">
        <v>3362</v>
      </c>
      <c r="F1055" s="67" t="s">
        <v>1622</v>
      </c>
      <c r="G1055" s="67" t="s">
        <v>2774</v>
      </c>
      <c r="H1055" s="67" t="s">
        <v>1587</v>
      </c>
      <c r="I1055" s="67" t="s">
        <v>144</v>
      </c>
      <c r="J1055" s="67" t="s">
        <v>4286</v>
      </c>
      <c r="K1055" s="67" t="s">
        <v>4763</v>
      </c>
      <c r="L1055" s="68">
        <v>10000</v>
      </c>
      <c r="M1055" s="68">
        <v>616</v>
      </c>
      <c r="N1055" s="68">
        <v>9384</v>
      </c>
      <c r="O1055" s="67" t="s">
        <v>4764</v>
      </c>
      <c r="P1055" s="67" t="str">
        <f>TMES[[#This Row],[cedula]]&amp;TMES[[#This Row],[ctapresup]]</f>
        <v>001038946222.1.1.2.08</v>
      </c>
      <c r="Q1055" s="69">
        <v>0</v>
      </c>
      <c r="R1055" s="40">
        <v>287</v>
      </c>
      <c r="S1055" s="69">
        <v>0</v>
      </c>
      <c r="T1055" s="69">
        <v>0</v>
      </c>
      <c r="U1055" s="69">
        <v>0</v>
      </c>
      <c r="V1055" s="69">
        <v>0</v>
      </c>
      <c r="W1055" s="40">
        <v>25</v>
      </c>
      <c r="X1055" s="69">
        <v>0</v>
      </c>
      <c r="Y1055" s="69">
        <v>0</v>
      </c>
      <c r="Z1055" s="40">
        <v>304</v>
      </c>
      <c r="AA1055" s="69">
        <v>0</v>
      </c>
    </row>
    <row r="1056" spans="1:27">
      <c r="A1056" s="67" t="s">
        <v>3051</v>
      </c>
      <c r="B1056" s="67" t="s">
        <v>4793</v>
      </c>
      <c r="C1056" s="67" t="s">
        <v>3088</v>
      </c>
      <c r="D1056" s="67" t="s">
        <v>3361</v>
      </c>
      <c r="E1056" s="67" t="s">
        <v>3362</v>
      </c>
      <c r="F1056" s="67" t="s">
        <v>3288</v>
      </c>
      <c r="G1056" s="67" t="s">
        <v>3323</v>
      </c>
      <c r="H1056" s="67" t="s">
        <v>1737</v>
      </c>
      <c r="I1056" s="67" t="s">
        <v>728</v>
      </c>
      <c r="J1056" s="67" t="s">
        <v>4287</v>
      </c>
      <c r="K1056" s="67" t="s">
        <v>4763</v>
      </c>
      <c r="L1056" s="68">
        <v>50000</v>
      </c>
      <c r="M1056" s="68">
        <v>4834</v>
      </c>
      <c r="N1056" s="68">
        <v>45166</v>
      </c>
      <c r="O1056" s="67" t="s">
        <v>4764</v>
      </c>
      <c r="P1056" s="67" t="str">
        <f>TMES[[#This Row],[cedula]]&amp;TMES[[#This Row],[ctapresup]]</f>
        <v>402274474022.1.1.2.08</v>
      </c>
      <c r="Q1056" s="69">
        <v>0</v>
      </c>
      <c r="R1056" s="40">
        <v>1435</v>
      </c>
      <c r="S1056" s="69">
        <v>0</v>
      </c>
      <c r="T1056" s="69">
        <v>0</v>
      </c>
      <c r="U1056" s="69">
        <v>0</v>
      </c>
      <c r="V1056" s="69">
        <v>0</v>
      </c>
      <c r="W1056" s="40">
        <v>25</v>
      </c>
      <c r="X1056" s="40">
        <v>1854</v>
      </c>
      <c r="Y1056" s="69">
        <v>0</v>
      </c>
      <c r="Z1056" s="40">
        <v>1520</v>
      </c>
      <c r="AA1056" s="69">
        <v>0</v>
      </c>
    </row>
    <row r="1057" spans="1:27">
      <c r="A1057" s="67" t="s">
        <v>3051</v>
      </c>
      <c r="B1057" s="67" t="s">
        <v>4793</v>
      </c>
      <c r="C1057" s="67" t="s">
        <v>3088</v>
      </c>
      <c r="D1057" s="67" t="s">
        <v>3361</v>
      </c>
      <c r="E1057" s="67" t="s">
        <v>3362</v>
      </c>
      <c r="F1057" s="67" t="s">
        <v>1908</v>
      </c>
      <c r="G1057" s="67" t="s">
        <v>2775</v>
      </c>
      <c r="H1057" s="67" t="s">
        <v>1173</v>
      </c>
      <c r="I1057" s="67" t="s">
        <v>1115</v>
      </c>
      <c r="J1057" s="67" t="s">
        <v>4288</v>
      </c>
      <c r="K1057" s="67" t="s">
        <v>4763</v>
      </c>
      <c r="L1057" s="68">
        <v>40000</v>
      </c>
      <c r="M1057" s="68">
        <v>2831.65</v>
      </c>
      <c r="N1057" s="68">
        <v>37168.35</v>
      </c>
      <c r="O1057" s="67" t="s">
        <v>4764</v>
      </c>
      <c r="P1057" s="67" t="str">
        <f>TMES[[#This Row],[cedula]]&amp;TMES[[#This Row],[ctapresup]]</f>
        <v>045001570392.1.1.2.08</v>
      </c>
      <c r="Q1057" s="69">
        <v>0</v>
      </c>
      <c r="R1057" s="40">
        <v>1148</v>
      </c>
      <c r="S1057" s="69">
        <v>0</v>
      </c>
      <c r="T1057" s="69">
        <v>0</v>
      </c>
      <c r="U1057" s="69">
        <v>0</v>
      </c>
      <c r="V1057" s="69">
        <v>0</v>
      </c>
      <c r="W1057" s="40">
        <v>25</v>
      </c>
      <c r="X1057" s="40">
        <v>442.65</v>
      </c>
      <c r="Y1057" s="69">
        <v>0</v>
      </c>
      <c r="Z1057" s="40">
        <v>1216</v>
      </c>
      <c r="AA1057" s="69">
        <v>0</v>
      </c>
    </row>
    <row r="1058" spans="1:27">
      <c r="A1058" s="67" t="s">
        <v>3051</v>
      </c>
      <c r="B1058" s="67" t="s">
        <v>4793</v>
      </c>
      <c r="C1058" s="67" t="s">
        <v>3088</v>
      </c>
      <c r="D1058" s="67" t="s">
        <v>3361</v>
      </c>
      <c r="E1058" s="67" t="s">
        <v>3362</v>
      </c>
      <c r="F1058" s="67" t="s">
        <v>1975</v>
      </c>
      <c r="G1058" s="67" t="s">
        <v>2776</v>
      </c>
      <c r="H1058" s="67" t="s">
        <v>1946</v>
      </c>
      <c r="I1058" s="67" t="s">
        <v>106</v>
      </c>
      <c r="J1058" s="67" t="s">
        <v>4289</v>
      </c>
      <c r="K1058" s="67" t="s">
        <v>4763</v>
      </c>
      <c r="L1058" s="68">
        <v>45000</v>
      </c>
      <c r="M1058" s="68">
        <v>5228.83</v>
      </c>
      <c r="N1058" s="68">
        <v>39771.17</v>
      </c>
      <c r="O1058" s="67" t="s">
        <v>4764</v>
      </c>
      <c r="P1058" s="67" t="str">
        <f>TMES[[#This Row],[cedula]]&amp;TMES[[#This Row],[ctapresup]]</f>
        <v>402220470412.1.1.2.08</v>
      </c>
      <c r="Q1058" s="69">
        <v>0</v>
      </c>
      <c r="R1058" s="40">
        <v>1291.5</v>
      </c>
      <c r="S1058" s="69">
        <v>0</v>
      </c>
      <c r="T1058" s="40">
        <v>1396</v>
      </c>
      <c r="U1058" s="69">
        <v>0</v>
      </c>
      <c r="V1058" s="69">
        <v>0</v>
      </c>
      <c r="W1058" s="40">
        <v>25</v>
      </c>
      <c r="X1058" s="40">
        <v>1148.33</v>
      </c>
      <c r="Y1058" s="69">
        <v>0</v>
      </c>
      <c r="Z1058" s="40">
        <v>1368</v>
      </c>
      <c r="AA1058" s="69">
        <v>0</v>
      </c>
    </row>
    <row r="1059" spans="1:27">
      <c r="A1059" s="67" t="s">
        <v>3051</v>
      </c>
      <c r="B1059" s="67" t="s">
        <v>4793</v>
      </c>
      <c r="C1059" s="67" t="s">
        <v>3088</v>
      </c>
      <c r="D1059" s="67" t="s">
        <v>3361</v>
      </c>
      <c r="E1059" s="67" t="s">
        <v>3362</v>
      </c>
      <c r="F1059" s="67" t="s">
        <v>1623</v>
      </c>
      <c r="G1059" s="67" t="s">
        <v>2777</v>
      </c>
      <c r="H1059" s="67" t="s">
        <v>1587</v>
      </c>
      <c r="I1059" s="67" t="s">
        <v>144</v>
      </c>
      <c r="J1059" s="67" t="s">
        <v>4290</v>
      </c>
      <c r="K1059" s="67" t="s">
        <v>4763</v>
      </c>
      <c r="L1059" s="68">
        <v>10000</v>
      </c>
      <c r="M1059" s="68">
        <v>616</v>
      </c>
      <c r="N1059" s="68">
        <v>9384</v>
      </c>
      <c r="O1059" s="67" t="s">
        <v>4764</v>
      </c>
      <c r="P1059" s="67" t="str">
        <f>TMES[[#This Row],[cedula]]&amp;TMES[[#This Row],[ctapresup]]</f>
        <v>001019588092.1.1.2.08</v>
      </c>
      <c r="Q1059" s="69">
        <v>0</v>
      </c>
      <c r="R1059" s="40">
        <v>287</v>
      </c>
      <c r="S1059" s="69">
        <v>0</v>
      </c>
      <c r="T1059" s="69">
        <v>0</v>
      </c>
      <c r="U1059" s="69">
        <v>0</v>
      </c>
      <c r="V1059" s="69">
        <v>0</v>
      </c>
      <c r="W1059" s="40">
        <v>25</v>
      </c>
      <c r="X1059" s="69">
        <v>0</v>
      </c>
      <c r="Y1059" s="69">
        <v>0</v>
      </c>
      <c r="Z1059" s="40">
        <v>304</v>
      </c>
      <c r="AA1059" s="69">
        <v>0</v>
      </c>
    </row>
    <row r="1060" spans="1:27">
      <c r="A1060" s="67" t="s">
        <v>3051</v>
      </c>
      <c r="B1060" s="67" t="s">
        <v>4793</v>
      </c>
      <c r="C1060" s="67" t="s">
        <v>3088</v>
      </c>
      <c r="D1060" s="67" t="s">
        <v>3361</v>
      </c>
      <c r="E1060" s="67" t="s">
        <v>3362</v>
      </c>
      <c r="F1060" s="67" t="s">
        <v>1624</v>
      </c>
      <c r="G1060" s="67" t="s">
        <v>2778</v>
      </c>
      <c r="H1060" s="67" t="s">
        <v>102</v>
      </c>
      <c r="I1060" s="67" t="s">
        <v>911</v>
      </c>
      <c r="J1060" s="67" t="s">
        <v>4291</v>
      </c>
      <c r="K1060" s="67" t="s">
        <v>4763</v>
      </c>
      <c r="L1060" s="68">
        <v>13200</v>
      </c>
      <c r="M1060" s="68">
        <v>805.12</v>
      </c>
      <c r="N1060" s="68">
        <v>12394.88</v>
      </c>
      <c r="O1060" s="67" t="s">
        <v>4764</v>
      </c>
      <c r="P1060" s="67" t="str">
        <f>TMES[[#This Row],[cedula]]&amp;TMES[[#This Row],[ctapresup]]</f>
        <v>068003948572.1.1.2.08</v>
      </c>
      <c r="Q1060" s="69">
        <v>0</v>
      </c>
      <c r="R1060" s="40">
        <v>378.84</v>
      </c>
      <c r="S1060" s="69">
        <v>0</v>
      </c>
      <c r="T1060" s="69">
        <v>0</v>
      </c>
      <c r="U1060" s="69">
        <v>0</v>
      </c>
      <c r="V1060" s="69">
        <v>0</v>
      </c>
      <c r="W1060" s="40">
        <v>25</v>
      </c>
      <c r="X1060" s="69">
        <v>0</v>
      </c>
      <c r="Y1060" s="69">
        <v>0</v>
      </c>
      <c r="Z1060" s="40">
        <v>401.28</v>
      </c>
      <c r="AA1060" s="69">
        <v>0</v>
      </c>
    </row>
    <row r="1061" spans="1:27">
      <c r="A1061" s="67" t="s">
        <v>3051</v>
      </c>
      <c r="B1061" s="67" t="s">
        <v>4793</v>
      </c>
      <c r="C1061" s="67" t="s">
        <v>3088</v>
      </c>
      <c r="D1061" s="67" t="s">
        <v>3361</v>
      </c>
      <c r="E1061" s="67" t="s">
        <v>3362</v>
      </c>
      <c r="F1061" s="67" t="s">
        <v>4794</v>
      </c>
      <c r="G1061" s="67" t="s">
        <v>4795</v>
      </c>
      <c r="H1061" s="67" t="s">
        <v>3228</v>
      </c>
      <c r="I1061" s="67" t="s">
        <v>18</v>
      </c>
      <c r="J1061" s="67" t="s">
        <v>4796</v>
      </c>
      <c r="K1061" s="67" t="s">
        <v>4763</v>
      </c>
      <c r="L1061" s="68">
        <v>50000</v>
      </c>
      <c r="M1061" s="68">
        <v>4834</v>
      </c>
      <c r="N1061" s="68">
        <v>45166</v>
      </c>
      <c r="O1061" s="67" t="s">
        <v>4764</v>
      </c>
      <c r="P1061" s="67" t="str">
        <f>TMES[[#This Row],[cedula]]&amp;TMES[[#This Row],[ctapresup]]</f>
        <v>031051114902.1.1.2.08</v>
      </c>
      <c r="Q1061" s="69">
        <v>0</v>
      </c>
      <c r="R1061" s="40">
        <v>1435</v>
      </c>
      <c r="S1061" s="69">
        <v>0</v>
      </c>
      <c r="T1061" s="69">
        <v>0</v>
      </c>
      <c r="U1061" s="69">
        <v>0</v>
      </c>
      <c r="V1061" s="69">
        <v>0</v>
      </c>
      <c r="W1061" s="40">
        <v>25</v>
      </c>
      <c r="X1061" s="40">
        <v>1854</v>
      </c>
      <c r="Y1061" s="69">
        <v>0</v>
      </c>
      <c r="Z1061" s="40">
        <v>1520</v>
      </c>
      <c r="AA1061" s="69">
        <v>0</v>
      </c>
    </row>
    <row r="1062" spans="1:27">
      <c r="A1062" s="67" t="s">
        <v>3051</v>
      </c>
      <c r="B1062" s="67" t="s">
        <v>4793</v>
      </c>
      <c r="C1062" s="67" t="s">
        <v>3088</v>
      </c>
      <c r="D1062" s="67" t="s">
        <v>3361</v>
      </c>
      <c r="E1062" s="67" t="s">
        <v>3362</v>
      </c>
      <c r="F1062" s="67" t="s">
        <v>1179</v>
      </c>
      <c r="G1062" s="67" t="s">
        <v>2779</v>
      </c>
      <c r="H1062" s="67" t="s">
        <v>1172</v>
      </c>
      <c r="I1062" s="67" t="s">
        <v>1171</v>
      </c>
      <c r="J1062" s="67" t="s">
        <v>4292</v>
      </c>
      <c r="K1062" s="67" t="s">
        <v>4763</v>
      </c>
      <c r="L1062" s="68">
        <v>40000</v>
      </c>
      <c r="M1062" s="68">
        <v>2831.65</v>
      </c>
      <c r="N1062" s="68">
        <v>37168.35</v>
      </c>
      <c r="O1062" s="67" t="s">
        <v>4764</v>
      </c>
      <c r="P1062" s="67" t="str">
        <f>TMES[[#This Row],[cedula]]&amp;TMES[[#This Row],[ctapresup]]</f>
        <v>071000446972.1.1.2.08</v>
      </c>
      <c r="Q1062" s="69">
        <v>0</v>
      </c>
      <c r="R1062" s="40">
        <v>1148</v>
      </c>
      <c r="S1062" s="69">
        <v>0</v>
      </c>
      <c r="T1062" s="69">
        <v>0</v>
      </c>
      <c r="U1062" s="69">
        <v>0</v>
      </c>
      <c r="V1062" s="69">
        <v>0</v>
      </c>
      <c r="W1062" s="40">
        <v>25</v>
      </c>
      <c r="X1062" s="40">
        <v>442.65</v>
      </c>
      <c r="Y1062" s="69">
        <v>0</v>
      </c>
      <c r="Z1062" s="40">
        <v>1216</v>
      </c>
      <c r="AA1062" s="69">
        <v>0</v>
      </c>
    </row>
    <row r="1063" spans="1:27">
      <c r="A1063" s="67" t="s">
        <v>3051</v>
      </c>
      <c r="B1063" s="67" t="s">
        <v>4793</v>
      </c>
      <c r="C1063" s="67" t="s">
        <v>3088</v>
      </c>
      <c r="D1063" s="67" t="s">
        <v>3361</v>
      </c>
      <c r="E1063" s="67" t="s">
        <v>3362</v>
      </c>
      <c r="F1063" s="67" t="s">
        <v>1869</v>
      </c>
      <c r="G1063" s="67" t="s">
        <v>2780</v>
      </c>
      <c r="H1063" s="67" t="s">
        <v>196</v>
      </c>
      <c r="I1063" s="67" t="s">
        <v>674</v>
      </c>
      <c r="J1063" s="67" t="s">
        <v>4293</v>
      </c>
      <c r="K1063" s="67" t="s">
        <v>4763</v>
      </c>
      <c r="L1063" s="68">
        <v>35000</v>
      </c>
      <c r="M1063" s="68">
        <v>2093.5</v>
      </c>
      <c r="N1063" s="68">
        <v>32906.5</v>
      </c>
      <c r="O1063" s="67" t="s">
        <v>4764</v>
      </c>
      <c r="P1063" s="67" t="str">
        <f>TMES[[#This Row],[cedula]]&amp;TMES[[#This Row],[ctapresup]]</f>
        <v>037007006632.1.1.2.08</v>
      </c>
      <c r="Q1063" s="69">
        <v>0</v>
      </c>
      <c r="R1063" s="40">
        <v>1004.5</v>
      </c>
      <c r="S1063" s="69">
        <v>0</v>
      </c>
      <c r="T1063" s="69">
        <v>0</v>
      </c>
      <c r="U1063" s="69">
        <v>0</v>
      </c>
      <c r="V1063" s="69">
        <v>0</v>
      </c>
      <c r="W1063" s="40">
        <v>25</v>
      </c>
      <c r="X1063" s="69">
        <v>0</v>
      </c>
      <c r="Y1063" s="69">
        <v>0</v>
      </c>
      <c r="Z1063" s="40">
        <v>1064</v>
      </c>
      <c r="AA1063" s="69">
        <v>0</v>
      </c>
    </row>
    <row r="1064" spans="1:27">
      <c r="A1064" s="67" t="s">
        <v>3051</v>
      </c>
      <c r="B1064" s="67" t="s">
        <v>4793</v>
      </c>
      <c r="C1064" s="67" t="s">
        <v>3088</v>
      </c>
      <c r="D1064" s="67" t="s">
        <v>3361</v>
      </c>
      <c r="E1064" s="67" t="s">
        <v>3362</v>
      </c>
      <c r="F1064" s="67" t="s">
        <v>4797</v>
      </c>
      <c r="G1064" s="67" t="s">
        <v>4798</v>
      </c>
      <c r="H1064" s="67" t="s">
        <v>261</v>
      </c>
      <c r="I1064" s="67" t="s">
        <v>716</v>
      </c>
      <c r="J1064" s="67" t="s">
        <v>4799</v>
      </c>
      <c r="K1064" s="67" t="s">
        <v>4763</v>
      </c>
      <c r="L1064" s="68">
        <v>60000</v>
      </c>
      <c r="M1064" s="68">
        <v>7057.68</v>
      </c>
      <c r="N1064" s="68">
        <v>52942.32</v>
      </c>
      <c r="O1064" s="67" t="s">
        <v>4764</v>
      </c>
      <c r="P1064" s="67" t="str">
        <f>TMES[[#This Row],[cedula]]&amp;TMES[[#This Row],[ctapresup]]</f>
        <v>001189135992.1.1.2.08</v>
      </c>
      <c r="Q1064" s="69">
        <v>0</v>
      </c>
      <c r="R1064" s="40">
        <v>1722</v>
      </c>
      <c r="S1064" s="69">
        <v>0</v>
      </c>
      <c r="T1064" s="69">
        <v>0</v>
      </c>
      <c r="U1064" s="69">
        <v>0</v>
      </c>
      <c r="V1064" s="69">
        <v>0</v>
      </c>
      <c r="W1064" s="40">
        <v>25</v>
      </c>
      <c r="X1064" s="40">
        <v>3486.68</v>
      </c>
      <c r="Y1064" s="69">
        <v>0</v>
      </c>
      <c r="Z1064" s="40">
        <v>1824</v>
      </c>
      <c r="AA1064" s="69">
        <v>0</v>
      </c>
    </row>
    <row r="1065" spans="1:27">
      <c r="A1065" s="67" t="s">
        <v>3051</v>
      </c>
      <c r="B1065" s="67" t="s">
        <v>4793</v>
      </c>
      <c r="C1065" s="67" t="s">
        <v>3088</v>
      </c>
      <c r="D1065" s="67" t="s">
        <v>3361</v>
      </c>
      <c r="E1065" s="67" t="s">
        <v>3362</v>
      </c>
      <c r="F1065" s="67" t="s">
        <v>2781</v>
      </c>
      <c r="G1065" s="67" t="s">
        <v>2782</v>
      </c>
      <c r="H1065" s="67" t="s">
        <v>1617</v>
      </c>
      <c r="I1065" s="67" t="s">
        <v>319</v>
      </c>
      <c r="J1065" s="67" t="s">
        <v>4294</v>
      </c>
      <c r="K1065" s="67" t="s">
        <v>4763</v>
      </c>
      <c r="L1065" s="68">
        <v>45000</v>
      </c>
      <c r="M1065" s="68">
        <v>3832.83</v>
      </c>
      <c r="N1065" s="68">
        <v>41167.17</v>
      </c>
      <c r="O1065" s="67" t="s">
        <v>4764</v>
      </c>
      <c r="P1065" s="67" t="str">
        <f>TMES[[#This Row],[cedula]]&amp;TMES[[#This Row],[ctapresup]]</f>
        <v>402210543862.1.1.2.08</v>
      </c>
      <c r="Q1065" s="69">
        <v>0</v>
      </c>
      <c r="R1065" s="40">
        <v>1291.5</v>
      </c>
      <c r="S1065" s="69">
        <v>0</v>
      </c>
      <c r="T1065" s="69">
        <v>0</v>
      </c>
      <c r="U1065" s="69">
        <v>0</v>
      </c>
      <c r="V1065" s="69">
        <v>0</v>
      </c>
      <c r="W1065" s="40">
        <v>25</v>
      </c>
      <c r="X1065" s="40">
        <v>1148.33</v>
      </c>
      <c r="Y1065" s="69">
        <v>0</v>
      </c>
      <c r="Z1065" s="40">
        <v>1368</v>
      </c>
      <c r="AA1065" s="69">
        <v>0</v>
      </c>
    </row>
    <row r="1066" spans="1:27">
      <c r="A1066" s="67" t="s">
        <v>3051</v>
      </c>
      <c r="B1066" s="67" t="s">
        <v>4793</v>
      </c>
      <c r="C1066" s="67" t="s">
        <v>3088</v>
      </c>
      <c r="D1066" s="67" t="s">
        <v>3361</v>
      </c>
      <c r="E1066" s="67" t="s">
        <v>3362</v>
      </c>
      <c r="F1066" s="67" t="s">
        <v>1762</v>
      </c>
      <c r="G1066" s="67" t="s">
        <v>2783</v>
      </c>
      <c r="H1066" s="67" t="s">
        <v>3269</v>
      </c>
      <c r="I1066" s="67" t="s">
        <v>231</v>
      </c>
      <c r="J1066" s="67" t="s">
        <v>4295</v>
      </c>
      <c r="K1066" s="67" t="s">
        <v>4763</v>
      </c>
      <c r="L1066" s="68">
        <v>60000</v>
      </c>
      <c r="M1066" s="68">
        <v>7057.68</v>
      </c>
      <c r="N1066" s="68">
        <v>52942.32</v>
      </c>
      <c r="O1066" s="67" t="s">
        <v>4764</v>
      </c>
      <c r="P1066" s="67" t="str">
        <f>TMES[[#This Row],[cedula]]&amp;TMES[[#This Row],[ctapresup]]</f>
        <v>001183215382.1.1.2.08</v>
      </c>
      <c r="Q1066" s="69">
        <v>0</v>
      </c>
      <c r="R1066" s="40">
        <v>1722</v>
      </c>
      <c r="S1066" s="69">
        <v>0</v>
      </c>
      <c r="T1066" s="69">
        <v>0</v>
      </c>
      <c r="U1066" s="69">
        <v>0</v>
      </c>
      <c r="V1066" s="69">
        <v>0</v>
      </c>
      <c r="W1066" s="40">
        <v>25</v>
      </c>
      <c r="X1066" s="40">
        <v>3486.68</v>
      </c>
      <c r="Y1066" s="69">
        <v>0</v>
      </c>
      <c r="Z1066" s="40">
        <v>1824</v>
      </c>
      <c r="AA1066" s="69">
        <v>0</v>
      </c>
    </row>
    <row r="1067" spans="1:27">
      <c r="A1067" s="67" t="s">
        <v>3051</v>
      </c>
      <c r="B1067" s="67" t="s">
        <v>4793</v>
      </c>
      <c r="C1067" s="67" t="s">
        <v>3088</v>
      </c>
      <c r="D1067" s="67" t="s">
        <v>3361</v>
      </c>
      <c r="E1067" s="67" t="s">
        <v>3362</v>
      </c>
      <c r="F1067" s="67" t="s">
        <v>777</v>
      </c>
      <c r="G1067" s="67" t="s">
        <v>1317</v>
      </c>
      <c r="H1067" s="67" t="s">
        <v>10</v>
      </c>
      <c r="I1067" s="67" t="s">
        <v>953</v>
      </c>
      <c r="J1067" s="67" t="s">
        <v>4296</v>
      </c>
      <c r="K1067" s="67" t="s">
        <v>4763</v>
      </c>
      <c r="L1067" s="68">
        <v>10000</v>
      </c>
      <c r="M1067" s="68">
        <v>616</v>
      </c>
      <c r="N1067" s="68">
        <v>9384</v>
      </c>
      <c r="O1067" s="67" t="s">
        <v>4764</v>
      </c>
      <c r="P1067" s="67" t="str">
        <f>TMES[[#This Row],[cedula]]&amp;TMES[[#This Row],[ctapresup]]</f>
        <v>224003102272.1.1.2.08</v>
      </c>
      <c r="Q1067" s="69">
        <v>0</v>
      </c>
      <c r="R1067" s="40">
        <v>287</v>
      </c>
      <c r="S1067" s="69">
        <v>0</v>
      </c>
      <c r="T1067" s="69">
        <v>0</v>
      </c>
      <c r="U1067" s="69">
        <v>0</v>
      </c>
      <c r="V1067" s="69">
        <v>0</v>
      </c>
      <c r="W1067" s="40">
        <v>25</v>
      </c>
      <c r="X1067" s="69">
        <v>0</v>
      </c>
      <c r="Y1067" s="69">
        <v>0</v>
      </c>
      <c r="Z1067" s="40">
        <v>304</v>
      </c>
      <c r="AA1067" s="69">
        <v>0</v>
      </c>
    </row>
    <row r="1068" spans="1:27">
      <c r="A1068" s="67" t="s">
        <v>3051</v>
      </c>
      <c r="B1068" s="67" t="s">
        <v>4793</v>
      </c>
      <c r="C1068" s="67" t="s">
        <v>3088</v>
      </c>
      <c r="D1068" s="67" t="s">
        <v>3361</v>
      </c>
      <c r="E1068" s="67" t="s">
        <v>3362</v>
      </c>
      <c r="F1068" s="67" t="s">
        <v>1583</v>
      </c>
      <c r="G1068" s="67" t="s">
        <v>2784</v>
      </c>
      <c r="H1068" s="67" t="s">
        <v>110</v>
      </c>
      <c r="I1068" s="67" t="s">
        <v>73</v>
      </c>
      <c r="J1068" s="67" t="s">
        <v>4297</v>
      </c>
      <c r="K1068" s="67" t="s">
        <v>4763</v>
      </c>
      <c r="L1068" s="68">
        <v>16500</v>
      </c>
      <c r="M1068" s="68">
        <v>1000.15</v>
      </c>
      <c r="N1068" s="68">
        <v>15499.85</v>
      </c>
      <c r="O1068" s="67" t="s">
        <v>4764</v>
      </c>
      <c r="P1068" s="67" t="str">
        <f>TMES[[#This Row],[cedula]]&amp;TMES[[#This Row],[ctapresup]]</f>
        <v>001018449182.1.1.2.08</v>
      </c>
      <c r="Q1068" s="69">
        <v>0</v>
      </c>
      <c r="R1068" s="40">
        <v>473.55</v>
      </c>
      <c r="S1068" s="69">
        <v>0</v>
      </c>
      <c r="T1068" s="69">
        <v>0</v>
      </c>
      <c r="U1068" s="69">
        <v>0</v>
      </c>
      <c r="V1068" s="69">
        <v>0</v>
      </c>
      <c r="W1068" s="40">
        <v>25</v>
      </c>
      <c r="X1068" s="69">
        <v>0</v>
      </c>
      <c r="Y1068" s="69">
        <v>0</v>
      </c>
      <c r="Z1068" s="40">
        <v>501.6</v>
      </c>
      <c r="AA1068" s="69">
        <v>0</v>
      </c>
    </row>
    <row r="1069" spans="1:27">
      <c r="A1069" s="67" t="s">
        <v>3051</v>
      </c>
      <c r="B1069" s="67" t="s">
        <v>4793</v>
      </c>
      <c r="C1069" s="67" t="s">
        <v>3088</v>
      </c>
      <c r="D1069" s="67" t="s">
        <v>3361</v>
      </c>
      <c r="E1069" s="67" t="s">
        <v>3362</v>
      </c>
      <c r="F1069" s="67" t="s">
        <v>3278</v>
      </c>
      <c r="G1069" s="67" t="s">
        <v>3317</v>
      </c>
      <c r="H1069" s="67" t="s">
        <v>3279</v>
      </c>
      <c r="I1069" s="67" t="s">
        <v>960</v>
      </c>
      <c r="J1069" s="67" t="s">
        <v>4298</v>
      </c>
      <c r="K1069" s="67" t="s">
        <v>4763</v>
      </c>
      <c r="L1069" s="68">
        <v>36000</v>
      </c>
      <c r="M1069" s="68">
        <v>2152.6</v>
      </c>
      <c r="N1069" s="68">
        <v>33847.4</v>
      </c>
      <c r="O1069" s="67" t="s">
        <v>4764</v>
      </c>
      <c r="P1069" s="67" t="str">
        <f>TMES[[#This Row],[cedula]]&amp;TMES[[#This Row],[ctapresup]]</f>
        <v>001134828142.1.1.2.08</v>
      </c>
      <c r="Q1069" s="69">
        <v>0</v>
      </c>
      <c r="R1069" s="40">
        <v>1033.2</v>
      </c>
      <c r="S1069" s="69">
        <v>0</v>
      </c>
      <c r="T1069" s="69">
        <v>0</v>
      </c>
      <c r="U1069" s="69">
        <v>0</v>
      </c>
      <c r="V1069" s="69">
        <v>0</v>
      </c>
      <c r="W1069" s="40">
        <v>25</v>
      </c>
      <c r="X1069" s="69">
        <v>0</v>
      </c>
      <c r="Y1069" s="69">
        <v>0</v>
      </c>
      <c r="Z1069" s="40">
        <v>1094.4000000000001</v>
      </c>
      <c r="AA1069" s="69">
        <v>0</v>
      </c>
    </row>
    <row r="1070" spans="1:27">
      <c r="A1070" s="67" t="s">
        <v>3051</v>
      </c>
      <c r="B1070" s="67" t="s">
        <v>4793</v>
      </c>
      <c r="C1070" s="67" t="s">
        <v>3088</v>
      </c>
      <c r="D1070" s="67" t="s">
        <v>3361</v>
      </c>
      <c r="E1070" s="67" t="s">
        <v>3362</v>
      </c>
      <c r="F1070" s="67" t="s">
        <v>1293</v>
      </c>
      <c r="G1070" s="67" t="s">
        <v>2785</v>
      </c>
      <c r="H1070" s="67" t="s">
        <v>100</v>
      </c>
      <c r="I1070" s="67" t="s">
        <v>288</v>
      </c>
      <c r="J1070" s="67" t="s">
        <v>4299</v>
      </c>
      <c r="K1070" s="67" t="s">
        <v>4763</v>
      </c>
      <c r="L1070" s="68">
        <v>55000</v>
      </c>
      <c r="M1070" s="68">
        <v>5835.18</v>
      </c>
      <c r="N1070" s="68">
        <v>49164.82</v>
      </c>
      <c r="O1070" s="67" t="s">
        <v>4764</v>
      </c>
      <c r="P1070" s="67" t="str">
        <f>TMES[[#This Row],[cedula]]&amp;TMES[[#This Row],[ctapresup]]</f>
        <v>402209992762.1.1.2.08</v>
      </c>
      <c r="Q1070" s="69">
        <v>0</v>
      </c>
      <c r="R1070" s="40">
        <v>1578.5</v>
      </c>
      <c r="S1070" s="69">
        <v>0</v>
      </c>
      <c r="T1070" s="69">
        <v>0</v>
      </c>
      <c r="U1070" s="69">
        <v>0</v>
      </c>
      <c r="V1070" s="69">
        <v>0</v>
      </c>
      <c r="W1070" s="40">
        <v>25</v>
      </c>
      <c r="X1070" s="40">
        <v>2559.6799999999998</v>
      </c>
      <c r="Y1070" s="69">
        <v>0</v>
      </c>
      <c r="Z1070" s="40">
        <v>1672</v>
      </c>
      <c r="AA1070" s="69">
        <v>0</v>
      </c>
    </row>
    <row r="1071" spans="1:27">
      <c r="A1071" s="67" t="s">
        <v>3051</v>
      </c>
      <c r="B1071" s="67" t="s">
        <v>4793</v>
      </c>
      <c r="C1071" s="67" t="s">
        <v>3088</v>
      </c>
      <c r="D1071" s="67" t="s">
        <v>3361</v>
      </c>
      <c r="E1071" s="67" t="s">
        <v>3362</v>
      </c>
      <c r="F1071" s="67" t="s">
        <v>1625</v>
      </c>
      <c r="G1071" s="67" t="s">
        <v>2786</v>
      </c>
      <c r="H1071" s="67" t="s">
        <v>1617</v>
      </c>
      <c r="I1071" s="67" t="s">
        <v>728</v>
      </c>
      <c r="J1071" s="67" t="s">
        <v>4300</v>
      </c>
      <c r="K1071" s="67" t="s">
        <v>4763</v>
      </c>
      <c r="L1071" s="68">
        <v>60000</v>
      </c>
      <c r="M1071" s="68">
        <v>8267.64</v>
      </c>
      <c r="N1071" s="68">
        <v>51732.36</v>
      </c>
      <c r="O1071" s="67" t="s">
        <v>4764</v>
      </c>
      <c r="P1071" s="67" t="str">
        <f>TMES[[#This Row],[cedula]]&amp;TMES[[#This Row],[ctapresup]]</f>
        <v>031034858542.1.1.2.08</v>
      </c>
      <c r="Q1071" s="69">
        <v>0</v>
      </c>
      <c r="R1071" s="40">
        <v>1722</v>
      </c>
      <c r="S1071" s="69">
        <v>0</v>
      </c>
      <c r="T1071" s="69">
        <v>0</v>
      </c>
      <c r="U1071" s="69">
        <v>0</v>
      </c>
      <c r="V1071" s="69">
        <v>0</v>
      </c>
      <c r="W1071" s="40">
        <v>25</v>
      </c>
      <c r="X1071" s="40">
        <v>3184.19</v>
      </c>
      <c r="Y1071" s="69">
        <v>0</v>
      </c>
      <c r="Z1071" s="40">
        <v>1824</v>
      </c>
      <c r="AA1071" s="40">
        <v>1512.45</v>
      </c>
    </row>
    <row r="1072" spans="1:27">
      <c r="A1072" s="67" t="s">
        <v>3051</v>
      </c>
      <c r="B1072" s="67" t="s">
        <v>4793</v>
      </c>
      <c r="C1072" s="67" t="s">
        <v>3088</v>
      </c>
      <c r="D1072" s="67" t="s">
        <v>3361</v>
      </c>
      <c r="E1072" s="67" t="s">
        <v>3362</v>
      </c>
      <c r="F1072" s="67" t="s">
        <v>1029</v>
      </c>
      <c r="G1072" s="67" t="s">
        <v>2787</v>
      </c>
      <c r="H1072" s="67" t="s">
        <v>3269</v>
      </c>
      <c r="I1072" s="67" t="s">
        <v>231</v>
      </c>
      <c r="J1072" s="67" t="s">
        <v>4301</v>
      </c>
      <c r="K1072" s="67" t="s">
        <v>4763</v>
      </c>
      <c r="L1072" s="68">
        <v>70000</v>
      </c>
      <c r="M1072" s="68">
        <v>11950.4</v>
      </c>
      <c r="N1072" s="68">
        <v>58049.599999999999</v>
      </c>
      <c r="O1072" s="67" t="s">
        <v>4764</v>
      </c>
      <c r="P1072" s="67" t="str">
        <f>TMES[[#This Row],[cedula]]&amp;TMES[[#This Row],[ctapresup]]</f>
        <v>047010815172.1.1.2.08</v>
      </c>
      <c r="Q1072" s="69">
        <v>0</v>
      </c>
      <c r="R1072" s="40">
        <v>2009</v>
      </c>
      <c r="S1072" s="69">
        <v>0</v>
      </c>
      <c r="T1072" s="69">
        <v>0</v>
      </c>
      <c r="U1072" s="69">
        <v>0</v>
      </c>
      <c r="V1072" s="69">
        <v>0</v>
      </c>
      <c r="W1072" s="40">
        <v>25</v>
      </c>
      <c r="X1072" s="40">
        <v>4763.5</v>
      </c>
      <c r="Y1072" s="69">
        <v>0</v>
      </c>
      <c r="Z1072" s="40">
        <v>2128</v>
      </c>
      <c r="AA1072" s="40">
        <v>3024.9</v>
      </c>
    </row>
    <row r="1073" spans="1:27">
      <c r="A1073" s="67" t="s">
        <v>3051</v>
      </c>
      <c r="B1073" s="67" t="s">
        <v>4793</v>
      </c>
      <c r="C1073" s="67" t="s">
        <v>3088</v>
      </c>
      <c r="D1073" s="67" t="s">
        <v>3361</v>
      </c>
      <c r="E1073" s="67" t="s">
        <v>3362</v>
      </c>
      <c r="F1073" s="67" t="s">
        <v>4800</v>
      </c>
      <c r="G1073" s="67" t="s">
        <v>4801</v>
      </c>
      <c r="H1073" s="67" t="s">
        <v>1763</v>
      </c>
      <c r="I1073" s="67" t="s">
        <v>2892</v>
      </c>
      <c r="J1073" s="67" t="s">
        <v>4802</v>
      </c>
      <c r="K1073" s="67" t="s">
        <v>4763</v>
      </c>
      <c r="L1073" s="68">
        <v>36000</v>
      </c>
      <c r="M1073" s="68">
        <v>2152.6</v>
      </c>
      <c r="N1073" s="68">
        <v>33847.4</v>
      </c>
      <c r="O1073" s="67" t="s">
        <v>4764</v>
      </c>
      <c r="P1073" s="67" t="str">
        <f>TMES[[#This Row],[cedula]]&amp;TMES[[#This Row],[ctapresup]]</f>
        <v>041001815872.1.1.2.08</v>
      </c>
      <c r="Q1073" s="69">
        <v>0</v>
      </c>
      <c r="R1073" s="40">
        <v>1033.2</v>
      </c>
      <c r="S1073" s="69">
        <v>0</v>
      </c>
      <c r="T1073" s="69">
        <v>0</v>
      </c>
      <c r="U1073" s="69">
        <v>0</v>
      </c>
      <c r="V1073" s="69">
        <v>0</v>
      </c>
      <c r="W1073" s="40">
        <v>25</v>
      </c>
      <c r="X1073" s="69">
        <v>0</v>
      </c>
      <c r="Y1073" s="69">
        <v>0</v>
      </c>
      <c r="Z1073" s="40">
        <v>1094.4000000000001</v>
      </c>
      <c r="AA1073" s="69">
        <v>0</v>
      </c>
    </row>
    <row r="1074" spans="1:27">
      <c r="A1074" s="67" t="s">
        <v>3051</v>
      </c>
      <c r="B1074" s="67" t="s">
        <v>4793</v>
      </c>
      <c r="C1074" s="67" t="s">
        <v>3088</v>
      </c>
      <c r="D1074" s="67" t="s">
        <v>3361</v>
      </c>
      <c r="E1074" s="67" t="s">
        <v>3362</v>
      </c>
      <c r="F1074" s="67" t="s">
        <v>1056</v>
      </c>
      <c r="G1074" s="67" t="s">
        <v>2788</v>
      </c>
      <c r="H1074" s="67" t="s">
        <v>3271</v>
      </c>
      <c r="I1074" s="67" t="s">
        <v>728</v>
      </c>
      <c r="J1074" s="67" t="s">
        <v>4302</v>
      </c>
      <c r="K1074" s="67" t="s">
        <v>4763</v>
      </c>
      <c r="L1074" s="68">
        <v>45000</v>
      </c>
      <c r="M1074" s="68">
        <v>5118.41</v>
      </c>
      <c r="N1074" s="68">
        <v>39881.589999999997</v>
      </c>
      <c r="O1074" s="67" t="s">
        <v>4764</v>
      </c>
      <c r="P1074" s="67" t="str">
        <f>TMES[[#This Row],[cedula]]&amp;TMES[[#This Row],[ctapresup]]</f>
        <v>031035870222.1.1.2.08</v>
      </c>
      <c r="Q1074" s="69">
        <v>0</v>
      </c>
      <c r="R1074" s="40">
        <v>1291.5</v>
      </c>
      <c r="S1074" s="69">
        <v>0</v>
      </c>
      <c r="T1074" s="69">
        <v>0</v>
      </c>
      <c r="U1074" s="69">
        <v>0</v>
      </c>
      <c r="V1074" s="69">
        <v>0</v>
      </c>
      <c r="W1074" s="40">
        <v>25</v>
      </c>
      <c r="X1074" s="40">
        <v>921.46</v>
      </c>
      <c r="Y1074" s="69">
        <v>0</v>
      </c>
      <c r="Z1074" s="40">
        <v>1368</v>
      </c>
      <c r="AA1074" s="40">
        <v>1512.45</v>
      </c>
    </row>
    <row r="1075" spans="1:27">
      <c r="A1075" s="67" t="s">
        <v>3051</v>
      </c>
      <c r="B1075" s="67" t="s">
        <v>4793</v>
      </c>
      <c r="C1075" s="67" t="s">
        <v>3088</v>
      </c>
      <c r="D1075" s="67" t="s">
        <v>3361</v>
      </c>
      <c r="E1075" s="67" t="s">
        <v>3362</v>
      </c>
      <c r="F1075" s="67" t="s">
        <v>1871</v>
      </c>
      <c r="G1075" s="67" t="s">
        <v>2789</v>
      </c>
      <c r="H1075" s="67" t="s">
        <v>100</v>
      </c>
      <c r="I1075" s="67" t="s">
        <v>288</v>
      </c>
      <c r="J1075" s="67" t="s">
        <v>4303</v>
      </c>
      <c r="K1075" s="67" t="s">
        <v>4763</v>
      </c>
      <c r="L1075" s="68">
        <v>60000</v>
      </c>
      <c r="M1075" s="68">
        <v>7057.68</v>
      </c>
      <c r="N1075" s="68">
        <v>52942.32</v>
      </c>
      <c r="O1075" s="67" t="s">
        <v>4764</v>
      </c>
      <c r="P1075" s="67" t="str">
        <f>TMES[[#This Row],[cedula]]&amp;TMES[[#This Row],[ctapresup]]</f>
        <v>002016359192.1.1.2.08</v>
      </c>
      <c r="Q1075" s="69">
        <v>0</v>
      </c>
      <c r="R1075" s="40">
        <v>1722</v>
      </c>
      <c r="S1075" s="69">
        <v>0</v>
      </c>
      <c r="T1075" s="69">
        <v>0</v>
      </c>
      <c r="U1075" s="69">
        <v>0</v>
      </c>
      <c r="V1075" s="69">
        <v>0</v>
      </c>
      <c r="W1075" s="40">
        <v>25</v>
      </c>
      <c r="X1075" s="40">
        <v>3486.68</v>
      </c>
      <c r="Y1075" s="69">
        <v>0</v>
      </c>
      <c r="Z1075" s="40">
        <v>1824</v>
      </c>
      <c r="AA1075" s="69">
        <v>0</v>
      </c>
    </row>
    <row r="1076" spans="1:27">
      <c r="A1076" s="67" t="s">
        <v>3051</v>
      </c>
      <c r="B1076" s="67" t="s">
        <v>4793</v>
      </c>
      <c r="C1076" s="67" t="s">
        <v>3088</v>
      </c>
      <c r="D1076" s="67" t="s">
        <v>3361</v>
      </c>
      <c r="E1076" s="67" t="s">
        <v>3362</v>
      </c>
      <c r="F1076" s="67" t="s">
        <v>2002</v>
      </c>
      <c r="G1076" s="67" t="s">
        <v>2790</v>
      </c>
      <c r="H1076" s="67" t="s">
        <v>130</v>
      </c>
      <c r="I1076" s="67" t="s">
        <v>1290</v>
      </c>
      <c r="J1076" s="67" t="s">
        <v>4304</v>
      </c>
      <c r="K1076" s="67" t="s">
        <v>4763</v>
      </c>
      <c r="L1076" s="68">
        <v>100000</v>
      </c>
      <c r="M1076" s="68">
        <v>18040.37</v>
      </c>
      <c r="N1076" s="68">
        <v>81959.63</v>
      </c>
      <c r="O1076" s="67" t="s">
        <v>4764</v>
      </c>
      <c r="P1076" s="67" t="str">
        <f>TMES[[#This Row],[cedula]]&amp;TMES[[#This Row],[ctapresup]]</f>
        <v>402260802532.1.1.2.08</v>
      </c>
      <c r="Q1076" s="69">
        <v>0</v>
      </c>
      <c r="R1076" s="40">
        <v>2870</v>
      </c>
      <c r="S1076" s="69">
        <v>0</v>
      </c>
      <c r="T1076" s="69">
        <v>0</v>
      </c>
      <c r="U1076" s="69">
        <v>0</v>
      </c>
      <c r="V1076" s="69">
        <v>0</v>
      </c>
      <c r="W1076" s="40">
        <v>25</v>
      </c>
      <c r="X1076" s="40">
        <v>12105.37</v>
      </c>
      <c r="Y1076" s="69">
        <v>0</v>
      </c>
      <c r="Z1076" s="40">
        <v>3040</v>
      </c>
      <c r="AA1076" s="69">
        <v>0</v>
      </c>
    </row>
    <row r="1077" spans="1:27">
      <c r="A1077" s="67" t="s">
        <v>3051</v>
      </c>
      <c r="B1077" s="67" t="s">
        <v>4793</v>
      </c>
      <c r="C1077" s="67" t="s">
        <v>3088</v>
      </c>
      <c r="D1077" s="67" t="s">
        <v>3361</v>
      </c>
      <c r="E1077" s="67" t="s">
        <v>3362</v>
      </c>
      <c r="F1077" s="67" t="s">
        <v>1626</v>
      </c>
      <c r="G1077" s="67" t="s">
        <v>2791</v>
      </c>
      <c r="H1077" s="67" t="s">
        <v>3271</v>
      </c>
      <c r="I1077" s="67" t="s">
        <v>208</v>
      </c>
      <c r="J1077" s="67" t="s">
        <v>4305</v>
      </c>
      <c r="K1077" s="67" t="s">
        <v>4763</v>
      </c>
      <c r="L1077" s="68">
        <v>65000</v>
      </c>
      <c r="M1077" s="68">
        <v>8594.08</v>
      </c>
      <c r="N1077" s="68">
        <v>56405.919999999998</v>
      </c>
      <c r="O1077" s="67" t="s">
        <v>4764</v>
      </c>
      <c r="P1077" s="67" t="str">
        <f>TMES[[#This Row],[cedula]]&amp;TMES[[#This Row],[ctapresup]]</f>
        <v>224003378732.1.1.2.08</v>
      </c>
      <c r="Q1077" s="69">
        <v>0</v>
      </c>
      <c r="R1077" s="40">
        <v>1865.5</v>
      </c>
      <c r="S1077" s="40">
        <v>300</v>
      </c>
      <c r="T1077" s="69">
        <v>0</v>
      </c>
      <c r="U1077" s="69">
        <v>0</v>
      </c>
      <c r="V1077" s="69">
        <v>0</v>
      </c>
      <c r="W1077" s="40">
        <v>25</v>
      </c>
      <c r="X1077" s="40">
        <v>4427.58</v>
      </c>
      <c r="Y1077" s="69">
        <v>0</v>
      </c>
      <c r="Z1077" s="40">
        <v>1976</v>
      </c>
      <c r="AA1077" s="69">
        <v>0</v>
      </c>
    </row>
    <row r="1078" spans="1:27">
      <c r="A1078" s="67" t="s">
        <v>3051</v>
      </c>
      <c r="B1078" s="67" t="s">
        <v>4793</v>
      </c>
      <c r="C1078" s="67" t="s">
        <v>3088</v>
      </c>
      <c r="D1078" s="67" t="s">
        <v>3361</v>
      </c>
      <c r="E1078" s="67" t="s">
        <v>3362</v>
      </c>
      <c r="F1078" s="67" t="s">
        <v>1897</v>
      </c>
      <c r="G1078" s="67" t="s">
        <v>2792</v>
      </c>
      <c r="H1078" s="67" t="s">
        <v>1945</v>
      </c>
      <c r="I1078" s="67" t="s">
        <v>342</v>
      </c>
      <c r="J1078" s="67" t="s">
        <v>4306</v>
      </c>
      <c r="K1078" s="67" t="s">
        <v>4763</v>
      </c>
      <c r="L1078" s="68">
        <v>42000</v>
      </c>
      <c r="M1078" s="68">
        <v>3232.12</v>
      </c>
      <c r="N1078" s="68">
        <v>38767.879999999997</v>
      </c>
      <c r="O1078" s="67" t="s">
        <v>4764</v>
      </c>
      <c r="P1078" s="67" t="str">
        <f>TMES[[#This Row],[cedula]]&amp;TMES[[#This Row],[ctapresup]]</f>
        <v>001009010812.1.1.2.08</v>
      </c>
      <c r="Q1078" s="69">
        <v>0</v>
      </c>
      <c r="R1078" s="40">
        <v>1205.4000000000001</v>
      </c>
      <c r="S1078" s="69">
        <v>0</v>
      </c>
      <c r="T1078" s="69">
        <v>0</v>
      </c>
      <c r="U1078" s="69">
        <v>0</v>
      </c>
      <c r="V1078" s="69">
        <v>0</v>
      </c>
      <c r="W1078" s="40">
        <v>25</v>
      </c>
      <c r="X1078" s="40">
        <v>724.92</v>
      </c>
      <c r="Y1078" s="69">
        <v>0</v>
      </c>
      <c r="Z1078" s="40">
        <v>1276.8</v>
      </c>
      <c r="AA1078" s="69">
        <v>0</v>
      </c>
    </row>
    <row r="1079" spans="1:27">
      <c r="A1079" s="67" t="s">
        <v>3051</v>
      </c>
      <c r="B1079" s="67" t="s">
        <v>4793</v>
      </c>
      <c r="C1079" s="67" t="s">
        <v>3088</v>
      </c>
      <c r="D1079" s="67" t="s">
        <v>3361</v>
      </c>
      <c r="E1079" s="67" t="s">
        <v>3362</v>
      </c>
      <c r="F1079" s="67" t="s">
        <v>1031</v>
      </c>
      <c r="G1079" s="67" t="s">
        <v>2793</v>
      </c>
      <c r="H1079" s="67" t="s">
        <v>239</v>
      </c>
      <c r="I1079" s="67" t="s">
        <v>245</v>
      </c>
      <c r="J1079" s="67" t="s">
        <v>4307</v>
      </c>
      <c r="K1079" s="67" t="s">
        <v>4763</v>
      </c>
      <c r="L1079" s="68">
        <v>45000</v>
      </c>
      <c r="M1079" s="68">
        <v>3832.83</v>
      </c>
      <c r="N1079" s="68">
        <v>41167.17</v>
      </c>
      <c r="O1079" s="67" t="s">
        <v>4764</v>
      </c>
      <c r="P1079" s="67" t="str">
        <f>TMES[[#This Row],[cedula]]&amp;TMES[[#This Row],[ctapresup]]</f>
        <v>225001211932.1.1.2.08</v>
      </c>
      <c r="Q1079" s="69">
        <v>0</v>
      </c>
      <c r="R1079" s="40">
        <v>1291.5</v>
      </c>
      <c r="S1079" s="69">
        <v>0</v>
      </c>
      <c r="T1079" s="69">
        <v>0</v>
      </c>
      <c r="U1079" s="69">
        <v>0</v>
      </c>
      <c r="V1079" s="69">
        <v>0</v>
      </c>
      <c r="W1079" s="40">
        <v>25</v>
      </c>
      <c r="X1079" s="40">
        <v>1148.33</v>
      </c>
      <c r="Y1079" s="69">
        <v>0</v>
      </c>
      <c r="Z1079" s="40">
        <v>1368</v>
      </c>
      <c r="AA1079" s="69">
        <v>0</v>
      </c>
    </row>
    <row r="1080" spans="1:27">
      <c r="A1080" s="67" t="s">
        <v>3051</v>
      </c>
      <c r="B1080" s="67" t="s">
        <v>4793</v>
      </c>
      <c r="C1080" s="67" t="s">
        <v>3088</v>
      </c>
      <c r="D1080" s="67" t="s">
        <v>3361</v>
      </c>
      <c r="E1080" s="67" t="s">
        <v>3362</v>
      </c>
      <c r="F1080" s="67" t="s">
        <v>1914</v>
      </c>
      <c r="G1080" s="67" t="s">
        <v>2794</v>
      </c>
      <c r="H1080" s="67" t="s">
        <v>100</v>
      </c>
      <c r="I1080" s="67" t="s">
        <v>342</v>
      </c>
      <c r="J1080" s="67" t="s">
        <v>4308</v>
      </c>
      <c r="K1080" s="67" t="s">
        <v>4763</v>
      </c>
      <c r="L1080" s="68">
        <v>55000</v>
      </c>
      <c r="M1080" s="68">
        <v>5835.18</v>
      </c>
      <c r="N1080" s="68">
        <v>49164.82</v>
      </c>
      <c r="O1080" s="67" t="s">
        <v>4764</v>
      </c>
      <c r="P1080" s="67" t="str">
        <f>TMES[[#This Row],[cedula]]&amp;TMES[[#This Row],[ctapresup]]</f>
        <v>225001507622.1.1.2.08</v>
      </c>
      <c r="Q1080" s="69">
        <v>0</v>
      </c>
      <c r="R1080" s="40">
        <v>1578.5</v>
      </c>
      <c r="S1080" s="69">
        <v>0</v>
      </c>
      <c r="T1080" s="69">
        <v>0</v>
      </c>
      <c r="U1080" s="69">
        <v>0</v>
      </c>
      <c r="V1080" s="69">
        <v>0</v>
      </c>
      <c r="W1080" s="40">
        <v>25</v>
      </c>
      <c r="X1080" s="40">
        <v>2559.6799999999998</v>
      </c>
      <c r="Y1080" s="69">
        <v>0</v>
      </c>
      <c r="Z1080" s="40">
        <v>1672</v>
      </c>
      <c r="AA1080" s="69">
        <v>0</v>
      </c>
    </row>
    <row r="1081" spans="1:27">
      <c r="A1081" s="67" t="s">
        <v>3051</v>
      </c>
      <c r="B1081" s="67" t="s">
        <v>4793</v>
      </c>
      <c r="C1081" s="67" t="s">
        <v>3088</v>
      </c>
      <c r="D1081" s="67" t="s">
        <v>3361</v>
      </c>
      <c r="E1081" s="67" t="s">
        <v>3362</v>
      </c>
      <c r="F1081" s="67" t="s">
        <v>1607</v>
      </c>
      <c r="G1081" s="67" t="s">
        <v>2079</v>
      </c>
      <c r="H1081" s="67" t="s">
        <v>389</v>
      </c>
      <c r="I1081" s="67" t="s">
        <v>999</v>
      </c>
      <c r="J1081" s="67" t="s">
        <v>4309</v>
      </c>
      <c r="K1081" s="67" t="s">
        <v>4763</v>
      </c>
      <c r="L1081" s="68">
        <v>20000</v>
      </c>
      <c r="M1081" s="68">
        <v>1207</v>
      </c>
      <c r="N1081" s="68">
        <v>18793</v>
      </c>
      <c r="O1081" s="67" t="s">
        <v>4764</v>
      </c>
      <c r="P1081" s="67" t="str">
        <f>TMES[[#This Row],[cedula]]&amp;TMES[[#This Row],[ctapresup]]</f>
        <v>402122377502.1.1.2.08</v>
      </c>
      <c r="Q1081" s="69">
        <v>0</v>
      </c>
      <c r="R1081" s="40">
        <v>574</v>
      </c>
      <c r="S1081" s="69">
        <v>0</v>
      </c>
      <c r="T1081" s="69">
        <v>0</v>
      </c>
      <c r="U1081" s="69">
        <v>0</v>
      </c>
      <c r="V1081" s="69">
        <v>0</v>
      </c>
      <c r="W1081" s="40">
        <v>25</v>
      </c>
      <c r="X1081" s="69">
        <v>0</v>
      </c>
      <c r="Y1081" s="69">
        <v>0</v>
      </c>
      <c r="Z1081" s="40">
        <v>608</v>
      </c>
      <c r="AA1081" s="69">
        <v>0</v>
      </c>
    </row>
    <row r="1082" spans="1:27">
      <c r="A1082" s="67" t="s">
        <v>3051</v>
      </c>
      <c r="B1082" s="67" t="s">
        <v>4793</v>
      </c>
      <c r="C1082" s="67" t="s">
        <v>3088</v>
      </c>
      <c r="D1082" s="67" t="s">
        <v>3361</v>
      </c>
      <c r="E1082" s="67" t="s">
        <v>3362</v>
      </c>
      <c r="F1082" s="67" t="s">
        <v>4803</v>
      </c>
      <c r="G1082" s="67" t="s">
        <v>4804</v>
      </c>
      <c r="H1082" s="67" t="s">
        <v>130</v>
      </c>
      <c r="I1082" s="67" t="s">
        <v>695</v>
      </c>
      <c r="J1082" s="67" t="s">
        <v>4805</v>
      </c>
      <c r="K1082" s="67" t="s">
        <v>4763</v>
      </c>
      <c r="L1082" s="68">
        <v>75000</v>
      </c>
      <c r="M1082" s="68">
        <v>10766.88</v>
      </c>
      <c r="N1082" s="68">
        <v>64233.120000000003</v>
      </c>
      <c r="O1082" s="67" t="s">
        <v>4764</v>
      </c>
      <c r="P1082" s="67" t="str">
        <f>TMES[[#This Row],[cedula]]&amp;TMES[[#This Row],[ctapresup]]</f>
        <v>001184360882.1.1.2.08</v>
      </c>
      <c r="Q1082" s="69">
        <v>0</v>
      </c>
      <c r="R1082" s="40">
        <v>2152.5</v>
      </c>
      <c r="S1082" s="69">
        <v>0</v>
      </c>
      <c r="T1082" s="69">
        <v>0</v>
      </c>
      <c r="U1082" s="69">
        <v>0</v>
      </c>
      <c r="V1082" s="69">
        <v>0</v>
      </c>
      <c r="W1082" s="40">
        <v>25</v>
      </c>
      <c r="X1082" s="40">
        <v>6309.38</v>
      </c>
      <c r="Y1082" s="69">
        <v>0</v>
      </c>
      <c r="Z1082" s="40">
        <v>2280</v>
      </c>
      <c r="AA1082" s="69">
        <v>0</v>
      </c>
    </row>
    <row r="1083" spans="1:27">
      <c r="A1083" s="67" t="s">
        <v>3051</v>
      </c>
      <c r="B1083" s="67" t="s">
        <v>4793</v>
      </c>
      <c r="C1083" s="67" t="s">
        <v>3088</v>
      </c>
      <c r="D1083" s="67" t="s">
        <v>3361</v>
      </c>
      <c r="E1083" s="67" t="s">
        <v>3362</v>
      </c>
      <c r="F1083" s="67" t="s">
        <v>1584</v>
      </c>
      <c r="G1083" s="67" t="s">
        <v>2795</v>
      </c>
      <c r="H1083" s="67" t="s">
        <v>59</v>
      </c>
      <c r="I1083" s="67" t="s">
        <v>342</v>
      </c>
      <c r="J1083" s="67" t="s">
        <v>4310</v>
      </c>
      <c r="K1083" s="67" t="s">
        <v>4763</v>
      </c>
      <c r="L1083" s="68">
        <v>110000</v>
      </c>
      <c r="M1083" s="68">
        <v>20983.62</v>
      </c>
      <c r="N1083" s="68">
        <v>89016.38</v>
      </c>
      <c r="O1083" s="67" t="s">
        <v>4764</v>
      </c>
      <c r="P1083" s="67" t="str">
        <f>TMES[[#This Row],[cedula]]&amp;TMES[[#This Row],[ctapresup]]</f>
        <v>223007740432.1.1.2.08</v>
      </c>
      <c r="Q1083" s="69">
        <v>0</v>
      </c>
      <c r="R1083" s="40">
        <v>3157</v>
      </c>
      <c r="S1083" s="69">
        <v>0</v>
      </c>
      <c r="T1083" s="69">
        <v>0</v>
      </c>
      <c r="U1083" s="69">
        <v>0</v>
      </c>
      <c r="V1083" s="69">
        <v>0</v>
      </c>
      <c r="W1083" s="40">
        <v>25</v>
      </c>
      <c r="X1083" s="40">
        <v>14457.62</v>
      </c>
      <c r="Y1083" s="69">
        <v>0</v>
      </c>
      <c r="Z1083" s="40">
        <v>3344</v>
      </c>
      <c r="AA1083" s="69">
        <v>0</v>
      </c>
    </row>
    <row r="1084" spans="1:27">
      <c r="A1084" s="67" t="s">
        <v>3051</v>
      </c>
      <c r="B1084" s="67" t="s">
        <v>4793</v>
      </c>
      <c r="C1084" s="67" t="s">
        <v>3088</v>
      </c>
      <c r="D1084" s="67" t="s">
        <v>3361</v>
      </c>
      <c r="E1084" s="67" t="s">
        <v>3362</v>
      </c>
      <c r="F1084" s="67" t="s">
        <v>4311</v>
      </c>
      <c r="G1084" s="67" t="s">
        <v>2796</v>
      </c>
      <c r="H1084" s="67" t="s">
        <v>130</v>
      </c>
      <c r="I1084" s="67" t="s">
        <v>266</v>
      </c>
      <c r="J1084" s="67" t="s">
        <v>4312</v>
      </c>
      <c r="K1084" s="67" t="s">
        <v>4763</v>
      </c>
      <c r="L1084" s="68">
        <v>110000</v>
      </c>
      <c r="M1084" s="68">
        <v>22538.1</v>
      </c>
      <c r="N1084" s="68">
        <v>87461.9</v>
      </c>
      <c r="O1084" s="67" t="s">
        <v>4764</v>
      </c>
      <c r="P1084" s="67" t="str">
        <f>TMES[[#This Row],[cedula]]&amp;TMES[[#This Row],[ctapresup]]</f>
        <v>041001568782.1.1.2.08</v>
      </c>
      <c r="Q1084" s="69">
        <v>0</v>
      </c>
      <c r="R1084" s="40">
        <v>3157</v>
      </c>
      <c r="S1084" s="40">
        <v>1554.48</v>
      </c>
      <c r="T1084" s="69">
        <v>0</v>
      </c>
      <c r="U1084" s="69">
        <v>0</v>
      </c>
      <c r="V1084" s="69">
        <v>0</v>
      </c>
      <c r="W1084" s="40">
        <v>25</v>
      </c>
      <c r="X1084" s="40">
        <v>14457.62</v>
      </c>
      <c r="Y1084" s="69">
        <v>0</v>
      </c>
      <c r="Z1084" s="40">
        <v>3344</v>
      </c>
      <c r="AA1084" s="69">
        <v>0</v>
      </c>
    </row>
    <row r="1085" spans="1:27">
      <c r="A1085" s="67" t="s">
        <v>3051</v>
      </c>
      <c r="B1085" s="67" t="s">
        <v>4793</v>
      </c>
      <c r="C1085" s="67" t="s">
        <v>3088</v>
      </c>
      <c r="D1085" s="67" t="s">
        <v>3361</v>
      </c>
      <c r="E1085" s="67" t="s">
        <v>3362</v>
      </c>
      <c r="F1085" s="67" t="s">
        <v>1899</v>
      </c>
      <c r="G1085" s="67" t="s">
        <v>2797</v>
      </c>
      <c r="H1085" s="67" t="s">
        <v>239</v>
      </c>
      <c r="I1085" s="67" t="s">
        <v>342</v>
      </c>
      <c r="J1085" s="67" t="s">
        <v>4313</v>
      </c>
      <c r="K1085" s="67" t="s">
        <v>4763</v>
      </c>
      <c r="L1085" s="68">
        <v>70000</v>
      </c>
      <c r="M1085" s="68">
        <v>9530.48</v>
      </c>
      <c r="N1085" s="68">
        <v>60469.52</v>
      </c>
      <c r="O1085" s="67" t="s">
        <v>4764</v>
      </c>
      <c r="P1085" s="67" t="str">
        <f>TMES[[#This Row],[cedula]]&amp;TMES[[#This Row],[ctapresup]]</f>
        <v>001176222412.1.1.2.08</v>
      </c>
      <c r="Q1085" s="69">
        <v>0</v>
      </c>
      <c r="R1085" s="40">
        <v>2009</v>
      </c>
      <c r="S1085" s="69">
        <v>0</v>
      </c>
      <c r="T1085" s="69">
        <v>0</v>
      </c>
      <c r="U1085" s="69">
        <v>0</v>
      </c>
      <c r="V1085" s="69">
        <v>0</v>
      </c>
      <c r="W1085" s="40">
        <v>25</v>
      </c>
      <c r="X1085" s="40">
        <v>5368.48</v>
      </c>
      <c r="Y1085" s="69">
        <v>0</v>
      </c>
      <c r="Z1085" s="40">
        <v>2128</v>
      </c>
      <c r="AA1085" s="69">
        <v>0</v>
      </c>
    </row>
    <row r="1086" spans="1:27">
      <c r="A1086" s="67" t="s">
        <v>3051</v>
      </c>
      <c r="B1086" s="67" t="s">
        <v>4793</v>
      </c>
      <c r="C1086" s="67" t="s">
        <v>3088</v>
      </c>
      <c r="D1086" s="67" t="s">
        <v>3361</v>
      </c>
      <c r="E1086" s="67" t="s">
        <v>3362</v>
      </c>
      <c r="F1086" s="67" t="s">
        <v>1873</v>
      </c>
      <c r="G1086" s="67" t="s">
        <v>2798</v>
      </c>
      <c r="H1086" s="67" t="s">
        <v>1737</v>
      </c>
      <c r="I1086" s="67" t="s">
        <v>18</v>
      </c>
      <c r="J1086" s="67" t="s">
        <v>4314</v>
      </c>
      <c r="K1086" s="67" t="s">
        <v>4763</v>
      </c>
      <c r="L1086" s="68">
        <v>45000</v>
      </c>
      <c r="M1086" s="68">
        <v>3832.83</v>
      </c>
      <c r="N1086" s="68">
        <v>41167.17</v>
      </c>
      <c r="O1086" s="67" t="s">
        <v>4764</v>
      </c>
      <c r="P1086" s="67" t="str">
        <f>TMES[[#This Row],[cedula]]&amp;TMES[[#This Row],[ctapresup]]</f>
        <v>034004877102.1.1.2.08</v>
      </c>
      <c r="Q1086" s="69">
        <v>0</v>
      </c>
      <c r="R1086" s="40">
        <v>1291.5</v>
      </c>
      <c r="S1086" s="69">
        <v>0</v>
      </c>
      <c r="T1086" s="69">
        <v>0</v>
      </c>
      <c r="U1086" s="69">
        <v>0</v>
      </c>
      <c r="V1086" s="69">
        <v>0</v>
      </c>
      <c r="W1086" s="40">
        <v>25</v>
      </c>
      <c r="X1086" s="40">
        <v>1148.33</v>
      </c>
      <c r="Y1086" s="69">
        <v>0</v>
      </c>
      <c r="Z1086" s="40">
        <v>1368</v>
      </c>
      <c r="AA1086" s="69">
        <v>0</v>
      </c>
    </row>
    <row r="1087" spans="1:27">
      <c r="A1087" s="67" t="s">
        <v>3051</v>
      </c>
      <c r="B1087" s="67" t="s">
        <v>4793</v>
      </c>
      <c r="C1087" s="67" t="s">
        <v>3088</v>
      </c>
      <c r="D1087" s="67" t="s">
        <v>3361</v>
      </c>
      <c r="E1087" s="67" t="s">
        <v>3362</v>
      </c>
      <c r="F1087" s="67" t="s">
        <v>1901</v>
      </c>
      <c r="G1087" s="67" t="s">
        <v>2799</v>
      </c>
      <c r="H1087" s="67" t="s">
        <v>1738</v>
      </c>
      <c r="I1087" s="67" t="s">
        <v>596</v>
      </c>
      <c r="J1087" s="67" t="s">
        <v>4315</v>
      </c>
      <c r="K1087" s="67" t="s">
        <v>4763</v>
      </c>
      <c r="L1087" s="68">
        <v>70000</v>
      </c>
      <c r="M1087" s="68">
        <v>9530.48</v>
      </c>
      <c r="N1087" s="68">
        <v>60469.52</v>
      </c>
      <c r="O1087" s="67" t="s">
        <v>4764</v>
      </c>
      <c r="P1087" s="67" t="str">
        <f>TMES[[#This Row],[cedula]]&amp;TMES[[#This Row],[ctapresup]]</f>
        <v>001181039362.1.1.2.08</v>
      </c>
      <c r="Q1087" s="69">
        <v>0</v>
      </c>
      <c r="R1087" s="40">
        <v>2009</v>
      </c>
      <c r="S1087" s="69">
        <v>0</v>
      </c>
      <c r="T1087" s="69">
        <v>0</v>
      </c>
      <c r="U1087" s="69">
        <v>0</v>
      </c>
      <c r="V1087" s="69">
        <v>0</v>
      </c>
      <c r="W1087" s="40">
        <v>25</v>
      </c>
      <c r="X1087" s="40">
        <v>5368.48</v>
      </c>
      <c r="Y1087" s="69">
        <v>0</v>
      </c>
      <c r="Z1087" s="40">
        <v>2128</v>
      </c>
      <c r="AA1087" s="69">
        <v>0</v>
      </c>
    </row>
    <row r="1088" spans="1:27">
      <c r="A1088" s="67" t="s">
        <v>3051</v>
      </c>
      <c r="B1088" s="67" t="s">
        <v>4793</v>
      </c>
      <c r="C1088" s="67" t="s">
        <v>3088</v>
      </c>
      <c r="D1088" s="67" t="s">
        <v>3361</v>
      </c>
      <c r="E1088" s="67" t="s">
        <v>3362</v>
      </c>
      <c r="F1088" s="67" t="s">
        <v>1627</v>
      </c>
      <c r="G1088" s="67" t="s">
        <v>2800</v>
      </c>
      <c r="H1088" s="67" t="s">
        <v>100</v>
      </c>
      <c r="I1088" s="67" t="s">
        <v>811</v>
      </c>
      <c r="J1088" s="67" t="s">
        <v>4316</v>
      </c>
      <c r="K1088" s="67" t="s">
        <v>4763</v>
      </c>
      <c r="L1088" s="68">
        <v>45000</v>
      </c>
      <c r="M1088" s="68">
        <v>3832.83</v>
      </c>
      <c r="N1088" s="68">
        <v>41167.17</v>
      </c>
      <c r="O1088" s="67" t="s">
        <v>4764</v>
      </c>
      <c r="P1088" s="67" t="str">
        <f>TMES[[#This Row],[cedula]]&amp;TMES[[#This Row],[ctapresup]]</f>
        <v>001001264082.1.1.2.08</v>
      </c>
      <c r="Q1088" s="69">
        <v>0</v>
      </c>
      <c r="R1088" s="40">
        <v>1291.5</v>
      </c>
      <c r="S1088" s="69">
        <v>0</v>
      </c>
      <c r="T1088" s="69">
        <v>0</v>
      </c>
      <c r="U1088" s="69">
        <v>0</v>
      </c>
      <c r="V1088" s="69">
        <v>0</v>
      </c>
      <c r="W1088" s="40">
        <v>25</v>
      </c>
      <c r="X1088" s="40">
        <v>1148.33</v>
      </c>
      <c r="Y1088" s="69">
        <v>0</v>
      </c>
      <c r="Z1088" s="40">
        <v>1368</v>
      </c>
      <c r="AA1088" s="69">
        <v>0</v>
      </c>
    </row>
    <row r="1089" spans="1:27">
      <c r="A1089" s="67" t="s">
        <v>3051</v>
      </c>
      <c r="B1089" s="67" t="s">
        <v>4793</v>
      </c>
      <c r="C1089" s="67" t="s">
        <v>3088</v>
      </c>
      <c r="D1089" s="67" t="s">
        <v>3361</v>
      </c>
      <c r="E1089" s="67" t="s">
        <v>3362</v>
      </c>
      <c r="F1089" s="67" t="s">
        <v>1294</v>
      </c>
      <c r="G1089" s="67" t="s">
        <v>2801</v>
      </c>
      <c r="H1089" s="67" t="s">
        <v>259</v>
      </c>
      <c r="I1089" s="67" t="s">
        <v>231</v>
      </c>
      <c r="J1089" s="67" t="s">
        <v>4317</v>
      </c>
      <c r="K1089" s="67" t="s">
        <v>4763</v>
      </c>
      <c r="L1089" s="68">
        <v>65000</v>
      </c>
      <c r="M1089" s="68">
        <v>8294.08</v>
      </c>
      <c r="N1089" s="68">
        <v>56705.919999999998</v>
      </c>
      <c r="O1089" s="67" t="s">
        <v>4764</v>
      </c>
      <c r="P1089" s="67" t="str">
        <f>TMES[[#This Row],[cedula]]&amp;TMES[[#This Row],[ctapresup]]</f>
        <v>001187947592.1.1.2.08</v>
      </c>
      <c r="Q1089" s="69">
        <v>0</v>
      </c>
      <c r="R1089" s="40">
        <v>1865.5</v>
      </c>
      <c r="S1089" s="69">
        <v>0</v>
      </c>
      <c r="T1089" s="69">
        <v>0</v>
      </c>
      <c r="U1089" s="69">
        <v>0</v>
      </c>
      <c r="V1089" s="69">
        <v>0</v>
      </c>
      <c r="W1089" s="40">
        <v>25</v>
      </c>
      <c r="X1089" s="40">
        <v>4427.58</v>
      </c>
      <c r="Y1089" s="69">
        <v>0</v>
      </c>
      <c r="Z1089" s="40">
        <v>1976</v>
      </c>
      <c r="AA1089" s="69">
        <v>0</v>
      </c>
    </row>
    <row r="1090" spans="1:27">
      <c r="A1090" s="67" t="s">
        <v>3051</v>
      </c>
      <c r="B1090" s="67" t="s">
        <v>4793</v>
      </c>
      <c r="C1090" s="67" t="s">
        <v>3088</v>
      </c>
      <c r="D1090" s="67" t="s">
        <v>3361</v>
      </c>
      <c r="E1090" s="67" t="s">
        <v>3362</v>
      </c>
      <c r="F1090" s="67" t="s">
        <v>3227</v>
      </c>
      <c r="G1090" s="67" t="s">
        <v>3245</v>
      </c>
      <c r="H1090" s="67" t="s">
        <v>59</v>
      </c>
      <c r="I1090" s="67" t="s">
        <v>339</v>
      </c>
      <c r="J1090" s="67" t="s">
        <v>4318</v>
      </c>
      <c r="K1090" s="67" t="s">
        <v>4763</v>
      </c>
      <c r="L1090" s="68">
        <v>175000</v>
      </c>
      <c r="M1090" s="68">
        <v>39832.589999999997</v>
      </c>
      <c r="N1090" s="68">
        <v>135167.41</v>
      </c>
      <c r="O1090" s="67" t="s">
        <v>4764</v>
      </c>
      <c r="P1090" s="67" t="str">
        <f>TMES[[#This Row],[cedula]]&amp;TMES[[#This Row],[ctapresup]]</f>
        <v>001097741252.1.1.2.08</v>
      </c>
      <c r="Q1090" s="69">
        <v>0</v>
      </c>
      <c r="R1090" s="40">
        <v>5022.5</v>
      </c>
      <c r="S1090" s="69">
        <v>0</v>
      </c>
      <c r="T1090" s="69">
        <v>0</v>
      </c>
      <c r="U1090" s="69">
        <v>0</v>
      </c>
      <c r="V1090" s="69">
        <v>0</v>
      </c>
      <c r="W1090" s="40">
        <v>25</v>
      </c>
      <c r="X1090" s="40">
        <v>29841.29</v>
      </c>
      <c r="Y1090" s="69">
        <v>0</v>
      </c>
      <c r="Z1090" s="40">
        <v>4943.8</v>
      </c>
      <c r="AA1090" s="69">
        <v>0</v>
      </c>
    </row>
    <row r="1091" spans="1:27">
      <c r="A1091" s="67" t="s">
        <v>3051</v>
      </c>
      <c r="B1091" s="67" t="s">
        <v>4793</v>
      </c>
      <c r="C1091" s="67" t="s">
        <v>3088</v>
      </c>
      <c r="D1091" s="67" t="s">
        <v>3361</v>
      </c>
      <c r="E1091" s="67" t="s">
        <v>3362</v>
      </c>
      <c r="F1091" s="67" t="s">
        <v>3107</v>
      </c>
      <c r="G1091" s="67" t="s">
        <v>3108</v>
      </c>
      <c r="H1091" s="67" t="s">
        <v>196</v>
      </c>
      <c r="I1091" s="67" t="s">
        <v>728</v>
      </c>
      <c r="J1091" s="67" t="s">
        <v>4319</v>
      </c>
      <c r="K1091" s="67" t="s">
        <v>4763</v>
      </c>
      <c r="L1091" s="68">
        <v>50000</v>
      </c>
      <c r="M1091" s="68">
        <v>4834</v>
      </c>
      <c r="N1091" s="68">
        <v>45166</v>
      </c>
      <c r="O1091" s="67" t="s">
        <v>4764</v>
      </c>
      <c r="P1091" s="67" t="str">
        <f>TMES[[#This Row],[cedula]]&amp;TMES[[#This Row],[ctapresup]]</f>
        <v>402240981662.1.1.2.08</v>
      </c>
      <c r="Q1091" s="69">
        <v>0</v>
      </c>
      <c r="R1091" s="40">
        <v>1435</v>
      </c>
      <c r="S1091" s="69">
        <v>0</v>
      </c>
      <c r="T1091" s="69">
        <v>0</v>
      </c>
      <c r="U1091" s="69">
        <v>0</v>
      </c>
      <c r="V1091" s="69">
        <v>0</v>
      </c>
      <c r="W1091" s="40">
        <v>25</v>
      </c>
      <c r="X1091" s="40">
        <v>1854</v>
      </c>
      <c r="Y1091" s="69">
        <v>0</v>
      </c>
      <c r="Z1091" s="40">
        <v>1520</v>
      </c>
      <c r="AA1091" s="69">
        <v>0</v>
      </c>
    </row>
    <row r="1092" spans="1:27">
      <c r="A1092" s="67" t="s">
        <v>3051</v>
      </c>
      <c r="B1092" s="67" t="s">
        <v>4793</v>
      </c>
      <c r="C1092" s="67" t="s">
        <v>3088</v>
      </c>
      <c r="D1092" s="67" t="s">
        <v>3361</v>
      </c>
      <c r="E1092" s="67" t="s">
        <v>3362</v>
      </c>
      <c r="F1092" s="67" t="s">
        <v>1628</v>
      </c>
      <c r="G1092" s="67" t="s">
        <v>2802</v>
      </c>
      <c r="H1092" s="67" t="s">
        <v>1587</v>
      </c>
      <c r="I1092" s="67" t="s">
        <v>144</v>
      </c>
      <c r="J1092" s="67" t="s">
        <v>4320</v>
      </c>
      <c r="K1092" s="67" t="s">
        <v>4763</v>
      </c>
      <c r="L1092" s="68">
        <v>10000</v>
      </c>
      <c r="M1092" s="68">
        <v>616</v>
      </c>
      <c r="N1092" s="68">
        <v>9384</v>
      </c>
      <c r="O1092" s="67" t="s">
        <v>4764</v>
      </c>
      <c r="P1092" s="67" t="str">
        <f>TMES[[#This Row],[cedula]]&amp;TMES[[#This Row],[ctapresup]]</f>
        <v>001193777112.1.1.2.08</v>
      </c>
      <c r="Q1092" s="69">
        <v>0</v>
      </c>
      <c r="R1092" s="40">
        <v>287</v>
      </c>
      <c r="S1092" s="69">
        <v>0</v>
      </c>
      <c r="T1092" s="69">
        <v>0</v>
      </c>
      <c r="U1092" s="69">
        <v>0</v>
      </c>
      <c r="V1092" s="69">
        <v>0</v>
      </c>
      <c r="W1092" s="40">
        <v>25</v>
      </c>
      <c r="X1092" s="69">
        <v>0</v>
      </c>
      <c r="Y1092" s="69">
        <v>0</v>
      </c>
      <c r="Z1092" s="40">
        <v>304</v>
      </c>
      <c r="AA1092" s="69">
        <v>0</v>
      </c>
    </row>
    <row r="1093" spans="1:27">
      <c r="A1093" s="67" t="s">
        <v>3051</v>
      </c>
      <c r="B1093" s="67" t="s">
        <v>4793</v>
      </c>
      <c r="C1093" s="67" t="s">
        <v>3088</v>
      </c>
      <c r="D1093" s="67" t="s">
        <v>3361</v>
      </c>
      <c r="E1093" s="67" t="s">
        <v>3362</v>
      </c>
      <c r="F1093" s="67" t="s">
        <v>1652</v>
      </c>
      <c r="G1093" s="67" t="s">
        <v>2803</v>
      </c>
      <c r="H1093" s="67" t="s">
        <v>59</v>
      </c>
      <c r="I1093" s="67" t="s">
        <v>319</v>
      </c>
      <c r="J1093" s="67" t="s">
        <v>4321</v>
      </c>
      <c r="K1093" s="67" t="s">
        <v>4763</v>
      </c>
      <c r="L1093" s="68">
        <v>180000</v>
      </c>
      <c r="M1093" s="68">
        <v>46190.22</v>
      </c>
      <c r="N1093" s="68">
        <v>133809.78</v>
      </c>
      <c r="O1093" s="67" t="s">
        <v>4764</v>
      </c>
      <c r="P1093" s="67" t="str">
        <f>TMES[[#This Row],[cedula]]&amp;TMES[[#This Row],[ctapresup]]</f>
        <v>001131390592.1.1.2.08</v>
      </c>
      <c r="Q1093" s="69">
        <v>0</v>
      </c>
      <c r="R1093" s="40">
        <v>5166</v>
      </c>
      <c r="S1093" s="40">
        <v>5000</v>
      </c>
      <c r="T1093" s="69">
        <v>0</v>
      </c>
      <c r="U1093" s="69">
        <v>0</v>
      </c>
      <c r="V1093" s="69">
        <v>0</v>
      </c>
      <c r="W1093" s="40">
        <v>25</v>
      </c>
      <c r="X1093" s="40">
        <v>31055.42</v>
      </c>
      <c r="Y1093" s="69">
        <v>0</v>
      </c>
      <c r="Z1093" s="40">
        <v>4943.8</v>
      </c>
      <c r="AA1093" s="69">
        <v>0</v>
      </c>
    </row>
    <row r="1094" spans="1:27">
      <c r="A1094" s="67" t="s">
        <v>3051</v>
      </c>
      <c r="B1094" s="67" t="s">
        <v>4793</v>
      </c>
      <c r="C1094" s="67" t="s">
        <v>3088</v>
      </c>
      <c r="D1094" s="67" t="s">
        <v>3361</v>
      </c>
      <c r="E1094" s="67" t="s">
        <v>3362</v>
      </c>
      <c r="F1094" s="67" t="s">
        <v>1874</v>
      </c>
      <c r="G1094" s="67" t="s">
        <v>2804</v>
      </c>
      <c r="H1094" s="67" t="s">
        <v>196</v>
      </c>
      <c r="I1094" s="67" t="s">
        <v>1002</v>
      </c>
      <c r="J1094" s="67" t="s">
        <v>4322</v>
      </c>
      <c r="K1094" s="67" t="s">
        <v>4763</v>
      </c>
      <c r="L1094" s="68">
        <v>70000</v>
      </c>
      <c r="M1094" s="68">
        <v>23122.76</v>
      </c>
      <c r="N1094" s="68">
        <v>46877.24</v>
      </c>
      <c r="O1094" s="67" t="s">
        <v>4764</v>
      </c>
      <c r="P1094" s="67" t="str">
        <f>TMES[[#This Row],[cedula]]&amp;TMES[[#This Row],[ctapresup]]</f>
        <v>001156477942.1.1.2.08</v>
      </c>
      <c r="Q1094" s="69">
        <v>0</v>
      </c>
      <c r="R1094" s="40">
        <v>2009</v>
      </c>
      <c r="S1094" s="69">
        <v>0</v>
      </c>
      <c r="T1094" s="40">
        <v>13592.28</v>
      </c>
      <c r="U1094" s="69">
        <v>0</v>
      </c>
      <c r="V1094" s="69">
        <v>0</v>
      </c>
      <c r="W1094" s="40">
        <v>25</v>
      </c>
      <c r="X1094" s="40">
        <v>5368.48</v>
      </c>
      <c r="Y1094" s="69">
        <v>0</v>
      </c>
      <c r="Z1094" s="40">
        <v>2128</v>
      </c>
      <c r="AA1094" s="69">
        <v>0</v>
      </c>
    </row>
    <row r="1095" spans="1:27">
      <c r="A1095" s="67" t="s">
        <v>3051</v>
      </c>
      <c r="B1095" s="67" t="s">
        <v>4793</v>
      </c>
      <c r="C1095" s="67" t="s">
        <v>3088</v>
      </c>
      <c r="D1095" s="67" t="s">
        <v>3361</v>
      </c>
      <c r="E1095" s="67" t="s">
        <v>3362</v>
      </c>
      <c r="F1095" s="67" t="s">
        <v>1629</v>
      </c>
      <c r="G1095" s="67" t="s">
        <v>2805</v>
      </c>
      <c r="H1095" s="67" t="s">
        <v>196</v>
      </c>
      <c r="I1095" s="67" t="s">
        <v>674</v>
      </c>
      <c r="J1095" s="67" t="s">
        <v>4323</v>
      </c>
      <c r="K1095" s="67" t="s">
        <v>4763</v>
      </c>
      <c r="L1095" s="68">
        <v>35000</v>
      </c>
      <c r="M1095" s="68">
        <v>2093.5</v>
      </c>
      <c r="N1095" s="68">
        <v>32906.5</v>
      </c>
      <c r="O1095" s="67" t="s">
        <v>4764</v>
      </c>
      <c r="P1095" s="67" t="str">
        <f>TMES[[#This Row],[cedula]]&amp;TMES[[#This Row],[ctapresup]]</f>
        <v>001036440922.1.1.2.08</v>
      </c>
      <c r="Q1095" s="69">
        <v>0</v>
      </c>
      <c r="R1095" s="40">
        <v>1004.5</v>
      </c>
      <c r="S1095" s="69">
        <v>0</v>
      </c>
      <c r="T1095" s="69">
        <v>0</v>
      </c>
      <c r="U1095" s="69">
        <v>0</v>
      </c>
      <c r="V1095" s="69">
        <v>0</v>
      </c>
      <c r="W1095" s="40">
        <v>25</v>
      </c>
      <c r="X1095" s="69">
        <v>0</v>
      </c>
      <c r="Y1095" s="69">
        <v>0</v>
      </c>
      <c r="Z1095" s="40">
        <v>1064</v>
      </c>
      <c r="AA1095" s="69">
        <v>0</v>
      </c>
    </row>
    <row r="1096" spans="1:27">
      <c r="A1096" s="67" t="s">
        <v>3051</v>
      </c>
      <c r="B1096" s="67" t="s">
        <v>4793</v>
      </c>
      <c r="C1096" s="67" t="s">
        <v>3088</v>
      </c>
      <c r="D1096" s="67" t="s">
        <v>3361</v>
      </c>
      <c r="E1096" s="67" t="s">
        <v>3362</v>
      </c>
      <c r="F1096" s="67" t="s">
        <v>1037</v>
      </c>
      <c r="G1096" s="67" t="s">
        <v>2806</v>
      </c>
      <c r="H1096" s="67" t="s">
        <v>100</v>
      </c>
      <c r="I1096" s="67" t="s">
        <v>342</v>
      </c>
      <c r="J1096" s="67" t="s">
        <v>4324</v>
      </c>
      <c r="K1096" s="67" t="s">
        <v>4763</v>
      </c>
      <c r="L1096" s="68">
        <v>55000</v>
      </c>
      <c r="M1096" s="68">
        <v>5835.18</v>
      </c>
      <c r="N1096" s="68">
        <v>49164.82</v>
      </c>
      <c r="O1096" s="67" t="s">
        <v>4764</v>
      </c>
      <c r="P1096" s="67" t="str">
        <f>TMES[[#This Row],[cedula]]&amp;TMES[[#This Row],[ctapresup]]</f>
        <v>026008099052.1.1.2.08</v>
      </c>
      <c r="Q1096" s="69">
        <v>0</v>
      </c>
      <c r="R1096" s="40">
        <v>1578.5</v>
      </c>
      <c r="S1096" s="69">
        <v>0</v>
      </c>
      <c r="T1096" s="69">
        <v>0</v>
      </c>
      <c r="U1096" s="69">
        <v>0</v>
      </c>
      <c r="V1096" s="69">
        <v>0</v>
      </c>
      <c r="W1096" s="40">
        <v>25</v>
      </c>
      <c r="X1096" s="40">
        <v>2559.6799999999998</v>
      </c>
      <c r="Y1096" s="69">
        <v>0</v>
      </c>
      <c r="Z1096" s="40">
        <v>1672</v>
      </c>
      <c r="AA1096" s="69">
        <v>0</v>
      </c>
    </row>
    <row r="1097" spans="1:27">
      <c r="A1097" s="67" t="s">
        <v>3051</v>
      </c>
      <c r="B1097" s="67" t="s">
        <v>4793</v>
      </c>
      <c r="C1097" s="67" t="s">
        <v>3088</v>
      </c>
      <c r="D1097" s="67" t="s">
        <v>3361</v>
      </c>
      <c r="E1097" s="67" t="s">
        <v>3362</v>
      </c>
      <c r="F1097" s="67" t="s">
        <v>4325</v>
      </c>
      <c r="G1097" s="67" t="s">
        <v>2807</v>
      </c>
      <c r="H1097" s="67" t="s">
        <v>100</v>
      </c>
      <c r="I1097" s="67" t="s">
        <v>329</v>
      </c>
      <c r="J1097" s="67" t="s">
        <v>4326</v>
      </c>
      <c r="K1097" s="67" t="s">
        <v>4763</v>
      </c>
      <c r="L1097" s="68">
        <v>90000</v>
      </c>
      <c r="M1097" s="68">
        <v>15097.12</v>
      </c>
      <c r="N1097" s="68">
        <v>74902.880000000005</v>
      </c>
      <c r="O1097" s="67" t="s">
        <v>4764</v>
      </c>
      <c r="P1097" s="67" t="str">
        <f>TMES[[#This Row],[cedula]]&amp;TMES[[#This Row],[ctapresup]]</f>
        <v>402004022182.1.1.2.08</v>
      </c>
      <c r="Q1097" s="69">
        <v>0</v>
      </c>
      <c r="R1097" s="40">
        <v>2583</v>
      </c>
      <c r="S1097" s="69">
        <v>0</v>
      </c>
      <c r="T1097" s="69">
        <v>0</v>
      </c>
      <c r="U1097" s="69">
        <v>0</v>
      </c>
      <c r="V1097" s="69">
        <v>0</v>
      </c>
      <c r="W1097" s="40">
        <v>25</v>
      </c>
      <c r="X1097" s="40">
        <v>9753.1200000000008</v>
      </c>
      <c r="Y1097" s="69">
        <v>0</v>
      </c>
      <c r="Z1097" s="40">
        <v>2736</v>
      </c>
      <c r="AA1097" s="69">
        <v>0</v>
      </c>
    </row>
    <row r="1098" spans="1:27">
      <c r="A1098" s="67" t="s">
        <v>3051</v>
      </c>
      <c r="B1098" s="67" t="s">
        <v>4793</v>
      </c>
      <c r="C1098" s="67" t="s">
        <v>3088</v>
      </c>
      <c r="D1098" s="67" t="s">
        <v>3361</v>
      </c>
      <c r="E1098" s="67" t="s">
        <v>3362</v>
      </c>
      <c r="F1098" s="67" t="s">
        <v>1745</v>
      </c>
      <c r="G1098" s="67" t="s">
        <v>2808</v>
      </c>
      <c r="H1098" s="67" t="s">
        <v>100</v>
      </c>
      <c r="I1098" s="67" t="s">
        <v>255</v>
      </c>
      <c r="J1098" s="67" t="s">
        <v>4327</v>
      </c>
      <c r="K1098" s="67" t="s">
        <v>4763</v>
      </c>
      <c r="L1098" s="68">
        <v>90000</v>
      </c>
      <c r="M1098" s="68">
        <v>15097.12</v>
      </c>
      <c r="N1098" s="68">
        <v>74902.880000000005</v>
      </c>
      <c r="O1098" s="67" t="s">
        <v>4764</v>
      </c>
      <c r="P1098" s="67" t="str">
        <f>TMES[[#This Row],[cedula]]&amp;TMES[[#This Row],[ctapresup]]</f>
        <v>001091927242.1.1.2.08</v>
      </c>
      <c r="Q1098" s="69">
        <v>0</v>
      </c>
      <c r="R1098" s="40">
        <v>2583</v>
      </c>
      <c r="S1098" s="69">
        <v>0</v>
      </c>
      <c r="T1098" s="69">
        <v>0</v>
      </c>
      <c r="U1098" s="69">
        <v>0</v>
      </c>
      <c r="V1098" s="69">
        <v>0</v>
      </c>
      <c r="W1098" s="40">
        <v>25</v>
      </c>
      <c r="X1098" s="40">
        <v>9753.1200000000008</v>
      </c>
      <c r="Y1098" s="69">
        <v>0</v>
      </c>
      <c r="Z1098" s="40">
        <v>2736</v>
      </c>
      <c r="AA1098" s="69">
        <v>0</v>
      </c>
    </row>
    <row r="1099" spans="1:27">
      <c r="A1099" s="67" t="s">
        <v>3051</v>
      </c>
      <c r="B1099" s="67" t="s">
        <v>4793</v>
      </c>
      <c r="C1099" s="67" t="s">
        <v>3088</v>
      </c>
      <c r="D1099" s="67" t="s">
        <v>3361</v>
      </c>
      <c r="E1099" s="67" t="s">
        <v>3362</v>
      </c>
      <c r="F1099" s="67" t="s">
        <v>4806</v>
      </c>
      <c r="G1099" s="67" t="s">
        <v>4807</v>
      </c>
      <c r="H1099" s="67" t="s">
        <v>3271</v>
      </c>
      <c r="I1099" s="67" t="s">
        <v>208</v>
      </c>
      <c r="J1099" s="67" t="s">
        <v>4808</v>
      </c>
      <c r="K1099" s="67" t="s">
        <v>4763</v>
      </c>
      <c r="L1099" s="68">
        <v>50000</v>
      </c>
      <c r="M1099" s="68">
        <v>4834</v>
      </c>
      <c r="N1099" s="68">
        <v>45166</v>
      </c>
      <c r="O1099" s="67" t="s">
        <v>4764</v>
      </c>
      <c r="P1099" s="67" t="str">
        <f>TMES[[#This Row],[cedula]]&amp;TMES[[#This Row],[ctapresup]]</f>
        <v>001150333752.1.1.2.08</v>
      </c>
      <c r="Q1099" s="69">
        <v>0</v>
      </c>
      <c r="R1099" s="40">
        <v>1435</v>
      </c>
      <c r="S1099" s="69">
        <v>0</v>
      </c>
      <c r="T1099" s="69">
        <v>0</v>
      </c>
      <c r="U1099" s="69">
        <v>0</v>
      </c>
      <c r="V1099" s="69">
        <v>0</v>
      </c>
      <c r="W1099" s="40">
        <v>25</v>
      </c>
      <c r="X1099" s="40">
        <v>1854</v>
      </c>
      <c r="Y1099" s="69">
        <v>0</v>
      </c>
      <c r="Z1099" s="40">
        <v>1520</v>
      </c>
      <c r="AA1099" s="69">
        <v>0</v>
      </c>
    </row>
    <row r="1100" spans="1:27">
      <c r="A1100" s="67" t="s">
        <v>3051</v>
      </c>
      <c r="B1100" s="67" t="s">
        <v>4793</v>
      </c>
      <c r="C1100" s="67" t="s">
        <v>3088</v>
      </c>
      <c r="D1100" s="67" t="s">
        <v>3361</v>
      </c>
      <c r="E1100" s="67" t="s">
        <v>3362</v>
      </c>
      <c r="F1100" s="67" t="s">
        <v>1896</v>
      </c>
      <c r="G1100" s="67" t="s">
        <v>2809</v>
      </c>
      <c r="H1100" s="67" t="s">
        <v>59</v>
      </c>
      <c r="I1100" s="67" t="s">
        <v>342</v>
      </c>
      <c r="J1100" s="67" t="s">
        <v>4328</v>
      </c>
      <c r="K1100" s="67" t="s">
        <v>4763</v>
      </c>
      <c r="L1100" s="68">
        <v>100000</v>
      </c>
      <c r="M1100" s="68">
        <v>18040.37</v>
      </c>
      <c r="N1100" s="68">
        <v>81959.63</v>
      </c>
      <c r="O1100" s="67" t="s">
        <v>4764</v>
      </c>
      <c r="P1100" s="67" t="str">
        <f>TMES[[#This Row],[cedula]]&amp;TMES[[#This Row],[ctapresup]]</f>
        <v>001006490522.1.1.2.08</v>
      </c>
      <c r="Q1100" s="69">
        <v>0</v>
      </c>
      <c r="R1100" s="40">
        <v>2870</v>
      </c>
      <c r="S1100" s="69">
        <v>0</v>
      </c>
      <c r="T1100" s="69">
        <v>0</v>
      </c>
      <c r="U1100" s="69">
        <v>0</v>
      </c>
      <c r="V1100" s="69">
        <v>0</v>
      </c>
      <c r="W1100" s="40">
        <v>25</v>
      </c>
      <c r="X1100" s="40">
        <v>12105.37</v>
      </c>
      <c r="Y1100" s="69">
        <v>0</v>
      </c>
      <c r="Z1100" s="40">
        <v>3040</v>
      </c>
      <c r="AA1100" s="69">
        <v>0</v>
      </c>
    </row>
    <row r="1101" spans="1:27">
      <c r="A1101" s="67" t="s">
        <v>3051</v>
      </c>
      <c r="B1101" s="67" t="s">
        <v>4793</v>
      </c>
      <c r="C1101" s="67" t="s">
        <v>3088</v>
      </c>
      <c r="D1101" s="67" t="s">
        <v>3361</v>
      </c>
      <c r="E1101" s="67" t="s">
        <v>3362</v>
      </c>
      <c r="F1101" s="67" t="s">
        <v>2003</v>
      </c>
      <c r="G1101" s="67" t="s">
        <v>2810</v>
      </c>
      <c r="H1101" s="67" t="s">
        <v>1744</v>
      </c>
      <c r="I1101" s="67" t="s">
        <v>288</v>
      </c>
      <c r="J1101" s="67" t="s">
        <v>4329</v>
      </c>
      <c r="K1101" s="67" t="s">
        <v>4763</v>
      </c>
      <c r="L1101" s="68">
        <v>50000</v>
      </c>
      <c r="M1101" s="68">
        <v>4834</v>
      </c>
      <c r="N1101" s="68">
        <v>45166</v>
      </c>
      <c r="O1101" s="67" t="s">
        <v>4764</v>
      </c>
      <c r="P1101" s="67" t="str">
        <f>TMES[[#This Row],[cedula]]&amp;TMES[[#This Row],[ctapresup]]</f>
        <v>051002178592.1.1.2.08</v>
      </c>
      <c r="Q1101" s="69">
        <v>0</v>
      </c>
      <c r="R1101" s="40">
        <v>1435</v>
      </c>
      <c r="S1101" s="69">
        <v>0</v>
      </c>
      <c r="T1101" s="69">
        <v>0</v>
      </c>
      <c r="U1101" s="69">
        <v>0</v>
      </c>
      <c r="V1101" s="69">
        <v>0</v>
      </c>
      <c r="W1101" s="40">
        <v>25</v>
      </c>
      <c r="X1101" s="40">
        <v>1854</v>
      </c>
      <c r="Y1101" s="69">
        <v>0</v>
      </c>
      <c r="Z1101" s="40">
        <v>1520</v>
      </c>
      <c r="AA1101" s="69">
        <v>0</v>
      </c>
    </row>
    <row r="1102" spans="1:27">
      <c r="A1102" s="67" t="s">
        <v>3051</v>
      </c>
      <c r="B1102" s="67" t="s">
        <v>4793</v>
      </c>
      <c r="C1102" s="67" t="s">
        <v>3088</v>
      </c>
      <c r="D1102" s="67" t="s">
        <v>3361</v>
      </c>
      <c r="E1102" s="67" t="s">
        <v>3362</v>
      </c>
      <c r="F1102" s="67" t="s">
        <v>1913</v>
      </c>
      <c r="G1102" s="67" t="s">
        <v>2811</v>
      </c>
      <c r="H1102" s="67" t="s">
        <v>130</v>
      </c>
      <c r="I1102" s="67" t="s">
        <v>190</v>
      </c>
      <c r="J1102" s="67" t="s">
        <v>4330</v>
      </c>
      <c r="K1102" s="67" t="s">
        <v>4763</v>
      </c>
      <c r="L1102" s="68">
        <v>90000</v>
      </c>
      <c r="M1102" s="68">
        <v>15497.12</v>
      </c>
      <c r="N1102" s="68">
        <v>74502.880000000005</v>
      </c>
      <c r="O1102" s="67" t="s">
        <v>4764</v>
      </c>
      <c r="P1102" s="67" t="str">
        <f>TMES[[#This Row],[cedula]]&amp;TMES[[#This Row],[ctapresup]]</f>
        <v>223009970082.1.1.2.08</v>
      </c>
      <c r="Q1102" s="69">
        <v>0</v>
      </c>
      <c r="R1102" s="40">
        <v>2583</v>
      </c>
      <c r="S1102" s="40">
        <v>400</v>
      </c>
      <c r="T1102" s="69">
        <v>0</v>
      </c>
      <c r="U1102" s="69">
        <v>0</v>
      </c>
      <c r="V1102" s="69">
        <v>0</v>
      </c>
      <c r="W1102" s="40">
        <v>25</v>
      </c>
      <c r="X1102" s="40">
        <v>9753.1200000000008</v>
      </c>
      <c r="Y1102" s="69">
        <v>0</v>
      </c>
      <c r="Z1102" s="40">
        <v>2736</v>
      </c>
      <c r="AA1102" s="69">
        <v>0</v>
      </c>
    </row>
    <row r="1103" spans="1:27">
      <c r="A1103" s="67" t="s">
        <v>3051</v>
      </c>
      <c r="B1103" s="67" t="s">
        <v>4793</v>
      </c>
      <c r="C1103" s="67" t="s">
        <v>3088</v>
      </c>
      <c r="D1103" s="67" t="s">
        <v>3361</v>
      </c>
      <c r="E1103" s="67" t="s">
        <v>3362</v>
      </c>
      <c r="F1103" s="67" t="s">
        <v>1904</v>
      </c>
      <c r="G1103" s="67" t="s">
        <v>2812</v>
      </c>
      <c r="H1103" s="67" t="s">
        <v>100</v>
      </c>
      <c r="I1103" s="67" t="s">
        <v>611</v>
      </c>
      <c r="J1103" s="67" t="s">
        <v>4331</v>
      </c>
      <c r="K1103" s="67" t="s">
        <v>4763</v>
      </c>
      <c r="L1103" s="68">
        <v>60000</v>
      </c>
      <c r="M1103" s="68">
        <v>7057.68</v>
      </c>
      <c r="N1103" s="68">
        <v>52942.32</v>
      </c>
      <c r="O1103" s="67" t="s">
        <v>4764</v>
      </c>
      <c r="P1103" s="67" t="str">
        <f>TMES[[#This Row],[cedula]]&amp;TMES[[#This Row],[ctapresup]]</f>
        <v>002014425892.1.1.2.08</v>
      </c>
      <c r="Q1103" s="69">
        <v>0</v>
      </c>
      <c r="R1103" s="40">
        <v>1722</v>
      </c>
      <c r="S1103" s="69">
        <v>0</v>
      </c>
      <c r="T1103" s="69">
        <v>0</v>
      </c>
      <c r="U1103" s="69">
        <v>0</v>
      </c>
      <c r="V1103" s="69">
        <v>0</v>
      </c>
      <c r="W1103" s="40">
        <v>25</v>
      </c>
      <c r="X1103" s="40">
        <v>3486.68</v>
      </c>
      <c r="Y1103" s="69">
        <v>0</v>
      </c>
      <c r="Z1103" s="40">
        <v>1824</v>
      </c>
      <c r="AA1103" s="69">
        <v>0</v>
      </c>
    </row>
    <row r="1104" spans="1:27">
      <c r="A1104" s="67" t="s">
        <v>3051</v>
      </c>
      <c r="B1104" s="67" t="s">
        <v>4793</v>
      </c>
      <c r="C1104" s="67" t="s">
        <v>3088</v>
      </c>
      <c r="D1104" s="67" t="s">
        <v>3361</v>
      </c>
      <c r="E1104" s="67" t="s">
        <v>3362</v>
      </c>
      <c r="F1104" s="67" t="s">
        <v>1295</v>
      </c>
      <c r="G1104" s="67" t="s">
        <v>2813</v>
      </c>
      <c r="H1104" s="67" t="s">
        <v>100</v>
      </c>
      <c r="I1104" s="67" t="s">
        <v>1116</v>
      </c>
      <c r="J1104" s="67" t="s">
        <v>4332</v>
      </c>
      <c r="K1104" s="67" t="s">
        <v>4763</v>
      </c>
      <c r="L1104" s="68">
        <v>65000</v>
      </c>
      <c r="M1104" s="68">
        <v>8294.08</v>
      </c>
      <c r="N1104" s="68">
        <v>56705.919999999998</v>
      </c>
      <c r="O1104" s="67" t="s">
        <v>4764</v>
      </c>
      <c r="P1104" s="67" t="str">
        <f>TMES[[#This Row],[cedula]]&amp;TMES[[#This Row],[ctapresup]]</f>
        <v>001007189722.1.1.2.08</v>
      </c>
      <c r="Q1104" s="69">
        <v>0</v>
      </c>
      <c r="R1104" s="40">
        <v>1865.5</v>
      </c>
      <c r="S1104" s="69">
        <v>0</v>
      </c>
      <c r="T1104" s="69">
        <v>0</v>
      </c>
      <c r="U1104" s="69">
        <v>0</v>
      </c>
      <c r="V1104" s="69">
        <v>0</v>
      </c>
      <c r="W1104" s="40">
        <v>25</v>
      </c>
      <c r="X1104" s="40">
        <v>4427.58</v>
      </c>
      <c r="Y1104" s="69">
        <v>0</v>
      </c>
      <c r="Z1104" s="40">
        <v>1976</v>
      </c>
      <c r="AA1104" s="69">
        <v>0</v>
      </c>
    </row>
    <row r="1105" spans="1:27">
      <c r="A1105" s="67" t="s">
        <v>3051</v>
      </c>
      <c r="B1105" s="67" t="s">
        <v>4793</v>
      </c>
      <c r="C1105" s="67" t="s">
        <v>3088</v>
      </c>
      <c r="D1105" s="67" t="s">
        <v>3361</v>
      </c>
      <c r="E1105" s="67" t="s">
        <v>3362</v>
      </c>
      <c r="F1105" s="67" t="s">
        <v>1630</v>
      </c>
      <c r="G1105" s="67" t="s">
        <v>2814</v>
      </c>
      <c r="H1105" s="67" t="s">
        <v>100</v>
      </c>
      <c r="I1105" s="67" t="s">
        <v>1002</v>
      </c>
      <c r="J1105" s="67" t="s">
        <v>4333</v>
      </c>
      <c r="K1105" s="67" t="s">
        <v>4763</v>
      </c>
      <c r="L1105" s="68">
        <v>70000</v>
      </c>
      <c r="M1105" s="68">
        <v>9530.48</v>
      </c>
      <c r="N1105" s="68">
        <v>60469.52</v>
      </c>
      <c r="O1105" s="67" t="s">
        <v>4764</v>
      </c>
      <c r="P1105" s="67" t="str">
        <f>TMES[[#This Row],[cedula]]&amp;TMES[[#This Row],[ctapresup]]</f>
        <v>031047972732.1.1.2.08</v>
      </c>
      <c r="Q1105" s="69">
        <v>0</v>
      </c>
      <c r="R1105" s="40">
        <v>2009</v>
      </c>
      <c r="S1105" s="69">
        <v>0</v>
      </c>
      <c r="T1105" s="69">
        <v>0</v>
      </c>
      <c r="U1105" s="69">
        <v>0</v>
      </c>
      <c r="V1105" s="69">
        <v>0</v>
      </c>
      <c r="W1105" s="40">
        <v>25</v>
      </c>
      <c r="X1105" s="40">
        <v>5368.48</v>
      </c>
      <c r="Y1105" s="69">
        <v>0</v>
      </c>
      <c r="Z1105" s="40">
        <v>2128</v>
      </c>
      <c r="AA1105" s="69">
        <v>0</v>
      </c>
    </row>
    <row r="1106" spans="1:27">
      <c r="A1106" s="67" t="s">
        <v>3051</v>
      </c>
      <c r="B1106" s="67" t="s">
        <v>4793</v>
      </c>
      <c r="C1106" s="67" t="s">
        <v>3088</v>
      </c>
      <c r="D1106" s="67" t="s">
        <v>3361</v>
      </c>
      <c r="E1106" s="67" t="s">
        <v>3362</v>
      </c>
      <c r="F1106" s="67" t="s">
        <v>1178</v>
      </c>
      <c r="G1106" s="67" t="s">
        <v>2815</v>
      </c>
      <c r="H1106" s="67" t="s">
        <v>1173</v>
      </c>
      <c r="I1106" s="67" t="s">
        <v>1115</v>
      </c>
      <c r="J1106" s="67" t="s">
        <v>4334</v>
      </c>
      <c r="K1106" s="67" t="s">
        <v>4763</v>
      </c>
      <c r="L1106" s="68">
        <v>40000</v>
      </c>
      <c r="M1106" s="68">
        <v>2831.65</v>
      </c>
      <c r="N1106" s="68">
        <v>37168.35</v>
      </c>
      <c r="O1106" s="67" t="s">
        <v>4764</v>
      </c>
      <c r="P1106" s="67" t="str">
        <f>TMES[[#This Row],[cedula]]&amp;TMES[[#This Row],[ctapresup]]</f>
        <v>048000561542.1.1.2.08</v>
      </c>
      <c r="Q1106" s="69">
        <v>0</v>
      </c>
      <c r="R1106" s="40">
        <v>1148</v>
      </c>
      <c r="S1106" s="69">
        <v>0</v>
      </c>
      <c r="T1106" s="69">
        <v>0</v>
      </c>
      <c r="U1106" s="69">
        <v>0</v>
      </c>
      <c r="V1106" s="69">
        <v>0</v>
      </c>
      <c r="W1106" s="40">
        <v>25</v>
      </c>
      <c r="X1106" s="40">
        <v>442.65</v>
      </c>
      <c r="Y1106" s="69">
        <v>0</v>
      </c>
      <c r="Z1106" s="40">
        <v>1216</v>
      </c>
      <c r="AA1106" s="69">
        <v>0</v>
      </c>
    </row>
    <row r="1107" spans="1:27">
      <c r="A1107" s="67" t="s">
        <v>3051</v>
      </c>
      <c r="B1107" s="67" t="s">
        <v>4793</v>
      </c>
      <c r="C1107" s="67" t="s">
        <v>3088</v>
      </c>
      <c r="D1107" s="67" t="s">
        <v>3361</v>
      </c>
      <c r="E1107" s="67" t="s">
        <v>3362</v>
      </c>
      <c r="F1107" s="67" t="s">
        <v>1875</v>
      </c>
      <c r="G1107" s="67" t="s">
        <v>2816</v>
      </c>
      <c r="H1107" s="67" t="s">
        <v>196</v>
      </c>
      <c r="I1107" s="67" t="s">
        <v>674</v>
      </c>
      <c r="J1107" s="67" t="s">
        <v>4335</v>
      </c>
      <c r="K1107" s="67" t="s">
        <v>4763</v>
      </c>
      <c r="L1107" s="68">
        <v>35000</v>
      </c>
      <c r="M1107" s="68">
        <v>2093.5</v>
      </c>
      <c r="N1107" s="68">
        <v>32906.5</v>
      </c>
      <c r="O1107" s="67" t="s">
        <v>4764</v>
      </c>
      <c r="P1107" s="67" t="str">
        <f>TMES[[#This Row],[cedula]]&amp;TMES[[#This Row],[ctapresup]]</f>
        <v>031032175472.1.1.2.08</v>
      </c>
      <c r="Q1107" s="69">
        <v>0</v>
      </c>
      <c r="R1107" s="40">
        <v>1004.5</v>
      </c>
      <c r="S1107" s="69">
        <v>0</v>
      </c>
      <c r="T1107" s="69">
        <v>0</v>
      </c>
      <c r="U1107" s="69">
        <v>0</v>
      </c>
      <c r="V1107" s="69">
        <v>0</v>
      </c>
      <c r="W1107" s="40">
        <v>25</v>
      </c>
      <c r="X1107" s="69">
        <v>0</v>
      </c>
      <c r="Y1107" s="69">
        <v>0</v>
      </c>
      <c r="Z1107" s="40">
        <v>1064</v>
      </c>
      <c r="AA1107" s="69">
        <v>0</v>
      </c>
    </row>
    <row r="1108" spans="1:27">
      <c r="A1108" s="67" t="s">
        <v>3051</v>
      </c>
      <c r="B1108" s="67" t="s">
        <v>4793</v>
      </c>
      <c r="C1108" s="67" t="s">
        <v>3088</v>
      </c>
      <c r="D1108" s="67" t="s">
        <v>3361</v>
      </c>
      <c r="E1108" s="67" t="s">
        <v>3362</v>
      </c>
      <c r="F1108" s="67" t="s">
        <v>1631</v>
      </c>
      <c r="G1108" s="67" t="s">
        <v>2817</v>
      </c>
      <c r="H1108" s="67" t="s">
        <v>100</v>
      </c>
      <c r="I1108" s="67" t="s">
        <v>1251</v>
      </c>
      <c r="J1108" s="67" t="s">
        <v>4336</v>
      </c>
      <c r="K1108" s="67" t="s">
        <v>4763</v>
      </c>
      <c r="L1108" s="68">
        <v>65000</v>
      </c>
      <c r="M1108" s="68">
        <v>8294.08</v>
      </c>
      <c r="N1108" s="68">
        <v>56705.919999999998</v>
      </c>
      <c r="O1108" s="67" t="s">
        <v>4764</v>
      </c>
      <c r="P1108" s="67" t="str">
        <f>TMES[[#This Row],[cedula]]&amp;TMES[[#This Row],[ctapresup]]</f>
        <v>001010321832.1.1.2.08</v>
      </c>
      <c r="Q1108" s="69">
        <v>0</v>
      </c>
      <c r="R1108" s="40">
        <v>1865.5</v>
      </c>
      <c r="S1108" s="69">
        <v>0</v>
      </c>
      <c r="T1108" s="69">
        <v>0</v>
      </c>
      <c r="U1108" s="69">
        <v>0</v>
      </c>
      <c r="V1108" s="69">
        <v>0</v>
      </c>
      <c r="W1108" s="40">
        <v>25</v>
      </c>
      <c r="X1108" s="40">
        <v>4427.58</v>
      </c>
      <c r="Y1108" s="69">
        <v>0</v>
      </c>
      <c r="Z1108" s="40">
        <v>1976</v>
      </c>
      <c r="AA1108" s="69">
        <v>0</v>
      </c>
    </row>
    <row r="1109" spans="1:27">
      <c r="A1109" s="67" t="s">
        <v>3051</v>
      </c>
      <c r="B1109" s="67" t="s">
        <v>4793</v>
      </c>
      <c r="C1109" s="67" t="s">
        <v>3088</v>
      </c>
      <c r="D1109" s="67" t="s">
        <v>3361</v>
      </c>
      <c r="E1109" s="67" t="s">
        <v>3362</v>
      </c>
      <c r="F1109" s="67" t="s">
        <v>1907</v>
      </c>
      <c r="G1109" s="67" t="s">
        <v>2818</v>
      </c>
      <c r="H1109" s="67" t="s">
        <v>100</v>
      </c>
      <c r="I1109" s="67" t="s">
        <v>728</v>
      </c>
      <c r="J1109" s="67" t="s">
        <v>4337</v>
      </c>
      <c r="K1109" s="67" t="s">
        <v>4763</v>
      </c>
      <c r="L1109" s="68">
        <v>50000</v>
      </c>
      <c r="M1109" s="68">
        <v>4834</v>
      </c>
      <c r="N1109" s="68">
        <v>45166</v>
      </c>
      <c r="O1109" s="67" t="s">
        <v>4764</v>
      </c>
      <c r="P1109" s="67" t="str">
        <f>TMES[[#This Row],[cedula]]&amp;TMES[[#This Row],[ctapresup]]</f>
        <v>031037878382.1.1.2.08</v>
      </c>
      <c r="Q1109" s="69">
        <v>0</v>
      </c>
      <c r="R1109" s="40">
        <v>1435</v>
      </c>
      <c r="S1109" s="69">
        <v>0</v>
      </c>
      <c r="T1109" s="69">
        <v>0</v>
      </c>
      <c r="U1109" s="69">
        <v>0</v>
      </c>
      <c r="V1109" s="69">
        <v>0</v>
      </c>
      <c r="W1109" s="40">
        <v>25</v>
      </c>
      <c r="X1109" s="40">
        <v>1854</v>
      </c>
      <c r="Y1109" s="69">
        <v>0</v>
      </c>
      <c r="Z1109" s="40">
        <v>1520</v>
      </c>
      <c r="AA1109" s="69">
        <v>0</v>
      </c>
    </row>
    <row r="1110" spans="1:27">
      <c r="A1110" s="67" t="s">
        <v>3051</v>
      </c>
      <c r="B1110" s="67" t="s">
        <v>4793</v>
      </c>
      <c r="C1110" s="67" t="s">
        <v>3088</v>
      </c>
      <c r="D1110" s="67" t="s">
        <v>3361</v>
      </c>
      <c r="E1110" s="67" t="s">
        <v>3362</v>
      </c>
      <c r="F1110" s="67" t="s">
        <v>1296</v>
      </c>
      <c r="G1110" s="67" t="s">
        <v>2819</v>
      </c>
      <c r="H1110" s="67" t="s">
        <v>1297</v>
      </c>
      <c r="I1110" s="67" t="s">
        <v>144</v>
      </c>
      <c r="J1110" s="67" t="s">
        <v>4338</v>
      </c>
      <c r="K1110" s="67" t="s">
        <v>4763</v>
      </c>
      <c r="L1110" s="68">
        <v>100000</v>
      </c>
      <c r="M1110" s="68">
        <v>18040.37</v>
      </c>
      <c r="N1110" s="68">
        <v>81959.63</v>
      </c>
      <c r="O1110" s="67" t="s">
        <v>4764</v>
      </c>
      <c r="P1110" s="67" t="str">
        <f>TMES[[#This Row],[cedula]]&amp;TMES[[#This Row],[ctapresup]]</f>
        <v>001026584652.1.1.2.08</v>
      </c>
      <c r="Q1110" s="69">
        <v>0</v>
      </c>
      <c r="R1110" s="40">
        <v>2870</v>
      </c>
      <c r="S1110" s="69">
        <v>0</v>
      </c>
      <c r="T1110" s="69">
        <v>0</v>
      </c>
      <c r="U1110" s="69">
        <v>0</v>
      </c>
      <c r="V1110" s="69">
        <v>0</v>
      </c>
      <c r="W1110" s="40">
        <v>25</v>
      </c>
      <c r="X1110" s="40">
        <v>12105.37</v>
      </c>
      <c r="Y1110" s="69">
        <v>0</v>
      </c>
      <c r="Z1110" s="40">
        <v>3040</v>
      </c>
      <c r="AA1110" s="69">
        <v>0</v>
      </c>
    </row>
    <row r="1111" spans="1:27">
      <c r="A1111" s="67" t="s">
        <v>3051</v>
      </c>
      <c r="B1111" s="67" t="s">
        <v>4793</v>
      </c>
      <c r="C1111" s="67" t="s">
        <v>3088</v>
      </c>
      <c r="D1111" s="67" t="s">
        <v>3361</v>
      </c>
      <c r="E1111" s="67" t="s">
        <v>3362</v>
      </c>
      <c r="F1111" s="67" t="s">
        <v>1634</v>
      </c>
      <c r="G1111" s="67" t="s">
        <v>2820</v>
      </c>
      <c r="H1111" s="67" t="s">
        <v>1635</v>
      </c>
      <c r="I1111" s="67" t="s">
        <v>674</v>
      </c>
      <c r="J1111" s="67" t="s">
        <v>4339</v>
      </c>
      <c r="K1111" s="67" t="s">
        <v>4763</v>
      </c>
      <c r="L1111" s="68">
        <v>30000</v>
      </c>
      <c r="M1111" s="68">
        <v>1798</v>
      </c>
      <c r="N1111" s="68">
        <v>28202</v>
      </c>
      <c r="O1111" s="67" t="s">
        <v>4764</v>
      </c>
      <c r="P1111" s="67" t="str">
        <f>TMES[[#This Row],[cedula]]&amp;TMES[[#This Row],[ctapresup]]</f>
        <v>012000130742.1.1.2.08</v>
      </c>
      <c r="Q1111" s="69">
        <v>0</v>
      </c>
      <c r="R1111" s="40">
        <v>861</v>
      </c>
      <c r="S1111" s="69">
        <v>0</v>
      </c>
      <c r="T1111" s="69">
        <v>0</v>
      </c>
      <c r="U1111" s="69">
        <v>0</v>
      </c>
      <c r="V1111" s="69">
        <v>0</v>
      </c>
      <c r="W1111" s="40">
        <v>25</v>
      </c>
      <c r="X1111" s="69">
        <v>0</v>
      </c>
      <c r="Y1111" s="69">
        <v>0</v>
      </c>
      <c r="Z1111" s="40">
        <v>912</v>
      </c>
      <c r="AA1111" s="69">
        <v>0</v>
      </c>
    </row>
    <row r="1112" spans="1:27">
      <c r="A1112" s="67" t="s">
        <v>3051</v>
      </c>
      <c r="B1112" s="67" t="s">
        <v>4793</v>
      </c>
      <c r="C1112" s="67" t="s">
        <v>3088</v>
      </c>
      <c r="D1112" s="67" t="s">
        <v>3361</v>
      </c>
      <c r="E1112" s="67" t="s">
        <v>3362</v>
      </c>
      <c r="F1112" s="67" t="s">
        <v>1877</v>
      </c>
      <c r="G1112" s="67" t="s">
        <v>2821</v>
      </c>
      <c r="H1112" s="67" t="s">
        <v>196</v>
      </c>
      <c r="I1112" s="67" t="s">
        <v>674</v>
      </c>
      <c r="J1112" s="67" t="s">
        <v>4340</v>
      </c>
      <c r="K1112" s="67" t="s">
        <v>4763</v>
      </c>
      <c r="L1112" s="68">
        <v>35000</v>
      </c>
      <c r="M1112" s="68">
        <v>2093.5</v>
      </c>
      <c r="N1112" s="68">
        <v>32906.5</v>
      </c>
      <c r="O1112" s="67" t="s">
        <v>4764</v>
      </c>
      <c r="P1112" s="67" t="str">
        <f>TMES[[#This Row],[cedula]]&amp;TMES[[#This Row],[ctapresup]]</f>
        <v>001001151122.1.1.2.08</v>
      </c>
      <c r="Q1112" s="69">
        <v>0</v>
      </c>
      <c r="R1112" s="40">
        <v>1004.5</v>
      </c>
      <c r="S1112" s="69">
        <v>0</v>
      </c>
      <c r="T1112" s="69">
        <v>0</v>
      </c>
      <c r="U1112" s="69">
        <v>0</v>
      </c>
      <c r="V1112" s="69">
        <v>0</v>
      </c>
      <c r="W1112" s="40">
        <v>25</v>
      </c>
      <c r="X1112" s="69">
        <v>0</v>
      </c>
      <c r="Y1112" s="69">
        <v>0</v>
      </c>
      <c r="Z1112" s="40">
        <v>1064</v>
      </c>
      <c r="AA1112" s="69">
        <v>0</v>
      </c>
    </row>
    <row r="1113" spans="1:27">
      <c r="A1113" s="67" t="s">
        <v>3051</v>
      </c>
      <c r="B1113" s="67" t="s">
        <v>4793</v>
      </c>
      <c r="C1113" s="67" t="s">
        <v>3088</v>
      </c>
      <c r="D1113" s="67" t="s">
        <v>3361</v>
      </c>
      <c r="E1113" s="67" t="s">
        <v>3362</v>
      </c>
      <c r="F1113" s="67" t="s">
        <v>1903</v>
      </c>
      <c r="G1113" s="67" t="s">
        <v>2822</v>
      </c>
      <c r="H1113" s="67" t="s">
        <v>130</v>
      </c>
      <c r="I1113" s="67" t="s">
        <v>695</v>
      </c>
      <c r="J1113" s="67" t="s">
        <v>4341</v>
      </c>
      <c r="K1113" s="67" t="s">
        <v>4763</v>
      </c>
      <c r="L1113" s="68">
        <v>95000</v>
      </c>
      <c r="M1113" s="68">
        <v>16568.740000000002</v>
      </c>
      <c r="N1113" s="68">
        <v>78431.259999999995</v>
      </c>
      <c r="O1113" s="67" t="s">
        <v>4764</v>
      </c>
      <c r="P1113" s="67" t="str">
        <f>TMES[[#This Row],[cedula]]&amp;TMES[[#This Row],[ctapresup]]</f>
        <v>001185876902.1.1.2.08</v>
      </c>
      <c r="Q1113" s="69">
        <v>0</v>
      </c>
      <c r="R1113" s="40">
        <v>2726.5</v>
      </c>
      <c r="S1113" s="69">
        <v>0</v>
      </c>
      <c r="T1113" s="69">
        <v>0</v>
      </c>
      <c r="U1113" s="69">
        <v>0</v>
      </c>
      <c r="V1113" s="69">
        <v>0</v>
      </c>
      <c r="W1113" s="40">
        <v>25</v>
      </c>
      <c r="X1113" s="40">
        <v>10929.24</v>
      </c>
      <c r="Y1113" s="69">
        <v>0</v>
      </c>
      <c r="Z1113" s="40">
        <v>2888</v>
      </c>
      <c r="AA1113" s="69">
        <v>0</v>
      </c>
    </row>
    <row r="1114" spans="1:27">
      <c r="A1114" s="67" t="s">
        <v>3051</v>
      </c>
      <c r="B1114" s="67" t="s">
        <v>4793</v>
      </c>
      <c r="C1114" s="67" t="s">
        <v>3088</v>
      </c>
      <c r="D1114" s="67" t="s">
        <v>3361</v>
      </c>
      <c r="E1114" s="67" t="s">
        <v>3362</v>
      </c>
      <c r="F1114" s="67" t="s">
        <v>1585</v>
      </c>
      <c r="G1114" s="67" t="s">
        <v>2824</v>
      </c>
      <c r="H1114" s="67" t="s">
        <v>196</v>
      </c>
      <c r="I1114" s="67" t="s">
        <v>674</v>
      </c>
      <c r="J1114" s="67" t="s">
        <v>4342</v>
      </c>
      <c r="K1114" s="67" t="s">
        <v>4763</v>
      </c>
      <c r="L1114" s="68">
        <v>20000</v>
      </c>
      <c r="M1114" s="68">
        <v>1207</v>
      </c>
      <c r="N1114" s="68">
        <v>18793</v>
      </c>
      <c r="O1114" s="67" t="s">
        <v>4764</v>
      </c>
      <c r="P1114" s="67" t="str">
        <f>TMES[[#This Row],[cedula]]&amp;TMES[[#This Row],[ctapresup]]</f>
        <v>055002729672.1.1.2.08</v>
      </c>
      <c r="Q1114" s="69">
        <v>0</v>
      </c>
      <c r="R1114" s="40">
        <v>574</v>
      </c>
      <c r="S1114" s="69">
        <v>0</v>
      </c>
      <c r="T1114" s="69">
        <v>0</v>
      </c>
      <c r="U1114" s="69">
        <v>0</v>
      </c>
      <c r="V1114" s="69">
        <v>0</v>
      </c>
      <c r="W1114" s="40">
        <v>25</v>
      </c>
      <c r="X1114" s="69">
        <v>0</v>
      </c>
      <c r="Y1114" s="69">
        <v>0</v>
      </c>
      <c r="Z1114" s="40">
        <v>608</v>
      </c>
      <c r="AA1114" s="69">
        <v>0</v>
      </c>
    </row>
    <row r="1115" spans="1:27">
      <c r="A1115" s="67" t="s">
        <v>3051</v>
      </c>
      <c r="B1115" s="67" t="s">
        <v>4793</v>
      </c>
      <c r="C1115" s="67" t="s">
        <v>3088</v>
      </c>
      <c r="D1115" s="67" t="s">
        <v>3361</v>
      </c>
      <c r="E1115" s="67" t="s">
        <v>3362</v>
      </c>
      <c r="F1115" s="67" t="s">
        <v>1878</v>
      </c>
      <c r="G1115" s="67" t="s">
        <v>2825</v>
      </c>
      <c r="H1115" s="67" t="s">
        <v>561</v>
      </c>
      <c r="I1115" s="67" t="s">
        <v>728</v>
      </c>
      <c r="J1115" s="67" t="s">
        <v>4343</v>
      </c>
      <c r="K1115" s="67" t="s">
        <v>4763</v>
      </c>
      <c r="L1115" s="68">
        <v>36000</v>
      </c>
      <c r="M1115" s="68">
        <v>2152.6</v>
      </c>
      <c r="N1115" s="68">
        <v>33847.4</v>
      </c>
      <c r="O1115" s="67" t="s">
        <v>4764</v>
      </c>
      <c r="P1115" s="67" t="str">
        <f>TMES[[#This Row],[cedula]]&amp;TMES[[#This Row],[ctapresup]]</f>
        <v>402228397692.1.1.2.08</v>
      </c>
      <c r="Q1115" s="69">
        <v>0</v>
      </c>
      <c r="R1115" s="40">
        <v>1033.2</v>
      </c>
      <c r="S1115" s="69">
        <v>0</v>
      </c>
      <c r="T1115" s="69">
        <v>0</v>
      </c>
      <c r="U1115" s="69">
        <v>0</v>
      </c>
      <c r="V1115" s="69">
        <v>0</v>
      </c>
      <c r="W1115" s="40">
        <v>25</v>
      </c>
      <c r="X1115" s="69">
        <v>0</v>
      </c>
      <c r="Y1115" s="69">
        <v>0</v>
      </c>
      <c r="Z1115" s="40">
        <v>1094.4000000000001</v>
      </c>
      <c r="AA1115" s="69">
        <v>0</v>
      </c>
    </row>
    <row r="1116" spans="1:27">
      <c r="A1116" s="67" t="s">
        <v>3051</v>
      </c>
      <c r="B1116" s="67" t="s">
        <v>4793</v>
      </c>
      <c r="C1116" s="67" t="s">
        <v>3088</v>
      </c>
      <c r="D1116" s="67" t="s">
        <v>3361</v>
      </c>
      <c r="E1116" s="67" t="s">
        <v>3362</v>
      </c>
      <c r="F1116" s="67" t="s">
        <v>2826</v>
      </c>
      <c r="G1116" s="67" t="s">
        <v>2827</v>
      </c>
      <c r="H1116" s="67" t="s">
        <v>59</v>
      </c>
      <c r="I1116" s="67" t="s">
        <v>589</v>
      </c>
      <c r="J1116" s="67" t="s">
        <v>4344</v>
      </c>
      <c r="K1116" s="67" t="s">
        <v>4763</v>
      </c>
      <c r="L1116" s="68">
        <v>160000</v>
      </c>
      <c r="M1116" s="68">
        <v>35699.870000000003</v>
      </c>
      <c r="N1116" s="68">
        <v>124300.13</v>
      </c>
      <c r="O1116" s="67" t="s">
        <v>4764</v>
      </c>
      <c r="P1116" s="67" t="str">
        <f>TMES[[#This Row],[cedula]]&amp;TMES[[#This Row],[ctapresup]]</f>
        <v>001011987942.1.1.2.08</v>
      </c>
      <c r="Q1116" s="69">
        <v>0</v>
      </c>
      <c r="R1116" s="40">
        <v>4592</v>
      </c>
      <c r="S1116" s="69">
        <v>0</v>
      </c>
      <c r="T1116" s="69">
        <v>0</v>
      </c>
      <c r="U1116" s="69">
        <v>0</v>
      </c>
      <c r="V1116" s="69">
        <v>0</v>
      </c>
      <c r="W1116" s="40">
        <v>25</v>
      </c>
      <c r="X1116" s="40">
        <v>26218.87</v>
      </c>
      <c r="Y1116" s="69">
        <v>0</v>
      </c>
      <c r="Z1116" s="40">
        <v>4864</v>
      </c>
      <c r="AA1116" s="69">
        <v>0</v>
      </c>
    </row>
    <row r="1117" spans="1:27">
      <c r="A1117" s="67" t="s">
        <v>3051</v>
      </c>
      <c r="B1117" s="67" t="s">
        <v>4793</v>
      </c>
      <c r="C1117" s="67" t="s">
        <v>3088</v>
      </c>
      <c r="D1117" s="67" t="s">
        <v>3361</v>
      </c>
      <c r="E1117" s="67" t="s">
        <v>3362</v>
      </c>
      <c r="F1117" s="67" t="s">
        <v>3287</v>
      </c>
      <c r="G1117" s="67" t="s">
        <v>3322</v>
      </c>
      <c r="H1117" s="67" t="s">
        <v>110</v>
      </c>
      <c r="I1117" s="67" t="s">
        <v>106</v>
      </c>
      <c r="J1117" s="67" t="s">
        <v>4345</v>
      </c>
      <c r="K1117" s="67" t="s">
        <v>4763</v>
      </c>
      <c r="L1117" s="68">
        <v>30000</v>
      </c>
      <c r="M1117" s="68">
        <v>1798</v>
      </c>
      <c r="N1117" s="68">
        <v>28202</v>
      </c>
      <c r="O1117" s="67" t="s">
        <v>4764</v>
      </c>
      <c r="P1117" s="67" t="str">
        <f>TMES[[#This Row],[cedula]]&amp;TMES[[#This Row],[ctapresup]]</f>
        <v>402210963202.1.1.2.08</v>
      </c>
      <c r="Q1117" s="69">
        <v>0</v>
      </c>
      <c r="R1117" s="40">
        <v>861</v>
      </c>
      <c r="S1117" s="69">
        <v>0</v>
      </c>
      <c r="T1117" s="69">
        <v>0</v>
      </c>
      <c r="U1117" s="69">
        <v>0</v>
      </c>
      <c r="V1117" s="69">
        <v>0</v>
      </c>
      <c r="W1117" s="40">
        <v>25</v>
      </c>
      <c r="X1117" s="69">
        <v>0</v>
      </c>
      <c r="Y1117" s="69">
        <v>0</v>
      </c>
      <c r="Z1117" s="40">
        <v>912</v>
      </c>
      <c r="AA1117" s="69">
        <v>0</v>
      </c>
    </row>
    <row r="1118" spans="1:27">
      <c r="A1118" s="67" t="s">
        <v>3051</v>
      </c>
      <c r="B1118" s="67" t="s">
        <v>4793</v>
      </c>
      <c r="C1118" s="67" t="s">
        <v>3088</v>
      </c>
      <c r="D1118" s="67" t="s">
        <v>3361</v>
      </c>
      <c r="E1118" s="67" t="s">
        <v>3362</v>
      </c>
      <c r="F1118" s="67" t="s">
        <v>2005</v>
      </c>
      <c r="G1118" s="67" t="s">
        <v>2828</v>
      </c>
      <c r="H1118" s="67" t="s">
        <v>3271</v>
      </c>
      <c r="I1118" s="67" t="s">
        <v>208</v>
      </c>
      <c r="J1118" s="67" t="s">
        <v>4346</v>
      </c>
      <c r="K1118" s="67" t="s">
        <v>4763</v>
      </c>
      <c r="L1118" s="68">
        <v>45000</v>
      </c>
      <c r="M1118" s="68">
        <v>3832.83</v>
      </c>
      <c r="N1118" s="68">
        <v>41167.17</v>
      </c>
      <c r="O1118" s="67" t="s">
        <v>4764</v>
      </c>
      <c r="P1118" s="67" t="str">
        <f>TMES[[#This Row],[cedula]]&amp;TMES[[#This Row],[ctapresup]]</f>
        <v>225003229732.1.1.2.08</v>
      </c>
      <c r="Q1118" s="69">
        <v>0</v>
      </c>
      <c r="R1118" s="40">
        <v>1291.5</v>
      </c>
      <c r="S1118" s="69">
        <v>0</v>
      </c>
      <c r="T1118" s="69">
        <v>0</v>
      </c>
      <c r="U1118" s="69">
        <v>0</v>
      </c>
      <c r="V1118" s="69">
        <v>0</v>
      </c>
      <c r="W1118" s="40">
        <v>25</v>
      </c>
      <c r="X1118" s="40">
        <v>1148.33</v>
      </c>
      <c r="Y1118" s="69">
        <v>0</v>
      </c>
      <c r="Z1118" s="40">
        <v>1368</v>
      </c>
      <c r="AA1118" s="69">
        <v>0</v>
      </c>
    </row>
    <row r="1119" spans="1:27">
      <c r="A1119" s="67" t="s">
        <v>3051</v>
      </c>
      <c r="B1119" s="67" t="s">
        <v>4793</v>
      </c>
      <c r="C1119" s="67" t="s">
        <v>3088</v>
      </c>
      <c r="D1119" s="67" t="s">
        <v>3361</v>
      </c>
      <c r="E1119" s="67" t="s">
        <v>3362</v>
      </c>
      <c r="F1119" s="67" t="s">
        <v>1839</v>
      </c>
      <c r="G1119" s="67" t="s">
        <v>2829</v>
      </c>
      <c r="H1119" s="67" t="s">
        <v>3271</v>
      </c>
      <c r="I1119" s="67" t="s">
        <v>208</v>
      </c>
      <c r="J1119" s="67" t="s">
        <v>4347</v>
      </c>
      <c r="K1119" s="67" t="s">
        <v>4763</v>
      </c>
      <c r="L1119" s="68">
        <v>65000</v>
      </c>
      <c r="M1119" s="68">
        <v>8294.08</v>
      </c>
      <c r="N1119" s="68">
        <v>56705.919999999998</v>
      </c>
      <c r="O1119" s="67" t="s">
        <v>4764</v>
      </c>
      <c r="P1119" s="67" t="str">
        <f>TMES[[#This Row],[cedula]]&amp;TMES[[#This Row],[ctapresup]]</f>
        <v>402232499762.1.1.2.08</v>
      </c>
      <c r="Q1119" s="69">
        <v>0</v>
      </c>
      <c r="R1119" s="40">
        <v>1865.5</v>
      </c>
      <c r="S1119" s="69">
        <v>0</v>
      </c>
      <c r="T1119" s="69">
        <v>0</v>
      </c>
      <c r="U1119" s="69">
        <v>0</v>
      </c>
      <c r="V1119" s="69">
        <v>0</v>
      </c>
      <c r="W1119" s="40">
        <v>25</v>
      </c>
      <c r="X1119" s="40">
        <v>4427.58</v>
      </c>
      <c r="Y1119" s="69">
        <v>0</v>
      </c>
      <c r="Z1119" s="40">
        <v>1976</v>
      </c>
      <c r="AA1119" s="69">
        <v>0</v>
      </c>
    </row>
    <row r="1120" spans="1:27">
      <c r="A1120" s="67" t="s">
        <v>3051</v>
      </c>
      <c r="B1120" s="67" t="s">
        <v>4793</v>
      </c>
      <c r="C1120" s="67" t="s">
        <v>3088</v>
      </c>
      <c r="D1120" s="67" t="s">
        <v>3361</v>
      </c>
      <c r="E1120" s="67" t="s">
        <v>3362</v>
      </c>
      <c r="F1120" s="67" t="s">
        <v>1910</v>
      </c>
      <c r="G1120" s="67" t="s">
        <v>2830</v>
      </c>
      <c r="H1120" s="67" t="s">
        <v>100</v>
      </c>
      <c r="I1120" s="67" t="s">
        <v>319</v>
      </c>
      <c r="J1120" s="67" t="s">
        <v>4348</v>
      </c>
      <c r="K1120" s="67" t="s">
        <v>4763</v>
      </c>
      <c r="L1120" s="68">
        <v>70000</v>
      </c>
      <c r="M1120" s="68">
        <v>9530.48</v>
      </c>
      <c r="N1120" s="68">
        <v>60469.52</v>
      </c>
      <c r="O1120" s="67" t="s">
        <v>4764</v>
      </c>
      <c r="P1120" s="67" t="str">
        <f>TMES[[#This Row],[cedula]]&amp;TMES[[#This Row],[ctapresup]]</f>
        <v>079001547042.1.1.2.08</v>
      </c>
      <c r="Q1120" s="69">
        <v>0</v>
      </c>
      <c r="R1120" s="40">
        <v>2009</v>
      </c>
      <c r="S1120" s="69">
        <v>0</v>
      </c>
      <c r="T1120" s="69">
        <v>0</v>
      </c>
      <c r="U1120" s="69">
        <v>0</v>
      </c>
      <c r="V1120" s="69">
        <v>0</v>
      </c>
      <c r="W1120" s="40">
        <v>25</v>
      </c>
      <c r="X1120" s="40">
        <v>5368.48</v>
      </c>
      <c r="Y1120" s="69">
        <v>0</v>
      </c>
      <c r="Z1120" s="40">
        <v>2128</v>
      </c>
      <c r="AA1120" s="69">
        <v>0</v>
      </c>
    </row>
    <row r="1121" spans="1:27">
      <c r="A1121" s="67" t="s">
        <v>3051</v>
      </c>
      <c r="B1121" s="67" t="s">
        <v>4793</v>
      </c>
      <c r="C1121" s="67" t="s">
        <v>3088</v>
      </c>
      <c r="D1121" s="67" t="s">
        <v>3361</v>
      </c>
      <c r="E1121" s="67" t="s">
        <v>3362</v>
      </c>
      <c r="F1121" s="67" t="s">
        <v>1177</v>
      </c>
      <c r="G1121" s="67" t="s">
        <v>2831</v>
      </c>
      <c r="H1121" s="67" t="s">
        <v>59</v>
      </c>
      <c r="I1121" s="67" t="s">
        <v>302</v>
      </c>
      <c r="J1121" s="67" t="s">
        <v>4349</v>
      </c>
      <c r="K1121" s="67" t="s">
        <v>4763</v>
      </c>
      <c r="L1121" s="68">
        <v>115000</v>
      </c>
      <c r="M1121" s="68">
        <v>22455.24</v>
      </c>
      <c r="N1121" s="68">
        <v>92544.76</v>
      </c>
      <c r="O1121" s="67" t="s">
        <v>4764</v>
      </c>
      <c r="P1121" s="67" t="str">
        <f>TMES[[#This Row],[cedula]]&amp;TMES[[#This Row],[ctapresup]]</f>
        <v>223000085092.1.1.2.08</v>
      </c>
      <c r="Q1121" s="69">
        <v>0</v>
      </c>
      <c r="R1121" s="40">
        <v>3300.5</v>
      </c>
      <c r="S1121" s="69">
        <v>0</v>
      </c>
      <c r="T1121" s="69">
        <v>0</v>
      </c>
      <c r="U1121" s="69">
        <v>0</v>
      </c>
      <c r="V1121" s="69">
        <v>0</v>
      </c>
      <c r="W1121" s="40">
        <v>25</v>
      </c>
      <c r="X1121" s="40">
        <v>15633.74</v>
      </c>
      <c r="Y1121" s="69">
        <v>0</v>
      </c>
      <c r="Z1121" s="40">
        <v>3496</v>
      </c>
      <c r="AA1121" s="69">
        <v>0</v>
      </c>
    </row>
    <row r="1122" spans="1:27">
      <c r="A1122" s="67" t="s">
        <v>3051</v>
      </c>
      <c r="B1122" s="67" t="s">
        <v>4793</v>
      </c>
      <c r="C1122" s="67" t="s">
        <v>3088</v>
      </c>
      <c r="D1122" s="67" t="s">
        <v>3361</v>
      </c>
      <c r="E1122" s="67" t="s">
        <v>3362</v>
      </c>
      <c r="F1122" s="67" t="s">
        <v>4809</v>
      </c>
      <c r="G1122" s="67" t="s">
        <v>4810</v>
      </c>
      <c r="H1122" s="67" t="s">
        <v>75</v>
      </c>
      <c r="I1122" s="67" t="s">
        <v>18</v>
      </c>
      <c r="J1122" s="67" t="s">
        <v>4811</v>
      </c>
      <c r="K1122" s="67" t="s">
        <v>4763</v>
      </c>
      <c r="L1122" s="68">
        <v>25000</v>
      </c>
      <c r="M1122" s="68">
        <v>1502.5</v>
      </c>
      <c r="N1122" s="68">
        <v>23497.5</v>
      </c>
      <c r="O1122" s="67" t="s">
        <v>4764</v>
      </c>
      <c r="P1122" s="67" t="str">
        <f>TMES[[#This Row],[cedula]]&amp;TMES[[#This Row],[ctapresup]]</f>
        <v>031047167602.1.1.2.08</v>
      </c>
      <c r="Q1122" s="69">
        <v>0</v>
      </c>
      <c r="R1122" s="40">
        <v>717.5</v>
      </c>
      <c r="S1122" s="69">
        <v>0</v>
      </c>
      <c r="T1122" s="69">
        <v>0</v>
      </c>
      <c r="U1122" s="69">
        <v>0</v>
      </c>
      <c r="V1122" s="69">
        <v>0</v>
      </c>
      <c r="W1122" s="40">
        <v>25</v>
      </c>
      <c r="X1122" s="69">
        <v>0</v>
      </c>
      <c r="Y1122" s="69">
        <v>0</v>
      </c>
      <c r="Z1122" s="40">
        <v>760</v>
      </c>
      <c r="AA1122" s="69">
        <v>0</v>
      </c>
    </row>
    <row r="1123" spans="1:27">
      <c r="A1123" s="67" t="s">
        <v>3051</v>
      </c>
      <c r="B1123" s="67" t="s">
        <v>4793</v>
      </c>
      <c r="C1123" s="67" t="s">
        <v>3088</v>
      </c>
      <c r="D1123" s="67" t="s">
        <v>3361</v>
      </c>
      <c r="E1123" s="67" t="s">
        <v>3362</v>
      </c>
      <c r="F1123" s="67" t="s">
        <v>1658</v>
      </c>
      <c r="G1123" s="67" t="s">
        <v>2832</v>
      </c>
      <c r="H1123" s="67" t="s">
        <v>1653</v>
      </c>
      <c r="I1123" s="67" t="s">
        <v>288</v>
      </c>
      <c r="J1123" s="67" t="s">
        <v>4350</v>
      </c>
      <c r="K1123" s="67" t="s">
        <v>4763</v>
      </c>
      <c r="L1123" s="68">
        <v>115000</v>
      </c>
      <c r="M1123" s="68">
        <v>22455.24</v>
      </c>
      <c r="N1123" s="68">
        <v>92544.76</v>
      </c>
      <c r="O1123" s="67" t="s">
        <v>4764</v>
      </c>
      <c r="P1123" s="67" t="str">
        <f>TMES[[#This Row],[cedula]]&amp;TMES[[#This Row],[ctapresup]]</f>
        <v>223007598612.1.1.2.08</v>
      </c>
      <c r="Q1123" s="69">
        <v>0</v>
      </c>
      <c r="R1123" s="40">
        <v>3300.5</v>
      </c>
      <c r="S1123" s="69">
        <v>0</v>
      </c>
      <c r="T1123" s="69">
        <v>0</v>
      </c>
      <c r="U1123" s="69">
        <v>0</v>
      </c>
      <c r="V1123" s="69">
        <v>0</v>
      </c>
      <c r="W1123" s="40">
        <v>25</v>
      </c>
      <c r="X1123" s="40">
        <v>15633.74</v>
      </c>
      <c r="Y1123" s="69">
        <v>0</v>
      </c>
      <c r="Z1123" s="40">
        <v>3496</v>
      </c>
      <c r="AA1123" s="69">
        <v>0</v>
      </c>
    </row>
    <row r="1124" spans="1:27">
      <c r="A1124" s="67" t="s">
        <v>3051</v>
      </c>
      <c r="B1124" s="67" t="s">
        <v>4793</v>
      </c>
      <c r="C1124" s="67" t="s">
        <v>3088</v>
      </c>
      <c r="D1124" s="67" t="s">
        <v>3361</v>
      </c>
      <c r="E1124" s="67" t="s">
        <v>3362</v>
      </c>
      <c r="F1124" s="67" t="s">
        <v>1298</v>
      </c>
      <c r="G1124" s="67" t="s">
        <v>2833</v>
      </c>
      <c r="H1124" s="67" t="s">
        <v>100</v>
      </c>
      <c r="I1124" s="67" t="s">
        <v>255</v>
      </c>
      <c r="J1124" s="67" t="s">
        <v>4351</v>
      </c>
      <c r="K1124" s="67" t="s">
        <v>4763</v>
      </c>
      <c r="L1124" s="68">
        <v>60000</v>
      </c>
      <c r="M1124" s="68">
        <v>7657.68</v>
      </c>
      <c r="N1124" s="68">
        <v>52342.32</v>
      </c>
      <c r="O1124" s="67" t="s">
        <v>4764</v>
      </c>
      <c r="P1124" s="67" t="str">
        <f>TMES[[#This Row],[cedula]]&amp;TMES[[#This Row],[ctapresup]]</f>
        <v>001149932802.1.1.2.08</v>
      </c>
      <c r="Q1124" s="69">
        <v>0</v>
      </c>
      <c r="R1124" s="40">
        <v>1722</v>
      </c>
      <c r="S1124" s="40">
        <v>600</v>
      </c>
      <c r="T1124" s="69">
        <v>0</v>
      </c>
      <c r="U1124" s="69">
        <v>0</v>
      </c>
      <c r="V1124" s="69">
        <v>0</v>
      </c>
      <c r="W1124" s="40">
        <v>25</v>
      </c>
      <c r="X1124" s="40">
        <v>3486.68</v>
      </c>
      <c r="Y1124" s="69">
        <v>0</v>
      </c>
      <c r="Z1124" s="40">
        <v>1824</v>
      </c>
      <c r="AA1124" s="69">
        <v>0</v>
      </c>
    </row>
    <row r="1125" spans="1:27">
      <c r="A1125" s="67" t="s">
        <v>3051</v>
      </c>
      <c r="B1125" s="67" t="s">
        <v>4793</v>
      </c>
      <c r="C1125" s="67" t="s">
        <v>3088</v>
      </c>
      <c r="D1125" s="67" t="s">
        <v>3361</v>
      </c>
      <c r="E1125" s="67" t="s">
        <v>3362</v>
      </c>
      <c r="F1125" s="67" t="s">
        <v>1879</v>
      </c>
      <c r="G1125" s="67" t="s">
        <v>2834</v>
      </c>
      <c r="H1125" s="67" t="s">
        <v>100</v>
      </c>
      <c r="I1125" s="67" t="s">
        <v>342</v>
      </c>
      <c r="J1125" s="67" t="s">
        <v>4352</v>
      </c>
      <c r="K1125" s="67" t="s">
        <v>4763</v>
      </c>
      <c r="L1125" s="68">
        <v>60000</v>
      </c>
      <c r="M1125" s="68">
        <v>7057.68</v>
      </c>
      <c r="N1125" s="68">
        <v>52942.32</v>
      </c>
      <c r="O1125" s="67" t="s">
        <v>4764</v>
      </c>
      <c r="P1125" s="67" t="str">
        <f>TMES[[#This Row],[cedula]]&amp;TMES[[#This Row],[ctapresup]]</f>
        <v>001008720352.1.1.2.08</v>
      </c>
      <c r="Q1125" s="69">
        <v>0</v>
      </c>
      <c r="R1125" s="40">
        <v>1722</v>
      </c>
      <c r="S1125" s="69">
        <v>0</v>
      </c>
      <c r="T1125" s="69">
        <v>0</v>
      </c>
      <c r="U1125" s="69">
        <v>0</v>
      </c>
      <c r="V1125" s="69">
        <v>0</v>
      </c>
      <c r="W1125" s="40">
        <v>25</v>
      </c>
      <c r="X1125" s="40">
        <v>3486.68</v>
      </c>
      <c r="Y1125" s="69">
        <v>0</v>
      </c>
      <c r="Z1125" s="40">
        <v>1824</v>
      </c>
      <c r="AA1125" s="69">
        <v>0</v>
      </c>
    </row>
    <row r="1126" spans="1:27">
      <c r="A1126" s="67" t="s">
        <v>3051</v>
      </c>
      <c r="B1126" s="67" t="s">
        <v>4793</v>
      </c>
      <c r="C1126" s="67" t="s">
        <v>3088</v>
      </c>
      <c r="D1126" s="67" t="s">
        <v>3361</v>
      </c>
      <c r="E1126" s="67" t="s">
        <v>3362</v>
      </c>
      <c r="F1126" s="67" t="s">
        <v>4812</v>
      </c>
      <c r="G1126" s="67" t="s">
        <v>4813</v>
      </c>
      <c r="H1126" s="67" t="s">
        <v>284</v>
      </c>
      <c r="I1126" s="67" t="s">
        <v>339</v>
      </c>
      <c r="J1126" s="67" t="s">
        <v>4814</v>
      </c>
      <c r="K1126" s="67" t="s">
        <v>4763</v>
      </c>
      <c r="L1126" s="68">
        <v>60000</v>
      </c>
      <c r="M1126" s="68">
        <v>7057.68</v>
      </c>
      <c r="N1126" s="68">
        <v>52942.32</v>
      </c>
      <c r="O1126" s="67" t="s">
        <v>4764</v>
      </c>
      <c r="P1126" s="67" t="str">
        <f>TMES[[#This Row],[cedula]]&amp;TMES[[#This Row],[ctapresup]]</f>
        <v>093002978022.1.1.2.08</v>
      </c>
      <c r="Q1126" s="69">
        <v>0</v>
      </c>
      <c r="R1126" s="40">
        <v>1722</v>
      </c>
      <c r="S1126" s="69">
        <v>0</v>
      </c>
      <c r="T1126" s="69">
        <v>0</v>
      </c>
      <c r="U1126" s="69">
        <v>0</v>
      </c>
      <c r="V1126" s="69">
        <v>0</v>
      </c>
      <c r="W1126" s="40">
        <v>25</v>
      </c>
      <c r="X1126" s="40">
        <v>3486.68</v>
      </c>
      <c r="Y1126" s="69">
        <v>0</v>
      </c>
      <c r="Z1126" s="40">
        <v>1824</v>
      </c>
      <c r="AA1126" s="69">
        <v>0</v>
      </c>
    </row>
    <row r="1127" spans="1:27">
      <c r="A1127" s="67" t="s">
        <v>3051</v>
      </c>
      <c r="B1127" s="67" t="s">
        <v>4793</v>
      </c>
      <c r="C1127" s="67" t="s">
        <v>3088</v>
      </c>
      <c r="D1127" s="67" t="s">
        <v>3361</v>
      </c>
      <c r="E1127" s="67" t="s">
        <v>3362</v>
      </c>
      <c r="F1127" s="67" t="s">
        <v>3069</v>
      </c>
      <c r="G1127" s="67" t="s">
        <v>3056</v>
      </c>
      <c r="H1127" s="67" t="s">
        <v>59</v>
      </c>
      <c r="I1127" s="67" t="s">
        <v>316</v>
      </c>
      <c r="J1127" s="67" t="s">
        <v>4353</v>
      </c>
      <c r="K1127" s="67" t="s">
        <v>4763</v>
      </c>
      <c r="L1127" s="68">
        <v>165000</v>
      </c>
      <c r="M1127" s="68">
        <v>39386.019999999997</v>
      </c>
      <c r="N1127" s="68">
        <v>125613.98</v>
      </c>
      <c r="O1127" s="67" t="s">
        <v>4764</v>
      </c>
      <c r="P1127" s="67" t="str">
        <f>TMES[[#This Row],[cedula]]&amp;TMES[[#This Row],[ctapresup]]</f>
        <v>001178378152.1.1.2.08</v>
      </c>
      <c r="Q1127" s="69">
        <v>0</v>
      </c>
      <c r="R1127" s="40">
        <v>4735.5</v>
      </c>
      <c r="S1127" s="69">
        <v>0</v>
      </c>
      <c r="T1127" s="69">
        <v>0</v>
      </c>
      <c r="U1127" s="69">
        <v>0</v>
      </c>
      <c r="V1127" s="69">
        <v>0</v>
      </c>
      <c r="W1127" s="40">
        <v>25</v>
      </c>
      <c r="X1127" s="40">
        <v>26656.82</v>
      </c>
      <c r="Y1127" s="69">
        <v>0</v>
      </c>
      <c r="Z1127" s="40">
        <v>4943.8</v>
      </c>
      <c r="AA1127" s="40">
        <v>3024.9</v>
      </c>
    </row>
    <row r="1128" spans="1:27">
      <c r="A1128" s="67" t="s">
        <v>3051</v>
      </c>
      <c r="B1128" s="67" t="s">
        <v>4793</v>
      </c>
      <c r="C1128" s="67" t="s">
        <v>3088</v>
      </c>
      <c r="D1128" s="67" t="s">
        <v>3361</v>
      </c>
      <c r="E1128" s="67" t="s">
        <v>3362</v>
      </c>
      <c r="F1128" s="67" t="s">
        <v>4354</v>
      </c>
      <c r="G1128" s="67" t="s">
        <v>3316</v>
      </c>
      <c r="H1128" s="67" t="s">
        <v>59</v>
      </c>
      <c r="I1128" s="67" t="s">
        <v>332</v>
      </c>
      <c r="J1128" s="67" t="s">
        <v>4355</v>
      </c>
      <c r="K1128" s="67" t="s">
        <v>4763</v>
      </c>
      <c r="L1128" s="68">
        <v>150000</v>
      </c>
      <c r="M1128" s="68">
        <v>32756.62</v>
      </c>
      <c r="N1128" s="68">
        <v>117243.38</v>
      </c>
      <c r="O1128" s="67" t="s">
        <v>4764</v>
      </c>
      <c r="P1128" s="67" t="str">
        <f>TMES[[#This Row],[cedula]]&amp;TMES[[#This Row],[ctapresup]]</f>
        <v>001006206402.1.1.2.08</v>
      </c>
      <c r="Q1128" s="69">
        <v>0</v>
      </c>
      <c r="R1128" s="40">
        <v>4305</v>
      </c>
      <c r="S1128" s="69">
        <v>0</v>
      </c>
      <c r="T1128" s="69">
        <v>0</v>
      </c>
      <c r="U1128" s="69">
        <v>0</v>
      </c>
      <c r="V1128" s="69">
        <v>0</v>
      </c>
      <c r="W1128" s="40">
        <v>25</v>
      </c>
      <c r="X1128" s="40">
        <v>23866.62</v>
      </c>
      <c r="Y1128" s="69">
        <v>0</v>
      </c>
      <c r="Z1128" s="40">
        <v>4560</v>
      </c>
      <c r="AA1128" s="69">
        <v>0</v>
      </c>
    </row>
    <row r="1129" spans="1:27">
      <c r="A1129" s="67" t="s">
        <v>3051</v>
      </c>
      <c r="B1129" s="67" t="s">
        <v>4793</v>
      </c>
      <c r="C1129" s="67" t="s">
        <v>3088</v>
      </c>
      <c r="D1129" s="67" t="s">
        <v>3361</v>
      </c>
      <c r="E1129" s="67" t="s">
        <v>3362</v>
      </c>
      <c r="F1129" s="67" t="s">
        <v>1880</v>
      </c>
      <c r="G1129" s="67" t="s">
        <v>2835</v>
      </c>
      <c r="H1129" s="67" t="s">
        <v>3272</v>
      </c>
      <c r="I1129" s="67" t="s">
        <v>342</v>
      </c>
      <c r="J1129" s="67" t="s">
        <v>4356</v>
      </c>
      <c r="K1129" s="67" t="s">
        <v>4763</v>
      </c>
      <c r="L1129" s="68">
        <v>60000</v>
      </c>
      <c r="M1129" s="68">
        <v>7057.68</v>
      </c>
      <c r="N1129" s="68">
        <v>52942.32</v>
      </c>
      <c r="O1129" s="67" t="s">
        <v>4764</v>
      </c>
      <c r="P1129" s="67" t="str">
        <f>TMES[[#This Row],[cedula]]&amp;TMES[[#This Row],[ctapresup]]</f>
        <v>001049531532.1.1.2.08</v>
      </c>
      <c r="Q1129" s="69">
        <v>0</v>
      </c>
      <c r="R1129" s="40">
        <v>1722</v>
      </c>
      <c r="S1129" s="69">
        <v>0</v>
      </c>
      <c r="T1129" s="69">
        <v>0</v>
      </c>
      <c r="U1129" s="69">
        <v>0</v>
      </c>
      <c r="V1129" s="69">
        <v>0</v>
      </c>
      <c r="W1129" s="40">
        <v>25</v>
      </c>
      <c r="X1129" s="40">
        <v>3486.68</v>
      </c>
      <c r="Y1129" s="69">
        <v>0</v>
      </c>
      <c r="Z1129" s="40">
        <v>1824</v>
      </c>
      <c r="AA1129" s="69">
        <v>0</v>
      </c>
    </row>
    <row r="1130" spans="1:27">
      <c r="A1130" s="67" t="s">
        <v>3051</v>
      </c>
      <c r="B1130" s="67" t="s">
        <v>4793</v>
      </c>
      <c r="C1130" s="67" t="s">
        <v>3088</v>
      </c>
      <c r="D1130" s="67" t="s">
        <v>3361</v>
      </c>
      <c r="E1130" s="67" t="s">
        <v>3362</v>
      </c>
      <c r="F1130" s="67" t="s">
        <v>3109</v>
      </c>
      <c r="G1130" s="67" t="s">
        <v>3110</v>
      </c>
      <c r="H1130" s="67" t="s">
        <v>3111</v>
      </c>
      <c r="I1130" s="67" t="s">
        <v>1116</v>
      </c>
      <c r="J1130" s="67" t="s">
        <v>4357</v>
      </c>
      <c r="K1130" s="67" t="s">
        <v>4763</v>
      </c>
      <c r="L1130" s="68">
        <v>35000</v>
      </c>
      <c r="M1130" s="68">
        <v>2093.5</v>
      </c>
      <c r="N1130" s="68">
        <v>32906.5</v>
      </c>
      <c r="O1130" s="67" t="s">
        <v>4764</v>
      </c>
      <c r="P1130" s="67" t="str">
        <f>TMES[[#This Row],[cedula]]&amp;TMES[[#This Row],[ctapresup]]</f>
        <v>020001751702.1.1.2.08</v>
      </c>
      <c r="Q1130" s="69">
        <v>0</v>
      </c>
      <c r="R1130" s="40">
        <v>1004.5</v>
      </c>
      <c r="S1130" s="69">
        <v>0</v>
      </c>
      <c r="T1130" s="69">
        <v>0</v>
      </c>
      <c r="U1130" s="69">
        <v>0</v>
      </c>
      <c r="V1130" s="69">
        <v>0</v>
      </c>
      <c r="W1130" s="40">
        <v>25</v>
      </c>
      <c r="X1130" s="69">
        <v>0</v>
      </c>
      <c r="Y1130" s="69">
        <v>0</v>
      </c>
      <c r="Z1130" s="40">
        <v>1064</v>
      </c>
      <c r="AA1130" s="69">
        <v>0</v>
      </c>
    </row>
    <row r="1131" spans="1:27">
      <c r="A1131" s="67" t="s">
        <v>3051</v>
      </c>
      <c r="B1131" s="67" t="s">
        <v>4793</v>
      </c>
      <c r="C1131" s="67" t="s">
        <v>3088</v>
      </c>
      <c r="D1131" s="67" t="s">
        <v>3361</v>
      </c>
      <c r="E1131" s="67" t="s">
        <v>3362</v>
      </c>
      <c r="F1131" s="67" t="s">
        <v>1902</v>
      </c>
      <c r="G1131" s="67" t="s">
        <v>2836</v>
      </c>
      <c r="H1131" s="67" t="s">
        <v>1738</v>
      </c>
      <c r="I1131" s="67" t="s">
        <v>596</v>
      </c>
      <c r="J1131" s="67" t="s">
        <v>4358</v>
      </c>
      <c r="K1131" s="67" t="s">
        <v>4763</v>
      </c>
      <c r="L1131" s="68">
        <v>70000</v>
      </c>
      <c r="M1131" s="68">
        <v>9530.48</v>
      </c>
      <c r="N1131" s="68">
        <v>60469.52</v>
      </c>
      <c r="O1131" s="67" t="s">
        <v>4764</v>
      </c>
      <c r="P1131" s="67" t="str">
        <f>TMES[[#This Row],[cedula]]&amp;TMES[[#This Row],[ctapresup]]</f>
        <v>001184342652.1.1.2.08</v>
      </c>
      <c r="Q1131" s="69">
        <v>0</v>
      </c>
      <c r="R1131" s="40">
        <v>2009</v>
      </c>
      <c r="S1131" s="69">
        <v>0</v>
      </c>
      <c r="T1131" s="69">
        <v>0</v>
      </c>
      <c r="U1131" s="69">
        <v>0</v>
      </c>
      <c r="V1131" s="69">
        <v>0</v>
      </c>
      <c r="W1131" s="40">
        <v>25</v>
      </c>
      <c r="X1131" s="40">
        <v>5368.48</v>
      </c>
      <c r="Y1131" s="69">
        <v>0</v>
      </c>
      <c r="Z1131" s="40">
        <v>2128</v>
      </c>
      <c r="AA1131" s="69">
        <v>0</v>
      </c>
    </row>
    <row r="1132" spans="1:27">
      <c r="A1132" s="67" t="s">
        <v>3051</v>
      </c>
      <c r="B1132" s="67" t="s">
        <v>4793</v>
      </c>
      <c r="C1132" s="67" t="s">
        <v>3088</v>
      </c>
      <c r="D1132" s="67" t="s">
        <v>3361</v>
      </c>
      <c r="E1132" s="67" t="s">
        <v>3362</v>
      </c>
      <c r="F1132" s="67" t="s">
        <v>2006</v>
      </c>
      <c r="G1132" s="67" t="s">
        <v>2837</v>
      </c>
      <c r="H1132" s="67" t="s">
        <v>196</v>
      </c>
      <c r="I1132" s="67" t="s">
        <v>1115</v>
      </c>
      <c r="J1132" s="67" t="s">
        <v>4359</v>
      </c>
      <c r="K1132" s="67" t="s">
        <v>4763</v>
      </c>
      <c r="L1132" s="68">
        <v>50000</v>
      </c>
      <c r="M1132" s="68">
        <v>4834</v>
      </c>
      <c r="N1132" s="68">
        <v>45166</v>
      </c>
      <c r="O1132" s="67" t="s">
        <v>4764</v>
      </c>
      <c r="P1132" s="67" t="str">
        <f>TMES[[#This Row],[cedula]]&amp;TMES[[#This Row],[ctapresup]]</f>
        <v>069000045392.1.1.2.08</v>
      </c>
      <c r="Q1132" s="69">
        <v>0</v>
      </c>
      <c r="R1132" s="40">
        <v>1435</v>
      </c>
      <c r="S1132" s="69">
        <v>0</v>
      </c>
      <c r="T1132" s="69">
        <v>0</v>
      </c>
      <c r="U1132" s="69">
        <v>0</v>
      </c>
      <c r="V1132" s="69">
        <v>0</v>
      </c>
      <c r="W1132" s="40">
        <v>25</v>
      </c>
      <c r="X1132" s="40">
        <v>1854</v>
      </c>
      <c r="Y1132" s="69">
        <v>0</v>
      </c>
      <c r="Z1132" s="40">
        <v>1520</v>
      </c>
      <c r="AA1132" s="69">
        <v>0</v>
      </c>
    </row>
    <row r="1133" spans="1:27">
      <c r="A1133" s="67" t="s">
        <v>3051</v>
      </c>
      <c r="B1133" s="67" t="s">
        <v>4793</v>
      </c>
      <c r="C1133" s="67" t="s">
        <v>3088</v>
      </c>
      <c r="D1133" s="67" t="s">
        <v>3361</v>
      </c>
      <c r="E1133" s="67" t="s">
        <v>3362</v>
      </c>
      <c r="F1133" s="67" t="s">
        <v>1636</v>
      </c>
      <c r="G1133" s="67" t="s">
        <v>2838</v>
      </c>
      <c r="H1133" s="67" t="s">
        <v>130</v>
      </c>
      <c r="I1133" s="67" t="s">
        <v>1115</v>
      </c>
      <c r="J1133" s="67" t="s">
        <v>4360</v>
      </c>
      <c r="K1133" s="67" t="s">
        <v>4763</v>
      </c>
      <c r="L1133" s="68">
        <v>115000</v>
      </c>
      <c r="M1133" s="68">
        <v>22455.24</v>
      </c>
      <c r="N1133" s="68">
        <v>92544.76</v>
      </c>
      <c r="O1133" s="67" t="s">
        <v>4764</v>
      </c>
      <c r="P1133" s="67" t="str">
        <f>TMES[[#This Row],[cedula]]&amp;TMES[[#This Row],[ctapresup]]</f>
        <v>023015804172.1.1.2.08</v>
      </c>
      <c r="Q1133" s="69">
        <v>0</v>
      </c>
      <c r="R1133" s="40">
        <v>3300.5</v>
      </c>
      <c r="S1133" s="69">
        <v>0</v>
      </c>
      <c r="T1133" s="69">
        <v>0</v>
      </c>
      <c r="U1133" s="69">
        <v>0</v>
      </c>
      <c r="V1133" s="69">
        <v>0</v>
      </c>
      <c r="W1133" s="40">
        <v>25</v>
      </c>
      <c r="X1133" s="40">
        <v>15633.74</v>
      </c>
      <c r="Y1133" s="69">
        <v>0</v>
      </c>
      <c r="Z1133" s="40">
        <v>3496</v>
      </c>
      <c r="AA1133" s="69">
        <v>0</v>
      </c>
    </row>
    <row r="1134" spans="1:27">
      <c r="A1134" s="67" t="s">
        <v>3051</v>
      </c>
      <c r="B1134" s="67" t="s">
        <v>4793</v>
      </c>
      <c r="C1134" s="67" t="s">
        <v>3088</v>
      </c>
      <c r="D1134" s="67" t="s">
        <v>3361</v>
      </c>
      <c r="E1134" s="67" t="s">
        <v>3362</v>
      </c>
      <c r="F1134" s="67" t="s">
        <v>1637</v>
      </c>
      <c r="G1134" s="67" t="s">
        <v>2839</v>
      </c>
      <c r="H1134" s="67" t="s">
        <v>110</v>
      </c>
      <c r="I1134" s="67" t="s">
        <v>106</v>
      </c>
      <c r="J1134" s="67" t="s">
        <v>4361</v>
      </c>
      <c r="K1134" s="67" t="s">
        <v>4763</v>
      </c>
      <c r="L1134" s="68">
        <v>30000</v>
      </c>
      <c r="M1134" s="68">
        <v>1798</v>
      </c>
      <c r="N1134" s="68">
        <v>28202</v>
      </c>
      <c r="O1134" s="67" t="s">
        <v>4764</v>
      </c>
      <c r="P1134" s="67" t="str">
        <f>TMES[[#This Row],[cedula]]&amp;TMES[[#This Row],[ctapresup]]</f>
        <v>001067120942.1.1.2.08</v>
      </c>
      <c r="Q1134" s="69">
        <v>0</v>
      </c>
      <c r="R1134" s="40">
        <v>861</v>
      </c>
      <c r="S1134" s="69">
        <v>0</v>
      </c>
      <c r="T1134" s="69">
        <v>0</v>
      </c>
      <c r="U1134" s="69">
        <v>0</v>
      </c>
      <c r="V1134" s="69">
        <v>0</v>
      </c>
      <c r="W1134" s="40">
        <v>25</v>
      </c>
      <c r="X1134" s="69">
        <v>0</v>
      </c>
      <c r="Y1134" s="69">
        <v>0</v>
      </c>
      <c r="Z1134" s="40">
        <v>912</v>
      </c>
      <c r="AA1134" s="69">
        <v>0</v>
      </c>
    </row>
    <row r="1135" spans="1:27">
      <c r="A1135" s="67" t="s">
        <v>3051</v>
      </c>
      <c r="B1135" s="67" t="s">
        <v>4793</v>
      </c>
      <c r="C1135" s="67" t="s">
        <v>3088</v>
      </c>
      <c r="D1135" s="67" t="s">
        <v>3361</v>
      </c>
      <c r="E1135" s="67" t="s">
        <v>3362</v>
      </c>
      <c r="F1135" s="67" t="s">
        <v>1176</v>
      </c>
      <c r="G1135" s="67" t="s">
        <v>2840</v>
      </c>
      <c r="H1135" s="67" t="s">
        <v>1173</v>
      </c>
      <c r="I1135" s="67" t="s">
        <v>1115</v>
      </c>
      <c r="J1135" s="67" t="s">
        <v>4362</v>
      </c>
      <c r="K1135" s="67" t="s">
        <v>4763</v>
      </c>
      <c r="L1135" s="68">
        <v>40000</v>
      </c>
      <c r="M1135" s="68">
        <v>2831.65</v>
      </c>
      <c r="N1135" s="68">
        <v>37168.35</v>
      </c>
      <c r="O1135" s="67" t="s">
        <v>4764</v>
      </c>
      <c r="P1135" s="67" t="str">
        <f>TMES[[#This Row],[cedula]]&amp;TMES[[#This Row],[ctapresup]]</f>
        <v>047000085782.1.1.2.08</v>
      </c>
      <c r="Q1135" s="69">
        <v>0</v>
      </c>
      <c r="R1135" s="40">
        <v>1148</v>
      </c>
      <c r="S1135" s="69">
        <v>0</v>
      </c>
      <c r="T1135" s="69">
        <v>0</v>
      </c>
      <c r="U1135" s="69">
        <v>0</v>
      </c>
      <c r="V1135" s="69">
        <v>0</v>
      </c>
      <c r="W1135" s="40">
        <v>25</v>
      </c>
      <c r="X1135" s="40">
        <v>442.65</v>
      </c>
      <c r="Y1135" s="69">
        <v>0</v>
      </c>
      <c r="Z1135" s="40">
        <v>1216</v>
      </c>
      <c r="AA1135" s="69">
        <v>0</v>
      </c>
    </row>
    <row r="1136" spans="1:27">
      <c r="A1136" s="67" t="s">
        <v>3051</v>
      </c>
      <c r="B1136" s="67" t="s">
        <v>4793</v>
      </c>
      <c r="C1136" s="67" t="s">
        <v>3088</v>
      </c>
      <c r="D1136" s="67" t="s">
        <v>3361</v>
      </c>
      <c r="E1136" s="67" t="s">
        <v>3362</v>
      </c>
      <c r="F1136" s="67" t="s">
        <v>3083</v>
      </c>
      <c r="G1136" s="67" t="s">
        <v>2841</v>
      </c>
      <c r="H1136" s="67" t="s">
        <v>196</v>
      </c>
      <c r="I1136" s="67" t="s">
        <v>270</v>
      </c>
      <c r="J1136" s="67" t="s">
        <v>4363</v>
      </c>
      <c r="K1136" s="67" t="s">
        <v>4763</v>
      </c>
      <c r="L1136" s="68">
        <v>30000</v>
      </c>
      <c r="M1136" s="68">
        <v>1798</v>
      </c>
      <c r="N1136" s="68">
        <v>28202</v>
      </c>
      <c r="O1136" s="67" t="s">
        <v>4764</v>
      </c>
      <c r="P1136" s="67" t="str">
        <f>TMES[[#This Row],[cedula]]&amp;TMES[[#This Row],[ctapresup]]</f>
        <v>001089241762.1.1.2.08</v>
      </c>
      <c r="Q1136" s="69">
        <v>0</v>
      </c>
      <c r="R1136" s="40">
        <v>861</v>
      </c>
      <c r="S1136" s="69">
        <v>0</v>
      </c>
      <c r="T1136" s="69">
        <v>0</v>
      </c>
      <c r="U1136" s="69">
        <v>0</v>
      </c>
      <c r="V1136" s="69">
        <v>0</v>
      </c>
      <c r="W1136" s="40">
        <v>25</v>
      </c>
      <c r="X1136" s="69">
        <v>0</v>
      </c>
      <c r="Y1136" s="69">
        <v>0</v>
      </c>
      <c r="Z1136" s="40">
        <v>912</v>
      </c>
      <c r="AA1136" s="69">
        <v>0</v>
      </c>
    </row>
    <row r="1137" spans="1:27">
      <c r="A1137" s="67" t="s">
        <v>3051</v>
      </c>
      <c r="B1137" s="67" t="s">
        <v>4793</v>
      </c>
      <c r="C1137" s="67" t="s">
        <v>3088</v>
      </c>
      <c r="D1137" s="67" t="s">
        <v>3361</v>
      </c>
      <c r="E1137" s="67" t="s">
        <v>3362</v>
      </c>
      <c r="F1137" s="67" t="s">
        <v>1881</v>
      </c>
      <c r="G1137" s="67" t="s">
        <v>2842</v>
      </c>
      <c r="H1137" s="67" t="s">
        <v>3228</v>
      </c>
      <c r="I1137" s="67" t="s">
        <v>342</v>
      </c>
      <c r="J1137" s="67" t="s">
        <v>4364</v>
      </c>
      <c r="K1137" s="67" t="s">
        <v>4763</v>
      </c>
      <c r="L1137" s="68">
        <v>45000</v>
      </c>
      <c r="M1137" s="68">
        <v>3832.83</v>
      </c>
      <c r="N1137" s="68">
        <v>41167.17</v>
      </c>
      <c r="O1137" s="67" t="s">
        <v>4764</v>
      </c>
      <c r="P1137" s="67" t="str">
        <f>TMES[[#This Row],[cedula]]&amp;TMES[[#This Row],[ctapresup]]</f>
        <v>402509222062.1.1.2.08</v>
      </c>
      <c r="Q1137" s="69">
        <v>0</v>
      </c>
      <c r="R1137" s="40">
        <v>1291.5</v>
      </c>
      <c r="S1137" s="69">
        <v>0</v>
      </c>
      <c r="T1137" s="69">
        <v>0</v>
      </c>
      <c r="U1137" s="69">
        <v>0</v>
      </c>
      <c r="V1137" s="69">
        <v>0</v>
      </c>
      <c r="W1137" s="40">
        <v>25</v>
      </c>
      <c r="X1137" s="40">
        <v>1148.33</v>
      </c>
      <c r="Y1137" s="69">
        <v>0</v>
      </c>
      <c r="Z1137" s="40">
        <v>1368</v>
      </c>
      <c r="AA1137" s="69">
        <v>0</v>
      </c>
    </row>
    <row r="1138" spans="1:27">
      <c r="A1138" s="67" t="s">
        <v>3051</v>
      </c>
      <c r="B1138" s="67" t="s">
        <v>4793</v>
      </c>
      <c r="C1138" s="67" t="s">
        <v>3088</v>
      </c>
      <c r="D1138" s="67" t="s">
        <v>3361</v>
      </c>
      <c r="E1138" s="67" t="s">
        <v>3362</v>
      </c>
      <c r="F1138" s="67" t="s">
        <v>1299</v>
      </c>
      <c r="G1138" s="67" t="s">
        <v>2843</v>
      </c>
      <c r="H1138" s="67" t="s">
        <v>100</v>
      </c>
      <c r="I1138" s="67" t="s">
        <v>277</v>
      </c>
      <c r="J1138" s="67" t="s">
        <v>4365</v>
      </c>
      <c r="K1138" s="67" t="s">
        <v>4763</v>
      </c>
      <c r="L1138" s="68">
        <v>75000</v>
      </c>
      <c r="M1138" s="68">
        <v>11976.84</v>
      </c>
      <c r="N1138" s="68">
        <v>63023.16</v>
      </c>
      <c r="O1138" s="67" t="s">
        <v>4764</v>
      </c>
      <c r="P1138" s="67" t="str">
        <f>TMES[[#This Row],[cedula]]&amp;TMES[[#This Row],[ctapresup]]</f>
        <v>001126770832.1.1.2.08</v>
      </c>
      <c r="Q1138" s="69">
        <v>0</v>
      </c>
      <c r="R1138" s="40">
        <v>2152.5</v>
      </c>
      <c r="S1138" s="69">
        <v>0</v>
      </c>
      <c r="T1138" s="69">
        <v>0</v>
      </c>
      <c r="U1138" s="69">
        <v>0</v>
      </c>
      <c r="V1138" s="69">
        <v>0</v>
      </c>
      <c r="W1138" s="40">
        <v>25</v>
      </c>
      <c r="X1138" s="40">
        <v>6006.89</v>
      </c>
      <c r="Y1138" s="69">
        <v>0</v>
      </c>
      <c r="Z1138" s="40">
        <v>2280</v>
      </c>
      <c r="AA1138" s="40">
        <v>1512.45</v>
      </c>
    </row>
    <row r="1139" spans="1:27">
      <c r="A1139" s="67" t="s">
        <v>3051</v>
      </c>
      <c r="B1139" s="67" t="s">
        <v>4793</v>
      </c>
      <c r="C1139" s="67" t="s">
        <v>3088</v>
      </c>
      <c r="D1139" s="67" t="s">
        <v>3361</v>
      </c>
      <c r="E1139" s="67" t="s">
        <v>3362</v>
      </c>
      <c r="F1139" s="67" t="s">
        <v>3285</v>
      </c>
      <c r="G1139" s="67" t="s">
        <v>3320</v>
      </c>
      <c r="H1139" s="67" t="s">
        <v>130</v>
      </c>
      <c r="I1139" s="67" t="s">
        <v>274</v>
      </c>
      <c r="J1139" s="67" t="s">
        <v>4366</v>
      </c>
      <c r="K1139" s="67" t="s">
        <v>4763</v>
      </c>
      <c r="L1139" s="68">
        <v>90000</v>
      </c>
      <c r="M1139" s="68">
        <v>15097.12</v>
      </c>
      <c r="N1139" s="68">
        <v>74902.880000000005</v>
      </c>
      <c r="O1139" s="67" t="s">
        <v>4764</v>
      </c>
      <c r="P1139" s="67" t="str">
        <f>TMES[[#This Row],[cedula]]&amp;TMES[[#This Row],[ctapresup]]</f>
        <v>224006473052.1.1.2.08</v>
      </c>
      <c r="Q1139" s="69">
        <v>0</v>
      </c>
      <c r="R1139" s="40">
        <v>2583</v>
      </c>
      <c r="S1139" s="69">
        <v>0</v>
      </c>
      <c r="T1139" s="69">
        <v>0</v>
      </c>
      <c r="U1139" s="69">
        <v>0</v>
      </c>
      <c r="V1139" s="69">
        <v>0</v>
      </c>
      <c r="W1139" s="40">
        <v>25</v>
      </c>
      <c r="X1139" s="40">
        <v>9753.1200000000008</v>
      </c>
      <c r="Y1139" s="69">
        <v>0</v>
      </c>
      <c r="Z1139" s="40">
        <v>2736</v>
      </c>
      <c r="AA1139" s="69">
        <v>0</v>
      </c>
    </row>
    <row r="1140" spans="1:27">
      <c r="A1140" s="67" t="s">
        <v>3051</v>
      </c>
      <c r="B1140" s="67" t="s">
        <v>4793</v>
      </c>
      <c r="C1140" s="67" t="s">
        <v>3088</v>
      </c>
      <c r="D1140" s="67" t="s">
        <v>3361</v>
      </c>
      <c r="E1140" s="67" t="s">
        <v>3362</v>
      </c>
      <c r="F1140" s="67" t="s">
        <v>1747</v>
      </c>
      <c r="G1140" s="67" t="s">
        <v>2844</v>
      </c>
      <c r="H1140" s="67" t="s">
        <v>290</v>
      </c>
      <c r="I1140" s="67" t="s">
        <v>288</v>
      </c>
      <c r="J1140" s="67" t="s">
        <v>4367</v>
      </c>
      <c r="K1140" s="67" t="s">
        <v>4763</v>
      </c>
      <c r="L1140" s="68">
        <v>50000</v>
      </c>
      <c r="M1140" s="68">
        <v>4834</v>
      </c>
      <c r="N1140" s="68">
        <v>45166</v>
      </c>
      <c r="O1140" s="67" t="s">
        <v>4764</v>
      </c>
      <c r="P1140" s="67" t="str">
        <f>TMES[[#This Row],[cedula]]&amp;TMES[[#This Row],[ctapresup]]</f>
        <v>001107466332.1.1.2.08</v>
      </c>
      <c r="Q1140" s="69">
        <v>0</v>
      </c>
      <c r="R1140" s="40">
        <v>1435</v>
      </c>
      <c r="S1140" s="69">
        <v>0</v>
      </c>
      <c r="T1140" s="69">
        <v>0</v>
      </c>
      <c r="U1140" s="69">
        <v>0</v>
      </c>
      <c r="V1140" s="69">
        <v>0</v>
      </c>
      <c r="W1140" s="40">
        <v>25</v>
      </c>
      <c r="X1140" s="40">
        <v>1854</v>
      </c>
      <c r="Y1140" s="69">
        <v>0</v>
      </c>
      <c r="Z1140" s="40">
        <v>1520</v>
      </c>
      <c r="AA1140" s="69">
        <v>0</v>
      </c>
    </row>
    <row r="1141" spans="1:27">
      <c r="A1141" s="67" t="s">
        <v>3051</v>
      </c>
      <c r="B1141" s="67" t="s">
        <v>4793</v>
      </c>
      <c r="C1141" s="67" t="s">
        <v>3088</v>
      </c>
      <c r="D1141" s="67" t="s">
        <v>3361</v>
      </c>
      <c r="E1141" s="67" t="s">
        <v>3362</v>
      </c>
      <c r="F1141" s="67" t="s">
        <v>1972</v>
      </c>
      <c r="G1141" s="67" t="s">
        <v>2845</v>
      </c>
      <c r="H1141" s="67" t="s">
        <v>100</v>
      </c>
      <c r="I1141" s="67" t="s">
        <v>238</v>
      </c>
      <c r="J1141" s="67" t="s">
        <v>4368</v>
      </c>
      <c r="K1141" s="67" t="s">
        <v>4763</v>
      </c>
      <c r="L1141" s="68">
        <v>60000</v>
      </c>
      <c r="M1141" s="68">
        <v>13928.75</v>
      </c>
      <c r="N1141" s="68">
        <v>46071.25</v>
      </c>
      <c r="O1141" s="67" t="s">
        <v>4764</v>
      </c>
      <c r="P1141" s="67" t="str">
        <f>TMES[[#This Row],[cedula]]&amp;TMES[[#This Row],[ctapresup]]</f>
        <v>002014912552.1.1.2.08</v>
      </c>
      <c r="Q1141" s="69">
        <v>0</v>
      </c>
      <c r="R1141" s="40">
        <v>1722</v>
      </c>
      <c r="S1141" s="40">
        <v>6871.07</v>
      </c>
      <c r="T1141" s="69">
        <v>0</v>
      </c>
      <c r="U1141" s="69">
        <v>0</v>
      </c>
      <c r="V1141" s="69">
        <v>0</v>
      </c>
      <c r="W1141" s="40">
        <v>25</v>
      </c>
      <c r="X1141" s="40">
        <v>3486.68</v>
      </c>
      <c r="Y1141" s="69">
        <v>0</v>
      </c>
      <c r="Z1141" s="40">
        <v>1824</v>
      </c>
      <c r="AA1141" s="69">
        <v>0</v>
      </c>
    </row>
    <row r="1142" spans="1:27">
      <c r="A1142" s="67" t="s">
        <v>3051</v>
      </c>
      <c r="B1142" s="67" t="s">
        <v>4793</v>
      </c>
      <c r="C1142" s="67" t="s">
        <v>3088</v>
      </c>
      <c r="D1142" s="67" t="s">
        <v>3361</v>
      </c>
      <c r="E1142" s="67" t="s">
        <v>3362</v>
      </c>
      <c r="F1142" s="67" t="s">
        <v>1882</v>
      </c>
      <c r="G1142" s="67" t="s">
        <v>2846</v>
      </c>
      <c r="H1142" s="67" t="s">
        <v>657</v>
      </c>
      <c r="I1142" s="67" t="s">
        <v>106</v>
      </c>
      <c r="J1142" s="67" t="s">
        <v>4369</v>
      </c>
      <c r="K1142" s="67" t="s">
        <v>4763</v>
      </c>
      <c r="L1142" s="68">
        <v>36000</v>
      </c>
      <c r="M1142" s="68">
        <v>8308.6</v>
      </c>
      <c r="N1142" s="68">
        <v>27691.4</v>
      </c>
      <c r="O1142" s="67" t="s">
        <v>4764</v>
      </c>
      <c r="P1142" s="67" t="str">
        <f>TMES[[#This Row],[cedula]]&amp;TMES[[#This Row],[ctapresup]]</f>
        <v>001087038442.1.1.2.08</v>
      </c>
      <c r="Q1142" s="69">
        <v>0</v>
      </c>
      <c r="R1142" s="40">
        <v>1033.2</v>
      </c>
      <c r="S1142" s="69">
        <v>0</v>
      </c>
      <c r="T1142" s="40">
        <v>6156</v>
      </c>
      <c r="U1142" s="69">
        <v>0</v>
      </c>
      <c r="V1142" s="69">
        <v>0</v>
      </c>
      <c r="W1142" s="40">
        <v>25</v>
      </c>
      <c r="X1142" s="69">
        <v>0</v>
      </c>
      <c r="Y1142" s="69">
        <v>0</v>
      </c>
      <c r="Z1142" s="40">
        <v>1094.4000000000001</v>
      </c>
      <c r="AA1142" s="69">
        <v>0</v>
      </c>
    </row>
    <row r="1143" spans="1:27">
      <c r="A1143" s="67" t="s">
        <v>3051</v>
      </c>
      <c r="B1143" s="67" t="s">
        <v>4793</v>
      </c>
      <c r="C1143" s="67" t="s">
        <v>3088</v>
      </c>
      <c r="D1143" s="67" t="s">
        <v>3361</v>
      </c>
      <c r="E1143" s="67" t="s">
        <v>3362</v>
      </c>
      <c r="F1143" s="67" t="s">
        <v>1133</v>
      </c>
      <c r="G1143" s="67" t="s">
        <v>2847</v>
      </c>
      <c r="H1143" s="67" t="s">
        <v>261</v>
      </c>
      <c r="I1143" s="67" t="s">
        <v>238</v>
      </c>
      <c r="J1143" s="67" t="s">
        <v>4370</v>
      </c>
      <c r="K1143" s="67" t="s">
        <v>4763</v>
      </c>
      <c r="L1143" s="68">
        <v>80000</v>
      </c>
      <c r="M1143" s="68">
        <v>12153.87</v>
      </c>
      <c r="N1143" s="68">
        <v>67846.13</v>
      </c>
      <c r="O1143" s="67" t="s">
        <v>4764</v>
      </c>
      <c r="P1143" s="67" t="str">
        <f>TMES[[#This Row],[cedula]]&amp;TMES[[#This Row],[ctapresup]]</f>
        <v>001160983772.1.1.2.08</v>
      </c>
      <c r="Q1143" s="69">
        <v>0</v>
      </c>
      <c r="R1143" s="40">
        <v>2296</v>
      </c>
      <c r="S1143" s="69">
        <v>0</v>
      </c>
      <c r="T1143" s="69">
        <v>0</v>
      </c>
      <c r="U1143" s="69">
        <v>0</v>
      </c>
      <c r="V1143" s="69">
        <v>0</v>
      </c>
      <c r="W1143" s="40">
        <v>25</v>
      </c>
      <c r="X1143" s="40">
        <v>7400.87</v>
      </c>
      <c r="Y1143" s="69">
        <v>0</v>
      </c>
      <c r="Z1143" s="40">
        <v>2432</v>
      </c>
      <c r="AA1143" s="69">
        <v>0</v>
      </c>
    </row>
    <row r="1144" spans="1:27">
      <c r="A1144" s="67" t="s">
        <v>3051</v>
      </c>
      <c r="B1144" s="67" t="s">
        <v>4793</v>
      </c>
      <c r="C1144" s="67" t="s">
        <v>3088</v>
      </c>
      <c r="D1144" s="67" t="s">
        <v>3361</v>
      </c>
      <c r="E1144" s="67" t="s">
        <v>3362</v>
      </c>
      <c r="F1144" s="67" t="s">
        <v>2007</v>
      </c>
      <c r="G1144" s="67" t="s">
        <v>2848</v>
      </c>
      <c r="H1144" s="67" t="s">
        <v>284</v>
      </c>
      <c r="I1144" s="67" t="s">
        <v>339</v>
      </c>
      <c r="J1144" s="67" t="s">
        <v>4371</v>
      </c>
      <c r="K1144" s="67" t="s">
        <v>4763</v>
      </c>
      <c r="L1144" s="68">
        <v>60000</v>
      </c>
      <c r="M1144" s="68">
        <v>8717.02</v>
      </c>
      <c r="N1144" s="68">
        <v>51282.98</v>
      </c>
      <c r="O1144" s="67" t="s">
        <v>4764</v>
      </c>
      <c r="P1144" s="67" t="str">
        <f>TMES[[#This Row],[cedula]]&amp;TMES[[#This Row],[ctapresup]]</f>
        <v>013004965752.1.1.2.08</v>
      </c>
      <c r="Q1144" s="69">
        <v>0</v>
      </c>
      <c r="R1144" s="40">
        <v>1722</v>
      </c>
      <c r="S1144" s="40">
        <v>1659.34</v>
      </c>
      <c r="T1144" s="69">
        <v>0</v>
      </c>
      <c r="U1144" s="69">
        <v>0</v>
      </c>
      <c r="V1144" s="69">
        <v>0</v>
      </c>
      <c r="W1144" s="40">
        <v>25</v>
      </c>
      <c r="X1144" s="40">
        <v>3486.68</v>
      </c>
      <c r="Y1144" s="69">
        <v>0</v>
      </c>
      <c r="Z1144" s="40">
        <v>1824</v>
      </c>
      <c r="AA1144" s="69">
        <v>0</v>
      </c>
    </row>
    <row r="1145" spans="1:27">
      <c r="A1145" s="67" t="s">
        <v>3051</v>
      </c>
      <c r="B1145" s="67" t="s">
        <v>4793</v>
      </c>
      <c r="C1145" s="67" t="s">
        <v>3088</v>
      </c>
      <c r="D1145" s="67" t="s">
        <v>3361</v>
      </c>
      <c r="E1145" s="67" t="s">
        <v>3362</v>
      </c>
      <c r="F1145" s="67" t="s">
        <v>1638</v>
      </c>
      <c r="G1145" s="67" t="s">
        <v>2849</v>
      </c>
      <c r="H1145" s="67" t="s">
        <v>1173</v>
      </c>
      <c r="I1145" s="67" t="s">
        <v>674</v>
      </c>
      <c r="J1145" s="67" t="s">
        <v>4372</v>
      </c>
      <c r="K1145" s="67" t="s">
        <v>4763</v>
      </c>
      <c r="L1145" s="68">
        <v>40000</v>
      </c>
      <c r="M1145" s="68">
        <v>2831.65</v>
      </c>
      <c r="N1145" s="68">
        <v>37168.35</v>
      </c>
      <c r="O1145" s="67" t="s">
        <v>4764</v>
      </c>
      <c r="P1145" s="67" t="str">
        <f>TMES[[#This Row],[cedula]]&amp;TMES[[#This Row],[ctapresup]]</f>
        <v>028000065592.1.1.2.08</v>
      </c>
      <c r="Q1145" s="69">
        <v>0</v>
      </c>
      <c r="R1145" s="40">
        <v>1148</v>
      </c>
      <c r="S1145" s="69">
        <v>0</v>
      </c>
      <c r="T1145" s="69">
        <v>0</v>
      </c>
      <c r="U1145" s="69">
        <v>0</v>
      </c>
      <c r="V1145" s="69">
        <v>0</v>
      </c>
      <c r="W1145" s="40">
        <v>25</v>
      </c>
      <c r="X1145" s="40">
        <v>442.65</v>
      </c>
      <c r="Y1145" s="69">
        <v>0</v>
      </c>
      <c r="Z1145" s="40">
        <v>1216</v>
      </c>
      <c r="AA1145" s="69">
        <v>0</v>
      </c>
    </row>
    <row r="1146" spans="1:27">
      <c r="A1146" s="67" t="s">
        <v>3051</v>
      </c>
      <c r="B1146" s="67" t="s">
        <v>4793</v>
      </c>
      <c r="C1146" s="67" t="s">
        <v>3088</v>
      </c>
      <c r="D1146" s="67" t="s">
        <v>3361</v>
      </c>
      <c r="E1146" s="67" t="s">
        <v>3362</v>
      </c>
      <c r="F1146" s="67" t="s">
        <v>1883</v>
      </c>
      <c r="G1146" s="67" t="s">
        <v>2850</v>
      </c>
      <c r="H1146" s="67" t="s">
        <v>1884</v>
      </c>
      <c r="I1146" s="67" t="s">
        <v>1116</v>
      </c>
      <c r="J1146" s="67" t="s">
        <v>4373</v>
      </c>
      <c r="K1146" s="67" t="s">
        <v>4763</v>
      </c>
      <c r="L1146" s="68">
        <v>115000</v>
      </c>
      <c r="M1146" s="68">
        <v>22455.24</v>
      </c>
      <c r="N1146" s="68">
        <v>92544.76</v>
      </c>
      <c r="O1146" s="67" t="s">
        <v>4764</v>
      </c>
      <c r="P1146" s="67" t="str">
        <f>TMES[[#This Row],[cedula]]&amp;TMES[[#This Row],[ctapresup]]</f>
        <v>001004297782.1.1.2.08</v>
      </c>
      <c r="Q1146" s="69">
        <v>0</v>
      </c>
      <c r="R1146" s="40">
        <v>3300.5</v>
      </c>
      <c r="S1146" s="69">
        <v>0</v>
      </c>
      <c r="T1146" s="69">
        <v>0</v>
      </c>
      <c r="U1146" s="69">
        <v>0</v>
      </c>
      <c r="V1146" s="69">
        <v>0</v>
      </c>
      <c r="W1146" s="40">
        <v>25</v>
      </c>
      <c r="X1146" s="40">
        <v>15633.74</v>
      </c>
      <c r="Y1146" s="69">
        <v>0</v>
      </c>
      <c r="Z1146" s="40">
        <v>3496</v>
      </c>
      <c r="AA1146" s="69">
        <v>0</v>
      </c>
    </row>
    <row r="1147" spans="1:27">
      <c r="A1147" s="67" t="s">
        <v>3051</v>
      </c>
      <c r="B1147" s="67" t="s">
        <v>4793</v>
      </c>
      <c r="C1147" s="67" t="s">
        <v>3088</v>
      </c>
      <c r="D1147" s="67" t="s">
        <v>3361</v>
      </c>
      <c r="E1147" s="67" t="s">
        <v>3362</v>
      </c>
      <c r="F1147" s="67" t="s">
        <v>1639</v>
      </c>
      <c r="G1147" s="67" t="s">
        <v>2851</v>
      </c>
      <c r="H1147" s="67" t="s">
        <v>1587</v>
      </c>
      <c r="I1147" s="67" t="s">
        <v>144</v>
      </c>
      <c r="J1147" s="67" t="s">
        <v>4374</v>
      </c>
      <c r="K1147" s="67" t="s">
        <v>4763</v>
      </c>
      <c r="L1147" s="68">
        <v>10000</v>
      </c>
      <c r="M1147" s="68">
        <v>616</v>
      </c>
      <c r="N1147" s="68">
        <v>9384</v>
      </c>
      <c r="O1147" s="67" t="s">
        <v>4764</v>
      </c>
      <c r="P1147" s="67" t="str">
        <f>TMES[[#This Row],[cedula]]&amp;TMES[[#This Row],[ctapresup]]</f>
        <v>402006783612.1.1.2.08</v>
      </c>
      <c r="Q1147" s="69">
        <v>0</v>
      </c>
      <c r="R1147" s="40">
        <v>287</v>
      </c>
      <c r="S1147" s="69">
        <v>0</v>
      </c>
      <c r="T1147" s="69">
        <v>0</v>
      </c>
      <c r="U1147" s="69">
        <v>0</v>
      </c>
      <c r="V1147" s="69">
        <v>0</v>
      </c>
      <c r="W1147" s="40">
        <v>25</v>
      </c>
      <c r="X1147" s="69">
        <v>0</v>
      </c>
      <c r="Y1147" s="69">
        <v>0</v>
      </c>
      <c r="Z1147" s="40">
        <v>304</v>
      </c>
      <c r="AA1147" s="69">
        <v>0</v>
      </c>
    </row>
    <row r="1148" spans="1:27">
      <c r="A1148" s="67" t="s">
        <v>3051</v>
      </c>
      <c r="B1148" s="67" t="s">
        <v>4793</v>
      </c>
      <c r="C1148" s="67" t="s">
        <v>3088</v>
      </c>
      <c r="D1148" s="67" t="s">
        <v>3361</v>
      </c>
      <c r="E1148" s="67" t="s">
        <v>3362</v>
      </c>
      <c r="F1148" s="67" t="s">
        <v>3112</v>
      </c>
      <c r="G1148" s="67" t="s">
        <v>3113</v>
      </c>
      <c r="H1148" s="67" t="s">
        <v>100</v>
      </c>
      <c r="I1148" s="67" t="s">
        <v>728</v>
      </c>
      <c r="J1148" s="67" t="s">
        <v>4375</v>
      </c>
      <c r="K1148" s="67" t="s">
        <v>4763</v>
      </c>
      <c r="L1148" s="68">
        <v>55000</v>
      </c>
      <c r="M1148" s="68">
        <v>5835.18</v>
      </c>
      <c r="N1148" s="68">
        <v>49164.82</v>
      </c>
      <c r="O1148" s="67" t="s">
        <v>4764</v>
      </c>
      <c r="P1148" s="67" t="str">
        <f>TMES[[#This Row],[cedula]]&amp;TMES[[#This Row],[ctapresup]]</f>
        <v>031019938672.1.1.2.08</v>
      </c>
      <c r="Q1148" s="69">
        <v>0</v>
      </c>
      <c r="R1148" s="40">
        <v>1578.5</v>
      </c>
      <c r="S1148" s="69">
        <v>0</v>
      </c>
      <c r="T1148" s="69">
        <v>0</v>
      </c>
      <c r="U1148" s="69">
        <v>0</v>
      </c>
      <c r="V1148" s="69">
        <v>0</v>
      </c>
      <c r="W1148" s="40">
        <v>25</v>
      </c>
      <c r="X1148" s="40">
        <v>2559.6799999999998</v>
      </c>
      <c r="Y1148" s="69">
        <v>0</v>
      </c>
      <c r="Z1148" s="40">
        <v>1672</v>
      </c>
      <c r="AA1148" s="69">
        <v>0</v>
      </c>
    </row>
    <row r="1149" spans="1:27">
      <c r="A1149" s="67" t="s">
        <v>3051</v>
      </c>
      <c r="B1149" s="67" t="s">
        <v>4793</v>
      </c>
      <c r="C1149" s="67" t="s">
        <v>3088</v>
      </c>
      <c r="D1149" s="67" t="s">
        <v>3361</v>
      </c>
      <c r="E1149" s="67" t="s">
        <v>3362</v>
      </c>
      <c r="F1149" s="67" t="s">
        <v>1057</v>
      </c>
      <c r="G1149" s="67" t="s">
        <v>2852</v>
      </c>
      <c r="H1149" s="67" t="s">
        <v>1058</v>
      </c>
      <c r="I1149" s="67" t="s">
        <v>830</v>
      </c>
      <c r="J1149" s="67" t="s">
        <v>4376</v>
      </c>
      <c r="K1149" s="67" t="s">
        <v>4763</v>
      </c>
      <c r="L1149" s="68">
        <v>75000</v>
      </c>
      <c r="M1149" s="68">
        <v>10766.88</v>
      </c>
      <c r="N1149" s="68">
        <v>64233.120000000003</v>
      </c>
      <c r="O1149" s="67" t="s">
        <v>4764</v>
      </c>
      <c r="P1149" s="67" t="str">
        <f>TMES[[#This Row],[cedula]]&amp;TMES[[#This Row],[ctapresup]]</f>
        <v>001165140922.1.1.2.08</v>
      </c>
      <c r="Q1149" s="69">
        <v>0</v>
      </c>
      <c r="R1149" s="40">
        <v>2152.5</v>
      </c>
      <c r="S1149" s="69">
        <v>0</v>
      </c>
      <c r="T1149" s="69">
        <v>0</v>
      </c>
      <c r="U1149" s="69">
        <v>0</v>
      </c>
      <c r="V1149" s="69">
        <v>0</v>
      </c>
      <c r="W1149" s="40">
        <v>25</v>
      </c>
      <c r="X1149" s="40">
        <v>6309.38</v>
      </c>
      <c r="Y1149" s="69">
        <v>0</v>
      </c>
      <c r="Z1149" s="40">
        <v>2280</v>
      </c>
      <c r="AA1149" s="69">
        <v>0</v>
      </c>
    </row>
    <row r="1150" spans="1:27">
      <c r="A1150" s="67" t="s">
        <v>3051</v>
      </c>
      <c r="B1150" s="67" t="s">
        <v>4793</v>
      </c>
      <c r="C1150" s="67" t="s">
        <v>3088</v>
      </c>
      <c r="D1150" s="67" t="s">
        <v>3361</v>
      </c>
      <c r="E1150" s="67" t="s">
        <v>3362</v>
      </c>
      <c r="F1150" s="67" t="s">
        <v>1661</v>
      </c>
      <c r="G1150" s="67" t="s">
        <v>2853</v>
      </c>
      <c r="H1150" s="67" t="s">
        <v>130</v>
      </c>
      <c r="I1150" s="67" t="s">
        <v>258</v>
      </c>
      <c r="J1150" s="67" t="s">
        <v>4377</v>
      </c>
      <c r="K1150" s="67" t="s">
        <v>4763</v>
      </c>
      <c r="L1150" s="68">
        <v>95000</v>
      </c>
      <c r="M1150" s="68">
        <v>18103.080000000002</v>
      </c>
      <c r="N1150" s="68">
        <v>76896.92</v>
      </c>
      <c r="O1150" s="67" t="s">
        <v>4764</v>
      </c>
      <c r="P1150" s="67" t="str">
        <f>TMES[[#This Row],[cedula]]&amp;TMES[[#This Row],[ctapresup]]</f>
        <v>001010283142.1.1.2.08</v>
      </c>
      <c r="Q1150" s="69">
        <v>0</v>
      </c>
      <c r="R1150" s="40">
        <v>2726.5</v>
      </c>
      <c r="S1150" s="40">
        <v>400</v>
      </c>
      <c r="T1150" s="69">
        <v>0</v>
      </c>
      <c r="U1150" s="69">
        <v>0</v>
      </c>
      <c r="V1150" s="69">
        <v>0</v>
      </c>
      <c r="W1150" s="40">
        <v>25</v>
      </c>
      <c r="X1150" s="40">
        <v>10551.13</v>
      </c>
      <c r="Y1150" s="69">
        <v>0</v>
      </c>
      <c r="Z1150" s="40">
        <v>2888</v>
      </c>
      <c r="AA1150" s="40">
        <v>1512.45</v>
      </c>
    </row>
    <row r="1151" spans="1:27">
      <c r="A1151" s="67" t="s">
        <v>3051</v>
      </c>
      <c r="B1151" s="67" t="s">
        <v>4793</v>
      </c>
      <c r="C1151" s="67" t="s">
        <v>3088</v>
      </c>
      <c r="D1151" s="67" t="s">
        <v>3361</v>
      </c>
      <c r="E1151" s="67" t="s">
        <v>3362</v>
      </c>
      <c r="F1151" s="67" t="s">
        <v>1786</v>
      </c>
      <c r="G1151" s="67" t="s">
        <v>2854</v>
      </c>
      <c r="H1151" s="67" t="s">
        <v>59</v>
      </c>
      <c r="I1151" s="67" t="s">
        <v>288</v>
      </c>
      <c r="J1151" s="67" t="s">
        <v>4378</v>
      </c>
      <c r="K1151" s="67" t="s">
        <v>4763</v>
      </c>
      <c r="L1151" s="68">
        <v>175000</v>
      </c>
      <c r="M1151" s="68">
        <v>41032.589999999997</v>
      </c>
      <c r="N1151" s="68">
        <v>133967.41</v>
      </c>
      <c r="O1151" s="67" t="s">
        <v>4764</v>
      </c>
      <c r="P1151" s="67" t="str">
        <f>TMES[[#This Row],[cedula]]&amp;TMES[[#This Row],[ctapresup]]</f>
        <v>037009422992.1.1.2.08</v>
      </c>
      <c r="Q1151" s="69">
        <v>0</v>
      </c>
      <c r="R1151" s="40">
        <v>5022.5</v>
      </c>
      <c r="S1151" s="40">
        <v>1200</v>
      </c>
      <c r="T1151" s="69">
        <v>0</v>
      </c>
      <c r="U1151" s="69">
        <v>0</v>
      </c>
      <c r="V1151" s="69">
        <v>0</v>
      </c>
      <c r="W1151" s="40">
        <v>25</v>
      </c>
      <c r="X1151" s="40">
        <v>29841.29</v>
      </c>
      <c r="Y1151" s="69">
        <v>0</v>
      </c>
      <c r="Z1151" s="40">
        <v>4943.8</v>
      </c>
      <c r="AA1151" s="69">
        <v>0</v>
      </c>
    </row>
    <row r="1152" spans="1:27">
      <c r="A1152" s="67" t="s">
        <v>3051</v>
      </c>
      <c r="B1152" s="67" t="s">
        <v>4793</v>
      </c>
      <c r="C1152" s="67" t="s">
        <v>3088</v>
      </c>
      <c r="D1152" s="67" t="s">
        <v>3361</v>
      </c>
      <c r="E1152" s="67" t="s">
        <v>3362</v>
      </c>
      <c r="F1152" s="67" t="s">
        <v>1640</v>
      </c>
      <c r="G1152" s="67" t="s">
        <v>2855</v>
      </c>
      <c r="H1152" s="67" t="s">
        <v>3228</v>
      </c>
      <c r="I1152" s="67" t="s">
        <v>728</v>
      </c>
      <c r="J1152" s="67" t="s">
        <v>4379</v>
      </c>
      <c r="K1152" s="67" t="s">
        <v>4763</v>
      </c>
      <c r="L1152" s="68">
        <v>70000</v>
      </c>
      <c r="M1152" s="68">
        <v>9530.48</v>
      </c>
      <c r="N1152" s="68">
        <v>60469.52</v>
      </c>
      <c r="O1152" s="67" t="s">
        <v>4764</v>
      </c>
      <c r="P1152" s="67" t="str">
        <f>TMES[[#This Row],[cedula]]&amp;TMES[[#This Row],[ctapresup]]</f>
        <v>402218401152.1.1.2.08</v>
      </c>
      <c r="Q1152" s="69">
        <v>0</v>
      </c>
      <c r="R1152" s="40">
        <v>2009</v>
      </c>
      <c r="S1152" s="69">
        <v>0</v>
      </c>
      <c r="T1152" s="69">
        <v>0</v>
      </c>
      <c r="U1152" s="69">
        <v>0</v>
      </c>
      <c r="V1152" s="69">
        <v>0</v>
      </c>
      <c r="W1152" s="40">
        <v>25</v>
      </c>
      <c r="X1152" s="40">
        <v>5368.48</v>
      </c>
      <c r="Y1152" s="69">
        <v>0</v>
      </c>
      <c r="Z1152" s="40">
        <v>2128</v>
      </c>
      <c r="AA1152" s="69">
        <v>0</v>
      </c>
    </row>
    <row r="1153" spans="1:27">
      <c r="A1153" s="67" t="s">
        <v>3051</v>
      </c>
      <c r="B1153" s="67" t="s">
        <v>4793</v>
      </c>
      <c r="C1153" s="67" t="s">
        <v>3088</v>
      </c>
      <c r="D1153" s="67" t="s">
        <v>3361</v>
      </c>
      <c r="E1153" s="67" t="s">
        <v>3362</v>
      </c>
      <c r="F1153" s="67" t="s">
        <v>1885</v>
      </c>
      <c r="G1153" s="67" t="s">
        <v>2856</v>
      </c>
      <c r="H1153" s="67" t="s">
        <v>130</v>
      </c>
      <c r="I1153" s="67" t="s">
        <v>4380</v>
      </c>
      <c r="J1153" s="67" t="s">
        <v>4381</v>
      </c>
      <c r="K1153" s="67" t="s">
        <v>4763</v>
      </c>
      <c r="L1153" s="68">
        <v>115000</v>
      </c>
      <c r="M1153" s="68">
        <v>22455.24</v>
      </c>
      <c r="N1153" s="68">
        <v>92544.76</v>
      </c>
      <c r="O1153" s="67" t="s">
        <v>4764</v>
      </c>
      <c r="P1153" s="67" t="str">
        <f>TMES[[#This Row],[cedula]]&amp;TMES[[#This Row],[ctapresup]]</f>
        <v>001190036222.1.1.2.08</v>
      </c>
      <c r="Q1153" s="69">
        <v>0</v>
      </c>
      <c r="R1153" s="40">
        <v>3300.5</v>
      </c>
      <c r="S1153" s="69">
        <v>0</v>
      </c>
      <c r="T1153" s="69">
        <v>0</v>
      </c>
      <c r="U1153" s="69">
        <v>0</v>
      </c>
      <c r="V1153" s="69">
        <v>0</v>
      </c>
      <c r="W1153" s="40">
        <v>25</v>
      </c>
      <c r="X1153" s="40">
        <v>15633.74</v>
      </c>
      <c r="Y1153" s="69">
        <v>0</v>
      </c>
      <c r="Z1153" s="40">
        <v>3496</v>
      </c>
      <c r="AA1153" s="69">
        <v>0</v>
      </c>
    </row>
    <row r="1154" spans="1:27">
      <c r="A1154" s="67" t="s">
        <v>3051</v>
      </c>
      <c r="B1154" s="67" t="s">
        <v>4793</v>
      </c>
      <c r="C1154" s="67" t="s">
        <v>3088</v>
      </c>
      <c r="D1154" s="67" t="s">
        <v>3361</v>
      </c>
      <c r="E1154" s="67" t="s">
        <v>3362</v>
      </c>
      <c r="F1154" s="67" t="s">
        <v>211</v>
      </c>
      <c r="G1154" s="67" t="s">
        <v>1366</v>
      </c>
      <c r="H1154" s="67" t="s">
        <v>10</v>
      </c>
      <c r="I1154" s="67" t="s">
        <v>1985</v>
      </c>
      <c r="J1154" s="67" t="s">
        <v>3468</v>
      </c>
      <c r="K1154" s="67" t="s">
        <v>4763</v>
      </c>
      <c r="L1154" s="68">
        <v>25000</v>
      </c>
      <c r="M1154" s="68">
        <v>1502.5</v>
      </c>
      <c r="N1154" s="68">
        <v>23497.5</v>
      </c>
      <c r="O1154" s="67" t="s">
        <v>4764</v>
      </c>
      <c r="P1154" s="67" t="str">
        <f>TMES[[#This Row],[cedula]]&amp;TMES[[#This Row],[ctapresup]]</f>
        <v>223002451272.1.1.2.08</v>
      </c>
      <c r="Q1154" s="69">
        <v>0</v>
      </c>
      <c r="R1154" s="40">
        <v>717.5</v>
      </c>
      <c r="S1154" s="69">
        <v>0</v>
      </c>
      <c r="T1154" s="69">
        <v>0</v>
      </c>
      <c r="U1154" s="69">
        <v>0</v>
      </c>
      <c r="V1154" s="69">
        <v>0</v>
      </c>
      <c r="W1154" s="40">
        <v>25</v>
      </c>
      <c r="X1154" s="69">
        <v>0</v>
      </c>
      <c r="Y1154" s="69">
        <v>0</v>
      </c>
      <c r="Z1154" s="40">
        <v>760</v>
      </c>
      <c r="AA1154" s="69">
        <v>0</v>
      </c>
    </row>
    <row r="1155" spans="1:27">
      <c r="A1155" s="67" t="s">
        <v>3051</v>
      </c>
      <c r="B1155" s="67" t="s">
        <v>4793</v>
      </c>
      <c r="C1155" s="67" t="s">
        <v>3088</v>
      </c>
      <c r="D1155" s="67" t="s">
        <v>3361</v>
      </c>
      <c r="E1155" s="67" t="s">
        <v>3362</v>
      </c>
      <c r="F1155" s="67" t="s">
        <v>1641</v>
      </c>
      <c r="G1155" s="67" t="s">
        <v>2857</v>
      </c>
      <c r="H1155" s="67" t="s">
        <v>1197</v>
      </c>
      <c r="I1155" s="67" t="s">
        <v>302</v>
      </c>
      <c r="J1155" s="67" t="s">
        <v>4382</v>
      </c>
      <c r="K1155" s="67" t="s">
        <v>4763</v>
      </c>
      <c r="L1155" s="68">
        <v>55000</v>
      </c>
      <c r="M1155" s="68">
        <v>5835.18</v>
      </c>
      <c r="N1155" s="68">
        <v>49164.82</v>
      </c>
      <c r="O1155" s="67" t="s">
        <v>4764</v>
      </c>
      <c r="P1155" s="67" t="str">
        <f>TMES[[#This Row],[cedula]]&amp;TMES[[#This Row],[ctapresup]]</f>
        <v>402236997822.1.1.2.08</v>
      </c>
      <c r="Q1155" s="69">
        <v>0</v>
      </c>
      <c r="R1155" s="40">
        <v>1578.5</v>
      </c>
      <c r="S1155" s="69">
        <v>0</v>
      </c>
      <c r="T1155" s="69">
        <v>0</v>
      </c>
      <c r="U1155" s="69">
        <v>0</v>
      </c>
      <c r="V1155" s="69">
        <v>0</v>
      </c>
      <c r="W1155" s="40">
        <v>25</v>
      </c>
      <c r="X1155" s="40">
        <v>2559.6799999999998</v>
      </c>
      <c r="Y1155" s="69">
        <v>0</v>
      </c>
      <c r="Z1155" s="40">
        <v>1672</v>
      </c>
      <c r="AA1155" s="69">
        <v>0</v>
      </c>
    </row>
    <row r="1156" spans="1:27">
      <c r="A1156" s="67" t="s">
        <v>3051</v>
      </c>
      <c r="B1156" s="67" t="s">
        <v>4793</v>
      </c>
      <c r="C1156" s="67" t="s">
        <v>3088</v>
      </c>
      <c r="D1156" s="67" t="s">
        <v>3361</v>
      </c>
      <c r="E1156" s="67" t="s">
        <v>3362</v>
      </c>
      <c r="F1156" s="67" t="s">
        <v>4815</v>
      </c>
      <c r="G1156" s="67" t="s">
        <v>4816</v>
      </c>
      <c r="H1156" s="67" t="s">
        <v>1744</v>
      </c>
      <c r="I1156" s="67" t="s">
        <v>342</v>
      </c>
      <c r="J1156" s="67" t="s">
        <v>4817</v>
      </c>
      <c r="K1156" s="67" t="s">
        <v>4763</v>
      </c>
      <c r="L1156" s="68">
        <v>90000</v>
      </c>
      <c r="M1156" s="68">
        <v>15097.12</v>
      </c>
      <c r="N1156" s="68">
        <v>74902.880000000005</v>
      </c>
      <c r="O1156" s="67" t="s">
        <v>4764</v>
      </c>
      <c r="P1156" s="67" t="str">
        <f>TMES[[#This Row],[cedula]]&amp;TMES[[#This Row],[ctapresup]]</f>
        <v>402253416232.1.1.2.08</v>
      </c>
      <c r="Q1156" s="69">
        <v>0</v>
      </c>
      <c r="R1156" s="40">
        <v>2583</v>
      </c>
      <c r="S1156" s="69">
        <v>0</v>
      </c>
      <c r="T1156" s="69">
        <v>0</v>
      </c>
      <c r="U1156" s="69">
        <v>0</v>
      </c>
      <c r="V1156" s="69">
        <v>0</v>
      </c>
      <c r="W1156" s="40">
        <v>25</v>
      </c>
      <c r="X1156" s="40">
        <v>9753.1200000000008</v>
      </c>
      <c r="Y1156" s="69">
        <v>0</v>
      </c>
      <c r="Z1156" s="40">
        <v>2736</v>
      </c>
      <c r="AA1156" s="69">
        <v>0</v>
      </c>
    </row>
    <row r="1157" spans="1:27">
      <c r="A1157" s="67" t="s">
        <v>3051</v>
      </c>
      <c r="B1157" s="67" t="s">
        <v>4793</v>
      </c>
      <c r="C1157" s="67" t="s">
        <v>3088</v>
      </c>
      <c r="D1157" s="67" t="s">
        <v>3361</v>
      </c>
      <c r="E1157" s="67" t="s">
        <v>3362</v>
      </c>
      <c r="F1157" s="67" t="s">
        <v>3070</v>
      </c>
      <c r="G1157" s="67" t="s">
        <v>2858</v>
      </c>
      <c r="H1157" s="67" t="s">
        <v>100</v>
      </c>
      <c r="I1157" s="67" t="s">
        <v>288</v>
      </c>
      <c r="J1157" s="67" t="s">
        <v>4383</v>
      </c>
      <c r="K1157" s="67" t="s">
        <v>4763</v>
      </c>
      <c r="L1157" s="68">
        <v>70000</v>
      </c>
      <c r="M1157" s="68">
        <v>11950.4</v>
      </c>
      <c r="N1157" s="68">
        <v>58049.599999999999</v>
      </c>
      <c r="O1157" s="67" t="s">
        <v>4764</v>
      </c>
      <c r="P1157" s="67" t="str">
        <f>TMES[[#This Row],[cedula]]&amp;TMES[[#This Row],[ctapresup]]</f>
        <v>223004267762.1.1.2.08</v>
      </c>
      <c r="Q1157" s="69">
        <v>0</v>
      </c>
      <c r="R1157" s="40">
        <v>2009</v>
      </c>
      <c r="S1157" s="69">
        <v>0</v>
      </c>
      <c r="T1157" s="69">
        <v>0</v>
      </c>
      <c r="U1157" s="69">
        <v>0</v>
      </c>
      <c r="V1157" s="69">
        <v>0</v>
      </c>
      <c r="W1157" s="40">
        <v>25</v>
      </c>
      <c r="X1157" s="40">
        <v>4763.5</v>
      </c>
      <c r="Y1157" s="69">
        <v>0</v>
      </c>
      <c r="Z1157" s="40">
        <v>2128</v>
      </c>
      <c r="AA1157" s="40">
        <v>3024.9</v>
      </c>
    </row>
    <row r="1158" spans="1:27">
      <c r="A1158" s="67" t="s">
        <v>3051</v>
      </c>
      <c r="B1158" s="67" t="s">
        <v>4793</v>
      </c>
      <c r="C1158" s="67" t="s">
        <v>3088</v>
      </c>
      <c r="D1158" s="67" t="s">
        <v>3361</v>
      </c>
      <c r="E1158" s="67" t="s">
        <v>3362</v>
      </c>
      <c r="F1158" s="67" t="s">
        <v>1662</v>
      </c>
      <c r="G1158" s="67" t="s">
        <v>2859</v>
      </c>
      <c r="H1158" s="67" t="s">
        <v>130</v>
      </c>
      <c r="I1158" s="67" t="s">
        <v>596</v>
      </c>
      <c r="J1158" s="67" t="s">
        <v>4384</v>
      </c>
      <c r="K1158" s="67" t="s">
        <v>4763</v>
      </c>
      <c r="L1158" s="68">
        <v>115000</v>
      </c>
      <c r="M1158" s="68">
        <v>23255.24</v>
      </c>
      <c r="N1158" s="68">
        <v>91744.76</v>
      </c>
      <c r="O1158" s="67" t="s">
        <v>4764</v>
      </c>
      <c r="P1158" s="67" t="str">
        <f>TMES[[#This Row],[cedula]]&amp;TMES[[#This Row],[ctapresup]]</f>
        <v>001171907282.1.1.2.08</v>
      </c>
      <c r="Q1158" s="69">
        <v>0</v>
      </c>
      <c r="R1158" s="40">
        <v>3300.5</v>
      </c>
      <c r="S1158" s="40">
        <v>800</v>
      </c>
      <c r="T1158" s="69">
        <v>0</v>
      </c>
      <c r="U1158" s="69">
        <v>0</v>
      </c>
      <c r="V1158" s="69">
        <v>0</v>
      </c>
      <c r="W1158" s="40">
        <v>25</v>
      </c>
      <c r="X1158" s="40">
        <v>15633.74</v>
      </c>
      <c r="Y1158" s="69">
        <v>0</v>
      </c>
      <c r="Z1158" s="40">
        <v>3496</v>
      </c>
      <c r="AA1158" s="69">
        <v>0</v>
      </c>
    </row>
    <row r="1159" spans="1:27">
      <c r="A1159" s="67" t="s">
        <v>3051</v>
      </c>
      <c r="B1159" s="67" t="s">
        <v>4793</v>
      </c>
      <c r="C1159" s="67" t="s">
        <v>3088</v>
      </c>
      <c r="D1159" s="67" t="s">
        <v>3361</v>
      </c>
      <c r="E1159" s="67" t="s">
        <v>3362</v>
      </c>
      <c r="F1159" s="67" t="s">
        <v>4818</v>
      </c>
      <c r="G1159" s="67" t="s">
        <v>4819</v>
      </c>
      <c r="H1159" s="67" t="s">
        <v>75</v>
      </c>
      <c r="I1159" s="67" t="s">
        <v>911</v>
      </c>
      <c r="J1159" s="67" t="s">
        <v>4820</v>
      </c>
      <c r="K1159" s="67" t="s">
        <v>4763</v>
      </c>
      <c r="L1159" s="68">
        <v>10000</v>
      </c>
      <c r="M1159" s="68">
        <v>616</v>
      </c>
      <c r="N1159" s="68">
        <v>9384</v>
      </c>
      <c r="O1159" s="67" t="s">
        <v>4764</v>
      </c>
      <c r="P1159" s="67" t="str">
        <f>TMES[[#This Row],[cedula]]&amp;TMES[[#This Row],[ctapresup]]</f>
        <v>402361692862.1.1.2.08</v>
      </c>
      <c r="Q1159" s="69">
        <v>0</v>
      </c>
      <c r="R1159" s="40">
        <v>287</v>
      </c>
      <c r="S1159" s="69">
        <v>0</v>
      </c>
      <c r="T1159" s="69">
        <v>0</v>
      </c>
      <c r="U1159" s="69">
        <v>0</v>
      </c>
      <c r="V1159" s="69">
        <v>0</v>
      </c>
      <c r="W1159" s="40">
        <v>25</v>
      </c>
      <c r="X1159" s="69">
        <v>0</v>
      </c>
      <c r="Y1159" s="69">
        <v>0</v>
      </c>
      <c r="Z1159" s="40">
        <v>304</v>
      </c>
      <c r="AA1159" s="69">
        <v>0</v>
      </c>
    </row>
    <row r="1160" spans="1:27">
      <c r="A1160" s="67" t="s">
        <v>3051</v>
      </c>
      <c r="B1160" s="67" t="s">
        <v>4793</v>
      </c>
      <c r="C1160" s="67" t="s">
        <v>3088</v>
      </c>
      <c r="D1160" s="67" t="s">
        <v>3361</v>
      </c>
      <c r="E1160" s="67" t="s">
        <v>3362</v>
      </c>
      <c r="F1160" s="67" t="s">
        <v>3082</v>
      </c>
      <c r="G1160" s="67" t="s">
        <v>2471</v>
      </c>
      <c r="H1160" s="67" t="s">
        <v>259</v>
      </c>
      <c r="I1160" s="67" t="s">
        <v>342</v>
      </c>
      <c r="J1160" s="67" t="s">
        <v>3869</v>
      </c>
      <c r="K1160" s="67" t="s">
        <v>4763</v>
      </c>
      <c r="L1160" s="68">
        <v>50000</v>
      </c>
      <c r="M1160" s="68">
        <v>14186.26</v>
      </c>
      <c r="N1160" s="68">
        <v>35813.74</v>
      </c>
      <c r="O1160" s="67" t="s">
        <v>4764</v>
      </c>
      <c r="P1160" s="67" t="str">
        <f>TMES[[#This Row],[cedula]]&amp;TMES[[#This Row],[ctapresup]]</f>
        <v>001179438372.1.1.2.08</v>
      </c>
      <c r="Q1160" s="69">
        <v>0</v>
      </c>
      <c r="R1160" s="40">
        <v>1435</v>
      </c>
      <c r="S1160" s="69">
        <v>0</v>
      </c>
      <c r="T1160" s="69">
        <v>0</v>
      </c>
      <c r="U1160" s="69">
        <v>0</v>
      </c>
      <c r="V1160" s="69">
        <v>0</v>
      </c>
      <c r="W1160" s="40">
        <v>25</v>
      </c>
      <c r="X1160" s="40">
        <v>11206.26</v>
      </c>
      <c r="Y1160" s="69">
        <v>0</v>
      </c>
      <c r="Z1160" s="40">
        <v>1520</v>
      </c>
      <c r="AA1160" s="69">
        <v>0</v>
      </c>
    </row>
    <row r="1161" spans="1:27">
      <c r="A1161" s="67" t="s">
        <v>3051</v>
      </c>
      <c r="B1161" s="67" t="s">
        <v>4793</v>
      </c>
      <c r="C1161" s="67" t="s">
        <v>3088</v>
      </c>
      <c r="D1161" s="67" t="s">
        <v>3361</v>
      </c>
      <c r="E1161" s="67" t="s">
        <v>3362</v>
      </c>
      <c r="F1161" s="67" t="s">
        <v>1886</v>
      </c>
      <c r="G1161" s="67" t="s">
        <v>2860</v>
      </c>
      <c r="H1161" s="67" t="s">
        <v>1617</v>
      </c>
      <c r="I1161" s="67" t="s">
        <v>319</v>
      </c>
      <c r="J1161" s="67" t="s">
        <v>4385</v>
      </c>
      <c r="K1161" s="67" t="s">
        <v>4763</v>
      </c>
      <c r="L1161" s="68">
        <v>50000</v>
      </c>
      <c r="M1161" s="68">
        <v>16380</v>
      </c>
      <c r="N1161" s="68">
        <v>33620</v>
      </c>
      <c r="O1161" s="67" t="s">
        <v>4764</v>
      </c>
      <c r="P1161" s="67" t="str">
        <f>TMES[[#This Row],[cedula]]&amp;TMES[[#This Row],[ctapresup]]</f>
        <v>402242671182.1.1.2.08</v>
      </c>
      <c r="Q1161" s="69">
        <v>0</v>
      </c>
      <c r="R1161" s="40">
        <v>1435</v>
      </c>
      <c r="S1161" s="69">
        <v>0</v>
      </c>
      <c r="T1161" s="40">
        <v>11546</v>
      </c>
      <c r="U1161" s="69">
        <v>0</v>
      </c>
      <c r="V1161" s="69">
        <v>0</v>
      </c>
      <c r="W1161" s="40">
        <v>25</v>
      </c>
      <c r="X1161" s="40">
        <v>1854</v>
      </c>
      <c r="Y1161" s="69">
        <v>0</v>
      </c>
      <c r="Z1161" s="40">
        <v>1520</v>
      </c>
      <c r="AA1161" s="69">
        <v>0</v>
      </c>
    </row>
    <row r="1162" spans="1:27">
      <c r="A1162" s="67" t="s">
        <v>3051</v>
      </c>
      <c r="B1162" s="67" t="s">
        <v>4793</v>
      </c>
      <c r="C1162" s="67" t="s">
        <v>3088</v>
      </c>
      <c r="D1162" s="67" t="s">
        <v>3361</v>
      </c>
      <c r="E1162" s="67" t="s">
        <v>3362</v>
      </c>
      <c r="F1162" s="67" t="s">
        <v>2861</v>
      </c>
      <c r="G1162" s="67" t="s">
        <v>2862</v>
      </c>
      <c r="H1162" s="67" t="s">
        <v>130</v>
      </c>
      <c r="I1162" s="67" t="s">
        <v>716</v>
      </c>
      <c r="J1162" s="67" t="s">
        <v>4386</v>
      </c>
      <c r="K1162" s="67" t="s">
        <v>4763</v>
      </c>
      <c r="L1162" s="68">
        <v>80000</v>
      </c>
      <c r="M1162" s="68">
        <v>12153.87</v>
      </c>
      <c r="N1162" s="68">
        <v>67846.13</v>
      </c>
      <c r="O1162" s="67" t="s">
        <v>4764</v>
      </c>
      <c r="P1162" s="67" t="str">
        <f>TMES[[#This Row],[cedula]]&amp;TMES[[#This Row],[ctapresup]]</f>
        <v>223002202782.1.1.2.08</v>
      </c>
      <c r="Q1162" s="69">
        <v>0</v>
      </c>
      <c r="R1162" s="40">
        <v>2296</v>
      </c>
      <c r="S1162" s="69">
        <v>0</v>
      </c>
      <c r="T1162" s="69">
        <v>0</v>
      </c>
      <c r="U1162" s="69">
        <v>0</v>
      </c>
      <c r="V1162" s="69">
        <v>0</v>
      </c>
      <c r="W1162" s="40">
        <v>25</v>
      </c>
      <c r="X1162" s="40">
        <v>7400.87</v>
      </c>
      <c r="Y1162" s="69">
        <v>0</v>
      </c>
      <c r="Z1162" s="40">
        <v>2432</v>
      </c>
      <c r="AA1162" s="69">
        <v>0</v>
      </c>
    </row>
    <row r="1163" spans="1:27">
      <c r="A1163" s="67" t="s">
        <v>3051</v>
      </c>
      <c r="B1163" s="67" t="s">
        <v>4793</v>
      </c>
      <c r="C1163" s="67" t="s">
        <v>3088</v>
      </c>
      <c r="D1163" s="67" t="s">
        <v>3361</v>
      </c>
      <c r="E1163" s="67" t="s">
        <v>3362</v>
      </c>
      <c r="F1163" s="67" t="s">
        <v>3282</v>
      </c>
      <c r="G1163" s="67" t="s">
        <v>3319</v>
      </c>
      <c r="H1163" s="67" t="s">
        <v>130</v>
      </c>
      <c r="I1163" s="67" t="s">
        <v>73</v>
      </c>
      <c r="J1163" s="67" t="s">
        <v>4387</v>
      </c>
      <c r="K1163" s="67" t="s">
        <v>4763</v>
      </c>
      <c r="L1163" s="68">
        <v>135000</v>
      </c>
      <c r="M1163" s="68">
        <v>28341.74</v>
      </c>
      <c r="N1163" s="68">
        <v>106658.26</v>
      </c>
      <c r="O1163" s="67" t="s">
        <v>4764</v>
      </c>
      <c r="P1163" s="67" t="str">
        <f>TMES[[#This Row],[cedula]]&amp;TMES[[#This Row],[ctapresup]]</f>
        <v>001175783102.1.1.2.08</v>
      </c>
      <c r="Q1163" s="69">
        <v>0</v>
      </c>
      <c r="R1163" s="40">
        <v>3874.5</v>
      </c>
      <c r="S1163" s="69">
        <v>0</v>
      </c>
      <c r="T1163" s="69">
        <v>0</v>
      </c>
      <c r="U1163" s="69">
        <v>0</v>
      </c>
      <c r="V1163" s="69">
        <v>0</v>
      </c>
      <c r="W1163" s="40">
        <v>25</v>
      </c>
      <c r="X1163" s="40">
        <v>20338.240000000002</v>
      </c>
      <c r="Y1163" s="69">
        <v>0</v>
      </c>
      <c r="Z1163" s="40">
        <v>4104</v>
      </c>
      <c r="AA1163" s="69">
        <v>0</v>
      </c>
    </row>
    <row r="1164" spans="1:27">
      <c r="A1164" s="67" t="s">
        <v>3051</v>
      </c>
      <c r="B1164" s="67" t="s">
        <v>4793</v>
      </c>
      <c r="C1164" s="67" t="s">
        <v>3088</v>
      </c>
      <c r="D1164" s="67" t="s">
        <v>3361</v>
      </c>
      <c r="E1164" s="67" t="s">
        <v>3362</v>
      </c>
      <c r="F1164" s="67" t="s">
        <v>2863</v>
      </c>
      <c r="G1164" s="67" t="s">
        <v>2864</v>
      </c>
      <c r="H1164" s="67" t="s">
        <v>1617</v>
      </c>
      <c r="I1164" s="67" t="s">
        <v>319</v>
      </c>
      <c r="J1164" s="67" t="s">
        <v>4388</v>
      </c>
      <c r="K1164" s="67" t="s">
        <v>4763</v>
      </c>
      <c r="L1164" s="68">
        <v>45000</v>
      </c>
      <c r="M1164" s="68">
        <v>6403.99</v>
      </c>
      <c r="N1164" s="68">
        <v>38596.01</v>
      </c>
      <c r="O1164" s="67" t="s">
        <v>4764</v>
      </c>
      <c r="P1164" s="67" t="str">
        <f>TMES[[#This Row],[cedula]]&amp;TMES[[#This Row],[ctapresup]]</f>
        <v>402220471992.1.1.2.08</v>
      </c>
      <c r="Q1164" s="69">
        <v>0</v>
      </c>
      <c r="R1164" s="40">
        <v>1291.5</v>
      </c>
      <c r="S1164" s="69">
        <v>0</v>
      </c>
      <c r="T1164" s="69">
        <v>0</v>
      </c>
      <c r="U1164" s="69">
        <v>0</v>
      </c>
      <c r="V1164" s="69">
        <v>0</v>
      </c>
      <c r="W1164" s="40">
        <v>25</v>
      </c>
      <c r="X1164" s="40">
        <v>694.59</v>
      </c>
      <c r="Y1164" s="69">
        <v>0</v>
      </c>
      <c r="Z1164" s="40">
        <v>1368</v>
      </c>
      <c r="AA1164" s="40">
        <v>3024.9</v>
      </c>
    </row>
    <row r="1165" spans="1:27">
      <c r="A1165" s="67" t="s">
        <v>3051</v>
      </c>
      <c r="B1165" s="67" t="s">
        <v>4793</v>
      </c>
      <c r="C1165" s="67" t="s">
        <v>3088</v>
      </c>
      <c r="D1165" s="67" t="s">
        <v>3361</v>
      </c>
      <c r="E1165" s="67" t="s">
        <v>3362</v>
      </c>
      <c r="F1165" s="67" t="s">
        <v>1175</v>
      </c>
      <c r="G1165" s="67" t="s">
        <v>2865</v>
      </c>
      <c r="H1165" s="67" t="s">
        <v>59</v>
      </c>
      <c r="I1165" s="67" t="s">
        <v>911</v>
      </c>
      <c r="J1165" s="67" t="s">
        <v>4389</v>
      </c>
      <c r="K1165" s="67" t="s">
        <v>4763</v>
      </c>
      <c r="L1165" s="68">
        <v>100000</v>
      </c>
      <c r="M1165" s="68">
        <v>18040.37</v>
      </c>
      <c r="N1165" s="68">
        <v>81959.63</v>
      </c>
      <c r="O1165" s="67" t="s">
        <v>4764</v>
      </c>
      <c r="P1165" s="67" t="str">
        <f>TMES[[#This Row],[cedula]]&amp;TMES[[#This Row],[ctapresup]]</f>
        <v>001069953192.1.1.2.08</v>
      </c>
      <c r="Q1165" s="69">
        <v>0</v>
      </c>
      <c r="R1165" s="40">
        <v>2870</v>
      </c>
      <c r="S1165" s="69">
        <v>0</v>
      </c>
      <c r="T1165" s="69">
        <v>0</v>
      </c>
      <c r="U1165" s="69">
        <v>0</v>
      </c>
      <c r="V1165" s="69">
        <v>0</v>
      </c>
      <c r="W1165" s="40">
        <v>25</v>
      </c>
      <c r="X1165" s="40">
        <v>12105.37</v>
      </c>
      <c r="Y1165" s="69">
        <v>0</v>
      </c>
      <c r="Z1165" s="40">
        <v>3040</v>
      </c>
      <c r="AA1165" s="69">
        <v>0</v>
      </c>
    </row>
    <row r="1166" spans="1:27">
      <c r="A1166" s="67" t="s">
        <v>3051</v>
      </c>
      <c r="B1166" s="67" t="s">
        <v>4793</v>
      </c>
      <c r="C1166" s="67" t="s">
        <v>3088</v>
      </c>
      <c r="D1166" s="67" t="s">
        <v>3361</v>
      </c>
      <c r="E1166" s="67" t="s">
        <v>3362</v>
      </c>
      <c r="F1166" s="67" t="s">
        <v>1134</v>
      </c>
      <c r="G1166" s="67" t="s">
        <v>2866</v>
      </c>
      <c r="H1166" s="67" t="s">
        <v>1642</v>
      </c>
      <c r="I1166" s="67" t="s">
        <v>674</v>
      </c>
      <c r="J1166" s="67" t="s">
        <v>4390</v>
      </c>
      <c r="K1166" s="67" t="s">
        <v>4763</v>
      </c>
      <c r="L1166" s="68">
        <v>110000</v>
      </c>
      <c r="M1166" s="68">
        <v>20983.62</v>
      </c>
      <c r="N1166" s="68">
        <v>89016.38</v>
      </c>
      <c r="O1166" s="67" t="s">
        <v>4764</v>
      </c>
      <c r="P1166" s="67" t="str">
        <f>TMES[[#This Row],[cedula]]&amp;TMES[[#This Row],[ctapresup]]</f>
        <v>023005660292.1.1.2.08</v>
      </c>
      <c r="Q1166" s="69">
        <v>0</v>
      </c>
      <c r="R1166" s="40">
        <v>3157</v>
      </c>
      <c r="S1166" s="69">
        <v>0</v>
      </c>
      <c r="T1166" s="69">
        <v>0</v>
      </c>
      <c r="U1166" s="69">
        <v>0</v>
      </c>
      <c r="V1166" s="69">
        <v>0</v>
      </c>
      <c r="W1166" s="40">
        <v>25</v>
      </c>
      <c r="X1166" s="40">
        <v>14457.62</v>
      </c>
      <c r="Y1166" s="69">
        <v>0</v>
      </c>
      <c r="Z1166" s="40">
        <v>3344</v>
      </c>
      <c r="AA1166" s="69">
        <v>0</v>
      </c>
    </row>
    <row r="1167" spans="1:27">
      <c r="A1167" s="67" t="s">
        <v>3051</v>
      </c>
      <c r="B1167" s="67" t="s">
        <v>4793</v>
      </c>
      <c r="C1167" s="67" t="s">
        <v>3088</v>
      </c>
      <c r="D1167" s="67" t="s">
        <v>3361</v>
      </c>
      <c r="E1167" s="67" t="s">
        <v>3362</v>
      </c>
      <c r="F1167" s="67" t="s">
        <v>3259</v>
      </c>
      <c r="G1167" s="67" t="s">
        <v>2867</v>
      </c>
      <c r="H1167" s="67" t="s">
        <v>1738</v>
      </c>
      <c r="I1167" s="67" t="s">
        <v>611</v>
      </c>
      <c r="J1167" s="67" t="s">
        <v>4391</v>
      </c>
      <c r="K1167" s="67" t="s">
        <v>4763</v>
      </c>
      <c r="L1167" s="68">
        <v>55000</v>
      </c>
      <c r="M1167" s="68">
        <v>5835.18</v>
      </c>
      <c r="N1167" s="68">
        <v>49164.82</v>
      </c>
      <c r="O1167" s="67" t="s">
        <v>4764</v>
      </c>
      <c r="P1167" s="67" t="str">
        <f>TMES[[#This Row],[cedula]]&amp;TMES[[#This Row],[ctapresup]]</f>
        <v>001015350602.1.1.2.08</v>
      </c>
      <c r="Q1167" s="69">
        <v>0</v>
      </c>
      <c r="R1167" s="40">
        <v>1578.5</v>
      </c>
      <c r="S1167" s="69">
        <v>0</v>
      </c>
      <c r="T1167" s="69">
        <v>0</v>
      </c>
      <c r="U1167" s="69">
        <v>0</v>
      </c>
      <c r="V1167" s="69">
        <v>0</v>
      </c>
      <c r="W1167" s="40">
        <v>25</v>
      </c>
      <c r="X1167" s="40">
        <v>2559.6799999999998</v>
      </c>
      <c r="Y1167" s="69">
        <v>0</v>
      </c>
      <c r="Z1167" s="40">
        <v>1672</v>
      </c>
      <c r="AA1167" s="69">
        <v>0</v>
      </c>
    </row>
    <row r="1168" spans="1:27">
      <c r="A1168" s="67" t="s">
        <v>3051</v>
      </c>
      <c r="B1168" s="67" t="s">
        <v>4793</v>
      </c>
      <c r="C1168" s="67" t="s">
        <v>3088</v>
      </c>
      <c r="D1168" s="67" t="s">
        <v>3361</v>
      </c>
      <c r="E1168" s="67" t="s">
        <v>3362</v>
      </c>
      <c r="F1168" s="67" t="s">
        <v>1819</v>
      </c>
      <c r="G1168" s="67" t="s">
        <v>2868</v>
      </c>
      <c r="H1168" s="67" t="s">
        <v>1763</v>
      </c>
      <c r="I1168" s="67" t="s">
        <v>611</v>
      </c>
      <c r="J1168" s="67" t="s">
        <v>4392</v>
      </c>
      <c r="K1168" s="67" t="s">
        <v>4763</v>
      </c>
      <c r="L1168" s="68">
        <v>45000</v>
      </c>
      <c r="M1168" s="68">
        <v>3832.83</v>
      </c>
      <c r="N1168" s="68">
        <v>41167.17</v>
      </c>
      <c r="O1168" s="67" t="s">
        <v>4764</v>
      </c>
      <c r="P1168" s="67" t="str">
        <f>TMES[[#This Row],[cedula]]&amp;TMES[[#This Row],[ctapresup]]</f>
        <v>402209280442.1.1.2.08</v>
      </c>
      <c r="Q1168" s="69">
        <v>0</v>
      </c>
      <c r="R1168" s="40">
        <v>1291.5</v>
      </c>
      <c r="S1168" s="69">
        <v>0</v>
      </c>
      <c r="T1168" s="69">
        <v>0</v>
      </c>
      <c r="U1168" s="69">
        <v>0</v>
      </c>
      <c r="V1168" s="69">
        <v>0</v>
      </c>
      <c r="W1168" s="40">
        <v>25</v>
      </c>
      <c r="X1168" s="40">
        <v>1148.33</v>
      </c>
      <c r="Y1168" s="69">
        <v>0</v>
      </c>
      <c r="Z1168" s="40">
        <v>1368</v>
      </c>
      <c r="AA1168" s="69">
        <v>0</v>
      </c>
    </row>
    <row r="1169" spans="1:27">
      <c r="A1169" s="67" t="s">
        <v>3051</v>
      </c>
      <c r="B1169" s="67" t="s">
        <v>4793</v>
      </c>
      <c r="C1169" s="67" t="s">
        <v>3088</v>
      </c>
      <c r="D1169" s="67" t="s">
        <v>3361</v>
      </c>
      <c r="E1169" s="67" t="s">
        <v>3362</v>
      </c>
      <c r="F1169" s="67" t="s">
        <v>1743</v>
      </c>
      <c r="G1169" s="67" t="s">
        <v>2869</v>
      </c>
      <c r="H1169" s="67" t="s">
        <v>1744</v>
      </c>
      <c r="I1169" s="67" t="s">
        <v>288</v>
      </c>
      <c r="J1169" s="67" t="s">
        <v>4393</v>
      </c>
      <c r="K1169" s="67" t="s">
        <v>4763</v>
      </c>
      <c r="L1169" s="68">
        <v>70000</v>
      </c>
      <c r="M1169" s="68">
        <v>9530.48</v>
      </c>
      <c r="N1169" s="68">
        <v>60469.52</v>
      </c>
      <c r="O1169" s="67" t="s">
        <v>4764</v>
      </c>
      <c r="P1169" s="67" t="str">
        <f>TMES[[#This Row],[cedula]]&amp;TMES[[#This Row],[ctapresup]]</f>
        <v>001081542202.1.1.2.08</v>
      </c>
      <c r="Q1169" s="69">
        <v>0</v>
      </c>
      <c r="R1169" s="40">
        <v>2009</v>
      </c>
      <c r="S1169" s="69">
        <v>0</v>
      </c>
      <c r="T1169" s="69">
        <v>0</v>
      </c>
      <c r="U1169" s="69">
        <v>0</v>
      </c>
      <c r="V1169" s="69">
        <v>0</v>
      </c>
      <c r="W1169" s="40">
        <v>25</v>
      </c>
      <c r="X1169" s="40">
        <v>5368.48</v>
      </c>
      <c r="Y1169" s="69">
        <v>0</v>
      </c>
      <c r="Z1169" s="40">
        <v>2128</v>
      </c>
      <c r="AA1169" s="69">
        <v>0</v>
      </c>
    </row>
    <row r="1170" spans="1:27">
      <c r="A1170" s="67" t="s">
        <v>3051</v>
      </c>
      <c r="B1170" s="67" t="s">
        <v>4793</v>
      </c>
      <c r="C1170" s="67" t="s">
        <v>3088</v>
      </c>
      <c r="D1170" s="67" t="s">
        <v>3361</v>
      </c>
      <c r="E1170" s="67" t="s">
        <v>3362</v>
      </c>
      <c r="F1170" s="67" t="s">
        <v>1135</v>
      </c>
      <c r="G1170" s="67" t="s">
        <v>2870</v>
      </c>
      <c r="H1170" s="67" t="s">
        <v>59</v>
      </c>
      <c r="I1170" s="67" t="s">
        <v>1987</v>
      </c>
      <c r="J1170" s="67" t="s">
        <v>4394</v>
      </c>
      <c r="K1170" s="67" t="s">
        <v>4763</v>
      </c>
      <c r="L1170" s="68">
        <v>130000</v>
      </c>
      <c r="M1170" s="68">
        <v>56916.12</v>
      </c>
      <c r="N1170" s="68">
        <v>73083.88</v>
      </c>
      <c r="O1170" s="67" t="s">
        <v>4764</v>
      </c>
      <c r="P1170" s="67" t="str">
        <f>TMES[[#This Row],[cedula]]&amp;TMES[[#This Row],[ctapresup]]</f>
        <v>224000566062.1.1.2.08</v>
      </c>
      <c r="Q1170" s="69">
        <v>0</v>
      </c>
      <c r="R1170" s="40">
        <v>3731</v>
      </c>
      <c r="S1170" s="69">
        <v>0</v>
      </c>
      <c r="T1170" s="40">
        <v>30046</v>
      </c>
      <c r="U1170" s="69">
        <v>0</v>
      </c>
      <c r="V1170" s="69">
        <v>0</v>
      </c>
      <c r="W1170" s="40">
        <v>25</v>
      </c>
      <c r="X1170" s="40">
        <v>19162.12</v>
      </c>
      <c r="Y1170" s="69">
        <v>0</v>
      </c>
      <c r="Z1170" s="40">
        <v>3952</v>
      </c>
      <c r="AA1170" s="69">
        <v>0</v>
      </c>
    </row>
    <row r="1171" spans="1:27">
      <c r="A1171" s="67" t="s">
        <v>3051</v>
      </c>
      <c r="B1171" s="67" t="s">
        <v>4793</v>
      </c>
      <c r="C1171" s="67" t="s">
        <v>3088</v>
      </c>
      <c r="D1171" s="67" t="s">
        <v>3361</v>
      </c>
      <c r="E1171" s="67" t="s">
        <v>3362</v>
      </c>
      <c r="F1171" s="67" t="s">
        <v>1906</v>
      </c>
      <c r="G1171" s="67" t="s">
        <v>2871</v>
      </c>
      <c r="H1171" s="67" t="s">
        <v>130</v>
      </c>
      <c r="I1171" s="67" t="s">
        <v>18</v>
      </c>
      <c r="J1171" s="67" t="s">
        <v>4395</v>
      </c>
      <c r="K1171" s="67" t="s">
        <v>4763</v>
      </c>
      <c r="L1171" s="68">
        <v>115000</v>
      </c>
      <c r="M1171" s="68">
        <v>22455.24</v>
      </c>
      <c r="N1171" s="68">
        <v>92544.76</v>
      </c>
      <c r="O1171" s="67" t="s">
        <v>4764</v>
      </c>
      <c r="P1171" s="67" t="str">
        <f>TMES[[#This Row],[cedula]]&amp;TMES[[#This Row],[ctapresup]]</f>
        <v>031004026392.1.1.2.08</v>
      </c>
      <c r="Q1171" s="69">
        <v>0</v>
      </c>
      <c r="R1171" s="40">
        <v>3300.5</v>
      </c>
      <c r="S1171" s="69">
        <v>0</v>
      </c>
      <c r="T1171" s="69">
        <v>0</v>
      </c>
      <c r="U1171" s="69">
        <v>0</v>
      </c>
      <c r="V1171" s="69">
        <v>0</v>
      </c>
      <c r="W1171" s="40">
        <v>25</v>
      </c>
      <c r="X1171" s="40">
        <v>15633.74</v>
      </c>
      <c r="Y1171" s="69">
        <v>0</v>
      </c>
      <c r="Z1171" s="40">
        <v>3496</v>
      </c>
      <c r="AA1171" s="69">
        <v>0</v>
      </c>
    </row>
    <row r="1172" spans="1:27">
      <c r="A1172" s="67" t="s">
        <v>3051</v>
      </c>
      <c r="B1172" s="67" t="s">
        <v>4793</v>
      </c>
      <c r="C1172" s="67" t="s">
        <v>3088</v>
      </c>
      <c r="D1172" s="67" t="s">
        <v>3361</v>
      </c>
      <c r="E1172" s="67" t="s">
        <v>3362</v>
      </c>
      <c r="F1172" s="67" t="s">
        <v>1887</v>
      </c>
      <c r="G1172" s="67" t="s">
        <v>2872</v>
      </c>
      <c r="H1172" s="67" t="s">
        <v>1866</v>
      </c>
      <c r="I1172" s="67" t="s">
        <v>4821</v>
      </c>
      <c r="J1172" s="67" t="s">
        <v>4396</v>
      </c>
      <c r="K1172" s="67" t="s">
        <v>4763</v>
      </c>
      <c r="L1172" s="68">
        <v>95000</v>
      </c>
      <c r="M1172" s="68">
        <v>16568.740000000002</v>
      </c>
      <c r="N1172" s="68">
        <v>78431.259999999995</v>
      </c>
      <c r="O1172" s="67" t="s">
        <v>4764</v>
      </c>
      <c r="P1172" s="67" t="str">
        <f>TMES[[#This Row],[cedula]]&amp;TMES[[#This Row],[ctapresup]]</f>
        <v>001176856102.1.1.2.08</v>
      </c>
      <c r="Q1172" s="69">
        <v>0</v>
      </c>
      <c r="R1172" s="40">
        <v>2726.5</v>
      </c>
      <c r="S1172" s="69">
        <v>0</v>
      </c>
      <c r="T1172" s="69">
        <v>0</v>
      </c>
      <c r="U1172" s="69">
        <v>0</v>
      </c>
      <c r="V1172" s="69">
        <v>0</v>
      </c>
      <c r="W1172" s="40">
        <v>25</v>
      </c>
      <c r="X1172" s="40">
        <v>10929.24</v>
      </c>
      <c r="Y1172" s="69">
        <v>0</v>
      </c>
      <c r="Z1172" s="40">
        <v>2888</v>
      </c>
      <c r="AA1172" s="69">
        <v>0</v>
      </c>
    </row>
    <row r="1173" spans="1:27">
      <c r="A1173" s="67" t="s">
        <v>3051</v>
      </c>
      <c r="B1173" s="67" t="s">
        <v>4793</v>
      </c>
      <c r="C1173" s="67" t="s">
        <v>3088</v>
      </c>
      <c r="D1173" s="67" t="s">
        <v>3361</v>
      </c>
      <c r="E1173" s="67" t="s">
        <v>3362</v>
      </c>
      <c r="F1173" s="67" t="s">
        <v>1909</v>
      </c>
      <c r="G1173" s="67" t="s">
        <v>2873</v>
      </c>
      <c r="H1173" s="67" t="s">
        <v>59</v>
      </c>
      <c r="I1173" s="67" t="s">
        <v>596</v>
      </c>
      <c r="J1173" s="67" t="s">
        <v>4397</v>
      </c>
      <c r="K1173" s="67" t="s">
        <v>4763</v>
      </c>
      <c r="L1173" s="68">
        <v>175000</v>
      </c>
      <c r="M1173" s="68">
        <v>39832.589999999997</v>
      </c>
      <c r="N1173" s="68">
        <v>135167.41</v>
      </c>
      <c r="O1173" s="67" t="s">
        <v>4764</v>
      </c>
      <c r="P1173" s="67" t="str">
        <f>TMES[[#This Row],[cedula]]&amp;TMES[[#This Row],[ctapresup]]</f>
        <v>071004775332.1.1.2.08</v>
      </c>
      <c r="Q1173" s="69">
        <v>0</v>
      </c>
      <c r="R1173" s="40">
        <v>5022.5</v>
      </c>
      <c r="S1173" s="69">
        <v>0</v>
      </c>
      <c r="T1173" s="69">
        <v>0</v>
      </c>
      <c r="U1173" s="69">
        <v>0</v>
      </c>
      <c r="V1173" s="69">
        <v>0</v>
      </c>
      <c r="W1173" s="40">
        <v>25</v>
      </c>
      <c r="X1173" s="40">
        <v>29841.29</v>
      </c>
      <c r="Y1173" s="69">
        <v>0</v>
      </c>
      <c r="Z1173" s="40">
        <v>4943.8</v>
      </c>
      <c r="AA1173" s="69">
        <v>0</v>
      </c>
    </row>
    <row r="1174" spans="1:27">
      <c r="A1174" s="67" t="s">
        <v>3051</v>
      </c>
      <c r="B1174" s="67" t="s">
        <v>4793</v>
      </c>
      <c r="C1174" s="67" t="s">
        <v>3088</v>
      </c>
      <c r="D1174" s="67" t="s">
        <v>3361</v>
      </c>
      <c r="E1174" s="67" t="s">
        <v>3362</v>
      </c>
      <c r="F1174" s="67" t="s">
        <v>3280</v>
      </c>
      <c r="G1174" s="67" t="s">
        <v>3318</v>
      </c>
      <c r="H1174" s="67" t="s">
        <v>3281</v>
      </c>
      <c r="I1174" s="67" t="s">
        <v>830</v>
      </c>
      <c r="J1174" s="67" t="s">
        <v>4398</v>
      </c>
      <c r="K1174" s="67" t="s">
        <v>4763</v>
      </c>
      <c r="L1174" s="68">
        <v>70000</v>
      </c>
      <c r="M1174" s="68">
        <v>9530.48</v>
      </c>
      <c r="N1174" s="68">
        <v>60469.52</v>
      </c>
      <c r="O1174" s="67" t="s">
        <v>4764</v>
      </c>
      <c r="P1174" s="67" t="str">
        <f>TMES[[#This Row],[cedula]]&amp;TMES[[#This Row],[ctapresup]]</f>
        <v>001156892592.1.1.2.08</v>
      </c>
      <c r="Q1174" s="69">
        <v>0</v>
      </c>
      <c r="R1174" s="40">
        <v>2009</v>
      </c>
      <c r="S1174" s="69">
        <v>0</v>
      </c>
      <c r="T1174" s="69">
        <v>0</v>
      </c>
      <c r="U1174" s="69">
        <v>0</v>
      </c>
      <c r="V1174" s="69">
        <v>0</v>
      </c>
      <c r="W1174" s="40">
        <v>25</v>
      </c>
      <c r="X1174" s="40">
        <v>5368.48</v>
      </c>
      <c r="Y1174" s="69">
        <v>0</v>
      </c>
      <c r="Z1174" s="40">
        <v>2128</v>
      </c>
      <c r="AA1174" s="69">
        <v>0</v>
      </c>
    </row>
    <row r="1175" spans="1:27">
      <c r="A1175" s="67" t="s">
        <v>3051</v>
      </c>
      <c r="B1175" s="67" t="s">
        <v>4793</v>
      </c>
      <c r="C1175" s="67" t="s">
        <v>3088</v>
      </c>
      <c r="D1175" s="67" t="s">
        <v>3361</v>
      </c>
      <c r="E1175" s="67" t="s">
        <v>3362</v>
      </c>
      <c r="F1175" s="67" t="s">
        <v>1912</v>
      </c>
      <c r="G1175" s="67" t="s">
        <v>2874</v>
      </c>
      <c r="H1175" s="67" t="s">
        <v>130</v>
      </c>
      <c r="I1175" s="67" t="s">
        <v>238</v>
      </c>
      <c r="J1175" s="67" t="s">
        <v>4399</v>
      </c>
      <c r="K1175" s="67" t="s">
        <v>4763</v>
      </c>
      <c r="L1175" s="68">
        <v>135000</v>
      </c>
      <c r="M1175" s="68">
        <v>28341.74</v>
      </c>
      <c r="N1175" s="68">
        <v>106658.26</v>
      </c>
      <c r="O1175" s="67" t="s">
        <v>4764</v>
      </c>
      <c r="P1175" s="67" t="str">
        <f>TMES[[#This Row],[cedula]]&amp;TMES[[#This Row],[ctapresup]]</f>
        <v>223005472582.1.1.2.08</v>
      </c>
      <c r="Q1175" s="69">
        <v>0</v>
      </c>
      <c r="R1175" s="40">
        <v>3874.5</v>
      </c>
      <c r="S1175" s="69">
        <v>0</v>
      </c>
      <c r="T1175" s="69">
        <v>0</v>
      </c>
      <c r="U1175" s="69">
        <v>0</v>
      </c>
      <c r="V1175" s="69">
        <v>0</v>
      </c>
      <c r="W1175" s="40">
        <v>25</v>
      </c>
      <c r="X1175" s="40">
        <v>20338.240000000002</v>
      </c>
      <c r="Y1175" s="69">
        <v>0</v>
      </c>
      <c r="Z1175" s="40">
        <v>4104</v>
      </c>
      <c r="AA1175" s="69">
        <v>0</v>
      </c>
    </row>
    <row r="1176" spans="1:27">
      <c r="A1176" s="67" t="s">
        <v>3051</v>
      </c>
      <c r="B1176" s="67" t="s">
        <v>4793</v>
      </c>
      <c r="C1176" s="67" t="s">
        <v>3088</v>
      </c>
      <c r="D1176" s="67" t="s">
        <v>3361</v>
      </c>
      <c r="E1176" s="67" t="s">
        <v>3362</v>
      </c>
      <c r="F1176" s="67" t="s">
        <v>1900</v>
      </c>
      <c r="G1176" s="67" t="s">
        <v>2875</v>
      </c>
      <c r="H1176" s="67" t="s">
        <v>130</v>
      </c>
      <c r="I1176" s="67" t="s">
        <v>205</v>
      </c>
      <c r="J1176" s="67" t="s">
        <v>4400</v>
      </c>
      <c r="K1176" s="67" t="s">
        <v>4763</v>
      </c>
      <c r="L1176" s="68">
        <v>115000</v>
      </c>
      <c r="M1176" s="68">
        <v>22455.24</v>
      </c>
      <c r="N1176" s="68">
        <v>92544.76</v>
      </c>
      <c r="O1176" s="67" t="s">
        <v>4764</v>
      </c>
      <c r="P1176" s="67" t="str">
        <f>TMES[[#This Row],[cedula]]&amp;TMES[[#This Row],[ctapresup]]</f>
        <v>001177408942.1.1.2.08</v>
      </c>
      <c r="Q1176" s="69">
        <v>0</v>
      </c>
      <c r="R1176" s="40">
        <v>3300.5</v>
      </c>
      <c r="S1176" s="69">
        <v>0</v>
      </c>
      <c r="T1176" s="69">
        <v>0</v>
      </c>
      <c r="U1176" s="69">
        <v>0</v>
      </c>
      <c r="V1176" s="69">
        <v>0</v>
      </c>
      <c r="W1176" s="40">
        <v>25</v>
      </c>
      <c r="X1176" s="40">
        <v>15633.74</v>
      </c>
      <c r="Y1176" s="69">
        <v>0</v>
      </c>
      <c r="Z1176" s="40">
        <v>3496</v>
      </c>
      <c r="AA1176" s="69">
        <v>0</v>
      </c>
    </row>
    <row r="1177" spans="1:27">
      <c r="A1177" s="67" t="s">
        <v>3051</v>
      </c>
      <c r="B1177" s="67" t="s">
        <v>4793</v>
      </c>
      <c r="C1177" s="67" t="s">
        <v>3088</v>
      </c>
      <c r="D1177" s="67" t="s">
        <v>3361</v>
      </c>
      <c r="E1177" s="67" t="s">
        <v>3362</v>
      </c>
      <c r="F1177" s="67" t="s">
        <v>1174</v>
      </c>
      <c r="G1177" s="67" t="s">
        <v>2876</v>
      </c>
      <c r="H1177" s="67" t="s">
        <v>1173</v>
      </c>
      <c r="I1177" s="67" t="s">
        <v>1115</v>
      </c>
      <c r="J1177" s="67" t="s">
        <v>4401</v>
      </c>
      <c r="K1177" s="67" t="s">
        <v>4763</v>
      </c>
      <c r="L1177" s="68">
        <v>40000</v>
      </c>
      <c r="M1177" s="68">
        <v>2831.65</v>
      </c>
      <c r="N1177" s="68">
        <v>37168.35</v>
      </c>
      <c r="O1177" s="67" t="s">
        <v>4764</v>
      </c>
      <c r="P1177" s="67" t="str">
        <f>TMES[[#This Row],[cedula]]&amp;TMES[[#This Row],[ctapresup]]</f>
        <v>001163340042.1.1.2.08</v>
      </c>
      <c r="Q1177" s="69">
        <v>0</v>
      </c>
      <c r="R1177" s="40">
        <v>1148</v>
      </c>
      <c r="S1177" s="69">
        <v>0</v>
      </c>
      <c r="T1177" s="69">
        <v>0</v>
      </c>
      <c r="U1177" s="69">
        <v>0</v>
      </c>
      <c r="V1177" s="69">
        <v>0</v>
      </c>
      <c r="W1177" s="40">
        <v>25</v>
      </c>
      <c r="X1177" s="40">
        <v>442.65</v>
      </c>
      <c r="Y1177" s="69">
        <v>0</v>
      </c>
      <c r="Z1177" s="40">
        <v>1216</v>
      </c>
      <c r="AA1177" s="69">
        <v>0</v>
      </c>
    </row>
    <row r="1178" spans="1:27">
      <c r="A1178" s="67" t="s">
        <v>3051</v>
      </c>
      <c r="B1178" s="67" t="s">
        <v>4793</v>
      </c>
      <c r="C1178" s="67" t="s">
        <v>3088</v>
      </c>
      <c r="D1178" s="67" t="s">
        <v>3361</v>
      </c>
      <c r="E1178" s="67" t="s">
        <v>3362</v>
      </c>
      <c r="F1178" s="67" t="s">
        <v>1898</v>
      </c>
      <c r="G1178" s="67" t="s">
        <v>2877</v>
      </c>
      <c r="H1178" s="67" t="s">
        <v>1738</v>
      </c>
      <c r="I1178" s="67" t="s">
        <v>596</v>
      </c>
      <c r="J1178" s="67" t="s">
        <v>4402</v>
      </c>
      <c r="K1178" s="67" t="s">
        <v>4763</v>
      </c>
      <c r="L1178" s="68">
        <v>70000</v>
      </c>
      <c r="M1178" s="68">
        <v>11976.48</v>
      </c>
      <c r="N1178" s="68">
        <v>58023.519999999997</v>
      </c>
      <c r="O1178" s="67" t="s">
        <v>4764</v>
      </c>
      <c r="P1178" s="67" t="str">
        <f>TMES[[#This Row],[cedula]]&amp;TMES[[#This Row],[ctapresup]]</f>
        <v>001038483392.1.1.2.08</v>
      </c>
      <c r="Q1178" s="69">
        <v>0</v>
      </c>
      <c r="R1178" s="40">
        <v>2009</v>
      </c>
      <c r="S1178" s="40">
        <v>300</v>
      </c>
      <c r="T1178" s="40">
        <v>2146</v>
      </c>
      <c r="U1178" s="69">
        <v>0</v>
      </c>
      <c r="V1178" s="69">
        <v>0</v>
      </c>
      <c r="W1178" s="40">
        <v>25</v>
      </c>
      <c r="X1178" s="40">
        <v>5368.48</v>
      </c>
      <c r="Y1178" s="69">
        <v>0</v>
      </c>
      <c r="Z1178" s="40">
        <v>2128</v>
      </c>
      <c r="AA1178" s="69">
        <v>0</v>
      </c>
    </row>
    <row r="1179" spans="1:27">
      <c r="A1179" s="67" t="s">
        <v>3051</v>
      </c>
      <c r="B1179" s="67" t="s">
        <v>4793</v>
      </c>
      <c r="C1179" s="67" t="s">
        <v>3088</v>
      </c>
      <c r="D1179" s="67" t="s">
        <v>3361</v>
      </c>
      <c r="E1179" s="67" t="s">
        <v>3362</v>
      </c>
      <c r="F1179" s="67" t="s">
        <v>1136</v>
      </c>
      <c r="G1179" s="67" t="s">
        <v>2878</v>
      </c>
      <c r="H1179" s="67" t="s">
        <v>1642</v>
      </c>
      <c r="I1179" s="67" t="s">
        <v>674</v>
      </c>
      <c r="J1179" s="67" t="s">
        <v>4403</v>
      </c>
      <c r="K1179" s="67" t="s">
        <v>4763</v>
      </c>
      <c r="L1179" s="68">
        <v>110000</v>
      </c>
      <c r="M1179" s="68">
        <v>20983.62</v>
      </c>
      <c r="N1179" s="68">
        <v>89016.38</v>
      </c>
      <c r="O1179" s="67" t="s">
        <v>4764</v>
      </c>
      <c r="P1179" s="67" t="str">
        <f>TMES[[#This Row],[cedula]]&amp;TMES[[#This Row],[ctapresup]]</f>
        <v>031026245942.1.1.2.08</v>
      </c>
      <c r="Q1179" s="69">
        <v>0</v>
      </c>
      <c r="R1179" s="40">
        <v>3157</v>
      </c>
      <c r="S1179" s="69">
        <v>0</v>
      </c>
      <c r="T1179" s="69">
        <v>0</v>
      </c>
      <c r="U1179" s="69">
        <v>0</v>
      </c>
      <c r="V1179" s="69">
        <v>0</v>
      </c>
      <c r="W1179" s="40">
        <v>25</v>
      </c>
      <c r="X1179" s="40">
        <v>14457.62</v>
      </c>
      <c r="Y1179" s="69">
        <v>0</v>
      </c>
      <c r="Z1179" s="40">
        <v>3344</v>
      </c>
      <c r="AA1179" s="69">
        <v>0</v>
      </c>
    </row>
    <row r="1180" spans="1:27">
      <c r="A1180" s="67" t="s">
        <v>3051</v>
      </c>
      <c r="B1180" s="67" t="s">
        <v>4793</v>
      </c>
      <c r="C1180" s="67" t="s">
        <v>3088</v>
      </c>
      <c r="D1180" s="67" t="s">
        <v>3361</v>
      </c>
      <c r="E1180" s="67" t="s">
        <v>3362</v>
      </c>
      <c r="F1180" s="67" t="s">
        <v>4822</v>
      </c>
      <c r="G1180" s="67" t="s">
        <v>4823</v>
      </c>
      <c r="H1180" s="67" t="s">
        <v>3271</v>
      </c>
      <c r="I1180" s="67" t="s">
        <v>208</v>
      </c>
      <c r="J1180" s="67" t="s">
        <v>4824</v>
      </c>
      <c r="K1180" s="67" t="s">
        <v>4763</v>
      </c>
      <c r="L1180" s="68">
        <v>50000</v>
      </c>
      <c r="M1180" s="68">
        <v>4834</v>
      </c>
      <c r="N1180" s="68">
        <v>45166</v>
      </c>
      <c r="O1180" s="67" t="s">
        <v>4764</v>
      </c>
      <c r="P1180" s="67" t="str">
        <f>TMES[[#This Row],[cedula]]&amp;TMES[[#This Row],[ctapresup]]</f>
        <v>223011948372.1.1.2.08</v>
      </c>
      <c r="Q1180" s="69">
        <v>0</v>
      </c>
      <c r="R1180" s="40">
        <v>1435</v>
      </c>
      <c r="S1180" s="69">
        <v>0</v>
      </c>
      <c r="T1180" s="69">
        <v>0</v>
      </c>
      <c r="U1180" s="69">
        <v>0</v>
      </c>
      <c r="V1180" s="69">
        <v>0</v>
      </c>
      <c r="W1180" s="40">
        <v>25</v>
      </c>
      <c r="X1180" s="40">
        <v>1854</v>
      </c>
      <c r="Y1180" s="69">
        <v>0</v>
      </c>
      <c r="Z1180" s="40">
        <v>1520</v>
      </c>
      <c r="AA1180" s="69">
        <v>0</v>
      </c>
    </row>
    <row r="1181" spans="1:27">
      <c r="A1181" s="67" t="s">
        <v>3051</v>
      </c>
      <c r="B1181" s="67" t="s">
        <v>4793</v>
      </c>
      <c r="C1181" s="67" t="s">
        <v>3088</v>
      </c>
      <c r="D1181" s="67" t="s">
        <v>3361</v>
      </c>
      <c r="E1181" s="67" t="s">
        <v>3362</v>
      </c>
      <c r="F1181" s="67" t="s">
        <v>1137</v>
      </c>
      <c r="G1181" s="67" t="s">
        <v>2879</v>
      </c>
      <c r="H1181" s="67" t="s">
        <v>130</v>
      </c>
      <c r="I1181" s="67" t="s">
        <v>277</v>
      </c>
      <c r="J1181" s="67" t="s">
        <v>4404</v>
      </c>
      <c r="K1181" s="67" t="s">
        <v>4763</v>
      </c>
      <c r="L1181" s="68">
        <v>120000</v>
      </c>
      <c r="M1181" s="68">
        <v>25061.21</v>
      </c>
      <c r="N1181" s="68">
        <v>94938.79</v>
      </c>
      <c r="O1181" s="67" t="s">
        <v>4764</v>
      </c>
      <c r="P1181" s="67" t="str">
        <f>TMES[[#This Row],[cedula]]&amp;TMES[[#This Row],[ctapresup]]</f>
        <v>003006877202.1.1.2.08</v>
      </c>
      <c r="Q1181" s="69">
        <v>0</v>
      </c>
      <c r="R1181" s="40">
        <v>3444</v>
      </c>
      <c r="S1181" s="69">
        <v>0</v>
      </c>
      <c r="T1181" s="69">
        <v>0</v>
      </c>
      <c r="U1181" s="69">
        <v>0</v>
      </c>
      <c r="V1181" s="69">
        <v>0</v>
      </c>
      <c r="W1181" s="40">
        <v>25</v>
      </c>
      <c r="X1181" s="40">
        <v>16431.759999999998</v>
      </c>
      <c r="Y1181" s="69">
        <v>0</v>
      </c>
      <c r="Z1181" s="40">
        <v>3648</v>
      </c>
      <c r="AA1181" s="40">
        <v>1512.45</v>
      </c>
    </row>
    <row r="1182" spans="1:27">
      <c r="A1182" s="67" t="s">
        <v>3051</v>
      </c>
      <c r="B1182" s="67" t="s">
        <v>4793</v>
      </c>
      <c r="C1182" s="67" t="s">
        <v>3088</v>
      </c>
      <c r="D1182" s="67" t="s">
        <v>3361</v>
      </c>
      <c r="E1182" s="67" t="s">
        <v>3362</v>
      </c>
      <c r="F1182" s="67" t="s">
        <v>1974</v>
      </c>
      <c r="G1182" s="67" t="s">
        <v>2880</v>
      </c>
      <c r="H1182" s="67" t="s">
        <v>1197</v>
      </c>
      <c r="I1182" s="67" t="s">
        <v>611</v>
      </c>
      <c r="J1182" s="67" t="s">
        <v>4405</v>
      </c>
      <c r="K1182" s="67" t="s">
        <v>4763</v>
      </c>
      <c r="L1182" s="68">
        <v>55000</v>
      </c>
      <c r="M1182" s="68">
        <v>5835.18</v>
      </c>
      <c r="N1182" s="68">
        <v>49164.82</v>
      </c>
      <c r="O1182" s="67" t="s">
        <v>4764</v>
      </c>
      <c r="P1182" s="67" t="str">
        <f>TMES[[#This Row],[cedula]]&amp;TMES[[#This Row],[ctapresup]]</f>
        <v>226000238512.1.1.2.08</v>
      </c>
      <c r="Q1182" s="69">
        <v>0</v>
      </c>
      <c r="R1182" s="40">
        <v>1578.5</v>
      </c>
      <c r="S1182" s="69">
        <v>0</v>
      </c>
      <c r="T1182" s="69">
        <v>0</v>
      </c>
      <c r="U1182" s="69">
        <v>0</v>
      </c>
      <c r="V1182" s="69">
        <v>0</v>
      </c>
      <c r="W1182" s="40">
        <v>25</v>
      </c>
      <c r="X1182" s="40">
        <v>2559.6799999999998</v>
      </c>
      <c r="Y1182" s="69">
        <v>0</v>
      </c>
      <c r="Z1182" s="40">
        <v>1672</v>
      </c>
      <c r="AA1182" s="69">
        <v>0</v>
      </c>
    </row>
    <row r="1183" spans="1:27">
      <c r="A1183" s="67" t="s">
        <v>3051</v>
      </c>
      <c r="B1183" s="67" t="s">
        <v>4793</v>
      </c>
      <c r="C1183" s="67" t="s">
        <v>3088</v>
      </c>
      <c r="D1183" s="67" t="s">
        <v>3361</v>
      </c>
      <c r="E1183" s="67" t="s">
        <v>3362</v>
      </c>
      <c r="F1183" s="67" t="s">
        <v>1911</v>
      </c>
      <c r="G1183" s="67" t="s">
        <v>2881</v>
      </c>
      <c r="H1183" s="67" t="s">
        <v>59</v>
      </c>
      <c r="I1183" s="67" t="s">
        <v>342</v>
      </c>
      <c r="J1183" s="67" t="s">
        <v>4406</v>
      </c>
      <c r="K1183" s="67" t="s">
        <v>4763</v>
      </c>
      <c r="L1183" s="68">
        <v>115000</v>
      </c>
      <c r="M1183" s="68">
        <v>22455.24</v>
      </c>
      <c r="N1183" s="68">
        <v>92544.76</v>
      </c>
      <c r="O1183" s="67" t="s">
        <v>4764</v>
      </c>
      <c r="P1183" s="67" t="str">
        <f>TMES[[#This Row],[cedula]]&amp;TMES[[#This Row],[ctapresup]]</f>
        <v>092000248272.1.1.2.08</v>
      </c>
      <c r="Q1183" s="69">
        <v>0</v>
      </c>
      <c r="R1183" s="40">
        <v>3300.5</v>
      </c>
      <c r="S1183" s="69">
        <v>0</v>
      </c>
      <c r="T1183" s="69">
        <v>0</v>
      </c>
      <c r="U1183" s="69">
        <v>0</v>
      </c>
      <c r="V1183" s="69">
        <v>0</v>
      </c>
      <c r="W1183" s="40">
        <v>25</v>
      </c>
      <c r="X1183" s="40">
        <v>15633.74</v>
      </c>
      <c r="Y1183" s="69">
        <v>0</v>
      </c>
      <c r="Z1183" s="40">
        <v>3496</v>
      </c>
      <c r="AA1183" s="69">
        <v>0</v>
      </c>
    </row>
    <row r="1184" spans="1:27">
      <c r="A1184" s="67" t="s">
        <v>3051</v>
      </c>
      <c r="B1184" s="67" t="s">
        <v>4793</v>
      </c>
      <c r="C1184" s="67" t="s">
        <v>3088</v>
      </c>
      <c r="D1184" s="67" t="s">
        <v>3361</v>
      </c>
      <c r="E1184" s="67" t="s">
        <v>3362</v>
      </c>
      <c r="F1184" s="67" t="s">
        <v>1888</v>
      </c>
      <c r="G1184" s="67" t="s">
        <v>2882</v>
      </c>
      <c r="H1184" s="67" t="s">
        <v>196</v>
      </c>
      <c r="I1184" s="67" t="s">
        <v>674</v>
      </c>
      <c r="J1184" s="67" t="s">
        <v>4407</v>
      </c>
      <c r="K1184" s="67" t="s">
        <v>4763</v>
      </c>
      <c r="L1184" s="68">
        <v>35000</v>
      </c>
      <c r="M1184" s="68">
        <v>2093.5</v>
      </c>
      <c r="N1184" s="68">
        <v>32906.5</v>
      </c>
      <c r="O1184" s="67" t="s">
        <v>4764</v>
      </c>
      <c r="P1184" s="67" t="str">
        <f>TMES[[#This Row],[cedula]]&amp;TMES[[#This Row],[ctapresup]]</f>
        <v>047001647102.1.1.2.08</v>
      </c>
      <c r="Q1184" s="69">
        <v>0</v>
      </c>
      <c r="R1184" s="40">
        <v>1004.5</v>
      </c>
      <c r="S1184" s="69">
        <v>0</v>
      </c>
      <c r="T1184" s="69">
        <v>0</v>
      </c>
      <c r="U1184" s="69">
        <v>0</v>
      </c>
      <c r="V1184" s="69">
        <v>0</v>
      </c>
      <c r="W1184" s="40">
        <v>25</v>
      </c>
      <c r="X1184" s="69">
        <v>0</v>
      </c>
      <c r="Y1184" s="69">
        <v>0</v>
      </c>
      <c r="Z1184" s="40">
        <v>1064</v>
      </c>
      <c r="AA1184" s="69">
        <v>0</v>
      </c>
    </row>
    <row r="1185" spans="1:27">
      <c r="A1185" s="67" t="s">
        <v>3051</v>
      </c>
      <c r="B1185" s="67" t="s">
        <v>4793</v>
      </c>
      <c r="C1185" s="67" t="s">
        <v>3088</v>
      </c>
      <c r="D1185" s="67" t="s">
        <v>3361</v>
      </c>
      <c r="E1185" s="67" t="s">
        <v>3362</v>
      </c>
      <c r="F1185" s="67" t="s">
        <v>3084</v>
      </c>
      <c r="G1185" s="67" t="s">
        <v>2883</v>
      </c>
      <c r="H1185" s="67" t="s">
        <v>100</v>
      </c>
      <c r="I1185" s="67" t="s">
        <v>185</v>
      </c>
      <c r="J1185" s="67" t="s">
        <v>4408</v>
      </c>
      <c r="K1185" s="67" t="s">
        <v>4763</v>
      </c>
      <c r="L1185" s="68">
        <v>55000</v>
      </c>
      <c r="M1185" s="68">
        <v>5835.18</v>
      </c>
      <c r="N1185" s="68">
        <v>49164.82</v>
      </c>
      <c r="O1185" s="67" t="s">
        <v>4764</v>
      </c>
      <c r="P1185" s="67" t="str">
        <f>TMES[[#This Row],[cedula]]&amp;TMES[[#This Row],[ctapresup]]</f>
        <v>001181331152.1.1.2.08</v>
      </c>
      <c r="Q1185" s="69">
        <v>0</v>
      </c>
      <c r="R1185" s="40">
        <v>1578.5</v>
      </c>
      <c r="S1185" s="69">
        <v>0</v>
      </c>
      <c r="T1185" s="69">
        <v>0</v>
      </c>
      <c r="U1185" s="69">
        <v>0</v>
      </c>
      <c r="V1185" s="69">
        <v>0</v>
      </c>
      <c r="W1185" s="40">
        <v>25</v>
      </c>
      <c r="X1185" s="40">
        <v>2559.6799999999998</v>
      </c>
      <c r="Y1185" s="69">
        <v>0</v>
      </c>
      <c r="Z1185" s="40">
        <v>1672</v>
      </c>
      <c r="AA1185" s="69">
        <v>0</v>
      </c>
    </row>
    <row r="1186" spans="1:27">
      <c r="A1186" s="67" t="s">
        <v>3051</v>
      </c>
      <c r="B1186" s="67" t="s">
        <v>4793</v>
      </c>
      <c r="C1186" s="67" t="s">
        <v>3088</v>
      </c>
      <c r="D1186" s="67" t="s">
        <v>3361</v>
      </c>
      <c r="E1186" s="67" t="s">
        <v>3362</v>
      </c>
      <c r="F1186" s="67" t="s">
        <v>1915</v>
      </c>
      <c r="G1186" s="67" t="s">
        <v>2884</v>
      </c>
      <c r="H1186" s="67" t="s">
        <v>1946</v>
      </c>
      <c r="I1186" s="67" t="s">
        <v>270</v>
      </c>
      <c r="J1186" s="67" t="s">
        <v>4409</v>
      </c>
      <c r="K1186" s="67" t="s">
        <v>4763</v>
      </c>
      <c r="L1186" s="68">
        <v>30000</v>
      </c>
      <c r="M1186" s="68">
        <v>1798</v>
      </c>
      <c r="N1186" s="68">
        <v>28202</v>
      </c>
      <c r="O1186" s="67" t="s">
        <v>4764</v>
      </c>
      <c r="P1186" s="67" t="str">
        <f>TMES[[#This Row],[cedula]]&amp;TMES[[#This Row],[ctapresup]]</f>
        <v>402092475642.1.1.2.08</v>
      </c>
      <c r="Q1186" s="69">
        <v>0</v>
      </c>
      <c r="R1186" s="40">
        <v>861</v>
      </c>
      <c r="S1186" s="69">
        <v>0</v>
      </c>
      <c r="T1186" s="69">
        <v>0</v>
      </c>
      <c r="U1186" s="69">
        <v>0</v>
      </c>
      <c r="V1186" s="69">
        <v>0</v>
      </c>
      <c r="W1186" s="40">
        <v>25</v>
      </c>
      <c r="X1186" s="69">
        <v>0</v>
      </c>
      <c r="Y1186" s="69">
        <v>0</v>
      </c>
      <c r="Z1186" s="40">
        <v>912</v>
      </c>
      <c r="AA1186" s="69">
        <v>0</v>
      </c>
    </row>
    <row r="1187" spans="1:27">
      <c r="A1187" s="67" t="s">
        <v>3051</v>
      </c>
      <c r="B1187" s="67" t="s">
        <v>4793</v>
      </c>
      <c r="C1187" s="67" t="s">
        <v>3088</v>
      </c>
      <c r="D1187" s="67" t="s">
        <v>3361</v>
      </c>
      <c r="E1187" s="67" t="s">
        <v>3362</v>
      </c>
      <c r="F1187" s="67" t="s">
        <v>1905</v>
      </c>
      <c r="G1187" s="67" t="s">
        <v>2885</v>
      </c>
      <c r="H1187" s="67" t="s">
        <v>100</v>
      </c>
      <c r="I1187" s="67" t="s">
        <v>274</v>
      </c>
      <c r="J1187" s="67" t="s">
        <v>4410</v>
      </c>
      <c r="K1187" s="67" t="s">
        <v>4763</v>
      </c>
      <c r="L1187" s="68">
        <v>70000</v>
      </c>
      <c r="M1187" s="68">
        <v>12676.48</v>
      </c>
      <c r="N1187" s="68">
        <v>57323.519999999997</v>
      </c>
      <c r="O1187" s="67" t="s">
        <v>4764</v>
      </c>
      <c r="P1187" s="67" t="str">
        <f>TMES[[#This Row],[cedula]]&amp;TMES[[#This Row],[ctapresup]]</f>
        <v>017000118182.1.1.2.08</v>
      </c>
      <c r="Q1187" s="69">
        <v>0</v>
      </c>
      <c r="R1187" s="40">
        <v>2009</v>
      </c>
      <c r="S1187" s="69">
        <v>0</v>
      </c>
      <c r="T1187" s="40">
        <v>3146</v>
      </c>
      <c r="U1187" s="69">
        <v>0</v>
      </c>
      <c r="V1187" s="69">
        <v>0</v>
      </c>
      <c r="W1187" s="40">
        <v>25</v>
      </c>
      <c r="X1187" s="40">
        <v>5368.48</v>
      </c>
      <c r="Y1187" s="69">
        <v>0</v>
      </c>
      <c r="Z1187" s="40">
        <v>2128</v>
      </c>
      <c r="AA1187" s="69">
        <v>0</v>
      </c>
    </row>
    <row r="1188" spans="1:27">
      <c r="A1188" s="67" t="s">
        <v>3051</v>
      </c>
      <c r="B1188" s="67" t="s">
        <v>4793</v>
      </c>
      <c r="C1188" s="67" t="s">
        <v>3088</v>
      </c>
      <c r="D1188" s="67" t="s">
        <v>3361</v>
      </c>
      <c r="E1188" s="67" t="s">
        <v>3362</v>
      </c>
      <c r="F1188" s="67" t="s">
        <v>1973</v>
      </c>
      <c r="G1188" s="67" t="s">
        <v>2886</v>
      </c>
      <c r="H1188" s="67" t="s">
        <v>1197</v>
      </c>
      <c r="I1188" s="67" t="s">
        <v>953</v>
      </c>
      <c r="J1188" s="67" t="s">
        <v>4411</v>
      </c>
      <c r="K1188" s="67" t="s">
        <v>4763</v>
      </c>
      <c r="L1188" s="68">
        <v>45000</v>
      </c>
      <c r="M1188" s="68">
        <v>3832.83</v>
      </c>
      <c r="N1188" s="68">
        <v>41167.17</v>
      </c>
      <c r="O1188" s="67" t="s">
        <v>4764</v>
      </c>
      <c r="P1188" s="67" t="str">
        <f>TMES[[#This Row],[cedula]]&amp;TMES[[#This Row],[ctapresup]]</f>
        <v>224001708602.1.1.2.08</v>
      </c>
      <c r="Q1188" s="69">
        <v>0</v>
      </c>
      <c r="R1188" s="40">
        <v>1291.5</v>
      </c>
      <c r="S1188" s="69">
        <v>0</v>
      </c>
      <c r="T1188" s="69">
        <v>0</v>
      </c>
      <c r="U1188" s="69">
        <v>0</v>
      </c>
      <c r="V1188" s="69">
        <v>0</v>
      </c>
      <c r="W1188" s="40">
        <v>25</v>
      </c>
      <c r="X1188" s="40">
        <v>1148.33</v>
      </c>
      <c r="Y1188" s="69">
        <v>0</v>
      </c>
      <c r="Z1188" s="40">
        <v>1368</v>
      </c>
      <c r="AA1188" s="69">
        <v>0</v>
      </c>
    </row>
    <row r="1189" spans="1:27">
      <c r="A1189" s="67" t="s">
        <v>3051</v>
      </c>
      <c r="B1189" s="67" t="s">
        <v>4793</v>
      </c>
      <c r="C1189" s="67" t="s">
        <v>3088</v>
      </c>
      <c r="D1189" s="67" t="s">
        <v>3361</v>
      </c>
      <c r="E1189" s="67" t="s">
        <v>3362</v>
      </c>
      <c r="F1189" s="67" t="s">
        <v>1643</v>
      </c>
      <c r="G1189" s="67" t="s">
        <v>2887</v>
      </c>
      <c r="H1189" s="67" t="s">
        <v>110</v>
      </c>
      <c r="I1189" s="67" t="s">
        <v>911</v>
      </c>
      <c r="J1189" s="67" t="s">
        <v>4412</v>
      </c>
      <c r="K1189" s="67" t="s">
        <v>4763</v>
      </c>
      <c r="L1189" s="68">
        <v>10000</v>
      </c>
      <c r="M1189" s="68">
        <v>616</v>
      </c>
      <c r="N1189" s="68">
        <v>9384</v>
      </c>
      <c r="O1189" s="67" t="s">
        <v>4764</v>
      </c>
      <c r="P1189" s="67" t="str">
        <f>TMES[[#This Row],[cedula]]&amp;TMES[[#This Row],[ctapresup]]</f>
        <v>402126857272.1.1.2.08</v>
      </c>
      <c r="Q1189" s="69">
        <v>0</v>
      </c>
      <c r="R1189" s="40">
        <v>287</v>
      </c>
      <c r="S1189" s="69">
        <v>0</v>
      </c>
      <c r="T1189" s="69">
        <v>0</v>
      </c>
      <c r="U1189" s="69">
        <v>0</v>
      </c>
      <c r="V1189" s="69">
        <v>0</v>
      </c>
      <c r="W1189" s="40">
        <v>25</v>
      </c>
      <c r="X1189" s="69">
        <v>0</v>
      </c>
      <c r="Y1189" s="69">
        <v>0</v>
      </c>
      <c r="Z1189" s="40">
        <v>304</v>
      </c>
      <c r="AA1189" s="69">
        <v>0</v>
      </c>
    </row>
    <row r="1190" spans="1:27">
      <c r="A1190" s="67" t="s">
        <v>3051</v>
      </c>
      <c r="B1190" s="67" t="s">
        <v>4793</v>
      </c>
      <c r="C1190" s="67" t="s">
        <v>3088</v>
      </c>
      <c r="D1190" s="67" t="s">
        <v>3361</v>
      </c>
      <c r="E1190" s="67" t="s">
        <v>3362</v>
      </c>
      <c r="F1190" s="67" t="s">
        <v>1138</v>
      </c>
      <c r="G1190" s="67" t="s">
        <v>2888</v>
      </c>
      <c r="H1190" s="67" t="s">
        <v>1642</v>
      </c>
      <c r="I1190" s="67" t="s">
        <v>674</v>
      </c>
      <c r="J1190" s="67" t="s">
        <v>4413</v>
      </c>
      <c r="K1190" s="67" t="s">
        <v>4763</v>
      </c>
      <c r="L1190" s="68">
        <v>110000</v>
      </c>
      <c r="M1190" s="68">
        <v>20983.62</v>
      </c>
      <c r="N1190" s="68">
        <v>89016.38</v>
      </c>
      <c r="O1190" s="67" t="s">
        <v>4764</v>
      </c>
      <c r="P1190" s="67" t="str">
        <f>TMES[[#This Row],[cedula]]&amp;TMES[[#This Row],[ctapresup]]</f>
        <v>018000817292.1.1.2.08</v>
      </c>
      <c r="Q1190" s="69">
        <v>0</v>
      </c>
      <c r="R1190" s="40">
        <v>3157</v>
      </c>
      <c r="S1190" s="69">
        <v>0</v>
      </c>
      <c r="T1190" s="69">
        <v>0</v>
      </c>
      <c r="U1190" s="69">
        <v>0</v>
      </c>
      <c r="V1190" s="69">
        <v>0</v>
      </c>
      <c r="W1190" s="40">
        <v>25</v>
      </c>
      <c r="X1190" s="40">
        <v>14457.62</v>
      </c>
      <c r="Y1190" s="69">
        <v>0</v>
      </c>
      <c r="Z1190" s="40">
        <v>3344</v>
      </c>
      <c r="AA1190" s="69">
        <v>0</v>
      </c>
    </row>
    <row r="1191" spans="1:27">
      <c r="A1191" s="67" t="s">
        <v>3051</v>
      </c>
      <c r="B1191" s="67" t="s">
        <v>4793</v>
      </c>
      <c r="C1191" s="67" t="s">
        <v>3088</v>
      </c>
      <c r="D1191" s="67" t="s">
        <v>3361</v>
      </c>
      <c r="E1191" s="67" t="s">
        <v>3362</v>
      </c>
      <c r="F1191" s="67" t="s">
        <v>1736</v>
      </c>
      <c r="G1191" s="67" t="s">
        <v>2889</v>
      </c>
      <c r="H1191" s="67" t="s">
        <v>59</v>
      </c>
      <c r="I1191" s="67" t="s">
        <v>342</v>
      </c>
      <c r="J1191" s="67" t="s">
        <v>4414</v>
      </c>
      <c r="K1191" s="67" t="s">
        <v>4763</v>
      </c>
      <c r="L1191" s="68">
        <v>115000</v>
      </c>
      <c r="M1191" s="68">
        <v>23589.58</v>
      </c>
      <c r="N1191" s="68">
        <v>91410.42</v>
      </c>
      <c r="O1191" s="67" t="s">
        <v>4764</v>
      </c>
      <c r="P1191" s="67" t="str">
        <f>TMES[[#This Row],[cedula]]&amp;TMES[[#This Row],[ctapresup]]</f>
        <v>001008760932.1.1.2.08</v>
      </c>
      <c r="Q1191" s="69">
        <v>0</v>
      </c>
      <c r="R1191" s="40">
        <v>3300.5</v>
      </c>
      <c r="S1191" s="69">
        <v>0</v>
      </c>
      <c r="T1191" s="69">
        <v>0</v>
      </c>
      <c r="U1191" s="69">
        <v>0</v>
      </c>
      <c r="V1191" s="69">
        <v>0</v>
      </c>
      <c r="W1191" s="40">
        <v>25</v>
      </c>
      <c r="X1191" s="40">
        <v>15255.63</v>
      </c>
      <c r="Y1191" s="69">
        <v>0</v>
      </c>
      <c r="Z1191" s="40">
        <v>3496</v>
      </c>
      <c r="AA1191" s="40">
        <v>1512.45</v>
      </c>
    </row>
    <row r="1192" spans="1:27">
      <c r="A1192" s="67" t="s">
        <v>3051</v>
      </c>
      <c r="B1192" s="67" t="s">
        <v>4793</v>
      </c>
      <c r="C1192" s="67" t="s">
        <v>3088</v>
      </c>
      <c r="D1192" s="67" t="s">
        <v>3361</v>
      </c>
      <c r="E1192" s="67" t="s">
        <v>3362</v>
      </c>
      <c r="F1192" s="67" t="s">
        <v>3114</v>
      </c>
      <c r="G1192" s="67" t="s">
        <v>3115</v>
      </c>
      <c r="H1192" s="67" t="s">
        <v>3116</v>
      </c>
      <c r="I1192" s="67" t="s">
        <v>319</v>
      </c>
      <c r="J1192" s="67" t="s">
        <v>4415</v>
      </c>
      <c r="K1192" s="67" t="s">
        <v>4763</v>
      </c>
      <c r="L1192" s="68">
        <v>36000</v>
      </c>
      <c r="M1192" s="68">
        <v>2152.6</v>
      </c>
      <c r="N1192" s="68">
        <v>33847.4</v>
      </c>
      <c r="O1192" s="67" t="s">
        <v>4764</v>
      </c>
      <c r="P1192" s="67" t="str">
        <f>TMES[[#This Row],[cedula]]&amp;TMES[[#This Row],[ctapresup]]</f>
        <v>402225905452.1.1.2.08</v>
      </c>
      <c r="Q1192" s="69">
        <v>0</v>
      </c>
      <c r="R1192" s="40">
        <v>1033.2</v>
      </c>
      <c r="S1192" s="69">
        <v>0</v>
      </c>
      <c r="T1192" s="69">
        <v>0</v>
      </c>
      <c r="U1192" s="69">
        <v>0</v>
      </c>
      <c r="V1192" s="69">
        <v>0</v>
      </c>
      <c r="W1192" s="40">
        <v>25</v>
      </c>
      <c r="X1192" s="69">
        <v>0</v>
      </c>
      <c r="Y1192" s="69">
        <v>0</v>
      </c>
      <c r="Z1192" s="40">
        <v>1094.4000000000001</v>
      </c>
      <c r="AA1192" s="69">
        <v>0</v>
      </c>
    </row>
    <row r="1193" spans="1:27">
      <c r="A1193" s="67" t="s">
        <v>3051</v>
      </c>
      <c r="B1193" s="67" t="s">
        <v>4793</v>
      </c>
      <c r="C1193" s="67" t="s">
        <v>3088</v>
      </c>
      <c r="D1193" s="67" t="s">
        <v>3361</v>
      </c>
      <c r="E1193" s="67" t="s">
        <v>3362</v>
      </c>
      <c r="F1193" s="67" t="s">
        <v>1170</v>
      </c>
      <c r="G1193" s="67" t="s">
        <v>2890</v>
      </c>
      <c r="H1193" s="67" t="s">
        <v>130</v>
      </c>
      <c r="I1193" s="67" t="s">
        <v>255</v>
      </c>
      <c r="J1193" s="67" t="s">
        <v>4416</v>
      </c>
      <c r="K1193" s="67" t="s">
        <v>4763</v>
      </c>
      <c r="L1193" s="68">
        <v>135000</v>
      </c>
      <c r="M1193" s="68">
        <v>28341.74</v>
      </c>
      <c r="N1193" s="68">
        <v>106658.26</v>
      </c>
      <c r="O1193" s="67" t="s">
        <v>4764</v>
      </c>
      <c r="P1193" s="67" t="str">
        <f>TMES[[#This Row],[cedula]]&amp;TMES[[#This Row],[ctapresup]]</f>
        <v>023013470562.1.1.2.08</v>
      </c>
      <c r="Q1193" s="69">
        <v>0</v>
      </c>
      <c r="R1193" s="40">
        <v>3874.5</v>
      </c>
      <c r="S1193" s="69">
        <v>0</v>
      </c>
      <c r="T1193" s="69">
        <v>0</v>
      </c>
      <c r="U1193" s="69">
        <v>0</v>
      </c>
      <c r="V1193" s="69">
        <v>0</v>
      </c>
      <c r="W1193" s="40">
        <v>25</v>
      </c>
      <c r="X1193" s="40">
        <v>20338.240000000002</v>
      </c>
      <c r="Y1193" s="69">
        <v>0</v>
      </c>
      <c r="Z1193" s="40">
        <v>4104</v>
      </c>
      <c r="AA1193" s="69">
        <v>0</v>
      </c>
    </row>
    <row r="1194" spans="1:27">
      <c r="A1194" s="67" t="s">
        <v>3051</v>
      </c>
      <c r="B1194" s="67" t="s">
        <v>4793</v>
      </c>
      <c r="C1194" s="67" t="s">
        <v>3088</v>
      </c>
      <c r="D1194" s="67" t="s">
        <v>3361</v>
      </c>
      <c r="E1194" s="67" t="s">
        <v>3362</v>
      </c>
      <c r="F1194" s="67" t="s">
        <v>1139</v>
      </c>
      <c r="G1194" s="67" t="s">
        <v>2891</v>
      </c>
      <c r="H1194" s="67" t="s">
        <v>130</v>
      </c>
      <c r="I1194" s="67" t="s">
        <v>2892</v>
      </c>
      <c r="J1194" s="67" t="s">
        <v>4417</v>
      </c>
      <c r="K1194" s="67" t="s">
        <v>4763</v>
      </c>
      <c r="L1194" s="68">
        <v>115000</v>
      </c>
      <c r="M1194" s="68">
        <v>22455.24</v>
      </c>
      <c r="N1194" s="68">
        <v>92544.76</v>
      </c>
      <c r="O1194" s="67" t="s">
        <v>4764</v>
      </c>
      <c r="P1194" s="67" t="str">
        <f>TMES[[#This Row],[cedula]]&amp;TMES[[#This Row],[ctapresup]]</f>
        <v>037011084372.1.1.2.08</v>
      </c>
      <c r="Q1194" s="69">
        <v>0</v>
      </c>
      <c r="R1194" s="40">
        <v>3300.5</v>
      </c>
      <c r="S1194" s="69">
        <v>0</v>
      </c>
      <c r="T1194" s="69">
        <v>0</v>
      </c>
      <c r="U1194" s="69">
        <v>0</v>
      </c>
      <c r="V1194" s="69">
        <v>0</v>
      </c>
      <c r="W1194" s="40">
        <v>25</v>
      </c>
      <c r="X1194" s="40">
        <v>15633.74</v>
      </c>
      <c r="Y1194" s="69">
        <v>0</v>
      </c>
      <c r="Z1194" s="40">
        <v>3496</v>
      </c>
      <c r="AA1194" s="69">
        <v>0</v>
      </c>
    </row>
    <row r="1195" spans="1:27">
      <c r="A1195" s="67" t="s">
        <v>3051</v>
      </c>
      <c r="B1195" s="67" t="s">
        <v>4793</v>
      </c>
      <c r="C1195" s="67" t="s">
        <v>3088</v>
      </c>
      <c r="D1195" s="67" t="s">
        <v>3361</v>
      </c>
      <c r="E1195" s="67" t="s">
        <v>3362</v>
      </c>
      <c r="F1195" s="67" t="s">
        <v>1644</v>
      </c>
      <c r="G1195" s="67" t="s">
        <v>2893</v>
      </c>
      <c r="H1195" s="67" t="s">
        <v>1587</v>
      </c>
      <c r="I1195" s="67" t="s">
        <v>144</v>
      </c>
      <c r="J1195" s="67" t="s">
        <v>4418</v>
      </c>
      <c r="K1195" s="67" t="s">
        <v>4763</v>
      </c>
      <c r="L1195" s="68">
        <v>10000</v>
      </c>
      <c r="M1195" s="68">
        <v>616</v>
      </c>
      <c r="N1195" s="68">
        <v>9384</v>
      </c>
      <c r="O1195" s="67" t="s">
        <v>4764</v>
      </c>
      <c r="P1195" s="67" t="str">
        <f>TMES[[#This Row],[cedula]]&amp;TMES[[#This Row],[ctapresup]]</f>
        <v>402127342102.1.1.2.08</v>
      </c>
      <c r="Q1195" s="69">
        <v>0</v>
      </c>
      <c r="R1195" s="40">
        <v>287</v>
      </c>
      <c r="S1195" s="69">
        <v>0</v>
      </c>
      <c r="T1195" s="69">
        <v>0</v>
      </c>
      <c r="U1195" s="69">
        <v>0</v>
      </c>
      <c r="V1195" s="69">
        <v>0</v>
      </c>
      <c r="W1195" s="40">
        <v>25</v>
      </c>
      <c r="X1195" s="69">
        <v>0</v>
      </c>
      <c r="Y1195" s="69">
        <v>0</v>
      </c>
      <c r="Z1195" s="40">
        <v>304</v>
      </c>
      <c r="AA1195" s="69">
        <v>0</v>
      </c>
    </row>
    <row r="1196" spans="1:27">
      <c r="A1196" s="67" t="s">
        <v>3051</v>
      </c>
      <c r="B1196" s="67" t="s">
        <v>4793</v>
      </c>
      <c r="C1196" s="67" t="s">
        <v>3088</v>
      </c>
      <c r="D1196" s="67" t="s">
        <v>3361</v>
      </c>
      <c r="E1196" s="67" t="s">
        <v>3362</v>
      </c>
      <c r="F1196" s="67" t="s">
        <v>1666</v>
      </c>
      <c r="G1196" s="67" t="s">
        <v>2895</v>
      </c>
      <c r="H1196" s="67" t="s">
        <v>3271</v>
      </c>
      <c r="I1196" s="67" t="s">
        <v>208</v>
      </c>
      <c r="J1196" s="67" t="s">
        <v>4419</v>
      </c>
      <c r="K1196" s="67" t="s">
        <v>4763</v>
      </c>
      <c r="L1196" s="68">
        <v>70000</v>
      </c>
      <c r="M1196" s="68">
        <v>9530.48</v>
      </c>
      <c r="N1196" s="68">
        <v>60469.52</v>
      </c>
      <c r="O1196" s="67" t="s">
        <v>4764</v>
      </c>
      <c r="P1196" s="67" t="str">
        <f>TMES[[#This Row],[cedula]]&amp;TMES[[#This Row],[ctapresup]]</f>
        <v>402218010182.1.1.2.08</v>
      </c>
      <c r="Q1196" s="69">
        <v>0</v>
      </c>
      <c r="R1196" s="40">
        <v>2009</v>
      </c>
      <c r="S1196" s="69">
        <v>0</v>
      </c>
      <c r="T1196" s="69">
        <v>0</v>
      </c>
      <c r="U1196" s="69">
        <v>0</v>
      </c>
      <c r="V1196" s="69">
        <v>0</v>
      </c>
      <c r="W1196" s="40">
        <v>25</v>
      </c>
      <c r="X1196" s="40">
        <v>5368.48</v>
      </c>
      <c r="Y1196" s="69">
        <v>0</v>
      </c>
      <c r="Z1196" s="40">
        <v>2128</v>
      </c>
      <c r="AA1196" s="69">
        <v>0</v>
      </c>
    </row>
    <row r="1197" spans="1:27">
      <c r="A1197" s="67" t="s">
        <v>3051</v>
      </c>
      <c r="B1197" s="67" t="s">
        <v>4793</v>
      </c>
      <c r="C1197" s="67" t="s">
        <v>3088</v>
      </c>
      <c r="D1197" s="67" t="s">
        <v>3361</v>
      </c>
      <c r="E1197" s="67" t="s">
        <v>3362</v>
      </c>
      <c r="F1197" s="67" t="s">
        <v>3085</v>
      </c>
      <c r="G1197" s="67" t="s">
        <v>2896</v>
      </c>
      <c r="H1197" s="67" t="s">
        <v>100</v>
      </c>
      <c r="I1197" s="67" t="s">
        <v>185</v>
      </c>
      <c r="J1197" s="67" t="s">
        <v>4420</v>
      </c>
      <c r="K1197" s="67" t="s">
        <v>4763</v>
      </c>
      <c r="L1197" s="68">
        <v>45000</v>
      </c>
      <c r="M1197" s="68">
        <v>3832.83</v>
      </c>
      <c r="N1197" s="68">
        <v>41167.17</v>
      </c>
      <c r="O1197" s="67" t="s">
        <v>4764</v>
      </c>
      <c r="P1197" s="67" t="str">
        <f>TMES[[#This Row],[cedula]]&amp;TMES[[#This Row],[ctapresup]]</f>
        <v>223002537742.1.1.2.08</v>
      </c>
      <c r="Q1197" s="69">
        <v>0</v>
      </c>
      <c r="R1197" s="40">
        <v>1291.5</v>
      </c>
      <c r="S1197" s="69">
        <v>0</v>
      </c>
      <c r="T1197" s="69">
        <v>0</v>
      </c>
      <c r="U1197" s="69">
        <v>0</v>
      </c>
      <c r="V1197" s="69">
        <v>0</v>
      </c>
      <c r="W1197" s="40">
        <v>25</v>
      </c>
      <c r="X1197" s="40">
        <v>1148.33</v>
      </c>
      <c r="Y1197" s="69">
        <v>0</v>
      </c>
      <c r="Z1197" s="40">
        <v>1368</v>
      </c>
      <c r="AA1197" s="69">
        <v>0</v>
      </c>
    </row>
    <row r="1198" spans="1:27">
      <c r="A1198" s="67" t="s">
        <v>3051</v>
      </c>
      <c r="B1198" s="67" t="s">
        <v>4793</v>
      </c>
      <c r="C1198" s="67" t="s">
        <v>3088</v>
      </c>
      <c r="D1198" s="67" t="s">
        <v>3361</v>
      </c>
      <c r="E1198" s="67" t="s">
        <v>3362</v>
      </c>
      <c r="F1198" s="67" t="s">
        <v>4825</v>
      </c>
      <c r="G1198" s="67" t="s">
        <v>4826</v>
      </c>
      <c r="H1198" s="67" t="s">
        <v>290</v>
      </c>
      <c r="I1198" s="67" t="s">
        <v>288</v>
      </c>
      <c r="J1198" s="67" t="s">
        <v>4827</v>
      </c>
      <c r="K1198" s="67" t="s">
        <v>4763</v>
      </c>
      <c r="L1198" s="68">
        <v>45000</v>
      </c>
      <c r="M1198" s="68">
        <v>3832.83</v>
      </c>
      <c r="N1198" s="68">
        <v>41167.17</v>
      </c>
      <c r="O1198" s="67" t="s">
        <v>4764</v>
      </c>
      <c r="P1198" s="67" t="str">
        <f>TMES[[#This Row],[cedula]]&amp;TMES[[#This Row],[ctapresup]]</f>
        <v>402237441742.1.1.2.08</v>
      </c>
      <c r="Q1198" s="69">
        <v>0</v>
      </c>
      <c r="R1198" s="40">
        <v>1291.5</v>
      </c>
      <c r="S1198" s="69">
        <v>0</v>
      </c>
      <c r="T1198" s="69">
        <v>0</v>
      </c>
      <c r="U1198" s="69">
        <v>0</v>
      </c>
      <c r="V1198" s="69">
        <v>0</v>
      </c>
      <c r="W1198" s="40">
        <v>25</v>
      </c>
      <c r="X1198" s="40">
        <v>1148.33</v>
      </c>
      <c r="Y1198" s="69">
        <v>0</v>
      </c>
      <c r="Z1198" s="40">
        <v>1368</v>
      </c>
      <c r="AA1198" s="69">
        <v>0</v>
      </c>
    </row>
    <row r="1199" spans="1:27">
      <c r="A1199" s="67" t="s">
        <v>3051</v>
      </c>
      <c r="B1199" s="67" t="s">
        <v>4793</v>
      </c>
      <c r="C1199" s="67" t="s">
        <v>3088</v>
      </c>
      <c r="D1199" s="67" t="s">
        <v>3361</v>
      </c>
      <c r="E1199" s="67" t="s">
        <v>3362</v>
      </c>
      <c r="F1199" s="67" t="s">
        <v>1645</v>
      </c>
      <c r="G1199" s="67" t="s">
        <v>2897</v>
      </c>
      <c r="H1199" s="67" t="s">
        <v>961</v>
      </c>
      <c r="I1199" s="67" t="s">
        <v>342</v>
      </c>
      <c r="J1199" s="67" t="s">
        <v>4421</v>
      </c>
      <c r="K1199" s="67" t="s">
        <v>4763</v>
      </c>
      <c r="L1199" s="68">
        <v>50000</v>
      </c>
      <c r="M1199" s="68">
        <v>4834</v>
      </c>
      <c r="N1199" s="68">
        <v>45166</v>
      </c>
      <c r="O1199" s="67" t="s">
        <v>4764</v>
      </c>
      <c r="P1199" s="67" t="str">
        <f>TMES[[#This Row],[cedula]]&amp;TMES[[#This Row],[ctapresup]]</f>
        <v>001113302212.1.1.2.08</v>
      </c>
      <c r="Q1199" s="69">
        <v>0</v>
      </c>
      <c r="R1199" s="40">
        <v>1435</v>
      </c>
      <c r="S1199" s="69">
        <v>0</v>
      </c>
      <c r="T1199" s="69">
        <v>0</v>
      </c>
      <c r="U1199" s="69">
        <v>0</v>
      </c>
      <c r="V1199" s="69">
        <v>0</v>
      </c>
      <c r="W1199" s="40">
        <v>25</v>
      </c>
      <c r="X1199" s="40">
        <v>1854</v>
      </c>
      <c r="Y1199" s="69">
        <v>0</v>
      </c>
      <c r="Z1199" s="40">
        <v>1520</v>
      </c>
      <c r="AA1199" s="69">
        <v>0</v>
      </c>
    </row>
    <row r="1200" spans="1:27">
      <c r="A1200" s="67" t="s">
        <v>3051</v>
      </c>
      <c r="B1200" s="67" t="s">
        <v>4793</v>
      </c>
      <c r="C1200" s="67" t="s">
        <v>3088</v>
      </c>
      <c r="D1200" s="67" t="s">
        <v>3361</v>
      </c>
      <c r="E1200" s="67" t="s">
        <v>3362</v>
      </c>
      <c r="F1200" s="67" t="s">
        <v>3068</v>
      </c>
      <c r="G1200" s="67" t="s">
        <v>3055</v>
      </c>
      <c r="H1200" s="67" t="s">
        <v>100</v>
      </c>
      <c r="I1200" s="67" t="s">
        <v>611</v>
      </c>
      <c r="J1200" s="67" t="s">
        <v>4422</v>
      </c>
      <c r="K1200" s="67" t="s">
        <v>4763</v>
      </c>
      <c r="L1200" s="68">
        <v>70000</v>
      </c>
      <c r="M1200" s="68">
        <v>9530.48</v>
      </c>
      <c r="N1200" s="68">
        <v>60469.52</v>
      </c>
      <c r="O1200" s="67" t="s">
        <v>4764</v>
      </c>
      <c r="P1200" s="67" t="str">
        <f>TMES[[#This Row],[cedula]]&amp;TMES[[#This Row],[ctapresup]]</f>
        <v>001097767322.1.1.2.08</v>
      </c>
      <c r="Q1200" s="69">
        <v>0</v>
      </c>
      <c r="R1200" s="40">
        <v>2009</v>
      </c>
      <c r="S1200" s="69">
        <v>0</v>
      </c>
      <c r="T1200" s="69">
        <v>0</v>
      </c>
      <c r="U1200" s="69">
        <v>0</v>
      </c>
      <c r="V1200" s="69">
        <v>0</v>
      </c>
      <c r="W1200" s="40">
        <v>25</v>
      </c>
      <c r="X1200" s="40">
        <v>5368.48</v>
      </c>
      <c r="Y1200" s="69">
        <v>0</v>
      </c>
      <c r="Z1200" s="40">
        <v>2128</v>
      </c>
      <c r="AA1200" s="69">
        <v>0</v>
      </c>
    </row>
    <row r="1201" spans="1:27">
      <c r="A1201" s="67" t="s">
        <v>3051</v>
      </c>
      <c r="B1201" s="67" t="s">
        <v>4793</v>
      </c>
      <c r="C1201" s="67" t="s">
        <v>3088</v>
      </c>
      <c r="D1201" s="67" t="s">
        <v>3361</v>
      </c>
      <c r="E1201" s="67" t="s">
        <v>3362</v>
      </c>
      <c r="F1201" s="67" t="s">
        <v>4828</v>
      </c>
      <c r="G1201" s="67" t="s">
        <v>4829</v>
      </c>
      <c r="H1201" s="67" t="s">
        <v>130</v>
      </c>
      <c r="I1201" s="67" t="s">
        <v>4830</v>
      </c>
      <c r="J1201" s="67" t="s">
        <v>4831</v>
      </c>
      <c r="K1201" s="67" t="s">
        <v>4763</v>
      </c>
      <c r="L1201" s="68">
        <v>115000</v>
      </c>
      <c r="M1201" s="68">
        <v>22455.24</v>
      </c>
      <c r="N1201" s="68">
        <v>92544.76</v>
      </c>
      <c r="O1201" s="67" t="s">
        <v>4764</v>
      </c>
      <c r="P1201" s="67" t="str">
        <f>TMES[[#This Row],[cedula]]&amp;TMES[[#This Row],[ctapresup]]</f>
        <v>402249688482.1.1.2.08</v>
      </c>
      <c r="Q1201" s="69">
        <v>0</v>
      </c>
      <c r="R1201" s="40">
        <v>3300.5</v>
      </c>
      <c r="S1201" s="69">
        <v>0</v>
      </c>
      <c r="T1201" s="69">
        <v>0</v>
      </c>
      <c r="U1201" s="69">
        <v>0</v>
      </c>
      <c r="V1201" s="69">
        <v>0</v>
      </c>
      <c r="W1201" s="40">
        <v>25</v>
      </c>
      <c r="X1201" s="40">
        <v>15633.74</v>
      </c>
      <c r="Y1201" s="69">
        <v>0</v>
      </c>
      <c r="Z1201" s="40">
        <v>3496</v>
      </c>
      <c r="AA1201" s="69">
        <v>0</v>
      </c>
    </row>
    <row r="1202" spans="1:27">
      <c r="A1202" s="67" t="s">
        <v>3054</v>
      </c>
      <c r="B1202" s="67" t="s">
        <v>3049</v>
      </c>
      <c r="C1202" s="67" t="s">
        <v>3088</v>
      </c>
      <c r="D1202" s="67" t="s">
        <v>3361</v>
      </c>
      <c r="E1202" s="67" t="s">
        <v>3362</v>
      </c>
      <c r="F1202" s="67" t="s">
        <v>1008</v>
      </c>
      <c r="G1202" s="67" t="s">
        <v>2898</v>
      </c>
      <c r="H1202" s="67" t="s">
        <v>838</v>
      </c>
      <c r="I1202" s="67" t="s">
        <v>1116</v>
      </c>
      <c r="J1202" s="67" t="s">
        <v>4423</v>
      </c>
      <c r="K1202" s="67" t="s">
        <v>4763</v>
      </c>
      <c r="L1202" s="68">
        <v>10000</v>
      </c>
      <c r="M1202" s="68">
        <v>666</v>
      </c>
      <c r="N1202" s="68">
        <v>9334</v>
      </c>
      <c r="O1202" s="67" t="s">
        <v>4764</v>
      </c>
      <c r="P1202" s="67" t="str">
        <f>TMES[[#This Row],[cedula]]&amp;TMES[[#This Row],[ctapresup]]</f>
        <v>001173885042.1.1.3.01</v>
      </c>
      <c r="Q1202" s="69">
        <v>0</v>
      </c>
      <c r="R1202" s="40">
        <v>287</v>
      </c>
      <c r="S1202" s="69">
        <v>0</v>
      </c>
      <c r="T1202" s="69">
        <v>0</v>
      </c>
      <c r="U1202" s="69">
        <v>0</v>
      </c>
      <c r="V1202" s="40">
        <v>50</v>
      </c>
      <c r="W1202" s="40">
        <v>25</v>
      </c>
      <c r="X1202" s="69">
        <v>0</v>
      </c>
      <c r="Y1202" s="69">
        <v>0</v>
      </c>
      <c r="Z1202" s="40">
        <v>304</v>
      </c>
      <c r="AA1202" s="69">
        <v>0</v>
      </c>
    </row>
    <row r="1203" spans="1:27">
      <c r="A1203" s="67" t="s">
        <v>3054</v>
      </c>
      <c r="B1203" s="67" t="s">
        <v>3049</v>
      </c>
      <c r="C1203" s="67" t="s">
        <v>3088</v>
      </c>
      <c r="D1203" s="67" t="s">
        <v>3361</v>
      </c>
      <c r="E1203" s="67" t="s">
        <v>3362</v>
      </c>
      <c r="F1203" s="67" t="s">
        <v>1009</v>
      </c>
      <c r="G1203" s="67" t="s">
        <v>2899</v>
      </c>
      <c r="H1203" s="67" t="s">
        <v>444</v>
      </c>
      <c r="I1203" s="67" t="s">
        <v>1116</v>
      </c>
      <c r="J1203" s="67" t="s">
        <v>4424</v>
      </c>
      <c r="K1203" s="67" t="s">
        <v>4763</v>
      </c>
      <c r="L1203" s="68">
        <v>10000</v>
      </c>
      <c r="M1203" s="68">
        <v>966</v>
      </c>
      <c r="N1203" s="68">
        <v>9034</v>
      </c>
      <c r="O1203" s="67" t="s">
        <v>4764</v>
      </c>
      <c r="P1203" s="67" t="str">
        <f>TMES[[#This Row],[cedula]]&amp;TMES[[#This Row],[ctapresup]]</f>
        <v>013000649692.1.1.3.01</v>
      </c>
      <c r="Q1203" s="69">
        <v>0</v>
      </c>
      <c r="R1203" s="40">
        <v>287</v>
      </c>
      <c r="S1203" s="40">
        <v>300</v>
      </c>
      <c r="T1203" s="69">
        <v>0</v>
      </c>
      <c r="U1203" s="69">
        <v>0</v>
      </c>
      <c r="V1203" s="40">
        <v>50</v>
      </c>
      <c r="W1203" s="40">
        <v>25</v>
      </c>
      <c r="X1203" s="69">
        <v>0</v>
      </c>
      <c r="Y1203" s="69">
        <v>0</v>
      </c>
      <c r="Z1203" s="40">
        <v>304</v>
      </c>
      <c r="AA1203" s="69">
        <v>0</v>
      </c>
    </row>
    <row r="1204" spans="1:27">
      <c r="A1204" s="67" t="s">
        <v>3054</v>
      </c>
      <c r="B1204" s="67" t="s">
        <v>3049</v>
      </c>
      <c r="C1204" s="67" t="s">
        <v>3088</v>
      </c>
      <c r="D1204" s="67" t="s">
        <v>3361</v>
      </c>
      <c r="E1204" s="67" t="s">
        <v>3362</v>
      </c>
      <c r="F1204" s="67" t="s">
        <v>1006</v>
      </c>
      <c r="G1204" s="67" t="s">
        <v>2900</v>
      </c>
      <c r="H1204" s="67" t="s">
        <v>507</v>
      </c>
      <c r="I1204" s="67" t="s">
        <v>309</v>
      </c>
      <c r="J1204" s="67" t="s">
        <v>4425</v>
      </c>
      <c r="K1204" s="67" t="s">
        <v>4763</v>
      </c>
      <c r="L1204" s="68">
        <v>10000</v>
      </c>
      <c r="M1204" s="68">
        <v>2178.4499999999998</v>
      </c>
      <c r="N1204" s="68">
        <v>7821.55</v>
      </c>
      <c r="O1204" s="67" t="s">
        <v>4764</v>
      </c>
      <c r="P1204" s="67" t="str">
        <f>TMES[[#This Row],[cedula]]&amp;TMES[[#This Row],[ctapresup]]</f>
        <v>001035498122.1.1.3.01</v>
      </c>
      <c r="Q1204" s="69">
        <v>0</v>
      </c>
      <c r="R1204" s="40">
        <v>287</v>
      </c>
      <c r="S1204" s="69">
        <v>0</v>
      </c>
      <c r="T1204" s="69">
        <v>0</v>
      </c>
      <c r="U1204" s="69">
        <v>0</v>
      </c>
      <c r="V1204" s="40">
        <v>50</v>
      </c>
      <c r="W1204" s="40">
        <v>25</v>
      </c>
      <c r="X1204" s="69">
        <v>0</v>
      </c>
      <c r="Y1204" s="69">
        <v>0</v>
      </c>
      <c r="Z1204" s="40">
        <v>304</v>
      </c>
      <c r="AA1204" s="40">
        <v>1512.45</v>
      </c>
    </row>
    <row r="1205" spans="1:27">
      <c r="A1205" s="67" t="s">
        <v>3054</v>
      </c>
      <c r="B1205" s="67" t="s">
        <v>3049</v>
      </c>
      <c r="C1205" s="67" t="s">
        <v>3088</v>
      </c>
      <c r="D1205" s="67" t="s">
        <v>3361</v>
      </c>
      <c r="E1205" s="67" t="s">
        <v>3362</v>
      </c>
      <c r="F1205" s="67" t="s">
        <v>1010</v>
      </c>
      <c r="G1205" s="67" t="s">
        <v>2901</v>
      </c>
      <c r="H1205" s="67" t="s">
        <v>1011</v>
      </c>
      <c r="I1205" s="67" t="s">
        <v>1116</v>
      </c>
      <c r="J1205" s="67" t="s">
        <v>4426</v>
      </c>
      <c r="K1205" s="67" t="s">
        <v>4763</v>
      </c>
      <c r="L1205" s="68">
        <v>30040.400000000001</v>
      </c>
      <c r="M1205" s="68">
        <v>1850.39</v>
      </c>
      <c r="N1205" s="68">
        <v>28190.01</v>
      </c>
      <c r="O1205" s="67" t="s">
        <v>4764</v>
      </c>
      <c r="P1205" s="67" t="str">
        <f>TMES[[#This Row],[cedula]]&amp;TMES[[#This Row],[ctapresup]]</f>
        <v>001006345912.1.1.3.01</v>
      </c>
      <c r="Q1205" s="69">
        <v>0</v>
      </c>
      <c r="R1205" s="40">
        <v>862.16</v>
      </c>
      <c r="S1205" s="69">
        <v>0</v>
      </c>
      <c r="T1205" s="69">
        <v>0</v>
      </c>
      <c r="U1205" s="69">
        <v>0</v>
      </c>
      <c r="V1205" s="40">
        <v>50</v>
      </c>
      <c r="W1205" s="40">
        <v>25</v>
      </c>
      <c r="X1205" s="69">
        <v>0</v>
      </c>
      <c r="Y1205" s="69">
        <v>0</v>
      </c>
      <c r="Z1205" s="40">
        <v>913.23</v>
      </c>
      <c r="AA1205" s="69">
        <v>0</v>
      </c>
    </row>
    <row r="1206" spans="1:27">
      <c r="A1206" s="67" t="s">
        <v>3054</v>
      </c>
      <c r="B1206" s="67" t="s">
        <v>3049</v>
      </c>
      <c r="C1206" s="67" t="s">
        <v>3088</v>
      </c>
      <c r="D1206" s="67" t="s">
        <v>3361</v>
      </c>
      <c r="E1206" s="67" t="s">
        <v>3362</v>
      </c>
      <c r="F1206" s="67" t="s">
        <v>1012</v>
      </c>
      <c r="G1206" s="67" t="s">
        <v>2902</v>
      </c>
      <c r="H1206" s="67" t="s">
        <v>117</v>
      </c>
      <c r="I1206" s="67" t="s">
        <v>1116</v>
      </c>
      <c r="J1206" s="67" t="s">
        <v>4427</v>
      </c>
      <c r="K1206" s="67" t="s">
        <v>4763</v>
      </c>
      <c r="L1206" s="68">
        <v>10000</v>
      </c>
      <c r="M1206" s="68">
        <v>666</v>
      </c>
      <c r="N1206" s="68">
        <v>9334</v>
      </c>
      <c r="O1206" s="67" t="s">
        <v>4764</v>
      </c>
      <c r="P1206" s="67" t="str">
        <f>TMES[[#This Row],[cedula]]&amp;TMES[[#This Row],[ctapresup]]</f>
        <v>001055247552.1.1.3.01</v>
      </c>
      <c r="Q1206" s="69">
        <v>0</v>
      </c>
      <c r="R1206" s="40">
        <v>287</v>
      </c>
      <c r="S1206" s="69">
        <v>0</v>
      </c>
      <c r="T1206" s="69">
        <v>0</v>
      </c>
      <c r="U1206" s="69">
        <v>0</v>
      </c>
      <c r="V1206" s="40">
        <v>50</v>
      </c>
      <c r="W1206" s="40">
        <v>25</v>
      </c>
      <c r="X1206" s="69">
        <v>0</v>
      </c>
      <c r="Y1206" s="69">
        <v>0</v>
      </c>
      <c r="Z1206" s="40">
        <v>304</v>
      </c>
      <c r="AA1206" s="69">
        <v>0</v>
      </c>
    </row>
    <row r="1207" spans="1:27">
      <c r="A1207" s="67" t="s">
        <v>3054</v>
      </c>
      <c r="B1207" s="67" t="s">
        <v>3049</v>
      </c>
      <c r="C1207" s="67" t="s">
        <v>3088</v>
      </c>
      <c r="D1207" s="67" t="s">
        <v>3361</v>
      </c>
      <c r="E1207" s="67" t="s">
        <v>3362</v>
      </c>
      <c r="F1207" s="67" t="s">
        <v>1013</v>
      </c>
      <c r="G1207" s="67" t="s">
        <v>2903</v>
      </c>
      <c r="H1207" s="67" t="s">
        <v>1014</v>
      </c>
      <c r="I1207" s="67" t="s">
        <v>1116</v>
      </c>
      <c r="J1207" s="67" t="s">
        <v>4428</v>
      </c>
      <c r="K1207" s="67" t="s">
        <v>4763</v>
      </c>
      <c r="L1207" s="68">
        <v>27205.34</v>
      </c>
      <c r="M1207" s="68">
        <v>1682.83</v>
      </c>
      <c r="N1207" s="68">
        <v>25522.51</v>
      </c>
      <c r="O1207" s="67" t="s">
        <v>4764</v>
      </c>
      <c r="P1207" s="67" t="str">
        <f>TMES[[#This Row],[cedula]]&amp;TMES[[#This Row],[ctapresup]]</f>
        <v>047001631342.1.1.3.01</v>
      </c>
      <c r="Q1207" s="69">
        <v>0</v>
      </c>
      <c r="R1207" s="40">
        <v>780.79</v>
      </c>
      <c r="S1207" s="69">
        <v>0</v>
      </c>
      <c r="T1207" s="69">
        <v>0</v>
      </c>
      <c r="U1207" s="69">
        <v>0</v>
      </c>
      <c r="V1207" s="40">
        <v>50</v>
      </c>
      <c r="W1207" s="40">
        <v>25</v>
      </c>
      <c r="X1207" s="69">
        <v>0</v>
      </c>
      <c r="Y1207" s="69">
        <v>0</v>
      </c>
      <c r="Z1207" s="40">
        <v>827.04</v>
      </c>
      <c r="AA1207" s="69">
        <v>0</v>
      </c>
    </row>
    <row r="1208" spans="1:27">
      <c r="A1208" s="67" t="s">
        <v>3054</v>
      </c>
      <c r="B1208" s="67" t="s">
        <v>3049</v>
      </c>
      <c r="C1208" s="67" t="s">
        <v>3088</v>
      </c>
      <c r="D1208" s="67" t="s">
        <v>3361</v>
      </c>
      <c r="E1208" s="67" t="s">
        <v>3362</v>
      </c>
      <c r="F1208" s="67" t="s">
        <v>1015</v>
      </c>
      <c r="G1208" s="67" t="s">
        <v>2904</v>
      </c>
      <c r="H1208" s="67" t="s">
        <v>697</v>
      </c>
      <c r="I1208" s="67" t="s">
        <v>1116</v>
      </c>
      <c r="J1208" s="67" t="s">
        <v>4429</v>
      </c>
      <c r="K1208" s="67" t="s">
        <v>4763</v>
      </c>
      <c r="L1208" s="68">
        <v>10000</v>
      </c>
      <c r="M1208" s="68">
        <v>966</v>
      </c>
      <c r="N1208" s="68">
        <v>9034</v>
      </c>
      <c r="O1208" s="67" t="s">
        <v>4764</v>
      </c>
      <c r="P1208" s="67" t="str">
        <f>TMES[[#This Row],[cedula]]&amp;TMES[[#This Row],[ctapresup]]</f>
        <v>001048302602.1.1.3.01</v>
      </c>
      <c r="Q1208" s="69">
        <v>0</v>
      </c>
      <c r="R1208" s="40">
        <v>287</v>
      </c>
      <c r="S1208" s="40">
        <v>300</v>
      </c>
      <c r="T1208" s="69">
        <v>0</v>
      </c>
      <c r="U1208" s="69">
        <v>0</v>
      </c>
      <c r="V1208" s="40">
        <v>50</v>
      </c>
      <c r="W1208" s="40">
        <v>25</v>
      </c>
      <c r="X1208" s="69">
        <v>0</v>
      </c>
      <c r="Y1208" s="69">
        <v>0</v>
      </c>
      <c r="Z1208" s="40">
        <v>304</v>
      </c>
      <c r="AA1208" s="69">
        <v>0</v>
      </c>
    </row>
    <row r="1209" spans="1:27">
      <c r="A1209" s="67" t="s">
        <v>3054</v>
      </c>
      <c r="B1209" s="67" t="s">
        <v>3049</v>
      </c>
      <c r="C1209" s="67" t="s">
        <v>3088</v>
      </c>
      <c r="D1209" s="67" t="s">
        <v>3361</v>
      </c>
      <c r="E1209" s="67" t="s">
        <v>3362</v>
      </c>
      <c r="F1209" s="67" t="s">
        <v>1016</v>
      </c>
      <c r="G1209" s="67" t="s">
        <v>1588</v>
      </c>
      <c r="H1209" s="67" t="s">
        <v>444</v>
      </c>
      <c r="I1209" s="67" t="s">
        <v>1116</v>
      </c>
      <c r="J1209" s="67" t="s">
        <v>4430</v>
      </c>
      <c r="K1209" s="67" t="s">
        <v>4763</v>
      </c>
      <c r="L1209" s="68">
        <v>10000</v>
      </c>
      <c r="M1209" s="68">
        <v>616</v>
      </c>
      <c r="N1209" s="68">
        <v>9384</v>
      </c>
      <c r="O1209" s="67" t="s">
        <v>4764</v>
      </c>
      <c r="P1209" s="67" t="str">
        <f>TMES[[#This Row],[cedula]]&amp;TMES[[#This Row],[ctapresup]]</f>
        <v>001056445042.1.1.3.01</v>
      </c>
      <c r="Q1209" s="69">
        <v>0</v>
      </c>
      <c r="R1209" s="40">
        <v>287</v>
      </c>
      <c r="S1209" s="69">
        <v>0</v>
      </c>
      <c r="T1209" s="69">
        <v>0</v>
      </c>
      <c r="U1209" s="69">
        <v>0</v>
      </c>
      <c r="V1209" s="69">
        <v>0</v>
      </c>
      <c r="W1209" s="40">
        <v>25</v>
      </c>
      <c r="X1209" s="69">
        <v>0</v>
      </c>
      <c r="Y1209" s="69">
        <v>0</v>
      </c>
      <c r="Z1209" s="40">
        <v>304</v>
      </c>
      <c r="AA1209" s="69">
        <v>0</v>
      </c>
    </row>
    <row r="1210" spans="1:27">
      <c r="A1210" s="67" t="s">
        <v>3054</v>
      </c>
      <c r="B1210" s="67" t="s">
        <v>3049</v>
      </c>
      <c r="C1210" s="67" t="s">
        <v>3088</v>
      </c>
      <c r="D1210" s="67" t="s">
        <v>3361</v>
      </c>
      <c r="E1210" s="67" t="s">
        <v>3362</v>
      </c>
      <c r="F1210" s="67" t="s">
        <v>1017</v>
      </c>
      <c r="G1210" s="67" t="s">
        <v>2905</v>
      </c>
      <c r="H1210" s="67" t="s">
        <v>1018</v>
      </c>
      <c r="I1210" s="67" t="s">
        <v>1116</v>
      </c>
      <c r="J1210" s="67" t="s">
        <v>4431</v>
      </c>
      <c r="K1210" s="67" t="s">
        <v>4763</v>
      </c>
      <c r="L1210" s="68">
        <v>10000</v>
      </c>
      <c r="M1210" s="68">
        <v>666</v>
      </c>
      <c r="N1210" s="68">
        <v>9334</v>
      </c>
      <c r="O1210" s="67" t="s">
        <v>4764</v>
      </c>
      <c r="P1210" s="67" t="str">
        <f>TMES[[#This Row],[cedula]]&amp;TMES[[#This Row],[ctapresup]]</f>
        <v>001086892822.1.1.3.01</v>
      </c>
      <c r="Q1210" s="69">
        <v>0</v>
      </c>
      <c r="R1210" s="40">
        <v>287</v>
      </c>
      <c r="S1210" s="69">
        <v>0</v>
      </c>
      <c r="T1210" s="69">
        <v>0</v>
      </c>
      <c r="U1210" s="69">
        <v>0</v>
      </c>
      <c r="V1210" s="40">
        <v>50</v>
      </c>
      <c r="W1210" s="40">
        <v>25</v>
      </c>
      <c r="X1210" s="69">
        <v>0</v>
      </c>
      <c r="Y1210" s="69">
        <v>0</v>
      </c>
      <c r="Z1210" s="40">
        <v>304</v>
      </c>
      <c r="AA1210" s="69">
        <v>0</v>
      </c>
    </row>
    <row r="1211" spans="1:27">
      <c r="A1211" s="67" t="s">
        <v>3054</v>
      </c>
      <c r="B1211" s="67" t="s">
        <v>3049</v>
      </c>
      <c r="C1211" s="67" t="s">
        <v>3088</v>
      </c>
      <c r="D1211" s="67" t="s">
        <v>3361</v>
      </c>
      <c r="E1211" s="67" t="s">
        <v>3362</v>
      </c>
      <c r="F1211" s="67" t="s">
        <v>439</v>
      </c>
      <c r="G1211" s="67" t="s">
        <v>1435</v>
      </c>
      <c r="H1211" s="67" t="s">
        <v>8</v>
      </c>
      <c r="I1211" s="67" t="s">
        <v>342</v>
      </c>
      <c r="J1211" s="67" t="s">
        <v>4432</v>
      </c>
      <c r="K1211" s="67" t="s">
        <v>4763</v>
      </c>
      <c r="L1211" s="68">
        <v>16500</v>
      </c>
      <c r="M1211" s="68">
        <v>1000.15</v>
      </c>
      <c r="N1211" s="68">
        <v>15499.85</v>
      </c>
      <c r="O1211" s="67" t="s">
        <v>4764</v>
      </c>
      <c r="P1211" s="67" t="str">
        <f>TMES[[#This Row],[cedula]]&amp;TMES[[#This Row],[ctapresup]]</f>
        <v>001061338122.1.1.3.01</v>
      </c>
      <c r="Q1211" s="69">
        <v>0</v>
      </c>
      <c r="R1211" s="40">
        <v>473.55</v>
      </c>
      <c r="S1211" s="69">
        <v>0</v>
      </c>
      <c r="T1211" s="69">
        <v>0</v>
      </c>
      <c r="U1211" s="69">
        <v>0</v>
      </c>
      <c r="V1211" s="69">
        <v>0</v>
      </c>
      <c r="W1211" s="40">
        <v>25</v>
      </c>
      <c r="X1211" s="69">
        <v>0</v>
      </c>
      <c r="Y1211" s="69">
        <v>0</v>
      </c>
      <c r="Z1211" s="40">
        <v>501.6</v>
      </c>
      <c r="AA1211" s="69">
        <v>0</v>
      </c>
    </row>
    <row r="1212" spans="1:27">
      <c r="A1212" s="67" t="s">
        <v>3054</v>
      </c>
      <c r="B1212" s="67" t="s">
        <v>3049</v>
      </c>
      <c r="C1212" s="67" t="s">
        <v>3088</v>
      </c>
      <c r="D1212" s="67" t="s">
        <v>3361</v>
      </c>
      <c r="E1212" s="67" t="s">
        <v>3362</v>
      </c>
      <c r="F1212" s="67" t="s">
        <v>1019</v>
      </c>
      <c r="G1212" s="67" t="s">
        <v>1589</v>
      </c>
      <c r="H1212" s="67" t="s">
        <v>8</v>
      </c>
      <c r="I1212" s="67" t="s">
        <v>1116</v>
      </c>
      <c r="J1212" s="67" t="s">
        <v>4433</v>
      </c>
      <c r="K1212" s="67" t="s">
        <v>4763</v>
      </c>
      <c r="L1212" s="68">
        <v>10000</v>
      </c>
      <c r="M1212" s="68">
        <v>966</v>
      </c>
      <c r="N1212" s="68">
        <v>9034</v>
      </c>
      <c r="O1212" s="67" t="s">
        <v>4764</v>
      </c>
      <c r="P1212" s="67" t="str">
        <f>TMES[[#This Row],[cedula]]&amp;TMES[[#This Row],[ctapresup]]</f>
        <v>082000989302.1.1.3.01</v>
      </c>
      <c r="Q1212" s="69">
        <v>0</v>
      </c>
      <c r="R1212" s="40">
        <v>287</v>
      </c>
      <c r="S1212" s="40">
        <v>300</v>
      </c>
      <c r="T1212" s="69">
        <v>0</v>
      </c>
      <c r="U1212" s="69">
        <v>0</v>
      </c>
      <c r="V1212" s="40">
        <v>50</v>
      </c>
      <c r="W1212" s="40">
        <v>25</v>
      </c>
      <c r="X1212" s="69">
        <v>0</v>
      </c>
      <c r="Y1212" s="69">
        <v>0</v>
      </c>
      <c r="Z1212" s="40">
        <v>304</v>
      </c>
      <c r="AA1212" s="69">
        <v>0</v>
      </c>
    </row>
    <row r="1213" spans="1:27">
      <c r="A1213" s="67" t="s">
        <v>3054</v>
      </c>
      <c r="B1213" s="67" t="s">
        <v>3049</v>
      </c>
      <c r="C1213" s="67" t="s">
        <v>3088</v>
      </c>
      <c r="D1213" s="67" t="s">
        <v>3361</v>
      </c>
      <c r="E1213" s="67" t="s">
        <v>3362</v>
      </c>
      <c r="F1213" s="67" t="s">
        <v>1020</v>
      </c>
      <c r="G1213" s="67" t="s">
        <v>2906</v>
      </c>
      <c r="H1213" s="67" t="s">
        <v>1021</v>
      </c>
      <c r="I1213" s="67" t="s">
        <v>1116</v>
      </c>
      <c r="J1213" s="67" t="s">
        <v>4434</v>
      </c>
      <c r="K1213" s="67" t="s">
        <v>4763</v>
      </c>
      <c r="L1213" s="68">
        <v>10000</v>
      </c>
      <c r="M1213" s="68">
        <v>966</v>
      </c>
      <c r="N1213" s="68">
        <v>9034</v>
      </c>
      <c r="O1213" s="67" t="s">
        <v>4764</v>
      </c>
      <c r="P1213" s="67" t="str">
        <f>TMES[[#This Row],[cedula]]&amp;TMES[[#This Row],[ctapresup]]</f>
        <v>001107437212.1.1.3.01</v>
      </c>
      <c r="Q1213" s="69">
        <v>0</v>
      </c>
      <c r="R1213" s="40">
        <v>287</v>
      </c>
      <c r="S1213" s="40">
        <v>300</v>
      </c>
      <c r="T1213" s="69">
        <v>0</v>
      </c>
      <c r="U1213" s="69">
        <v>0</v>
      </c>
      <c r="V1213" s="40">
        <v>50</v>
      </c>
      <c r="W1213" s="40">
        <v>25</v>
      </c>
      <c r="X1213" s="69">
        <v>0</v>
      </c>
      <c r="Y1213" s="69">
        <v>0</v>
      </c>
      <c r="Z1213" s="40">
        <v>304</v>
      </c>
      <c r="AA1213" s="69">
        <v>0</v>
      </c>
    </row>
    <row r="1214" spans="1:27">
      <c r="A1214" s="67" t="s">
        <v>3054</v>
      </c>
      <c r="B1214" s="67" t="s">
        <v>3049</v>
      </c>
      <c r="C1214" s="67" t="s">
        <v>3088</v>
      </c>
      <c r="D1214" s="67" t="s">
        <v>3361</v>
      </c>
      <c r="E1214" s="67" t="s">
        <v>3362</v>
      </c>
      <c r="F1214" s="67" t="s">
        <v>593</v>
      </c>
      <c r="G1214" s="67" t="s">
        <v>2672</v>
      </c>
      <c r="H1214" s="67" t="s">
        <v>59</v>
      </c>
      <c r="I1214" s="67" t="s">
        <v>589</v>
      </c>
      <c r="J1214" s="67" t="s">
        <v>4435</v>
      </c>
      <c r="K1214" s="67" t="s">
        <v>4763</v>
      </c>
      <c r="L1214" s="68">
        <v>140000</v>
      </c>
      <c r="M1214" s="68">
        <v>29863.37</v>
      </c>
      <c r="N1214" s="68">
        <v>110136.63</v>
      </c>
      <c r="O1214" s="67" t="s">
        <v>4764</v>
      </c>
      <c r="P1214" s="67" t="str">
        <f>TMES[[#This Row],[cedula]]&amp;TMES[[#This Row],[ctapresup]]</f>
        <v>001019547172.1.1.3.01</v>
      </c>
      <c r="Q1214" s="69">
        <v>0</v>
      </c>
      <c r="R1214" s="40">
        <v>4018</v>
      </c>
      <c r="S1214" s="69">
        <v>0</v>
      </c>
      <c r="T1214" s="69">
        <v>0</v>
      </c>
      <c r="U1214" s="69">
        <v>0</v>
      </c>
      <c r="V1214" s="40">
        <v>50</v>
      </c>
      <c r="W1214" s="40">
        <v>25</v>
      </c>
      <c r="X1214" s="40">
        <v>21514.37</v>
      </c>
      <c r="Y1214" s="69">
        <v>0</v>
      </c>
      <c r="Z1214" s="40">
        <v>4256</v>
      </c>
      <c r="AA1214" s="69">
        <v>0</v>
      </c>
    </row>
    <row r="1215" spans="1:27">
      <c r="A1215" s="67" t="s">
        <v>3054</v>
      </c>
      <c r="B1215" s="67" t="s">
        <v>3049</v>
      </c>
      <c r="C1215" s="67" t="s">
        <v>3088</v>
      </c>
      <c r="D1215" s="67" t="s">
        <v>3361</v>
      </c>
      <c r="E1215" s="67" t="s">
        <v>3362</v>
      </c>
      <c r="F1215" s="67" t="s">
        <v>877</v>
      </c>
      <c r="G1215" s="67" t="s">
        <v>1454</v>
      </c>
      <c r="H1215" s="67" t="s">
        <v>516</v>
      </c>
      <c r="I1215" s="67" t="s">
        <v>342</v>
      </c>
      <c r="J1215" s="67" t="s">
        <v>4436</v>
      </c>
      <c r="K1215" s="67" t="s">
        <v>4763</v>
      </c>
      <c r="L1215" s="68">
        <v>145000</v>
      </c>
      <c r="M1215" s="68">
        <v>31284.99</v>
      </c>
      <c r="N1215" s="68">
        <v>113715.01</v>
      </c>
      <c r="O1215" s="67" t="s">
        <v>4764</v>
      </c>
      <c r="P1215" s="67" t="str">
        <f>TMES[[#This Row],[cedula]]&amp;TMES[[#This Row],[ctapresup]]</f>
        <v>001009673062.1.1.3.01</v>
      </c>
      <c r="Q1215" s="69">
        <v>0</v>
      </c>
      <c r="R1215" s="40">
        <v>4161.5</v>
      </c>
      <c r="S1215" s="69">
        <v>0</v>
      </c>
      <c r="T1215" s="69">
        <v>0</v>
      </c>
      <c r="U1215" s="69">
        <v>0</v>
      </c>
      <c r="V1215" s="69">
        <v>0</v>
      </c>
      <c r="W1215" s="40">
        <v>25</v>
      </c>
      <c r="X1215" s="40">
        <v>22690.49</v>
      </c>
      <c r="Y1215" s="69">
        <v>0</v>
      </c>
      <c r="Z1215" s="40">
        <v>4408</v>
      </c>
      <c r="AA1215" s="69">
        <v>0</v>
      </c>
    </row>
    <row r="1216" spans="1:27">
      <c r="A1216" s="67" t="s">
        <v>3054</v>
      </c>
      <c r="B1216" s="67" t="s">
        <v>3049</v>
      </c>
      <c r="C1216" s="67" t="s">
        <v>3088</v>
      </c>
      <c r="D1216" s="67" t="s">
        <v>3361</v>
      </c>
      <c r="E1216" s="67" t="s">
        <v>3362</v>
      </c>
      <c r="F1216" s="67" t="s">
        <v>4437</v>
      </c>
      <c r="G1216" s="67" t="s">
        <v>2907</v>
      </c>
      <c r="H1216" s="67" t="s">
        <v>838</v>
      </c>
      <c r="I1216" s="67" t="s">
        <v>1116</v>
      </c>
      <c r="J1216" s="67" t="s">
        <v>4438</v>
      </c>
      <c r="K1216" s="67" t="s">
        <v>4763</v>
      </c>
      <c r="L1216" s="68">
        <v>10000</v>
      </c>
      <c r="M1216" s="68">
        <v>666</v>
      </c>
      <c r="N1216" s="68">
        <v>9334</v>
      </c>
      <c r="O1216" s="67" t="s">
        <v>4764</v>
      </c>
      <c r="P1216" s="67" t="str">
        <f>TMES[[#This Row],[cedula]]&amp;TMES[[#This Row],[ctapresup]]</f>
        <v>001074315382.1.1.3.01</v>
      </c>
      <c r="Q1216" s="69">
        <v>0</v>
      </c>
      <c r="R1216" s="40">
        <v>287</v>
      </c>
      <c r="S1216" s="69">
        <v>0</v>
      </c>
      <c r="T1216" s="69">
        <v>0</v>
      </c>
      <c r="U1216" s="69">
        <v>0</v>
      </c>
      <c r="V1216" s="40">
        <v>50</v>
      </c>
      <c r="W1216" s="40">
        <v>25</v>
      </c>
      <c r="X1216" s="69">
        <v>0</v>
      </c>
      <c r="Y1216" s="69">
        <v>0</v>
      </c>
      <c r="Z1216" s="40">
        <v>304</v>
      </c>
      <c r="AA1216" s="69">
        <v>0</v>
      </c>
    </row>
    <row r="1217" spans="1:27">
      <c r="A1217" s="67" t="s">
        <v>3054</v>
      </c>
      <c r="B1217" s="67" t="s">
        <v>3049</v>
      </c>
      <c r="C1217" s="67" t="s">
        <v>3088</v>
      </c>
      <c r="D1217" s="67" t="s">
        <v>3361</v>
      </c>
      <c r="E1217" s="67" t="s">
        <v>3362</v>
      </c>
      <c r="F1217" s="67" t="s">
        <v>1007</v>
      </c>
      <c r="G1217" s="67" t="s">
        <v>2908</v>
      </c>
      <c r="H1217" s="67" t="s">
        <v>8</v>
      </c>
      <c r="I1217" s="67" t="s">
        <v>728</v>
      </c>
      <c r="J1217" s="67" t="s">
        <v>4439</v>
      </c>
      <c r="K1217" s="67" t="s">
        <v>4763</v>
      </c>
      <c r="L1217" s="68">
        <v>15000</v>
      </c>
      <c r="M1217" s="68">
        <v>911.5</v>
      </c>
      <c r="N1217" s="68">
        <v>14088.5</v>
      </c>
      <c r="O1217" s="67" t="s">
        <v>4764</v>
      </c>
      <c r="P1217" s="67" t="str">
        <f>TMES[[#This Row],[cedula]]&amp;TMES[[#This Row],[ctapresup]]</f>
        <v>031001571752.1.1.3.01</v>
      </c>
      <c r="Q1217" s="69">
        <v>0</v>
      </c>
      <c r="R1217" s="40">
        <v>430.5</v>
      </c>
      <c r="S1217" s="69">
        <v>0</v>
      </c>
      <c r="T1217" s="69">
        <v>0</v>
      </c>
      <c r="U1217" s="69">
        <v>0</v>
      </c>
      <c r="V1217" s="69">
        <v>0</v>
      </c>
      <c r="W1217" s="40">
        <v>25</v>
      </c>
      <c r="X1217" s="69">
        <v>0</v>
      </c>
      <c r="Y1217" s="69">
        <v>0</v>
      </c>
      <c r="Z1217" s="40">
        <v>456</v>
      </c>
      <c r="AA1217" s="69">
        <v>0</v>
      </c>
    </row>
    <row r="1218" spans="1:27">
      <c r="A1218" s="67" t="s">
        <v>3054</v>
      </c>
      <c r="B1218" s="67" t="s">
        <v>3049</v>
      </c>
      <c r="C1218" s="67" t="s">
        <v>3088</v>
      </c>
      <c r="D1218" s="67" t="s">
        <v>3361</v>
      </c>
      <c r="E1218" s="67" t="s">
        <v>3362</v>
      </c>
      <c r="F1218" s="67" t="s">
        <v>1022</v>
      </c>
      <c r="G1218" s="67" t="s">
        <v>2909</v>
      </c>
      <c r="H1218" s="67" t="s">
        <v>27</v>
      </c>
      <c r="I1218" s="67" t="s">
        <v>1116</v>
      </c>
      <c r="J1218" s="67" t="s">
        <v>4440</v>
      </c>
      <c r="K1218" s="67" t="s">
        <v>4763</v>
      </c>
      <c r="L1218" s="68">
        <v>10000</v>
      </c>
      <c r="M1218" s="68">
        <v>666</v>
      </c>
      <c r="N1218" s="68">
        <v>9334</v>
      </c>
      <c r="O1218" s="67" t="s">
        <v>4764</v>
      </c>
      <c r="P1218" s="67" t="str">
        <f>TMES[[#This Row],[cedula]]&amp;TMES[[#This Row],[ctapresup]]</f>
        <v>001005529002.1.1.3.01</v>
      </c>
      <c r="Q1218" s="69">
        <v>0</v>
      </c>
      <c r="R1218" s="40">
        <v>287</v>
      </c>
      <c r="S1218" s="69">
        <v>0</v>
      </c>
      <c r="T1218" s="69">
        <v>0</v>
      </c>
      <c r="U1218" s="69">
        <v>0</v>
      </c>
      <c r="V1218" s="40">
        <v>50</v>
      </c>
      <c r="W1218" s="40">
        <v>25</v>
      </c>
      <c r="X1218" s="69">
        <v>0</v>
      </c>
      <c r="Y1218" s="69">
        <v>0</v>
      </c>
      <c r="Z1218" s="40">
        <v>304</v>
      </c>
      <c r="AA1218" s="69">
        <v>0</v>
      </c>
    </row>
    <row r="1219" spans="1:27">
      <c r="A1219" s="67" t="s">
        <v>3054</v>
      </c>
      <c r="B1219" s="67" t="s">
        <v>3049</v>
      </c>
      <c r="C1219" s="67" t="s">
        <v>3088</v>
      </c>
      <c r="D1219" s="67" t="s">
        <v>3361</v>
      </c>
      <c r="E1219" s="67" t="s">
        <v>3362</v>
      </c>
      <c r="F1219" s="67" t="s">
        <v>1023</v>
      </c>
      <c r="G1219" s="67" t="s">
        <v>2910</v>
      </c>
      <c r="H1219" s="67" t="s">
        <v>724</v>
      </c>
      <c r="I1219" s="67" t="s">
        <v>1116</v>
      </c>
      <c r="J1219" s="67" t="s">
        <v>4441</v>
      </c>
      <c r="K1219" s="67" t="s">
        <v>4763</v>
      </c>
      <c r="L1219" s="68">
        <v>10000</v>
      </c>
      <c r="M1219" s="68">
        <v>4807.99</v>
      </c>
      <c r="N1219" s="68">
        <v>5192.01</v>
      </c>
      <c r="O1219" s="67" t="s">
        <v>4764</v>
      </c>
      <c r="P1219" s="67" t="str">
        <f>TMES[[#This Row],[cedula]]&amp;TMES[[#This Row],[ctapresup]]</f>
        <v>001024472162.1.1.3.01</v>
      </c>
      <c r="Q1219" s="69">
        <v>0</v>
      </c>
      <c r="R1219" s="40">
        <v>287</v>
      </c>
      <c r="S1219" s="69">
        <v>0</v>
      </c>
      <c r="T1219" s="40">
        <v>4141.99</v>
      </c>
      <c r="U1219" s="69">
        <v>0</v>
      </c>
      <c r="V1219" s="40">
        <v>50</v>
      </c>
      <c r="W1219" s="40">
        <v>25</v>
      </c>
      <c r="X1219" s="69">
        <v>0</v>
      </c>
      <c r="Y1219" s="69">
        <v>0</v>
      </c>
      <c r="Z1219" s="40">
        <v>304</v>
      </c>
      <c r="AA1219" s="69">
        <v>0</v>
      </c>
    </row>
    <row r="1220" spans="1:27">
      <c r="A1220" s="67" t="s">
        <v>3054</v>
      </c>
      <c r="B1220" s="67" t="s">
        <v>3049</v>
      </c>
      <c r="C1220" s="67" t="s">
        <v>3088</v>
      </c>
      <c r="D1220" s="67" t="s">
        <v>3361</v>
      </c>
      <c r="E1220" s="67" t="s">
        <v>3362</v>
      </c>
      <c r="F1220" s="67" t="s">
        <v>1004</v>
      </c>
      <c r="G1220" s="67" t="s">
        <v>2911</v>
      </c>
      <c r="H1220" s="67" t="s">
        <v>191</v>
      </c>
      <c r="I1220" s="67" t="s">
        <v>190</v>
      </c>
      <c r="J1220" s="67" t="s">
        <v>4442</v>
      </c>
      <c r="K1220" s="67" t="s">
        <v>4763</v>
      </c>
      <c r="L1220" s="68">
        <v>21735</v>
      </c>
      <c r="M1220" s="68">
        <v>1759.53</v>
      </c>
      <c r="N1220" s="68">
        <v>19975.47</v>
      </c>
      <c r="O1220" s="67" t="s">
        <v>4764</v>
      </c>
      <c r="P1220" s="67" t="str">
        <f>TMES[[#This Row],[cedula]]&amp;TMES[[#This Row],[ctapresup]]</f>
        <v>001001228112.1.1.3.01</v>
      </c>
      <c r="Q1220" s="69">
        <v>0</v>
      </c>
      <c r="R1220" s="40">
        <v>623.79</v>
      </c>
      <c r="S1220" s="40">
        <v>400</v>
      </c>
      <c r="T1220" s="69">
        <v>0</v>
      </c>
      <c r="U1220" s="69">
        <v>0</v>
      </c>
      <c r="V1220" s="40">
        <v>50</v>
      </c>
      <c r="W1220" s="40">
        <v>25</v>
      </c>
      <c r="X1220" s="69">
        <v>0</v>
      </c>
      <c r="Y1220" s="69">
        <v>0</v>
      </c>
      <c r="Z1220" s="40">
        <v>660.74</v>
      </c>
      <c r="AA1220" s="69">
        <v>0</v>
      </c>
    </row>
    <row r="1221" spans="1:27">
      <c r="A1221" s="67" t="s">
        <v>3054</v>
      </c>
      <c r="B1221" s="67" t="s">
        <v>3049</v>
      </c>
      <c r="C1221" s="67" t="s">
        <v>3088</v>
      </c>
      <c r="D1221" s="67" t="s">
        <v>3361</v>
      </c>
      <c r="E1221" s="67" t="s">
        <v>3362</v>
      </c>
      <c r="F1221" s="67" t="s">
        <v>1024</v>
      </c>
      <c r="G1221" s="67" t="s">
        <v>2912</v>
      </c>
      <c r="H1221" s="67" t="s">
        <v>27</v>
      </c>
      <c r="I1221" s="67" t="s">
        <v>1116</v>
      </c>
      <c r="J1221" s="67" t="s">
        <v>4443</v>
      </c>
      <c r="K1221" s="67" t="s">
        <v>4763</v>
      </c>
      <c r="L1221" s="68">
        <v>10000</v>
      </c>
      <c r="M1221" s="68">
        <v>2562</v>
      </c>
      <c r="N1221" s="68">
        <v>7438</v>
      </c>
      <c r="O1221" s="67" t="s">
        <v>4764</v>
      </c>
      <c r="P1221" s="67" t="str">
        <f>TMES[[#This Row],[cedula]]&amp;TMES[[#This Row],[ctapresup]]</f>
        <v>001034047372.1.1.3.01</v>
      </c>
      <c r="Q1221" s="69">
        <v>0</v>
      </c>
      <c r="R1221" s="40">
        <v>287</v>
      </c>
      <c r="S1221" s="40">
        <v>300</v>
      </c>
      <c r="T1221" s="40">
        <v>1546</v>
      </c>
      <c r="U1221" s="69">
        <v>0</v>
      </c>
      <c r="V1221" s="40">
        <v>100</v>
      </c>
      <c r="W1221" s="40">
        <v>25</v>
      </c>
      <c r="X1221" s="69">
        <v>0</v>
      </c>
      <c r="Y1221" s="69">
        <v>0</v>
      </c>
      <c r="Z1221" s="40">
        <v>304</v>
      </c>
      <c r="AA1221" s="69">
        <v>0</v>
      </c>
    </row>
    <row r="1222" spans="1:27">
      <c r="A1222" s="67" t="s">
        <v>3054</v>
      </c>
      <c r="B1222" s="67" t="s">
        <v>3049</v>
      </c>
      <c r="C1222" s="67" t="s">
        <v>3088</v>
      </c>
      <c r="D1222" s="67" t="s">
        <v>3361</v>
      </c>
      <c r="E1222" s="67" t="s">
        <v>3362</v>
      </c>
      <c r="F1222" s="67" t="s">
        <v>1005</v>
      </c>
      <c r="G1222" s="67" t="s">
        <v>2913</v>
      </c>
      <c r="H1222" s="67" t="s">
        <v>577</v>
      </c>
      <c r="I1222" s="67" t="s">
        <v>190</v>
      </c>
      <c r="J1222" s="67" t="s">
        <v>4444</v>
      </c>
      <c r="K1222" s="67" t="s">
        <v>4763</v>
      </c>
      <c r="L1222" s="68">
        <v>19000.55</v>
      </c>
      <c r="M1222" s="68">
        <v>1197.94</v>
      </c>
      <c r="N1222" s="68">
        <v>17802.61</v>
      </c>
      <c r="O1222" s="67" t="s">
        <v>4764</v>
      </c>
      <c r="P1222" s="67" t="str">
        <f>TMES[[#This Row],[cedula]]&amp;TMES[[#This Row],[ctapresup]]</f>
        <v>001003445712.1.1.3.01</v>
      </c>
      <c r="Q1222" s="69">
        <v>0</v>
      </c>
      <c r="R1222" s="40">
        <v>545.32000000000005</v>
      </c>
      <c r="S1222" s="69">
        <v>0</v>
      </c>
      <c r="T1222" s="69">
        <v>0</v>
      </c>
      <c r="U1222" s="69">
        <v>0</v>
      </c>
      <c r="V1222" s="40">
        <v>50</v>
      </c>
      <c r="W1222" s="40">
        <v>25</v>
      </c>
      <c r="X1222" s="69">
        <v>0</v>
      </c>
      <c r="Y1222" s="69">
        <v>0</v>
      </c>
      <c r="Z1222" s="40">
        <v>577.62</v>
      </c>
      <c r="AA1222" s="69">
        <v>0</v>
      </c>
    </row>
    <row r="1223" spans="1:27">
      <c r="A1223" s="67" t="s">
        <v>3053</v>
      </c>
      <c r="B1223" s="67" t="s">
        <v>248</v>
      </c>
      <c r="C1223" s="67" t="s">
        <v>3088</v>
      </c>
      <c r="D1223" s="67" t="s">
        <v>3361</v>
      </c>
      <c r="E1223" s="67" t="s">
        <v>3362</v>
      </c>
      <c r="F1223" s="67" t="s">
        <v>1942</v>
      </c>
      <c r="G1223" s="67" t="s">
        <v>2914</v>
      </c>
      <c r="H1223" s="67" t="s">
        <v>1060</v>
      </c>
      <c r="I1223" s="67" t="s">
        <v>1116</v>
      </c>
      <c r="J1223" s="67" t="s">
        <v>4449</v>
      </c>
      <c r="K1223" s="67" t="s">
        <v>4763</v>
      </c>
      <c r="L1223" s="68">
        <v>5000</v>
      </c>
      <c r="M1223" s="68">
        <v>0</v>
      </c>
      <c r="N1223" s="68">
        <v>5000</v>
      </c>
      <c r="O1223" s="67" t="s">
        <v>4764</v>
      </c>
      <c r="P1223" s="67" t="str">
        <f>TMES[[#This Row],[cedula]]&amp;TMES[[#This Row],[ctapresup]]</f>
        <v>402262837332.1.2.2.05</v>
      </c>
      <c r="Q1223" s="69">
        <v>0</v>
      </c>
      <c r="R1223" s="69">
        <v>0</v>
      </c>
      <c r="S1223" s="69">
        <v>0</v>
      </c>
      <c r="T1223" s="69">
        <v>0</v>
      </c>
      <c r="U1223" s="69">
        <v>0</v>
      </c>
      <c r="V1223" s="69">
        <v>0</v>
      </c>
      <c r="W1223" s="69">
        <v>0</v>
      </c>
      <c r="X1223" s="69">
        <v>0</v>
      </c>
      <c r="Y1223" s="69">
        <v>0</v>
      </c>
      <c r="Z1223" s="69">
        <v>0</v>
      </c>
      <c r="AA1223" s="69">
        <v>0</v>
      </c>
    </row>
    <row r="1224" spans="1:27">
      <c r="A1224" s="67" t="s">
        <v>3053</v>
      </c>
      <c r="B1224" s="67" t="s">
        <v>248</v>
      </c>
      <c r="C1224" s="67" t="s">
        <v>3088</v>
      </c>
      <c r="D1224" s="67" t="s">
        <v>3361</v>
      </c>
      <c r="E1224" s="67" t="s">
        <v>3362</v>
      </c>
      <c r="F1224" s="67" t="s">
        <v>1108</v>
      </c>
      <c r="G1224" s="67" t="s">
        <v>2915</v>
      </c>
      <c r="H1224" s="67" t="s">
        <v>1060</v>
      </c>
      <c r="I1224" s="67" t="s">
        <v>1116</v>
      </c>
      <c r="J1224" s="67" t="s">
        <v>4450</v>
      </c>
      <c r="K1224" s="67" t="s">
        <v>4763</v>
      </c>
      <c r="L1224" s="68">
        <v>30000</v>
      </c>
      <c r="M1224" s="68">
        <v>0</v>
      </c>
      <c r="N1224" s="68">
        <v>30000</v>
      </c>
      <c r="O1224" s="67" t="s">
        <v>4764</v>
      </c>
      <c r="P1224" s="67" t="str">
        <f>TMES[[#This Row],[cedula]]&amp;TMES[[#This Row],[ctapresup]]</f>
        <v>001166600022.1.2.2.05</v>
      </c>
      <c r="Q1224" s="69">
        <v>0</v>
      </c>
      <c r="R1224" s="69">
        <v>0</v>
      </c>
      <c r="S1224" s="69">
        <v>0</v>
      </c>
      <c r="T1224" s="69">
        <v>0</v>
      </c>
      <c r="U1224" s="69">
        <v>0</v>
      </c>
      <c r="V1224" s="69">
        <v>0</v>
      </c>
      <c r="W1224" s="69">
        <v>0</v>
      </c>
      <c r="X1224" s="69">
        <v>0</v>
      </c>
      <c r="Y1224" s="69">
        <v>0</v>
      </c>
      <c r="Z1224" s="69">
        <v>0</v>
      </c>
      <c r="AA1224" s="69">
        <v>0</v>
      </c>
    </row>
    <row r="1225" spans="1:27">
      <c r="A1225" s="67" t="s">
        <v>3053</v>
      </c>
      <c r="B1225" s="67" t="s">
        <v>248</v>
      </c>
      <c r="C1225" s="67" t="s">
        <v>3088</v>
      </c>
      <c r="D1225" s="67" t="s">
        <v>3361</v>
      </c>
      <c r="E1225" s="67" t="s">
        <v>3362</v>
      </c>
      <c r="F1225" s="67" t="s">
        <v>1944</v>
      </c>
      <c r="G1225" s="67" t="s">
        <v>2916</v>
      </c>
      <c r="H1225" s="67" t="s">
        <v>1060</v>
      </c>
      <c r="I1225" s="67" t="s">
        <v>1116</v>
      </c>
      <c r="J1225" s="67" t="s">
        <v>4451</v>
      </c>
      <c r="K1225" s="67" t="s">
        <v>4763</v>
      </c>
      <c r="L1225" s="68">
        <v>10000</v>
      </c>
      <c r="M1225" s="68">
        <v>0</v>
      </c>
      <c r="N1225" s="68">
        <v>10000</v>
      </c>
      <c r="O1225" s="67" t="s">
        <v>4764</v>
      </c>
      <c r="P1225" s="67" t="str">
        <f>TMES[[#This Row],[cedula]]&amp;TMES[[#This Row],[ctapresup]]</f>
        <v>402265950602.1.2.2.05</v>
      </c>
      <c r="Q1225" s="69">
        <v>0</v>
      </c>
      <c r="R1225" s="69">
        <v>0</v>
      </c>
      <c r="S1225" s="69">
        <v>0</v>
      </c>
      <c r="T1225" s="69">
        <v>0</v>
      </c>
      <c r="U1225" s="69">
        <v>0</v>
      </c>
      <c r="V1225" s="69">
        <v>0</v>
      </c>
      <c r="W1225" s="69">
        <v>0</v>
      </c>
      <c r="X1225" s="69">
        <v>0</v>
      </c>
      <c r="Y1225" s="69">
        <v>0</v>
      </c>
      <c r="Z1225" s="69">
        <v>0</v>
      </c>
      <c r="AA1225" s="69">
        <v>0</v>
      </c>
    </row>
    <row r="1226" spans="1:27">
      <c r="A1226" s="67" t="s">
        <v>3053</v>
      </c>
      <c r="B1226" s="67" t="s">
        <v>248</v>
      </c>
      <c r="C1226" s="67" t="s">
        <v>3088</v>
      </c>
      <c r="D1226" s="67" t="s">
        <v>3361</v>
      </c>
      <c r="E1226" s="67" t="s">
        <v>3362</v>
      </c>
      <c r="F1226" s="67" t="s">
        <v>3117</v>
      </c>
      <c r="G1226" s="67" t="s">
        <v>3118</v>
      </c>
      <c r="H1226" s="67" t="s">
        <v>1060</v>
      </c>
      <c r="I1226" s="67" t="s">
        <v>1116</v>
      </c>
      <c r="J1226" s="67" t="s">
        <v>4452</v>
      </c>
      <c r="K1226" s="67" t="s">
        <v>4763</v>
      </c>
      <c r="L1226" s="68">
        <v>10000</v>
      </c>
      <c r="M1226" s="68">
        <v>0</v>
      </c>
      <c r="N1226" s="68">
        <v>10000</v>
      </c>
      <c r="O1226" s="67" t="s">
        <v>4764</v>
      </c>
      <c r="P1226" s="67" t="str">
        <f>TMES[[#This Row],[cedula]]&amp;TMES[[#This Row],[ctapresup]]</f>
        <v>068004432742.1.2.2.05</v>
      </c>
      <c r="Q1226" s="69">
        <v>0</v>
      </c>
      <c r="R1226" s="69">
        <v>0</v>
      </c>
      <c r="S1226" s="69">
        <v>0</v>
      </c>
      <c r="T1226" s="69">
        <v>0</v>
      </c>
      <c r="U1226" s="69">
        <v>0</v>
      </c>
      <c r="V1226" s="69">
        <v>0</v>
      </c>
      <c r="W1226" s="69">
        <v>0</v>
      </c>
      <c r="X1226" s="69">
        <v>0</v>
      </c>
      <c r="Y1226" s="69">
        <v>0</v>
      </c>
      <c r="Z1226" s="69">
        <v>0</v>
      </c>
      <c r="AA1226" s="69">
        <v>0</v>
      </c>
    </row>
    <row r="1227" spans="1:27">
      <c r="A1227" s="67" t="s">
        <v>3053</v>
      </c>
      <c r="B1227" s="67" t="s">
        <v>248</v>
      </c>
      <c r="C1227" s="67" t="s">
        <v>3088</v>
      </c>
      <c r="D1227" s="67" t="s">
        <v>3361</v>
      </c>
      <c r="E1227" s="67" t="s">
        <v>3362</v>
      </c>
      <c r="F1227" s="67" t="s">
        <v>1805</v>
      </c>
      <c r="G1227" s="67" t="s">
        <v>2917</v>
      </c>
      <c r="H1227" s="67" t="s">
        <v>1060</v>
      </c>
      <c r="I1227" s="67" t="s">
        <v>1116</v>
      </c>
      <c r="J1227" s="67" t="s">
        <v>4453</v>
      </c>
      <c r="K1227" s="67" t="s">
        <v>4763</v>
      </c>
      <c r="L1227" s="68">
        <v>10000</v>
      </c>
      <c r="M1227" s="68">
        <v>0</v>
      </c>
      <c r="N1227" s="68">
        <v>10000</v>
      </c>
      <c r="O1227" s="67" t="s">
        <v>4764</v>
      </c>
      <c r="P1227" s="67" t="str">
        <f>TMES[[#This Row],[cedula]]&amp;TMES[[#This Row],[ctapresup]]</f>
        <v>223016992982.1.2.2.05</v>
      </c>
      <c r="Q1227" s="69">
        <v>0</v>
      </c>
      <c r="R1227" s="69">
        <v>0</v>
      </c>
      <c r="S1227" s="69">
        <v>0</v>
      </c>
      <c r="T1227" s="69">
        <v>0</v>
      </c>
      <c r="U1227" s="69">
        <v>0</v>
      </c>
      <c r="V1227" s="69">
        <v>0</v>
      </c>
      <c r="W1227" s="69">
        <v>0</v>
      </c>
      <c r="X1227" s="69">
        <v>0</v>
      </c>
      <c r="Y1227" s="69">
        <v>0</v>
      </c>
      <c r="Z1227" s="69">
        <v>0</v>
      </c>
      <c r="AA1227" s="69">
        <v>0</v>
      </c>
    </row>
    <row r="1228" spans="1:27">
      <c r="A1228" s="67" t="s">
        <v>3053</v>
      </c>
      <c r="B1228" s="67" t="s">
        <v>248</v>
      </c>
      <c r="C1228" s="67" t="s">
        <v>3088</v>
      </c>
      <c r="D1228" s="67" t="s">
        <v>3361</v>
      </c>
      <c r="E1228" s="67" t="s">
        <v>3362</v>
      </c>
      <c r="F1228" s="67" t="s">
        <v>2009</v>
      </c>
      <c r="G1228" s="67" t="s">
        <v>2918</v>
      </c>
      <c r="H1228" s="67" t="s">
        <v>1060</v>
      </c>
      <c r="I1228" s="67" t="s">
        <v>1116</v>
      </c>
      <c r="J1228" s="67" t="s">
        <v>4454</v>
      </c>
      <c r="K1228" s="67" t="s">
        <v>4763</v>
      </c>
      <c r="L1228" s="68">
        <v>8500</v>
      </c>
      <c r="M1228" s="68">
        <v>0</v>
      </c>
      <c r="N1228" s="68">
        <v>8500</v>
      </c>
      <c r="O1228" s="67" t="s">
        <v>4764</v>
      </c>
      <c r="P1228" s="67" t="str">
        <f>TMES[[#This Row],[cedula]]&amp;TMES[[#This Row],[ctapresup]]</f>
        <v>018006238842.1.2.2.05</v>
      </c>
      <c r="Q1228" s="69">
        <v>0</v>
      </c>
      <c r="R1228" s="69">
        <v>0</v>
      </c>
      <c r="S1228" s="69">
        <v>0</v>
      </c>
      <c r="T1228" s="69">
        <v>0</v>
      </c>
      <c r="U1228" s="69">
        <v>0</v>
      </c>
      <c r="V1228" s="69">
        <v>0</v>
      </c>
      <c r="W1228" s="69">
        <v>0</v>
      </c>
      <c r="X1228" s="69">
        <v>0</v>
      </c>
      <c r="Y1228" s="69">
        <v>0</v>
      </c>
      <c r="Z1228" s="69">
        <v>0</v>
      </c>
      <c r="AA1228" s="69">
        <v>0</v>
      </c>
    </row>
    <row r="1229" spans="1:27">
      <c r="A1229" s="67" t="s">
        <v>3053</v>
      </c>
      <c r="B1229" s="67" t="s">
        <v>248</v>
      </c>
      <c r="C1229" s="67" t="s">
        <v>3088</v>
      </c>
      <c r="D1229" s="67" t="s">
        <v>3361</v>
      </c>
      <c r="E1229" s="67" t="s">
        <v>3362</v>
      </c>
      <c r="F1229" s="67" t="s">
        <v>1109</v>
      </c>
      <c r="G1229" s="67" t="s">
        <v>2919</v>
      </c>
      <c r="H1229" s="67" t="s">
        <v>1060</v>
      </c>
      <c r="I1229" s="67" t="s">
        <v>1116</v>
      </c>
      <c r="J1229" s="67" t="s">
        <v>4455</v>
      </c>
      <c r="K1229" s="67" t="s">
        <v>4763</v>
      </c>
      <c r="L1229" s="68">
        <v>10000</v>
      </c>
      <c r="M1229" s="68">
        <v>0</v>
      </c>
      <c r="N1229" s="68">
        <v>10000</v>
      </c>
      <c r="O1229" s="67" t="s">
        <v>4764</v>
      </c>
      <c r="P1229" s="67" t="str">
        <f>TMES[[#This Row],[cedula]]&amp;TMES[[#This Row],[ctapresup]]</f>
        <v>016001710432.1.2.2.05</v>
      </c>
      <c r="Q1229" s="69">
        <v>0</v>
      </c>
      <c r="R1229" s="69">
        <v>0</v>
      </c>
      <c r="S1229" s="69">
        <v>0</v>
      </c>
      <c r="T1229" s="69">
        <v>0</v>
      </c>
      <c r="U1229" s="69">
        <v>0</v>
      </c>
      <c r="V1229" s="69">
        <v>0</v>
      </c>
      <c r="W1229" s="69">
        <v>0</v>
      </c>
      <c r="X1229" s="69">
        <v>0</v>
      </c>
      <c r="Y1229" s="69">
        <v>0</v>
      </c>
      <c r="Z1229" s="69">
        <v>0</v>
      </c>
      <c r="AA1229" s="69">
        <v>0</v>
      </c>
    </row>
    <row r="1230" spans="1:27">
      <c r="A1230" s="67" t="s">
        <v>3053</v>
      </c>
      <c r="B1230" s="67" t="s">
        <v>248</v>
      </c>
      <c r="C1230" s="67" t="s">
        <v>3088</v>
      </c>
      <c r="D1230" s="67" t="s">
        <v>3361</v>
      </c>
      <c r="E1230" s="67" t="s">
        <v>3362</v>
      </c>
      <c r="F1230" s="67" t="s">
        <v>1831</v>
      </c>
      <c r="G1230" s="67" t="s">
        <v>2920</v>
      </c>
      <c r="H1230" s="67" t="s">
        <v>1060</v>
      </c>
      <c r="I1230" s="67" t="s">
        <v>1116</v>
      </c>
      <c r="J1230" s="67" t="s">
        <v>4456</v>
      </c>
      <c r="K1230" s="67" t="s">
        <v>4763</v>
      </c>
      <c r="L1230" s="68">
        <v>10000</v>
      </c>
      <c r="M1230" s="68">
        <v>0</v>
      </c>
      <c r="N1230" s="68">
        <v>10000</v>
      </c>
      <c r="O1230" s="67" t="s">
        <v>4764</v>
      </c>
      <c r="P1230" s="67" t="str">
        <f>TMES[[#This Row],[cedula]]&amp;TMES[[#This Row],[ctapresup]]</f>
        <v>402271894832.1.2.2.05</v>
      </c>
      <c r="Q1230" s="69">
        <v>0</v>
      </c>
      <c r="R1230" s="69">
        <v>0</v>
      </c>
      <c r="S1230" s="69">
        <v>0</v>
      </c>
      <c r="T1230" s="69">
        <v>0</v>
      </c>
      <c r="U1230" s="69">
        <v>0</v>
      </c>
      <c r="V1230" s="69">
        <v>0</v>
      </c>
      <c r="W1230" s="69">
        <v>0</v>
      </c>
      <c r="X1230" s="69">
        <v>0</v>
      </c>
      <c r="Y1230" s="69">
        <v>0</v>
      </c>
      <c r="Z1230" s="69">
        <v>0</v>
      </c>
      <c r="AA1230" s="69">
        <v>0</v>
      </c>
    </row>
    <row r="1231" spans="1:27">
      <c r="A1231" s="67" t="s">
        <v>3053</v>
      </c>
      <c r="B1231" s="67" t="s">
        <v>248</v>
      </c>
      <c r="C1231" s="67" t="s">
        <v>3088</v>
      </c>
      <c r="D1231" s="67" t="s">
        <v>3361</v>
      </c>
      <c r="E1231" s="67" t="s">
        <v>3362</v>
      </c>
      <c r="F1231" s="67" t="s">
        <v>1890</v>
      </c>
      <c r="G1231" s="67" t="s">
        <v>2921</v>
      </c>
      <c r="H1231" s="67" t="s">
        <v>1060</v>
      </c>
      <c r="I1231" s="67" t="s">
        <v>1116</v>
      </c>
      <c r="J1231" s="67" t="s">
        <v>4457</v>
      </c>
      <c r="K1231" s="67" t="s">
        <v>4763</v>
      </c>
      <c r="L1231" s="68">
        <v>10000</v>
      </c>
      <c r="M1231" s="68">
        <v>0</v>
      </c>
      <c r="N1231" s="68">
        <v>10000</v>
      </c>
      <c r="O1231" s="67" t="s">
        <v>4764</v>
      </c>
      <c r="P1231" s="67" t="str">
        <f>TMES[[#This Row],[cedula]]&amp;TMES[[#This Row],[ctapresup]]</f>
        <v>014001299442.1.2.2.05</v>
      </c>
      <c r="Q1231" s="69">
        <v>0</v>
      </c>
      <c r="R1231" s="69">
        <v>0</v>
      </c>
      <c r="S1231" s="69">
        <v>0</v>
      </c>
      <c r="T1231" s="69">
        <v>0</v>
      </c>
      <c r="U1231" s="69">
        <v>0</v>
      </c>
      <c r="V1231" s="69">
        <v>0</v>
      </c>
      <c r="W1231" s="69">
        <v>0</v>
      </c>
      <c r="X1231" s="69">
        <v>0</v>
      </c>
      <c r="Y1231" s="69">
        <v>0</v>
      </c>
      <c r="Z1231" s="69">
        <v>0</v>
      </c>
      <c r="AA1231" s="69">
        <v>0</v>
      </c>
    </row>
    <row r="1232" spans="1:27">
      <c r="A1232" s="67" t="s">
        <v>3053</v>
      </c>
      <c r="B1232" s="67" t="s">
        <v>248</v>
      </c>
      <c r="C1232" s="67" t="s">
        <v>3088</v>
      </c>
      <c r="D1232" s="67" t="s">
        <v>3361</v>
      </c>
      <c r="E1232" s="67" t="s">
        <v>3362</v>
      </c>
      <c r="F1232" s="67" t="s">
        <v>1765</v>
      </c>
      <c r="G1232" s="67" t="s">
        <v>2922</v>
      </c>
      <c r="H1232" s="67" t="s">
        <v>1060</v>
      </c>
      <c r="I1232" s="67" t="s">
        <v>1116</v>
      </c>
      <c r="J1232" s="67" t="s">
        <v>4458</v>
      </c>
      <c r="K1232" s="67" t="s">
        <v>4763</v>
      </c>
      <c r="L1232" s="68">
        <v>8000</v>
      </c>
      <c r="M1232" s="68">
        <v>0</v>
      </c>
      <c r="N1232" s="68">
        <v>8000</v>
      </c>
      <c r="O1232" s="67" t="s">
        <v>4764</v>
      </c>
      <c r="P1232" s="67" t="str">
        <f>TMES[[#This Row],[cedula]]&amp;TMES[[#This Row],[ctapresup]]</f>
        <v>001193791052.1.2.2.05</v>
      </c>
      <c r="Q1232" s="69">
        <v>0</v>
      </c>
      <c r="R1232" s="69">
        <v>0</v>
      </c>
      <c r="S1232" s="69">
        <v>0</v>
      </c>
      <c r="T1232" s="69">
        <v>0</v>
      </c>
      <c r="U1232" s="69">
        <v>0</v>
      </c>
      <c r="V1232" s="69">
        <v>0</v>
      </c>
      <c r="W1232" s="69">
        <v>0</v>
      </c>
      <c r="X1232" s="69">
        <v>0</v>
      </c>
      <c r="Y1232" s="69">
        <v>0</v>
      </c>
      <c r="Z1232" s="69">
        <v>0</v>
      </c>
      <c r="AA1232" s="69">
        <v>0</v>
      </c>
    </row>
    <row r="1233" spans="1:27">
      <c r="A1233" s="67" t="s">
        <v>3053</v>
      </c>
      <c r="B1233" s="67" t="s">
        <v>248</v>
      </c>
      <c r="C1233" s="67" t="s">
        <v>3088</v>
      </c>
      <c r="D1233" s="67" t="s">
        <v>3361</v>
      </c>
      <c r="E1233" s="67" t="s">
        <v>3362</v>
      </c>
      <c r="F1233" s="67" t="s">
        <v>3299</v>
      </c>
      <c r="G1233" s="67" t="s">
        <v>3333</v>
      </c>
      <c r="H1233" s="67" t="s">
        <v>1060</v>
      </c>
      <c r="I1233" s="67" t="s">
        <v>1116</v>
      </c>
      <c r="J1233" s="67" t="s">
        <v>4459</v>
      </c>
      <c r="K1233" s="67" t="s">
        <v>4763</v>
      </c>
      <c r="L1233" s="68">
        <v>10000</v>
      </c>
      <c r="M1233" s="68">
        <v>0</v>
      </c>
      <c r="N1233" s="68">
        <v>10000</v>
      </c>
      <c r="O1233" s="67" t="s">
        <v>4764</v>
      </c>
      <c r="P1233" s="67" t="str">
        <f>TMES[[#This Row],[cedula]]&amp;TMES[[#This Row],[ctapresup]]</f>
        <v>001117230372.1.2.2.05</v>
      </c>
      <c r="Q1233" s="69">
        <v>0</v>
      </c>
      <c r="R1233" s="69">
        <v>0</v>
      </c>
      <c r="S1233" s="69">
        <v>0</v>
      </c>
      <c r="T1233" s="69">
        <v>0</v>
      </c>
      <c r="U1233" s="69">
        <v>0</v>
      </c>
      <c r="V1233" s="69">
        <v>0</v>
      </c>
      <c r="W1233" s="69">
        <v>0</v>
      </c>
      <c r="X1233" s="69">
        <v>0</v>
      </c>
      <c r="Y1233" s="69">
        <v>0</v>
      </c>
      <c r="Z1233" s="69">
        <v>0</v>
      </c>
      <c r="AA1233" s="69">
        <v>0</v>
      </c>
    </row>
    <row r="1234" spans="1:27">
      <c r="A1234" s="67" t="s">
        <v>3053</v>
      </c>
      <c r="B1234" s="67" t="s">
        <v>248</v>
      </c>
      <c r="C1234" s="67" t="s">
        <v>3088</v>
      </c>
      <c r="D1234" s="67" t="s">
        <v>3361</v>
      </c>
      <c r="E1234" s="67" t="s">
        <v>3362</v>
      </c>
      <c r="F1234" s="67" t="s">
        <v>3308</v>
      </c>
      <c r="G1234" s="67" t="s">
        <v>3342</v>
      </c>
      <c r="H1234" s="67" t="s">
        <v>1060</v>
      </c>
      <c r="I1234" s="67" t="s">
        <v>1116</v>
      </c>
      <c r="J1234" s="67" t="s">
        <v>4460</v>
      </c>
      <c r="K1234" s="67" t="s">
        <v>4763</v>
      </c>
      <c r="L1234" s="68">
        <v>10000</v>
      </c>
      <c r="M1234" s="68">
        <v>0</v>
      </c>
      <c r="N1234" s="68">
        <v>10000</v>
      </c>
      <c r="O1234" s="67" t="s">
        <v>4764</v>
      </c>
      <c r="P1234" s="67" t="str">
        <f>TMES[[#This Row],[cedula]]&amp;TMES[[#This Row],[ctapresup]]</f>
        <v>225006088842.1.2.2.05</v>
      </c>
      <c r="Q1234" s="69">
        <v>0</v>
      </c>
      <c r="R1234" s="69">
        <v>0</v>
      </c>
      <c r="S1234" s="69">
        <v>0</v>
      </c>
      <c r="T1234" s="69">
        <v>0</v>
      </c>
      <c r="U1234" s="69">
        <v>0</v>
      </c>
      <c r="V1234" s="69">
        <v>0</v>
      </c>
      <c r="W1234" s="69">
        <v>0</v>
      </c>
      <c r="X1234" s="69">
        <v>0</v>
      </c>
      <c r="Y1234" s="69">
        <v>0</v>
      </c>
      <c r="Z1234" s="69">
        <v>0</v>
      </c>
      <c r="AA1234" s="69">
        <v>0</v>
      </c>
    </row>
    <row r="1235" spans="1:27">
      <c r="A1235" s="67" t="s">
        <v>3053</v>
      </c>
      <c r="B1235" s="67" t="s">
        <v>248</v>
      </c>
      <c r="C1235" s="67" t="s">
        <v>3088</v>
      </c>
      <c r="D1235" s="67" t="s">
        <v>3361</v>
      </c>
      <c r="E1235" s="67" t="s">
        <v>3362</v>
      </c>
      <c r="F1235" s="67" t="s">
        <v>3304</v>
      </c>
      <c r="G1235" s="67" t="s">
        <v>3338</v>
      </c>
      <c r="H1235" s="67" t="s">
        <v>1060</v>
      </c>
      <c r="I1235" s="67" t="s">
        <v>1116</v>
      </c>
      <c r="J1235" s="67" t="s">
        <v>4461</v>
      </c>
      <c r="K1235" s="67" t="s">
        <v>4763</v>
      </c>
      <c r="L1235" s="68">
        <v>10000</v>
      </c>
      <c r="M1235" s="68">
        <v>0</v>
      </c>
      <c r="N1235" s="68">
        <v>10000</v>
      </c>
      <c r="O1235" s="67" t="s">
        <v>4764</v>
      </c>
      <c r="P1235" s="67" t="str">
        <f>TMES[[#This Row],[cedula]]&amp;TMES[[#This Row],[ctapresup]]</f>
        <v>026013699252.1.2.2.05</v>
      </c>
      <c r="Q1235" s="69">
        <v>0</v>
      </c>
      <c r="R1235" s="69">
        <v>0</v>
      </c>
      <c r="S1235" s="69">
        <v>0</v>
      </c>
      <c r="T1235" s="69">
        <v>0</v>
      </c>
      <c r="U1235" s="69">
        <v>0</v>
      </c>
      <c r="V1235" s="69">
        <v>0</v>
      </c>
      <c r="W1235" s="69">
        <v>0</v>
      </c>
      <c r="X1235" s="69">
        <v>0</v>
      </c>
      <c r="Y1235" s="69">
        <v>0</v>
      </c>
      <c r="Z1235" s="69">
        <v>0</v>
      </c>
      <c r="AA1235" s="69">
        <v>0</v>
      </c>
    </row>
    <row r="1236" spans="1:27">
      <c r="A1236" s="67" t="s">
        <v>3053</v>
      </c>
      <c r="B1236" s="67" t="s">
        <v>248</v>
      </c>
      <c r="C1236" s="67" t="s">
        <v>3088</v>
      </c>
      <c r="D1236" s="67" t="s">
        <v>3361</v>
      </c>
      <c r="E1236" s="67" t="s">
        <v>3362</v>
      </c>
      <c r="F1236" s="67" t="s">
        <v>1774</v>
      </c>
      <c r="G1236" s="67" t="s">
        <v>2923</v>
      </c>
      <c r="H1236" s="67" t="s">
        <v>1060</v>
      </c>
      <c r="I1236" s="67" t="s">
        <v>1116</v>
      </c>
      <c r="J1236" s="67" t="s">
        <v>4462</v>
      </c>
      <c r="K1236" s="67" t="s">
        <v>4763</v>
      </c>
      <c r="L1236" s="68">
        <v>10000</v>
      </c>
      <c r="M1236" s="68">
        <v>0</v>
      </c>
      <c r="N1236" s="68">
        <v>10000</v>
      </c>
      <c r="O1236" s="67" t="s">
        <v>4764</v>
      </c>
      <c r="P1236" s="67" t="str">
        <f>TMES[[#This Row],[cedula]]&amp;TMES[[#This Row],[ctapresup]]</f>
        <v>011004286122.1.2.2.05</v>
      </c>
      <c r="Q1236" s="69">
        <v>0</v>
      </c>
      <c r="R1236" s="69">
        <v>0</v>
      </c>
      <c r="S1236" s="69">
        <v>0</v>
      </c>
      <c r="T1236" s="69">
        <v>0</v>
      </c>
      <c r="U1236" s="69">
        <v>0</v>
      </c>
      <c r="V1236" s="69">
        <v>0</v>
      </c>
      <c r="W1236" s="69">
        <v>0</v>
      </c>
      <c r="X1236" s="69">
        <v>0</v>
      </c>
      <c r="Y1236" s="69">
        <v>0</v>
      </c>
      <c r="Z1236" s="69">
        <v>0</v>
      </c>
      <c r="AA1236" s="69">
        <v>0</v>
      </c>
    </row>
    <row r="1237" spans="1:27">
      <c r="A1237" s="67" t="s">
        <v>3053</v>
      </c>
      <c r="B1237" s="67" t="s">
        <v>248</v>
      </c>
      <c r="C1237" s="67" t="s">
        <v>3088</v>
      </c>
      <c r="D1237" s="67" t="s">
        <v>3361</v>
      </c>
      <c r="E1237" s="67" t="s">
        <v>3362</v>
      </c>
      <c r="F1237" s="67" t="s">
        <v>1832</v>
      </c>
      <c r="G1237" s="67" t="s">
        <v>2924</v>
      </c>
      <c r="H1237" s="67" t="s">
        <v>1060</v>
      </c>
      <c r="I1237" s="67" t="s">
        <v>1116</v>
      </c>
      <c r="J1237" s="67" t="s">
        <v>4463</v>
      </c>
      <c r="K1237" s="67" t="s">
        <v>4763</v>
      </c>
      <c r="L1237" s="68">
        <v>10000</v>
      </c>
      <c r="M1237" s="68">
        <v>0</v>
      </c>
      <c r="N1237" s="68">
        <v>10000</v>
      </c>
      <c r="O1237" s="67" t="s">
        <v>4764</v>
      </c>
      <c r="P1237" s="67" t="str">
        <f>TMES[[#This Row],[cedula]]&amp;TMES[[#This Row],[ctapresup]]</f>
        <v>402280946172.1.2.2.05</v>
      </c>
      <c r="Q1237" s="69">
        <v>0</v>
      </c>
      <c r="R1237" s="69">
        <v>0</v>
      </c>
      <c r="S1237" s="69">
        <v>0</v>
      </c>
      <c r="T1237" s="69">
        <v>0</v>
      </c>
      <c r="U1237" s="69">
        <v>0</v>
      </c>
      <c r="V1237" s="69">
        <v>0</v>
      </c>
      <c r="W1237" s="69">
        <v>0</v>
      </c>
      <c r="X1237" s="69">
        <v>0</v>
      </c>
      <c r="Y1237" s="69">
        <v>0</v>
      </c>
      <c r="Z1237" s="69">
        <v>0</v>
      </c>
      <c r="AA1237" s="69">
        <v>0</v>
      </c>
    </row>
    <row r="1238" spans="1:27">
      <c r="A1238" s="67" t="s">
        <v>3053</v>
      </c>
      <c r="B1238" s="67" t="s">
        <v>248</v>
      </c>
      <c r="C1238" s="67" t="s">
        <v>3088</v>
      </c>
      <c r="D1238" s="67" t="s">
        <v>3361</v>
      </c>
      <c r="E1238" s="67" t="s">
        <v>3362</v>
      </c>
      <c r="F1238" s="67" t="s">
        <v>3119</v>
      </c>
      <c r="G1238" s="67" t="s">
        <v>3120</v>
      </c>
      <c r="H1238" s="67" t="s">
        <v>1060</v>
      </c>
      <c r="I1238" s="67" t="s">
        <v>1116</v>
      </c>
      <c r="J1238" s="67" t="s">
        <v>4464</v>
      </c>
      <c r="K1238" s="67" t="s">
        <v>4763</v>
      </c>
      <c r="L1238" s="68">
        <v>10000</v>
      </c>
      <c r="M1238" s="68">
        <v>0</v>
      </c>
      <c r="N1238" s="68">
        <v>10000</v>
      </c>
      <c r="O1238" s="67" t="s">
        <v>4764</v>
      </c>
      <c r="P1238" s="67" t="str">
        <f>TMES[[#This Row],[cedula]]&amp;TMES[[#This Row],[ctapresup]]</f>
        <v>016001636022.1.2.2.05</v>
      </c>
      <c r="Q1238" s="69">
        <v>0</v>
      </c>
      <c r="R1238" s="69">
        <v>0</v>
      </c>
      <c r="S1238" s="69">
        <v>0</v>
      </c>
      <c r="T1238" s="69">
        <v>0</v>
      </c>
      <c r="U1238" s="69">
        <v>0</v>
      </c>
      <c r="V1238" s="69">
        <v>0</v>
      </c>
      <c r="W1238" s="69">
        <v>0</v>
      </c>
      <c r="X1238" s="69">
        <v>0</v>
      </c>
      <c r="Y1238" s="69">
        <v>0</v>
      </c>
      <c r="Z1238" s="69">
        <v>0</v>
      </c>
      <c r="AA1238" s="69">
        <v>0</v>
      </c>
    </row>
    <row r="1239" spans="1:27">
      <c r="A1239" s="67" t="s">
        <v>3053</v>
      </c>
      <c r="B1239" s="67" t="s">
        <v>248</v>
      </c>
      <c r="C1239" s="67" t="s">
        <v>3088</v>
      </c>
      <c r="D1239" s="67" t="s">
        <v>3361</v>
      </c>
      <c r="E1239" s="67" t="s">
        <v>3362</v>
      </c>
      <c r="F1239" s="67" t="s">
        <v>1767</v>
      </c>
      <c r="G1239" s="67" t="s">
        <v>2925</v>
      </c>
      <c r="H1239" s="67" t="s">
        <v>1060</v>
      </c>
      <c r="I1239" s="67" t="s">
        <v>1116</v>
      </c>
      <c r="J1239" s="67" t="s">
        <v>4465</v>
      </c>
      <c r="K1239" s="67" t="s">
        <v>4763</v>
      </c>
      <c r="L1239" s="68">
        <v>10000</v>
      </c>
      <c r="M1239" s="68">
        <v>0</v>
      </c>
      <c r="N1239" s="68">
        <v>10000</v>
      </c>
      <c r="O1239" s="67" t="s">
        <v>4764</v>
      </c>
      <c r="P1239" s="67" t="str">
        <f>TMES[[#This Row],[cedula]]&amp;TMES[[#This Row],[ctapresup]]</f>
        <v>005004670142.1.2.2.05</v>
      </c>
      <c r="Q1239" s="69">
        <v>0</v>
      </c>
      <c r="R1239" s="69">
        <v>0</v>
      </c>
      <c r="S1239" s="69">
        <v>0</v>
      </c>
      <c r="T1239" s="69">
        <v>0</v>
      </c>
      <c r="U1239" s="69">
        <v>0</v>
      </c>
      <c r="V1239" s="69">
        <v>0</v>
      </c>
      <c r="W1239" s="69">
        <v>0</v>
      </c>
      <c r="X1239" s="69">
        <v>0</v>
      </c>
      <c r="Y1239" s="69">
        <v>0</v>
      </c>
      <c r="Z1239" s="69">
        <v>0</v>
      </c>
      <c r="AA1239" s="69">
        <v>0</v>
      </c>
    </row>
    <row r="1240" spans="1:27">
      <c r="A1240" s="67" t="s">
        <v>3053</v>
      </c>
      <c r="B1240" s="67" t="s">
        <v>248</v>
      </c>
      <c r="C1240" s="67" t="s">
        <v>3088</v>
      </c>
      <c r="D1240" s="67" t="s">
        <v>3361</v>
      </c>
      <c r="E1240" s="67" t="s">
        <v>3362</v>
      </c>
      <c r="F1240" s="67" t="s">
        <v>1891</v>
      </c>
      <c r="G1240" s="67" t="s">
        <v>2926</v>
      </c>
      <c r="H1240" s="67" t="s">
        <v>1060</v>
      </c>
      <c r="I1240" s="67" t="s">
        <v>1116</v>
      </c>
      <c r="J1240" s="67" t="s">
        <v>4466</v>
      </c>
      <c r="K1240" s="67" t="s">
        <v>4763</v>
      </c>
      <c r="L1240" s="68">
        <v>10000</v>
      </c>
      <c r="M1240" s="68">
        <v>0</v>
      </c>
      <c r="N1240" s="68">
        <v>10000</v>
      </c>
      <c r="O1240" s="67" t="s">
        <v>4764</v>
      </c>
      <c r="P1240" s="67" t="str">
        <f>TMES[[#This Row],[cedula]]&amp;TMES[[#This Row],[ctapresup]]</f>
        <v>402209160562.1.2.2.05</v>
      </c>
      <c r="Q1240" s="69">
        <v>0</v>
      </c>
      <c r="R1240" s="69">
        <v>0</v>
      </c>
      <c r="S1240" s="69">
        <v>0</v>
      </c>
      <c r="T1240" s="69">
        <v>0</v>
      </c>
      <c r="U1240" s="69">
        <v>0</v>
      </c>
      <c r="V1240" s="69">
        <v>0</v>
      </c>
      <c r="W1240" s="69">
        <v>0</v>
      </c>
      <c r="X1240" s="69">
        <v>0</v>
      </c>
      <c r="Y1240" s="69">
        <v>0</v>
      </c>
      <c r="Z1240" s="69">
        <v>0</v>
      </c>
      <c r="AA1240" s="69">
        <v>0</v>
      </c>
    </row>
    <row r="1241" spans="1:27">
      <c r="A1241" s="67" t="s">
        <v>3053</v>
      </c>
      <c r="B1241" s="67" t="s">
        <v>248</v>
      </c>
      <c r="C1241" s="67" t="s">
        <v>3088</v>
      </c>
      <c r="D1241" s="67" t="s">
        <v>3361</v>
      </c>
      <c r="E1241" s="67" t="s">
        <v>3362</v>
      </c>
      <c r="F1241" s="67" t="s">
        <v>3238</v>
      </c>
      <c r="G1241" s="67" t="s">
        <v>3253</v>
      </c>
      <c r="H1241" s="67" t="s">
        <v>1060</v>
      </c>
      <c r="I1241" s="67" t="s">
        <v>1116</v>
      </c>
      <c r="J1241" s="67" t="s">
        <v>4467</v>
      </c>
      <c r="K1241" s="67" t="s">
        <v>4763</v>
      </c>
      <c r="L1241" s="68">
        <v>15000</v>
      </c>
      <c r="M1241" s="68">
        <v>0</v>
      </c>
      <c r="N1241" s="68">
        <v>15000</v>
      </c>
      <c r="O1241" s="67" t="s">
        <v>4764</v>
      </c>
      <c r="P1241" s="67" t="str">
        <f>TMES[[#This Row],[cedula]]&amp;TMES[[#This Row],[ctapresup]]</f>
        <v>001114726502.1.2.2.05</v>
      </c>
      <c r="Q1241" s="69">
        <v>0</v>
      </c>
      <c r="R1241" s="69">
        <v>0</v>
      </c>
      <c r="S1241" s="69">
        <v>0</v>
      </c>
      <c r="T1241" s="69">
        <v>0</v>
      </c>
      <c r="U1241" s="69">
        <v>0</v>
      </c>
      <c r="V1241" s="69">
        <v>0</v>
      </c>
      <c r="W1241" s="69">
        <v>0</v>
      </c>
      <c r="X1241" s="69">
        <v>0</v>
      </c>
      <c r="Y1241" s="69">
        <v>0</v>
      </c>
      <c r="Z1241" s="69">
        <v>0</v>
      </c>
      <c r="AA1241" s="69">
        <v>0</v>
      </c>
    </row>
    <row r="1242" spans="1:27">
      <c r="A1242" s="67" t="s">
        <v>3053</v>
      </c>
      <c r="B1242" s="67" t="s">
        <v>248</v>
      </c>
      <c r="C1242" s="67" t="s">
        <v>3088</v>
      </c>
      <c r="D1242" s="67" t="s">
        <v>3361</v>
      </c>
      <c r="E1242" s="67" t="s">
        <v>3362</v>
      </c>
      <c r="F1242" s="67" t="s">
        <v>3307</v>
      </c>
      <c r="G1242" s="67" t="s">
        <v>3341</v>
      </c>
      <c r="H1242" s="67" t="s">
        <v>1060</v>
      </c>
      <c r="I1242" s="67" t="s">
        <v>1116</v>
      </c>
      <c r="J1242" s="67" t="s">
        <v>4468</v>
      </c>
      <c r="K1242" s="67" t="s">
        <v>4763</v>
      </c>
      <c r="L1242" s="68">
        <v>30000</v>
      </c>
      <c r="M1242" s="68">
        <v>0</v>
      </c>
      <c r="N1242" s="68">
        <v>30000</v>
      </c>
      <c r="O1242" s="67" t="s">
        <v>4764</v>
      </c>
      <c r="P1242" s="67" t="str">
        <f>TMES[[#This Row],[cedula]]&amp;TMES[[#This Row],[ctapresup]]</f>
        <v>223001388192.1.2.2.05</v>
      </c>
      <c r="Q1242" s="69">
        <v>0</v>
      </c>
      <c r="R1242" s="69">
        <v>0</v>
      </c>
      <c r="S1242" s="69">
        <v>0</v>
      </c>
      <c r="T1242" s="69">
        <v>0</v>
      </c>
      <c r="U1242" s="69">
        <v>0</v>
      </c>
      <c r="V1242" s="69">
        <v>0</v>
      </c>
      <c r="W1242" s="69">
        <v>0</v>
      </c>
      <c r="X1242" s="69">
        <v>0</v>
      </c>
      <c r="Y1242" s="69">
        <v>0</v>
      </c>
      <c r="Z1242" s="69">
        <v>0</v>
      </c>
      <c r="AA1242" s="69">
        <v>0</v>
      </c>
    </row>
    <row r="1243" spans="1:27">
      <c r="A1243" s="67" t="s">
        <v>3053</v>
      </c>
      <c r="B1243" s="67" t="s">
        <v>248</v>
      </c>
      <c r="C1243" s="67" t="s">
        <v>3088</v>
      </c>
      <c r="D1243" s="67" t="s">
        <v>3361</v>
      </c>
      <c r="E1243" s="67" t="s">
        <v>3362</v>
      </c>
      <c r="F1243" s="67" t="s">
        <v>1833</v>
      </c>
      <c r="G1243" s="67" t="s">
        <v>2927</v>
      </c>
      <c r="H1243" s="67" t="s">
        <v>1060</v>
      </c>
      <c r="I1243" s="67" t="s">
        <v>1116</v>
      </c>
      <c r="J1243" s="67" t="s">
        <v>4469</v>
      </c>
      <c r="K1243" s="67" t="s">
        <v>4763</v>
      </c>
      <c r="L1243" s="68">
        <v>10000</v>
      </c>
      <c r="M1243" s="68">
        <v>0</v>
      </c>
      <c r="N1243" s="68">
        <v>10000</v>
      </c>
      <c r="O1243" s="67" t="s">
        <v>4764</v>
      </c>
      <c r="P1243" s="67" t="str">
        <f>TMES[[#This Row],[cedula]]&amp;TMES[[#This Row],[ctapresup]]</f>
        <v>402284081062.1.2.2.05</v>
      </c>
      <c r="Q1243" s="69">
        <v>0</v>
      </c>
      <c r="R1243" s="69">
        <v>0</v>
      </c>
      <c r="S1243" s="69">
        <v>0</v>
      </c>
      <c r="T1243" s="69">
        <v>0</v>
      </c>
      <c r="U1243" s="69">
        <v>0</v>
      </c>
      <c r="V1243" s="69">
        <v>0</v>
      </c>
      <c r="W1243" s="69">
        <v>0</v>
      </c>
      <c r="X1243" s="69">
        <v>0</v>
      </c>
      <c r="Y1243" s="69">
        <v>0</v>
      </c>
      <c r="Z1243" s="69">
        <v>0</v>
      </c>
      <c r="AA1243" s="69">
        <v>0</v>
      </c>
    </row>
    <row r="1244" spans="1:27">
      <c r="A1244" s="67" t="s">
        <v>3053</v>
      </c>
      <c r="B1244" s="67" t="s">
        <v>248</v>
      </c>
      <c r="C1244" s="67" t="s">
        <v>3088</v>
      </c>
      <c r="D1244" s="67" t="s">
        <v>3361</v>
      </c>
      <c r="E1244" s="67" t="s">
        <v>3362</v>
      </c>
      <c r="F1244" s="67" t="s">
        <v>1828</v>
      </c>
      <c r="G1244" s="67" t="s">
        <v>2928</v>
      </c>
      <c r="H1244" s="67" t="s">
        <v>1060</v>
      </c>
      <c r="I1244" s="67" t="s">
        <v>1116</v>
      </c>
      <c r="J1244" s="67" t="s">
        <v>4470</v>
      </c>
      <c r="K1244" s="67" t="s">
        <v>4763</v>
      </c>
      <c r="L1244" s="68">
        <v>10000</v>
      </c>
      <c r="M1244" s="68">
        <v>0</v>
      </c>
      <c r="N1244" s="68">
        <v>10000</v>
      </c>
      <c r="O1244" s="67" t="s">
        <v>4764</v>
      </c>
      <c r="P1244" s="67" t="str">
        <f>TMES[[#This Row],[cedula]]&amp;TMES[[#This Row],[ctapresup]]</f>
        <v>402266325332.1.2.2.05</v>
      </c>
      <c r="Q1244" s="69">
        <v>0</v>
      </c>
      <c r="R1244" s="69">
        <v>0</v>
      </c>
      <c r="S1244" s="69">
        <v>0</v>
      </c>
      <c r="T1244" s="69">
        <v>0</v>
      </c>
      <c r="U1244" s="69">
        <v>0</v>
      </c>
      <c r="V1244" s="69">
        <v>0</v>
      </c>
      <c r="W1244" s="69">
        <v>0</v>
      </c>
      <c r="X1244" s="69">
        <v>0</v>
      </c>
      <c r="Y1244" s="69">
        <v>0</v>
      </c>
      <c r="Z1244" s="69">
        <v>0</v>
      </c>
      <c r="AA1244" s="69">
        <v>0</v>
      </c>
    </row>
    <row r="1245" spans="1:27">
      <c r="A1245" s="67" t="s">
        <v>3053</v>
      </c>
      <c r="B1245" s="67" t="s">
        <v>248</v>
      </c>
      <c r="C1245" s="67" t="s">
        <v>3088</v>
      </c>
      <c r="D1245" s="67" t="s">
        <v>3361</v>
      </c>
      <c r="E1245" s="67" t="s">
        <v>3362</v>
      </c>
      <c r="F1245" s="67" t="s">
        <v>1061</v>
      </c>
      <c r="G1245" s="67" t="s">
        <v>2929</v>
      </c>
      <c r="H1245" s="67" t="s">
        <v>1060</v>
      </c>
      <c r="I1245" s="67" t="s">
        <v>1116</v>
      </c>
      <c r="J1245" s="67" t="s">
        <v>4471</v>
      </c>
      <c r="K1245" s="67" t="s">
        <v>4763</v>
      </c>
      <c r="L1245" s="68">
        <v>15000</v>
      </c>
      <c r="M1245" s="68">
        <v>0</v>
      </c>
      <c r="N1245" s="68">
        <v>15000</v>
      </c>
      <c r="O1245" s="67" t="s">
        <v>4764</v>
      </c>
      <c r="P1245" s="67" t="str">
        <f>TMES[[#This Row],[cedula]]&amp;TMES[[#This Row],[ctapresup]]</f>
        <v>016001539002.1.2.2.05</v>
      </c>
      <c r="Q1245" s="69">
        <v>0</v>
      </c>
      <c r="R1245" s="69">
        <v>0</v>
      </c>
      <c r="S1245" s="69">
        <v>0</v>
      </c>
      <c r="T1245" s="69">
        <v>0</v>
      </c>
      <c r="U1245" s="69">
        <v>0</v>
      </c>
      <c r="V1245" s="69">
        <v>0</v>
      </c>
      <c r="W1245" s="69">
        <v>0</v>
      </c>
      <c r="X1245" s="69">
        <v>0</v>
      </c>
      <c r="Y1245" s="69">
        <v>0</v>
      </c>
      <c r="Z1245" s="69">
        <v>0</v>
      </c>
      <c r="AA1245" s="69">
        <v>0</v>
      </c>
    </row>
    <row r="1246" spans="1:27">
      <c r="A1246" s="67" t="s">
        <v>3053</v>
      </c>
      <c r="B1246" s="67" t="s">
        <v>248</v>
      </c>
      <c r="C1246" s="67" t="s">
        <v>3088</v>
      </c>
      <c r="D1246" s="67" t="s">
        <v>3361</v>
      </c>
      <c r="E1246" s="67" t="s">
        <v>3362</v>
      </c>
      <c r="F1246" s="67" t="s">
        <v>1777</v>
      </c>
      <c r="G1246" s="67" t="s">
        <v>2930</v>
      </c>
      <c r="H1246" s="67" t="s">
        <v>1060</v>
      </c>
      <c r="I1246" s="67" t="s">
        <v>1116</v>
      </c>
      <c r="J1246" s="67" t="s">
        <v>4472</v>
      </c>
      <c r="K1246" s="67" t="s">
        <v>4763</v>
      </c>
      <c r="L1246" s="68">
        <v>10000</v>
      </c>
      <c r="M1246" s="68">
        <v>0</v>
      </c>
      <c r="N1246" s="68">
        <v>10000</v>
      </c>
      <c r="O1246" s="67" t="s">
        <v>4764</v>
      </c>
      <c r="P1246" s="67" t="str">
        <f>TMES[[#This Row],[cedula]]&amp;TMES[[#This Row],[ctapresup]]</f>
        <v>016001721572.1.2.2.05</v>
      </c>
      <c r="Q1246" s="69">
        <v>0</v>
      </c>
      <c r="R1246" s="69">
        <v>0</v>
      </c>
      <c r="S1246" s="69">
        <v>0</v>
      </c>
      <c r="T1246" s="69">
        <v>0</v>
      </c>
      <c r="U1246" s="69">
        <v>0</v>
      </c>
      <c r="V1246" s="69">
        <v>0</v>
      </c>
      <c r="W1246" s="69">
        <v>0</v>
      </c>
      <c r="X1246" s="69">
        <v>0</v>
      </c>
      <c r="Y1246" s="69">
        <v>0</v>
      </c>
      <c r="Z1246" s="69">
        <v>0</v>
      </c>
      <c r="AA1246" s="69">
        <v>0</v>
      </c>
    </row>
    <row r="1247" spans="1:27">
      <c r="A1247" s="67" t="s">
        <v>3053</v>
      </c>
      <c r="B1247" s="67" t="s">
        <v>248</v>
      </c>
      <c r="C1247" s="67" t="s">
        <v>3088</v>
      </c>
      <c r="D1247" s="67" t="s">
        <v>3361</v>
      </c>
      <c r="E1247" s="67" t="s">
        <v>3362</v>
      </c>
      <c r="F1247" s="67" t="s">
        <v>1254</v>
      </c>
      <c r="G1247" s="67" t="s">
        <v>2931</v>
      </c>
      <c r="H1247" s="67" t="s">
        <v>1060</v>
      </c>
      <c r="I1247" s="67" t="s">
        <v>1116</v>
      </c>
      <c r="J1247" s="67" t="s">
        <v>4473</v>
      </c>
      <c r="K1247" s="67" t="s">
        <v>4763</v>
      </c>
      <c r="L1247" s="68">
        <v>10000</v>
      </c>
      <c r="M1247" s="68">
        <v>0</v>
      </c>
      <c r="N1247" s="68">
        <v>10000</v>
      </c>
      <c r="O1247" s="67" t="s">
        <v>4764</v>
      </c>
      <c r="P1247" s="67" t="str">
        <f>TMES[[#This Row],[cedula]]&amp;TMES[[#This Row],[ctapresup]]</f>
        <v>001049969212.1.2.2.05</v>
      </c>
      <c r="Q1247" s="69">
        <v>0</v>
      </c>
      <c r="R1247" s="69">
        <v>0</v>
      </c>
      <c r="S1247" s="69">
        <v>0</v>
      </c>
      <c r="T1247" s="69">
        <v>0</v>
      </c>
      <c r="U1247" s="69">
        <v>0</v>
      </c>
      <c r="V1247" s="69">
        <v>0</v>
      </c>
      <c r="W1247" s="69">
        <v>0</v>
      </c>
      <c r="X1247" s="69">
        <v>0</v>
      </c>
      <c r="Y1247" s="69">
        <v>0</v>
      </c>
      <c r="Z1247" s="69">
        <v>0</v>
      </c>
      <c r="AA1247" s="69">
        <v>0</v>
      </c>
    </row>
    <row r="1248" spans="1:27">
      <c r="A1248" s="67" t="s">
        <v>3053</v>
      </c>
      <c r="B1248" s="67" t="s">
        <v>248</v>
      </c>
      <c r="C1248" s="67" t="s">
        <v>3088</v>
      </c>
      <c r="D1248" s="67" t="s">
        <v>3361</v>
      </c>
      <c r="E1248" s="67" t="s">
        <v>3362</v>
      </c>
      <c r="F1248" s="67" t="s">
        <v>1809</v>
      </c>
      <c r="G1248" s="67" t="s">
        <v>2932</v>
      </c>
      <c r="H1248" s="67" t="s">
        <v>1060</v>
      </c>
      <c r="I1248" s="67" t="s">
        <v>1116</v>
      </c>
      <c r="J1248" s="67" t="s">
        <v>4474</v>
      </c>
      <c r="K1248" s="67" t="s">
        <v>4763</v>
      </c>
      <c r="L1248" s="68">
        <v>25000</v>
      </c>
      <c r="M1248" s="68">
        <v>0</v>
      </c>
      <c r="N1248" s="68">
        <v>25000</v>
      </c>
      <c r="O1248" s="67" t="s">
        <v>4764</v>
      </c>
      <c r="P1248" s="67" t="str">
        <f>TMES[[#This Row],[cedula]]&amp;TMES[[#This Row],[ctapresup]]</f>
        <v>225001467292.1.2.2.05</v>
      </c>
      <c r="Q1248" s="69">
        <v>0</v>
      </c>
      <c r="R1248" s="69">
        <v>0</v>
      </c>
      <c r="S1248" s="69">
        <v>0</v>
      </c>
      <c r="T1248" s="69">
        <v>0</v>
      </c>
      <c r="U1248" s="69">
        <v>0</v>
      </c>
      <c r="V1248" s="69">
        <v>0</v>
      </c>
      <c r="W1248" s="69">
        <v>0</v>
      </c>
      <c r="X1248" s="69">
        <v>0</v>
      </c>
      <c r="Y1248" s="69">
        <v>0</v>
      </c>
      <c r="Z1248" s="69">
        <v>0</v>
      </c>
      <c r="AA1248" s="69">
        <v>0</v>
      </c>
    </row>
    <row r="1249" spans="1:27">
      <c r="A1249" s="67" t="s">
        <v>3053</v>
      </c>
      <c r="B1249" s="67" t="s">
        <v>248</v>
      </c>
      <c r="C1249" s="67" t="s">
        <v>3088</v>
      </c>
      <c r="D1249" s="67" t="s">
        <v>3361</v>
      </c>
      <c r="E1249" s="67" t="s">
        <v>3362</v>
      </c>
      <c r="F1249" s="67" t="s">
        <v>3260</v>
      </c>
      <c r="G1249" s="67" t="s">
        <v>2933</v>
      </c>
      <c r="H1249" s="67" t="s">
        <v>1060</v>
      </c>
      <c r="I1249" s="67" t="s">
        <v>1116</v>
      </c>
      <c r="J1249" s="67" t="s">
        <v>4475</v>
      </c>
      <c r="K1249" s="67" t="s">
        <v>4763</v>
      </c>
      <c r="L1249" s="68">
        <v>5000</v>
      </c>
      <c r="M1249" s="68">
        <v>0</v>
      </c>
      <c r="N1249" s="68">
        <v>5000</v>
      </c>
      <c r="O1249" s="67" t="s">
        <v>4764</v>
      </c>
      <c r="P1249" s="67" t="str">
        <f>TMES[[#This Row],[cedula]]&amp;TMES[[#This Row],[ctapresup]]</f>
        <v>001085966022.1.2.2.05</v>
      </c>
      <c r="Q1249" s="69">
        <v>0</v>
      </c>
      <c r="R1249" s="69">
        <v>0</v>
      </c>
      <c r="S1249" s="69">
        <v>0</v>
      </c>
      <c r="T1249" s="69">
        <v>0</v>
      </c>
      <c r="U1249" s="69">
        <v>0</v>
      </c>
      <c r="V1249" s="69">
        <v>0</v>
      </c>
      <c r="W1249" s="69">
        <v>0</v>
      </c>
      <c r="X1249" s="69">
        <v>0</v>
      </c>
      <c r="Y1249" s="69">
        <v>0</v>
      </c>
      <c r="Z1249" s="69">
        <v>0</v>
      </c>
      <c r="AA1249" s="69">
        <v>0</v>
      </c>
    </row>
    <row r="1250" spans="1:27">
      <c r="A1250" s="67" t="s">
        <v>3053</v>
      </c>
      <c r="B1250" s="67" t="s">
        <v>248</v>
      </c>
      <c r="C1250" s="67" t="s">
        <v>3088</v>
      </c>
      <c r="D1250" s="67" t="s">
        <v>3361</v>
      </c>
      <c r="E1250" s="67" t="s">
        <v>3362</v>
      </c>
      <c r="F1250" s="67" t="s">
        <v>3121</v>
      </c>
      <c r="G1250" s="67" t="s">
        <v>3122</v>
      </c>
      <c r="H1250" s="67" t="s">
        <v>1060</v>
      </c>
      <c r="I1250" s="67" t="s">
        <v>1116</v>
      </c>
      <c r="J1250" s="67" t="s">
        <v>4476</v>
      </c>
      <c r="K1250" s="67" t="s">
        <v>4763</v>
      </c>
      <c r="L1250" s="68">
        <v>10000</v>
      </c>
      <c r="M1250" s="68">
        <v>0</v>
      </c>
      <c r="N1250" s="68">
        <v>10000</v>
      </c>
      <c r="O1250" s="67" t="s">
        <v>4764</v>
      </c>
      <c r="P1250" s="67" t="str">
        <f>TMES[[#This Row],[cedula]]&amp;TMES[[#This Row],[ctapresup]]</f>
        <v>140000311962.1.2.2.05</v>
      </c>
      <c r="Q1250" s="69">
        <v>0</v>
      </c>
      <c r="R1250" s="69">
        <v>0</v>
      </c>
      <c r="S1250" s="69">
        <v>0</v>
      </c>
      <c r="T1250" s="69">
        <v>0</v>
      </c>
      <c r="U1250" s="69">
        <v>0</v>
      </c>
      <c r="V1250" s="69">
        <v>0</v>
      </c>
      <c r="W1250" s="69">
        <v>0</v>
      </c>
      <c r="X1250" s="69">
        <v>0</v>
      </c>
      <c r="Y1250" s="69">
        <v>0</v>
      </c>
      <c r="Z1250" s="69">
        <v>0</v>
      </c>
      <c r="AA1250" s="69">
        <v>0</v>
      </c>
    </row>
    <row r="1251" spans="1:27">
      <c r="A1251" s="67" t="s">
        <v>3053</v>
      </c>
      <c r="B1251" s="67" t="s">
        <v>248</v>
      </c>
      <c r="C1251" s="67" t="s">
        <v>3088</v>
      </c>
      <c r="D1251" s="67" t="s">
        <v>3361</v>
      </c>
      <c r="E1251" s="67" t="s">
        <v>3362</v>
      </c>
      <c r="F1251" s="67" t="s">
        <v>1938</v>
      </c>
      <c r="G1251" s="67" t="s">
        <v>2934</v>
      </c>
      <c r="H1251" s="67" t="s">
        <v>1060</v>
      </c>
      <c r="I1251" s="67" t="s">
        <v>1116</v>
      </c>
      <c r="J1251" s="67" t="s">
        <v>4477</v>
      </c>
      <c r="K1251" s="67" t="s">
        <v>4763</v>
      </c>
      <c r="L1251" s="68">
        <v>10000</v>
      </c>
      <c r="M1251" s="68">
        <v>0</v>
      </c>
      <c r="N1251" s="68">
        <v>10000</v>
      </c>
      <c r="O1251" s="67" t="s">
        <v>4764</v>
      </c>
      <c r="P1251" s="67" t="str">
        <f>TMES[[#This Row],[cedula]]&amp;TMES[[#This Row],[ctapresup]]</f>
        <v>001165890782.1.2.2.05</v>
      </c>
      <c r="Q1251" s="69">
        <v>0</v>
      </c>
      <c r="R1251" s="69">
        <v>0</v>
      </c>
      <c r="S1251" s="69">
        <v>0</v>
      </c>
      <c r="T1251" s="69">
        <v>0</v>
      </c>
      <c r="U1251" s="69">
        <v>0</v>
      </c>
      <c r="V1251" s="69">
        <v>0</v>
      </c>
      <c r="W1251" s="69">
        <v>0</v>
      </c>
      <c r="X1251" s="69">
        <v>0</v>
      </c>
      <c r="Y1251" s="69">
        <v>0</v>
      </c>
      <c r="Z1251" s="69">
        <v>0</v>
      </c>
      <c r="AA1251" s="69">
        <v>0</v>
      </c>
    </row>
    <row r="1252" spans="1:27">
      <c r="A1252" s="67" t="s">
        <v>3053</v>
      </c>
      <c r="B1252" s="67" t="s">
        <v>248</v>
      </c>
      <c r="C1252" s="67" t="s">
        <v>3088</v>
      </c>
      <c r="D1252" s="67" t="s">
        <v>3361</v>
      </c>
      <c r="E1252" s="67" t="s">
        <v>3362</v>
      </c>
      <c r="F1252" s="67" t="s">
        <v>3243</v>
      </c>
      <c r="G1252" s="67" t="s">
        <v>3258</v>
      </c>
      <c r="H1252" s="67" t="s">
        <v>1060</v>
      </c>
      <c r="I1252" s="67" t="s">
        <v>1116</v>
      </c>
      <c r="J1252" s="67" t="s">
        <v>4478</v>
      </c>
      <c r="K1252" s="67" t="s">
        <v>4763</v>
      </c>
      <c r="L1252" s="68">
        <v>10000</v>
      </c>
      <c r="M1252" s="68">
        <v>0</v>
      </c>
      <c r="N1252" s="68">
        <v>10000</v>
      </c>
      <c r="O1252" s="67" t="s">
        <v>4764</v>
      </c>
      <c r="P1252" s="67" t="str">
        <f>TMES[[#This Row],[cedula]]&amp;TMES[[#This Row],[ctapresup]]</f>
        <v>402247608982.1.2.2.05</v>
      </c>
      <c r="Q1252" s="69">
        <v>0</v>
      </c>
      <c r="R1252" s="69">
        <v>0</v>
      </c>
      <c r="S1252" s="69">
        <v>0</v>
      </c>
      <c r="T1252" s="69">
        <v>0</v>
      </c>
      <c r="U1252" s="69">
        <v>0</v>
      </c>
      <c r="V1252" s="69">
        <v>0</v>
      </c>
      <c r="W1252" s="69">
        <v>0</v>
      </c>
      <c r="X1252" s="69">
        <v>0</v>
      </c>
      <c r="Y1252" s="69">
        <v>0</v>
      </c>
      <c r="Z1252" s="69">
        <v>0</v>
      </c>
      <c r="AA1252" s="69">
        <v>0</v>
      </c>
    </row>
    <row r="1253" spans="1:27">
      <c r="A1253" s="67" t="s">
        <v>3053</v>
      </c>
      <c r="B1253" s="67" t="s">
        <v>248</v>
      </c>
      <c r="C1253" s="67" t="s">
        <v>3088</v>
      </c>
      <c r="D1253" s="67" t="s">
        <v>3361</v>
      </c>
      <c r="E1253" s="67" t="s">
        <v>3362</v>
      </c>
      <c r="F1253" s="67" t="s">
        <v>1754</v>
      </c>
      <c r="G1253" s="67" t="s">
        <v>2935</v>
      </c>
      <c r="H1253" s="67" t="s">
        <v>1060</v>
      </c>
      <c r="I1253" s="67" t="s">
        <v>1116</v>
      </c>
      <c r="J1253" s="67" t="s">
        <v>4479</v>
      </c>
      <c r="K1253" s="67" t="s">
        <v>4763</v>
      </c>
      <c r="L1253" s="68">
        <v>10000</v>
      </c>
      <c r="M1253" s="68">
        <v>0</v>
      </c>
      <c r="N1253" s="68">
        <v>10000</v>
      </c>
      <c r="O1253" s="67" t="s">
        <v>4764</v>
      </c>
      <c r="P1253" s="67" t="str">
        <f>TMES[[#This Row],[cedula]]&amp;TMES[[#This Row],[ctapresup]]</f>
        <v>001122678852.1.2.2.05</v>
      </c>
      <c r="Q1253" s="69">
        <v>0</v>
      </c>
      <c r="R1253" s="69">
        <v>0</v>
      </c>
      <c r="S1253" s="69">
        <v>0</v>
      </c>
      <c r="T1253" s="69">
        <v>0</v>
      </c>
      <c r="U1253" s="69">
        <v>0</v>
      </c>
      <c r="V1253" s="69">
        <v>0</v>
      </c>
      <c r="W1253" s="69">
        <v>0</v>
      </c>
      <c r="X1253" s="69">
        <v>0</v>
      </c>
      <c r="Y1253" s="69">
        <v>0</v>
      </c>
      <c r="Z1253" s="69">
        <v>0</v>
      </c>
      <c r="AA1253" s="69">
        <v>0</v>
      </c>
    </row>
    <row r="1254" spans="1:27">
      <c r="A1254" s="67" t="s">
        <v>3053</v>
      </c>
      <c r="B1254" s="67" t="s">
        <v>248</v>
      </c>
      <c r="C1254" s="67" t="s">
        <v>3088</v>
      </c>
      <c r="D1254" s="67" t="s">
        <v>3361</v>
      </c>
      <c r="E1254" s="67" t="s">
        <v>3362</v>
      </c>
      <c r="F1254" s="67" t="s">
        <v>1760</v>
      </c>
      <c r="G1254" s="67" t="s">
        <v>2936</v>
      </c>
      <c r="H1254" s="67" t="s">
        <v>1060</v>
      </c>
      <c r="I1254" s="67" t="s">
        <v>1116</v>
      </c>
      <c r="J1254" s="67" t="s">
        <v>4480</v>
      </c>
      <c r="K1254" s="67" t="s">
        <v>4763</v>
      </c>
      <c r="L1254" s="68">
        <v>10000</v>
      </c>
      <c r="M1254" s="68">
        <v>0</v>
      </c>
      <c r="N1254" s="68">
        <v>10000</v>
      </c>
      <c r="O1254" s="67" t="s">
        <v>4764</v>
      </c>
      <c r="P1254" s="67" t="str">
        <f>TMES[[#This Row],[cedula]]&amp;TMES[[#This Row],[ctapresup]]</f>
        <v>001178246642.1.2.2.05</v>
      </c>
      <c r="Q1254" s="69">
        <v>0</v>
      </c>
      <c r="R1254" s="69">
        <v>0</v>
      </c>
      <c r="S1254" s="69">
        <v>0</v>
      </c>
      <c r="T1254" s="69">
        <v>0</v>
      </c>
      <c r="U1254" s="69">
        <v>0</v>
      </c>
      <c r="V1254" s="69">
        <v>0</v>
      </c>
      <c r="W1254" s="69">
        <v>0</v>
      </c>
      <c r="X1254" s="69">
        <v>0</v>
      </c>
      <c r="Y1254" s="69">
        <v>0</v>
      </c>
      <c r="Z1254" s="69">
        <v>0</v>
      </c>
      <c r="AA1254" s="69">
        <v>0</v>
      </c>
    </row>
    <row r="1255" spans="1:27">
      <c r="A1255" s="67" t="s">
        <v>3053</v>
      </c>
      <c r="B1255" s="67" t="s">
        <v>248</v>
      </c>
      <c r="C1255" s="67" t="s">
        <v>3088</v>
      </c>
      <c r="D1255" s="67" t="s">
        <v>3361</v>
      </c>
      <c r="E1255" s="67" t="s">
        <v>3362</v>
      </c>
      <c r="F1255" s="67" t="s">
        <v>1823</v>
      </c>
      <c r="G1255" s="67" t="s">
        <v>2937</v>
      </c>
      <c r="H1255" s="67" t="s">
        <v>1060</v>
      </c>
      <c r="I1255" s="67" t="s">
        <v>1116</v>
      </c>
      <c r="J1255" s="67" t="s">
        <v>4481</v>
      </c>
      <c r="K1255" s="67" t="s">
        <v>4763</v>
      </c>
      <c r="L1255" s="68">
        <v>10000</v>
      </c>
      <c r="M1255" s="68">
        <v>0</v>
      </c>
      <c r="N1255" s="68">
        <v>10000</v>
      </c>
      <c r="O1255" s="67" t="s">
        <v>4764</v>
      </c>
      <c r="P1255" s="67" t="str">
        <f>TMES[[#This Row],[cedula]]&amp;TMES[[#This Row],[ctapresup]]</f>
        <v>402230256732.1.2.2.05</v>
      </c>
      <c r="Q1255" s="69">
        <v>0</v>
      </c>
      <c r="R1255" s="69">
        <v>0</v>
      </c>
      <c r="S1255" s="69">
        <v>0</v>
      </c>
      <c r="T1255" s="69">
        <v>0</v>
      </c>
      <c r="U1255" s="69">
        <v>0</v>
      </c>
      <c r="V1255" s="69">
        <v>0</v>
      </c>
      <c r="W1255" s="69">
        <v>0</v>
      </c>
      <c r="X1255" s="69">
        <v>0</v>
      </c>
      <c r="Y1255" s="69">
        <v>0</v>
      </c>
      <c r="Z1255" s="69">
        <v>0</v>
      </c>
      <c r="AA1255" s="69">
        <v>0</v>
      </c>
    </row>
    <row r="1256" spans="1:27">
      <c r="A1256" s="67" t="s">
        <v>3053</v>
      </c>
      <c r="B1256" s="67" t="s">
        <v>248</v>
      </c>
      <c r="C1256" s="67" t="s">
        <v>3088</v>
      </c>
      <c r="D1256" s="67" t="s">
        <v>3361</v>
      </c>
      <c r="E1256" s="67" t="s">
        <v>3362</v>
      </c>
      <c r="F1256" s="67" t="s">
        <v>1062</v>
      </c>
      <c r="G1256" s="67" t="s">
        <v>2938</v>
      </c>
      <c r="H1256" s="67" t="s">
        <v>1060</v>
      </c>
      <c r="I1256" s="67" t="s">
        <v>342</v>
      </c>
      <c r="J1256" s="67" t="s">
        <v>4482</v>
      </c>
      <c r="K1256" s="67" t="s">
        <v>4763</v>
      </c>
      <c r="L1256" s="68">
        <v>10000</v>
      </c>
      <c r="M1256" s="68">
        <v>0</v>
      </c>
      <c r="N1256" s="68">
        <v>10000</v>
      </c>
      <c r="O1256" s="67" t="s">
        <v>4764</v>
      </c>
      <c r="P1256" s="67" t="str">
        <f>TMES[[#This Row],[cedula]]&amp;TMES[[#This Row],[ctapresup]]</f>
        <v>016001794182.1.2.2.05</v>
      </c>
      <c r="Q1256" s="69">
        <v>0</v>
      </c>
      <c r="R1256" s="69">
        <v>0</v>
      </c>
      <c r="S1256" s="69">
        <v>0</v>
      </c>
      <c r="T1256" s="69">
        <v>0</v>
      </c>
      <c r="U1256" s="69">
        <v>0</v>
      </c>
      <c r="V1256" s="69">
        <v>0</v>
      </c>
      <c r="W1256" s="69">
        <v>0</v>
      </c>
      <c r="X1256" s="69">
        <v>0</v>
      </c>
      <c r="Y1256" s="69">
        <v>0</v>
      </c>
      <c r="Z1256" s="69">
        <v>0</v>
      </c>
      <c r="AA1256" s="69">
        <v>0</v>
      </c>
    </row>
    <row r="1257" spans="1:27">
      <c r="A1257" s="67" t="s">
        <v>3053</v>
      </c>
      <c r="B1257" s="67" t="s">
        <v>248</v>
      </c>
      <c r="C1257" s="67" t="s">
        <v>3088</v>
      </c>
      <c r="D1257" s="67" t="s">
        <v>3361</v>
      </c>
      <c r="E1257" s="67" t="s">
        <v>3362</v>
      </c>
      <c r="F1257" s="67" t="s">
        <v>1650</v>
      </c>
      <c r="G1257" s="67" t="s">
        <v>2939</v>
      </c>
      <c r="H1257" s="67" t="s">
        <v>1060</v>
      </c>
      <c r="I1257" s="67" t="s">
        <v>1116</v>
      </c>
      <c r="J1257" s="67" t="s">
        <v>4483</v>
      </c>
      <c r="K1257" s="67" t="s">
        <v>4763</v>
      </c>
      <c r="L1257" s="68">
        <v>10000</v>
      </c>
      <c r="M1257" s="68">
        <v>0</v>
      </c>
      <c r="N1257" s="68">
        <v>10000</v>
      </c>
      <c r="O1257" s="67" t="s">
        <v>4764</v>
      </c>
      <c r="P1257" s="67" t="str">
        <f>TMES[[#This Row],[cedula]]&amp;TMES[[#This Row],[ctapresup]]</f>
        <v>228000050702.1.2.2.05</v>
      </c>
      <c r="Q1257" s="69">
        <v>0</v>
      </c>
      <c r="R1257" s="69">
        <v>0</v>
      </c>
      <c r="S1257" s="69">
        <v>0</v>
      </c>
      <c r="T1257" s="69">
        <v>0</v>
      </c>
      <c r="U1257" s="69">
        <v>0</v>
      </c>
      <c r="V1257" s="69">
        <v>0</v>
      </c>
      <c r="W1257" s="69">
        <v>0</v>
      </c>
      <c r="X1257" s="69">
        <v>0</v>
      </c>
      <c r="Y1257" s="69">
        <v>0</v>
      </c>
      <c r="Z1257" s="69">
        <v>0</v>
      </c>
      <c r="AA1257" s="69">
        <v>0</v>
      </c>
    </row>
    <row r="1258" spans="1:27">
      <c r="A1258" s="67" t="s">
        <v>3053</v>
      </c>
      <c r="B1258" s="67" t="s">
        <v>248</v>
      </c>
      <c r="C1258" s="67" t="s">
        <v>3088</v>
      </c>
      <c r="D1258" s="67" t="s">
        <v>3361</v>
      </c>
      <c r="E1258" s="67" t="s">
        <v>3362</v>
      </c>
      <c r="F1258" s="67" t="s">
        <v>3261</v>
      </c>
      <c r="G1258" s="67" t="s">
        <v>2940</v>
      </c>
      <c r="H1258" s="67" t="s">
        <v>1060</v>
      </c>
      <c r="I1258" s="67" t="s">
        <v>1116</v>
      </c>
      <c r="J1258" s="67" t="s">
        <v>4484</v>
      </c>
      <c r="K1258" s="67" t="s">
        <v>4763</v>
      </c>
      <c r="L1258" s="68">
        <v>45000</v>
      </c>
      <c r="M1258" s="68">
        <v>1547.25</v>
      </c>
      <c r="N1258" s="68">
        <v>43452.75</v>
      </c>
      <c r="O1258" s="67" t="s">
        <v>4764</v>
      </c>
      <c r="P1258" s="67" t="str">
        <f>TMES[[#This Row],[cedula]]&amp;TMES[[#This Row],[ctapresup]]</f>
        <v>001188962652.1.2.2.05</v>
      </c>
      <c r="Q1258" s="69">
        <v>0</v>
      </c>
      <c r="R1258" s="69">
        <v>0</v>
      </c>
      <c r="S1258" s="69">
        <v>0</v>
      </c>
      <c r="T1258" s="69">
        <v>0</v>
      </c>
      <c r="U1258" s="69">
        <v>0</v>
      </c>
      <c r="V1258" s="69">
        <v>0</v>
      </c>
      <c r="W1258" s="69">
        <v>0</v>
      </c>
      <c r="X1258" s="40">
        <v>1547.25</v>
      </c>
      <c r="Y1258" s="69">
        <v>0</v>
      </c>
      <c r="Z1258" s="69">
        <v>0</v>
      </c>
      <c r="AA1258" s="69">
        <v>0</v>
      </c>
    </row>
    <row r="1259" spans="1:27">
      <c r="A1259" s="67" t="s">
        <v>3053</v>
      </c>
      <c r="B1259" s="67" t="s">
        <v>248</v>
      </c>
      <c r="C1259" s="67" t="s">
        <v>3088</v>
      </c>
      <c r="D1259" s="67" t="s">
        <v>3361</v>
      </c>
      <c r="E1259" s="67" t="s">
        <v>3362</v>
      </c>
      <c r="F1259" s="67" t="s">
        <v>1792</v>
      </c>
      <c r="G1259" s="67" t="s">
        <v>2941</v>
      </c>
      <c r="H1259" s="67" t="s">
        <v>1060</v>
      </c>
      <c r="I1259" s="67" t="s">
        <v>1116</v>
      </c>
      <c r="J1259" s="67" t="s">
        <v>4485</v>
      </c>
      <c r="K1259" s="67" t="s">
        <v>4763</v>
      </c>
      <c r="L1259" s="68">
        <v>10000</v>
      </c>
      <c r="M1259" s="68">
        <v>0</v>
      </c>
      <c r="N1259" s="68">
        <v>10000</v>
      </c>
      <c r="O1259" s="67" t="s">
        <v>4764</v>
      </c>
      <c r="P1259" s="67" t="str">
        <f>TMES[[#This Row],[cedula]]&amp;TMES[[#This Row],[ctapresup]]</f>
        <v>052000867822.1.2.2.05</v>
      </c>
      <c r="Q1259" s="69">
        <v>0</v>
      </c>
      <c r="R1259" s="69">
        <v>0</v>
      </c>
      <c r="S1259" s="69">
        <v>0</v>
      </c>
      <c r="T1259" s="69">
        <v>0</v>
      </c>
      <c r="U1259" s="69">
        <v>0</v>
      </c>
      <c r="V1259" s="69">
        <v>0</v>
      </c>
      <c r="W1259" s="69">
        <v>0</v>
      </c>
      <c r="X1259" s="69">
        <v>0</v>
      </c>
      <c r="Y1259" s="69">
        <v>0</v>
      </c>
      <c r="Z1259" s="69">
        <v>0</v>
      </c>
      <c r="AA1259" s="69">
        <v>0</v>
      </c>
    </row>
    <row r="1260" spans="1:27">
      <c r="A1260" s="67" t="s">
        <v>3053</v>
      </c>
      <c r="B1260" s="67" t="s">
        <v>248</v>
      </c>
      <c r="C1260" s="67" t="s">
        <v>3088</v>
      </c>
      <c r="D1260" s="67" t="s">
        <v>3361</v>
      </c>
      <c r="E1260" s="67" t="s">
        <v>3362</v>
      </c>
      <c r="F1260" s="67" t="s">
        <v>3123</v>
      </c>
      <c r="G1260" s="67" t="s">
        <v>3124</v>
      </c>
      <c r="H1260" s="67" t="s">
        <v>1060</v>
      </c>
      <c r="I1260" s="67" t="s">
        <v>1116</v>
      </c>
      <c r="J1260" s="67" t="s">
        <v>4486</v>
      </c>
      <c r="K1260" s="67" t="s">
        <v>4763</v>
      </c>
      <c r="L1260" s="68">
        <v>10000</v>
      </c>
      <c r="M1260" s="68">
        <v>0</v>
      </c>
      <c r="N1260" s="68">
        <v>10000</v>
      </c>
      <c r="O1260" s="67" t="s">
        <v>4764</v>
      </c>
      <c r="P1260" s="67" t="str">
        <f>TMES[[#This Row],[cedula]]&amp;TMES[[#This Row],[ctapresup]]</f>
        <v>402211439732.1.2.2.05</v>
      </c>
      <c r="Q1260" s="69">
        <v>0</v>
      </c>
      <c r="R1260" s="69">
        <v>0</v>
      </c>
      <c r="S1260" s="69">
        <v>0</v>
      </c>
      <c r="T1260" s="69">
        <v>0</v>
      </c>
      <c r="U1260" s="69">
        <v>0</v>
      </c>
      <c r="V1260" s="69">
        <v>0</v>
      </c>
      <c r="W1260" s="69">
        <v>0</v>
      </c>
      <c r="X1260" s="69">
        <v>0</v>
      </c>
      <c r="Y1260" s="69">
        <v>0</v>
      </c>
      <c r="Z1260" s="69">
        <v>0</v>
      </c>
      <c r="AA1260" s="69">
        <v>0</v>
      </c>
    </row>
    <row r="1261" spans="1:27">
      <c r="A1261" s="67" t="s">
        <v>3053</v>
      </c>
      <c r="B1261" s="67" t="s">
        <v>248</v>
      </c>
      <c r="C1261" s="67" t="s">
        <v>3088</v>
      </c>
      <c r="D1261" s="67" t="s">
        <v>3361</v>
      </c>
      <c r="E1261" s="67" t="s">
        <v>3362</v>
      </c>
      <c r="F1261" s="67" t="s">
        <v>1651</v>
      </c>
      <c r="G1261" s="67" t="s">
        <v>2942</v>
      </c>
      <c r="H1261" s="67" t="s">
        <v>1060</v>
      </c>
      <c r="I1261" s="67" t="s">
        <v>1116</v>
      </c>
      <c r="J1261" s="67" t="s">
        <v>4487</v>
      </c>
      <c r="K1261" s="67" t="s">
        <v>4763</v>
      </c>
      <c r="L1261" s="68">
        <v>10000</v>
      </c>
      <c r="M1261" s="68">
        <v>0</v>
      </c>
      <c r="N1261" s="68">
        <v>10000</v>
      </c>
      <c r="O1261" s="67" t="s">
        <v>4764</v>
      </c>
      <c r="P1261" s="67" t="str">
        <f>TMES[[#This Row],[cedula]]&amp;TMES[[#This Row],[ctapresup]]</f>
        <v>011003490812.1.2.2.05</v>
      </c>
      <c r="Q1261" s="69">
        <v>0</v>
      </c>
      <c r="R1261" s="69">
        <v>0</v>
      </c>
      <c r="S1261" s="69">
        <v>0</v>
      </c>
      <c r="T1261" s="69">
        <v>0</v>
      </c>
      <c r="U1261" s="69">
        <v>0</v>
      </c>
      <c r="V1261" s="69">
        <v>0</v>
      </c>
      <c r="W1261" s="69">
        <v>0</v>
      </c>
      <c r="X1261" s="69">
        <v>0</v>
      </c>
      <c r="Y1261" s="69">
        <v>0</v>
      </c>
      <c r="Z1261" s="69">
        <v>0</v>
      </c>
      <c r="AA1261" s="69">
        <v>0</v>
      </c>
    </row>
    <row r="1262" spans="1:27">
      <c r="A1262" s="67" t="s">
        <v>3053</v>
      </c>
      <c r="B1262" s="67" t="s">
        <v>248</v>
      </c>
      <c r="C1262" s="67" t="s">
        <v>3088</v>
      </c>
      <c r="D1262" s="67" t="s">
        <v>3361</v>
      </c>
      <c r="E1262" s="67" t="s">
        <v>3362</v>
      </c>
      <c r="F1262" s="67" t="s">
        <v>2010</v>
      </c>
      <c r="G1262" s="67" t="s">
        <v>2943</v>
      </c>
      <c r="H1262" s="67" t="s">
        <v>1060</v>
      </c>
      <c r="I1262" s="67" t="s">
        <v>1116</v>
      </c>
      <c r="J1262" s="67" t="s">
        <v>4488</v>
      </c>
      <c r="K1262" s="67" t="s">
        <v>4763</v>
      </c>
      <c r="L1262" s="68">
        <v>8000</v>
      </c>
      <c r="M1262" s="68">
        <v>0</v>
      </c>
      <c r="N1262" s="68">
        <v>8000</v>
      </c>
      <c r="O1262" s="67" t="s">
        <v>4764</v>
      </c>
      <c r="P1262" s="67" t="str">
        <f>TMES[[#This Row],[cedula]]&amp;TMES[[#This Row],[ctapresup]]</f>
        <v>093007843612.1.2.2.05</v>
      </c>
      <c r="Q1262" s="69">
        <v>0</v>
      </c>
      <c r="R1262" s="69">
        <v>0</v>
      </c>
      <c r="S1262" s="69">
        <v>0</v>
      </c>
      <c r="T1262" s="69">
        <v>0</v>
      </c>
      <c r="U1262" s="69">
        <v>0</v>
      </c>
      <c r="V1262" s="69">
        <v>0</v>
      </c>
      <c r="W1262" s="69">
        <v>0</v>
      </c>
      <c r="X1262" s="69">
        <v>0</v>
      </c>
      <c r="Y1262" s="69">
        <v>0</v>
      </c>
      <c r="Z1262" s="69">
        <v>0</v>
      </c>
      <c r="AA1262" s="69">
        <v>0</v>
      </c>
    </row>
    <row r="1263" spans="1:27">
      <c r="A1263" s="67" t="s">
        <v>3053</v>
      </c>
      <c r="B1263" s="67" t="s">
        <v>248</v>
      </c>
      <c r="C1263" s="67" t="s">
        <v>3088</v>
      </c>
      <c r="D1263" s="67" t="s">
        <v>3361</v>
      </c>
      <c r="E1263" s="67" t="s">
        <v>3362</v>
      </c>
      <c r="F1263" s="67" t="s">
        <v>3303</v>
      </c>
      <c r="G1263" s="67" t="s">
        <v>3337</v>
      </c>
      <c r="H1263" s="67" t="s">
        <v>1060</v>
      </c>
      <c r="I1263" s="67" t="s">
        <v>1116</v>
      </c>
      <c r="J1263" s="67" t="s">
        <v>4489</v>
      </c>
      <c r="K1263" s="67" t="s">
        <v>4763</v>
      </c>
      <c r="L1263" s="68">
        <v>10000</v>
      </c>
      <c r="M1263" s="68">
        <v>0</v>
      </c>
      <c r="N1263" s="68">
        <v>10000</v>
      </c>
      <c r="O1263" s="67" t="s">
        <v>4764</v>
      </c>
      <c r="P1263" s="67" t="str">
        <f>TMES[[#This Row],[cedula]]&amp;TMES[[#This Row],[ctapresup]]</f>
        <v>018007795872.1.2.2.05</v>
      </c>
      <c r="Q1263" s="69">
        <v>0</v>
      </c>
      <c r="R1263" s="69">
        <v>0</v>
      </c>
      <c r="S1263" s="69">
        <v>0</v>
      </c>
      <c r="T1263" s="69">
        <v>0</v>
      </c>
      <c r="U1263" s="69">
        <v>0</v>
      </c>
      <c r="V1263" s="69">
        <v>0</v>
      </c>
      <c r="W1263" s="69">
        <v>0</v>
      </c>
      <c r="X1263" s="69">
        <v>0</v>
      </c>
      <c r="Y1263" s="69">
        <v>0</v>
      </c>
      <c r="Z1263" s="69">
        <v>0</v>
      </c>
      <c r="AA1263" s="69">
        <v>0</v>
      </c>
    </row>
    <row r="1264" spans="1:27">
      <c r="A1264" s="67" t="s">
        <v>3053</v>
      </c>
      <c r="B1264" s="67" t="s">
        <v>248</v>
      </c>
      <c r="C1264" s="67" t="s">
        <v>3088</v>
      </c>
      <c r="D1264" s="67" t="s">
        <v>3361</v>
      </c>
      <c r="E1264" s="67" t="s">
        <v>3362</v>
      </c>
      <c r="F1264" s="67" t="s">
        <v>1940</v>
      </c>
      <c r="G1264" s="67" t="s">
        <v>2944</v>
      </c>
      <c r="H1264" s="67" t="s">
        <v>1060</v>
      </c>
      <c r="I1264" s="67" t="s">
        <v>1116</v>
      </c>
      <c r="J1264" s="67" t="s">
        <v>4490</v>
      </c>
      <c r="K1264" s="67" t="s">
        <v>4763</v>
      </c>
      <c r="L1264" s="68">
        <v>10000</v>
      </c>
      <c r="M1264" s="68">
        <v>0</v>
      </c>
      <c r="N1264" s="68">
        <v>10000</v>
      </c>
      <c r="O1264" s="67" t="s">
        <v>4764</v>
      </c>
      <c r="P1264" s="67" t="str">
        <f>TMES[[#This Row],[cedula]]&amp;TMES[[#This Row],[ctapresup]]</f>
        <v>022002825032.1.2.2.05</v>
      </c>
      <c r="Q1264" s="69">
        <v>0</v>
      </c>
      <c r="R1264" s="69">
        <v>0</v>
      </c>
      <c r="S1264" s="69">
        <v>0</v>
      </c>
      <c r="T1264" s="69">
        <v>0</v>
      </c>
      <c r="U1264" s="69">
        <v>0</v>
      </c>
      <c r="V1264" s="69">
        <v>0</v>
      </c>
      <c r="W1264" s="69">
        <v>0</v>
      </c>
      <c r="X1264" s="69">
        <v>0</v>
      </c>
      <c r="Y1264" s="69">
        <v>0</v>
      </c>
      <c r="Z1264" s="69">
        <v>0</v>
      </c>
      <c r="AA1264" s="69">
        <v>0</v>
      </c>
    </row>
    <row r="1265" spans="1:27">
      <c r="A1265" s="67" t="s">
        <v>3053</v>
      </c>
      <c r="B1265" s="67" t="s">
        <v>248</v>
      </c>
      <c r="C1265" s="67" t="s">
        <v>3088</v>
      </c>
      <c r="D1265" s="67" t="s">
        <v>3361</v>
      </c>
      <c r="E1265" s="67" t="s">
        <v>3362</v>
      </c>
      <c r="F1265" s="67" t="s">
        <v>1794</v>
      </c>
      <c r="G1265" s="67" t="s">
        <v>2945</v>
      </c>
      <c r="H1265" s="67" t="s">
        <v>1060</v>
      </c>
      <c r="I1265" s="67" t="s">
        <v>1116</v>
      </c>
      <c r="J1265" s="67" t="s">
        <v>4491</v>
      </c>
      <c r="K1265" s="67" t="s">
        <v>4763</v>
      </c>
      <c r="L1265" s="68">
        <v>10000</v>
      </c>
      <c r="M1265" s="68">
        <v>0</v>
      </c>
      <c r="N1265" s="68">
        <v>10000</v>
      </c>
      <c r="O1265" s="67" t="s">
        <v>4764</v>
      </c>
      <c r="P1265" s="67" t="str">
        <f>TMES[[#This Row],[cedula]]&amp;TMES[[#This Row],[ctapresup]]</f>
        <v>078001423202.1.2.2.05</v>
      </c>
      <c r="Q1265" s="69">
        <v>0</v>
      </c>
      <c r="R1265" s="69">
        <v>0</v>
      </c>
      <c r="S1265" s="69">
        <v>0</v>
      </c>
      <c r="T1265" s="69">
        <v>0</v>
      </c>
      <c r="U1265" s="69">
        <v>0</v>
      </c>
      <c r="V1265" s="69">
        <v>0</v>
      </c>
      <c r="W1265" s="69">
        <v>0</v>
      </c>
      <c r="X1265" s="69">
        <v>0</v>
      </c>
      <c r="Y1265" s="69">
        <v>0</v>
      </c>
      <c r="Z1265" s="69">
        <v>0</v>
      </c>
      <c r="AA1265" s="69">
        <v>0</v>
      </c>
    </row>
    <row r="1266" spans="1:27">
      <c r="A1266" s="67" t="s">
        <v>3053</v>
      </c>
      <c r="B1266" s="67" t="s">
        <v>248</v>
      </c>
      <c r="C1266" s="67" t="s">
        <v>3088</v>
      </c>
      <c r="D1266" s="67" t="s">
        <v>3361</v>
      </c>
      <c r="E1266" s="67" t="s">
        <v>3362</v>
      </c>
      <c r="F1266" s="67" t="s">
        <v>1753</v>
      </c>
      <c r="G1266" s="67" t="s">
        <v>2946</v>
      </c>
      <c r="H1266" s="67" t="s">
        <v>1060</v>
      </c>
      <c r="I1266" s="67" t="s">
        <v>1116</v>
      </c>
      <c r="J1266" s="67" t="s">
        <v>4492</v>
      </c>
      <c r="K1266" s="67" t="s">
        <v>4763</v>
      </c>
      <c r="L1266" s="68">
        <v>13000</v>
      </c>
      <c r="M1266" s="68">
        <v>0</v>
      </c>
      <c r="N1266" s="68">
        <v>13000</v>
      </c>
      <c r="O1266" s="67" t="s">
        <v>4764</v>
      </c>
      <c r="P1266" s="67" t="str">
        <f>TMES[[#This Row],[cedula]]&amp;TMES[[#This Row],[ctapresup]]</f>
        <v>001117990372.1.2.2.05</v>
      </c>
      <c r="Q1266" s="69">
        <v>0</v>
      </c>
      <c r="R1266" s="69">
        <v>0</v>
      </c>
      <c r="S1266" s="69">
        <v>0</v>
      </c>
      <c r="T1266" s="69">
        <v>0</v>
      </c>
      <c r="U1266" s="69">
        <v>0</v>
      </c>
      <c r="V1266" s="69">
        <v>0</v>
      </c>
      <c r="W1266" s="69">
        <v>0</v>
      </c>
      <c r="X1266" s="69">
        <v>0</v>
      </c>
      <c r="Y1266" s="69">
        <v>0</v>
      </c>
      <c r="Z1266" s="69">
        <v>0</v>
      </c>
      <c r="AA1266" s="69">
        <v>0</v>
      </c>
    </row>
    <row r="1267" spans="1:27">
      <c r="A1267" s="67" t="s">
        <v>3053</v>
      </c>
      <c r="B1267" s="67" t="s">
        <v>248</v>
      </c>
      <c r="C1267" s="67" t="s">
        <v>3088</v>
      </c>
      <c r="D1267" s="67" t="s">
        <v>3361</v>
      </c>
      <c r="E1267" s="67" t="s">
        <v>3362</v>
      </c>
      <c r="F1267" s="67" t="s">
        <v>1110</v>
      </c>
      <c r="G1267" s="67" t="s">
        <v>2947</v>
      </c>
      <c r="H1267" s="67" t="s">
        <v>1060</v>
      </c>
      <c r="I1267" s="67" t="s">
        <v>1116</v>
      </c>
      <c r="J1267" s="67" t="s">
        <v>4493</v>
      </c>
      <c r="K1267" s="67" t="s">
        <v>4763</v>
      </c>
      <c r="L1267" s="68">
        <v>10000</v>
      </c>
      <c r="M1267" s="68">
        <v>0</v>
      </c>
      <c r="N1267" s="68">
        <v>10000</v>
      </c>
      <c r="O1267" s="67" t="s">
        <v>4764</v>
      </c>
      <c r="P1267" s="67" t="str">
        <f>TMES[[#This Row],[cedula]]&amp;TMES[[#This Row],[ctapresup]]</f>
        <v>001103955302.1.2.2.05</v>
      </c>
      <c r="Q1267" s="69">
        <v>0</v>
      </c>
      <c r="R1267" s="69">
        <v>0</v>
      </c>
      <c r="S1267" s="69">
        <v>0</v>
      </c>
      <c r="T1267" s="69">
        <v>0</v>
      </c>
      <c r="U1267" s="69">
        <v>0</v>
      </c>
      <c r="V1267" s="69">
        <v>0</v>
      </c>
      <c r="W1267" s="69">
        <v>0</v>
      </c>
      <c r="X1267" s="69">
        <v>0</v>
      </c>
      <c r="Y1267" s="69">
        <v>0</v>
      </c>
      <c r="Z1267" s="69">
        <v>0</v>
      </c>
      <c r="AA1267" s="69">
        <v>0</v>
      </c>
    </row>
    <row r="1268" spans="1:27">
      <c r="A1268" s="67" t="s">
        <v>3053</v>
      </c>
      <c r="B1268" s="67" t="s">
        <v>248</v>
      </c>
      <c r="C1268" s="67" t="s">
        <v>3088</v>
      </c>
      <c r="D1268" s="67" t="s">
        <v>3361</v>
      </c>
      <c r="E1268" s="67" t="s">
        <v>3362</v>
      </c>
      <c r="F1268" s="67" t="s">
        <v>1829</v>
      </c>
      <c r="G1268" s="67" t="s">
        <v>2948</v>
      </c>
      <c r="H1268" s="67" t="s">
        <v>1060</v>
      </c>
      <c r="I1268" s="67" t="s">
        <v>1116</v>
      </c>
      <c r="J1268" s="67" t="s">
        <v>4494</v>
      </c>
      <c r="K1268" s="67" t="s">
        <v>4763</v>
      </c>
      <c r="L1268" s="68">
        <v>10000</v>
      </c>
      <c r="M1268" s="68">
        <v>0</v>
      </c>
      <c r="N1268" s="68">
        <v>10000</v>
      </c>
      <c r="O1268" s="67" t="s">
        <v>4764</v>
      </c>
      <c r="P1268" s="67" t="str">
        <f>TMES[[#This Row],[cedula]]&amp;TMES[[#This Row],[ctapresup]]</f>
        <v>402267871052.1.2.2.05</v>
      </c>
      <c r="Q1268" s="69">
        <v>0</v>
      </c>
      <c r="R1268" s="69">
        <v>0</v>
      </c>
      <c r="S1268" s="69">
        <v>0</v>
      </c>
      <c r="T1268" s="69">
        <v>0</v>
      </c>
      <c r="U1268" s="69">
        <v>0</v>
      </c>
      <c r="V1268" s="69">
        <v>0</v>
      </c>
      <c r="W1268" s="69">
        <v>0</v>
      </c>
      <c r="X1268" s="69">
        <v>0</v>
      </c>
      <c r="Y1268" s="69">
        <v>0</v>
      </c>
      <c r="Z1268" s="69">
        <v>0</v>
      </c>
      <c r="AA1268" s="69">
        <v>0</v>
      </c>
    </row>
    <row r="1269" spans="1:27">
      <c r="A1269" s="67" t="s">
        <v>3053</v>
      </c>
      <c r="B1269" s="67" t="s">
        <v>248</v>
      </c>
      <c r="C1269" s="67" t="s">
        <v>3088</v>
      </c>
      <c r="D1269" s="67" t="s">
        <v>3361</v>
      </c>
      <c r="E1269" s="67" t="s">
        <v>3362</v>
      </c>
      <c r="F1269" s="67" t="s">
        <v>3262</v>
      </c>
      <c r="G1269" s="67" t="s">
        <v>3063</v>
      </c>
      <c r="H1269" s="67" t="s">
        <v>1060</v>
      </c>
      <c r="I1269" s="67" t="s">
        <v>1116</v>
      </c>
      <c r="J1269" s="67" t="s">
        <v>4495</v>
      </c>
      <c r="K1269" s="67" t="s">
        <v>4763</v>
      </c>
      <c r="L1269" s="68">
        <v>30000</v>
      </c>
      <c r="M1269" s="68">
        <v>0</v>
      </c>
      <c r="N1269" s="68">
        <v>30000</v>
      </c>
      <c r="O1269" s="67" t="s">
        <v>4764</v>
      </c>
      <c r="P1269" s="67" t="str">
        <f>TMES[[#This Row],[cedula]]&amp;TMES[[#This Row],[ctapresup]]</f>
        <v>001179078812.1.2.2.05</v>
      </c>
      <c r="Q1269" s="69">
        <v>0</v>
      </c>
      <c r="R1269" s="69">
        <v>0</v>
      </c>
      <c r="S1269" s="69">
        <v>0</v>
      </c>
      <c r="T1269" s="69">
        <v>0</v>
      </c>
      <c r="U1269" s="69">
        <v>0</v>
      </c>
      <c r="V1269" s="69">
        <v>0</v>
      </c>
      <c r="W1269" s="69">
        <v>0</v>
      </c>
      <c r="X1269" s="69">
        <v>0</v>
      </c>
      <c r="Y1269" s="69">
        <v>0</v>
      </c>
      <c r="Z1269" s="69">
        <v>0</v>
      </c>
      <c r="AA1269" s="69">
        <v>0</v>
      </c>
    </row>
    <row r="1270" spans="1:27">
      <c r="A1270" s="67" t="s">
        <v>3053</v>
      </c>
      <c r="B1270" s="67" t="s">
        <v>248</v>
      </c>
      <c r="C1270" s="67" t="s">
        <v>3088</v>
      </c>
      <c r="D1270" s="67" t="s">
        <v>3361</v>
      </c>
      <c r="E1270" s="67" t="s">
        <v>3362</v>
      </c>
      <c r="F1270" s="67" t="s">
        <v>1752</v>
      </c>
      <c r="G1270" s="67" t="s">
        <v>2949</v>
      </c>
      <c r="H1270" s="67" t="s">
        <v>1060</v>
      </c>
      <c r="I1270" s="67" t="s">
        <v>1116</v>
      </c>
      <c r="J1270" s="67" t="s">
        <v>4496</v>
      </c>
      <c r="K1270" s="67" t="s">
        <v>4763</v>
      </c>
      <c r="L1270" s="68">
        <v>20000</v>
      </c>
      <c r="M1270" s="68">
        <v>0</v>
      </c>
      <c r="N1270" s="68">
        <v>20000</v>
      </c>
      <c r="O1270" s="67" t="s">
        <v>4764</v>
      </c>
      <c r="P1270" s="67" t="str">
        <f>TMES[[#This Row],[cedula]]&amp;TMES[[#This Row],[ctapresup]]</f>
        <v>001117926442.1.2.2.05</v>
      </c>
      <c r="Q1270" s="69">
        <v>0</v>
      </c>
      <c r="R1270" s="69">
        <v>0</v>
      </c>
      <c r="S1270" s="69">
        <v>0</v>
      </c>
      <c r="T1270" s="69">
        <v>0</v>
      </c>
      <c r="U1270" s="69">
        <v>0</v>
      </c>
      <c r="V1270" s="69">
        <v>0</v>
      </c>
      <c r="W1270" s="69">
        <v>0</v>
      </c>
      <c r="X1270" s="69">
        <v>0</v>
      </c>
      <c r="Y1270" s="69">
        <v>0</v>
      </c>
      <c r="Z1270" s="69">
        <v>0</v>
      </c>
      <c r="AA1270" s="69">
        <v>0</v>
      </c>
    </row>
    <row r="1271" spans="1:27">
      <c r="A1271" s="67" t="s">
        <v>3053</v>
      </c>
      <c r="B1271" s="67" t="s">
        <v>248</v>
      </c>
      <c r="C1271" s="67" t="s">
        <v>3088</v>
      </c>
      <c r="D1271" s="67" t="s">
        <v>3361</v>
      </c>
      <c r="E1271" s="67" t="s">
        <v>3362</v>
      </c>
      <c r="F1271" s="67" t="s">
        <v>1892</v>
      </c>
      <c r="G1271" s="67" t="s">
        <v>2950</v>
      </c>
      <c r="H1271" s="67" t="s">
        <v>1060</v>
      </c>
      <c r="I1271" s="67" t="s">
        <v>1116</v>
      </c>
      <c r="J1271" s="67" t="s">
        <v>4497</v>
      </c>
      <c r="K1271" s="67" t="s">
        <v>4763</v>
      </c>
      <c r="L1271" s="68">
        <v>10000</v>
      </c>
      <c r="M1271" s="68">
        <v>0</v>
      </c>
      <c r="N1271" s="68">
        <v>10000</v>
      </c>
      <c r="O1271" s="67" t="s">
        <v>4764</v>
      </c>
      <c r="P1271" s="67" t="str">
        <f>TMES[[#This Row],[cedula]]&amp;TMES[[#This Row],[ctapresup]]</f>
        <v>083000480582.1.2.2.05</v>
      </c>
      <c r="Q1271" s="69">
        <v>0</v>
      </c>
      <c r="R1271" s="69">
        <v>0</v>
      </c>
      <c r="S1271" s="69">
        <v>0</v>
      </c>
      <c r="T1271" s="69">
        <v>0</v>
      </c>
      <c r="U1271" s="69">
        <v>0</v>
      </c>
      <c r="V1271" s="69">
        <v>0</v>
      </c>
      <c r="W1271" s="69">
        <v>0</v>
      </c>
      <c r="X1271" s="69">
        <v>0</v>
      </c>
      <c r="Y1271" s="69">
        <v>0</v>
      </c>
      <c r="Z1271" s="69">
        <v>0</v>
      </c>
      <c r="AA1271" s="69">
        <v>0</v>
      </c>
    </row>
    <row r="1272" spans="1:27">
      <c r="A1272" s="67" t="s">
        <v>3053</v>
      </c>
      <c r="B1272" s="67" t="s">
        <v>248</v>
      </c>
      <c r="C1272" s="67" t="s">
        <v>3088</v>
      </c>
      <c r="D1272" s="67" t="s">
        <v>3361</v>
      </c>
      <c r="E1272" s="67" t="s">
        <v>3362</v>
      </c>
      <c r="F1272" s="67" t="s">
        <v>3079</v>
      </c>
      <c r="G1272" s="67" t="s">
        <v>3066</v>
      </c>
      <c r="H1272" s="67" t="s">
        <v>1060</v>
      </c>
      <c r="I1272" s="67" t="s">
        <v>1116</v>
      </c>
      <c r="J1272" s="67" t="s">
        <v>4498</v>
      </c>
      <c r="K1272" s="67" t="s">
        <v>4763</v>
      </c>
      <c r="L1272" s="68">
        <v>20000</v>
      </c>
      <c r="M1272" s="68">
        <v>0</v>
      </c>
      <c r="N1272" s="68">
        <v>20000</v>
      </c>
      <c r="O1272" s="67" t="s">
        <v>4764</v>
      </c>
      <c r="P1272" s="67" t="str">
        <f>TMES[[#This Row],[cedula]]&amp;TMES[[#This Row],[ctapresup]]</f>
        <v>068000451602.1.2.2.05</v>
      </c>
      <c r="Q1272" s="69">
        <v>0</v>
      </c>
      <c r="R1272" s="69">
        <v>0</v>
      </c>
      <c r="S1272" s="69">
        <v>0</v>
      </c>
      <c r="T1272" s="69">
        <v>0</v>
      </c>
      <c r="U1272" s="69">
        <v>0</v>
      </c>
      <c r="V1272" s="69">
        <v>0</v>
      </c>
      <c r="W1272" s="69">
        <v>0</v>
      </c>
      <c r="X1272" s="69">
        <v>0</v>
      </c>
      <c r="Y1272" s="69">
        <v>0</v>
      </c>
      <c r="Z1272" s="69">
        <v>0</v>
      </c>
      <c r="AA1272" s="69">
        <v>0</v>
      </c>
    </row>
    <row r="1273" spans="1:27">
      <c r="A1273" s="67" t="s">
        <v>3053</v>
      </c>
      <c r="B1273" s="67" t="s">
        <v>248</v>
      </c>
      <c r="C1273" s="67" t="s">
        <v>3088</v>
      </c>
      <c r="D1273" s="67" t="s">
        <v>3361</v>
      </c>
      <c r="E1273" s="67" t="s">
        <v>3362</v>
      </c>
      <c r="F1273" s="67" t="s">
        <v>1789</v>
      </c>
      <c r="G1273" s="67" t="s">
        <v>2951</v>
      </c>
      <c r="H1273" s="67" t="s">
        <v>1060</v>
      </c>
      <c r="I1273" s="67" t="s">
        <v>1116</v>
      </c>
      <c r="J1273" s="67" t="s">
        <v>4499</v>
      </c>
      <c r="K1273" s="67" t="s">
        <v>4763</v>
      </c>
      <c r="L1273" s="68">
        <v>8000</v>
      </c>
      <c r="M1273" s="68">
        <v>0</v>
      </c>
      <c r="N1273" s="68">
        <v>8000</v>
      </c>
      <c r="O1273" s="67" t="s">
        <v>4764</v>
      </c>
      <c r="P1273" s="67" t="str">
        <f>TMES[[#This Row],[cedula]]&amp;TMES[[#This Row],[ctapresup]]</f>
        <v>047012086562.1.2.2.05</v>
      </c>
      <c r="Q1273" s="69">
        <v>0</v>
      </c>
      <c r="R1273" s="69">
        <v>0</v>
      </c>
      <c r="S1273" s="69">
        <v>0</v>
      </c>
      <c r="T1273" s="69">
        <v>0</v>
      </c>
      <c r="U1273" s="69">
        <v>0</v>
      </c>
      <c r="V1273" s="69">
        <v>0</v>
      </c>
      <c r="W1273" s="69">
        <v>0</v>
      </c>
      <c r="X1273" s="69">
        <v>0</v>
      </c>
      <c r="Y1273" s="69">
        <v>0</v>
      </c>
      <c r="Z1273" s="69">
        <v>0</v>
      </c>
      <c r="AA1273" s="69">
        <v>0</v>
      </c>
    </row>
    <row r="1274" spans="1:27">
      <c r="A1274" s="67" t="s">
        <v>3053</v>
      </c>
      <c r="B1274" s="67" t="s">
        <v>248</v>
      </c>
      <c r="C1274" s="67" t="s">
        <v>3088</v>
      </c>
      <c r="D1274" s="67" t="s">
        <v>3361</v>
      </c>
      <c r="E1274" s="67" t="s">
        <v>3362</v>
      </c>
      <c r="F1274" s="67" t="s">
        <v>3125</v>
      </c>
      <c r="G1274" s="67" t="s">
        <v>3126</v>
      </c>
      <c r="H1274" s="67" t="s">
        <v>1060</v>
      </c>
      <c r="I1274" s="67" t="s">
        <v>1116</v>
      </c>
      <c r="J1274" s="67" t="s">
        <v>4500</v>
      </c>
      <c r="K1274" s="67" t="s">
        <v>4763</v>
      </c>
      <c r="L1274" s="68">
        <v>10000</v>
      </c>
      <c r="M1274" s="68">
        <v>0</v>
      </c>
      <c r="N1274" s="68">
        <v>10000</v>
      </c>
      <c r="O1274" s="67" t="s">
        <v>4764</v>
      </c>
      <c r="P1274" s="67" t="str">
        <f>TMES[[#This Row],[cedula]]&amp;TMES[[#This Row],[ctapresup]]</f>
        <v>223012542922.1.2.2.05</v>
      </c>
      <c r="Q1274" s="69">
        <v>0</v>
      </c>
      <c r="R1274" s="69">
        <v>0</v>
      </c>
      <c r="S1274" s="69">
        <v>0</v>
      </c>
      <c r="T1274" s="69">
        <v>0</v>
      </c>
      <c r="U1274" s="69">
        <v>0</v>
      </c>
      <c r="V1274" s="69">
        <v>0</v>
      </c>
      <c r="W1274" s="69">
        <v>0</v>
      </c>
      <c r="X1274" s="69">
        <v>0</v>
      </c>
      <c r="Y1274" s="69">
        <v>0</v>
      </c>
      <c r="Z1274" s="69">
        <v>0</v>
      </c>
      <c r="AA1274" s="69">
        <v>0</v>
      </c>
    </row>
    <row r="1275" spans="1:27">
      <c r="A1275" s="67" t="s">
        <v>3053</v>
      </c>
      <c r="B1275" s="67" t="s">
        <v>248</v>
      </c>
      <c r="C1275" s="67" t="s">
        <v>3088</v>
      </c>
      <c r="D1275" s="67" t="s">
        <v>3361</v>
      </c>
      <c r="E1275" s="67" t="s">
        <v>3362</v>
      </c>
      <c r="F1275" s="67" t="s">
        <v>1816</v>
      </c>
      <c r="G1275" s="67" t="s">
        <v>2952</v>
      </c>
      <c r="H1275" s="67" t="s">
        <v>1060</v>
      </c>
      <c r="I1275" s="67" t="s">
        <v>1116</v>
      </c>
      <c r="J1275" s="67" t="s">
        <v>4501</v>
      </c>
      <c r="K1275" s="67" t="s">
        <v>4763</v>
      </c>
      <c r="L1275" s="68">
        <v>10000</v>
      </c>
      <c r="M1275" s="68">
        <v>0</v>
      </c>
      <c r="N1275" s="68">
        <v>10000</v>
      </c>
      <c r="O1275" s="67" t="s">
        <v>4764</v>
      </c>
      <c r="P1275" s="67" t="str">
        <f>TMES[[#This Row],[cedula]]&amp;TMES[[#This Row],[ctapresup]]</f>
        <v>402141347402.1.2.2.05</v>
      </c>
      <c r="Q1275" s="69">
        <v>0</v>
      </c>
      <c r="R1275" s="69">
        <v>0</v>
      </c>
      <c r="S1275" s="69">
        <v>0</v>
      </c>
      <c r="T1275" s="69">
        <v>0</v>
      </c>
      <c r="U1275" s="69">
        <v>0</v>
      </c>
      <c r="V1275" s="69">
        <v>0</v>
      </c>
      <c r="W1275" s="69">
        <v>0</v>
      </c>
      <c r="X1275" s="69">
        <v>0</v>
      </c>
      <c r="Y1275" s="69">
        <v>0</v>
      </c>
      <c r="Z1275" s="69">
        <v>0</v>
      </c>
      <c r="AA1275" s="69">
        <v>0</v>
      </c>
    </row>
    <row r="1276" spans="1:27">
      <c r="A1276" s="67" t="s">
        <v>3053</v>
      </c>
      <c r="B1276" s="67" t="s">
        <v>248</v>
      </c>
      <c r="C1276" s="67" t="s">
        <v>3088</v>
      </c>
      <c r="D1276" s="67" t="s">
        <v>3361</v>
      </c>
      <c r="E1276" s="67" t="s">
        <v>3362</v>
      </c>
      <c r="F1276" s="67" t="s">
        <v>1836</v>
      </c>
      <c r="G1276" s="67" t="s">
        <v>2953</v>
      </c>
      <c r="H1276" s="67" t="s">
        <v>1060</v>
      </c>
      <c r="I1276" s="67" t="s">
        <v>1116</v>
      </c>
      <c r="J1276" s="67" t="s">
        <v>4502</v>
      </c>
      <c r="K1276" s="67" t="s">
        <v>4763</v>
      </c>
      <c r="L1276" s="68">
        <v>5000</v>
      </c>
      <c r="M1276" s="68">
        <v>0</v>
      </c>
      <c r="N1276" s="68">
        <v>5000</v>
      </c>
      <c r="O1276" s="67" t="s">
        <v>4764</v>
      </c>
      <c r="P1276" s="67" t="str">
        <f>TMES[[#This Row],[cedula]]&amp;TMES[[#This Row],[ctapresup]]</f>
        <v>402379980892.1.2.2.05</v>
      </c>
      <c r="Q1276" s="69">
        <v>0</v>
      </c>
      <c r="R1276" s="69">
        <v>0</v>
      </c>
      <c r="S1276" s="69">
        <v>0</v>
      </c>
      <c r="T1276" s="69">
        <v>0</v>
      </c>
      <c r="U1276" s="69">
        <v>0</v>
      </c>
      <c r="V1276" s="69">
        <v>0</v>
      </c>
      <c r="W1276" s="69">
        <v>0</v>
      </c>
      <c r="X1276" s="69">
        <v>0</v>
      </c>
      <c r="Y1276" s="69">
        <v>0</v>
      </c>
      <c r="Z1276" s="69">
        <v>0</v>
      </c>
      <c r="AA1276" s="69">
        <v>0</v>
      </c>
    </row>
    <row r="1277" spans="1:27">
      <c r="A1277" s="67" t="s">
        <v>3053</v>
      </c>
      <c r="B1277" s="67" t="s">
        <v>248</v>
      </c>
      <c r="C1277" s="67" t="s">
        <v>3088</v>
      </c>
      <c r="D1277" s="67" t="s">
        <v>3361</v>
      </c>
      <c r="E1277" s="67" t="s">
        <v>3362</v>
      </c>
      <c r="F1277" s="67" t="s">
        <v>3301</v>
      </c>
      <c r="G1277" s="67" t="s">
        <v>3335</v>
      </c>
      <c r="H1277" s="67" t="s">
        <v>1060</v>
      </c>
      <c r="I1277" s="67" t="s">
        <v>1116</v>
      </c>
      <c r="J1277" s="67" t="s">
        <v>4503</v>
      </c>
      <c r="K1277" s="67" t="s">
        <v>4763</v>
      </c>
      <c r="L1277" s="68">
        <v>10000</v>
      </c>
      <c r="M1277" s="68">
        <v>0</v>
      </c>
      <c r="N1277" s="68">
        <v>10000</v>
      </c>
      <c r="O1277" s="67" t="s">
        <v>4764</v>
      </c>
      <c r="P1277" s="67" t="str">
        <f>TMES[[#This Row],[cedula]]&amp;TMES[[#This Row],[ctapresup]]</f>
        <v>002015050212.1.2.2.05</v>
      </c>
      <c r="Q1277" s="69">
        <v>0</v>
      </c>
      <c r="R1277" s="69">
        <v>0</v>
      </c>
      <c r="S1277" s="69">
        <v>0</v>
      </c>
      <c r="T1277" s="69">
        <v>0</v>
      </c>
      <c r="U1277" s="69">
        <v>0</v>
      </c>
      <c r="V1277" s="69">
        <v>0</v>
      </c>
      <c r="W1277" s="69">
        <v>0</v>
      </c>
      <c r="X1277" s="69">
        <v>0</v>
      </c>
      <c r="Y1277" s="69">
        <v>0</v>
      </c>
      <c r="Z1277" s="69">
        <v>0</v>
      </c>
      <c r="AA1277" s="69">
        <v>0</v>
      </c>
    </row>
    <row r="1278" spans="1:27">
      <c r="A1278" s="67" t="s">
        <v>3053</v>
      </c>
      <c r="B1278" s="67" t="s">
        <v>248</v>
      </c>
      <c r="C1278" s="67" t="s">
        <v>3088</v>
      </c>
      <c r="D1278" s="67" t="s">
        <v>3361</v>
      </c>
      <c r="E1278" s="67" t="s">
        <v>3362</v>
      </c>
      <c r="F1278" s="67" t="s">
        <v>1111</v>
      </c>
      <c r="G1278" s="67" t="s">
        <v>2954</v>
      </c>
      <c r="H1278" s="67" t="s">
        <v>1060</v>
      </c>
      <c r="I1278" s="67" t="s">
        <v>1116</v>
      </c>
      <c r="J1278" s="67" t="s">
        <v>4504</v>
      </c>
      <c r="K1278" s="67" t="s">
        <v>4763</v>
      </c>
      <c r="L1278" s="68">
        <v>10000</v>
      </c>
      <c r="M1278" s="68">
        <v>0</v>
      </c>
      <c r="N1278" s="68">
        <v>10000</v>
      </c>
      <c r="O1278" s="67" t="s">
        <v>4764</v>
      </c>
      <c r="P1278" s="67" t="str">
        <f>TMES[[#This Row],[cedula]]&amp;TMES[[#This Row],[ctapresup]]</f>
        <v>402218280782.1.2.2.05</v>
      </c>
      <c r="Q1278" s="69">
        <v>0</v>
      </c>
      <c r="R1278" s="69">
        <v>0</v>
      </c>
      <c r="S1278" s="69">
        <v>0</v>
      </c>
      <c r="T1278" s="69">
        <v>0</v>
      </c>
      <c r="U1278" s="69">
        <v>0</v>
      </c>
      <c r="V1278" s="69">
        <v>0</v>
      </c>
      <c r="W1278" s="69">
        <v>0</v>
      </c>
      <c r="X1278" s="69">
        <v>0</v>
      </c>
      <c r="Y1278" s="69">
        <v>0</v>
      </c>
      <c r="Z1278" s="69">
        <v>0</v>
      </c>
      <c r="AA1278" s="69">
        <v>0</v>
      </c>
    </row>
    <row r="1279" spans="1:27">
      <c r="A1279" s="67" t="s">
        <v>3053</v>
      </c>
      <c r="B1279" s="67" t="s">
        <v>248</v>
      </c>
      <c r="C1279" s="67" t="s">
        <v>3088</v>
      </c>
      <c r="D1279" s="67" t="s">
        <v>3361</v>
      </c>
      <c r="E1279" s="67" t="s">
        <v>3362</v>
      </c>
      <c r="F1279" s="67" t="s">
        <v>3240</v>
      </c>
      <c r="G1279" s="67" t="s">
        <v>3255</v>
      </c>
      <c r="H1279" s="67" t="s">
        <v>1060</v>
      </c>
      <c r="I1279" s="67" t="s">
        <v>1116</v>
      </c>
      <c r="J1279" s="67" t="s">
        <v>4505</v>
      </c>
      <c r="K1279" s="67" t="s">
        <v>4763</v>
      </c>
      <c r="L1279" s="68">
        <v>10000</v>
      </c>
      <c r="M1279" s="68">
        <v>0</v>
      </c>
      <c r="N1279" s="68">
        <v>10000</v>
      </c>
      <c r="O1279" s="67" t="s">
        <v>4764</v>
      </c>
      <c r="P1279" s="67" t="str">
        <f>TMES[[#This Row],[cedula]]&amp;TMES[[#This Row],[ctapresup]]</f>
        <v>016001503772.1.2.2.05</v>
      </c>
      <c r="Q1279" s="69">
        <v>0</v>
      </c>
      <c r="R1279" s="69">
        <v>0</v>
      </c>
      <c r="S1279" s="69">
        <v>0</v>
      </c>
      <c r="T1279" s="69">
        <v>0</v>
      </c>
      <c r="U1279" s="69">
        <v>0</v>
      </c>
      <c r="V1279" s="69">
        <v>0</v>
      </c>
      <c r="W1279" s="69">
        <v>0</v>
      </c>
      <c r="X1279" s="69">
        <v>0</v>
      </c>
      <c r="Y1279" s="69">
        <v>0</v>
      </c>
      <c r="Z1279" s="69">
        <v>0</v>
      </c>
      <c r="AA1279" s="69">
        <v>0</v>
      </c>
    </row>
    <row r="1280" spans="1:27">
      <c r="A1280" s="67" t="s">
        <v>3053</v>
      </c>
      <c r="B1280" s="67" t="s">
        <v>248</v>
      </c>
      <c r="C1280" s="67" t="s">
        <v>3088</v>
      </c>
      <c r="D1280" s="67" t="s">
        <v>3361</v>
      </c>
      <c r="E1280" s="67" t="s">
        <v>3362</v>
      </c>
      <c r="F1280" s="67" t="s">
        <v>1063</v>
      </c>
      <c r="G1280" s="67" t="s">
        <v>2955</v>
      </c>
      <c r="H1280" s="67" t="s">
        <v>1060</v>
      </c>
      <c r="I1280" s="67" t="s">
        <v>1116</v>
      </c>
      <c r="J1280" s="67" t="s">
        <v>4506</v>
      </c>
      <c r="K1280" s="67" t="s">
        <v>4763</v>
      </c>
      <c r="L1280" s="68">
        <v>15000</v>
      </c>
      <c r="M1280" s="68">
        <v>0</v>
      </c>
      <c r="N1280" s="68">
        <v>15000</v>
      </c>
      <c r="O1280" s="67" t="s">
        <v>4764</v>
      </c>
      <c r="P1280" s="67" t="str">
        <f>TMES[[#This Row],[cedula]]&amp;TMES[[#This Row],[ctapresup]]</f>
        <v>027002821932.1.2.2.05</v>
      </c>
      <c r="Q1280" s="69">
        <v>0</v>
      </c>
      <c r="R1280" s="69">
        <v>0</v>
      </c>
      <c r="S1280" s="69">
        <v>0</v>
      </c>
      <c r="T1280" s="69">
        <v>0</v>
      </c>
      <c r="U1280" s="69">
        <v>0</v>
      </c>
      <c r="V1280" s="69">
        <v>0</v>
      </c>
      <c r="W1280" s="69">
        <v>0</v>
      </c>
      <c r="X1280" s="69">
        <v>0</v>
      </c>
      <c r="Y1280" s="69">
        <v>0</v>
      </c>
      <c r="Z1280" s="69">
        <v>0</v>
      </c>
      <c r="AA1280" s="69">
        <v>0</v>
      </c>
    </row>
    <row r="1281" spans="1:27">
      <c r="A1281" s="67" t="s">
        <v>3053</v>
      </c>
      <c r="B1281" s="67" t="s">
        <v>248</v>
      </c>
      <c r="C1281" s="67" t="s">
        <v>3088</v>
      </c>
      <c r="D1281" s="67" t="s">
        <v>3361</v>
      </c>
      <c r="E1281" s="67" t="s">
        <v>3362</v>
      </c>
      <c r="F1281" s="67" t="s">
        <v>1749</v>
      </c>
      <c r="G1281" s="67" t="s">
        <v>2956</v>
      </c>
      <c r="H1281" s="67" t="s">
        <v>1060</v>
      </c>
      <c r="I1281" s="67" t="s">
        <v>1116</v>
      </c>
      <c r="J1281" s="67" t="s">
        <v>4507</v>
      </c>
      <c r="K1281" s="67" t="s">
        <v>4763</v>
      </c>
      <c r="L1281" s="68">
        <v>15000</v>
      </c>
      <c r="M1281" s="68">
        <v>0</v>
      </c>
      <c r="N1281" s="68">
        <v>15000</v>
      </c>
      <c r="O1281" s="67" t="s">
        <v>4764</v>
      </c>
      <c r="P1281" s="67" t="str">
        <f>TMES[[#This Row],[cedula]]&amp;TMES[[#This Row],[ctapresup]]</f>
        <v>001116625812.1.2.2.05</v>
      </c>
      <c r="Q1281" s="69">
        <v>0</v>
      </c>
      <c r="R1281" s="69">
        <v>0</v>
      </c>
      <c r="S1281" s="69">
        <v>0</v>
      </c>
      <c r="T1281" s="69">
        <v>0</v>
      </c>
      <c r="U1281" s="69">
        <v>0</v>
      </c>
      <c r="V1281" s="69">
        <v>0</v>
      </c>
      <c r="W1281" s="69">
        <v>0</v>
      </c>
      <c r="X1281" s="69">
        <v>0</v>
      </c>
      <c r="Y1281" s="69">
        <v>0</v>
      </c>
      <c r="Z1281" s="69">
        <v>0</v>
      </c>
      <c r="AA1281" s="69">
        <v>0</v>
      </c>
    </row>
    <row r="1282" spans="1:27">
      <c r="A1282" s="67" t="s">
        <v>3053</v>
      </c>
      <c r="B1282" s="67" t="s">
        <v>248</v>
      </c>
      <c r="C1282" s="67" t="s">
        <v>3088</v>
      </c>
      <c r="D1282" s="67" t="s">
        <v>3361</v>
      </c>
      <c r="E1282" s="67" t="s">
        <v>3362</v>
      </c>
      <c r="F1282" s="67" t="s">
        <v>3078</v>
      </c>
      <c r="G1282" s="67" t="s">
        <v>3065</v>
      </c>
      <c r="H1282" s="67" t="s">
        <v>1060</v>
      </c>
      <c r="I1282" s="67" t="s">
        <v>1116</v>
      </c>
      <c r="J1282" s="67" t="s">
        <v>4508</v>
      </c>
      <c r="K1282" s="67" t="s">
        <v>4763</v>
      </c>
      <c r="L1282" s="68">
        <v>10000</v>
      </c>
      <c r="M1282" s="68">
        <v>0</v>
      </c>
      <c r="N1282" s="68">
        <v>10000</v>
      </c>
      <c r="O1282" s="67" t="s">
        <v>4764</v>
      </c>
      <c r="P1282" s="67" t="str">
        <f>TMES[[#This Row],[cedula]]&amp;TMES[[#This Row],[ctapresup]]</f>
        <v>016001165762.1.2.2.05</v>
      </c>
      <c r="Q1282" s="69">
        <v>0</v>
      </c>
      <c r="R1282" s="69">
        <v>0</v>
      </c>
      <c r="S1282" s="69">
        <v>0</v>
      </c>
      <c r="T1282" s="69">
        <v>0</v>
      </c>
      <c r="U1282" s="69">
        <v>0</v>
      </c>
      <c r="V1282" s="69">
        <v>0</v>
      </c>
      <c r="W1282" s="69">
        <v>0</v>
      </c>
      <c r="X1282" s="69">
        <v>0</v>
      </c>
      <c r="Y1282" s="69">
        <v>0</v>
      </c>
      <c r="Z1282" s="69">
        <v>0</v>
      </c>
      <c r="AA1282" s="69">
        <v>0</v>
      </c>
    </row>
    <row r="1283" spans="1:27">
      <c r="A1283" s="67" t="s">
        <v>3053</v>
      </c>
      <c r="B1283" s="67" t="s">
        <v>248</v>
      </c>
      <c r="C1283" s="67" t="s">
        <v>3088</v>
      </c>
      <c r="D1283" s="67" t="s">
        <v>3361</v>
      </c>
      <c r="E1283" s="67" t="s">
        <v>3362</v>
      </c>
      <c r="F1283" s="67" t="s">
        <v>1821</v>
      </c>
      <c r="G1283" s="67" t="s">
        <v>2957</v>
      </c>
      <c r="H1283" s="67" t="s">
        <v>1060</v>
      </c>
      <c r="I1283" s="67" t="s">
        <v>1116</v>
      </c>
      <c r="J1283" s="67" t="s">
        <v>4509</v>
      </c>
      <c r="K1283" s="67" t="s">
        <v>4763</v>
      </c>
      <c r="L1283" s="68">
        <v>25000</v>
      </c>
      <c r="M1283" s="68">
        <v>0</v>
      </c>
      <c r="N1283" s="68">
        <v>25000</v>
      </c>
      <c r="O1283" s="67" t="s">
        <v>4764</v>
      </c>
      <c r="P1283" s="67" t="str">
        <f>TMES[[#This Row],[cedula]]&amp;TMES[[#This Row],[ctapresup]]</f>
        <v>402214043912.1.2.2.05</v>
      </c>
      <c r="Q1283" s="69">
        <v>0</v>
      </c>
      <c r="R1283" s="69">
        <v>0</v>
      </c>
      <c r="S1283" s="69">
        <v>0</v>
      </c>
      <c r="T1283" s="69">
        <v>0</v>
      </c>
      <c r="U1283" s="69">
        <v>0</v>
      </c>
      <c r="V1283" s="69">
        <v>0</v>
      </c>
      <c r="W1283" s="69">
        <v>0</v>
      </c>
      <c r="X1283" s="69">
        <v>0</v>
      </c>
      <c r="Y1283" s="69">
        <v>0</v>
      </c>
      <c r="Z1283" s="69">
        <v>0</v>
      </c>
      <c r="AA1283" s="69">
        <v>0</v>
      </c>
    </row>
    <row r="1284" spans="1:27">
      <c r="A1284" s="67" t="s">
        <v>3053</v>
      </c>
      <c r="B1284" s="67" t="s">
        <v>248</v>
      </c>
      <c r="C1284" s="67" t="s">
        <v>3088</v>
      </c>
      <c r="D1284" s="67" t="s">
        <v>3361</v>
      </c>
      <c r="E1284" s="67" t="s">
        <v>3362</v>
      </c>
      <c r="F1284" s="67" t="s">
        <v>3263</v>
      </c>
      <c r="G1284" s="67" t="s">
        <v>2958</v>
      </c>
      <c r="H1284" s="67" t="s">
        <v>1060</v>
      </c>
      <c r="I1284" s="67" t="s">
        <v>1116</v>
      </c>
      <c r="J1284" s="67" t="s">
        <v>4510</v>
      </c>
      <c r="K1284" s="67" t="s">
        <v>4763</v>
      </c>
      <c r="L1284" s="68">
        <v>50000</v>
      </c>
      <c r="M1284" s="68">
        <v>2297.25</v>
      </c>
      <c r="N1284" s="68">
        <v>47702.75</v>
      </c>
      <c r="O1284" s="67" t="s">
        <v>4764</v>
      </c>
      <c r="P1284" s="67" t="str">
        <f>TMES[[#This Row],[cedula]]&amp;TMES[[#This Row],[ctapresup]]</f>
        <v>001170271022.1.2.2.05</v>
      </c>
      <c r="Q1284" s="69">
        <v>0</v>
      </c>
      <c r="R1284" s="69">
        <v>0</v>
      </c>
      <c r="S1284" s="69">
        <v>0</v>
      </c>
      <c r="T1284" s="69">
        <v>0</v>
      </c>
      <c r="U1284" s="69">
        <v>0</v>
      </c>
      <c r="V1284" s="69">
        <v>0</v>
      </c>
      <c r="W1284" s="69">
        <v>0</v>
      </c>
      <c r="X1284" s="40">
        <v>2297.25</v>
      </c>
      <c r="Y1284" s="69">
        <v>0</v>
      </c>
      <c r="Z1284" s="69">
        <v>0</v>
      </c>
      <c r="AA1284" s="69">
        <v>0</v>
      </c>
    </row>
    <row r="1285" spans="1:27">
      <c r="A1285" s="67" t="s">
        <v>3053</v>
      </c>
      <c r="B1285" s="67" t="s">
        <v>248</v>
      </c>
      <c r="C1285" s="67" t="s">
        <v>3088</v>
      </c>
      <c r="D1285" s="67" t="s">
        <v>3361</v>
      </c>
      <c r="E1285" s="67" t="s">
        <v>3362</v>
      </c>
      <c r="F1285" s="67" t="s">
        <v>1656</v>
      </c>
      <c r="G1285" s="67" t="s">
        <v>2959</v>
      </c>
      <c r="H1285" s="67" t="s">
        <v>1060</v>
      </c>
      <c r="I1285" s="67" t="s">
        <v>1116</v>
      </c>
      <c r="J1285" s="67" t="s">
        <v>4511</v>
      </c>
      <c r="K1285" s="67" t="s">
        <v>4763</v>
      </c>
      <c r="L1285" s="68">
        <v>10000</v>
      </c>
      <c r="M1285" s="68">
        <v>0</v>
      </c>
      <c r="N1285" s="68">
        <v>10000</v>
      </c>
      <c r="O1285" s="67" t="s">
        <v>4764</v>
      </c>
      <c r="P1285" s="67" t="str">
        <f>TMES[[#This Row],[cedula]]&amp;TMES[[#This Row],[ctapresup]]</f>
        <v>402272835672.1.2.2.05</v>
      </c>
      <c r="Q1285" s="69">
        <v>0</v>
      </c>
      <c r="R1285" s="69">
        <v>0</v>
      </c>
      <c r="S1285" s="69">
        <v>0</v>
      </c>
      <c r="T1285" s="69">
        <v>0</v>
      </c>
      <c r="U1285" s="69">
        <v>0</v>
      </c>
      <c r="V1285" s="69">
        <v>0</v>
      </c>
      <c r="W1285" s="69">
        <v>0</v>
      </c>
      <c r="X1285" s="69">
        <v>0</v>
      </c>
      <c r="Y1285" s="69">
        <v>0</v>
      </c>
      <c r="Z1285" s="69">
        <v>0</v>
      </c>
      <c r="AA1285" s="69">
        <v>0</v>
      </c>
    </row>
    <row r="1286" spans="1:27">
      <c r="A1286" s="67" t="s">
        <v>3053</v>
      </c>
      <c r="B1286" s="67" t="s">
        <v>248</v>
      </c>
      <c r="C1286" s="67" t="s">
        <v>3088</v>
      </c>
      <c r="D1286" s="67" t="s">
        <v>3361</v>
      </c>
      <c r="E1286" s="67" t="s">
        <v>3362</v>
      </c>
      <c r="F1286" s="67" t="s">
        <v>1811</v>
      </c>
      <c r="G1286" s="67" t="s">
        <v>2960</v>
      </c>
      <c r="H1286" s="67" t="s">
        <v>1060</v>
      </c>
      <c r="I1286" s="67" t="s">
        <v>1116</v>
      </c>
      <c r="J1286" s="67" t="s">
        <v>4512</v>
      </c>
      <c r="K1286" s="67" t="s">
        <v>4763</v>
      </c>
      <c r="L1286" s="68">
        <v>20000</v>
      </c>
      <c r="M1286" s="68">
        <v>0</v>
      </c>
      <c r="N1286" s="68">
        <v>20000</v>
      </c>
      <c r="O1286" s="67" t="s">
        <v>4764</v>
      </c>
      <c r="P1286" s="67" t="str">
        <f>TMES[[#This Row],[cedula]]&amp;TMES[[#This Row],[ctapresup]]</f>
        <v>227000311762.1.2.2.05</v>
      </c>
      <c r="Q1286" s="69">
        <v>0</v>
      </c>
      <c r="R1286" s="69">
        <v>0</v>
      </c>
      <c r="S1286" s="69">
        <v>0</v>
      </c>
      <c r="T1286" s="69">
        <v>0</v>
      </c>
      <c r="U1286" s="69">
        <v>0</v>
      </c>
      <c r="V1286" s="69">
        <v>0</v>
      </c>
      <c r="W1286" s="69">
        <v>0</v>
      </c>
      <c r="X1286" s="69">
        <v>0</v>
      </c>
      <c r="Y1286" s="69">
        <v>0</v>
      </c>
      <c r="Z1286" s="69">
        <v>0</v>
      </c>
      <c r="AA1286" s="69">
        <v>0</v>
      </c>
    </row>
    <row r="1287" spans="1:27">
      <c r="A1287" s="67" t="s">
        <v>3053</v>
      </c>
      <c r="B1287" s="67" t="s">
        <v>248</v>
      </c>
      <c r="C1287" s="67" t="s">
        <v>3088</v>
      </c>
      <c r="D1287" s="67" t="s">
        <v>3361</v>
      </c>
      <c r="E1287" s="67" t="s">
        <v>3362</v>
      </c>
      <c r="F1287" s="67" t="s">
        <v>1825</v>
      </c>
      <c r="G1287" s="67" t="s">
        <v>2961</v>
      </c>
      <c r="H1287" s="67" t="s">
        <v>1060</v>
      </c>
      <c r="I1287" s="67" t="s">
        <v>1116</v>
      </c>
      <c r="J1287" s="67" t="s">
        <v>4513</v>
      </c>
      <c r="K1287" s="67" t="s">
        <v>4763</v>
      </c>
      <c r="L1287" s="68">
        <v>10000</v>
      </c>
      <c r="M1287" s="68">
        <v>0</v>
      </c>
      <c r="N1287" s="68">
        <v>10000</v>
      </c>
      <c r="O1287" s="67" t="s">
        <v>4764</v>
      </c>
      <c r="P1287" s="67" t="str">
        <f>TMES[[#This Row],[cedula]]&amp;TMES[[#This Row],[ctapresup]]</f>
        <v>402235749932.1.2.2.05</v>
      </c>
      <c r="Q1287" s="69">
        <v>0</v>
      </c>
      <c r="R1287" s="69">
        <v>0</v>
      </c>
      <c r="S1287" s="69">
        <v>0</v>
      </c>
      <c r="T1287" s="69">
        <v>0</v>
      </c>
      <c r="U1287" s="69">
        <v>0</v>
      </c>
      <c r="V1287" s="69">
        <v>0</v>
      </c>
      <c r="W1287" s="69">
        <v>0</v>
      </c>
      <c r="X1287" s="69">
        <v>0</v>
      </c>
      <c r="Y1287" s="69">
        <v>0</v>
      </c>
      <c r="Z1287" s="69">
        <v>0</v>
      </c>
      <c r="AA1287" s="69">
        <v>0</v>
      </c>
    </row>
    <row r="1288" spans="1:27">
      <c r="A1288" s="67" t="s">
        <v>3053</v>
      </c>
      <c r="B1288" s="67" t="s">
        <v>248</v>
      </c>
      <c r="C1288" s="67" t="s">
        <v>3088</v>
      </c>
      <c r="D1288" s="67" t="s">
        <v>3361</v>
      </c>
      <c r="E1288" s="67" t="s">
        <v>3362</v>
      </c>
      <c r="F1288" s="67" t="s">
        <v>1064</v>
      </c>
      <c r="G1288" s="67" t="s">
        <v>2962</v>
      </c>
      <c r="H1288" s="67" t="s">
        <v>1060</v>
      </c>
      <c r="I1288" s="67" t="s">
        <v>342</v>
      </c>
      <c r="J1288" s="67" t="s">
        <v>4514</v>
      </c>
      <c r="K1288" s="67" t="s">
        <v>4763</v>
      </c>
      <c r="L1288" s="68">
        <v>8000</v>
      </c>
      <c r="M1288" s="68">
        <v>0</v>
      </c>
      <c r="N1288" s="68">
        <v>8000</v>
      </c>
      <c r="O1288" s="67" t="s">
        <v>4764</v>
      </c>
      <c r="P1288" s="67" t="str">
        <f>TMES[[#This Row],[cedula]]&amp;TMES[[#This Row],[ctapresup]]</f>
        <v>402264794972.1.2.2.05</v>
      </c>
      <c r="Q1288" s="69">
        <v>0</v>
      </c>
      <c r="R1288" s="69">
        <v>0</v>
      </c>
      <c r="S1288" s="69">
        <v>0</v>
      </c>
      <c r="T1288" s="69">
        <v>0</v>
      </c>
      <c r="U1288" s="69">
        <v>0</v>
      </c>
      <c r="V1288" s="69">
        <v>0</v>
      </c>
      <c r="W1288" s="69">
        <v>0</v>
      </c>
      <c r="X1288" s="69">
        <v>0</v>
      </c>
      <c r="Y1288" s="69">
        <v>0</v>
      </c>
      <c r="Z1288" s="69">
        <v>0</v>
      </c>
      <c r="AA1288" s="69">
        <v>0</v>
      </c>
    </row>
    <row r="1289" spans="1:27">
      <c r="A1289" s="67" t="s">
        <v>3053</v>
      </c>
      <c r="B1289" s="67" t="s">
        <v>248</v>
      </c>
      <c r="C1289" s="67" t="s">
        <v>3088</v>
      </c>
      <c r="D1289" s="67" t="s">
        <v>3361</v>
      </c>
      <c r="E1289" s="67" t="s">
        <v>3362</v>
      </c>
      <c r="F1289" s="67" t="s">
        <v>1169</v>
      </c>
      <c r="G1289" s="67" t="s">
        <v>2963</v>
      </c>
      <c r="H1289" s="67" t="s">
        <v>1060</v>
      </c>
      <c r="I1289" s="67" t="s">
        <v>1116</v>
      </c>
      <c r="J1289" s="67" t="s">
        <v>4515</v>
      </c>
      <c r="K1289" s="67" t="s">
        <v>4763</v>
      </c>
      <c r="L1289" s="68">
        <v>9000</v>
      </c>
      <c r="M1289" s="68">
        <v>0</v>
      </c>
      <c r="N1289" s="68">
        <v>9000</v>
      </c>
      <c r="O1289" s="67" t="s">
        <v>4764</v>
      </c>
      <c r="P1289" s="67" t="str">
        <f>TMES[[#This Row],[cedula]]&amp;TMES[[#This Row],[ctapresup]]</f>
        <v>008003296662.1.2.2.05</v>
      </c>
      <c r="Q1289" s="69">
        <v>0</v>
      </c>
      <c r="R1289" s="69">
        <v>0</v>
      </c>
      <c r="S1289" s="69">
        <v>0</v>
      </c>
      <c r="T1289" s="69">
        <v>0</v>
      </c>
      <c r="U1289" s="69">
        <v>0</v>
      </c>
      <c r="V1289" s="69">
        <v>0</v>
      </c>
      <c r="W1289" s="69">
        <v>0</v>
      </c>
      <c r="X1289" s="69">
        <v>0</v>
      </c>
      <c r="Y1289" s="69">
        <v>0</v>
      </c>
      <c r="Z1289" s="69">
        <v>0</v>
      </c>
      <c r="AA1289" s="69">
        <v>0</v>
      </c>
    </row>
    <row r="1290" spans="1:27">
      <c r="A1290" s="67" t="s">
        <v>3053</v>
      </c>
      <c r="B1290" s="67" t="s">
        <v>248</v>
      </c>
      <c r="C1290" s="67" t="s">
        <v>3088</v>
      </c>
      <c r="D1290" s="67" t="s">
        <v>3361</v>
      </c>
      <c r="E1290" s="67" t="s">
        <v>3362</v>
      </c>
      <c r="F1290" s="67" t="s">
        <v>3310</v>
      </c>
      <c r="G1290" s="67" t="s">
        <v>3344</v>
      </c>
      <c r="H1290" s="67" t="s">
        <v>1060</v>
      </c>
      <c r="I1290" s="67" t="s">
        <v>1116</v>
      </c>
      <c r="J1290" s="67" t="s">
        <v>4516</v>
      </c>
      <c r="K1290" s="67" t="s">
        <v>4763</v>
      </c>
      <c r="L1290" s="68">
        <v>20000</v>
      </c>
      <c r="M1290" s="68">
        <v>0</v>
      </c>
      <c r="N1290" s="68">
        <v>20000</v>
      </c>
      <c r="O1290" s="67" t="s">
        <v>4764</v>
      </c>
      <c r="P1290" s="67" t="str">
        <f>TMES[[#This Row],[cedula]]&amp;TMES[[#This Row],[ctapresup]]</f>
        <v>402122973742.1.2.2.05</v>
      </c>
      <c r="Q1290" s="69">
        <v>0</v>
      </c>
      <c r="R1290" s="69">
        <v>0</v>
      </c>
      <c r="S1290" s="69">
        <v>0</v>
      </c>
      <c r="T1290" s="69">
        <v>0</v>
      </c>
      <c r="U1290" s="69">
        <v>0</v>
      </c>
      <c r="V1290" s="69">
        <v>0</v>
      </c>
      <c r="W1290" s="69">
        <v>0</v>
      </c>
      <c r="X1290" s="69">
        <v>0</v>
      </c>
      <c r="Y1290" s="69">
        <v>0</v>
      </c>
      <c r="Z1290" s="69">
        <v>0</v>
      </c>
      <c r="AA1290" s="69">
        <v>0</v>
      </c>
    </row>
    <row r="1291" spans="1:27">
      <c r="A1291" s="67" t="s">
        <v>3053</v>
      </c>
      <c r="B1291" s="67" t="s">
        <v>248</v>
      </c>
      <c r="C1291" s="67" t="s">
        <v>3088</v>
      </c>
      <c r="D1291" s="67" t="s">
        <v>3361</v>
      </c>
      <c r="E1291" s="67" t="s">
        <v>3362</v>
      </c>
      <c r="F1291" s="67" t="s">
        <v>3241</v>
      </c>
      <c r="G1291" s="67" t="s">
        <v>3256</v>
      </c>
      <c r="H1291" s="67" t="s">
        <v>1060</v>
      </c>
      <c r="I1291" s="67" t="s">
        <v>1116</v>
      </c>
      <c r="J1291" s="67" t="s">
        <v>4517</v>
      </c>
      <c r="K1291" s="67" t="s">
        <v>4763</v>
      </c>
      <c r="L1291" s="68">
        <v>10000</v>
      </c>
      <c r="M1291" s="68">
        <v>0</v>
      </c>
      <c r="N1291" s="68">
        <v>10000</v>
      </c>
      <c r="O1291" s="67" t="s">
        <v>4764</v>
      </c>
      <c r="P1291" s="67" t="str">
        <f>TMES[[#This Row],[cedula]]&amp;TMES[[#This Row],[ctapresup]]</f>
        <v>131000082452.1.2.2.05</v>
      </c>
      <c r="Q1291" s="69">
        <v>0</v>
      </c>
      <c r="R1291" s="69">
        <v>0</v>
      </c>
      <c r="S1291" s="69">
        <v>0</v>
      </c>
      <c r="T1291" s="69">
        <v>0</v>
      </c>
      <c r="U1291" s="69">
        <v>0</v>
      </c>
      <c r="V1291" s="69">
        <v>0</v>
      </c>
      <c r="W1291" s="69">
        <v>0</v>
      </c>
      <c r="X1291" s="69">
        <v>0</v>
      </c>
      <c r="Y1291" s="69">
        <v>0</v>
      </c>
      <c r="Z1291" s="69">
        <v>0</v>
      </c>
      <c r="AA1291" s="69">
        <v>0</v>
      </c>
    </row>
    <row r="1292" spans="1:27">
      <c r="A1292" s="67" t="s">
        <v>3053</v>
      </c>
      <c r="B1292" s="67" t="s">
        <v>248</v>
      </c>
      <c r="C1292" s="67" t="s">
        <v>3088</v>
      </c>
      <c r="D1292" s="67" t="s">
        <v>3361</v>
      </c>
      <c r="E1292" s="67" t="s">
        <v>3362</v>
      </c>
      <c r="F1292" s="67" t="s">
        <v>1781</v>
      </c>
      <c r="G1292" s="67" t="s">
        <v>2964</v>
      </c>
      <c r="H1292" s="67" t="s">
        <v>1060</v>
      </c>
      <c r="I1292" s="67" t="s">
        <v>1116</v>
      </c>
      <c r="J1292" s="67" t="s">
        <v>4518</v>
      </c>
      <c r="K1292" s="67" t="s">
        <v>4763</v>
      </c>
      <c r="L1292" s="68">
        <v>15000</v>
      </c>
      <c r="M1292" s="68">
        <v>0</v>
      </c>
      <c r="N1292" s="68">
        <v>15000</v>
      </c>
      <c r="O1292" s="67" t="s">
        <v>4764</v>
      </c>
      <c r="P1292" s="67" t="str">
        <f>TMES[[#This Row],[cedula]]&amp;TMES[[#This Row],[ctapresup]]</f>
        <v>020001226282.1.2.2.05</v>
      </c>
      <c r="Q1292" s="69">
        <v>0</v>
      </c>
      <c r="R1292" s="69">
        <v>0</v>
      </c>
      <c r="S1292" s="69">
        <v>0</v>
      </c>
      <c r="T1292" s="69">
        <v>0</v>
      </c>
      <c r="U1292" s="69">
        <v>0</v>
      </c>
      <c r="V1292" s="69">
        <v>0</v>
      </c>
      <c r="W1292" s="69">
        <v>0</v>
      </c>
      <c r="X1292" s="69">
        <v>0</v>
      </c>
      <c r="Y1292" s="69">
        <v>0</v>
      </c>
      <c r="Z1292" s="69">
        <v>0</v>
      </c>
      <c r="AA1292" s="69">
        <v>0</v>
      </c>
    </row>
    <row r="1293" spans="1:27">
      <c r="A1293" s="67" t="s">
        <v>3053</v>
      </c>
      <c r="B1293" s="67" t="s">
        <v>248</v>
      </c>
      <c r="C1293" s="67" t="s">
        <v>3088</v>
      </c>
      <c r="D1293" s="67" t="s">
        <v>3361</v>
      </c>
      <c r="E1293" s="67" t="s">
        <v>3362</v>
      </c>
      <c r="F1293" s="67" t="s">
        <v>1646</v>
      </c>
      <c r="G1293" s="67" t="s">
        <v>2965</v>
      </c>
      <c r="H1293" s="67" t="s">
        <v>1060</v>
      </c>
      <c r="I1293" s="67" t="s">
        <v>1116</v>
      </c>
      <c r="J1293" s="67" t="s">
        <v>4519</v>
      </c>
      <c r="K1293" s="67" t="s">
        <v>4763</v>
      </c>
      <c r="L1293" s="68">
        <v>90000</v>
      </c>
      <c r="M1293" s="68">
        <v>11082.87</v>
      </c>
      <c r="N1293" s="68">
        <v>78917.13</v>
      </c>
      <c r="O1293" s="67" t="s">
        <v>4764</v>
      </c>
      <c r="P1293" s="67" t="str">
        <f>TMES[[#This Row],[cedula]]&amp;TMES[[#This Row],[ctapresup]]</f>
        <v>001114667772.1.2.2.05</v>
      </c>
      <c r="Q1293" s="69">
        <v>0</v>
      </c>
      <c r="R1293" s="69">
        <v>0</v>
      </c>
      <c r="S1293" s="69">
        <v>0</v>
      </c>
      <c r="T1293" s="69">
        <v>0</v>
      </c>
      <c r="U1293" s="69">
        <v>0</v>
      </c>
      <c r="V1293" s="69">
        <v>0</v>
      </c>
      <c r="W1293" s="69">
        <v>0</v>
      </c>
      <c r="X1293" s="40">
        <v>11082.87</v>
      </c>
      <c r="Y1293" s="69">
        <v>0</v>
      </c>
      <c r="Z1293" s="69">
        <v>0</v>
      </c>
      <c r="AA1293" s="69">
        <v>0</v>
      </c>
    </row>
    <row r="1294" spans="1:27">
      <c r="A1294" s="67" t="s">
        <v>3053</v>
      </c>
      <c r="B1294" s="67" t="s">
        <v>248</v>
      </c>
      <c r="C1294" s="67" t="s">
        <v>3088</v>
      </c>
      <c r="D1294" s="67" t="s">
        <v>3361</v>
      </c>
      <c r="E1294" s="67" t="s">
        <v>3362</v>
      </c>
      <c r="F1294" s="67" t="s">
        <v>4832</v>
      </c>
      <c r="G1294" s="67" t="s">
        <v>4833</v>
      </c>
      <c r="H1294" s="67" t="s">
        <v>1060</v>
      </c>
      <c r="I1294" s="67" t="s">
        <v>1116</v>
      </c>
      <c r="J1294" s="67" t="s">
        <v>4834</v>
      </c>
      <c r="K1294" s="67" t="s">
        <v>4763</v>
      </c>
      <c r="L1294" s="68">
        <v>7000</v>
      </c>
      <c r="M1294" s="68">
        <v>0</v>
      </c>
      <c r="N1294" s="68">
        <v>7000</v>
      </c>
      <c r="O1294" s="67" t="s">
        <v>4764</v>
      </c>
      <c r="P1294" s="67" t="str">
        <f>TMES[[#This Row],[cedula]]&amp;TMES[[#This Row],[ctapresup]]</f>
        <v>402157332192.1.2.2.05</v>
      </c>
      <c r="Q1294" s="69">
        <v>0</v>
      </c>
      <c r="R1294" s="69">
        <v>0</v>
      </c>
      <c r="S1294" s="69">
        <v>0</v>
      </c>
      <c r="T1294" s="69">
        <v>0</v>
      </c>
      <c r="U1294" s="69">
        <v>0</v>
      </c>
      <c r="V1294" s="69">
        <v>0</v>
      </c>
      <c r="W1294" s="69">
        <v>0</v>
      </c>
      <c r="X1294" s="69">
        <v>0</v>
      </c>
      <c r="Y1294" s="69">
        <v>0</v>
      </c>
      <c r="Z1294" s="69">
        <v>0</v>
      </c>
      <c r="AA1294" s="69">
        <v>0</v>
      </c>
    </row>
    <row r="1295" spans="1:27">
      <c r="A1295" s="67" t="s">
        <v>3053</v>
      </c>
      <c r="B1295" s="67" t="s">
        <v>248</v>
      </c>
      <c r="C1295" s="67" t="s">
        <v>3088</v>
      </c>
      <c r="D1295" s="67" t="s">
        <v>3361</v>
      </c>
      <c r="E1295" s="67" t="s">
        <v>3362</v>
      </c>
      <c r="F1295" s="67" t="s">
        <v>1756</v>
      </c>
      <c r="G1295" s="67" t="s">
        <v>2966</v>
      </c>
      <c r="H1295" s="67" t="s">
        <v>1060</v>
      </c>
      <c r="I1295" s="67" t="s">
        <v>1116</v>
      </c>
      <c r="J1295" s="67" t="s">
        <v>4520</v>
      </c>
      <c r="K1295" s="67" t="s">
        <v>4763</v>
      </c>
      <c r="L1295" s="68">
        <v>10000</v>
      </c>
      <c r="M1295" s="68">
        <v>0</v>
      </c>
      <c r="N1295" s="68">
        <v>10000</v>
      </c>
      <c r="O1295" s="67" t="s">
        <v>4764</v>
      </c>
      <c r="P1295" s="67" t="str">
        <f>TMES[[#This Row],[cedula]]&amp;TMES[[#This Row],[ctapresup]]</f>
        <v>001125972242.1.2.2.05</v>
      </c>
      <c r="Q1295" s="69">
        <v>0</v>
      </c>
      <c r="R1295" s="69">
        <v>0</v>
      </c>
      <c r="S1295" s="69">
        <v>0</v>
      </c>
      <c r="T1295" s="69">
        <v>0</v>
      </c>
      <c r="U1295" s="69">
        <v>0</v>
      </c>
      <c r="V1295" s="69">
        <v>0</v>
      </c>
      <c r="W1295" s="69">
        <v>0</v>
      </c>
      <c r="X1295" s="69">
        <v>0</v>
      </c>
      <c r="Y1295" s="69">
        <v>0</v>
      </c>
      <c r="Z1295" s="69">
        <v>0</v>
      </c>
      <c r="AA1295" s="69">
        <v>0</v>
      </c>
    </row>
    <row r="1296" spans="1:27">
      <c r="A1296" s="67" t="s">
        <v>3053</v>
      </c>
      <c r="B1296" s="67" t="s">
        <v>248</v>
      </c>
      <c r="C1296" s="67" t="s">
        <v>3088</v>
      </c>
      <c r="D1296" s="67" t="s">
        <v>3361</v>
      </c>
      <c r="E1296" s="67" t="s">
        <v>3362</v>
      </c>
      <c r="F1296" s="67" t="s">
        <v>1761</v>
      </c>
      <c r="G1296" s="67" t="s">
        <v>2967</v>
      </c>
      <c r="H1296" s="67" t="s">
        <v>1060</v>
      </c>
      <c r="I1296" s="67" t="s">
        <v>1116</v>
      </c>
      <c r="J1296" s="67" t="s">
        <v>4521</v>
      </c>
      <c r="K1296" s="67" t="s">
        <v>4763</v>
      </c>
      <c r="L1296" s="68">
        <v>20000</v>
      </c>
      <c r="M1296" s="68">
        <v>0</v>
      </c>
      <c r="N1296" s="68">
        <v>20000</v>
      </c>
      <c r="O1296" s="67" t="s">
        <v>4764</v>
      </c>
      <c r="P1296" s="67" t="str">
        <f>TMES[[#This Row],[cedula]]&amp;TMES[[#This Row],[ctapresup]]</f>
        <v>001180101722.1.2.2.05</v>
      </c>
      <c r="Q1296" s="69">
        <v>0</v>
      </c>
      <c r="R1296" s="69">
        <v>0</v>
      </c>
      <c r="S1296" s="69">
        <v>0</v>
      </c>
      <c r="T1296" s="69">
        <v>0</v>
      </c>
      <c r="U1296" s="69">
        <v>0</v>
      </c>
      <c r="V1296" s="69">
        <v>0</v>
      </c>
      <c r="W1296" s="69">
        <v>0</v>
      </c>
      <c r="X1296" s="69">
        <v>0</v>
      </c>
      <c r="Y1296" s="69">
        <v>0</v>
      </c>
      <c r="Z1296" s="69">
        <v>0</v>
      </c>
      <c r="AA1296" s="69">
        <v>0</v>
      </c>
    </row>
    <row r="1297" spans="1:27">
      <c r="A1297" s="67" t="s">
        <v>3053</v>
      </c>
      <c r="B1297" s="67" t="s">
        <v>248</v>
      </c>
      <c r="C1297" s="67" t="s">
        <v>3088</v>
      </c>
      <c r="D1297" s="67" t="s">
        <v>3361</v>
      </c>
      <c r="E1297" s="67" t="s">
        <v>3362</v>
      </c>
      <c r="F1297" s="67" t="s">
        <v>1300</v>
      </c>
      <c r="G1297" s="67" t="s">
        <v>2968</v>
      </c>
      <c r="H1297" s="67" t="s">
        <v>1060</v>
      </c>
      <c r="I1297" s="67" t="s">
        <v>1116</v>
      </c>
      <c r="J1297" s="67" t="s">
        <v>4522</v>
      </c>
      <c r="K1297" s="67" t="s">
        <v>4763</v>
      </c>
      <c r="L1297" s="68">
        <v>7000</v>
      </c>
      <c r="M1297" s="68">
        <v>0</v>
      </c>
      <c r="N1297" s="68">
        <v>7000</v>
      </c>
      <c r="O1297" s="67" t="s">
        <v>4764</v>
      </c>
      <c r="P1297" s="67" t="str">
        <f>TMES[[#This Row],[cedula]]&amp;TMES[[#This Row],[ctapresup]]</f>
        <v>402263840772.1.2.2.05</v>
      </c>
      <c r="Q1297" s="69">
        <v>0</v>
      </c>
      <c r="R1297" s="69">
        <v>0</v>
      </c>
      <c r="S1297" s="69">
        <v>0</v>
      </c>
      <c r="T1297" s="69">
        <v>0</v>
      </c>
      <c r="U1297" s="69">
        <v>0</v>
      </c>
      <c r="V1297" s="69">
        <v>0</v>
      </c>
      <c r="W1297" s="69">
        <v>0</v>
      </c>
      <c r="X1297" s="69">
        <v>0</v>
      </c>
      <c r="Y1297" s="69">
        <v>0</v>
      </c>
      <c r="Z1297" s="69">
        <v>0</v>
      </c>
      <c r="AA1297" s="69">
        <v>0</v>
      </c>
    </row>
    <row r="1298" spans="1:27">
      <c r="A1298" s="67" t="s">
        <v>3053</v>
      </c>
      <c r="B1298" s="67" t="s">
        <v>248</v>
      </c>
      <c r="C1298" s="67" t="s">
        <v>3088</v>
      </c>
      <c r="D1298" s="67" t="s">
        <v>3361</v>
      </c>
      <c r="E1298" s="67" t="s">
        <v>3362</v>
      </c>
      <c r="F1298" s="67" t="s">
        <v>1815</v>
      </c>
      <c r="G1298" s="67" t="s">
        <v>2969</v>
      </c>
      <c r="H1298" s="67" t="s">
        <v>1060</v>
      </c>
      <c r="I1298" s="67" t="s">
        <v>1116</v>
      </c>
      <c r="J1298" s="67" t="s">
        <v>4523</v>
      </c>
      <c r="K1298" s="67" t="s">
        <v>4763</v>
      </c>
      <c r="L1298" s="68">
        <v>10000</v>
      </c>
      <c r="M1298" s="68">
        <v>0</v>
      </c>
      <c r="N1298" s="68">
        <v>10000</v>
      </c>
      <c r="O1298" s="67" t="s">
        <v>4764</v>
      </c>
      <c r="P1298" s="67" t="str">
        <f>TMES[[#This Row],[cedula]]&amp;TMES[[#This Row],[ctapresup]]</f>
        <v>402135365072.1.2.2.05</v>
      </c>
      <c r="Q1298" s="69">
        <v>0</v>
      </c>
      <c r="R1298" s="69">
        <v>0</v>
      </c>
      <c r="S1298" s="69">
        <v>0</v>
      </c>
      <c r="T1298" s="69">
        <v>0</v>
      </c>
      <c r="U1298" s="69">
        <v>0</v>
      </c>
      <c r="V1298" s="69">
        <v>0</v>
      </c>
      <c r="W1298" s="69">
        <v>0</v>
      </c>
      <c r="X1298" s="69">
        <v>0</v>
      </c>
      <c r="Y1298" s="69">
        <v>0</v>
      </c>
      <c r="Z1298" s="69">
        <v>0</v>
      </c>
      <c r="AA1298" s="69">
        <v>0</v>
      </c>
    </row>
    <row r="1299" spans="1:27">
      <c r="A1299" s="67" t="s">
        <v>3053</v>
      </c>
      <c r="B1299" s="67" t="s">
        <v>248</v>
      </c>
      <c r="C1299" s="67" t="s">
        <v>3088</v>
      </c>
      <c r="D1299" s="67" t="s">
        <v>3361</v>
      </c>
      <c r="E1299" s="67" t="s">
        <v>3362</v>
      </c>
      <c r="F1299" s="67" t="s">
        <v>1647</v>
      </c>
      <c r="G1299" s="67" t="s">
        <v>2970</v>
      </c>
      <c r="H1299" s="67" t="s">
        <v>1060</v>
      </c>
      <c r="I1299" s="67" t="s">
        <v>1116</v>
      </c>
      <c r="J1299" s="67" t="s">
        <v>4524</v>
      </c>
      <c r="K1299" s="67" t="s">
        <v>4763</v>
      </c>
      <c r="L1299" s="68">
        <v>30000</v>
      </c>
      <c r="M1299" s="68">
        <v>0</v>
      </c>
      <c r="N1299" s="68">
        <v>30000</v>
      </c>
      <c r="O1299" s="67" t="s">
        <v>4764</v>
      </c>
      <c r="P1299" s="67" t="str">
        <f>TMES[[#This Row],[cedula]]&amp;TMES[[#This Row],[ctapresup]]</f>
        <v>001116618232.1.2.2.05</v>
      </c>
      <c r="Q1299" s="69">
        <v>0</v>
      </c>
      <c r="R1299" s="69">
        <v>0</v>
      </c>
      <c r="S1299" s="69">
        <v>0</v>
      </c>
      <c r="T1299" s="69">
        <v>0</v>
      </c>
      <c r="U1299" s="69">
        <v>0</v>
      </c>
      <c r="V1299" s="69">
        <v>0</v>
      </c>
      <c r="W1299" s="69">
        <v>0</v>
      </c>
      <c r="X1299" s="69">
        <v>0</v>
      </c>
      <c r="Y1299" s="69">
        <v>0</v>
      </c>
      <c r="Z1299" s="69">
        <v>0</v>
      </c>
      <c r="AA1299" s="69">
        <v>0</v>
      </c>
    </row>
    <row r="1300" spans="1:27">
      <c r="A1300" s="67" t="s">
        <v>3053</v>
      </c>
      <c r="B1300" s="67" t="s">
        <v>248</v>
      </c>
      <c r="C1300" s="67" t="s">
        <v>3088</v>
      </c>
      <c r="D1300" s="67" t="s">
        <v>3361</v>
      </c>
      <c r="E1300" s="67" t="s">
        <v>3362</v>
      </c>
      <c r="F1300" s="67" t="s">
        <v>3127</v>
      </c>
      <c r="G1300" s="67" t="s">
        <v>3128</v>
      </c>
      <c r="H1300" s="67" t="s">
        <v>1060</v>
      </c>
      <c r="I1300" s="67" t="s">
        <v>1116</v>
      </c>
      <c r="J1300" s="67" t="s">
        <v>4525</v>
      </c>
      <c r="K1300" s="67" t="s">
        <v>4763</v>
      </c>
      <c r="L1300" s="68">
        <v>10000</v>
      </c>
      <c r="M1300" s="68">
        <v>0</v>
      </c>
      <c r="N1300" s="68">
        <v>10000</v>
      </c>
      <c r="O1300" s="67" t="s">
        <v>4764</v>
      </c>
      <c r="P1300" s="67" t="str">
        <f>TMES[[#This Row],[cedula]]&amp;TMES[[#This Row],[ctapresup]]</f>
        <v>016001815212.1.2.2.05</v>
      </c>
      <c r="Q1300" s="69">
        <v>0</v>
      </c>
      <c r="R1300" s="69">
        <v>0</v>
      </c>
      <c r="S1300" s="69">
        <v>0</v>
      </c>
      <c r="T1300" s="69">
        <v>0</v>
      </c>
      <c r="U1300" s="69">
        <v>0</v>
      </c>
      <c r="V1300" s="69">
        <v>0</v>
      </c>
      <c r="W1300" s="69">
        <v>0</v>
      </c>
      <c r="X1300" s="69">
        <v>0</v>
      </c>
      <c r="Y1300" s="69">
        <v>0</v>
      </c>
      <c r="Z1300" s="69">
        <v>0</v>
      </c>
      <c r="AA1300" s="69">
        <v>0</v>
      </c>
    </row>
    <row r="1301" spans="1:27">
      <c r="A1301" s="67" t="s">
        <v>3053</v>
      </c>
      <c r="B1301" s="67" t="s">
        <v>248</v>
      </c>
      <c r="C1301" s="67" t="s">
        <v>3088</v>
      </c>
      <c r="D1301" s="67" t="s">
        <v>3361</v>
      </c>
      <c r="E1301" s="67" t="s">
        <v>3362</v>
      </c>
      <c r="F1301" s="67" t="s">
        <v>1782</v>
      </c>
      <c r="G1301" s="67" t="s">
        <v>2971</v>
      </c>
      <c r="H1301" s="67" t="s">
        <v>1060</v>
      </c>
      <c r="I1301" s="67" t="s">
        <v>1116</v>
      </c>
      <c r="J1301" s="67" t="s">
        <v>4526</v>
      </c>
      <c r="K1301" s="67" t="s">
        <v>4763</v>
      </c>
      <c r="L1301" s="68">
        <v>10000</v>
      </c>
      <c r="M1301" s="68">
        <v>0</v>
      </c>
      <c r="N1301" s="68">
        <v>10000</v>
      </c>
      <c r="O1301" s="67" t="s">
        <v>4764</v>
      </c>
      <c r="P1301" s="67" t="str">
        <f>TMES[[#This Row],[cedula]]&amp;TMES[[#This Row],[ctapresup]]</f>
        <v>020001291852.1.2.2.05</v>
      </c>
      <c r="Q1301" s="69">
        <v>0</v>
      </c>
      <c r="R1301" s="69">
        <v>0</v>
      </c>
      <c r="S1301" s="69">
        <v>0</v>
      </c>
      <c r="T1301" s="69">
        <v>0</v>
      </c>
      <c r="U1301" s="69">
        <v>0</v>
      </c>
      <c r="V1301" s="69">
        <v>0</v>
      </c>
      <c r="W1301" s="69">
        <v>0</v>
      </c>
      <c r="X1301" s="69">
        <v>0</v>
      </c>
      <c r="Y1301" s="69">
        <v>0</v>
      </c>
      <c r="Z1301" s="69">
        <v>0</v>
      </c>
      <c r="AA1301" s="69">
        <v>0</v>
      </c>
    </row>
    <row r="1302" spans="1:27">
      <c r="A1302" s="67" t="s">
        <v>3053</v>
      </c>
      <c r="B1302" s="67" t="s">
        <v>248</v>
      </c>
      <c r="C1302" s="67" t="s">
        <v>3088</v>
      </c>
      <c r="D1302" s="67" t="s">
        <v>3361</v>
      </c>
      <c r="E1302" s="67" t="s">
        <v>3362</v>
      </c>
      <c r="F1302" s="67" t="s">
        <v>1301</v>
      </c>
      <c r="G1302" s="67" t="s">
        <v>2972</v>
      </c>
      <c r="H1302" s="67" t="s">
        <v>1060</v>
      </c>
      <c r="I1302" s="67" t="s">
        <v>1116</v>
      </c>
      <c r="J1302" s="67" t="s">
        <v>4527</v>
      </c>
      <c r="K1302" s="67" t="s">
        <v>4763</v>
      </c>
      <c r="L1302" s="68">
        <v>10000</v>
      </c>
      <c r="M1302" s="68">
        <v>0</v>
      </c>
      <c r="N1302" s="68">
        <v>10000</v>
      </c>
      <c r="O1302" s="67" t="s">
        <v>4764</v>
      </c>
      <c r="P1302" s="67" t="str">
        <f>TMES[[#This Row],[cedula]]&amp;TMES[[#This Row],[ctapresup]]</f>
        <v>001175155852.1.2.2.05</v>
      </c>
      <c r="Q1302" s="69">
        <v>0</v>
      </c>
      <c r="R1302" s="69">
        <v>0</v>
      </c>
      <c r="S1302" s="69">
        <v>0</v>
      </c>
      <c r="T1302" s="69">
        <v>0</v>
      </c>
      <c r="U1302" s="69">
        <v>0</v>
      </c>
      <c r="V1302" s="69">
        <v>0</v>
      </c>
      <c r="W1302" s="69">
        <v>0</v>
      </c>
      <c r="X1302" s="69">
        <v>0</v>
      </c>
      <c r="Y1302" s="69">
        <v>0</v>
      </c>
      <c r="Z1302" s="69">
        <v>0</v>
      </c>
      <c r="AA1302" s="69">
        <v>0</v>
      </c>
    </row>
    <row r="1303" spans="1:27">
      <c r="A1303" s="67" t="s">
        <v>3053</v>
      </c>
      <c r="B1303" s="67" t="s">
        <v>248</v>
      </c>
      <c r="C1303" s="67" t="s">
        <v>3088</v>
      </c>
      <c r="D1303" s="67" t="s">
        <v>3361</v>
      </c>
      <c r="E1303" s="67" t="s">
        <v>3362</v>
      </c>
      <c r="F1303" s="67" t="s">
        <v>3306</v>
      </c>
      <c r="G1303" s="67" t="s">
        <v>3340</v>
      </c>
      <c r="H1303" s="67" t="s">
        <v>1060</v>
      </c>
      <c r="I1303" s="67" t="s">
        <v>1116</v>
      </c>
      <c r="J1303" s="67" t="s">
        <v>4528</v>
      </c>
      <c r="K1303" s="67" t="s">
        <v>4763</v>
      </c>
      <c r="L1303" s="68">
        <v>10000</v>
      </c>
      <c r="M1303" s="68">
        <v>0</v>
      </c>
      <c r="N1303" s="68">
        <v>10000</v>
      </c>
      <c r="O1303" s="67" t="s">
        <v>4764</v>
      </c>
      <c r="P1303" s="67" t="str">
        <f>TMES[[#This Row],[cedula]]&amp;TMES[[#This Row],[ctapresup]]</f>
        <v>082002269112.1.2.2.05</v>
      </c>
      <c r="Q1303" s="69">
        <v>0</v>
      </c>
      <c r="R1303" s="69">
        <v>0</v>
      </c>
      <c r="S1303" s="69">
        <v>0</v>
      </c>
      <c r="T1303" s="69">
        <v>0</v>
      </c>
      <c r="U1303" s="69">
        <v>0</v>
      </c>
      <c r="V1303" s="69">
        <v>0</v>
      </c>
      <c r="W1303" s="69">
        <v>0</v>
      </c>
      <c r="X1303" s="69">
        <v>0</v>
      </c>
      <c r="Y1303" s="69">
        <v>0</v>
      </c>
      <c r="Z1303" s="69">
        <v>0</v>
      </c>
      <c r="AA1303" s="69">
        <v>0</v>
      </c>
    </row>
    <row r="1304" spans="1:27">
      <c r="A1304" s="67" t="s">
        <v>3053</v>
      </c>
      <c r="B1304" s="67" t="s">
        <v>248</v>
      </c>
      <c r="C1304" s="67" t="s">
        <v>3088</v>
      </c>
      <c r="D1304" s="67" t="s">
        <v>3361</v>
      </c>
      <c r="E1304" s="67" t="s">
        <v>3362</v>
      </c>
      <c r="F1304" s="67" t="s">
        <v>1770</v>
      </c>
      <c r="G1304" s="67" t="s">
        <v>2973</v>
      </c>
      <c r="H1304" s="67" t="s">
        <v>1060</v>
      </c>
      <c r="I1304" s="67" t="s">
        <v>1116</v>
      </c>
      <c r="J1304" s="67" t="s">
        <v>4529</v>
      </c>
      <c r="K1304" s="67" t="s">
        <v>4763</v>
      </c>
      <c r="L1304" s="68">
        <v>10000</v>
      </c>
      <c r="M1304" s="68">
        <v>0</v>
      </c>
      <c r="N1304" s="68">
        <v>10000</v>
      </c>
      <c r="O1304" s="67" t="s">
        <v>4764</v>
      </c>
      <c r="P1304" s="67" t="str">
        <f>TMES[[#This Row],[cedula]]&amp;TMES[[#This Row],[ctapresup]]</f>
        <v>010011738382.1.2.2.05</v>
      </c>
      <c r="Q1304" s="69">
        <v>0</v>
      </c>
      <c r="R1304" s="69">
        <v>0</v>
      </c>
      <c r="S1304" s="69">
        <v>0</v>
      </c>
      <c r="T1304" s="69">
        <v>0</v>
      </c>
      <c r="U1304" s="69">
        <v>0</v>
      </c>
      <c r="V1304" s="69">
        <v>0</v>
      </c>
      <c r="W1304" s="69">
        <v>0</v>
      </c>
      <c r="X1304" s="69">
        <v>0</v>
      </c>
      <c r="Y1304" s="69">
        <v>0</v>
      </c>
      <c r="Z1304" s="69">
        <v>0</v>
      </c>
      <c r="AA1304" s="69">
        <v>0</v>
      </c>
    </row>
    <row r="1305" spans="1:27">
      <c r="A1305" s="67" t="s">
        <v>3053</v>
      </c>
      <c r="B1305" s="67" t="s">
        <v>248</v>
      </c>
      <c r="C1305" s="67" t="s">
        <v>3088</v>
      </c>
      <c r="D1305" s="67" t="s">
        <v>3361</v>
      </c>
      <c r="E1305" s="67" t="s">
        <v>3362</v>
      </c>
      <c r="F1305" s="67" t="s">
        <v>1771</v>
      </c>
      <c r="G1305" s="67" t="s">
        <v>2974</v>
      </c>
      <c r="H1305" s="67" t="s">
        <v>1060</v>
      </c>
      <c r="I1305" s="67" t="s">
        <v>1116</v>
      </c>
      <c r="J1305" s="67" t="s">
        <v>4530</v>
      </c>
      <c r="K1305" s="67" t="s">
        <v>4763</v>
      </c>
      <c r="L1305" s="68">
        <v>8000</v>
      </c>
      <c r="M1305" s="68">
        <v>0</v>
      </c>
      <c r="N1305" s="68">
        <v>8000</v>
      </c>
      <c r="O1305" s="67" t="s">
        <v>4764</v>
      </c>
      <c r="P1305" s="67" t="str">
        <f>TMES[[#This Row],[cedula]]&amp;TMES[[#This Row],[ctapresup]]</f>
        <v>011002701212.1.2.2.05</v>
      </c>
      <c r="Q1305" s="69">
        <v>0</v>
      </c>
      <c r="R1305" s="69">
        <v>0</v>
      </c>
      <c r="S1305" s="69">
        <v>0</v>
      </c>
      <c r="T1305" s="69">
        <v>0</v>
      </c>
      <c r="U1305" s="69">
        <v>0</v>
      </c>
      <c r="V1305" s="69">
        <v>0</v>
      </c>
      <c r="W1305" s="69">
        <v>0</v>
      </c>
      <c r="X1305" s="69">
        <v>0</v>
      </c>
      <c r="Y1305" s="69">
        <v>0</v>
      </c>
      <c r="Z1305" s="69">
        <v>0</v>
      </c>
      <c r="AA1305" s="69">
        <v>0</v>
      </c>
    </row>
    <row r="1306" spans="1:27">
      <c r="A1306" s="67" t="s">
        <v>3053</v>
      </c>
      <c r="B1306" s="67" t="s">
        <v>248</v>
      </c>
      <c r="C1306" s="67" t="s">
        <v>3088</v>
      </c>
      <c r="D1306" s="67" t="s">
        <v>3361</v>
      </c>
      <c r="E1306" s="67" t="s">
        <v>3362</v>
      </c>
      <c r="F1306" s="67" t="s">
        <v>4835</v>
      </c>
      <c r="G1306" s="67" t="s">
        <v>4836</v>
      </c>
      <c r="H1306" s="67" t="s">
        <v>1060</v>
      </c>
      <c r="I1306" s="67" t="s">
        <v>1116</v>
      </c>
      <c r="J1306" s="67" t="s">
        <v>4837</v>
      </c>
      <c r="K1306" s="67" t="s">
        <v>4763</v>
      </c>
      <c r="L1306" s="68">
        <v>10000</v>
      </c>
      <c r="M1306" s="68">
        <v>0</v>
      </c>
      <c r="N1306" s="68">
        <v>10000</v>
      </c>
      <c r="O1306" s="67" t="s">
        <v>4764</v>
      </c>
      <c r="P1306" s="67" t="str">
        <f>TMES[[#This Row],[cedula]]&amp;TMES[[#This Row],[ctapresup]]</f>
        <v>076002247402.1.2.2.05</v>
      </c>
      <c r="Q1306" s="69">
        <v>0</v>
      </c>
      <c r="R1306" s="69">
        <v>0</v>
      </c>
      <c r="S1306" s="69">
        <v>0</v>
      </c>
      <c r="T1306" s="69">
        <v>0</v>
      </c>
      <c r="U1306" s="69">
        <v>0</v>
      </c>
      <c r="V1306" s="69">
        <v>0</v>
      </c>
      <c r="W1306" s="69">
        <v>0</v>
      </c>
      <c r="X1306" s="69">
        <v>0</v>
      </c>
      <c r="Y1306" s="69">
        <v>0</v>
      </c>
      <c r="Z1306" s="69">
        <v>0</v>
      </c>
      <c r="AA1306" s="69">
        <v>0</v>
      </c>
    </row>
    <row r="1307" spans="1:27">
      <c r="A1307" s="67" t="s">
        <v>3053</v>
      </c>
      <c r="B1307" s="67" t="s">
        <v>248</v>
      </c>
      <c r="C1307" s="67" t="s">
        <v>3088</v>
      </c>
      <c r="D1307" s="67" t="s">
        <v>3361</v>
      </c>
      <c r="E1307" s="67" t="s">
        <v>3362</v>
      </c>
      <c r="F1307" s="67" t="s">
        <v>1591</v>
      </c>
      <c r="G1307" s="67" t="s">
        <v>2975</v>
      </c>
      <c r="H1307" s="67" t="s">
        <v>1060</v>
      </c>
      <c r="I1307" s="67" t="s">
        <v>1116</v>
      </c>
      <c r="J1307" s="67" t="s">
        <v>4531</v>
      </c>
      <c r="K1307" s="67" t="s">
        <v>4763</v>
      </c>
      <c r="L1307" s="68">
        <v>10000</v>
      </c>
      <c r="M1307" s="68">
        <v>0</v>
      </c>
      <c r="N1307" s="68">
        <v>10000</v>
      </c>
      <c r="O1307" s="67" t="s">
        <v>4764</v>
      </c>
      <c r="P1307" s="67" t="str">
        <f>TMES[[#This Row],[cedula]]&amp;TMES[[#This Row],[ctapresup]]</f>
        <v>083000371272.1.2.2.05</v>
      </c>
      <c r="Q1307" s="69">
        <v>0</v>
      </c>
      <c r="R1307" s="69">
        <v>0</v>
      </c>
      <c r="S1307" s="69">
        <v>0</v>
      </c>
      <c r="T1307" s="69">
        <v>0</v>
      </c>
      <c r="U1307" s="69">
        <v>0</v>
      </c>
      <c r="V1307" s="69">
        <v>0</v>
      </c>
      <c r="W1307" s="69">
        <v>0</v>
      </c>
      <c r="X1307" s="69">
        <v>0</v>
      </c>
      <c r="Y1307" s="69">
        <v>0</v>
      </c>
      <c r="Z1307" s="69">
        <v>0</v>
      </c>
      <c r="AA1307" s="69">
        <v>0</v>
      </c>
    </row>
    <row r="1308" spans="1:27">
      <c r="A1308" s="67" t="s">
        <v>3053</v>
      </c>
      <c r="B1308" s="67" t="s">
        <v>248</v>
      </c>
      <c r="C1308" s="67" t="s">
        <v>3088</v>
      </c>
      <c r="D1308" s="67" t="s">
        <v>3361</v>
      </c>
      <c r="E1308" s="67" t="s">
        <v>3362</v>
      </c>
      <c r="F1308" s="67" t="s">
        <v>3315</v>
      </c>
      <c r="G1308" s="67" t="s">
        <v>3349</v>
      </c>
      <c r="H1308" s="67" t="s">
        <v>1060</v>
      </c>
      <c r="I1308" s="67" t="s">
        <v>1116</v>
      </c>
      <c r="J1308" s="67" t="s">
        <v>4532</v>
      </c>
      <c r="K1308" s="67" t="s">
        <v>4763</v>
      </c>
      <c r="L1308" s="68">
        <v>10000</v>
      </c>
      <c r="M1308" s="68">
        <v>0</v>
      </c>
      <c r="N1308" s="68">
        <v>10000</v>
      </c>
      <c r="O1308" s="67" t="s">
        <v>4764</v>
      </c>
      <c r="P1308" s="67" t="str">
        <f>TMES[[#This Row],[cedula]]&amp;TMES[[#This Row],[ctapresup]]</f>
        <v>402430676302.1.2.2.05</v>
      </c>
      <c r="Q1308" s="69">
        <v>0</v>
      </c>
      <c r="R1308" s="69">
        <v>0</v>
      </c>
      <c r="S1308" s="69">
        <v>0</v>
      </c>
      <c r="T1308" s="69">
        <v>0</v>
      </c>
      <c r="U1308" s="69">
        <v>0</v>
      </c>
      <c r="V1308" s="69">
        <v>0</v>
      </c>
      <c r="W1308" s="69">
        <v>0</v>
      </c>
      <c r="X1308" s="69">
        <v>0</v>
      </c>
      <c r="Y1308" s="69">
        <v>0</v>
      </c>
      <c r="Z1308" s="69">
        <v>0</v>
      </c>
      <c r="AA1308" s="69">
        <v>0</v>
      </c>
    </row>
    <row r="1309" spans="1:27">
      <c r="A1309" s="67" t="s">
        <v>3053</v>
      </c>
      <c r="B1309" s="67" t="s">
        <v>248</v>
      </c>
      <c r="C1309" s="67" t="s">
        <v>3088</v>
      </c>
      <c r="D1309" s="67" t="s">
        <v>3361</v>
      </c>
      <c r="E1309" s="67" t="s">
        <v>3362</v>
      </c>
      <c r="F1309" s="67" t="s">
        <v>1943</v>
      </c>
      <c r="G1309" s="67" t="s">
        <v>2976</v>
      </c>
      <c r="H1309" s="67" t="s">
        <v>1060</v>
      </c>
      <c r="I1309" s="67" t="s">
        <v>1116</v>
      </c>
      <c r="J1309" s="67" t="s">
        <v>4533</v>
      </c>
      <c r="K1309" s="67" t="s">
        <v>4763</v>
      </c>
      <c r="L1309" s="68">
        <v>18000</v>
      </c>
      <c r="M1309" s="68">
        <v>0</v>
      </c>
      <c r="N1309" s="68">
        <v>18000</v>
      </c>
      <c r="O1309" s="67" t="s">
        <v>4764</v>
      </c>
      <c r="P1309" s="67" t="str">
        <f>TMES[[#This Row],[cedula]]&amp;TMES[[#This Row],[ctapresup]]</f>
        <v>402263546582.1.2.2.05</v>
      </c>
      <c r="Q1309" s="69">
        <v>0</v>
      </c>
      <c r="R1309" s="69">
        <v>0</v>
      </c>
      <c r="S1309" s="69">
        <v>0</v>
      </c>
      <c r="T1309" s="69">
        <v>0</v>
      </c>
      <c r="U1309" s="69">
        <v>0</v>
      </c>
      <c r="V1309" s="69">
        <v>0</v>
      </c>
      <c r="W1309" s="69">
        <v>0</v>
      </c>
      <c r="X1309" s="69">
        <v>0</v>
      </c>
      <c r="Y1309" s="69">
        <v>0</v>
      </c>
      <c r="Z1309" s="69">
        <v>0</v>
      </c>
      <c r="AA1309" s="69">
        <v>0</v>
      </c>
    </row>
    <row r="1310" spans="1:27">
      <c r="A1310" s="67" t="s">
        <v>3053</v>
      </c>
      <c r="B1310" s="67" t="s">
        <v>248</v>
      </c>
      <c r="C1310" s="67" t="s">
        <v>3088</v>
      </c>
      <c r="D1310" s="67" t="s">
        <v>3361</v>
      </c>
      <c r="E1310" s="67" t="s">
        <v>3362</v>
      </c>
      <c r="F1310" s="67" t="s">
        <v>1740</v>
      </c>
      <c r="G1310" s="67" t="s">
        <v>2977</v>
      </c>
      <c r="H1310" s="67" t="s">
        <v>1060</v>
      </c>
      <c r="I1310" s="67" t="s">
        <v>1116</v>
      </c>
      <c r="J1310" s="67" t="s">
        <v>4534</v>
      </c>
      <c r="K1310" s="67" t="s">
        <v>4763</v>
      </c>
      <c r="L1310" s="68">
        <v>10000</v>
      </c>
      <c r="M1310" s="68">
        <v>0</v>
      </c>
      <c r="N1310" s="68">
        <v>10000</v>
      </c>
      <c r="O1310" s="67" t="s">
        <v>4764</v>
      </c>
      <c r="P1310" s="67" t="str">
        <f>TMES[[#This Row],[cedula]]&amp;TMES[[#This Row],[ctapresup]]</f>
        <v>001059658422.1.2.2.05</v>
      </c>
      <c r="Q1310" s="69">
        <v>0</v>
      </c>
      <c r="R1310" s="69">
        <v>0</v>
      </c>
      <c r="S1310" s="69">
        <v>0</v>
      </c>
      <c r="T1310" s="69">
        <v>0</v>
      </c>
      <c r="U1310" s="69">
        <v>0</v>
      </c>
      <c r="V1310" s="69">
        <v>0</v>
      </c>
      <c r="W1310" s="69">
        <v>0</v>
      </c>
      <c r="X1310" s="69">
        <v>0</v>
      </c>
      <c r="Y1310" s="69">
        <v>0</v>
      </c>
      <c r="Z1310" s="69">
        <v>0</v>
      </c>
      <c r="AA1310" s="69">
        <v>0</v>
      </c>
    </row>
    <row r="1311" spans="1:27">
      <c r="A1311" s="67" t="s">
        <v>3053</v>
      </c>
      <c r="B1311" s="67" t="s">
        <v>248</v>
      </c>
      <c r="C1311" s="67" t="s">
        <v>3088</v>
      </c>
      <c r="D1311" s="67" t="s">
        <v>3361</v>
      </c>
      <c r="E1311" s="67" t="s">
        <v>3362</v>
      </c>
      <c r="F1311" s="67" t="s">
        <v>2978</v>
      </c>
      <c r="G1311" s="67" t="s">
        <v>2979</v>
      </c>
      <c r="H1311" s="67" t="s">
        <v>1060</v>
      </c>
      <c r="I1311" s="67" t="s">
        <v>1116</v>
      </c>
      <c r="J1311" s="67" t="s">
        <v>4535</v>
      </c>
      <c r="K1311" s="67" t="s">
        <v>4763</v>
      </c>
      <c r="L1311" s="68">
        <v>10000</v>
      </c>
      <c r="M1311" s="68">
        <v>0</v>
      </c>
      <c r="N1311" s="68">
        <v>10000</v>
      </c>
      <c r="O1311" s="67" t="s">
        <v>4764</v>
      </c>
      <c r="P1311" s="67" t="str">
        <f>TMES[[#This Row],[cedula]]&amp;TMES[[#This Row],[ctapresup]]</f>
        <v>223001937642.1.2.2.05</v>
      </c>
      <c r="Q1311" s="69">
        <v>0</v>
      </c>
      <c r="R1311" s="69">
        <v>0</v>
      </c>
      <c r="S1311" s="69">
        <v>0</v>
      </c>
      <c r="T1311" s="69">
        <v>0</v>
      </c>
      <c r="U1311" s="69">
        <v>0</v>
      </c>
      <c r="V1311" s="69">
        <v>0</v>
      </c>
      <c r="W1311" s="69">
        <v>0</v>
      </c>
      <c r="X1311" s="69">
        <v>0</v>
      </c>
      <c r="Y1311" s="69">
        <v>0</v>
      </c>
      <c r="Z1311" s="69">
        <v>0</v>
      </c>
      <c r="AA1311" s="69">
        <v>0</v>
      </c>
    </row>
    <row r="1312" spans="1:27">
      <c r="A1312" s="67" t="s">
        <v>3053</v>
      </c>
      <c r="B1312" s="67" t="s">
        <v>248</v>
      </c>
      <c r="C1312" s="67" t="s">
        <v>3088</v>
      </c>
      <c r="D1312" s="67" t="s">
        <v>3361</v>
      </c>
      <c r="E1312" s="67" t="s">
        <v>3362</v>
      </c>
      <c r="F1312" s="67" t="s">
        <v>1755</v>
      </c>
      <c r="G1312" s="67" t="s">
        <v>2980</v>
      </c>
      <c r="H1312" s="67" t="s">
        <v>1060</v>
      </c>
      <c r="I1312" s="67" t="s">
        <v>1116</v>
      </c>
      <c r="J1312" s="67" t="s">
        <v>4536</v>
      </c>
      <c r="K1312" s="67" t="s">
        <v>4763</v>
      </c>
      <c r="L1312" s="68">
        <v>10000</v>
      </c>
      <c r="M1312" s="68">
        <v>0</v>
      </c>
      <c r="N1312" s="68">
        <v>10000</v>
      </c>
      <c r="O1312" s="67" t="s">
        <v>4764</v>
      </c>
      <c r="P1312" s="67" t="str">
        <f>TMES[[#This Row],[cedula]]&amp;TMES[[#This Row],[ctapresup]]</f>
        <v>001123350622.1.2.2.05</v>
      </c>
      <c r="Q1312" s="69">
        <v>0</v>
      </c>
      <c r="R1312" s="69">
        <v>0</v>
      </c>
      <c r="S1312" s="69">
        <v>0</v>
      </c>
      <c r="T1312" s="69">
        <v>0</v>
      </c>
      <c r="U1312" s="69">
        <v>0</v>
      </c>
      <c r="V1312" s="69">
        <v>0</v>
      </c>
      <c r="W1312" s="69">
        <v>0</v>
      </c>
      <c r="X1312" s="69">
        <v>0</v>
      </c>
      <c r="Y1312" s="69">
        <v>0</v>
      </c>
      <c r="Z1312" s="69">
        <v>0</v>
      </c>
      <c r="AA1312" s="69">
        <v>0</v>
      </c>
    </row>
    <row r="1313" spans="1:27">
      <c r="A1313" s="67" t="s">
        <v>3053</v>
      </c>
      <c r="B1313" s="67" t="s">
        <v>248</v>
      </c>
      <c r="C1313" s="67" t="s">
        <v>3088</v>
      </c>
      <c r="D1313" s="67" t="s">
        <v>3361</v>
      </c>
      <c r="E1313" s="67" t="s">
        <v>3362</v>
      </c>
      <c r="F1313" s="67" t="s">
        <v>2981</v>
      </c>
      <c r="G1313" s="67" t="s">
        <v>2982</v>
      </c>
      <c r="H1313" s="67" t="s">
        <v>1060</v>
      </c>
      <c r="I1313" s="67" t="s">
        <v>1116</v>
      </c>
      <c r="J1313" s="67" t="s">
        <v>4537</v>
      </c>
      <c r="K1313" s="67" t="s">
        <v>4763</v>
      </c>
      <c r="L1313" s="68">
        <v>10000</v>
      </c>
      <c r="M1313" s="68">
        <v>0</v>
      </c>
      <c r="N1313" s="68">
        <v>10000</v>
      </c>
      <c r="O1313" s="67" t="s">
        <v>4764</v>
      </c>
      <c r="P1313" s="67" t="str">
        <f>TMES[[#This Row],[cedula]]&amp;TMES[[#This Row],[ctapresup]]</f>
        <v>018006153102.1.2.2.05</v>
      </c>
      <c r="Q1313" s="69">
        <v>0</v>
      </c>
      <c r="R1313" s="69">
        <v>0</v>
      </c>
      <c r="S1313" s="69">
        <v>0</v>
      </c>
      <c r="T1313" s="69">
        <v>0</v>
      </c>
      <c r="U1313" s="69">
        <v>0</v>
      </c>
      <c r="V1313" s="69">
        <v>0</v>
      </c>
      <c r="W1313" s="69">
        <v>0</v>
      </c>
      <c r="X1313" s="69">
        <v>0</v>
      </c>
      <c r="Y1313" s="69">
        <v>0</v>
      </c>
      <c r="Z1313" s="69">
        <v>0</v>
      </c>
      <c r="AA1313" s="69">
        <v>0</v>
      </c>
    </row>
    <row r="1314" spans="1:27">
      <c r="A1314" s="67" t="s">
        <v>3053</v>
      </c>
      <c r="B1314" s="67" t="s">
        <v>248</v>
      </c>
      <c r="C1314" s="67" t="s">
        <v>3088</v>
      </c>
      <c r="D1314" s="67" t="s">
        <v>3361</v>
      </c>
      <c r="E1314" s="67" t="s">
        <v>3362</v>
      </c>
      <c r="F1314" s="67" t="s">
        <v>1824</v>
      </c>
      <c r="G1314" s="67" t="s">
        <v>2983</v>
      </c>
      <c r="H1314" s="67" t="s">
        <v>1060</v>
      </c>
      <c r="I1314" s="67" t="s">
        <v>1116</v>
      </c>
      <c r="J1314" s="67" t="s">
        <v>4538</v>
      </c>
      <c r="K1314" s="67" t="s">
        <v>4763</v>
      </c>
      <c r="L1314" s="68">
        <v>10000</v>
      </c>
      <c r="M1314" s="68">
        <v>0</v>
      </c>
      <c r="N1314" s="68">
        <v>10000</v>
      </c>
      <c r="O1314" s="67" t="s">
        <v>4764</v>
      </c>
      <c r="P1314" s="67" t="str">
        <f>TMES[[#This Row],[cedula]]&amp;TMES[[#This Row],[ctapresup]]</f>
        <v>402235325382.1.2.2.05</v>
      </c>
      <c r="Q1314" s="69">
        <v>0</v>
      </c>
      <c r="R1314" s="69">
        <v>0</v>
      </c>
      <c r="S1314" s="69">
        <v>0</v>
      </c>
      <c r="T1314" s="69">
        <v>0</v>
      </c>
      <c r="U1314" s="69">
        <v>0</v>
      </c>
      <c r="V1314" s="69">
        <v>0</v>
      </c>
      <c r="W1314" s="69">
        <v>0</v>
      </c>
      <c r="X1314" s="69">
        <v>0</v>
      </c>
      <c r="Y1314" s="69">
        <v>0</v>
      </c>
      <c r="Z1314" s="69">
        <v>0</v>
      </c>
      <c r="AA1314" s="69">
        <v>0</v>
      </c>
    </row>
    <row r="1315" spans="1:27">
      <c r="A1315" s="67" t="s">
        <v>3053</v>
      </c>
      <c r="B1315" s="67" t="s">
        <v>248</v>
      </c>
      <c r="C1315" s="67" t="s">
        <v>3088</v>
      </c>
      <c r="D1315" s="67" t="s">
        <v>3361</v>
      </c>
      <c r="E1315" s="67" t="s">
        <v>3362</v>
      </c>
      <c r="F1315" s="67" t="s">
        <v>3302</v>
      </c>
      <c r="G1315" s="67" t="s">
        <v>3336</v>
      </c>
      <c r="H1315" s="67" t="s">
        <v>1060</v>
      </c>
      <c r="I1315" s="67" t="s">
        <v>1116</v>
      </c>
      <c r="J1315" s="67" t="s">
        <v>4539</v>
      </c>
      <c r="K1315" s="67" t="s">
        <v>4763</v>
      </c>
      <c r="L1315" s="68">
        <v>10000</v>
      </c>
      <c r="M1315" s="68">
        <v>0</v>
      </c>
      <c r="N1315" s="68">
        <v>10000</v>
      </c>
      <c r="O1315" s="67" t="s">
        <v>4764</v>
      </c>
      <c r="P1315" s="67" t="str">
        <f>TMES[[#This Row],[cedula]]&amp;TMES[[#This Row],[ctapresup]]</f>
        <v>011003939312.1.2.2.05</v>
      </c>
      <c r="Q1315" s="69">
        <v>0</v>
      </c>
      <c r="R1315" s="69">
        <v>0</v>
      </c>
      <c r="S1315" s="69">
        <v>0</v>
      </c>
      <c r="T1315" s="69">
        <v>0</v>
      </c>
      <c r="U1315" s="69">
        <v>0</v>
      </c>
      <c r="V1315" s="69">
        <v>0</v>
      </c>
      <c r="W1315" s="69">
        <v>0</v>
      </c>
      <c r="X1315" s="69">
        <v>0</v>
      </c>
      <c r="Y1315" s="69">
        <v>0</v>
      </c>
      <c r="Z1315" s="69">
        <v>0</v>
      </c>
      <c r="AA1315" s="69">
        <v>0</v>
      </c>
    </row>
    <row r="1316" spans="1:27">
      <c r="A1316" s="67" t="s">
        <v>3053</v>
      </c>
      <c r="B1316" s="67" t="s">
        <v>248</v>
      </c>
      <c r="C1316" s="67" t="s">
        <v>3088</v>
      </c>
      <c r="D1316" s="67" t="s">
        <v>3361</v>
      </c>
      <c r="E1316" s="67" t="s">
        <v>3362</v>
      </c>
      <c r="F1316" s="67" t="s">
        <v>1592</v>
      </c>
      <c r="G1316" s="67" t="s">
        <v>2984</v>
      </c>
      <c r="H1316" s="67" t="s">
        <v>1060</v>
      </c>
      <c r="I1316" s="67" t="s">
        <v>1116</v>
      </c>
      <c r="J1316" s="67" t="s">
        <v>4540</v>
      </c>
      <c r="K1316" s="67" t="s">
        <v>4763</v>
      </c>
      <c r="L1316" s="68">
        <v>10000</v>
      </c>
      <c r="M1316" s="68">
        <v>0</v>
      </c>
      <c r="N1316" s="68">
        <v>10000</v>
      </c>
      <c r="O1316" s="67" t="s">
        <v>4764</v>
      </c>
      <c r="P1316" s="67" t="str">
        <f>TMES[[#This Row],[cedula]]&amp;TMES[[#This Row],[ctapresup]]</f>
        <v>402257422422.1.2.2.05</v>
      </c>
      <c r="Q1316" s="69">
        <v>0</v>
      </c>
      <c r="R1316" s="69">
        <v>0</v>
      </c>
      <c r="S1316" s="69">
        <v>0</v>
      </c>
      <c r="T1316" s="69">
        <v>0</v>
      </c>
      <c r="U1316" s="69">
        <v>0</v>
      </c>
      <c r="V1316" s="69">
        <v>0</v>
      </c>
      <c r="W1316" s="69">
        <v>0</v>
      </c>
      <c r="X1316" s="69">
        <v>0</v>
      </c>
      <c r="Y1316" s="69">
        <v>0</v>
      </c>
      <c r="Z1316" s="69">
        <v>0</v>
      </c>
      <c r="AA1316" s="69">
        <v>0</v>
      </c>
    </row>
    <row r="1317" spans="1:27">
      <c r="A1317" s="67" t="s">
        <v>3053</v>
      </c>
      <c r="B1317" s="67" t="s">
        <v>248</v>
      </c>
      <c r="C1317" s="67" t="s">
        <v>3088</v>
      </c>
      <c r="D1317" s="67" t="s">
        <v>3361</v>
      </c>
      <c r="E1317" s="67" t="s">
        <v>3362</v>
      </c>
      <c r="F1317" s="67" t="s">
        <v>1803</v>
      </c>
      <c r="G1317" s="67" t="s">
        <v>2985</v>
      </c>
      <c r="H1317" s="67" t="s">
        <v>1060</v>
      </c>
      <c r="I1317" s="67" t="s">
        <v>1116</v>
      </c>
      <c r="J1317" s="67" t="s">
        <v>4541</v>
      </c>
      <c r="K1317" s="67" t="s">
        <v>4763</v>
      </c>
      <c r="L1317" s="68">
        <v>5000</v>
      </c>
      <c r="M1317" s="68">
        <v>4900</v>
      </c>
      <c r="N1317" s="68">
        <v>100</v>
      </c>
      <c r="O1317" s="67" t="s">
        <v>4764</v>
      </c>
      <c r="P1317" s="67" t="str">
        <f>TMES[[#This Row],[cedula]]&amp;TMES[[#This Row],[ctapresup]]</f>
        <v>223014472272.1.2.2.05</v>
      </c>
      <c r="Q1317" s="69">
        <v>0</v>
      </c>
      <c r="R1317" s="69">
        <v>0</v>
      </c>
      <c r="S1317" s="69">
        <v>0</v>
      </c>
      <c r="T1317" s="40">
        <v>4900</v>
      </c>
      <c r="U1317" s="69">
        <v>0</v>
      </c>
      <c r="V1317" s="69">
        <v>0</v>
      </c>
      <c r="W1317" s="69">
        <v>0</v>
      </c>
      <c r="X1317" s="69">
        <v>0</v>
      </c>
      <c r="Y1317" s="69">
        <v>0</v>
      </c>
      <c r="Z1317" s="69">
        <v>0</v>
      </c>
      <c r="AA1317" s="69">
        <v>0</v>
      </c>
    </row>
    <row r="1318" spans="1:27">
      <c r="A1318" s="67" t="s">
        <v>3053</v>
      </c>
      <c r="B1318" s="67" t="s">
        <v>248</v>
      </c>
      <c r="C1318" s="67" t="s">
        <v>3088</v>
      </c>
      <c r="D1318" s="67" t="s">
        <v>3361</v>
      </c>
      <c r="E1318" s="67" t="s">
        <v>3362</v>
      </c>
      <c r="F1318" s="67" t="s">
        <v>2011</v>
      </c>
      <c r="G1318" s="67" t="s">
        <v>2986</v>
      </c>
      <c r="H1318" s="67" t="s">
        <v>1060</v>
      </c>
      <c r="I1318" s="67" t="s">
        <v>1116</v>
      </c>
      <c r="J1318" s="67" t="s">
        <v>4542</v>
      </c>
      <c r="K1318" s="67" t="s">
        <v>4763</v>
      </c>
      <c r="L1318" s="68">
        <v>30000</v>
      </c>
      <c r="M1318" s="68">
        <v>0</v>
      </c>
      <c r="N1318" s="68">
        <v>30000</v>
      </c>
      <c r="O1318" s="67" t="s">
        <v>4764</v>
      </c>
      <c r="P1318" s="67" t="str">
        <f>TMES[[#This Row],[cedula]]&amp;TMES[[#This Row],[ctapresup]]</f>
        <v>402263681872.1.2.2.05</v>
      </c>
      <c r="Q1318" s="69">
        <v>0</v>
      </c>
      <c r="R1318" s="69">
        <v>0</v>
      </c>
      <c r="S1318" s="69">
        <v>0</v>
      </c>
      <c r="T1318" s="69">
        <v>0</v>
      </c>
      <c r="U1318" s="69">
        <v>0</v>
      </c>
      <c r="V1318" s="69">
        <v>0</v>
      </c>
      <c r="W1318" s="69">
        <v>0</v>
      </c>
      <c r="X1318" s="69">
        <v>0</v>
      </c>
      <c r="Y1318" s="69">
        <v>0</v>
      </c>
      <c r="Z1318" s="69">
        <v>0</v>
      </c>
      <c r="AA1318" s="69">
        <v>0</v>
      </c>
    </row>
    <row r="1319" spans="1:27">
      <c r="A1319" s="67" t="s">
        <v>3053</v>
      </c>
      <c r="B1319" s="67" t="s">
        <v>248</v>
      </c>
      <c r="C1319" s="67" t="s">
        <v>3088</v>
      </c>
      <c r="D1319" s="67" t="s">
        <v>3361</v>
      </c>
      <c r="E1319" s="67" t="s">
        <v>3362</v>
      </c>
      <c r="F1319" s="67" t="s">
        <v>1817</v>
      </c>
      <c r="G1319" s="67" t="s">
        <v>2987</v>
      </c>
      <c r="H1319" s="67" t="s">
        <v>1060</v>
      </c>
      <c r="I1319" s="67" t="s">
        <v>1116</v>
      </c>
      <c r="J1319" s="67" t="s">
        <v>4543</v>
      </c>
      <c r="K1319" s="67" t="s">
        <v>4763</v>
      </c>
      <c r="L1319" s="68">
        <v>10000</v>
      </c>
      <c r="M1319" s="68">
        <v>0</v>
      </c>
      <c r="N1319" s="68">
        <v>10000</v>
      </c>
      <c r="O1319" s="67" t="s">
        <v>4764</v>
      </c>
      <c r="P1319" s="67" t="str">
        <f>TMES[[#This Row],[cedula]]&amp;TMES[[#This Row],[ctapresup]]</f>
        <v>402141632852.1.2.2.05</v>
      </c>
      <c r="Q1319" s="69">
        <v>0</v>
      </c>
      <c r="R1319" s="69">
        <v>0</v>
      </c>
      <c r="S1319" s="69">
        <v>0</v>
      </c>
      <c r="T1319" s="69">
        <v>0</v>
      </c>
      <c r="U1319" s="69">
        <v>0</v>
      </c>
      <c r="V1319" s="69">
        <v>0</v>
      </c>
      <c r="W1319" s="69">
        <v>0</v>
      </c>
      <c r="X1319" s="69">
        <v>0</v>
      </c>
      <c r="Y1319" s="69">
        <v>0</v>
      </c>
      <c r="Z1319" s="69">
        <v>0</v>
      </c>
      <c r="AA1319" s="69">
        <v>0</v>
      </c>
    </row>
    <row r="1320" spans="1:27">
      <c r="A1320" s="67" t="s">
        <v>3053</v>
      </c>
      <c r="B1320" s="67" t="s">
        <v>248</v>
      </c>
      <c r="C1320" s="67" t="s">
        <v>3088</v>
      </c>
      <c r="D1320" s="67" t="s">
        <v>3361</v>
      </c>
      <c r="E1320" s="67" t="s">
        <v>3362</v>
      </c>
      <c r="F1320" s="67" t="s">
        <v>1780</v>
      </c>
      <c r="G1320" s="67" t="s">
        <v>2988</v>
      </c>
      <c r="H1320" s="67" t="s">
        <v>1060</v>
      </c>
      <c r="I1320" s="67" t="s">
        <v>1116</v>
      </c>
      <c r="J1320" s="67" t="s">
        <v>4544</v>
      </c>
      <c r="K1320" s="67" t="s">
        <v>4763</v>
      </c>
      <c r="L1320" s="68">
        <v>8000</v>
      </c>
      <c r="M1320" s="68">
        <v>0</v>
      </c>
      <c r="N1320" s="68">
        <v>8000</v>
      </c>
      <c r="O1320" s="67" t="s">
        <v>4764</v>
      </c>
      <c r="P1320" s="67" t="str">
        <f>TMES[[#This Row],[cedula]]&amp;TMES[[#This Row],[ctapresup]]</f>
        <v>020000899422.1.2.2.05</v>
      </c>
      <c r="Q1320" s="69">
        <v>0</v>
      </c>
      <c r="R1320" s="69">
        <v>0</v>
      </c>
      <c r="S1320" s="69">
        <v>0</v>
      </c>
      <c r="T1320" s="69">
        <v>0</v>
      </c>
      <c r="U1320" s="69">
        <v>0</v>
      </c>
      <c r="V1320" s="69">
        <v>0</v>
      </c>
      <c r="W1320" s="69">
        <v>0</v>
      </c>
      <c r="X1320" s="69">
        <v>0</v>
      </c>
      <c r="Y1320" s="69">
        <v>0</v>
      </c>
      <c r="Z1320" s="69">
        <v>0</v>
      </c>
      <c r="AA1320" s="69">
        <v>0</v>
      </c>
    </row>
    <row r="1321" spans="1:27">
      <c r="A1321" s="67" t="s">
        <v>3053</v>
      </c>
      <c r="B1321" s="67" t="s">
        <v>248</v>
      </c>
      <c r="C1321" s="67" t="s">
        <v>3088</v>
      </c>
      <c r="D1321" s="67" t="s">
        <v>3361</v>
      </c>
      <c r="E1321" s="67" t="s">
        <v>3362</v>
      </c>
      <c r="F1321" s="67" t="s">
        <v>1808</v>
      </c>
      <c r="G1321" s="67" t="s">
        <v>2989</v>
      </c>
      <c r="H1321" s="67" t="s">
        <v>1060</v>
      </c>
      <c r="I1321" s="67" t="s">
        <v>1116</v>
      </c>
      <c r="J1321" s="67" t="s">
        <v>4545</v>
      </c>
      <c r="K1321" s="67" t="s">
        <v>4763</v>
      </c>
      <c r="L1321" s="68">
        <v>20000</v>
      </c>
      <c r="M1321" s="68">
        <v>0</v>
      </c>
      <c r="N1321" s="68">
        <v>20000</v>
      </c>
      <c r="O1321" s="67" t="s">
        <v>4764</v>
      </c>
      <c r="P1321" s="67" t="str">
        <f>TMES[[#This Row],[cedula]]&amp;TMES[[#This Row],[ctapresup]]</f>
        <v>225001026152.1.2.2.05</v>
      </c>
      <c r="Q1321" s="69">
        <v>0</v>
      </c>
      <c r="R1321" s="69">
        <v>0</v>
      </c>
      <c r="S1321" s="69">
        <v>0</v>
      </c>
      <c r="T1321" s="69">
        <v>0</v>
      </c>
      <c r="U1321" s="69">
        <v>0</v>
      </c>
      <c r="V1321" s="69">
        <v>0</v>
      </c>
      <c r="W1321" s="69">
        <v>0</v>
      </c>
      <c r="X1321" s="69">
        <v>0</v>
      </c>
      <c r="Y1321" s="69">
        <v>0</v>
      </c>
      <c r="Z1321" s="69">
        <v>0</v>
      </c>
      <c r="AA1321" s="69">
        <v>0</v>
      </c>
    </row>
    <row r="1322" spans="1:27">
      <c r="A1322" s="67" t="s">
        <v>3053</v>
      </c>
      <c r="B1322" s="67" t="s">
        <v>248</v>
      </c>
      <c r="C1322" s="67" t="s">
        <v>3088</v>
      </c>
      <c r="D1322" s="67" t="s">
        <v>3361</v>
      </c>
      <c r="E1322" s="67" t="s">
        <v>3362</v>
      </c>
      <c r="F1322" s="67" t="s">
        <v>1750</v>
      </c>
      <c r="G1322" s="67" t="s">
        <v>2990</v>
      </c>
      <c r="H1322" s="67" t="s">
        <v>1060</v>
      </c>
      <c r="I1322" s="67" t="s">
        <v>1116</v>
      </c>
      <c r="J1322" s="67" t="s">
        <v>4546</v>
      </c>
      <c r="K1322" s="67" t="s">
        <v>4763</v>
      </c>
      <c r="L1322" s="68">
        <v>10000</v>
      </c>
      <c r="M1322" s="68">
        <v>0</v>
      </c>
      <c r="N1322" s="68">
        <v>10000</v>
      </c>
      <c r="O1322" s="67" t="s">
        <v>4764</v>
      </c>
      <c r="P1322" s="67" t="str">
        <f>TMES[[#This Row],[cedula]]&amp;TMES[[#This Row],[ctapresup]]</f>
        <v>001117019182.1.2.2.05</v>
      </c>
      <c r="Q1322" s="69">
        <v>0</v>
      </c>
      <c r="R1322" s="69">
        <v>0</v>
      </c>
      <c r="S1322" s="69">
        <v>0</v>
      </c>
      <c r="T1322" s="69">
        <v>0</v>
      </c>
      <c r="U1322" s="69">
        <v>0</v>
      </c>
      <c r="V1322" s="69">
        <v>0</v>
      </c>
      <c r="W1322" s="69">
        <v>0</v>
      </c>
      <c r="X1322" s="69">
        <v>0</v>
      </c>
      <c r="Y1322" s="69">
        <v>0</v>
      </c>
      <c r="Z1322" s="69">
        <v>0</v>
      </c>
      <c r="AA1322" s="69">
        <v>0</v>
      </c>
    </row>
    <row r="1323" spans="1:27">
      <c r="A1323" s="67" t="s">
        <v>3053</v>
      </c>
      <c r="B1323" s="67" t="s">
        <v>248</v>
      </c>
      <c r="C1323" s="67" t="s">
        <v>3088</v>
      </c>
      <c r="D1323" s="67" t="s">
        <v>3361</v>
      </c>
      <c r="E1323" s="67" t="s">
        <v>3362</v>
      </c>
      <c r="F1323" s="67" t="s">
        <v>1822</v>
      </c>
      <c r="G1323" s="67" t="s">
        <v>2991</v>
      </c>
      <c r="H1323" s="67" t="s">
        <v>1060</v>
      </c>
      <c r="I1323" s="67" t="s">
        <v>1116</v>
      </c>
      <c r="J1323" s="67" t="s">
        <v>4547</v>
      </c>
      <c r="K1323" s="67" t="s">
        <v>4763</v>
      </c>
      <c r="L1323" s="68">
        <v>10000</v>
      </c>
      <c r="M1323" s="68">
        <v>0</v>
      </c>
      <c r="N1323" s="68">
        <v>10000</v>
      </c>
      <c r="O1323" s="67" t="s">
        <v>4764</v>
      </c>
      <c r="P1323" s="67" t="str">
        <f>TMES[[#This Row],[cedula]]&amp;TMES[[#This Row],[ctapresup]]</f>
        <v>402217100032.1.2.2.05</v>
      </c>
      <c r="Q1323" s="69">
        <v>0</v>
      </c>
      <c r="R1323" s="69">
        <v>0</v>
      </c>
      <c r="S1323" s="69">
        <v>0</v>
      </c>
      <c r="T1323" s="69">
        <v>0</v>
      </c>
      <c r="U1323" s="69">
        <v>0</v>
      </c>
      <c r="V1323" s="69">
        <v>0</v>
      </c>
      <c r="W1323" s="69">
        <v>0</v>
      </c>
      <c r="X1323" s="69">
        <v>0</v>
      </c>
      <c r="Y1323" s="69">
        <v>0</v>
      </c>
      <c r="Z1323" s="69">
        <v>0</v>
      </c>
      <c r="AA1323" s="69">
        <v>0</v>
      </c>
    </row>
    <row r="1324" spans="1:27">
      <c r="A1324" s="67" t="s">
        <v>3053</v>
      </c>
      <c r="B1324" s="67" t="s">
        <v>248</v>
      </c>
      <c r="C1324" s="67" t="s">
        <v>3088</v>
      </c>
      <c r="D1324" s="67" t="s">
        <v>3361</v>
      </c>
      <c r="E1324" s="67" t="s">
        <v>3362</v>
      </c>
      <c r="F1324" s="67" t="s">
        <v>4548</v>
      </c>
      <c r="G1324" s="67" t="s">
        <v>3348</v>
      </c>
      <c r="H1324" s="67" t="s">
        <v>1060</v>
      </c>
      <c r="I1324" s="67" t="s">
        <v>1116</v>
      </c>
      <c r="J1324" s="67" t="s">
        <v>4549</v>
      </c>
      <c r="K1324" s="67" t="s">
        <v>4763</v>
      </c>
      <c r="L1324" s="68">
        <v>10000</v>
      </c>
      <c r="M1324" s="68">
        <v>0</v>
      </c>
      <c r="N1324" s="68">
        <v>10000</v>
      </c>
      <c r="O1324" s="67" t="s">
        <v>4764</v>
      </c>
      <c r="P1324" s="67" t="str">
        <f>TMES[[#This Row],[cedula]]&amp;TMES[[#This Row],[ctapresup]]</f>
        <v>402391577592.1.2.2.05</v>
      </c>
      <c r="Q1324" s="69">
        <v>0</v>
      </c>
      <c r="R1324" s="69">
        <v>0</v>
      </c>
      <c r="S1324" s="69">
        <v>0</v>
      </c>
      <c r="T1324" s="69">
        <v>0</v>
      </c>
      <c r="U1324" s="69">
        <v>0</v>
      </c>
      <c r="V1324" s="69">
        <v>0</v>
      </c>
      <c r="W1324" s="69">
        <v>0</v>
      </c>
      <c r="X1324" s="69">
        <v>0</v>
      </c>
      <c r="Y1324" s="69">
        <v>0</v>
      </c>
      <c r="Z1324" s="69">
        <v>0</v>
      </c>
      <c r="AA1324" s="69">
        <v>0</v>
      </c>
    </row>
    <row r="1325" spans="1:27">
      <c r="A1325" s="67" t="s">
        <v>3053</v>
      </c>
      <c r="B1325" s="67" t="s">
        <v>248</v>
      </c>
      <c r="C1325" s="67" t="s">
        <v>3088</v>
      </c>
      <c r="D1325" s="67" t="s">
        <v>3361</v>
      </c>
      <c r="E1325" s="67" t="s">
        <v>3362</v>
      </c>
      <c r="F1325" s="67" t="s">
        <v>3129</v>
      </c>
      <c r="G1325" s="67" t="s">
        <v>3130</v>
      </c>
      <c r="H1325" s="67" t="s">
        <v>1060</v>
      </c>
      <c r="I1325" s="67" t="s">
        <v>1116</v>
      </c>
      <c r="J1325" s="67" t="s">
        <v>4550</v>
      </c>
      <c r="K1325" s="67" t="s">
        <v>4763</v>
      </c>
      <c r="L1325" s="68">
        <v>10000</v>
      </c>
      <c r="M1325" s="68">
        <v>0</v>
      </c>
      <c r="N1325" s="68">
        <v>10000</v>
      </c>
      <c r="O1325" s="67" t="s">
        <v>4764</v>
      </c>
      <c r="P1325" s="67" t="str">
        <f>TMES[[#This Row],[cedula]]&amp;TMES[[#This Row],[ctapresup]]</f>
        <v>402340757662.1.2.2.05</v>
      </c>
      <c r="Q1325" s="69">
        <v>0</v>
      </c>
      <c r="R1325" s="69">
        <v>0</v>
      </c>
      <c r="S1325" s="69">
        <v>0</v>
      </c>
      <c r="T1325" s="69">
        <v>0</v>
      </c>
      <c r="U1325" s="69">
        <v>0</v>
      </c>
      <c r="V1325" s="69">
        <v>0</v>
      </c>
      <c r="W1325" s="69">
        <v>0</v>
      </c>
      <c r="X1325" s="69">
        <v>0</v>
      </c>
      <c r="Y1325" s="69">
        <v>0</v>
      </c>
      <c r="Z1325" s="69">
        <v>0</v>
      </c>
      <c r="AA1325" s="69">
        <v>0</v>
      </c>
    </row>
    <row r="1326" spans="1:27">
      <c r="A1326" s="67" t="s">
        <v>3053</v>
      </c>
      <c r="B1326" s="67" t="s">
        <v>248</v>
      </c>
      <c r="C1326" s="67" t="s">
        <v>3088</v>
      </c>
      <c r="D1326" s="67" t="s">
        <v>3361</v>
      </c>
      <c r="E1326" s="67" t="s">
        <v>3362</v>
      </c>
      <c r="F1326" s="67" t="s">
        <v>1775</v>
      </c>
      <c r="G1326" s="67" t="s">
        <v>2992</v>
      </c>
      <c r="H1326" s="67" t="s">
        <v>1060</v>
      </c>
      <c r="I1326" s="67" t="s">
        <v>1116</v>
      </c>
      <c r="J1326" s="67" t="s">
        <v>4551</v>
      </c>
      <c r="K1326" s="67" t="s">
        <v>4763</v>
      </c>
      <c r="L1326" s="68">
        <v>9000</v>
      </c>
      <c r="M1326" s="68">
        <v>0</v>
      </c>
      <c r="N1326" s="68">
        <v>9000</v>
      </c>
      <c r="O1326" s="67" t="s">
        <v>4764</v>
      </c>
      <c r="P1326" s="67" t="str">
        <f>TMES[[#This Row],[cedula]]&amp;TMES[[#This Row],[ctapresup]]</f>
        <v>012008200492.1.2.2.05</v>
      </c>
      <c r="Q1326" s="69">
        <v>0</v>
      </c>
      <c r="R1326" s="69">
        <v>0</v>
      </c>
      <c r="S1326" s="69">
        <v>0</v>
      </c>
      <c r="T1326" s="69">
        <v>0</v>
      </c>
      <c r="U1326" s="69">
        <v>0</v>
      </c>
      <c r="V1326" s="69">
        <v>0</v>
      </c>
      <c r="W1326" s="69">
        <v>0</v>
      </c>
      <c r="X1326" s="69">
        <v>0</v>
      </c>
      <c r="Y1326" s="69">
        <v>0</v>
      </c>
      <c r="Z1326" s="69">
        <v>0</v>
      </c>
      <c r="AA1326" s="69">
        <v>0</v>
      </c>
    </row>
    <row r="1327" spans="1:27">
      <c r="A1327" s="67" t="s">
        <v>3053</v>
      </c>
      <c r="B1327" s="67" t="s">
        <v>248</v>
      </c>
      <c r="C1327" s="67" t="s">
        <v>3088</v>
      </c>
      <c r="D1327" s="67" t="s">
        <v>3361</v>
      </c>
      <c r="E1327" s="67" t="s">
        <v>3362</v>
      </c>
      <c r="F1327" s="67" t="s">
        <v>1941</v>
      </c>
      <c r="G1327" s="67" t="s">
        <v>2993</v>
      </c>
      <c r="H1327" s="67" t="s">
        <v>1060</v>
      </c>
      <c r="I1327" s="67" t="s">
        <v>1116</v>
      </c>
      <c r="J1327" s="67" t="s">
        <v>4552</v>
      </c>
      <c r="K1327" s="67" t="s">
        <v>4763</v>
      </c>
      <c r="L1327" s="68">
        <v>10000</v>
      </c>
      <c r="M1327" s="68">
        <v>0</v>
      </c>
      <c r="N1327" s="68">
        <v>10000</v>
      </c>
      <c r="O1327" s="67" t="s">
        <v>4764</v>
      </c>
      <c r="P1327" s="67" t="str">
        <f>TMES[[#This Row],[cedula]]&amp;TMES[[#This Row],[ctapresup]]</f>
        <v>223006198422.1.2.2.05</v>
      </c>
      <c r="Q1327" s="69">
        <v>0</v>
      </c>
      <c r="R1327" s="69">
        <v>0</v>
      </c>
      <c r="S1327" s="69">
        <v>0</v>
      </c>
      <c r="T1327" s="69">
        <v>0</v>
      </c>
      <c r="U1327" s="69">
        <v>0</v>
      </c>
      <c r="V1327" s="69">
        <v>0</v>
      </c>
      <c r="W1327" s="69">
        <v>0</v>
      </c>
      <c r="X1327" s="69">
        <v>0</v>
      </c>
      <c r="Y1327" s="69">
        <v>0</v>
      </c>
      <c r="Z1327" s="69">
        <v>0</v>
      </c>
      <c r="AA1327" s="69">
        <v>0</v>
      </c>
    </row>
    <row r="1328" spans="1:27">
      <c r="A1328" s="67" t="s">
        <v>3053</v>
      </c>
      <c r="B1328" s="67" t="s">
        <v>248</v>
      </c>
      <c r="C1328" s="67" t="s">
        <v>3088</v>
      </c>
      <c r="D1328" s="67" t="s">
        <v>3361</v>
      </c>
      <c r="E1328" s="67" t="s">
        <v>3362</v>
      </c>
      <c r="F1328" s="67" t="s">
        <v>1302</v>
      </c>
      <c r="G1328" s="67" t="s">
        <v>2994</v>
      </c>
      <c r="H1328" s="67" t="s">
        <v>1060</v>
      </c>
      <c r="I1328" s="67" t="s">
        <v>1116</v>
      </c>
      <c r="J1328" s="67" t="s">
        <v>4553</v>
      </c>
      <c r="K1328" s="67" t="s">
        <v>4763</v>
      </c>
      <c r="L1328" s="68">
        <v>12000</v>
      </c>
      <c r="M1328" s="68">
        <v>0</v>
      </c>
      <c r="N1328" s="68">
        <v>12000</v>
      </c>
      <c r="O1328" s="67" t="s">
        <v>4764</v>
      </c>
      <c r="P1328" s="67" t="str">
        <f>TMES[[#This Row],[cedula]]&amp;TMES[[#This Row],[ctapresup]]</f>
        <v>017001887072.1.2.2.05</v>
      </c>
      <c r="Q1328" s="69">
        <v>0</v>
      </c>
      <c r="R1328" s="69">
        <v>0</v>
      </c>
      <c r="S1328" s="69">
        <v>0</v>
      </c>
      <c r="T1328" s="69">
        <v>0</v>
      </c>
      <c r="U1328" s="69">
        <v>0</v>
      </c>
      <c r="V1328" s="69">
        <v>0</v>
      </c>
      <c r="W1328" s="69">
        <v>0</v>
      </c>
      <c r="X1328" s="69">
        <v>0</v>
      </c>
      <c r="Y1328" s="69">
        <v>0</v>
      </c>
      <c r="Z1328" s="69">
        <v>0</v>
      </c>
      <c r="AA1328" s="69">
        <v>0</v>
      </c>
    </row>
    <row r="1329" spans="1:27">
      <c r="A1329" s="67" t="s">
        <v>3053</v>
      </c>
      <c r="B1329" s="67" t="s">
        <v>248</v>
      </c>
      <c r="C1329" s="67" t="s">
        <v>3088</v>
      </c>
      <c r="D1329" s="67" t="s">
        <v>3361</v>
      </c>
      <c r="E1329" s="67" t="s">
        <v>3362</v>
      </c>
      <c r="F1329" s="67" t="s">
        <v>1065</v>
      </c>
      <c r="G1329" s="67" t="s">
        <v>2995</v>
      </c>
      <c r="H1329" s="67" t="s">
        <v>1060</v>
      </c>
      <c r="I1329" s="67" t="s">
        <v>1116</v>
      </c>
      <c r="J1329" s="67" t="s">
        <v>4554</v>
      </c>
      <c r="K1329" s="67" t="s">
        <v>4763</v>
      </c>
      <c r="L1329" s="68">
        <v>10000</v>
      </c>
      <c r="M1329" s="68">
        <v>0</v>
      </c>
      <c r="N1329" s="68">
        <v>10000</v>
      </c>
      <c r="O1329" s="67" t="s">
        <v>4764</v>
      </c>
      <c r="P1329" s="67" t="str">
        <f>TMES[[#This Row],[cedula]]&amp;TMES[[#This Row],[ctapresup]]</f>
        <v>016001690542.1.2.2.05</v>
      </c>
      <c r="Q1329" s="69">
        <v>0</v>
      </c>
      <c r="R1329" s="69">
        <v>0</v>
      </c>
      <c r="S1329" s="69">
        <v>0</v>
      </c>
      <c r="T1329" s="69">
        <v>0</v>
      </c>
      <c r="U1329" s="69">
        <v>0</v>
      </c>
      <c r="V1329" s="69">
        <v>0</v>
      </c>
      <c r="W1329" s="69">
        <v>0</v>
      </c>
      <c r="X1329" s="69">
        <v>0</v>
      </c>
      <c r="Y1329" s="69">
        <v>0</v>
      </c>
      <c r="Z1329" s="69">
        <v>0</v>
      </c>
      <c r="AA1329" s="69">
        <v>0</v>
      </c>
    </row>
    <row r="1330" spans="1:27">
      <c r="A1330" s="67" t="s">
        <v>3053</v>
      </c>
      <c r="B1330" s="67" t="s">
        <v>248</v>
      </c>
      <c r="C1330" s="67" t="s">
        <v>3088</v>
      </c>
      <c r="D1330" s="67" t="s">
        <v>3361</v>
      </c>
      <c r="E1330" s="67" t="s">
        <v>3362</v>
      </c>
      <c r="F1330" s="67" t="s">
        <v>1893</v>
      </c>
      <c r="G1330" s="67" t="s">
        <v>2996</v>
      </c>
      <c r="H1330" s="67" t="s">
        <v>1060</v>
      </c>
      <c r="I1330" s="67" t="s">
        <v>1116</v>
      </c>
      <c r="J1330" s="67" t="s">
        <v>4555</v>
      </c>
      <c r="K1330" s="67" t="s">
        <v>4763</v>
      </c>
      <c r="L1330" s="68">
        <v>10000</v>
      </c>
      <c r="M1330" s="68">
        <v>0</v>
      </c>
      <c r="N1330" s="68">
        <v>10000</v>
      </c>
      <c r="O1330" s="67" t="s">
        <v>4764</v>
      </c>
      <c r="P1330" s="67" t="str">
        <f>TMES[[#This Row],[cedula]]&amp;TMES[[#This Row],[ctapresup]]</f>
        <v>001188182102.1.2.2.05</v>
      </c>
      <c r="Q1330" s="69">
        <v>0</v>
      </c>
      <c r="R1330" s="69">
        <v>0</v>
      </c>
      <c r="S1330" s="69">
        <v>0</v>
      </c>
      <c r="T1330" s="69">
        <v>0</v>
      </c>
      <c r="U1330" s="69">
        <v>0</v>
      </c>
      <c r="V1330" s="69">
        <v>0</v>
      </c>
      <c r="W1330" s="69">
        <v>0</v>
      </c>
      <c r="X1330" s="69">
        <v>0</v>
      </c>
      <c r="Y1330" s="69">
        <v>0</v>
      </c>
      <c r="Z1330" s="69">
        <v>0</v>
      </c>
      <c r="AA1330" s="69">
        <v>0</v>
      </c>
    </row>
    <row r="1331" spans="1:27">
      <c r="A1331" s="67" t="s">
        <v>3053</v>
      </c>
      <c r="B1331" s="67" t="s">
        <v>248</v>
      </c>
      <c r="C1331" s="67" t="s">
        <v>3088</v>
      </c>
      <c r="D1331" s="67" t="s">
        <v>3361</v>
      </c>
      <c r="E1331" s="67" t="s">
        <v>3362</v>
      </c>
      <c r="F1331" s="67" t="s">
        <v>1660</v>
      </c>
      <c r="G1331" s="67" t="s">
        <v>2997</v>
      </c>
      <c r="H1331" s="67" t="s">
        <v>1060</v>
      </c>
      <c r="I1331" s="67" t="s">
        <v>1116</v>
      </c>
      <c r="J1331" s="67" t="s">
        <v>4556</v>
      </c>
      <c r="K1331" s="67" t="s">
        <v>4763</v>
      </c>
      <c r="L1331" s="68">
        <v>50000</v>
      </c>
      <c r="M1331" s="68">
        <v>2297.25</v>
      </c>
      <c r="N1331" s="68">
        <v>47702.75</v>
      </c>
      <c r="O1331" s="67" t="s">
        <v>4764</v>
      </c>
      <c r="P1331" s="67" t="str">
        <f>TMES[[#This Row],[cedula]]&amp;TMES[[#This Row],[ctapresup]]</f>
        <v>001118081012.1.2.2.05</v>
      </c>
      <c r="Q1331" s="69">
        <v>0</v>
      </c>
      <c r="R1331" s="69">
        <v>0</v>
      </c>
      <c r="S1331" s="69">
        <v>0</v>
      </c>
      <c r="T1331" s="69">
        <v>0</v>
      </c>
      <c r="U1331" s="69">
        <v>0</v>
      </c>
      <c r="V1331" s="69">
        <v>0</v>
      </c>
      <c r="W1331" s="69">
        <v>0</v>
      </c>
      <c r="X1331" s="40">
        <v>2297.25</v>
      </c>
      <c r="Y1331" s="69">
        <v>0</v>
      </c>
      <c r="Z1331" s="69">
        <v>0</v>
      </c>
      <c r="AA1331" s="69">
        <v>0</v>
      </c>
    </row>
    <row r="1332" spans="1:27">
      <c r="A1332" s="67" t="s">
        <v>3053</v>
      </c>
      <c r="B1332" s="67" t="s">
        <v>248</v>
      </c>
      <c r="C1332" s="67" t="s">
        <v>3088</v>
      </c>
      <c r="D1332" s="67" t="s">
        <v>3361</v>
      </c>
      <c r="E1332" s="67" t="s">
        <v>3362</v>
      </c>
      <c r="F1332" s="67" t="s">
        <v>1807</v>
      </c>
      <c r="G1332" s="67" t="s">
        <v>2998</v>
      </c>
      <c r="H1332" s="67" t="s">
        <v>1060</v>
      </c>
      <c r="I1332" s="67" t="s">
        <v>1116</v>
      </c>
      <c r="J1332" s="67" t="s">
        <v>4557</v>
      </c>
      <c r="K1332" s="67" t="s">
        <v>4763</v>
      </c>
      <c r="L1332" s="68">
        <v>10000</v>
      </c>
      <c r="M1332" s="68">
        <v>0</v>
      </c>
      <c r="N1332" s="68">
        <v>10000</v>
      </c>
      <c r="O1332" s="67" t="s">
        <v>4764</v>
      </c>
      <c r="P1332" s="67" t="str">
        <f>TMES[[#This Row],[cedula]]&amp;TMES[[#This Row],[ctapresup]]</f>
        <v>225000564152.1.2.2.05</v>
      </c>
      <c r="Q1332" s="69">
        <v>0</v>
      </c>
      <c r="R1332" s="69">
        <v>0</v>
      </c>
      <c r="S1332" s="69">
        <v>0</v>
      </c>
      <c r="T1332" s="69">
        <v>0</v>
      </c>
      <c r="U1332" s="69">
        <v>0</v>
      </c>
      <c r="V1332" s="69">
        <v>0</v>
      </c>
      <c r="W1332" s="69">
        <v>0</v>
      </c>
      <c r="X1332" s="69">
        <v>0</v>
      </c>
      <c r="Y1332" s="69">
        <v>0</v>
      </c>
      <c r="Z1332" s="69">
        <v>0</v>
      </c>
      <c r="AA1332" s="69">
        <v>0</v>
      </c>
    </row>
    <row r="1333" spans="1:27">
      <c r="A1333" s="67" t="s">
        <v>3053</v>
      </c>
      <c r="B1333" s="67" t="s">
        <v>248</v>
      </c>
      <c r="C1333" s="67" t="s">
        <v>3088</v>
      </c>
      <c r="D1333" s="67" t="s">
        <v>3361</v>
      </c>
      <c r="E1333" s="67" t="s">
        <v>3362</v>
      </c>
      <c r="F1333" s="67" t="s">
        <v>1768</v>
      </c>
      <c r="G1333" s="67" t="s">
        <v>2999</v>
      </c>
      <c r="H1333" s="67" t="s">
        <v>1060</v>
      </c>
      <c r="I1333" s="67" t="s">
        <v>1116</v>
      </c>
      <c r="J1333" s="67" t="s">
        <v>4558</v>
      </c>
      <c r="K1333" s="67" t="s">
        <v>4763</v>
      </c>
      <c r="L1333" s="68">
        <v>15000</v>
      </c>
      <c r="M1333" s="68">
        <v>0</v>
      </c>
      <c r="N1333" s="68">
        <v>15000</v>
      </c>
      <c r="O1333" s="67" t="s">
        <v>4764</v>
      </c>
      <c r="P1333" s="67" t="str">
        <f>TMES[[#This Row],[cedula]]&amp;TMES[[#This Row],[ctapresup]]</f>
        <v>005004728082.1.2.2.05</v>
      </c>
      <c r="Q1333" s="69">
        <v>0</v>
      </c>
      <c r="R1333" s="69">
        <v>0</v>
      </c>
      <c r="S1333" s="69">
        <v>0</v>
      </c>
      <c r="T1333" s="69">
        <v>0</v>
      </c>
      <c r="U1333" s="69">
        <v>0</v>
      </c>
      <c r="V1333" s="69">
        <v>0</v>
      </c>
      <c r="W1333" s="69">
        <v>0</v>
      </c>
      <c r="X1333" s="69">
        <v>0</v>
      </c>
      <c r="Y1333" s="69">
        <v>0</v>
      </c>
      <c r="Z1333" s="69">
        <v>0</v>
      </c>
      <c r="AA1333" s="69">
        <v>0</v>
      </c>
    </row>
    <row r="1334" spans="1:27">
      <c r="A1334" s="67" t="s">
        <v>3053</v>
      </c>
      <c r="B1334" s="67" t="s">
        <v>248</v>
      </c>
      <c r="C1334" s="67" t="s">
        <v>3088</v>
      </c>
      <c r="D1334" s="67" t="s">
        <v>3361</v>
      </c>
      <c r="E1334" s="67" t="s">
        <v>3362</v>
      </c>
      <c r="F1334" s="67" t="s">
        <v>3239</v>
      </c>
      <c r="G1334" s="67" t="s">
        <v>3254</v>
      </c>
      <c r="H1334" s="67" t="s">
        <v>1060</v>
      </c>
      <c r="I1334" s="67" t="s">
        <v>1116</v>
      </c>
      <c r="J1334" s="67" t="s">
        <v>4559</v>
      </c>
      <c r="K1334" s="67" t="s">
        <v>4763</v>
      </c>
      <c r="L1334" s="68">
        <v>15000</v>
      </c>
      <c r="M1334" s="68">
        <v>0</v>
      </c>
      <c r="N1334" s="68">
        <v>15000</v>
      </c>
      <c r="O1334" s="67" t="s">
        <v>4764</v>
      </c>
      <c r="P1334" s="67" t="str">
        <f>TMES[[#This Row],[cedula]]&amp;TMES[[#This Row],[ctapresup]]</f>
        <v>012009455562.1.2.2.05</v>
      </c>
      <c r="Q1334" s="69">
        <v>0</v>
      </c>
      <c r="R1334" s="69">
        <v>0</v>
      </c>
      <c r="S1334" s="69">
        <v>0</v>
      </c>
      <c r="T1334" s="69">
        <v>0</v>
      </c>
      <c r="U1334" s="69">
        <v>0</v>
      </c>
      <c r="V1334" s="69">
        <v>0</v>
      </c>
      <c r="W1334" s="69">
        <v>0</v>
      </c>
      <c r="X1334" s="69">
        <v>0</v>
      </c>
      <c r="Y1334" s="69">
        <v>0</v>
      </c>
      <c r="Z1334" s="69">
        <v>0</v>
      </c>
      <c r="AA1334" s="69">
        <v>0</v>
      </c>
    </row>
    <row r="1335" spans="1:27">
      <c r="A1335" s="67" t="s">
        <v>3053</v>
      </c>
      <c r="B1335" s="67" t="s">
        <v>248</v>
      </c>
      <c r="C1335" s="67" t="s">
        <v>3088</v>
      </c>
      <c r="D1335" s="67" t="s">
        <v>3361</v>
      </c>
      <c r="E1335" s="67" t="s">
        <v>3362</v>
      </c>
      <c r="F1335" s="67" t="s">
        <v>1112</v>
      </c>
      <c r="G1335" s="67" t="s">
        <v>3000</v>
      </c>
      <c r="H1335" s="67" t="s">
        <v>1060</v>
      </c>
      <c r="I1335" s="67" t="s">
        <v>1116</v>
      </c>
      <c r="J1335" s="67" t="s">
        <v>4560</v>
      </c>
      <c r="K1335" s="67" t="s">
        <v>4763</v>
      </c>
      <c r="L1335" s="68">
        <v>9000</v>
      </c>
      <c r="M1335" s="68">
        <v>0</v>
      </c>
      <c r="N1335" s="68">
        <v>9000</v>
      </c>
      <c r="O1335" s="67" t="s">
        <v>4764</v>
      </c>
      <c r="P1335" s="67" t="str">
        <f>TMES[[#This Row],[cedula]]&amp;TMES[[#This Row],[ctapresup]]</f>
        <v>093006799592.1.2.2.05</v>
      </c>
      <c r="Q1335" s="69">
        <v>0</v>
      </c>
      <c r="R1335" s="69">
        <v>0</v>
      </c>
      <c r="S1335" s="69">
        <v>0</v>
      </c>
      <c r="T1335" s="69">
        <v>0</v>
      </c>
      <c r="U1335" s="69">
        <v>0</v>
      </c>
      <c r="V1335" s="69">
        <v>0</v>
      </c>
      <c r="W1335" s="69">
        <v>0</v>
      </c>
      <c r="X1335" s="69">
        <v>0</v>
      </c>
      <c r="Y1335" s="69">
        <v>0</v>
      </c>
      <c r="Z1335" s="69">
        <v>0</v>
      </c>
      <c r="AA1335" s="69">
        <v>0</v>
      </c>
    </row>
    <row r="1336" spans="1:27">
      <c r="A1336" s="67" t="s">
        <v>3053</v>
      </c>
      <c r="B1336" s="67" t="s">
        <v>248</v>
      </c>
      <c r="C1336" s="67" t="s">
        <v>3088</v>
      </c>
      <c r="D1336" s="67" t="s">
        <v>3361</v>
      </c>
      <c r="E1336" s="67" t="s">
        <v>3362</v>
      </c>
      <c r="F1336" s="67" t="s">
        <v>3309</v>
      </c>
      <c r="G1336" s="67" t="s">
        <v>3343</v>
      </c>
      <c r="H1336" s="67" t="s">
        <v>1060</v>
      </c>
      <c r="I1336" s="67" t="s">
        <v>1116</v>
      </c>
      <c r="J1336" s="67" t="s">
        <v>4561</v>
      </c>
      <c r="K1336" s="67" t="s">
        <v>4763</v>
      </c>
      <c r="L1336" s="68">
        <v>10000</v>
      </c>
      <c r="M1336" s="68">
        <v>0</v>
      </c>
      <c r="N1336" s="68">
        <v>10000</v>
      </c>
      <c r="O1336" s="67" t="s">
        <v>4764</v>
      </c>
      <c r="P1336" s="67" t="str">
        <f>TMES[[#This Row],[cedula]]&amp;TMES[[#This Row],[ctapresup]]</f>
        <v>402119965882.1.2.2.05</v>
      </c>
      <c r="Q1336" s="69">
        <v>0</v>
      </c>
      <c r="R1336" s="69">
        <v>0</v>
      </c>
      <c r="S1336" s="69">
        <v>0</v>
      </c>
      <c r="T1336" s="69">
        <v>0</v>
      </c>
      <c r="U1336" s="69">
        <v>0</v>
      </c>
      <c r="V1336" s="69">
        <v>0</v>
      </c>
      <c r="W1336" s="69">
        <v>0</v>
      </c>
      <c r="X1336" s="69">
        <v>0</v>
      </c>
      <c r="Y1336" s="69">
        <v>0</v>
      </c>
      <c r="Z1336" s="69">
        <v>0</v>
      </c>
      <c r="AA1336" s="69">
        <v>0</v>
      </c>
    </row>
    <row r="1337" spans="1:27">
      <c r="A1337" s="67" t="s">
        <v>3053</v>
      </c>
      <c r="B1337" s="67" t="s">
        <v>248</v>
      </c>
      <c r="C1337" s="67" t="s">
        <v>3088</v>
      </c>
      <c r="D1337" s="67" t="s">
        <v>3361</v>
      </c>
      <c r="E1337" s="67" t="s">
        <v>3362</v>
      </c>
      <c r="F1337" s="67" t="s">
        <v>1772</v>
      </c>
      <c r="G1337" s="67" t="s">
        <v>3001</v>
      </c>
      <c r="H1337" s="67" t="s">
        <v>1060</v>
      </c>
      <c r="I1337" s="67" t="s">
        <v>1116</v>
      </c>
      <c r="J1337" s="67" t="s">
        <v>4562</v>
      </c>
      <c r="K1337" s="67" t="s">
        <v>4763</v>
      </c>
      <c r="L1337" s="68">
        <v>10000</v>
      </c>
      <c r="M1337" s="68">
        <v>0</v>
      </c>
      <c r="N1337" s="68">
        <v>10000</v>
      </c>
      <c r="O1337" s="67" t="s">
        <v>4764</v>
      </c>
      <c r="P1337" s="67" t="str">
        <f>TMES[[#This Row],[cedula]]&amp;TMES[[#This Row],[ctapresup]]</f>
        <v>011003648582.1.2.2.05</v>
      </c>
      <c r="Q1337" s="69">
        <v>0</v>
      </c>
      <c r="R1337" s="69">
        <v>0</v>
      </c>
      <c r="S1337" s="69">
        <v>0</v>
      </c>
      <c r="T1337" s="69">
        <v>0</v>
      </c>
      <c r="U1337" s="69">
        <v>0</v>
      </c>
      <c r="V1337" s="69">
        <v>0</v>
      </c>
      <c r="W1337" s="69">
        <v>0</v>
      </c>
      <c r="X1337" s="69">
        <v>0</v>
      </c>
      <c r="Y1337" s="69">
        <v>0</v>
      </c>
      <c r="Z1337" s="69">
        <v>0</v>
      </c>
      <c r="AA1337" s="69">
        <v>0</v>
      </c>
    </row>
    <row r="1338" spans="1:27">
      <c r="A1338" s="67" t="s">
        <v>3053</v>
      </c>
      <c r="B1338" s="67" t="s">
        <v>248</v>
      </c>
      <c r="C1338" s="67" t="s">
        <v>3088</v>
      </c>
      <c r="D1338" s="67" t="s">
        <v>3361</v>
      </c>
      <c r="E1338" s="67" t="s">
        <v>3362</v>
      </c>
      <c r="F1338" s="67" t="s">
        <v>1168</v>
      </c>
      <c r="G1338" s="67" t="s">
        <v>3002</v>
      </c>
      <c r="H1338" s="67" t="s">
        <v>1060</v>
      </c>
      <c r="I1338" s="67" t="s">
        <v>1116</v>
      </c>
      <c r="J1338" s="67" t="s">
        <v>4563</v>
      </c>
      <c r="K1338" s="67" t="s">
        <v>4763</v>
      </c>
      <c r="L1338" s="68">
        <v>10000</v>
      </c>
      <c r="M1338" s="68">
        <v>0</v>
      </c>
      <c r="N1338" s="68">
        <v>10000</v>
      </c>
      <c r="O1338" s="67" t="s">
        <v>4764</v>
      </c>
      <c r="P1338" s="67" t="str">
        <f>TMES[[#This Row],[cedula]]&amp;TMES[[#This Row],[ctapresup]]</f>
        <v>020001169842.1.2.2.05</v>
      </c>
      <c r="Q1338" s="69">
        <v>0</v>
      </c>
      <c r="R1338" s="69">
        <v>0</v>
      </c>
      <c r="S1338" s="69">
        <v>0</v>
      </c>
      <c r="T1338" s="69">
        <v>0</v>
      </c>
      <c r="U1338" s="69">
        <v>0</v>
      </c>
      <c r="V1338" s="69">
        <v>0</v>
      </c>
      <c r="W1338" s="69">
        <v>0</v>
      </c>
      <c r="X1338" s="69">
        <v>0</v>
      </c>
      <c r="Y1338" s="69">
        <v>0</v>
      </c>
      <c r="Z1338" s="69">
        <v>0</v>
      </c>
      <c r="AA1338" s="69">
        <v>0</v>
      </c>
    </row>
    <row r="1339" spans="1:27">
      <c r="A1339" s="67" t="s">
        <v>3053</v>
      </c>
      <c r="B1339" s="67" t="s">
        <v>248</v>
      </c>
      <c r="C1339" s="67" t="s">
        <v>3088</v>
      </c>
      <c r="D1339" s="67" t="s">
        <v>3361</v>
      </c>
      <c r="E1339" s="67" t="s">
        <v>3362</v>
      </c>
      <c r="F1339" s="67" t="s">
        <v>3313</v>
      </c>
      <c r="G1339" s="67" t="s">
        <v>3347</v>
      </c>
      <c r="H1339" s="67" t="s">
        <v>1060</v>
      </c>
      <c r="I1339" s="67" t="s">
        <v>1116</v>
      </c>
      <c r="J1339" s="67" t="s">
        <v>4564</v>
      </c>
      <c r="K1339" s="67" t="s">
        <v>4763</v>
      </c>
      <c r="L1339" s="68">
        <v>5000</v>
      </c>
      <c r="M1339" s="68">
        <v>0</v>
      </c>
      <c r="N1339" s="68">
        <v>5000</v>
      </c>
      <c r="O1339" s="67" t="s">
        <v>4764</v>
      </c>
      <c r="P1339" s="67" t="str">
        <f>TMES[[#This Row],[cedula]]&amp;TMES[[#This Row],[ctapresup]]</f>
        <v>402304204872.1.2.2.05</v>
      </c>
      <c r="Q1339" s="69">
        <v>0</v>
      </c>
      <c r="R1339" s="69">
        <v>0</v>
      </c>
      <c r="S1339" s="69">
        <v>0</v>
      </c>
      <c r="T1339" s="69">
        <v>0</v>
      </c>
      <c r="U1339" s="69">
        <v>0</v>
      </c>
      <c r="V1339" s="69">
        <v>0</v>
      </c>
      <c r="W1339" s="69">
        <v>0</v>
      </c>
      <c r="X1339" s="69">
        <v>0</v>
      </c>
      <c r="Y1339" s="69">
        <v>0</v>
      </c>
      <c r="Z1339" s="69">
        <v>0</v>
      </c>
      <c r="AA1339" s="69">
        <v>0</v>
      </c>
    </row>
    <row r="1340" spans="1:27">
      <c r="A1340" s="67" t="s">
        <v>3053</v>
      </c>
      <c r="B1340" s="67" t="s">
        <v>248</v>
      </c>
      <c r="C1340" s="67" t="s">
        <v>3088</v>
      </c>
      <c r="D1340" s="67" t="s">
        <v>3361</v>
      </c>
      <c r="E1340" s="67" t="s">
        <v>3362</v>
      </c>
      <c r="F1340" s="67" t="s">
        <v>1769</v>
      </c>
      <c r="G1340" s="67" t="s">
        <v>3003</v>
      </c>
      <c r="H1340" s="67" t="s">
        <v>1060</v>
      </c>
      <c r="I1340" s="67" t="s">
        <v>1116</v>
      </c>
      <c r="J1340" s="67" t="s">
        <v>4565</v>
      </c>
      <c r="K1340" s="67" t="s">
        <v>4763</v>
      </c>
      <c r="L1340" s="68">
        <v>20000</v>
      </c>
      <c r="M1340" s="68">
        <v>0</v>
      </c>
      <c r="N1340" s="68">
        <v>20000</v>
      </c>
      <c r="O1340" s="67" t="s">
        <v>4764</v>
      </c>
      <c r="P1340" s="67" t="str">
        <f>TMES[[#This Row],[cedula]]&amp;TMES[[#This Row],[ctapresup]]</f>
        <v>008002278602.1.2.2.05</v>
      </c>
      <c r="Q1340" s="69">
        <v>0</v>
      </c>
      <c r="R1340" s="69">
        <v>0</v>
      </c>
      <c r="S1340" s="69">
        <v>0</v>
      </c>
      <c r="T1340" s="69">
        <v>0</v>
      </c>
      <c r="U1340" s="69">
        <v>0</v>
      </c>
      <c r="V1340" s="69">
        <v>0</v>
      </c>
      <c r="W1340" s="69">
        <v>0</v>
      </c>
      <c r="X1340" s="69">
        <v>0</v>
      </c>
      <c r="Y1340" s="69">
        <v>0</v>
      </c>
      <c r="Z1340" s="69">
        <v>0</v>
      </c>
      <c r="AA1340" s="69">
        <v>0</v>
      </c>
    </row>
    <row r="1341" spans="1:27">
      <c r="A1341" s="67" t="s">
        <v>3053</v>
      </c>
      <c r="B1341" s="67" t="s">
        <v>248</v>
      </c>
      <c r="C1341" s="67" t="s">
        <v>3088</v>
      </c>
      <c r="D1341" s="67" t="s">
        <v>3361</v>
      </c>
      <c r="E1341" s="67" t="s">
        <v>3362</v>
      </c>
      <c r="F1341" s="67" t="s">
        <v>1939</v>
      </c>
      <c r="G1341" s="67" t="s">
        <v>3004</v>
      </c>
      <c r="H1341" s="67" t="s">
        <v>1060</v>
      </c>
      <c r="I1341" s="67" t="s">
        <v>1116</v>
      </c>
      <c r="J1341" s="67" t="s">
        <v>4566</v>
      </c>
      <c r="K1341" s="67" t="s">
        <v>4763</v>
      </c>
      <c r="L1341" s="68">
        <v>15000</v>
      </c>
      <c r="M1341" s="68">
        <v>0</v>
      </c>
      <c r="N1341" s="68">
        <v>15000</v>
      </c>
      <c r="O1341" s="67" t="s">
        <v>4764</v>
      </c>
      <c r="P1341" s="67" t="str">
        <f>TMES[[#This Row],[cedula]]&amp;TMES[[#This Row],[ctapresup]]</f>
        <v>011002934872.1.2.2.05</v>
      </c>
      <c r="Q1341" s="69">
        <v>0</v>
      </c>
      <c r="R1341" s="69">
        <v>0</v>
      </c>
      <c r="S1341" s="69">
        <v>0</v>
      </c>
      <c r="T1341" s="69">
        <v>0</v>
      </c>
      <c r="U1341" s="69">
        <v>0</v>
      </c>
      <c r="V1341" s="69">
        <v>0</v>
      </c>
      <c r="W1341" s="69">
        <v>0</v>
      </c>
      <c r="X1341" s="69">
        <v>0</v>
      </c>
      <c r="Y1341" s="69">
        <v>0</v>
      </c>
      <c r="Z1341" s="69">
        <v>0</v>
      </c>
      <c r="AA1341" s="69">
        <v>0</v>
      </c>
    </row>
    <row r="1342" spans="1:27">
      <c r="A1342" s="67" t="s">
        <v>3053</v>
      </c>
      <c r="B1342" s="67" t="s">
        <v>248</v>
      </c>
      <c r="C1342" s="67" t="s">
        <v>3088</v>
      </c>
      <c r="D1342" s="67" t="s">
        <v>3361</v>
      </c>
      <c r="E1342" s="67" t="s">
        <v>3362</v>
      </c>
      <c r="F1342" s="67" t="s">
        <v>1827</v>
      </c>
      <c r="G1342" s="67" t="s">
        <v>3005</v>
      </c>
      <c r="H1342" s="67" t="s">
        <v>1060</v>
      </c>
      <c r="I1342" s="67" t="s">
        <v>1116</v>
      </c>
      <c r="J1342" s="67" t="s">
        <v>4567</v>
      </c>
      <c r="K1342" s="67" t="s">
        <v>4763</v>
      </c>
      <c r="L1342" s="68">
        <v>10000</v>
      </c>
      <c r="M1342" s="68">
        <v>0</v>
      </c>
      <c r="N1342" s="68">
        <v>10000</v>
      </c>
      <c r="O1342" s="67" t="s">
        <v>4764</v>
      </c>
      <c r="P1342" s="67" t="str">
        <f>TMES[[#This Row],[cedula]]&amp;TMES[[#This Row],[ctapresup]]</f>
        <v>402247067762.1.2.2.05</v>
      </c>
      <c r="Q1342" s="69">
        <v>0</v>
      </c>
      <c r="R1342" s="69">
        <v>0</v>
      </c>
      <c r="S1342" s="69">
        <v>0</v>
      </c>
      <c r="T1342" s="69">
        <v>0</v>
      </c>
      <c r="U1342" s="69">
        <v>0</v>
      </c>
      <c r="V1342" s="69">
        <v>0</v>
      </c>
      <c r="W1342" s="69">
        <v>0</v>
      </c>
      <c r="X1342" s="69">
        <v>0</v>
      </c>
      <c r="Y1342" s="69">
        <v>0</v>
      </c>
      <c r="Z1342" s="69">
        <v>0</v>
      </c>
      <c r="AA1342" s="69">
        <v>0</v>
      </c>
    </row>
    <row r="1343" spans="1:27">
      <c r="A1343" s="67" t="s">
        <v>3053</v>
      </c>
      <c r="B1343" s="67" t="s">
        <v>248</v>
      </c>
      <c r="C1343" s="67" t="s">
        <v>3088</v>
      </c>
      <c r="D1343" s="67" t="s">
        <v>3361</v>
      </c>
      <c r="E1343" s="67" t="s">
        <v>3362</v>
      </c>
      <c r="F1343" s="67" t="s">
        <v>3006</v>
      </c>
      <c r="G1343" s="67" t="s">
        <v>3007</v>
      </c>
      <c r="H1343" s="67" t="s">
        <v>1060</v>
      </c>
      <c r="I1343" s="67" t="s">
        <v>1116</v>
      </c>
      <c r="J1343" s="67" t="s">
        <v>4568</v>
      </c>
      <c r="K1343" s="67" t="s">
        <v>4763</v>
      </c>
      <c r="L1343" s="68">
        <v>10000</v>
      </c>
      <c r="M1343" s="68">
        <v>0</v>
      </c>
      <c r="N1343" s="68">
        <v>10000</v>
      </c>
      <c r="O1343" s="67" t="s">
        <v>4764</v>
      </c>
      <c r="P1343" s="67" t="str">
        <f>TMES[[#This Row],[cedula]]&amp;TMES[[#This Row],[ctapresup]]</f>
        <v>402137485162.1.2.2.05</v>
      </c>
      <c r="Q1343" s="69">
        <v>0</v>
      </c>
      <c r="R1343" s="69">
        <v>0</v>
      </c>
      <c r="S1343" s="69">
        <v>0</v>
      </c>
      <c r="T1343" s="69">
        <v>0</v>
      </c>
      <c r="U1343" s="69">
        <v>0</v>
      </c>
      <c r="V1343" s="69">
        <v>0</v>
      </c>
      <c r="W1343" s="69">
        <v>0</v>
      </c>
      <c r="X1343" s="69">
        <v>0</v>
      </c>
      <c r="Y1343" s="69">
        <v>0</v>
      </c>
      <c r="Z1343" s="69">
        <v>0</v>
      </c>
      <c r="AA1343" s="69">
        <v>0</v>
      </c>
    </row>
    <row r="1344" spans="1:27">
      <c r="A1344" s="67" t="s">
        <v>3053</v>
      </c>
      <c r="B1344" s="67" t="s">
        <v>248</v>
      </c>
      <c r="C1344" s="67" t="s">
        <v>3088</v>
      </c>
      <c r="D1344" s="67" t="s">
        <v>3361</v>
      </c>
      <c r="E1344" s="67" t="s">
        <v>3362</v>
      </c>
      <c r="F1344" s="67" t="s">
        <v>3077</v>
      </c>
      <c r="G1344" s="67" t="s">
        <v>3064</v>
      </c>
      <c r="H1344" s="67" t="s">
        <v>1060</v>
      </c>
      <c r="I1344" s="67" t="s">
        <v>1116</v>
      </c>
      <c r="J1344" s="67" t="s">
        <v>4569</v>
      </c>
      <c r="K1344" s="67" t="s">
        <v>4763</v>
      </c>
      <c r="L1344" s="68">
        <v>9500</v>
      </c>
      <c r="M1344" s="68">
        <v>0</v>
      </c>
      <c r="N1344" s="68">
        <v>9500</v>
      </c>
      <c r="O1344" s="67" t="s">
        <v>4764</v>
      </c>
      <c r="P1344" s="67" t="str">
        <f>TMES[[#This Row],[cedula]]&amp;TMES[[#This Row],[ctapresup]]</f>
        <v>011003205532.1.2.2.05</v>
      </c>
      <c r="Q1344" s="69">
        <v>0</v>
      </c>
      <c r="R1344" s="69">
        <v>0</v>
      </c>
      <c r="S1344" s="69">
        <v>0</v>
      </c>
      <c r="T1344" s="69">
        <v>0</v>
      </c>
      <c r="U1344" s="69">
        <v>0</v>
      </c>
      <c r="V1344" s="69">
        <v>0</v>
      </c>
      <c r="W1344" s="69">
        <v>0</v>
      </c>
      <c r="X1344" s="69">
        <v>0</v>
      </c>
      <c r="Y1344" s="69">
        <v>0</v>
      </c>
      <c r="Z1344" s="69">
        <v>0</v>
      </c>
      <c r="AA1344" s="69">
        <v>0</v>
      </c>
    </row>
    <row r="1345" spans="1:27">
      <c r="A1345" s="67" t="s">
        <v>3053</v>
      </c>
      <c r="B1345" s="67" t="s">
        <v>248</v>
      </c>
      <c r="C1345" s="67" t="s">
        <v>3088</v>
      </c>
      <c r="D1345" s="67" t="s">
        <v>3361</v>
      </c>
      <c r="E1345" s="67" t="s">
        <v>3362</v>
      </c>
      <c r="F1345" s="67" t="s">
        <v>1779</v>
      </c>
      <c r="G1345" s="67" t="s">
        <v>3008</v>
      </c>
      <c r="H1345" s="67" t="s">
        <v>1060</v>
      </c>
      <c r="I1345" s="67" t="s">
        <v>1116</v>
      </c>
      <c r="J1345" s="67" t="s">
        <v>4570</v>
      </c>
      <c r="K1345" s="67" t="s">
        <v>4763</v>
      </c>
      <c r="L1345" s="68">
        <v>8000</v>
      </c>
      <c r="M1345" s="68">
        <v>0</v>
      </c>
      <c r="N1345" s="68">
        <v>8000</v>
      </c>
      <c r="O1345" s="67" t="s">
        <v>4764</v>
      </c>
      <c r="P1345" s="67" t="str">
        <f>TMES[[#This Row],[cedula]]&amp;TMES[[#This Row],[ctapresup]]</f>
        <v>020000882412.1.2.2.05</v>
      </c>
      <c r="Q1345" s="69">
        <v>0</v>
      </c>
      <c r="R1345" s="69">
        <v>0</v>
      </c>
      <c r="S1345" s="69">
        <v>0</v>
      </c>
      <c r="T1345" s="69">
        <v>0</v>
      </c>
      <c r="U1345" s="69">
        <v>0</v>
      </c>
      <c r="V1345" s="69">
        <v>0</v>
      </c>
      <c r="W1345" s="69">
        <v>0</v>
      </c>
      <c r="X1345" s="69">
        <v>0</v>
      </c>
      <c r="Y1345" s="69">
        <v>0</v>
      </c>
      <c r="Z1345" s="69">
        <v>0</v>
      </c>
      <c r="AA1345" s="69">
        <v>0</v>
      </c>
    </row>
    <row r="1346" spans="1:27">
      <c r="A1346" s="67" t="s">
        <v>3053</v>
      </c>
      <c r="B1346" s="67" t="s">
        <v>248</v>
      </c>
      <c r="C1346" s="67" t="s">
        <v>3088</v>
      </c>
      <c r="D1346" s="67" t="s">
        <v>3361</v>
      </c>
      <c r="E1346" s="67" t="s">
        <v>3362</v>
      </c>
      <c r="F1346" s="67" t="s">
        <v>1787</v>
      </c>
      <c r="G1346" s="67" t="s">
        <v>3009</v>
      </c>
      <c r="H1346" s="67" t="s">
        <v>1060</v>
      </c>
      <c r="I1346" s="67" t="s">
        <v>1116</v>
      </c>
      <c r="J1346" s="67" t="s">
        <v>4571</v>
      </c>
      <c r="K1346" s="67" t="s">
        <v>4763</v>
      </c>
      <c r="L1346" s="68">
        <v>10000</v>
      </c>
      <c r="M1346" s="68">
        <v>0</v>
      </c>
      <c r="N1346" s="68">
        <v>10000</v>
      </c>
      <c r="O1346" s="67" t="s">
        <v>4764</v>
      </c>
      <c r="P1346" s="67" t="str">
        <f>TMES[[#This Row],[cedula]]&amp;TMES[[#This Row],[ctapresup]]</f>
        <v>037012627472.1.2.2.05</v>
      </c>
      <c r="Q1346" s="69">
        <v>0</v>
      </c>
      <c r="R1346" s="69">
        <v>0</v>
      </c>
      <c r="S1346" s="69">
        <v>0</v>
      </c>
      <c r="T1346" s="69">
        <v>0</v>
      </c>
      <c r="U1346" s="69">
        <v>0</v>
      </c>
      <c r="V1346" s="69">
        <v>0</v>
      </c>
      <c r="W1346" s="69">
        <v>0</v>
      </c>
      <c r="X1346" s="69">
        <v>0</v>
      </c>
      <c r="Y1346" s="69">
        <v>0</v>
      </c>
      <c r="Z1346" s="69">
        <v>0</v>
      </c>
      <c r="AA1346" s="69">
        <v>0</v>
      </c>
    </row>
    <row r="1347" spans="1:27">
      <c r="A1347" s="67" t="s">
        <v>3053</v>
      </c>
      <c r="B1347" s="67" t="s">
        <v>248</v>
      </c>
      <c r="C1347" s="67" t="s">
        <v>3088</v>
      </c>
      <c r="D1347" s="67" t="s">
        <v>3361</v>
      </c>
      <c r="E1347" s="67" t="s">
        <v>3362</v>
      </c>
      <c r="F1347" s="67" t="s">
        <v>1806</v>
      </c>
      <c r="G1347" s="67" t="s">
        <v>3010</v>
      </c>
      <c r="H1347" s="67" t="s">
        <v>1060</v>
      </c>
      <c r="I1347" s="67" t="s">
        <v>1116</v>
      </c>
      <c r="J1347" s="67" t="s">
        <v>4572</v>
      </c>
      <c r="K1347" s="67" t="s">
        <v>4763</v>
      </c>
      <c r="L1347" s="68">
        <v>10000</v>
      </c>
      <c r="M1347" s="68">
        <v>0</v>
      </c>
      <c r="N1347" s="68">
        <v>10000</v>
      </c>
      <c r="O1347" s="67" t="s">
        <v>4764</v>
      </c>
      <c r="P1347" s="67" t="str">
        <f>TMES[[#This Row],[cedula]]&amp;TMES[[#This Row],[ctapresup]]</f>
        <v>224003775492.1.2.2.05</v>
      </c>
      <c r="Q1347" s="69">
        <v>0</v>
      </c>
      <c r="R1347" s="69">
        <v>0</v>
      </c>
      <c r="S1347" s="69">
        <v>0</v>
      </c>
      <c r="T1347" s="69">
        <v>0</v>
      </c>
      <c r="U1347" s="69">
        <v>0</v>
      </c>
      <c r="V1347" s="69">
        <v>0</v>
      </c>
      <c r="W1347" s="69">
        <v>0</v>
      </c>
      <c r="X1347" s="69">
        <v>0</v>
      </c>
      <c r="Y1347" s="69">
        <v>0</v>
      </c>
      <c r="Z1347" s="69">
        <v>0</v>
      </c>
      <c r="AA1347" s="69">
        <v>0</v>
      </c>
    </row>
    <row r="1348" spans="1:27">
      <c r="A1348" s="67" t="s">
        <v>3053</v>
      </c>
      <c r="B1348" s="67" t="s">
        <v>248</v>
      </c>
      <c r="C1348" s="67" t="s">
        <v>3088</v>
      </c>
      <c r="D1348" s="67" t="s">
        <v>3361</v>
      </c>
      <c r="E1348" s="67" t="s">
        <v>3362</v>
      </c>
      <c r="F1348" s="67" t="s">
        <v>1663</v>
      </c>
      <c r="G1348" s="67" t="s">
        <v>3011</v>
      </c>
      <c r="H1348" s="67" t="s">
        <v>1060</v>
      </c>
      <c r="I1348" s="67" t="s">
        <v>329</v>
      </c>
      <c r="J1348" s="67" t="s">
        <v>4573</v>
      </c>
      <c r="K1348" s="67" t="s">
        <v>4763</v>
      </c>
      <c r="L1348" s="68">
        <v>100000</v>
      </c>
      <c r="M1348" s="68">
        <v>13582.87</v>
      </c>
      <c r="N1348" s="68">
        <v>86417.13</v>
      </c>
      <c r="O1348" s="67" t="s">
        <v>4764</v>
      </c>
      <c r="P1348" s="67" t="str">
        <f>TMES[[#This Row],[cedula]]&amp;TMES[[#This Row],[ctapresup]]</f>
        <v>001138212502.1.2.2.05</v>
      </c>
      <c r="Q1348" s="69">
        <v>0</v>
      </c>
      <c r="R1348" s="69">
        <v>0</v>
      </c>
      <c r="S1348" s="69">
        <v>0</v>
      </c>
      <c r="T1348" s="69">
        <v>0</v>
      </c>
      <c r="U1348" s="69">
        <v>0</v>
      </c>
      <c r="V1348" s="69">
        <v>0</v>
      </c>
      <c r="W1348" s="69">
        <v>0</v>
      </c>
      <c r="X1348" s="40">
        <v>13582.87</v>
      </c>
      <c r="Y1348" s="69">
        <v>0</v>
      </c>
      <c r="Z1348" s="69">
        <v>0</v>
      </c>
      <c r="AA1348" s="69">
        <v>0</v>
      </c>
    </row>
    <row r="1349" spans="1:27">
      <c r="A1349" s="67" t="s">
        <v>3053</v>
      </c>
      <c r="B1349" s="67" t="s">
        <v>248</v>
      </c>
      <c r="C1349" s="67" t="s">
        <v>3088</v>
      </c>
      <c r="D1349" s="67" t="s">
        <v>3361</v>
      </c>
      <c r="E1349" s="67" t="s">
        <v>3362</v>
      </c>
      <c r="F1349" s="67" t="s">
        <v>1801</v>
      </c>
      <c r="G1349" s="67" t="s">
        <v>3012</v>
      </c>
      <c r="H1349" s="67" t="s">
        <v>1060</v>
      </c>
      <c r="I1349" s="67" t="s">
        <v>1116</v>
      </c>
      <c r="J1349" s="67" t="s">
        <v>4574</v>
      </c>
      <c r="K1349" s="67" t="s">
        <v>4763</v>
      </c>
      <c r="L1349" s="68">
        <v>10000</v>
      </c>
      <c r="M1349" s="68">
        <v>0</v>
      </c>
      <c r="N1349" s="68">
        <v>10000</v>
      </c>
      <c r="O1349" s="67" t="s">
        <v>4764</v>
      </c>
      <c r="P1349" s="67" t="str">
        <f>TMES[[#This Row],[cedula]]&amp;TMES[[#This Row],[ctapresup]]</f>
        <v>223011505652.1.2.2.05</v>
      </c>
      <c r="Q1349" s="69">
        <v>0</v>
      </c>
      <c r="R1349" s="69">
        <v>0</v>
      </c>
      <c r="S1349" s="69">
        <v>0</v>
      </c>
      <c r="T1349" s="69">
        <v>0</v>
      </c>
      <c r="U1349" s="69">
        <v>0</v>
      </c>
      <c r="V1349" s="69">
        <v>0</v>
      </c>
      <c r="W1349" s="69">
        <v>0</v>
      </c>
      <c r="X1349" s="69">
        <v>0</v>
      </c>
      <c r="Y1349" s="69">
        <v>0</v>
      </c>
      <c r="Z1349" s="69">
        <v>0</v>
      </c>
      <c r="AA1349" s="69">
        <v>0</v>
      </c>
    </row>
    <row r="1350" spans="1:27">
      <c r="A1350" s="67" t="s">
        <v>3053</v>
      </c>
      <c r="B1350" s="67" t="s">
        <v>248</v>
      </c>
      <c r="C1350" s="67" t="s">
        <v>3088</v>
      </c>
      <c r="D1350" s="67" t="s">
        <v>3361</v>
      </c>
      <c r="E1350" s="67" t="s">
        <v>3362</v>
      </c>
      <c r="F1350" s="67" t="s">
        <v>3300</v>
      </c>
      <c r="G1350" s="67" t="s">
        <v>3334</v>
      </c>
      <c r="H1350" s="67" t="s">
        <v>1060</v>
      </c>
      <c r="I1350" s="67" t="s">
        <v>1116</v>
      </c>
      <c r="J1350" s="67" t="s">
        <v>4575</v>
      </c>
      <c r="K1350" s="67" t="s">
        <v>4763</v>
      </c>
      <c r="L1350" s="68">
        <v>15000</v>
      </c>
      <c r="M1350" s="68">
        <v>0</v>
      </c>
      <c r="N1350" s="68">
        <v>15000</v>
      </c>
      <c r="O1350" s="67" t="s">
        <v>4764</v>
      </c>
      <c r="P1350" s="67" t="str">
        <f>TMES[[#This Row],[cedula]]&amp;TMES[[#This Row],[ctapresup]]</f>
        <v>002009525052.1.2.2.05</v>
      </c>
      <c r="Q1350" s="69">
        <v>0</v>
      </c>
      <c r="R1350" s="69">
        <v>0</v>
      </c>
      <c r="S1350" s="69">
        <v>0</v>
      </c>
      <c r="T1350" s="69">
        <v>0</v>
      </c>
      <c r="U1350" s="69">
        <v>0</v>
      </c>
      <c r="V1350" s="69">
        <v>0</v>
      </c>
      <c r="W1350" s="69">
        <v>0</v>
      </c>
      <c r="X1350" s="69">
        <v>0</v>
      </c>
      <c r="Y1350" s="69">
        <v>0</v>
      </c>
      <c r="Z1350" s="69">
        <v>0</v>
      </c>
      <c r="AA1350" s="69">
        <v>0</v>
      </c>
    </row>
    <row r="1351" spans="1:27">
      <c r="A1351" s="67" t="s">
        <v>3053</v>
      </c>
      <c r="B1351" s="67" t="s">
        <v>248</v>
      </c>
      <c r="C1351" s="67" t="s">
        <v>3088</v>
      </c>
      <c r="D1351" s="67" t="s">
        <v>3361</v>
      </c>
      <c r="E1351" s="67" t="s">
        <v>3362</v>
      </c>
      <c r="F1351" s="67" t="s">
        <v>1113</v>
      </c>
      <c r="G1351" s="67" t="s">
        <v>3013</v>
      </c>
      <c r="H1351" s="67" t="s">
        <v>1060</v>
      </c>
      <c r="I1351" s="67" t="s">
        <v>1116</v>
      </c>
      <c r="J1351" s="67" t="s">
        <v>4576</v>
      </c>
      <c r="K1351" s="67" t="s">
        <v>4763</v>
      </c>
      <c r="L1351" s="68">
        <v>32000</v>
      </c>
      <c r="M1351" s="68">
        <v>0</v>
      </c>
      <c r="N1351" s="68">
        <v>32000</v>
      </c>
      <c r="O1351" s="67" t="s">
        <v>4764</v>
      </c>
      <c r="P1351" s="67" t="str">
        <f>TMES[[#This Row],[cedula]]&amp;TMES[[#This Row],[ctapresup]]</f>
        <v>001120263722.1.2.2.05</v>
      </c>
      <c r="Q1351" s="69">
        <v>0</v>
      </c>
      <c r="R1351" s="69">
        <v>0</v>
      </c>
      <c r="S1351" s="69">
        <v>0</v>
      </c>
      <c r="T1351" s="69">
        <v>0</v>
      </c>
      <c r="U1351" s="69">
        <v>0</v>
      </c>
      <c r="V1351" s="69">
        <v>0</v>
      </c>
      <c r="W1351" s="69">
        <v>0</v>
      </c>
      <c r="X1351" s="69">
        <v>0</v>
      </c>
      <c r="Y1351" s="69">
        <v>0</v>
      </c>
      <c r="Z1351" s="69">
        <v>0</v>
      </c>
      <c r="AA1351" s="69">
        <v>0</v>
      </c>
    </row>
    <row r="1352" spans="1:27">
      <c r="A1352" s="67" t="s">
        <v>3053</v>
      </c>
      <c r="B1352" s="67" t="s">
        <v>248</v>
      </c>
      <c r="C1352" s="67" t="s">
        <v>3088</v>
      </c>
      <c r="D1352" s="67" t="s">
        <v>3361</v>
      </c>
      <c r="E1352" s="67" t="s">
        <v>3362</v>
      </c>
      <c r="F1352" s="67" t="s">
        <v>1748</v>
      </c>
      <c r="G1352" s="67" t="s">
        <v>3014</v>
      </c>
      <c r="H1352" s="67" t="s">
        <v>1060</v>
      </c>
      <c r="I1352" s="67" t="s">
        <v>1116</v>
      </c>
      <c r="J1352" s="67" t="s">
        <v>4577</v>
      </c>
      <c r="K1352" s="67" t="s">
        <v>4763</v>
      </c>
      <c r="L1352" s="68">
        <v>10000</v>
      </c>
      <c r="M1352" s="68">
        <v>0</v>
      </c>
      <c r="N1352" s="68">
        <v>10000</v>
      </c>
      <c r="O1352" s="67" t="s">
        <v>4764</v>
      </c>
      <c r="P1352" s="67" t="str">
        <f>TMES[[#This Row],[cedula]]&amp;TMES[[#This Row],[ctapresup]]</f>
        <v>001109166992.1.2.2.05</v>
      </c>
      <c r="Q1352" s="69">
        <v>0</v>
      </c>
      <c r="R1352" s="69">
        <v>0</v>
      </c>
      <c r="S1352" s="69">
        <v>0</v>
      </c>
      <c r="T1352" s="69">
        <v>0</v>
      </c>
      <c r="U1352" s="69">
        <v>0</v>
      </c>
      <c r="V1352" s="69">
        <v>0</v>
      </c>
      <c r="W1352" s="69">
        <v>0</v>
      </c>
      <c r="X1352" s="69">
        <v>0</v>
      </c>
      <c r="Y1352" s="69">
        <v>0</v>
      </c>
      <c r="Z1352" s="69">
        <v>0</v>
      </c>
      <c r="AA1352" s="69">
        <v>0</v>
      </c>
    </row>
    <row r="1353" spans="1:27">
      <c r="A1353" s="67" t="s">
        <v>3053</v>
      </c>
      <c r="B1353" s="67" t="s">
        <v>248</v>
      </c>
      <c r="C1353" s="67" t="s">
        <v>3088</v>
      </c>
      <c r="D1353" s="67" t="s">
        <v>3361</v>
      </c>
      <c r="E1353" s="67" t="s">
        <v>3362</v>
      </c>
      <c r="F1353" s="67" t="s">
        <v>1798</v>
      </c>
      <c r="G1353" s="67" t="s">
        <v>3015</v>
      </c>
      <c r="H1353" s="67" t="s">
        <v>1060</v>
      </c>
      <c r="I1353" s="67" t="s">
        <v>1116</v>
      </c>
      <c r="J1353" s="67" t="s">
        <v>4578</v>
      </c>
      <c r="K1353" s="67" t="s">
        <v>4763</v>
      </c>
      <c r="L1353" s="68">
        <v>10000</v>
      </c>
      <c r="M1353" s="68">
        <v>0</v>
      </c>
      <c r="N1353" s="68">
        <v>10000</v>
      </c>
      <c r="O1353" s="67" t="s">
        <v>4764</v>
      </c>
      <c r="P1353" s="67" t="str">
        <f>TMES[[#This Row],[cedula]]&amp;TMES[[#This Row],[ctapresup]]</f>
        <v>110000654972.1.2.2.05</v>
      </c>
      <c r="Q1353" s="69">
        <v>0</v>
      </c>
      <c r="R1353" s="69">
        <v>0</v>
      </c>
      <c r="S1353" s="69">
        <v>0</v>
      </c>
      <c r="T1353" s="69">
        <v>0</v>
      </c>
      <c r="U1353" s="69">
        <v>0</v>
      </c>
      <c r="V1353" s="69">
        <v>0</v>
      </c>
      <c r="W1353" s="69">
        <v>0</v>
      </c>
      <c r="X1353" s="69">
        <v>0</v>
      </c>
      <c r="Y1353" s="69">
        <v>0</v>
      </c>
      <c r="Z1353" s="69">
        <v>0</v>
      </c>
      <c r="AA1353" s="69">
        <v>0</v>
      </c>
    </row>
    <row r="1354" spans="1:27">
      <c r="A1354" s="67" t="s">
        <v>3053</v>
      </c>
      <c r="B1354" s="67" t="s">
        <v>248</v>
      </c>
      <c r="C1354" s="67" t="s">
        <v>3088</v>
      </c>
      <c r="D1354" s="67" t="s">
        <v>3361</v>
      </c>
      <c r="E1354" s="67" t="s">
        <v>3362</v>
      </c>
      <c r="F1354" s="67" t="s">
        <v>1664</v>
      </c>
      <c r="G1354" s="67" t="s">
        <v>3016</v>
      </c>
      <c r="H1354" s="67" t="s">
        <v>1060</v>
      </c>
      <c r="I1354" s="67" t="s">
        <v>1116</v>
      </c>
      <c r="J1354" s="67" t="s">
        <v>4579</v>
      </c>
      <c r="K1354" s="67" t="s">
        <v>4763</v>
      </c>
      <c r="L1354" s="68">
        <v>15000</v>
      </c>
      <c r="M1354" s="68">
        <v>0</v>
      </c>
      <c r="N1354" s="68">
        <v>15000</v>
      </c>
      <c r="O1354" s="67" t="s">
        <v>4764</v>
      </c>
      <c r="P1354" s="67" t="str">
        <f>TMES[[#This Row],[cedula]]&amp;TMES[[#This Row],[ctapresup]]</f>
        <v>028006269842.1.2.2.05</v>
      </c>
      <c r="Q1354" s="69">
        <v>0</v>
      </c>
      <c r="R1354" s="69">
        <v>0</v>
      </c>
      <c r="S1354" s="69">
        <v>0</v>
      </c>
      <c r="T1354" s="69">
        <v>0</v>
      </c>
      <c r="U1354" s="69">
        <v>0</v>
      </c>
      <c r="V1354" s="69">
        <v>0</v>
      </c>
      <c r="W1354" s="69">
        <v>0</v>
      </c>
      <c r="X1354" s="69">
        <v>0</v>
      </c>
      <c r="Y1354" s="69">
        <v>0</v>
      </c>
      <c r="Z1354" s="69">
        <v>0</v>
      </c>
      <c r="AA1354" s="69">
        <v>0</v>
      </c>
    </row>
    <row r="1355" spans="1:27">
      <c r="A1355" s="67" t="s">
        <v>3053</v>
      </c>
      <c r="B1355" s="67" t="s">
        <v>248</v>
      </c>
      <c r="C1355" s="67" t="s">
        <v>3088</v>
      </c>
      <c r="D1355" s="67" t="s">
        <v>3361</v>
      </c>
      <c r="E1355" s="67" t="s">
        <v>3362</v>
      </c>
      <c r="F1355" s="67" t="s">
        <v>1665</v>
      </c>
      <c r="G1355" s="67" t="s">
        <v>3017</v>
      </c>
      <c r="H1355" s="67" t="s">
        <v>1060</v>
      </c>
      <c r="I1355" s="67" t="s">
        <v>1116</v>
      </c>
      <c r="J1355" s="67" t="s">
        <v>4580</v>
      </c>
      <c r="K1355" s="67" t="s">
        <v>4763</v>
      </c>
      <c r="L1355" s="68">
        <v>10000</v>
      </c>
      <c r="M1355" s="68">
        <v>0</v>
      </c>
      <c r="N1355" s="68">
        <v>10000</v>
      </c>
      <c r="O1355" s="67" t="s">
        <v>4764</v>
      </c>
      <c r="P1355" s="67" t="str">
        <f>TMES[[#This Row],[cedula]]&amp;TMES[[#This Row],[ctapresup]]</f>
        <v>402214554272.1.2.2.05</v>
      </c>
      <c r="Q1355" s="69">
        <v>0</v>
      </c>
      <c r="R1355" s="69">
        <v>0</v>
      </c>
      <c r="S1355" s="69">
        <v>0</v>
      </c>
      <c r="T1355" s="69">
        <v>0</v>
      </c>
      <c r="U1355" s="69">
        <v>0</v>
      </c>
      <c r="V1355" s="69">
        <v>0</v>
      </c>
      <c r="W1355" s="69">
        <v>0</v>
      </c>
      <c r="X1355" s="69">
        <v>0</v>
      </c>
      <c r="Y1355" s="69">
        <v>0</v>
      </c>
      <c r="Z1355" s="69">
        <v>0</v>
      </c>
      <c r="AA1355" s="69">
        <v>0</v>
      </c>
    </row>
    <row r="1356" spans="1:27">
      <c r="A1356" s="67" t="s">
        <v>3053</v>
      </c>
      <c r="B1356" s="67" t="s">
        <v>248</v>
      </c>
      <c r="C1356" s="67" t="s">
        <v>3088</v>
      </c>
      <c r="D1356" s="67" t="s">
        <v>3361</v>
      </c>
      <c r="E1356" s="67" t="s">
        <v>3362</v>
      </c>
      <c r="F1356" s="67" t="s">
        <v>3242</v>
      </c>
      <c r="G1356" s="67" t="s">
        <v>3257</v>
      </c>
      <c r="H1356" s="67" t="s">
        <v>1060</v>
      </c>
      <c r="I1356" s="67" t="s">
        <v>1116</v>
      </c>
      <c r="J1356" s="67" t="s">
        <v>4581</v>
      </c>
      <c r="K1356" s="67" t="s">
        <v>4763</v>
      </c>
      <c r="L1356" s="68">
        <v>10000</v>
      </c>
      <c r="M1356" s="68">
        <v>0</v>
      </c>
      <c r="N1356" s="68">
        <v>10000</v>
      </c>
      <c r="O1356" s="67" t="s">
        <v>4764</v>
      </c>
      <c r="P1356" s="67" t="str">
        <f>TMES[[#This Row],[cedula]]&amp;TMES[[#This Row],[ctapresup]]</f>
        <v>402231254162.1.2.2.05</v>
      </c>
      <c r="Q1356" s="69">
        <v>0</v>
      </c>
      <c r="R1356" s="69">
        <v>0</v>
      </c>
      <c r="S1356" s="69">
        <v>0</v>
      </c>
      <c r="T1356" s="69">
        <v>0</v>
      </c>
      <c r="U1356" s="69">
        <v>0</v>
      </c>
      <c r="V1356" s="69">
        <v>0</v>
      </c>
      <c r="W1356" s="69">
        <v>0</v>
      </c>
      <c r="X1356" s="69">
        <v>0</v>
      </c>
      <c r="Y1356" s="69">
        <v>0</v>
      </c>
      <c r="Z1356" s="69">
        <v>0</v>
      </c>
      <c r="AA1356" s="69">
        <v>0</v>
      </c>
    </row>
    <row r="1357" spans="1:27">
      <c r="A1357" s="67" t="s">
        <v>3053</v>
      </c>
      <c r="B1357" s="67" t="s">
        <v>248</v>
      </c>
      <c r="C1357" s="67" t="s">
        <v>3088</v>
      </c>
      <c r="D1357" s="67" t="s">
        <v>3361</v>
      </c>
      <c r="E1357" s="67" t="s">
        <v>3362</v>
      </c>
      <c r="F1357" s="67" t="s">
        <v>4838</v>
      </c>
      <c r="G1357" s="67" t="s">
        <v>4839</v>
      </c>
      <c r="H1357" s="67" t="s">
        <v>1060</v>
      </c>
      <c r="I1357" s="67" t="s">
        <v>1116</v>
      </c>
      <c r="J1357" s="67" t="s">
        <v>4840</v>
      </c>
      <c r="K1357" s="67" t="s">
        <v>4763</v>
      </c>
      <c r="L1357" s="68">
        <v>5000</v>
      </c>
      <c r="M1357" s="68">
        <v>0</v>
      </c>
      <c r="N1357" s="68">
        <v>5000</v>
      </c>
      <c r="O1357" s="67" t="s">
        <v>4764</v>
      </c>
      <c r="P1357" s="67" t="str">
        <f>TMES[[#This Row],[cedula]]&amp;TMES[[#This Row],[ctapresup]]</f>
        <v>402255379802.1.2.2.05</v>
      </c>
      <c r="Q1357" s="69">
        <v>0</v>
      </c>
      <c r="R1357" s="69">
        <v>0</v>
      </c>
      <c r="S1357" s="69">
        <v>0</v>
      </c>
      <c r="T1357" s="69">
        <v>0</v>
      </c>
      <c r="U1357" s="69">
        <v>0</v>
      </c>
      <c r="V1357" s="69">
        <v>0</v>
      </c>
      <c r="W1357" s="69">
        <v>0</v>
      </c>
      <c r="X1357" s="69">
        <v>0</v>
      </c>
      <c r="Y1357" s="69">
        <v>0</v>
      </c>
      <c r="Z1357" s="69">
        <v>0</v>
      </c>
      <c r="AA1357" s="69">
        <v>0</v>
      </c>
    </row>
    <row r="1358" spans="1:27">
      <c r="A1358" s="67" t="s">
        <v>3053</v>
      </c>
      <c r="B1358" s="67" t="s">
        <v>248</v>
      </c>
      <c r="C1358" s="67" t="s">
        <v>3088</v>
      </c>
      <c r="D1358" s="67" t="s">
        <v>3361</v>
      </c>
      <c r="E1358" s="67" t="s">
        <v>3362</v>
      </c>
      <c r="F1358" s="67" t="s">
        <v>1796</v>
      </c>
      <c r="G1358" s="67" t="s">
        <v>3018</v>
      </c>
      <c r="H1358" s="67" t="s">
        <v>1060</v>
      </c>
      <c r="I1358" s="67" t="s">
        <v>1116</v>
      </c>
      <c r="J1358" s="67" t="s">
        <v>4582</v>
      </c>
      <c r="K1358" s="67" t="s">
        <v>4763</v>
      </c>
      <c r="L1358" s="68">
        <v>10000</v>
      </c>
      <c r="M1358" s="68">
        <v>0</v>
      </c>
      <c r="N1358" s="68">
        <v>10000</v>
      </c>
      <c r="O1358" s="67" t="s">
        <v>4764</v>
      </c>
      <c r="P1358" s="67" t="str">
        <f>TMES[[#This Row],[cedula]]&amp;TMES[[#This Row],[ctapresup]]</f>
        <v>083000172282.1.2.2.05</v>
      </c>
      <c r="Q1358" s="69">
        <v>0</v>
      </c>
      <c r="R1358" s="69">
        <v>0</v>
      </c>
      <c r="S1358" s="69">
        <v>0</v>
      </c>
      <c r="T1358" s="69">
        <v>0</v>
      </c>
      <c r="U1358" s="69">
        <v>0</v>
      </c>
      <c r="V1358" s="69">
        <v>0</v>
      </c>
      <c r="W1358" s="69">
        <v>0</v>
      </c>
      <c r="X1358" s="69">
        <v>0</v>
      </c>
      <c r="Y1358" s="69">
        <v>0</v>
      </c>
      <c r="Z1358" s="69">
        <v>0</v>
      </c>
      <c r="AA1358" s="69">
        <v>0</v>
      </c>
    </row>
    <row r="1359" spans="1:27">
      <c r="A1359" s="67" t="s">
        <v>3053</v>
      </c>
      <c r="B1359" s="67" t="s">
        <v>248</v>
      </c>
      <c r="C1359" s="67" t="s">
        <v>3088</v>
      </c>
      <c r="D1359" s="67" t="s">
        <v>3361</v>
      </c>
      <c r="E1359" s="67" t="s">
        <v>3362</v>
      </c>
      <c r="F1359" s="67" t="s">
        <v>1799</v>
      </c>
      <c r="G1359" s="67" t="s">
        <v>3019</v>
      </c>
      <c r="H1359" s="67" t="s">
        <v>1060</v>
      </c>
      <c r="I1359" s="67" t="s">
        <v>1116</v>
      </c>
      <c r="J1359" s="67" t="s">
        <v>4583</v>
      </c>
      <c r="K1359" s="67" t="s">
        <v>4763</v>
      </c>
      <c r="L1359" s="68">
        <v>10000</v>
      </c>
      <c r="M1359" s="68">
        <v>0</v>
      </c>
      <c r="N1359" s="68">
        <v>10000</v>
      </c>
      <c r="O1359" s="67" t="s">
        <v>4764</v>
      </c>
      <c r="P1359" s="67" t="str">
        <f>TMES[[#This Row],[cedula]]&amp;TMES[[#This Row],[ctapresup]]</f>
        <v>118000714552.1.2.2.05</v>
      </c>
      <c r="Q1359" s="69">
        <v>0</v>
      </c>
      <c r="R1359" s="69">
        <v>0</v>
      </c>
      <c r="S1359" s="69">
        <v>0</v>
      </c>
      <c r="T1359" s="69">
        <v>0</v>
      </c>
      <c r="U1359" s="69">
        <v>0</v>
      </c>
      <c r="V1359" s="69">
        <v>0</v>
      </c>
      <c r="W1359" s="69">
        <v>0</v>
      </c>
      <c r="X1359" s="69">
        <v>0</v>
      </c>
      <c r="Y1359" s="69">
        <v>0</v>
      </c>
      <c r="Z1359" s="69">
        <v>0</v>
      </c>
      <c r="AA1359" s="69">
        <v>0</v>
      </c>
    </row>
    <row r="1360" spans="1:27">
      <c r="A1360" s="67" t="s">
        <v>3053</v>
      </c>
      <c r="B1360" s="67" t="s">
        <v>248</v>
      </c>
      <c r="C1360" s="67" t="s">
        <v>3088</v>
      </c>
      <c r="D1360" s="67" t="s">
        <v>3361</v>
      </c>
      <c r="E1360" s="67" t="s">
        <v>3362</v>
      </c>
      <c r="F1360" s="67" t="s">
        <v>1167</v>
      </c>
      <c r="G1360" s="67" t="s">
        <v>3020</v>
      </c>
      <c r="H1360" s="67" t="s">
        <v>1060</v>
      </c>
      <c r="I1360" s="67" t="s">
        <v>1116</v>
      </c>
      <c r="J1360" s="67" t="s">
        <v>4584</v>
      </c>
      <c r="K1360" s="67" t="s">
        <v>4763</v>
      </c>
      <c r="L1360" s="68">
        <v>10000</v>
      </c>
      <c r="M1360" s="68">
        <v>0</v>
      </c>
      <c r="N1360" s="68">
        <v>10000</v>
      </c>
      <c r="O1360" s="67" t="s">
        <v>4764</v>
      </c>
      <c r="P1360" s="67" t="str">
        <f>TMES[[#This Row],[cedula]]&amp;TMES[[#This Row],[ctapresup]]</f>
        <v>016001536112.1.2.2.05</v>
      </c>
      <c r="Q1360" s="69">
        <v>0</v>
      </c>
      <c r="R1360" s="69">
        <v>0</v>
      </c>
      <c r="S1360" s="69">
        <v>0</v>
      </c>
      <c r="T1360" s="69">
        <v>0</v>
      </c>
      <c r="U1360" s="69">
        <v>0</v>
      </c>
      <c r="V1360" s="69">
        <v>0</v>
      </c>
      <c r="W1360" s="69">
        <v>0</v>
      </c>
      <c r="X1360" s="69">
        <v>0</v>
      </c>
      <c r="Y1360" s="69">
        <v>0</v>
      </c>
      <c r="Z1360" s="69">
        <v>0</v>
      </c>
      <c r="AA1360" s="69">
        <v>0</v>
      </c>
    </row>
    <row r="1361" spans="1:27">
      <c r="A1361" s="67" t="s">
        <v>3053</v>
      </c>
      <c r="B1361" s="67" t="s">
        <v>248</v>
      </c>
      <c r="C1361" s="67" t="s">
        <v>3088</v>
      </c>
      <c r="D1361" s="67" t="s">
        <v>3361</v>
      </c>
      <c r="E1361" s="67" t="s">
        <v>3362</v>
      </c>
      <c r="F1361" s="67" t="s">
        <v>1783</v>
      </c>
      <c r="G1361" s="67" t="s">
        <v>3021</v>
      </c>
      <c r="H1361" s="67" t="s">
        <v>1060</v>
      </c>
      <c r="I1361" s="67" t="s">
        <v>1116</v>
      </c>
      <c r="J1361" s="67" t="s">
        <v>4585</v>
      </c>
      <c r="K1361" s="67" t="s">
        <v>4763</v>
      </c>
      <c r="L1361" s="68">
        <v>10000</v>
      </c>
      <c r="M1361" s="68">
        <v>0</v>
      </c>
      <c r="N1361" s="68">
        <v>10000</v>
      </c>
      <c r="O1361" s="67" t="s">
        <v>4764</v>
      </c>
      <c r="P1361" s="67" t="str">
        <f>TMES[[#This Row],[cedula]]&amp;TMES[[#This Row],[ctapresup]]</f>
        <v>020001364532.1.2.2.05</v>
      </c>
      <c r="Q1361" s="69">
        <v>0</v>
      </c>
      <c r="R1361" s="69">
        <v>0</v>
      </c>
      <c r="S1361" s="69">
        <v>0</v>
      </c>
      <c r="T1361" s="69">
        <v>0</v>
      </c>
      <c r="U1361" s="69">
        <v>0</v>
      </c>
      <c r="V1361" s="69">
        <v>0</v>
      </c>
      <c r="W1361" s="69">
        <v>0</v>
      </c>
      <c r="X1361" s="69">
        <v>0</v>
      </c>
      <c r="Y1361" s="69">
        <v>0</v>
      </c>
      <c r="Z1361" s="69">
        <v>0</v>
      </c>
      <c r="AA1361" s="69">
        <v>0</v>
      </c>
    </row>
    <row r="1362" spans="1:27">
      <c r="A1362" s="67" t="s">
        <v>3053</v>
      </c>
      <c r="B1362" s="67" t="s">
        <v>248</v>
      </c>
      <c r="C1362" s="67" t="s">
        <v>3088</v>
      </c>
      <c r="D1362" s="67" t="s">
        <v>3361</v>
      </c>
      <c r="E1362" s="67" t="s">
        <v>3362</v>
      </c>
      <c r="F1362" s="67" t="s">
        <v>1795</v>
      </c>
      <c r="G1362" s="67" t="s">
        <v>3022</v>
      </c>
      <c r="H1362" s="67" t="s">
        <v>1060</v>
      </c>
      <c r="I1362" s="67" t="s">
        <v>1116</v>
      </c>
      <c r="J1362" s="67" t="s">
        <v>4586</v>
      </c>
      <c r="K1362" s="67" t="s">
        <v>4763</v>
      </c>
      <c r="L1362" s="68">
        <v>15000</v>
      </c>
      <c r="M1362" s="68">
        <v>0</v>
      </c>
      <c r="N1362" s="68">
        <v>15000</v>
      </c>
      <c r="O1362" s="67" t="s">
        <v>4764</v>
      </c>
      <c r="P1362" s="67" t="str">
        <f>TMES[[#This Row],[cedula]]&amp;TMES[[#This Row],[ctapresup]]</f>
        <v>082001652912.1.2.2.05</v>
      </c>
      <c r="Q1362" s="69">
        <v>0</v>
      </c>
      <c r="R1362" s="69">
        <v>0</v>
      </c>
      <c r="S1362" s="69">
        <v>0</v>
      </c>
      <c r="T1362" s="69">
        <v>0</v>
      </c>
      <c r="U1362" s="69">
        <v>0</v>
      </c>
      <c r="V1362" s="69">
        <v>0</v>
      </c>
      <c r="W1362" s="69">
        <v>0</v>
      </c>
      <c r="X1362" s="69">
        <v>0</v>
      </c>
      <c r="Y1362" s="69">
        <v>0</v>
      </c>
      <c r="Z1362" s="69">
        <v>0</v>
      </c>
      <c r="AA1362" s="69">
        <v>0</v>
      </c>
    </row>
    <row r="1363" spans="1:27">
      <c r="A1363" s="67" t="s">
        <v>3053</v>
      </c>
      <c r="B1363" s="67" t="s">
        <v>248</v>
      </c>
      <c r="C1363" s="67" t="s">
        <v>3088</v>
      </c>
      <c r="D1363" s="67" t="s">
        <v>3361</v>
      </c>
      <c r="E1363" s="67" t="s">
        <v>3362</v>
      </c>
      <c r="F1363" s="67" t="s">
        <v>3023</v>
      </c>
      <c r="G1363" s="67" t="s">
        <v>3024</v>
      </c>
      <c r="H1363" s="67" t="s">
        <v>1060</v>
      </c>
      <c r="I1363" s="67" t="s">
        <v>1116</v>
      </c>
      <c r="J1363" s="67" t="s">
        <v>4587</v>
      </c>
      <c r="K1363" s="67" t="s">
        <v>4763</v>
      </c>
      <c r="L1363" s="68">
        <v>10000</v>
      </c>
      <c r="M1363" s="68">
        <v>0</v>
      </c>
      <c r="N1363" s="68">
        <v>10000</v>
      </c>
      <c r="O1363" s="67" t="s">
        <v>4764</v>
      </c>
      <c r="P1363" s="67" t="str">
        <f>TMES[[#This Row],[cedula]]&amp;TMES[[#This Row],[ctapresup]]</f>
        <v>049007217152.1.2.2.05</v>
      </c>
      <c r="Q1363" s="69">
        <v>0</v>
      </c>
      <c r="R1363" s="69">
        <v>0</v>
      </c>
      <c r="S1363" s="69">
        <v>0</v>
      </c>
      <c r="T1363" s="69">
        <v>0</v>
      </c>
      <c r="U1363" s="69">
        <v>0</v>
      </c>
      <c r="V1363" s="69">
        <v>0</v>
      </c>
      <c r="W1363" s="69">
        <v>0</v>
      </c>
      <c r="X1363" s="69">
        <v>0</v>
      </c>
      <c r="Y1363" s="69">
        <v>0</v>
      </c>
      <c r="Z1363" s="69">
        <v>0</v>
      </c>
      <c r="AA1363" s="69">
        <v>0</v>
      </c>
    </row>
    <row r="1364" spans="1:27">
      <c r="A1364" s="67" t="s">
        <v>3053</v>
      </c>
      <c r="B1364" s="67" t="s">
        <v>248</v>
      </c>
      <c r="C1364" s="67" t="s">
        <v>3088</v>
      </c>
      <c r="D1364" s="67" t="s">
        <v>3361</v>
      </c>
      <c r="E1364" s="67" t="s">
        <v>3362</v>
      </c>
      <c r="F1364" s="67" t="s">
        <v>3312</v>
      </c>
      <c r="G1364" s="67" t="s">
        <v>3346</v>
      </c>
      <c r="H1364" s="67" t="s">
        <v>1060</v>
      </c>
      <c r="I1364" s="67" t="s">
        <v>1116</v>
      </c>
      <c r="J1364" s="67" t="s">
        <v>4588</v>
      </c>
      <c r="K1364" s="67" t="s">
        <v>4763</v>
      </c>
      <c r="L1364" s="68">
        <v>10000</v>
      </c>
      <c r="M1364" s="68">
        <v>0</v>
      </c>
      <c r="N1364" s="68">
        <v>10000</v>
      </c>
      <c r="O1364" s="67" t="s">
        <v>4764</v>
      </c>
      <c r="P1364" s="67" t="str">
        <f>TMES[[#This Row],[cedula]]&amp;TMES[[#This Row],[ctapresup]]</f>
        <v>402147954662.1.2.2.05</v>
      </c>
      <c r="Q1364" s="69">
        <v>0</v>
      </c>
      <c r="R1364" s="69">
        <v>0</v>
      </c>
      <c r="S1364" s="69">
        <v>0</v>
      </c>
      <c r="T1364" s="69">
        <v>0</v>
      </c>
      <c r="U1364" s="69">
        <v>0</v>
      </c>
      <c r="V1364" s="69">
        <v>0</v>
      </c>
      <c r="W1364" s="69">
        <v>0</v>
      </c>
      <c r="X1364" s="69">
        <v>0</v>
      </c>
      <c r="Y1364" s="69">
        <v>0</v>
      </c>
      <c r="Z1364" s="69">
        <v>0</v>
      </c>
      <c r="AA1364" s="69">
        <v>0</v>
      </c>
    </row>
    <row r="1365" spans="1:27">
      <c r="A1365" s="67" t="s">
        <v>3053</v>
      </c>
      <c r="B1365" s="67" t="s">
        <v>248</v>
      </c>
      <c r="C1365" s="67" t="s">
        <v>3088</v>
      </c>
      <c r="D1365" s="67" t="s">
        <v>3361</v>
      </c>
      <c r="E1365" s="67" t="s">
        <v>3362</v>
      </c>
      <c r="F1365" s="67" t="s">
        <v>3305</v>
      </c>
      <c r="G1365" s="67" t="s">
        <v>3339</v>
      </c>
      <c r="H1365" s="67" t="s">
        <v>1060</v>
      </c>
      <c r="I1365" s="67" t="s">
        <v>1116</v>
      </c>
      <c r="J1365" s="67" t="s">
        <v>4589</v>
      </c>
      <c r="K1365" s="67" t="s">
        <v>4763</v>
      </c>
      <c r="L1365" s="68">
        <v>10000</v>
      </c>
      <c r="M1365" s="68">
        <v>0</v>
      </c>
      <c r="N1365" s="68">
        <v>10000</v>
      </c>
      <c r="O1365" s="67" t="s">
        <v>4764</v>
      </c>
      <c r="P1365" s="67" t="str">
        <f>TMES[[#This Row],[cedula]]&amp;TMES[[#This Row],[ctapresup]]</f>
        <v>031047987272.1.2.2.05</v>
      </c>
      <c r="Q1365" s="69">
        <v>0</v>
      </c>
      <c r="R1365" s="69">
        <v>0</v>
      </c>
      <c r="S1365" s="69">
        <v>0</v>
      </c>
      <c r="T1365" s="69">
        <v>0</v>
      </c>
      <c r="U1365" s="69">
        <v>0</v>
      </c>
      <c r="V1365" s="69">
        <v>0</v>
      </c>
      <c r="W1365" s="69">
        <v>0</v>
      </c>
      <c r="X1365" s="69">
        <v>0</v>
      </c>
      <c r="Y1365" s="69">
        <v>0</v>
      </c>
      <c r="Z1365" s="69">
        <v>0</v>
      </c>
      <c r="AA1365" s="69">
        <v>0</v>
      </c>
    </row>
    <row r="1366" spans="1:27">
      <c r="A1366" s="67" t="s">
        <v>3053</v>
      </c>
      <c r="B1366" s="67" t="s">
        <v>248</v>
      </c>
      <c r="C1366" s="67" t="s">
        <v>3088</v>
      </c>
      <c r="D1366" s="67" t="s">
        <v>3361</v>
      </c>
      <c r="E1366" s="67" t="s">
        <v>3362</v>
      </c>
      <c r="F1366" s="67" t="s">
        <v>1225</v>
      </c>
      <c r="G1366" s="67" t="s">
        <v>3025</v>
      </c>
      <c r="H1366" s="67" t="s">
        <v>1060</v>
      </c>
      <c r="I1366" s="67" t="s">
        <v>1116</v>
      </c>
      <c r="J1366" s="67" t="s">
        <v>4590</v>
      </c>
      <c r="K1366" s="67" t="s">
        <v>4763</v>
      </c>
      <c r="L1366" s="68">
        <v>10000</v>
      </c>
      <c r="M1366" s="68">
        <v>0</v>
      </c>
      <c r="N1366" s="68">
        <v>10000</v>
      </c>
      <c r="O1366" s="67" t="s">
        <v>4764</v>
      </c>
      <c r="P1366" s="67" t="str">
        <f>TMES[[#This Row],[cedula]]&amp;TMES[[#This Row],[ctapresup]]</f>
        <v>010010259392.1.2.2.05</v>
      </c>
      <c r="Q1366" s="69">
        <v>0</v>
      </c>
      <c r="R1366" s="69">
        <v>0</v>
      </c>
      <c r="S1366" s="69">
        <v>0</v>
      </c>
      <c r="T1366" s="69">
        <v>0</v>
      </c>
      <c r="U1366" s="69">
        <v>0</v>
      </c>
      <c r="V1366" s="69">
        <v>0</v>
      </c>
      <c r="W1366" s="69">
        <v>0</v>
      </c>
      <c r="X1366" s="69">
        <v>0</v>
      </c>
      <c r="Y1366" s="69">
        <v>0</v>
      </c>
      <c r="Z1366" s="69">
        <v>0</v>
      </c>
      <c r="AA1366" s="69">
        <v>0</v>
      </c>
    </row>
    <row r="1367" spans="1:27">
      <c r="A1367" s="67" t="s">
        <v>3053</v>
      </c>
      <c r="B1367" s="67" t="s">
        <v>248</v>
      </c>
      <c r="C1367" s="67" t="s">
        <v>3088</v>
      </c>
      <c r="D1367" s="67" t="s">
        <v>3361</v>
      </c>
      <c r="E1367" s="67" t="s">
        <v>3362</v>
      </c>
      <c r="F1367" s="67" t="s">
        <v>1793</v>
      </c>
      <c r="G1367" s="67" t="s">
        <v>3026</v>
      </c>
      <c r="H1367" s="67" t="s">
        <v>1060</v>
      </c>
      <c r="I1367" s="67" t="s">
        <v>1116</v>
      </c>
      <c r="J1367" s="67" t="s">
        <v>4591</v>
      </c>
      <c r="K1367" s="67" t="s">
        <v>4763</v>
      </c>
      <c r="L1367" s="68">
        <v>10000</v>
      </c>
      <c r="M1367" s="68">
        <v>0</v>
      </c>
      <c r="N1367" s="68">
        <v>10000</v>
      </c>
      <c r="O1367" s="67" t="s">
        <v>4764</v>
      </c>
      <c r="P1367" s="67" t="str">
        <f>TMES[[#This Row],[cedula]]&amp;TMES[[#This Row],[ctapresup]]</f>
        <v>078001004012.1.2.2.05</v>
      </c>
      <c r="Q1367" s="69">
        <v>0</v>
      </c>
      <c r="R1367" s="69">
        <v>0</v>
      </c>
      <c r="S1367" s="69">
        <v>0</v>
      </c>
      <c r="T1367" s="69">
        <v>0</v>
      </c>
      <c r="U1367" s="69">
        <v>0</v>
      </c>
      <c r="V1367" s="69">
        <v>0</v>
      </c>
      <c r="W1367" s="69">
        <v>0</v>
      </c>
      <c r="X1367" s="69">
        <v>0</v>
      </c>
      <c r="Y1367" s="69">
        <v>0</v>
      </c>
      <c r="Z1367" s="69">
        <v>0</v>
      </c>
      <c r="AA1367" s="69">
        <v>0</v>
      </c>
    </row>
    <row r="1368" spans="1:27">
      <c r="A1368" s="67" t="s">
        <v>3053</v>
      </c>
      <c r="B1368" s="67" t="s">
        <v>248</v>
      </c>
      <c r="C1368" s="67" t="s">
        <v>3088</v>
      </c>
      <c r="D1368" s="67" t="s">
        <v>3361</v>
      </c>
      <c r="E1368" s="67" t="s">
        <v>3362</v>
      </c>
      <c r="F1368" s="67" t="s">
        <v>1837</v>
      </c>
      <c r="G1368" s="67" t="s">
        <v>3027</v>
      </c>
      <c r="H1368" s="67" t="s">
        <v>1060</v>
      </c>
      <c r="I1368" s="67" t="s">
        <v>1116</v>
      </c>
      <c r="J1368" s="67" t="s">
        <v>4592</v>
      </c>
      <c r="K1368" s="67" t="s">
        <v>4763</v>
      </c>
      <c r="L1368" s="68">
        <v>5000</v>
      </c>
      <c r="M1368" s="68">
        <v>0</v>
      </c>
      <c r="N1368" s="68">
        <v>5000</v>
      </c>
      <c r="O1368" s="67" t="s">
        <v>4764</v>
      </c>
      <c r="P1368" s="67" t="str">
        <f>TMES[[#This Row],[cedula]]&amp;TMES[[#This Row],[ctapresup]]</f>
        <v>402410885052.1.2.2.05</v>
      </c>
      <c r="Q1368" s="69">
        <v>0</v>
      </c>
      <c r="R1368" s="69">
        <v>0</v>
      </c>
      <c r="S1368" s="69">
        <v>0</v>
      </c>
      <c r="T1368" s="69">
        <v>0</v>
      </c>
      <c r="U1368" s="69">
        <v>0</v>
      </c>
      <c r="V1368" s="69">
        <v>0</v>
      </c>
      <c r="W1368" s="69">
        <v>0</v>
      </c>
      <c r="X1368" s="69">
        <v>0</v>
      </c>
      <c r="Y1368" s="69">
        <v>0</v>
      </c>
      <c r="Z1368" s="69">
        <v>0</v>
      </c>
      <c r="AA1368" s="69">
        <v>0</v>
      </c>
    </row>
    <row r="1369" spans="1:27">
      <c r="A1369" s="67" t="s">
        <v>3053</v>
      </c>
      <c r="B1369" s="67" t="s">
        <v>248</v>
      </c>
      <c r="C1369" s="67" t="s">
        <v>3088</v>
      </c>
      <c r="D1369" s="67" t="s">
        <v>3361</v>
      </c>
      <c r="E1369" s="67" t="s">
        <v>3362</v>
      </c>
      <c r="F1369" s="67" t="s">
        <v>3131</v>
      </c>
      <c r="G1369" s="67" t="s">
        <v>3132</v>
      </c>
      <c r="H1369" s="67" t="s">
        <v>1060</v>
      </c>
      <c r="I1369" s="67" t="s">
        <v>1116</v>
      </c>
      <c r="J1369" s="67" t="s">
        <v>4593</v>
      </c>
      <c r="K1369" s="67" t="s">
        <v>4763</v>
      </c>
      <c r="L1369" s="68">
        <v>10000</v>
      </c>
      <c r="M1369" s="68">
        <v>0</v>
      </c>
      <c r="N1369" s="68">
        <v>10000</v>
      </c>
      <c r="O1369" s="67" t="s">
        <v>4764</v>
      </c>
      <c r="P1369" s="67" t="str">
        <f>TMES[[#This Row],[cedula]]&amp;TMES[[#This Row],[ctapresup]]</f>
        <v>402091456282.1.2.2.05</v>
      </c>
      <c r="Q1369" s="69">
        <v>0</v>
      </c>
      <c r="R1369" s="69">
        <v>0</v>
      </c>
      <c r="S1369" s="69">
        <v>0</v>
      </c>
      <c r="T1369" s="69">
        <v>0</v>
      </c>
      <c r="U1369" s="69">
        <v>0</v>
      </c>
      <c r="V1369" s="69">
        <v>0</v>
      </c>
      <c r="W1369" s="69">
        <v>0</v>
      </c>
      <c r="X1369" s="69">
        <v>0</v>
      </c>
      <c r="Y1369" s="69">
        <v>0</v>
      </c>
      <c r="Z1369" s="69">
        <v>0</v>
      </c>
      <c r="AA1369" s="69">
        <v>0</v>
      </c>
    </row>
    <row r="1370" spans="1:27">
      <c r="A1370" s="67" t="s">
        <v>3053</v>
      </c>
      <c r="B1370" s="67" t="s">
        <v>248</v>
      </c>
      <c r="C1370" s="67" t="s">
        <v>3088</v>
      </c>
      <c r="D1370" s="67" t="s">
        <v>3361</v>
      </c>
      <c r="E1370" s="67" t="s">
        <v>3362</v>
      </c>
      <c r="F1370" s="67" t="s">
        <v>1140</v>
      </c>
      <c r="G1370" s="67" t="s">
        <v>3028</v>
      </c>
      <c r="H1370" s="67" t="s">
        <v>1060</v>
      </c>
      <c r="I1370" s="67" t="s">
        <v>1116</v>
      </c>
      <c r="J1370" s="67" t="s">
        <v>4594</v>
      </c>
      <c r="K1370" s="67" t="s">
        <v>4763</v>
      </c>
      <c r="L1370" s="68">
        <v>10000</v>
      </c>
      <c r="M1370" s="68">
        <v>0</v>
      </c>
      <c r="N1370" s="68">
        <v>10000</v>
      </c>
      <c r="O1370" s="67" t="s">
        <v>4764</v>
      </c>
      <c r="P1370" s="67" t="str">
        <f>TMES[[#This Row],[cedula]]&amp;TMES[[#This Row],[ctapresup]]</f>
        <v>016001976832.1.2.2.05</v>
      </c>
      <c r="Q1370" s="69">
        <v>0</v>
      </c>
      <c r="R1370" s="69">
        <v>0</v>
      </c>
      <c r="S1370" s="69">
        <v>0</v>
      </c>
      <c r="T1370" s="69">
        <v>0</v>
      </c>
      <c r="U1370" s="69">
        <v>0</v>
      </c>
      <c r="V1370" s="69">
        <v>0</v>
      </c>
      <c r="W1370" s="69">
        <v>0</v>
      </c>
      <c r="X1370" s="69">
        <v>0</v>
      </c>
      <c r="Y1370" s="69">
        <v>0</v>
      </c>
      <c r="Z1370" s="69">
        <v>0</v>
      </c>
      <c r="AA1370" s="69">
        <v>0</v>
      </c>
    </row>
    <row r="1371" spans="1:27">
      <c r="A1371" s="67" t="s">
        <v>3053</v>
      </c>
      <c r="B1371" s="67" t="s">
        <v>248</v>
      </c>
      <c r="C1371" s="67" t="s">
        <v>3088</v>
      </c>
      <c r="D1371" s="67" t="s">
        <v>3361</v>
      </c>
      <c r="E1371" s="67" t="s">
        <v>3362</v>
      </c>
      <c r="F1371" s="67" t="s">
        <v>1166</v>
      </c>
      <c r="G1371" s="67" t="s">
        <v>3029</v>
      </c>
      <c r="H1371" s="67" t="s">
        <v>1060</v>
      </c>
      <c r="I1371" s="67" t="s">
        <v>1116</v>
      </c>
      <c r="J1371" s="67" t="s">
        <v>4595</v>
      </c>
      <c r="K1371" s="67" t="s">
        <v>4763</v>
      </c>
      <c r="L1371" s="68">
        <v>6000</v>
      </c>
      <c r="M1371" s="68">
        <v>0</v>
      </c>
      <c r="N1371" s="68">
        <v>6000</v>
      </c>
      <c r="O1371" s="67" t="s">
        <v>4764</v>
      </c>
      <c r="P1371" s="67" t="str">
        <f>TMES[[#This Row],[cedula]]&amp;TMES[[#This Row],[ctapresup]]</f>
        <v>225000536362.1.2.2.05</v>
      </c>
      <c r="Q1371" s="69">
        <v>0</v>
      </c>
      <c r="R1371" s="69">
        <v>0</v>
      </c>
      <c r="S1371" s="69">
        <v>0</v>
      </c>
      <c r="T1371" s="69">
        <v>0</v>
      </c>
      <c r="U1371" s="69">
        <v>0</v>
      </c>
      <c r="V1371" s="69">
        <v>0</v>
      </c>
      <c r="W1371" s="69">
        <v>0</v>
      </c>
      <c r="X1371" s="69">
        <v>0</v>
      </c>
      <c r="Y1371" s="69">
        <v>0</v>
      </c>
      <c r="Z1371" s="69">
        <v>0</v>
      </c>
      <c r="AA1371" s="69">
        <v>0</v>
      </c>
    </row>
    <row r="1372" spans="1:27">
      <c r="A1372" s="67" t="s">
        <v>3053</v>
      </c>
      <c r="B1372" s="67" t="s">
        <v>248</v>
      </c>
      <c r="C1372" s="67" t="s">
        <v>3088</v>
      </c>
      <c r="D1372" s="67" t="s">
        <v>3361</v>
      </c>
      <c r="E1372" s="67" t="s">
        <v>3362</v>
      </c>
      <c r="F1372" s="67" t="s">
        <v>1797</v>
      </c>
      <c r="G1372" s="67" t="s">
        <v>3030</v>
      </c>
      <c r="H1372" s="67" t="s">
        <v>1060</v>
      </c>
      <c r="I1372" s="67" t="s">
        <v>1116</v>
      </c>
      <c r="J1372" s="67" t="s">
        <v>4596</v>
      </c>
      <c r="K1372" s="67" t="s">
        <v>4763</v>
      </c>
      <c r="L1372" s="68">
        <v>10000</v>
      </c>
      <c r="M1372" s="68">
        <v>0</v>
      </c>
      <c r="N1372" s="68">
        <v>10000</v>
      </c>
      <c r="O1372" s="67" t="s">
        <v>4764</v>
      </c>
      <c r="P1372" s="67" t="str">
        <f>TMES[[#This Row],[cedula]]&amp;TMES[[#This Row],[ctapresup]]</f>
        <v>110000501922.1.2.2.05</v>
      </c>
      <c r="Q1372" s="69">
        <v>0</v>
      </c>
      <c r="R1372" s="69">
        <v>0</v>
      </c>
      <c r="S1372" s="69">
        <v>0</v>
      </c>
      <c r="T1372" s="69">
        <v>0</v>
      </c>
      <c r="U1372" s="69">
        <v>0</v>
      </c>
      <c r="V1372" s="69">
        <v>0</v>
      </c>
      <c r="W1372" s="69">
        <v>0</v>
      </c>
      <c r="X1372" s="69">
        <v>0</v>
      </c>
      <c r="Y1372" s="69">
        <v>0</v>
      </c>
      <c r="Z1372" s="69">
        <v>0</v>
      </c>
      <c r="AA1372" s="69">
        <v>0</v>
      </c>
    </row>
    <row r="1373" spans="1:27">
      <c r="A1373" s="67" t="s">
        <v>3053</v>
      </c>
      <c r="B1373" s="67" t="s">
        <v>248</v>
      </c>
      <c r="C1373" s="67" t="s">
        <v>3088</v>
      </c>
      <c r="D1373" s="67" t="s">
        <v>3361</v>
      </c>
      <c r="E1373" s="67" t="s">
        <v>3362</v>
      </c>
      <c r="F1373" s="67" t="s">
        <v>1648</v>
      </c>
      <c r="G1373" s="67" t="s">
        <v>3031</v>
      </c>
      <c r="H1373" s="67" t="s">
        <v>1060</v>
      </c>
      <c r="I1373" s="67" t="s">
        <v>1116</v>
      </c>
      <c r="J1373" s="67" t="s">
        <v>4597</v>
      </c>
      <c r="K1373" s="67" t="s">
        <v>4763</v>
      </c>
      <c r="L1373" s="68">
        <v>25000</v>
      </c>
      <c r="M1373" s="68">
        <v>0</v>
      </c>
      <c r="N1373" s="68">
        <v>25000</v>
      </c>
      <c r="O1373" s="67" t="s">
        <v>4764</v>
      </c>
      <c r="P1373" s="67" t="str">
        <f>TMES[[#This Row],[cedula]]&amp;TMES[[#This Row],[ctapresup]]</f>
        <v>402260457362.1.2.2.05</v>
      </c>
      <c r="Q1373" s="69">
        <v>0</v>
      </c>
      <c r="R1373" s="69">
        <v>0</v>
      </c>
      <c r="S1373" s="69">
        <v>0</v>
      </c>
      <c r="T1373" s="69">
        <v>0</v>
      </c>
      <c r="U1373" s="69">
        <v>0</v>
      </c>
      <c r="V1373" s="69">
        <v>0</v>
      </c>
      <c r="W1373" s="69">
        <v>0</v>
      </c>
      <c r="X1373" s="69">
        <v>0</v>
      </c>
      <c r="Y1373" s="69">
        <v>0</v>
      </c>
      <c r="Z1373" s="69">
        <v>0</v>
      </c>
      <c r="AA1373" s="69">
        <v>0</v>
      </c>
    </row>
    <row r="1374" spans="1:27">
      <c r="A1374" s="67" t="s">
        <v>3053</v>
      </c>
      <c r="B1374" s="67" t="s">
        <v>248</v>
      </c>
      <c r="C1374" s="67" t="s">
        <v>3088</v>
      </c>
      <c r="D1374" s="67" t="s">
        <v>3361</v>
      </c>
      <c r="E1374" s="67" t="s">
        <v>3362</v>
      </c>
      <c r="F1374" s="67" t="s">
        <v>3311</v>
      </c>
      <c r="G1374" s="67" t="s">
        <v>3345</v>
      </c>
      <c r="H1374" s="67" t="s">
        <v>1060</v>
      </c>
      <c r="I1374" s="67" t="s">
        <v>1116</v>
      </c>
      <c r="J1374" s="67" t="s">
        <v>4598</v>
      </c>
      <c r="K1374" s="67" t="s">
        <v>4763</v>
      </c>
      <c r="L1374" s="68">
        <v>10000</v>
      </c>
      <c r="M1374" s="68">
        <v>0</v>
      </c>
      <c r="N1374" s="68">
        <v>10000</v>
      </c>
      <c r="O1374" s="67" t="s">
        <v>4764</v>
      </c>
      <c r="P1374" s="67" t="str">
        <f>TMES[[#This Row],[cedula]]&amp;TMES[[#This Row],[ctapresup]]</f>
        <v>402143676212.1.2.2.05</v>
      </c>
      <c r="Q1374" s="69">
        <v>0</v>
      </c>
      <c r="R1374" s="69">
        <v>0</v>
      </c>
      <c r="S1374" s="69">
        <v>0</v>
      </c>
      <c r="T1374" s="69">
        <v>0</v>
      </c>
      <c r="U1374" s="69">
        <v>0</v>
      </c>
      <c r="V1374" s="69">
        <v>0</v>
      </c>
      <c r="W1374" s="69">
        <v>0</v>
      </c>
      <c r="X1374" s="69">
        <v>0</v>
      </c>
      <c r="Y1374" s="69">
        <v>0</v>
      </c>
      <c r="Z1374" s="69">
        <v>0</v>
      </c>
      <c r="AA1374" s="69">
        <v>0</v>
      </c>
    </row>
    <row r="1375" spans="1:27">
      <c r="A1375" s="67" t="s">
        <v>3053</v>
      </c>
      <c r="B1375" s="67" t="s">
        <v>248</v>
      </c>
      <c r="C1375" s="67" t="s">
        <v>3088</v>
      </c>
      <c r="D1375" s="67" t="s">
        <v>3361</v>
      </c>
      <c r="E1375" s="67" t="s">
        <v>3362</v>
      </c>
      <c r="F1375" s="67" t="s">
        <v>1165</v>
      </c>
      <c r="G1375" s="67" t="s">
        <v>3032</v>
      </c>
      <c r="H1375" s="67" t="s">
        <v>1060</v>
      </c>
      <c r="I1375" s="67" t="s">
        <v>1116</v>
      </c>
      <c r="J1375" s="67" t="s">
        <v>4599</v>
      </c>
      <c r="K1375" s="67" t="s">
        <v>4763</v>
      </c>
      <c r="L1375" s="68">
        <v>10000</v>
      </c>
      <c r="M1375" s="68">
        <v>0</v>
      </c>
      <c r="N1375" s="68">
        <v>10000</v>
      </c>
      <c r="O1375" s="67" t="s">
        <v>4764</v>
      </c>
      <c r="P1375" s="67" t="str">
        <f>TMES[[#This Row],[cedula]]&amp;TMES[[#This Row],[ctapresup]]</f>
        <v>075001136132.1.2.2.05</v>
      </c>
      <c r="Q1375" s="69">
        <v>0</v>
      </c>
      <c r="R1375" s="69">
        <v>0</v>
      </c>
      <c r="S1375" s="69">
        <v>0</v>
      </c>
      <c r="T1375" s="69">
        <v>0</v>
      </c>
      <c r="U1375" s="69">
        <v>0</v>
      </c>
      <c r="V1375" s="69">
        <v>0</v>
      </c>
      <c r="W1375" s="69">
        <v>0</v>
      </c>
      <c r="X1375" s="69">
        <v>0</v>
      </c>
      <c r="Y1375" s="69">
        <v>0</v>
      </c>
      <c r="Z1375" s="69">
        <v>0</v>
      </c>
      <c r="AA1375" s="69">
        <v>0</v>
      </c>
    </row>
    <row r="1376" spans="1:27">
      <c r="A1376" s="67" t="s">
        <v>3053</v>
      </c>
      <c r="B1376" s="67" t="s">
        <v>248</v>
      </c>
      <c r="C1376" s="67" t="s">
        <v>3088</v>
      </c>
      <c r="D1376" s="67" t="s">
        <v>3361</v>
      </c>
      <c r="E1376" s="67" t="s">
        <v>3362</v>
      </c>
      <c r="F1376" s="67" t="s">
        <v>1804</v>
      </c>
      <c r="G1376" s="67" t="s">
        <v>3033</v>
      </c>
      <c r="H1376" s="67" t="s">
        <v>1060</v>
      </c>
      <c r="I1376" s="67" t="s">
        <v>1116</v>
      </c>
      <c r="J1376" s="67" t="s">
        <v>4600</v>
      </c>
      <c r="K1376" s="67" t="s">
        <v>4763</v>
      </c>
      <c r="L1376" s="68">
        <v>8000</v>
      </c>
      <c r="M1376" s="68">
        <v>0</v>
      </c>
      <c r="N1376" s="68">
        <v>8000</v>
      </c>
      <c r="O1376" s="67" t="s">
        <v>4764</v>
      </c>
      <c r="P1376" s="67" t="str">
        <f>TMES[[#This Row],[cedula]]&amp;TMES[[#This Row],[ctapresup]]</f>
        <v>223016290142.1.2.2.05</v>
      </c>
      <c r="Q1376" s="69">
        <v>0</v>
      </c>
      <c r="R1376" s="69">
        <v>0</v>
      </c>
      <c r="S1376" s="69">
        <v>0</v>
      </c>
      <c r="T1376" s="69">
        <v>0</v>
      </c>
      <c r="U1376" s="69">
        <v>0</v>
      </c>
      <c r="V1376" s="69">
        <v>0</v>
      </c>
      <c r="W1376" s="69">
        <v>0</v>
      </c>
      <c r="X1376" s="69">
        <v>0</v>
      </c>
      <c r="Y1376" s="69">
        <v>0</v>
      </c>
      <c r="Z1376" s="69">
        <v>0</v>
      </c>
      <c r="AA1376" s="69">
        <v>0</v>
      </c>
    </row>
    <row r="1377" spans="1:27">
      <c r="A1377" s="67" t="s">
        <v>3053</v>
      </c>
      <c r="B1377" s="67" t="s">
        <v>248</v>
      </c>
      <c r="C1377" s="67" t="s">
        <v>3088</v>
      </c>
      <c r="D1377" s="67" t="s">
        <v>3361</v>
      </c>
      <c r="E1377" s="67" t="s">
        <v>3362</v>
      </c>
      <c r="F1377" s="67" t="s">
        <v>1937</v>
      </c>
      <c r="G1377" s="67" t="s">
        <v>3034</v>
      </c>
      <c r="H1377" s="67" t="s">
        <v>1060</v>
      </c>
      <c r="I1377" s="67" t="s">
        <v>1116</v>
      </c>
      <c r="J1377" s="67" t="s">
        <v>4601</v>
      </c>
      <c r="K1377" s="67" t="s">
        <v>4763</v>
      </c>
      <c r="L1377" s="68">
        <v>15000</v>
      </c>
      <c r="M1377" s="68">
        <v>0</v>
      </c>
      <c r="N1377" s="68">
        <v>15000</v>
      </c>
      <c r="O1377" s="67" t="s">
        <v>4764</v>
      </c>
      <c r="P1377" s="67" t="str">
        <f>TMES[[#This Row],[cedula]]&amp;TMES[[#This Row],[ctapresup]]</f>
        <v>001142691112.1.2.2.05</v>
      </c>
      <c r="Q1377" s="69">
        <v>0</v>
      </c>
      <c r="R1377" s="69">
        <v>0</v>
      </c>
      <c r="S1377" s="69">
        <v>0</v>
      </c>
      <c r="T1377" s="69">
        <v>0</v>
      </c>
      <c r="U1377" s="69">
        <v>0</v>
      </c>
      <c r="V1377" s="69">
        <v>0</v>
      </c>
      <c r="W1377" s="69">
        <v>0</v>
      </c>
      <c r="X1377" s="69">
        <v>0</v>
      </c>
      <c r="Y1377" s="69">
        <v>0</v>
      </c>
      <c r="Z1377" s="69">
        <v>0</v>
      </c>
      <c r="AA1377" s="69">
        <v>0</v>
      </c>
    </row>
    <row r="1378" spans="1:27">
      <c r="A1378" s="67" t="s">
        <v>3053</v>
      </c>
      <c r="B1378" s="67" t="s">
        <v>248</v>
      </c>
      <c r="C1378" s="67" t="s">
        <v>3088</v>
      </c>
      <c r="D1378" s="67" t="s">
        <v>3361</v>
      </c>
      <c r="E1378" s="67" t="s">
        <v>3362</v>
      </c>
      <c r="F1378" s="67" t="s">
        <v>1830</v>
      </c>
      <c r="G1378" s="67" t="s">
        <v>3035</v>
      </c>
      <c r="H1378" s="67" t="s">
        <v>1060</v>
      </c>
      <c r="I1378" s="67" t="s">
        <v>1116</v>
      </c>
      <c r="J1378" s="67" t="s">
        <v>4602</v>
      </c>
      <c r="K1378" s="67" t="s">
        <v>4763</v>
      </c>
      <c r="L1378" s="68">
        <v>10000</v>
      </c>
      <c r="M1378" s="68">
        <v>0</v>
      </c>
      <c r="N1378" s="68">
        <v>10000</v>
      </c>
      <c r="O1378" s="67" t="s">
        <v>4764</v>
      </c>
      <c r="P1378" s="67" t="str">
        <f>TMES[[#This Row],[cedula]]&amp;TMES[[#This Row],[ctapresup]]</f>
        <v>402269437572.1.2.2.05</v>
      </c>
      <c r="Q1378" s="69">
        <v>0</v>
      </c>
      <c r="R1378" s="69">
        <v>0</v>
      </c>
      <c r="S1378" s="69">
        <v>0</v>
      </c>
      <c r="T1378" s="69">
        <v>0</v>
      </c>
      <c r="U1378" s="69">
        <v>0</v>
      </c>
      <c r="V1378" s="69">
        <v>0</v>
      </c>
      <c r="W1378" s="69">
        <v>0</v>
      </c>
      <c r="X1378" s="69">
        <v>0</v>
      </c>
      <c r="Y1378" s="69">
        <v>0</v>
      </c>
      <c r="Z1378" s="69">
        <v>0</v>
      </c>
      <c r="AA1378" s="69">
        <v>0</v>
      </c>
    </row>
    <row r="1379" spans="1:27">
      <c r="A1379" s="67" t="s">
        <v>3053</v>
      </c>
      <c r="B1379" s="67" t="s">
        <v>248</v>
      </c>
      <c r="C1379" s="67" t="s">
        <v>3088</v>
      </c>
      <c r="D1379" s="67" t="s">
        <v>3361</v>
      </c>
      <c r="E1379" s="67" t="s">
        <v>3362</v>
      </c>
      <c r="F1379" s="67" t="s">
        <v>1066</v>
      </c>
      <c r="G1379" s="67" t="s">
        <v>3036</v>
      </c>
      <c r="H1379" s="67" t="s">
        <v>1060</v>
      </c>
      <c r="I1379" s="67" t="s">
        <v>342</v>
      </c>
      <c r="J1379" s="67" t="s">
        <v>4603</v>
      </c>
      <c r="K1379" s="67" t="s">
        <v>4763</v>
      </c>
      <c r="L1379" s="68">
        <v>10000</v>
      </c>
      <c r="M1379" s="68">
        <v>0</v>
      </c>
      <c r="N1379" s="68">
        <v>10000</v>
      </c>
      <c r="O1379" s="67" t="s">
        <v>4764</v>
      </c>
      <c r="P1379" s="67" t="str">
        <f>TMES[[#This Row],[cedula]]&amp;TMES[[#This Row],[ctapresup]]</f>
        <v>044002550992.1.2.2.05</v>
      </c>
      <c r="Q1379" s="69">
        <v>0</v>
      </c>
      <c r="R1379" s="69">
        <v>0</v>
      </c>
      <c r="S1379" s="69">
        <v>0</v>
      </c>
      <c r="T1379" s="69">
        <v>0</v>
      </c>
      <c r="U1379" s="69">
        <v>0</v>
      </c>
      <c r="V1379" s="69">
        <v>0</v>
      </c>
      <c r="W1379" s="69">
        <v>0</v>
      </c>
      <c r="X1379" s="69">
        <v>0</v>
      </c>
      <c r="Y1379" s="69">
        <v>0</v>
      </c>
      <c r="Z1379" s="69">
        <v>0</v>
      </c>
      <c r="AA1379" s="69">
        <v>0</v>
      </c>
    </row>
    <row r="1380" spans="1:27">
      <c r="A1380" s="67" t="s">
        <v>3053</v>
      </c>
      <c r="B1380" s="67" t="s">
        <v>248</v>
      </c>
      <c r="C1380" s="67" t="s">
        <v>3088</v>
      </c>
      <c r="D1380" s="67" t="s">
        <v>3361</v>
      </c>
      <c r="E1380" s="67" t="s">
        <v>3362</v>
      </c>
      <c r="F1380" s="67" t="s">
        <v>1751</v>
      </c>
      <c r="G1380" s="67" t="s">
        <v>3037</v>
      </c>
      <c r="H1380" s="67" t="s">
        <v>1060</v>
      </c>
      <c r="I1380" s="67" t="s">
        <v>1116</v>
      </c>
      <c r="J1380" s="67" t="s">
        <v>4604</v>
      </c>
      <c r="K1380" s="67" t="s">
        <v>4763</v>
      </c>
      <c r="L1380" s="68">
        <v>15000</v>
      </c>
      <c r="M1380" s="68">
        <v>0</v>
      </c>
      <c r="N1380" s="68">
        <v>15000</v>
      </c>
      <c r="O1380" s="67" t="s">
        <v>4764</v>
      </c>
      <c r="P1380" s="67" t="str">
        <f>TMES[[#This Row],[cedula]]&amp;TMES[[#This Row],[ctapresup]]</f>
        <v>001117156452.1.2.2.05</v>
      </c>
      <c r="Q1380" s="69">
        <v>0</v>
      </c>
      <c r="R1380" s="69">
        <v>0</v>
      </c>
      <c r="S1380" s="69">
        <v>0</v>
      </c>
      <c r="T1380" s="69">
        <v>0</v>
      </c>
      <c r="U1380" s="69">
        <v>0</v>
      </c>
      <c r="V1380" s="69">
        <v>0</v>
      </c>
      <c r="W1380" s="69">
        <v>0</v>
      </c>
      <c r="X1380" s="69">
        <v>0</v>
      </c>
      <c r="Y1380" s="69">
        <v>0</v>
      </c>
      <c r="Z1380" s="69">
        <v>0</v>
      </c>
      <c r="AA1380" s="69">
        <v>0</v>
      </c>
    </row>
    <row r="1381" spans="1:27">
      <c r="A1381" s="67" t="s">
        <v>3053</v>
      </c>
      <c r="B1381" s="67" t="s">
        <v>248</v>
      </c>
      <c r="C1381" s="67" t="s">
        <v>3088</v>
      </c>
      <c r="D1381" s="67" t="s">
        <v>3361</v>
      </c>
      <c r="E1381" s="67" t="s">
        <v>3362</v>
      </c>
      <c r="F1381" s="67" t="s">
        <v>1667</v>
      </c>
      <c r="G1381" s="67" t="s">
        <v>3038</v>
      </c>
      <c r="H1381" s="67" t="s">
        <v>1060</v>
      </c>
      <c r="I1381" s="67" t="s">
        <v>1116</v>
      </c>
      <c r="J1381" s="67" t="s">
        <v>4605</v>
      </c>
      <c r="K1381" s="67" t="s">
        <v>4763</v>
      </c>
      <c r="L1381" s="68">
        <v>10000</v>
      </c>
      <c r="M1381" s="68">
        <v>0</v>
      </c>
      <c r="N1381" s="68">
        <v>10000</v>
      </c>
      <c r="O1381" s="67" t="s">
        <v>4764</v>
      </c>
      <c r="P1381" s="67" t="str">
        <f>TMES[[#This Row],[cedula]]&amp;TMES[[#This Row],[ctapresup]]</f>
        <v>001116959122.1.2.2.05</v>
      </c>
      <c r="Q1381" s="69">
        <v>0</v>
      </c>
      <c r="R1381" s="69">
        <v>0</v>
      </c>
      <c r="S1381" s="69">
        <v>0</v>
      </c>
      <c r="T1381" s="69">
        <v>0</v>
      </c>
      <c r="U1381" s="69">
        <v>0</v>
      </c>
      <c r="V1381" s="69">
        <v>0</v>
      </c>
      <c r="W1381" s="69">
        <v>0</v>
      </c>
      <c r="X1381" s="69">
        <v>0</v>
      </c>
      <c r="Y1381" s="69">
        <v>0</v>
      </c>
      <c r="Z1381" s="69">
        <v>0</v>
      </c>
      <c r="AA1381" s="69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Q1387"/>
  <sheetViews>
    <sheetView topLeftCell="A180" workbookViewId="0"/>
  </sheetViews>
  <sheetFormatPr defaultColWidth="11.42578125" defaultRowHeight="15"/>
  <cols>
    <col min="1" max="1" width="46.7109375" style="46" customWidth="1"/>
    <col min="2" max="2" width="11.42578125" style="46"/>
    <col min="3" max="3" width="10.7109375" style="46" bestFit="1" customWidth="1"/>
    <col min="4" max="4" width="26.28515625" style="46" customWidth="1"/>
    <col min="5" max="5" width="36.42578125" style="46" bestFit="1" customWidth="1"/>
    <col min="6" max="6" width="53.28515625" style="46" bestFit="1" customWidth="1"/>
    <col min="7" max="7" width="13.85546875" style="46" customWidth="1"/>
    <col min="8" max="8" width="23.42578125" style="46" customWidth="1"/>
    <col min="9" max="9" width="49.140625" style="46" bestFit="1" customWidth="1"/>
    <col min="10" max="10" width="36.42578125" style="46" bestFit="1" customWidth="1"/>
    <col min="11" max="12" width="11.42578125" style="46"/>
    <col min="13" max="13" width="53.28515625" style="46" bestFit="1" customWidth="1"/>
    <col min="14" max="14" width="23.28515625" style="46" bestFit="1" customWidth="1"/>
    <col min="15" max="16384" width="11.42578125" style="46"/>
  </cols>
  <sheetData>
    <row r="1" spans="1:17">
      <c r="A1" s="46" t="s">
        <v>1894</v>
      </c>
      <c r="B1" s="46" t="s">
        <v>3050</v>
      </c>
      <c r="D1" s="46" t="s">
        <v>3244</v>
      </c>
      <c r="E1" s="46" t="s">
        <v>3224</v>
      </c>
    </row>
    <row r="2" spans="1:17">
      <c r="A2" s="46" t="s">
        <v>3039</v>
      </c>
      <c r="B2" s="46" t="s">
        <v>3051</v>
      </c>
      <c r="D2" s="46" t="s">
        <v>3139</v>
      </c>
      <c r="E2" s="47" t="s">
        <v>3088</v>
      </c>
    </row>
    <row r="3" spans="1:17">
      <c r="A3" s="46" t="s">
        <v>11</v>
      </c>
      <c r="B3" s="46" t="s">
        <v>3052</v>
      </c>
      <c r="D3" s="46" t="s">
        <v>3155</v>
      </c>
      <c r="E3" s="47" t="s">
        <v>3091</v>
      </c>
    </row>
    <row r="4" spans="1:17">
      <c r="A4" s="46" t="s">
        <v>3048</v>
      </c>
      <c r="B4" s="46" t="s">
        <v>3053</v>
      </c>
      <c r="D4" s="46" t="s">
        <v>3185</v>
      </c>
      <c r="E4" s="47" t="s">
        <v>3102</v>
      </c>
    </row>
    <row r="5" spans="1:17">
      <c r="A5" s="46" t="s">
        <v>3049</v>
      </c>
      <c r="B5" s="46" t="s">
        <v>3054</v>
      </c>
    </row>
    <row r="8" spans="1:17">
      <c r="A8" s="46" t="s">
        <v>1655</v>
      </c>
      <c r="B8" s="77" t="s">
        <v>1026</v>
      </c>
      <c r="C8" s="77" t="s">
        <v>1027</v>
      </c>
      <c r="E8" s="46" t="s">
        <v>3086</v>
      </c>
      <c r="F8" s="46" t="s">
        <v>2</v>
      </c>
      <c r="I8" s="46" t="s">
        <v>3274</v>
      </c>
      <c r="J8" s="46" t="s">
        <v>3275</v>
      </c>
      <c r="M8" s="55" t="s">
        <v>2</v>
      </c>
      <c r="N8" s="56" t="s">
        <v>3086</v>
      </c>
      <c r="Q8" s="46" t="s">
        <v>11</v>
      </c>
    </row>
    <row r="9" spans="1:17">
      <c r="A9" s="46" t="s">
        <v>1581</v>
      </c>
      <c r="B9" s="50">
        <v>44774</v>
      </c>
      <c r="C9" s="50">
        <v>44958</v>
      </c>
      <c r="E9" s="46" t="s">
        <v>776</v>
      </c>
      <c r="F9" s="46" t="s">
        <v>1609</v>
      </c>
      <c r="I9" s="46" t="s">
        <v>3178</v>
      </c>
      <c r="J9" s="46" t="s">
        <v>776</v>
      </c>
      <c r="M9" s="54" t="s">
        <v>3237</v>
      </c>
      <c r="N9" s="53" t="s">
        <v>11</v>
      </c>
      <c r="Q9" s="46" t="s">
        <v>4793</v>
      </c>
    </row>
    <row r="10" spans="1:17">
      <c r="A10" s="46" t="s">
        <v>1582</v>
      </c>
      <c r="B10" s="50">
        <v>44774</v>
      </c>
      <c r="C10" s="50">
        <v>44958</v>
      </c>
      <c r="E10" s="46" t="s">
        <v>776</v>
      </c>
      <c r="F10" s="46" t="s">
        <v>928</v>
      </c>
      <c r="I10" s="46" t="s">
        <v>1232</v>
      </c>
      <c r="J10" s="46" t="s">
        <v>776</v>
      </c>
      <c r="M10" s="52" t="s">
        <v>1084</v>
      </c>
      <c r="N10" s="51" t="s">
        <v>11</v>
      </c>
      <c r="Q10" s="46" t="s">
        <v>3049</v>
      </c>
    </row>
    <row r="11" spans="1:17">
      <c r="A11" s="46" t="s">
        <v>1583</v>
      </c>
      <c r="B11" s="50">
        <v>44774</v>
      </c>
      <c r="C11" s="50">
        <v>44958</v>
      </c>
      <c r="E11" s="46" t="s">
        <v>776</v>
      </c>
      <c r="F11" s="46" t="s">
        <v>1195</v>
      </c>
      <c r="I11" s="46" t="s">
        <v>927</v>
      </c>
      <c r="J11" s="46" t="s">
        <v>776</v>
      </c>
      <c r="M11" s="54" t="s">
        <v>32</v>
      </c>
      <c r="N11" s="53" t="s">
        <v>11</v>
      </c>
      <c r="Q11" s="46" t="s">
        <v>248</v>
      </c>
    </row>
    <row r="12" spans="1:17">
      <c r="A12" s="46" t="s">
        <v>1056</v>
      </c>
      <c r="B12" s="50">
        <v>44774</v>
      </c>
      <c r="C12" s="50">
        <v>44958</v>
      </c>
      <c r="E12" s="46" t="s">
        <v>776</v>
      </c>
      <c r="F12" s="46" t="s">
        <v>123</v>
      </c>
      <c r="I12" s="46" t="s">
        <v>1191</v>
      </c>
      <c r="J12" s="46" t="s">
        <v>776</v>
      </c>
      <c r="M12" s="52" t="s">
        <v>130</v>
      </c>
      <c r="N12" s="51" t="s">
        <v>11</v>
      </c>
      <c r="Q12"/>
    </row>
    <row r="13" spans="1:17">
      <c r="A13" s="46" t="s">
        <v>1031</v>
      </c>
      <c r="B13" s="50">
        <v>44774</v>
      </c>
      <c r="C13" s="50">
        <v>44958</v>
      </c>
      <c r="E13" s="46" t="s">
        <v>776</v>
      </c>
      <c r="F13" s="46" t="s">
        <v>59</v>
      </c>
      <c r="I13" s="46" t="s">
        <v>1196</v>
      </c>
      <c r="J13" s="46" t="s">
        <v>776</v>
      </c>
      <c r="M13" s="54" t="s">
        <v>303</v>
      </c>
      <c r="N13" s="53" t="s">
        <v>1989</v>
      </c>
      <c r="Q13"/>
    </row>
    <row r="14" spans="1:17">
      <c r="A14" s="46" t="s">
        <v>1584</v>
      </c>
      <c r="B14" s="50">
        <v>44774</v>
      </c>
      <c r="C14" s="50">
        <v>44958</v>
      </c>
      <c r="E14" s="46" t="s">
        <v>776</v>
      </c>
      <c r="F14" s="46" t="s">
        <v>385</v>
      </c>
      <c r="I14" s="46" t="s">
        <v>996</v>
      </c>
      <c r="J14" s="46" t="s">
        <v>776</v>
      </c>
      <c r="M14" s="52" t="s">
        <v>100</v>
      </c>
      <c r="N14" s="51" t="s">
        <v>11</v>
      </c>
      <c r="Q14"/>
    </row>
    <row r="15" spans="1:17">
      <c r="A15" s="46" t="s">
        <v>1904</v>
      </c>
      <c r="B15" s="50">
        <v>44774</v>
      </c>
      <c r="C15" s="50">
        <v>44958</v>
      </c>
      <c r="E15" s="46" t="s">
        <v>776</v>
      </c>
      <c r="F15" s="46" t="s">
        <v>775</v>
      </c>
      <c r="I15" s="46" t="s">
        <v>642</v>
      </c>
      <c r="J15" s="46" t="s">
        <v>776</v>
      </c>
      <c r="M15" s="54" t="s">
        <v>196</v>
      </c>
      <c r="N15" s="53" t="s">
        <v>11</v>
      </c>
      <c r="Q15"/>
    </row>
    <row r="16" spans="1:17">
      <c r="A16" s="46" t="s">
        <v>1585</v>
      </c>
      <c r="B16" s="50">
        <v>44774</v>
      </c>
      <c r="C16" s="50">
        <v>44958</v>
      </c>
      <c r="E16" s="46" t="s">
        <v>146</v>
      </c>
      <c r="F16" s="46" t="s">
        <v>100</v>
      </c>
      <c r="I16" s="46" t="s">
        <v>1095</v>
      </c>
      <c r="J16" s="46" t="s">
        <v>776</v>
      </c>
      <c r="M16" s="52" t="s">
        <v>724</v>
      </c>
      <c r="N16" s="51" t="s">
        <v>1989</v>
      </c>
      <c r="Q16"/>
    </row>
    <row r="17" spans="1:17">
      <c r="A17" s="46" t="s">
        <v>1586</v>
      </c>
      <c r="B17" s="50">
        <v>44774</v>
      </c>
      <c r="C17" s="50">
        <v>44958</v>
      </c>
      <c r="E17" s="46" t="s">
        <v>146</v>
      </c>
      <c r="F17" s="46" t="s">
        <v>775</v>
      </c>
      <c r="I17" s="46" t="s">
        <v>1264</v>
      </c>
      <c r="J17" s="46" t="s">
        <v>776</v>
      </c>
      <c r="M17" s="54" t="s">
        <v>10</v>
      </c>
      <c r="N17" s="53" t="s">
        <v>1989</v>
      </c>
      <c r="Q17"/>
    </row>
    <row r="18" spans="1:17">
      <c r="A18" s="46" t="s">
        <v>1911</v>
      </c>
      <c r="B18" s="50">
        <v>44774</v>
      </c>
      <c r="C18" s="50">
        <v>44958</v>
      </c>
      <c r="E18" s="46" t="s">
        <v>146</v>
      </c>
      <c r="F18" s="46" t="s">
        <v>1186</v>
      </c>
      <c r="I18" s="46" t="s">
        <v>384</v>
      </c>
      <c r="J18" s="46" t="s">
        <v>776</v>
      </c>
      <c r="M18" s="52" t="s">
        <v>55</v>
      </c>
      <c r="N18" s="51" t="s">
        <v>11</v>
      </c>
      <c r="Q18"/>
    </row>
    <row r="19" spans="1:17">
      <c r="A19" s="46" t="s">
        <v>1975</v>
      </c>
      <c r="B19" s="50">
        <v>44774</v>
      </c>
      <c r="C19" s="50">
        <v>44958</v>
      </c>
      <c r="E19" s="46" t="s">
        <v>146</v>
      </c>
      <c r="F19" s="46" t="s">
        <v>1654</v>
      </c>
      <c r="I19" s="46" t="s">
        <v>1234</v>
      </c>
      <c r="J19" s="46" t="s">
        <v>776</v>
      </c>
      <c r="M19" s="54" t="s">
        <v>389</v>
      </c>
      <c r="N19" s="53" t="s">
        <v>11</v>
      </c>
      <c r="Q19"/>
    </row>
    <row r="20" spans="1:17">
      <c r="A20" s="46" t="s">
        <v>1618</v>
      </c>
      <c r="B20" s="50"/>
      <c r="C20" s="50"/>
      <c r="E20" s="46" t="s">
        <v>1989</v>
      </c>
      <c r="F20" s="46" t="s">
        <v>724</v>
      </c>
      <c r="I20" s="46" t="s">
        <v>1289</v>
      </c>
      <c r="J20" s="46" t="s">
        <v>776</v>
      </c>
      <c r="M20" s="52" t="s">
        <v>1087</v>
      </c>
      <c r="N20" s="51" t="s">
        <v>11</v>
      </c>
      <c r="Q20"/>
    </row>
    <row r="21" spans="1:17">
      <c r="A21" s="46" t="s">
        <v>1619</v>
      </c>
      <c r="B21" s="50">
        <v>44805</v>
      </c>
      <c r="C21" s="50">
        <v>44986</v>
      </c>
      <c r="E21" s="46" t="s">
        <v>1989</v>
      </c>
      <c r="F21" s="46" t="s">
        <v>10</v>
      </c>
      <c r="I21" s="46" t="s">
        <v>998</v>
      </c>
      <c r="J21" s="46" t="s">
        <v>776</v>
      </c>
      <c r="M21" s="54" t="s">
        <v>802</v>
      </c>
      <c r="N21" s="53" t="s">
        <v>11</v>
      </c>
      <c r="Q21"/>
    </row>
    <row r="22" spans="1:17">
      <c r="A22" s="46" t="s">
        <v>1864</v>
      </c>
      <c r="B22" s="50">
        <f>_xlfn.XLOOKUP(TFECHAS[[#This Row],[NOMBRE Y APELLIDO]],'[1]Temporales 2023'!$C$8:$C$102,'[1]Temporales 2023'!$F$8:$F$102)</f>
        <v>44805</v>
      </c>
      <c r="C22" s="50">
        <f>_xlfn.XLOOKUP(TFECHAS[[#This Row],[NOMBRE Y APELLIDO]],'[1]Temporales 2023'!$C$8:$C$102,'[1]Temporales 2023'!$G$8:$G$102)</f>
        <v>44986</v>
      </c>
      <c r="E22" s="46" t="s">
        <v>1989</v>
      </c>
      <c r="F22" s="46" t="s">
        <v>8</v>
      </c>
      <c r="I22" s="46" t="s">
        <v>1844</v>
      </c>
      <c r="J22" s="46" t="s">
        <v>146</v>
      </c>
      <c r="M22" s="54" t="s">
        <v>104</v>
      </c>
      <c r="N22" s="53" t="s">
        <v>11</v>
      </c>
      <c r="Q22"/>
    </row>
    <row r="23" spans="1:17">
      <c r="A23" s="46" t="s">
        <v>1620</v>
      </c>
      <c r="B23" s="50">
        <f>_xlfn.XLOOKUP(TFECHAS[[#This Row],[NOMBRE Y APELLIDO]],'[1]Temporales 2023'!$C$8:$C$102,'[1]Temporales 2023'!$F$8:$F$102)</f>
        <v>44805</v>
      </c>
      <c r="C23" s="50">
        <f>_xlfn.XLOOKUP(TFECHAS[[#This Row],[NOMBRE Y APELLIDO]],'[1]Temporales 2023'!$C$8:$C$102,'[1]Temporales 2023'!$G$8:$G$102)</f>
        <v>44986</v>
      </c>
      <c r="E23" s="46" t="s">
        <v>1989</v>
      </c>
      <c r="F23" s="46" t="s">
        <v>1601</v>
      </c>
      <c r="I23" s="46" t="s">
        <v>774</v>
      </c>
      <c r="J23" s="46" t="s">
        <v>146</v>
      </c>
      <c r="M23" s="54" t="s">
        <v>1601</v>
      </c>
      <c r="N23" s="53" t="s">
        <v>1989</v>
      </c>
      <c r="Q23"/>
    </row>
    <row r="24" spans="1:17">
      <c r="A24" s="46" t="s">
        <v>1621</v>
      </c>
      <c r="B24" s="50">
        <f>_xlfn.XLOOKUP(TFECHAS[[#This Row],[NOMBRE Y APELLIDO]],'[1]Temporales 2023'!$C$8:$C$102,'[1]Temporales 2023'!$F$8:$F$102)</f>
        <v>44805</v>
      </c>
      <c r="C24" s="50">
        <f>_xlfn.XLOOKUP(TFECHAS[[#This Row],[NOMBRE Y APELLIDO]],'[1]Temporales 2023'!$C$8:$C$102,'[1]Temporales 2023'!$G$8:$G$102)</f>
        <v>44986</v>
      </c>
      <c r="E24" s="46" t="s">
        <v>1989</v>
      </c>
      <c r="F24" s="46" t="s">
        <v>218</v>
      </c>
      <c r="I24" s="46" t="s">
        <v>1921</v>
      </c>
      <c r="J24" s="46" t="s">
        <v>146</v>
      </c>
      <c r="M24" s="54" t="s">
        <v>8</v>
      </c>
      <c r="N24" s="53" t="s">
        <v>1989</v>
      </c>
      <c r="Q24"/>
    </row>
    <row r="25" spans="1:17">
      <c r="A25" s="46" t="s">
        <v>1622</v>
      </c>
      <c r="B25" s="50">
        <f>_xlfn.XLOOKUP(TFECHAS[[#This Row],[NOMBRE Y APELLIDO]],'[1]Temporales 2023'!$C$8:$C$102,'[1]Temporales 2023'!$F$8:$F$102)</f>
        <v>44805</v>
      </c>
      <c r="C25" s="50">
        <f>_xlfn.XLOOKUP(TFECHAS[[#This Row],[NOMBRE Y APELLIDO]],'[1]Temporales 2023'!$C$8:$C$102,'[1]Temporales 2023'!$G$8:$G$102)</f>
        <v>44986</v>
      </c>
      <c r="E25" s="46" t="s">
        <v>1989</v>
      </c>
      <c r="F25" s="46" t="s">
        <v>128</v>
      </c>
      <c r="I25" s="46" t="s">
        <v>3183</v>
      </c>
      <c r="J25" s="46" t="s">
        <v>146</v>
      </c>
      <c r="M25" s="52" t="s">
        <v>218</v>
      </c>
      <c r="N25" s="51" t="s">
        <v>1989</v>
      </c>
      <c r="Q25"/>
    </row>
    <row r="26" spans="1:17">
      <c r="A26" s="46" t="s">
        <v>1623</v>
      </c>
      <c r="B26" s="50">
        <f>_xlfn.XLOOKUP(TFECHAS[[#This Row],[NOMBRE Y APELLIDO]],'[1]Temporales 2023'!$C$8:$C$102,'[1]Temporales 2023'!$F$8:$F$102)</f>
        <v>44805</v>
      </c>
      <c r="C26" s="50">
        <f>_xlfn.XLOOKUP(TFECHAS[[#This Row],[NOMBRE Y APELLIDO]],'[1]Temporales 2023'!$C$8:$C$102,'[1]Temporales 2023'!$G$8:$G$102)</f>
        <v>44986</v>
      </c>
      <c r="E26" s="46" t="s">
        <v>1989</v>
      </c>
      <c r="F26" s="46" t="s">
        <v>42</v>
      </c>
      <c r="I26" s="46" t="s">
        <v>3174</v>
      </c>
      <c r="J26" s="46" t="s">
        <v>146</v>
      </c>
      <c r="M26" s="52" t="s">
        <v>15</v>
      </c>
      <c r="N26" s="51" t="s">
        <v>11</v>
      </c>
      <c r="Q26"/>
    </row>
    <row r="27" spans="1:17">
      <c r="A27" s="46" t="s">
        <v>1624</v>
      </c>
      <c r="B27" s="50">
        <f>_xlfn.XLOOKUP(TFECHAS[[#This Row],[NOMBRE Y APELLIDO]],'[1]Temporales 2023'!$C$8:$C$102,'[1]Temporales 2023'!$F$8:$F$102)</f>
        <v>44805</v>
      </c>
      <c r="C27" s="50">
        <f>_xlfn.XLOOKUP(TFECHAS[[#This Row],[NOMBRE Y APELLIDO]],'[1]Temporales 2023'!$C$8:$C$102,'[1]Temporales 2023'!$G$8:$G$102)</f>
        <v>44986</v>
      </c>
      <c r="E27" s="46" t="s">
        <v>1989</v>
      </c>
      <c r="F27" s="46" t="s">
        <v>133</v>
      </c>
      <c r="I27" s="46" t="s">
        <v>3167</v>
      </c>
      <c r="J27" s="46" t="s">
        <v>146</v>
      </c>
      <c r="M27" s="54" t="s">
        <v>128</v>
      </c>
      <c r="N27" s="53" t="s">
        <v>1989</v>
      </c>
      <c r="Q27"/>
    </row>
    <row r="28" spans="1:17">
      <c r="A28" s="46" t="s">
        <v>1625</v>
      </c>
      <c r="B28" s="50">
        <f>_xlfn.XLOOKUP(TFECHAS[[#This Row],[NOMBRE Y APELLIDO]],'[1]Temporales 2023'!$C$8:$C$102,'[1]Temporales 2023'!$F$8:$F$102)</f>
        <v>44805</v>
      </c>
      <c r="C28" s="50">
        <f>_xlfn.XLOOKUP(TFECHAS[[#This Row],[NOMBRE Y APELLIDO]],'[1]Temporales 2023'!$C$8:$C$102,'[1]Temporales 2023'!$G$8:$G$102)</f>
        <v>44986</v>
      </c>
      <c r="E28" s="46" t="s">
        <v>1989</v>
      </c>
      <c r="F28" s="46" t="s">
        <v>1069</v>
      </c>
      <c r="I28" s="46" t="s">
        <v>806</v>
      </c>
      <c r="J28" s="46" t="s">
        <v>146</v>
      </c>
      <c r="M28" s="52" t="s">
        <v>42</v>
      </c>
      <c r="N28" s="51" t="s">
        <v>1989</v>
      </c>
      <c r="Q28"/>
    </row>
    <row r="29" spans="1:17">
      <c r="A29" s="46" t="s">
        <v>1626</v>
      </c>
      <c r="B29" s="50">
        <f>_xlfn.XLOOKUP(TFECHAS[[#This Row],[NOMBRE Y APELLIDO]],'[1]Temporales 2023'!$C$8:$C$102,'[1]Temporales 2023'!$F$8:$F$102)</f>
        <v>44805</v>
      </c>
      <c r="C29" s="50">
        <f>_xlfn.XLOOKUP(TFECHAS[[#This Row],[NOMBRE Y APELLIDO]],'[1]Temporales 2023'!$C$8:$C$102,'[1]Temporales 2023'!$G$8:$G$102)</f>
        <v>44986</v>
      </c>
      <c r="E29" s="46" t="s">
        <v>1989</v>
      </c>
      <c r="F29" s="46" t="s">
        <v>120</v>
      </c>
      <c r="I29" s="46" t="s">
        <v>1217</v>
      </c>
      <c r="J29" s="46" t="s">
        <v>146</v>
      </c>
      <c r="M29" s="54" t="s">
        <v>805</v>
      </c>
      <c r="N29" s="53" t="s">
        <v>1989</v>
      </c>
      <c r="Q29"/>
    </row>
    <row r="30" spans="1:17">
      <c r="A30" s="46" t="s">
        <v>1627</v>
      </c>
      <c r="B30" s="50">
        <f>_xlfn.XLOOKUP(TFECHAS[[#This Row],[NOMBRE Y APELLIDO]],'[1]Temporales 2023'!$C$8:$C$102,'[1]Temporales 2023'!$F$8:$F$102)</f>
        <v>44805</v>
      </c>
      <c r="C30" s="50">
        <f>_xlfn.XLOOKUP(TFECHAS[[#This Row],[NOMBRE Y APELLIDO]],'[1]Temporales 2023'!$C$8:$C$102,'[1]Temporales 2023'!$G$8:$G$102)</f>
        <v>44986</v>
      </c>
      <c r="E30" s="46" t="s">
        <v>1989</v>
      </c>
      <c r="F30" s="46" t="s">
        <v>171</v>
      </c>
      <c r="I30" s="46" t="s">
        <v>1227</v>
      </c>
      <c r="J30" s="46" t="s">
        <v>146</v>
      </c>
      <c r="M30" s="52" t="s">
        <v>401</v>
      </c>
      <c r="N30" s="51" t="s">
        <v>11</v>
      </c>
      <c r="Q30"/>
    </row>
    <row r="31" spans="1:17">
      <c r="A31" s="46" t="s">
        <v>1628</v>
      </c>
      <c r="B31" s="50">
        <f>_xlfn.XLOOKUP(TFECHAS[[#This Row],[NOMBRE Y APELLIDO]],'[1]Temporales 2023'!$C$8:$C$102,'[1]Temporales 2023'!$F$8:$F$102)</f>
        <v>44805</v>
      </c>
      <c r="C31" s="50">
        <f>_xlfn.XLOOKUP(TFECHAS[[#This Row],[NOMBRE Y APELLIDO]],'[1]Temporales 2023'!$C$8:$C$102,'[1]Temporales 2023'!$G$8:$G$102)</f>
        <v>44986</v>
      </c>
      <c r="E31" s="46" t="s">
        <v>1989</v>
      </c>
      <c r="F31" s="46" t="s">
        <v>30</v>
      </c>
      <c r="I31" s="46" t="s">
        <v>1126</v>
      </c>
      <c r="J31" s="46" t="s">
        <v>146</v>
      </c>
      <c r="M31" s="52" t="s">
        <v>251</v>
      </c>
      <c r="N31" s="51" t="s">
        <v>11</v>
      </c>
      <c r="Q31"/>
    </row>
    <row r="32" spans="1:17">
      <c r="A32" s="46" t="s">
        <v>1629</v>
      </c>
      <c r="B32" s="50">
        <f>_xlfn.XLOOKUP(TFECHAS[[#This Row],[NOMBRE Y APELLIDO]],'[1]Temporales 2023'!$C$8:$C$102,'[1]Temporales 2023'!$F$8:$F$102)</f>
        <v>44805</v>
      </c>
      <c r="C32" s="50">
        <f>_xlfn.XLOOKUP(TFECHAS[[#This Row],[NOMBRE Y APELLIDO]],'[1]Temporales 2023'!$C$8:$C$102,'[1]Temporales 2023'!$G$8:$G$102)</f>
        <v>44986</v>
      </c>
      <c r="E32" s="46" t="s">
        <v>1989</v>
      </c>
      <c r="F32" s="46" t="s">
        <v>27</v>
      </c>
      <c r="I32" s="46" t="s">
        <v>1605</v>
      </c>
      <c r="J32" s="46" t="s">
        <v>146</v>
      </c>
      <c r="M32" s="54" t="s">
        <v>772</v>
      </c>
      <c r="N32" s="53" t="s">
        <v>11</v>
      </c>
      <c r="Q32"/>
    </row>
    <row r="33" spans="1:17">
      <c r="A33" s="46" t="s">
        <v>1630</v>
      </c>
      <c r="B33" s="50">
        <f>_xlfn.XLOOKUP(TFECHAS[[#This Row],[NOMBRE Y APELLIDO]],'[1]Temporales 2023'!$C$8:$C$102,'[1]Temporales 2023'!$F$8:$F$102)</f>
        <v>44805</v>
      </c>
      <c r="C33" s="50">
        <f>_xlfn.XLOOKUP(TFECHAS[[#This Row],[NOMBRE Y APELLIDO]],'[1]Temporales 2023'!$C$8:$C$102,'[1]Temporales 2023'!$G$8:$G$102)</f>
        <v>44986</v>
      </c>
      <c r="E33" s="46" t="s">
        <v>1989</v>
      </c>
      <c r="F33" s="46" t="s">
        <v>474</v>
      </c>
      <c r="I33" s="46" t="s">
        <v>1843</v>
      </c>
      <c r="J33" s="46" t="s">
        <v>146</v>
      </c>
      <c r="M33" s="54" t="s">
        <v>780</v>
      </c>
      <c r="N33" s="53" t="s">
        <v>11</v>
      </c>
      <c r="Q33"/>
    </row>
    <row r="34" spans="1:17">
      <c r="A34" s="46" t="s">
        <v>1631</v>
      </c>
      <c r="B34" s="50">
        <f>_xlfn.XLOOKUP(TFECHAS[[#This Row],[NOMBRE Y APELLIDO]],'[1]Temporales 2023'!$C$8:$C$102,'[1]Temporales 2023'!$F$8:$F$102)</f>
        <v>44805</v>
      </c>
      <c r="C34" s="50">
        <f>_xlfn.XLOOKUP(TFECHAS[[#This Row],[NOMBRE Y APELLIDO]],'[1]Temporales 2023'!$C$8:$C$102,'[1]Temporales 2023'!$G$8:$G$102)</f>
        <v>44986</v>
      </c>
      <c r="E34" s="46" t="s">
        <v>1989</v>
      </c>
      <c r="F34" s="46" t="s">
        <v>697</v>
      </c>
      <c r="I34" s="46" t="s">
        <v>1187</v>
      </c>
      <c r="J34" s="46" t="s">
        <v>146</v>
      </c>
      <c r="M34" s="52" t="s">
        <v>140</v>
      </c>
      <c r="N34" s="51" t="s">
        <v>11</v>
      </c>
      <c r="Q34"/>
    </row>
    <row r="35" spans="1:17">
      <c r="A35" s="46" t="s">
        <v>1860</v>
      </c>
      <c r="B35" s="50">
        <v>44866</v>
      </c>
      <c r="C35" s="50">
        <v>45047</v>
      </c>
      <c r="E35" s="46" t="s">
        <v>1989</v>
      </c>
      <c r="F35" s="46" t="s">
        <v>294</v>
      </c>
      <c r="I35" s="46" t="s">
        <v>1922</v>
      </c>
      <c r="J35" s="46" t="s">
        <v>146</v>
      </c>
      <c r="M35" s="52" t="s">
        <v>82</v>
      </c>
      <c r="N35" s="51" t="s">
        <v>11</v>
      </c>
      <c r="Q35"/>
    </row>
    <row r="36" spans="1:17">
      <c r="A36" s="46" t="s">
        <v>1634</v>
      </c>
      <c r="B36" s="50">
        <f>_xlfn.XLOOKUP(TFECHAS[[#This Row],[NOMBRE Y APELLIDO]],'[1]Temporales 2023'!$C$8:$C$102,'[1]Temporales 2023'!$F$8:$F$102)</f>
        <v>44805</v>
      </c>
      <c r="C36" s="50">
        <f>_xlfn.XLOOKUP(TFECHAS[[#This Row],[NOMBRE Y APELLIDO]],'[1]Temporales 2023'!$C$8:$C$102,'[1]Temporales 2023'!$G$8:$G$102)</f>
        <v>44986</v>
      </c>
      <c r="E36" s="46" t="s">
        <v>1989</v>
      </c>
      <c r="F36" s="46" t="s">
        <v>292</v>
      </c>
      <c r="I36" s="46" t="s">
        <v>357</v>
      </c>
      <c r="J36" s="46" t="s">
        <v>146</v>
      </c>
      <c r="M36" s="54" t="s">
        <v>1075</v>
      </c>
      <c r="N36" s="53" t="s">
        <v>11</v>
      </c>
      <c r="Q36"/>
    </row>
    <row r="37" spans="1:17">
      <c r="A37" s="46" t="s">
        <v>1916</v>
      </c>
      <c r="B37" s="50">
        <v>44805</v>
      </c>
      <c r="C37" s="50">
        <v>44986</v>
      </c>
      <c r="E37" s="46" t="s">
        <v>1989</v>
      </c>
      <c r="F37" s="46" t="s">
        <v>1949</v>
      </c>
      <c r="I37" s="46" t="s">
        <v>1132</v>
      </c>
      <c r="J37" s="46" t="s">
        <v>146</v>
      </c>
      <c r="M37" s="52" t="s">
        <v>188</v>
      </c>
      <c r="N37" s="51" t="s">
        <v>11</v>
      </c>
      <c r="Q37"/>
    </row>
    <row r="38" spans="1:17">
      <c r="A38" s="46" t="s">
        <v>1636</v>
      </c>
      <c r="B38" s="50">
        <f>_xlfn.XLOOKUP(TFECHAS[[#This Row],[NOMBRE Y APELLIDO]],'[1]Temporales 2023'!$C$8:$C$102,'[1]Temporales 2023'!$F$8:$F$102)</f>
        <v>44805</v>
      </c>
      <c r="C38" s="50">
        <f>_xlfn.XLOOKUP(TFECHAS[[#This Row],[NOMBRE Y APELLIDO]],'[1]Temporales 2023'!$C$8:$C$102,'[1]Temporales 2023'!$G$8:$G$102)</f>
        <v>44986</v>
      </c>
      <c r="E38" s="46" t="s">
        <v>1989</v>
      </c>
      <c r="F38" s="46" t="s">
        <v>22</v>
      </c>
      <c r="I38" s="46" t="s">
        <v>1025</v>
      </c>
      <c r="J38" s="46">
        <f>SUBTOTAL(103,TNOMBRADOS[STATUS])</f>
        <v>29</v>
      </c>
      <c r="M38" s="52" t="s">
        <v>1270</v>
      </c>
      <c r="N38" s="51" t="s">
        <v>11</v>
      </c>
      <c r="Q38"/>
    </row>
    <row r="39" spans="1:17">
      <c r="A39" s="46" t="s">
        <v>1637</v>
      </c>
      <c r="B39" s="50">
        <f>_xlfn.XLOOKUP(TFECHAS[[#This Row],[NOMBRE Y APELLIDO]],'[1]Temporales 2023'!$C$8:$C$102,'[1]Temporales 2023'!$F$8:$F$102)</f>
        <v>44805</v>
      </c>
      <c r="C39" s="50">
        <f>_xlfn.XLOOKUP(TFECHAS[[#This Row],[NOMBRE Y APELLIDO]],'[1]Temporales 2023'!$C$8:$C$102,'[1]Temporales 2023'!$G$8:$G$102)</f>
        <v>44986</v>
      </c>
      <c r="E39" s="46" t="s">
        <v>1989</v>
      </c>
      <c r="F39" s="46" t="s">
        <v>866</v>
      </c>
      <c r="M39" s="52" t="s">
        <v>133</v>
      </c>
      <c r="N39" s="51" t="s">
        <v>1989</v>
      </c>
      <c r="Q39"/>
    </row>
    <row r="40" spans="1:17">
      <c r="A40" s="46" t="s">
        <v>3083</v>
      </c>
      <c r="B40" s="50">
        <f>_xlfn.XLOOKUP(TFECHAS[[#This Row],[NOMBRE Y APELLIDO]],'[1]Temporales 2023'!$C$8:$C$102,'[1]Temporales 2023'!$F$8:$F$102)</f>
        <v>44805</v>
      </c>
      <c r="C40" s="50">
        <f>_xlfn.XLOOKUP(TFECHAS[[#This Row],[NOMBRE Y APELLIDO]],'[1]Temporales 2023'!$C$8:$C$102,'[1]Temporales 2023'!$G$8:$G$102)</f>
        <v>44986</v>
      </c>
      <c r="E40" s="46" t="s">
        <v>1989</v>
      </c>
      <c r="F40" s="46" t="s">
        <v>442</v>
      </c>
      <c r="M40" s="54" t="s">
        <v>174</v>
      </c>
      <c r="N40" s="53" t="s">
        <v>11</v>
      </c>
      <c r="Q40"/>
    </row>
    <row r="41" spans="1:17">
      <c r="A41" s="46" t="s">
        <v>1638</v>
      </c>
      <c r="B41" s="50">
        <f>_xlfn.XLOOKUP(TFECHAS[[#This Row],[NOMBRE Y APELLIDO]],'[1]Temporales 2023'!$C$8:$C$102,'[1]Temporales 2023'!$F$8:$F$102)</f>
        <v>44805</v>
      </c>
      <c r="C41" s="50">
        <f>_xlfn.XLOOKUP(TFECHAS[[#This Row],[NOMBRE Y APELLIDO]],'[1]Temporales 2023'!$C$8:$C$102,'[1]Temporales 2023'!$G$8:$G$102)</f>
        <v>44986</v>
      </c>
      <c r="E41" s="46" t="s">
        <v>1989</v>
      </c>
      <c r="F41" s="46" t="s">
        <v>110</v>
      </c>
      <c r="M41" s="52" t="s">
        <v>149</v>
      </c>
      <c r="N41" s="51" t="s">
        <v>11</v>
      </c>
      <c r="Q41"/>
    </row>
    <row r="42" spans="1:17">
      <c r="A42" s="46" t="s">
        <v>1639</v>
      </c>
      <c r="B42" s="50">
        <f>_xlfn.XLOOKUP(TFECHAS[[#This Row],[NOMBRE Y APELLIDO]],'[1]Temporales 2023'!$C$8:$C$102,'[1]Temporales 2023'!$F$8:$F$102)</f>
        <v>44805</v>
      </c>
      <c r="C42" s="50">
        <f>_xlfn.XLOOKUP(TFECHAS[[#This Row],[NOMBRE Y APELLIDO]],'[1]Temporales 2023'!$C$8:$C$102,'[1]Temporales 2023'!$G$8:$G$102)</f>
        <v>44986</v>
      </c>
      <c r="E42" s="46" t="s">
        <v>1989</v>
      </c>
      <c r="F42" s="46" t="s">
        <v>95</v>
      </c>
      <c r="M42" s="54" t="s">
        <v>162</v>
      </c>
      <c r="N42" s="53" t="s">
        <v>11</v>
      </c>
      <c r="Q42"/>
    </row>
    <row r="43" spans="1:17">
      <c r="A43" s="46" t="s">
        <v>1640</v>
      </c>
      <c r="B43" s="50">
        <f>_xlfn.XLOOKUP(TFECHAS[[#This Row],[NOMBRE Y APELLIDO]],'[1]Temporales 2023'!$C$8:$C$102,'[1]Temporales 2023'!$F$8:$F$102)</f>
        <v>44805</v>
      </c>
      <c r="C43" s="50">
        <f>_xlfn.XLOOKUP(TFECHAS[[#This Row],[NOMBRE Y APELLIDO]],'[1]Temporales 2023'!$C$8:$C$102,'[1]Temporales 2023'!$G$8:$G$102)</f>
        <v>44986</v>
      </c>
      <c r="E43" s="46" t="s">
        <v>1989</v>
      </c>
      <c r="F43" s="46" t="s">
        <v>363</v>
      </c>
      <c r="M43" s="52" t="s">
        <v>147</v>
      </c>
      <c r="N43" s="51" t="s">
        <v>11</v>
      </c>
      <c r="Q43"/>
    </row>
    <row r="44" spans="1:17">
      <c r="A44" s="46" t="s">
        <v>1641</v>
      </c>
      <c r="B44" s="50">
        <f>_xlfn.XLOOKUP(TFECHAS[[#This Row],[NOMBRE Y APELLIDO]],'[1]Temporales 2023'!$C$8:$C$102,'[1]Temporales 2023'!$F$8:$F$102)</f>
        <v>44805</v>
      </c>
      <c r="C44" s="50">
        <f>_xlfn.XLOOKUP(TFECHAS[[#This Row],[NOMBRE Y APELLIDO]],'[1]Temporales 2023'!$C$8:$C$102,'[1]Temporales 2023'!$G$8:$G$102)</f>
        <v>44986</v>
      </c>
      <c r="E44" s="46" t="s">
        <v>1989</v>
      </c>
      <c r="F44" s="46" t="s">
        <v>1247</v>
      </c>
      <c r="M44" s="52" t="s">
        <v>165</v>
      </c>
      <c r="N44" s="51" t="s">
        <v>11</v>
      </c>
      <c r="Q44"/>
    </row>
    <row r="45" spans="1:17">
      <c r="A45" s="46" t="s">
        <v>1134</v>
      </c>
      <c r="B45" s="50">
        <f>_xlfn.XLOOKUP(TFECHAS[[#This Row],[NOMBRE Y APELLIDO]],'[1]Temporales 2023'!$C$8:$C$102,'[1]Temporales 2023'!$F$8:$F$102)</f>
        <v>44805</v>
      </c>
      <c r="C45" s="50">
        <f>_xlfn.XLOOKUP(TFECHAS[[#This Row],[NOMBRE Y APELLIDO]],'[1]Temporales 2023'!$C$8:$C$102,'[1]Temporales 2023'!$G$8:$G$102)</f>
        <v>44986</v>
      </c>
      <c r="E45" s="46" t="s">
        <v>1989</v>
      </c>
      <c r="F45" s="46" t="s">
        <v>430</v>
      </c>
      <c r="M45" s="52" t="s">
        <v>155</v>
      </c>
      <c r="N45" s="51" t="s">
        <v>11</v>
      </c>
      <c r="Q45"/>
    </row>
    <row r="46" spans="1:17">
      <c r="A46" s="46" t="s">
        <v>1135</v>
      </c>
      <c r="B46" s="50">
        <f>_xlfn.XLOOKUP(TFECHAS[[#This Row],[NOMBRE Y APELLIDO]],'[1]Temporales 2023'!$C$8:$C$102,'[1]Temporales 2023'!$F$8:$F$102)</f>
        <v>44805</v>
      </c>
      <c r="C46" s="50">
        <f>_xlfn.XLOOKUP(TFECHAS[[#This Row],[NOMBRE Y APELLIDO]],'[1]Temporales 2023'!$C$8:$C$102,'[1]Temporales 2023'!$G$8:$G$102)</f>
        <v>44986</v>
      </c>
      <c r="E46" s="46" t="s">
        <v>1989</v>
      </c>
      <c r="F46" s="46" t="s">
        <v>423</v>
      </c>
      <c r="M46" s="52" t="s">
        <v>145</v>
      </c>
      <c r="N46" s="51" t="s">
        <v>11</v>
      </c>
      <c r="Q46"/>
    </row>
    <row r="47" spans="1:17">
      <c r="A47" s="46" t="s">
        <v>688</v>
      </c>
      <c r="B47" s="50">
        <f>_xlfn.XLOOKUP(TFECHAS[[#This Row],[NOMBRE Y APELLIDO]],'[1]Temporales 2023'!$C$8:$C$102,'[1]Temporales 2023'!$F$8:$F$102)</f>
        <v>44805</v>
      </c>
      <c r="C47" s="50">
        <f>_xlfn.XLOOKUP(TFECHAS[[#This Row],[NOMBRE Y APELLIDO]],'[1]Temporales 2023'!$C$8:$C$102,'[1]Temporales 2023'!$G$8:$G$102)</f>
        <v>44986</v>
      </c>
      <c r="E47" s="46" t="s">
        <v>1989</v>
      </c>
      <c r="F47" s="46" t="s">
        <v>507</v>
      </c>
      <c r="M47" s="54" t="s">
        <v>151</v>
      </c>
      <c r="N47" s="53" t="s">
        <v>11</v>
      </c>
      <c r="Q47"/>
    </row>
    <row r="48" spans="1:17">
      <c r="A48" s="46" t="s">
        <v>1136</v>
      </c>
      <c r="B48" s="50">
        <f>_xlfn.XLOOKUP(TFECHAS[[#This Row],[NOMBRE Y APELLIDO]],'[1]Temporales 2023'!$C$8:$C$102,'[1]Temporales 2023'!$F$8:$F$102)</f>
        <v>44805</v>
      </c>
      <c r="C48" s="50">
        <f>_xlfn.XLOOKUP(TFECHAS[[#This Row],[NOMBRE Y APELLIDO]],'[1]Temporales 2023'!$C$8:$C$102,'[1]Temporales 2023'!$G$8:$G$102)</f>
        <v>44986</v>
      </c>
      <c r="E48" s="46" t="s">
        <v>11</v>
      </c>
      <c r="F48" s="46" t="s">
        <v>1084</v>
      </c>
      <c r="M48" s="52" t="s">
        <v>1089</v>
      </c>
      <c r="N48" s="51" t="s">
        <v>11</v>
      </c>
      <c r="Q48"/>
    </row>
    <row r="49" spans="1:17">
      <c r="A49" s="46" t="s">
        <v>1915</v>
      </c>
      <c r="B49" s="50">
        <f>_xlfn.XLOOKUP(TFECHAS[[#This Row],[NOMBRE Y APELLIDO]],'[1]Temporales 2023'!$C$8:$C$102,'[1]Temporales 2023'!$F$8:$F$102)</f>
        <v>44805</v>
      </c>
      <c r="C49" s="50">
        <f>_xlfn.XLOOKUP(TFECHAS[[#This Row],[NOMBRE Y APELLIDO]],'[1]Temporales 2023'!$C$8:$C$102,'[1]Temporales 2023'!$G$8:$G$102)</f>
        <v>44986</v>
      </c>
      <c r="E49" s="46" t="s">
        <v>11</v>
      </c>
      <c r="F49" s="46" t="s">
        <v>32</v>
      </c>
      <c r="M49" s="54" t="s">
        <v>232</v>
      </c>
      <c r="N49" s="53" t="s">
        <v>11</v>
      </c>
      <c r="Q49"/>
    </row>
    <row r="50" spans="1:17">
      <c r="A50" s="46" t="s">
        <v>1643</v>
      </c>
      <c r="B50" s="50">
        <f>_xlfn.XLOOKUP(TFECHAS[[#This Row],[NOMBRE Y APELLIDO]],'[1]Temporales 2023'!$C$8:$C$102,'[1]Temporales 2023'!$F$8:$F$102)</f>
        <v>44805</v>
      </c>
      <c r="C50" s="50">
        <f>_xlfn.XLOOKUP(TFECHAS[[#This Row],[NOMBRE Y APELLIDO]],'[1]Temporales 2023'!$C$8:$C$102,'[1]Temporales 2023'!$G$8:$G$102)</f>
        <v>44986</v>
      </c>
      <c r="E50" s="46" t="s">
        <v>11</v>
      </c>
      <c r="F50" s="46" t="s">
        <v>130</v>
      </c>
      <c r="M50" s="54" t="s">
        <v>268</v>
      </c>
      <c r="N50" s="53" t="s">
        <v>11</v>
      </c>
      <c r="Q50"/>
    </row>
    <row r="51" spans="1:17">
      <c r="A51" s="46" t="s">
        <v>1138</v>
      </c>
      <c r="B51" s="50">
        <f>_xlfn.XLOOKUP(TFECHAS[[#This Row],[NOMBRE Y APELLIDO]],'[1]Temporales 2023'!$C$8:$C$102,'[1]Temporales 2023'!$F$8:$F$102)</f>
        <v>44805</v>
      </c>
      <c r="C51" s="50">
        <f>_xlfn.XLOOKUP(TFECHAS[[#This Row],[NOMBRE Y APELLIDO]],'[1]Temporales 2023'!$C$8:$C$102,'[1]Temporales 2023'!$G$8:$G$102)</f>
        <v>44986</v>
      </c>
      <c r="E51" s="46" t="s">
        <v>11</v>
      </c>
      <c r="F51" s="46" t="s">
        <v>100</v>
      </c>
      <c r="M51" s="52" t="s">
        <v>815</v>
      </c>
      <c r="N51" s="51" t="s">
        <v>11</v>
      </c>
      <c r="Q51"/>
    </row>
    <row r="52" spans="1:17">
      <c r="A52" s="46" t="s">
        <v>1644</v>
      </c>
      <c r="B52" s="50">
        <f>_xlfn.XLOOKUP(TFECHAS[[#This Row],[NOMBRE Y APELLIDO]],'[1]Temporales 2023'!$C$8:$C$102,'[1]Temporales 2023'!$F$8:$F$102)</f>
        <v>44805</v>
      </c>
      <c r="C52" s="50">
        <f>_xlfn.XLOOKUP(TFECHAS[[#This Row],[NOMBRE Y APELLIDO]],'[1]Temporales 2023'!$C$8:$C$102,'[1]Temporales 2023'!$G$8:$G$102)</f>
        <v>44986</v>
      </c>
      <c r="E52" s="46" t="s">
        <v>11</v>
      </c>
      <c r="F52" s="46" t="s">
        <v>196</v>
      </c>
      <c r="M52" s="54" t="s">
        <v>156</v>
      </c>
      <c r="N52" s="53" t="s">
        <v>11</v>
      </c>
      <c r="Q52"/>
    </row>
    <row r="53" spans="1:17">
      <c r="A53" s="46" t="s">
        <v>3085</v>
      </c>
      <c r="B53" s="50">
        <f>_xlfn.XLOOKUP(TFECHAS[[#This Row],[NOMBRE Y APELLIDO]],'[1]Temporales 2023'!$C$8:$C$102,'[1]Temporales 2023'!$F$8:$F$102)</f>
        <v>44805</v>
      </c>
      <c r="C53" s="50">
        <f>_xlfn.XLOOKUP(TFECHAS[[#This Row],[NOMBRE Y APELLIDO]],'[1]Temporales 2023'!$C$8:$C$102,'[1]Temporales 2023'!$G$8:$G$102)</f>
        <v>44986</v>
      </c>
      <c r="E53" s="46" t="s">
        <v>11</v>
      </c>
      <c r="F53" s="46" t="s">
        <v>55</v>
      </c>
      <c r="M53" s="52" t="s">
        <v>827</v>
      </c>
      <c r="N53" s="51" t="s">
        <v>11</v>
      </c>
      <c r="Q53"/>
    </row>
    <row r="54" spans="1:17">
      <c r="A54" s="46" t="s">
        <v>1645</v>
      </c>
      <c r="B54" s="50">
        <f>_xlfn.XLOOKUP(TFECHAS[[#This Row],[NOMBRE Y APELLIDO]],'[1]Temporales 2023'!$C$8:$C$102,'[1]Temporales 2023'!$F$8:$F$102)</f>
        <v>44805</v>
      </c>
      <c r="C54" s="50">
        <f>_xlfn.XLOOKUP(TFECHAS[[#This Row],[NOMBRE Y APELLIDO]],'[1]Temporales 2023'!$C$8:$C$102,'[1]Temporales 2023'!$G$8:$G$102)</f>
        <v>44986</v>
      </c>
      <c r="E54" s="46" t="s">
        <v>11</v>
      </c>
      <c r="F54" s="46" t="s">
        <v>784</v>
      </c>
      <c r="M54" s="54" t="s">
        <v>1069</v>
      </c>
      <c r="N54" s="53" t="s">
        <v>1989</v>
      </c>
      <c r="Q54"/>
    </row>
    <row r="55" spans="1:17">
      <c r="A55" s="46" t="s">
        <v>1972</v>
      </c>
      <c r="B55" s="50">
        <f>_xlfn.XLOOKUP(TFECHAS[[#This Row],[NOMBRE Y APELLIDO]],'[1]Temporales 2023'!$C$8:$C$102,'[1]Temporales 2023'!$F$8:$F$102)</f>
        <v>44805</v>
      </c>
      <c r="C55" s="50">
        <f>_xlfn.XLOOKUP(TFECHAS[[#This Row],[NOMBRE Y APELLIDO]],'[1]Temporales 2023'!$C$8:$C$102,'[1]Temporales 2023'!$G$8:$G$102)</f>
        <v>44986</v>
      </c>
      <c r="E55" s="46" t="s">
        <v>11</v>
      </c>
      <c r="F55" s="46" t="s">
        <v>389</v>
      </c>
      <c r="M55" s="54" t="s">
        <v>389</v>
      </c>
      <c r="N55" s="53" t="s">
        <v>1989</v>
      </c>
      <c r="Q55"/>
    </row>
    <row r="56" spans="1:17">
      <c r="A56" s="46" t="s">
        <v>2005</v>
      </c>
      <c r="B56" s="50">
        <f>_xlfn.XLOOKUP(TFECHAS[[#This Row],[NOMBRE Y APELLIDO]],'[1]Temporales 2023'!$C$8:$C$102,'[1]Temporales 2023'!$F$8:$F$102)</f>
        <v>44805</v>
      </c>
      <c r="C56" s="50">
        <f>_xlfn.XLOOKUP(TFECHAS[[#This Row],[NOMBRE Y APELLIDO]],'[1]Temporales 2023'!$C$8:$C$102,'[1]Temporales 2023'!$G$8:$G$102)</f>
        <v>44986</v>
      </c>
      <c r="E56" s="46" t="s">
        <v>11</v>
      </c>
      <c r="F56" s="46" t="s">
        <v>1277</v>
      </c>
      <c r="M56" s="54" t="s">
        <v>120</v>
      </c>
      <c r="N56" s="53" t="s">
        <v>1989</v>
      </c>
      <c r="Q56"/>
    </row>
    <row r="57" spans="1:17">
      <c r="A57" s="46" t="s">
        <v>1029</v>
      </c>
      <c r="B57" s="50">
        <v>44835</v>
      </c>
      <c r="C57" s="50">
        <v>45017</v>
      </c>
      <c r="E57" s="46" t="s">
        <v>11</v>
      </c>
      <c r="F57" s="46" t="s">
        <v>1087</v>
      </c>
      <c r="M57" s="52" t="s">
        <v>171</v>
      </c>
      <c r="N57" s="51" t="s">
        <v>1989</v>
      </c>
      <c r="Q57"/>
    </row>
    <row r="58" spans="1:17">
      <c r="A58" s="46" t="s">
        <v>2002</v>
      </c>
      <c r="B58" s="50">
        <v>44866</v>
      </c>
      <c r="C58" s="50">
        <v>45047</v>
      </c>
      <c r="E58" s="46" t="s">
        <v>11</v>
      </c>
      <c r="F58" s="46" t="s">
        <v>802</v>
      </c>
      <c r="M58" s="54" t="s">
        <v>30</v>
      </c>
      <c r="N58" s="53" t="s">
        <v>1989</v>
      </c>
      <c r="Q58"/>
    </row>
    <row r="59" spans="1:17">
      <c r="A59" s="46" t="s">
        <v>1183</v>
      </c>
      <c r="B59" s="50">
        <v>44866</v>
      </c>
      <c r="C59" s="50">
        <v>45047</v>
      </c>
      <c r="E59" s="46" t="s">
        <v>11</v>
      </c>
      <c r="F59" s="46" t="s">
        <v>104</v>
      </c>
      <c r="M59" s="52" t="s">
        <v>27</v>
      </c>
      <c r="N59" s="51" t="s">
        <v>1989</v>
      </c>
      <c r="Q59"/>
    </row>
    <row r="60" spans="1:17">
      <c r="A60" s="46" t="s">
        <v>1652</v>
      </c>
      <c r="B60" s="50">
        <v>44835</v>
      </c>
      <c r="C60" s="50">
        <v>45017</v>
      </c>
      <c r="E60" s="46" t="s">
        <v>11</v>
      </c>
      <c r="F60" s="46" t="s">
        <v>15</v>
      </c>
      <c r="M60" s="54" t="s">
        <v>474</v>
      </c>
      <c r="N60" s="53" t="s">
        <v>1989</v>
      </c>
      <c r="Q60"/>
    </row>
    <row r="61" spans="1:17">
      <c r="A61" s="46" t="s">
        <v>2003</v>
      </c>
      <c r="B61" s="50">
        <v>44835</v>
      </c>
      <c r="C61" s="50">
        <v>45017</v>
      </c>
      <c r="E61" s="46" t="s">
        <v>11</v>
      </c>
      <c r="F61" s="46" t="s">
        <v>790</v>
      </c>
      <c r="M61" s="52" t="s">
        <v>261</v>
      </c>
      <c r="N61" s="51" t="s">
        <v>11</v>
      </c>
      <c r="Q61"/>
    </row>
    <row r="62" spans="1:17">
      <c r="A62" s="46" t="s">
        <v>2004</v>
      </c>
      <c r="B62" s="50">
        <v>44835</v>
      </c>
      <c r="C62" s="50">
        <v>45017</v>
      </c>
      <c r="E62" s="46" t="s">
        <v>11</v>
      </c>
      <c r="F62" s="46" t="s">
        <v>401</v>
      </c>
      <c r="M62" s="54" t="s">
        <v>1742</v>
      </c>
      <c r="N62" s="53" t="s">
        <v>11</v>
      </c>
      <c r="Q62"/>
    </row>
    <row r="63" spans="1:17">
      <c r="A63" s="46" t="s">
        <v>1658</v>
      </c>
      <c r="B63" s="50">
        <v>44835</v>
      </c>
      <c r="C63" s="50">
        <v>45017</v>
      </c>
      <c r="E63" s="46" t="s">
        <v>11</v>
      </c>
      <c r="F63" s="46" t="s">
        <v>251</v>
      </c>
      <c r="M63" s="52" t="s">
        <v>697</v>
      </c>
      <c r="N63" s="51" t="s">
        <v>1989</v>
      </c>
      <c r="Q63"/>
    </row>
    <row r="64" spans="1:17">
      <c r="A64" s="46" t="s">
        <v>1862</v>
      </c>
      <c r="B64" s="50">
        <v>44866</v>
      </c>
      <c r="C64" s="50">
        <v>45047</v>
      </c>
      <c r="E64" s="46" t="s">
        <v>11</v>
      </c>
      <c r="F64" s="46" t="s">
        <v>772</v>
      </c>
      <c r="M64" s="54" t="s">
        <v>1948</v>
      </c>
      <c r="N64" s="53" t="s">
        <v>11</v>
      </c>
      <c r="Q64"/>
    </row>
    <row r="65" spans="1:17">
      <c r="A65" s="46" t="s">
        <v>2006</v>
      </c>
      <c r="B65" s="50">
        <v>44835</v>
      </c>
      <c r="C65" s="50">
        <v>45017</v>
      </c>
      <c r="E65" s="46" t="s">
        <v>11</v>
      </c>
      <c r="F65" s="46" t="s">
        <v>780</v>
      </c>
      <c r="M65" s="52" t="s">
        <v>239</v>
      </c>
      <c r="N65" s="51" t="s">
        <v>11</v>
      </c>
      <c r="Q65"/>
    </row>
    <row r="66" spans="1:17">
      <c r="A66" s="46" t="s">
        <v>1881</v>
      </c>
      <c r="B66" s="50">
        <v>44835</v>
      </c>
      <c r="C66" s="50">
        <v>45017</v>
      </c>
      <c r="E66" s="46" t="s">
        <v>11</v>
      </c>
      <c r="F66" s="46" t="s">
        <v>59</v>
      </c>
      <c r="M66" s="54" t="s">
        <v>242</v>
      </c>
      <c r="N66" s="53" t="s">
        <v>11</v>
      </c>
      <c r="Q66"/>
    </row>
    <row r="67" spans="1:17">
      <c r="A67" s="46" t="s">
        <v>1133</v>
      </c>
      <c r="B67" s="50">
        <v>44835</v>
      </c>
      <c r="C67" s="50">
        <v>45017</v>
      </c>
      <c r="E67" s="46" t="s">
        <v>11</v>
      </c>
      <c r="F67" s="46" t="s">
        <v>136</v>
      </c>
      <c r="M67" s="52" t="s">
        <v>259</v>
      </c>
      <c r="N67" s="51" t="s">
        <v>11</v>
      </c>
      <c r="Q67"/>
    </row>
    <row r="68" spans="1:17">
      <c r="A68" s="46" t="s">
        <v>1661</v>
      </c>
      <c r="B68" s="50">
        <v>44835</v>
      </c>
      <c r="C68" s="50">
        <v>45017</v>
      </c>
      <c r="E68" s="46" t="s">
        <v>11</v>
      </c>
      <c r="F68" s="46" t="s">
        <v>82</v>
      </c>
      <c r="M68" s="54" t="s">
        <v>3235</v>
      </c>
      <c r="N68" s="53" t="s">
        <v>11</v>
      </c>
      <c r="Q68"/>
    </row>
    <row r="69" spans="1:17">
      <c r="A69" s="46" t="s">
        <v>1885</v>
      </c>
      <c r="B69" s="50">
        <v>44835</v>
      </c>
      <c r="C69" s="50">
        <v>45017</v>
      </c>
      <c r="E69" s="46" t="s">
        <v>11</v>
      </c>
      <c r="F69" s="46" t="s">
        <v>1075</v>
      </c>
      <c r="M69" s="54" t="s">
        <v>209</v>
      </c>
      <c r="N69" s="53" t="s">
        <v>11</v>
      </c>
      <c r="Q69"/>
    </row>
    <row r="70" spans="1:17">
      <c r="A70" s="46" t="s">
        <v>1662</v>
      </c>
      <c r="B70" s="50">
        <v>44835</v>
      </c>
      <c r="C70" s="50">
        <v>45017</v>
      </c>
      <c r="E70" s="46" t="s">
        <v>11</v>
      </c>
      <c r="F70" s="46" t="s">
        <v>188</v>
      </c>
      <c r="M70" s="52" t="s">
        <v>294</v>
      </c>
      <c r="N70" s="51" t="s">
        <v>1989</v>
      </c>
      <c r="Q70"/>
    </row>
    <row r="71" spans="1:17">
      <c r="A71" s="46" t="s">
        <v>3149</v>
      </c>
      <c r="B71" s="50">
        <v>44835</v>
      </c>
      <c r="C71" s="50">
        <v>45017</v>
      </c>
      <c r="E71" s="46" t="s">
        <v>11</v>
      </c>
      <c r="F71" s="46" t="s">
        <v>1270</v>
      </c>
      <c r="M71" s="54" t="s">
        <v>292</v>
      </c>
      <c r="N71" s="53" t="s">
        <v>1989</v>
      </c>
      <c r="Q71"/>
    </row>
    <row r="72" spans="1:17">
      <c r="A72" s="46" t="s">
        <v>1137</v>
      </c>
      <c r="B72" s="50">
        <v>44835</v>
      </c>
      <c r="C72" s="50">
        <v>45017</v>
      </c>
      <c r="E72" s="46" t="s">
        <v>11</v>
      </c>
      <c r="F72" s="46" t="s">
        <v>140</v>
      </c>
      <c r="M72" s="52" t="s">
        <v>290</v>
      </c>
      <c r="N72" s="51" t="s">
        <v>11</v>
      </c>
      <c r="Q72"/>
    </row>
    <row r="73" spans="1:17">
      <c r="A73" s="46" t="s">
        <v>1974</v>
      </c>
      <c r="B73" s="50">
        <v>44835</v>
      </c>
      <c r="C73" s="50">
        <v>45017</v>
      </c>
      <c r="E73" s="46" t="s">
        <v>11</v>
      </c>
      <c r="F73" s="46" t="s">
        <v>174</v>
      </c>
      <c r="M73" s="52" t="s">
        <v>1220</v>
      </c>
      <c r="N73" s="51" t="s">
        <v>11</v>
      </c>
      <c r="Q73"/>
    </row>
    <row r="74" spans="1:17">
      <c r="A74" s="46" t="s">
        <v>1973</v>
      </c>
      <c r="B74" s="50">
        <v>44835</v>
      </c>
      <c r="C74" s="50">
        <v>45017</v>
      </c>
      <c r="E74" s="46" t="s">
        <v>11</v>
      </c>
      <c r="F74" s="46" t="s">
        <v>176</v>
      </c>
      <c r="M74" s="54" t="s">
        <v>59</v>
      </c>
      <c r="N74" s="53" t="s">
        <v>11</v>
      </c>
      <c r="Q74"/>
    </row>
    <row r="75" spans="1:17">
      <c r="A75" s="46" t="s">
        <v>1139</v>
      </c>
      <c r="B75" s="50">
        <v>44713</v>
      </c>
      <c r="C75" s="50">
        <v>44896</v>
      </c>
      <c r="E75" s="46" t="s">
        <v>11</v>
      </c>
      <c r="F75" s="46" t="s">
        <v>149</v>
      </c>
      <c r="M75" s="52" t="s">
        <v>324</v>
      </c>
      <c r="N75" s="51" t="s">
        <v>11</v>
      </c>
      <c r="Q75"/>
    </row>
    <row r="76" spans="1:17">
      <c r="A76" s="46" t="s">
        <v>1666</v>
      </c>
      <c r="B76" s="50">
        <v>44835</v>
      </c>
      <c r="C76" s="50">
        <v>45017</v>
      </c>
      <c r="E76" s="46" t="s">
        <v>11</v>
      </c>
      <c r="F76" s="46" t="s">
        <v>162</v>
      </c>
      <c r="M76" s="54" t="s">
        <v>434</v>
      </c>
      <c r="N76" s="53" t="s">
        <v>11</v>
      </c>
      <c r="Q76"/>
    </row>
    <row r="77" spans="1:17">
      <c r="A77" s="46" t="s">
        <v>1863</v>
      </c>
      <c r="B77" s="50">
        <v>44866</v>
      </c>
      <c r="C77" s="50">
        <v>45047</v>
      </c>
      <c r="E77" s="46" t="s">
        <v>11</v>
      </c>
      <c r="F77" s="46" t="s">
        <v>147</v>
      </c>
      <c r="M77" s="54" t="s">
        <v>210</v>
      </c>
      <c r="N77" s="53" t="s">
        <v>11</v>
      </c>
      <c r="Q77"/>
    </row>
    <row r="78" spans="1:17">
      <c r="A78" s="46" t="s">
        <v>1867</v>
      </c>
      <c r="B78" s="50">
        <v>44866</v>
      </c>
      <c r="C78" s="50">
        <v>45047</v>
      </c>
      <c r="E78" s="46" t="s">
        <v>11</v>
      </c>
      <c r="F78" s="46" t="s">
        <v>145</v>
      </c>
      <c r="M78" s="52" t="s">
        <v>13</v>
      </c>
      <c r="N78" s="51" t="s">
        <v>11</v>
      </c>
      <c r="Q78"/>
    </row>
    <row r="79" spans="1:17">
      <c r="A79" s="46" t="s">
        <v>1182</v>
      </c>
      <c r="B79" s="50">
        <v>44866</v>
      </c>
      <c r="C79" s="50">
        <v>45047</v>
      </c>
      <c r="E79" s="46" t="s">
        <v>11</v>
      </c>
      <c r="F79" s="46" t="s">
        <v>151</v>
      </c>
      <c r="M79" s="54" t="s">
        <v>577</v>
      </c>
      <c r="N79" s="53" t="s">
        <v>11</v>
      </c>
      <c r="Q79"/>
    </row>
    <row r="80" spans="1:17">
      <c r="A80" s="46" t="s">
        <v>1181</v>
      </c>
      <c r="B80" s="50">
        <v>44866</v>
      </c>
      <c r="C80" s="50">
        <v>45047</v>
      </c>
      <c r="E80" s="46" t="s">
        <v>11</v>
      </c>
      <c r="F80" s="46" t="s">
        <v>165</v>
      </c>
      <c r="M80" s="54" t="s">
        <v>75</v>
      </c>
      <c r="N80" s="53" t="s">
        <v>11</v>
      </c>
      <c r="Q80"/>
    </row>
    <row r="81" spans="1:17">
      <c r="A81" s="46" t="s">
        <v>1180</v>
      </c>
      <c r="B81" s="50">
        <v>44866</v>
      </c>
      <c r="C81" s="50">
        <v>45047</v>
      </c>
      <c r="E81" s="46" t="s">
        <v>11</v>
      </c>
      <c r="F81" s="46" t="s">
        <v>155</v>
      </c>
      <c r="M81" s="52" t="s">
        <v>1213</v>
      </c>
      <c r="N81" s="51" t="s">
        <v>11</v>
      </c>
      <c r="Q81"/>
    </row>
    <row r="82" spans="1:17">
      <c r="A82" s="46" t="s">
        <v>1908</v>
      </c>
      <c r="B82" s="50">
        <v>44866</v>
      </c>
      <c r="C82" s="50">
        <v>45047</v>
      </c>
      <c r="E82" s="46" t="s">
        <v>11</v>
      </c>
      <c r="F82" s="46" t="s">
        <v>1089</v>
      </c>
      <c r="M82" s="54" t="s">
        <v>69</v>
      </c>
      <c r="N82" s="53" t="s">
        <v>11</v>
      </c>
      <c r="Q82"/>
    </row>
    <row r="83" spans="1:17">
      <c r="A83" s="46" t="s">
        <v>4794</v>
      </c>
      <c r="B83" s="50">
        <v>44866</v>
      </c>
      <c r="C83" s="50">
        <v>45047</v>
      </c>
      <c r="E83" s="46" t="s">
        <v>11</v>
      </c>
      <c r="F83" s="46" t="s">
        <v>232</v>
      </c>
      <c r="M83" s="54" t="s">
        <v>381</v>
      </c>
      <c r="N83" s="53" t="s">
        <v>11</v>
      </c>
      <c r="Q83"/>
    </row>
    <row r="84" spans="1:17">
      <c r="A84" s="46" t="s">
        <v>1179</v>
      </c>
      <c r="B84" s="50">
        <v>44866</v>
      </c>
      <c r="C84" s="50">
        <v>45047</v>
      </c>
      <c r="E84" s="46" t="s">
        <v>11</v>
      </c>
      <c r="F84" s="46" t="s">
        <v>268</v>
      </c>
      <c r="M84" s="54" t="s">
        <v>393</v>
      </c>
      <c r="N84" s="53" t="s">
        <v>11</v>
      </c>
      <c r="Q84"/>
    </row>
    <row r="85" spans="1:17">
      <c r="A85" s="46" t="s">
        <v>6217</v>
      </c>
      <c r="B85" s="50">
        <v>44835</v>
      </c>
      <c r="C85" s="50">
        <v>45017</v>
      </c>
      <c r="E85" s="46" t="s">
        <v>11</v>
      </c>
      <c r="F85" s="46" t="s">
        <v>815</v>
      </c>
      <c r="M85" s="54" t="s">
        <v>310</v>
      </c>
      <c r="N85" s="53" t="s">
        <v>11</v>
      </c>
      <c r="Q85"/>
    </row>
    <row r="86" spans="1:17">
      <c r="A86" s="46" t="s">
        <v>1293</v>
      </c>
      <c r="B86" s="50">
        <v>44866</v>
      </c>
      <c r="C86" s="50">
        <v>45047</v>
      </c>
      <c r="E86" s="46" t="s">
        <v>11</v>
      </c>
      <c r="F86" s="46" t="s">
        <v>156</v>
      </c>
      <c r="M86" s="54" t="s">
        <v>102</v>
      </c>
      <c r="N86" s="53" t="s">
        <v>11</v>
      </c>
      <c r="Q86"/>
    </row>
    <row r="87" spans="1:17">
      <c r="A87" s="46" t="s">
        <v>4800</v>
      </c>
      <c r="B87" s="50">
        <v>44866</v>
      </c>
      <c r="C87" s="50">
        <v>45047</v>
      </c>
      <c r="E87" s="46" t="s">
        <v>11</v>
      </c>
      <c r="F87" s="46" t="s">
        <v>827</v>
      </c>
      <c r="M87" s="54" t="s">
        <v>111</v>
      </c>
      <c r="N87" s="53" t="s">
        <v>11</v>
      </c>
      <c r="Q87"/>
    </row>
    <row r="88" spans="1:17">
      <c r="A88" s="46" t="s">
        <v>1871</v>
      </c>
      <c r="B88" s="50">
        <v>44866</v>
      </c>
      <c r="C88" s="50">
        <v>45047</v>
      </c>
      <c r="E88" s="46" t="s">
        <v>11</v>
      </c>
      <c r="F88" s="46" t="s">
        <v>261</v>
      </c>
      <c r="M88" s="54" t="s">
        <v>940</v>
      </c>
      <c r="N88" s="53" t="s">
        <v>11</v>
      </c>
      <c r="Q88"/>
    </row>
    <row r="89" spans="1:17">
      <c r="A89" s="46" t="s">
        <v>1129</v>
      </c>
      <c r="B89" s="50"/>
      <c r="C89" s="50"/>
      <c r="E89" s="46" t="s">
        <v>11</v>
      </c>
      <c r="F89" s="46" t="s">
        <v>1742</v>
      </c>
      <c r="M89" s="54" t="s">
        <v>916</v>
      </c>
      <c r="N89" s="53" t="s">
        <v>11</v>
      </c>
      <c r="Q89"/>
    </row>
    <row r="90" spans="1:17">
      <c r="A90" s="46" t="s">
        <v>4803</v>
      </c>
      <c r="B90" s="50">
        <v>44835</v>
      </c>
      <c r="C90" s="50">
        <v>45017</v>
      </c>
      <c r="E90" s="46" t="s">
        <v>11</v>
      </c>
      <c r="F90" s="46" t="s">
        <v>239</v>
      </c>
      <c r="M90" s="54" t="s">
        <v>935</v>
      </c>
      <c r="N90" s="53" t="s">
        <v>11</v>
      </c>
      <c r="Q90"/>
    </row>
    <row r="91" spans="1:17">
      <c r="A91" s="46" t="s">
        <v>1294</v>
      </c>
      <c r="B91" s="50">
        <v>44866</v>
      </c>
      <c r="C91" s="50">
        <v>45047</v>
      </c>
      <c r="E91" s="46" t="s">
        <v>11</v>
      </c>
      <c r="F91" s="46" t="s">
        <v>242</v>
      </c>
      <c r="M91" s="54" t="s">
        <v>385</v>
      </c>
      <c r="N91" s="53" t="s">
        <v>11</v>
      </c>
      <c r="Q91"/>
    </row>
    <row r="92" spans="1:17">
      <c r="A92" s="46" t="s">
        <v>1037</v>
      </c>
      <c r="B92" s="50">
        <v>44866</v>
      </c>
      <c r="C92" s="50">
        <v>45047</v>
      </c>
      <c r="E92" s="46" t="s">
        <v>11</v>
      </c>
      <c r="F92" s="46" t="s">
        <v>259</v>
      </c>
      <c r="M92" s="54" t="s">
        <v>561</v>
      </c>
      <c r="N92" s="53" t="s">
        <v>11</v>
      </c>
      <c r="Q92"/>
    </row>
    <row r="93" spans="1:17">
      <c r="A93" s="46" t="s">
        <v>4806</v>
      </c>
      <c r="B93" s="50">
        <v>44866</v>
      </c>
      <c r="C93" s="50">
        <v>45047</v>
      </c>
      <c r="E93" s="46" t="s">
        <v>11</v>
      </c>
      <c r="F93" s="46" t="s">
        <v>209</v>
      </c>
      <c r="M93" s="54" t="s">
        <v>864</v>
      </c>
      <c r="N93" s="53" t="s">
        <v>11</v>
      </c>
      <c r="Q93"/>
    </row>
    <row r="94" spans="1:17">
      <c r="A94" s="46" t="s">
        <v>1295</v>
      </c>
      <c r="B94" s="50">
        <v>44866</v>
      </c>
      <c r="C94" s="50">
        <v>45047</v>
      </c>
      <c r="E94" s="46" t="s">
        <v>11</v>
      </c>
      <c r="F94" s="46" t="s">
        <v>290</v>
      </c>
      <c r="M94" s="54" t="s">
        <v>869</v>
      </c>
      <c r="N94" s="53" t="s">
        <v>11</v>
      </c>
      <c r="Q94"/>
    </row>
    <row r="95" spans="1:17">
      <c r="A95" s="46" t="s">
        <v>1178</v>
      </c>
      <c r="B95" s="50">
        <v>44866</v>
      </c>
      <c r="C95" s="50">
        <v>45047</v>
      </c>
      <c r="E95" s="46" t="s">
        <v>11</v>
      </c>
      <c r="F95" s="46" t="s">
        <v>1220</v>
      </c>
      <c r="M95" s="54" t="s">
        <v>22</v>
      </c>
      <c r="N95" s="53" t="s">
        <v>1989</v>
      </c>
      <c r="Q95"/>
    </row>
    <row r="96" spans="1:17">
      <c r="A96" s="46" t="s">
        <v>1632</v>
      </c>
      <c r="B96" s="50"/>
      <c r="C96" s="50"/>
      <c r="E96" s="46" t="s">
        <v>11</v>
      </c>
      <c r="F96" s="46" t="s">
        <v>1617</v>
      </c>
      <c r="M96" s="54" t="s">
        <v>36</v>
      </c>
      <c r="N96" s="53" t="s">
        <v>11</v>
      </c>
      <c r="Q96"/>
    </row>
    <row r="97" spans="1:17">
      <c r="A97" s="46" t="s">
        <v>1296</v>
      </c>
      <c r="B97" s="50">
        <v>44866</v>
      </c>
      <c r="C97" s="50">
        <v>45047</v>
      </c>
      <c r="E97" s="46" t="s">
        <v>11</v>
      </c>
      <c r="F97" s="46" t="s">
        <v>324</v>
      </c>
      <c r="M97" s="54" t="s">
        <v>866</v>
      </c>
      <c r="N97" s="53" t="s">
        <v>1989</v>
      </c>
      <c r="Q97"/>
    </row>
    <row r="98" spans="1:17">
      <c r="A98" s="46" t="s">
        <v>1876</v>
      </c>
      <c r="B98" s="50"/>
      <c r="C98" s="50"/>
      <c r="E98" s="46" t="s">
        <v>11</v>
      </c>
      <c r="F98" s="46" t="s">
        <v>434</v>
      </c>
      <c r="M98" s="54" t="s">
        <v>903</v>
      </c>
      <c r="N98" s="53" t="s">
        <v>11</v>
      </c>
      <c r="Q98"/>
    </row>
    <row r="99" spans="1:17">
      <c r="A99" s="46" t="s">
        <v>2826</v>
      </c>
      <c r="B99" s="77">
        <v>44866</v>
      </c>
      <c r="C99" s="77">
        <v>45047</v>
      </c>
      <c r="E99" s="46" t="s">
        <v>11</v>
      </c>
      <c r="F99" s="46" t="s">
        <v>210</v>
      </c>
      <c r="M99" s="54" t="s">
        <v>760</v>
      </c>
      <c r="N99" s="53" t="s">
        <v>11</v>
      </c>
      <c r="Q99"/>
    </row>
    <row r="100" spans="1:17">
      <c r="A100" s="46" t="s">
        <v>6226</v>
      </c>
      <c r="B100" s="77">
        <v>44866</v>
      </c>
      <c r="C100" s="77">
        <v>45047</v>
      </c>
      <c r="E100" s="46" t="s">
        <v>11</v>
      </c>
      <c r="F100" s="46" t="s">
        <v>13</v>
      </c>
      <c r="M100" s="54" t="s">
        <v>790</v>
      </c>
      <c r="N100" s="53" t="s">
        <v>11</v>
      </c>
      <c r="Q100"/>
    </row>
    <row r="101" spans="1:17">
      <c r="A101" s="46" t="s">
        <v>1177</v>
      </c>
      <c r="B101" s="77">
        <v>44866</v>
      </c>
      <c r="C101" s="77">
        <v>45047</v>
      </c>
      <c r="E101" s="46" t="s">
        <v>11</v>
      </c>
      <c r="F101" s="46" t="s">
        <v>577</v>
      </c>
      <c r="M101" s="54" t="s">
        <v>831</v>
      </c>
      <c r="N101" s="53" t="s">
        <v>11</v>
      </c>
      <c r="Q101"/>
    </row>
    <row r="102" spans="1:17">
      <c r="A102" s="46" t="s">
        <v>4809</v>
      </c>
      <c r="B102" s="50">
        <v>44866</v>
      </c>
      <c r="C102" s="50">
        <v>45047</v>
      </c>
      <c r="E102" s="46" t="s">
        <v>11</v>
      </c>
      <c r="F102" s="46" t="s">
        <v>75</v>
      </c>
      <c r="M102" s="54" t="s">
        <v>896</v>
      </c>
      <c r="N102" s="53" t="s">
        <v>11</v>
      </c>
      <c r="Q102"/>
    </row>
    <row r="103" spans="1:17">
      <c r="A103" s="46" t="s">
        <v>1298</v>
      </c>
      <c r="B103" s="77">
        <v>44866</v>
      </c>
      <c r="C103" s="77">
        <v>45047</v>
      </c>
      <c r="E103" s="46" t="s">
        <v>11</v>
      </c>
      <c r="F103" s="46" t="s">
        <v>69</v>
      </c>
      <c r="M103" s="54" t="s">
        <v>442</v>
      </c>
      <c r="N103" s="53" t="s">
        <v>1989</v>
      </c>
      <c r="Q103"/>
    </row>
    <row r="104" spans="1:17">
      <c r="A104" s="46" t="s">
        <v>4812</v>
      </c>
      <c r="B104" s="50">
        <v>44866</v>
      </c>
      <c r="C104" s="50">
        <v>45047</v>
      </c>
      <c r="E104" s="46" t="s">
        <v>11</v>
      </c>
      <c r="F104" s="46" t="s">
        <v>3045</v>
      </c>
      <c r="M104" s="54" t="s">
        <v>117</v>
      </c>
      <c r="N104" s="53" t="s">
        <v>11</v>
      </c>
      <c r="Q104"/>
    </row>
    <row r="105" spans="1:17">
      <c r="A105" s="46" t="s">
        <v>1659</v>
      </c>
      <c r="B105" s="50"/>
      <c r="C105" s="50"/>
      <c r="E105" s="46" t="s">
        <v>11</v>
      </c>
      <c r="F105" s="46" t="s">
        <v>381</v>
      </c>
      <c r="M105" s="54" t="s">
        <v>60</v>
      </c>
      <c r="N105" s="53" t="s">
        <v>11</v>
      </c>
      <c r="Q105"/>
    </row>
    <row r="106" spans="1:17">
      <c r="A106" s="46" t="s">
        <v>1176</v>
      </c>
      <c r="B106" s="77">
        <v>44866</v>
      </c>
      <c r="C106" s="77">
        <v>45047</v>
      </c>
      <c r="E106" s="46" t="s">
        <v>11</v>
      </c>
      <c r="F106" s="46" t="s">
        <v>393</v>
      </c>
      <c r="M106" s="54" t="s">
        <v>871</v>
      </c>
      <c r="N106" s="53" t="s">
        <v>11</v>
      </c>
      <c r="Q106"/>
    </row>
    <row r="107" spans="1:17">
      <c r="A107" s="46" t="s">
        <v>1299</v>
      </c>
      <c r="B107" s="77">
        <v>44866</v>
      </c>
      <c r="C107" s="77">
        <v>45047</v>
      </c>
      <c r="E107" s="46" t="s">
        <v>11</v>
      </c>
      <c r="F107" s="46" t="s">
        <v>310</v>
      </c>
      <c r="M107" s="54" t="s">
        <v>17</v>
      </c>
      <c r="N107" s="53" t="s">
        <v>11</v>
      </c>
      <c r="Q107"/>
    </row>
    <row r="108" spans="1:17">
      <c r="A108" s="46" t="s">
        <v>2007</v>
      </c>
      <c r="B108" s="77">
        <v>44866</v>
      </c>
      <c r="C108" s="77">
        <v>45047</v>
      </c>
      <c r="E108" s="46" t="s">
        <v>11</v>
      </c>
      <c r="F108" s="46" t="s">
        <v>102</v>
      </c>
      <c r="M108" s="54" t="s">
        <v>731</v>
      </c>
      <c r="N108" s="53" t="s">
        <v>11</v>
      </c>
      <c r="Q108"/>
    </row>
    <row r="109" spans="1:17">
      <c r="A109" s="46" t="s">
        <v>1883</v>
      </c>
      <c r="B109" s="77">
        <v>44866</v>
      </c>
      <c r="C109" s="77">
        <v>45047</v>
      </c>
      <c r="E109" s="46" t="s">
        <v>11</v>
      </c>
      <c r="F109" s="46" t="s">
        <v>111</v>
      </c>
      <c r="M109" s="54" t="s">
        <v>534</v>
      </c>
      <c r="N109" s="53" t="s">
        <v>11</v>
      </c>
      <c r="Q109"/>
    </row>
    <row r="110" spans="1:17">
      <c r="A110" s="46" t="s">
        <v>1057</v>
      </c>
      <c r="B110" s="77">
        <v>44866</v>
      </c>
      <c r="C110" s="77">
        <v>45047</v>
      </c>
      <c r="E110" s="46" t="s">
        <v>11</v>
      </c>
      <c r="F110" s="46" t="s">
        <v>940</v>
      </c>
      <c r="M110" s="54" t="s">
        <v>483</v>
      </c>
      <c r="N110" s="53" t="s">
        <v>11</v>
      </c>
      <c r="Q110"/>
    </row>
    <row r="111" spans="1:17">
      <c r="A111" s="46" t="s">
        <v>1786</v>
      </c>
      <c r="B111" s="77">
        <v>44866</v>
      </c>
      <c r="C111" s="77">
        <v>45047</v>
      </c>
      <c r="E111" s="46" t="s">
        <v>11</v>
      </c>
      <c r="F111" s="46" t="s">
        <v>916</v>
      </c>
      <c r="M111" s="54" t="s">
        <v>742</v>
      </c>
      <c r="N111" s="53" t="s">
        <v>11</v>
      </c>
      <c r="Q111"/>
    </row>
    <row r="112" spans="1:17">
      <c r="A112" s="46" t="s">
        <v>4815</v>
      </c>
      <c r="B112" s="50">
        <v>44866</v>
      </c>
      <c r="C112" s="50">
        <v>45047</v>
      </c>
      <c r="E112" s="46" t="s">
        <v>11</v>
      </c>
      <c r="F112" s="46" t="s">
        <v>935</v>
      </c>
      <c r="M112" s="54" t="s">
        <v>248</v>
      </c>
      <c r="N112" s="53" t="s">
        <v>11</v>
      </c>
      <c r="Q112"/>
    </row>
    <row r="113" spans="1:17">
      <c r="A113" s="46" t="s">
        <v>3070</v>
      </c>
      <c r="B113" s="77">
        <v>44866</v>
      </c>
      <c r="C113" s="77">
        <v>45047</v>
      </c>
      <c r="E113" s="46" t="s">
        <v>11</v>
      </c>
      <c r="F113" s="46" t="s">
        <v>385</v>
      </c>
      <c r="M113" s="54" t="s">
        <v>765</v>
      </c>
      <c r="N113" s="53" t="s">
        <v>11</v>
      </c>
      <c r="Q113"/>
    </row>
    <row r="114" spans="1:17">
      <c r="A114" s="46" t="s">
        <v>4818</v>
      </c>
      <c r="B114" s="50">
        <v>44866</v>
      </c>
      <c r="C114" s="50">
        <v>45047</v>
      </c>
      <c r="E114" s="46" t="s">
        <v>11</v>
      </c>
      <c r="F114" s="46" t="s">
        <v>561</v>
      </c>
      <c r="M114" s="54" t="s">
        <v>67</v>
      </c>
      <c r="N114" s="53" t="s">
        <v>11</v>
      </c>
      <c r="Q114"/>
    </row>
    <row r="115" spans="1:17">
      <c r="A115" s="46" t="s">
        <v>3149</v>
      </c>
      <c r="B115" s="50"/>
      <c r="C115" s="50"/>
      <c r="E115" s="46" t="s">
        <v>11</v>
      </c>
      <c r="F115" s="46" t="s">
        <v>864</v>
      </c>
      <c r="M115" s="54" t="s">
        <v>43</v>
      </c>
      <c r="N115" s="53" t="s">
        <v>11</v>
      </c>
      <c r="Q115"/>
    </row>
    <row r="116" spans="1:17">
      <c r="A116" s="46" t="s">
        <v>1886</v>
      </c>
      <c r="B116" s="77">
        <v>44866</v>
      </c>
      <c r="C116" s="77">
        <v>45047</v>
      </c>
      <c r="E116" s="46" t="s">
        <v>11</v>
      </c>
      <c r="F116" s="46" t="s">
        <v>869</v>
      </c>
      <c r="M116" s="54" t="s">
        <v>24</v>
      </c>
      <c r="N116" s="53" t="s">
        <v>11</v>
      </c>
      <c r="Q116"/>
    </row>
    <row r="117" spans="1:17">
      <c r="A117" s="46" t="s">
        <v>1735</v>
      </c>
      <c r="B117" s="50">
        <v>44713</v>
      </c>
      <c r="C117" s="50">
        <v>44896</v>
      </c>
      <c r="E117" s="46" t="s">
        <v>11</v>
      </c>
      <c r="F117" s="46" t="s">
        <v>36</v>
      </c>
      <c r="M117" s="54" t="s">
        <v>1277</v>
      </c>
      <c r="N117" s="53" t="s">
        <v>11</v>
      </c>
      <c r="Q117"/>
    </row>
    <row r="118" spans="1:17">
      <c r="A118" s="46" t="s">
        <v>2762</v>
      </c>
      <c r="B118" s="50">
        <v>44713</v>
      </c>
      <c r="C118" s="50">
        <v>44896</v>
      </c>
      <c r="E118" s="46" t="s">
        <v>11</v>
      </c>
      <c r="F118" s="46" t="s">
        <v>760</v>
      </c>
      <c r="M118" s="54" t="s">
        <v>45</v>
      </c>
      <c r="N118" s="53" t="s">
        <v>11</v>
      </c>
      <c r="Q118"/>
    </row>
    <row r="119" spans="1:17">
      <c r="A119" s="46" t="s">
        <v>1865</v>
      </c>
      <c r="B119" s="50">
        <v>44713</v>
      </c>
      <c r="C119" s="50">
        <v>44896</v>
      </c>
      <c r="E119" s="46" t="s">
        <v>11</v>
      </c>
      <c r="F119" s="46" t="s">
        <v>903</v>
      </c>
      <c r="M119" s="54" t="s">
        <v>56</v>
      </c>
      <c r="N119" s="53" t="s">
        <v>11</v>
      </c>
      <c r="Q119"/>
    </row>
    <row r="120" spans="1:17">
      <c r="A120" s="46" t="s">
        <v>1868</v>
      </c>
      <c r="B120" s="50">
        <v>44713</v>
      </c>
      <c r="C120" s="50">
        <v>44896</v>
      </c>
      <c r="E120" s="46" t="s">
        <v>11</v>
      </c>
      <c r="F120" s="46" t="s">
        <v>1948</v>
      </c>
      <c r="M120" s="54" t="s">
        <v>63</v>
      </c>
      <c r="N120" s="53" t="s">
        <v>11</v>
      </c>
      <c r="Q120"/>
    </row>
    <row r="121" spans="1:17">
      <c r="A121" s="46" t="s">
        <v>1810</v>
      </c>
      <c r="B121" s="50">
        <v>44713</v>
      </c>
      <c r="C121" s="50">
        <v>44896</v>
      </c>
      <c r="E121" s="46" t="s">
        <v>11</v>
      </c>
      <c r="F121" s="46" t="s">
        <v>831</v>
      </c>
      <c r="M121" s="54" t="s">
        <v>54</v>
      </c>
      <c r="N121" s="53" t="s">
        <v>11</v>
      </c>
      <c r="Q121"/>
    </row>
    <row r="122" spans="1:17">
      <c r="A122" s="46" t="s">
        <v>1869</v>
      </c>
      <c r="B122" s="50">
        <v>44713</v>
      </c>
      <c r="C122" s="50">
        <v>44896</v>
      </c>
      <c r="E122" s="46" t="s">
        <v>11</v>
      </c>
      <c r="F122" s="46" t="s">
        <v>896</v>
      </c>
      <c r="M122" s="54" t="s">
        <v>20</v>
      </c>
      <c r="N122" s="53" t="s">
        <v>11</v>
      </c>
      <c r="Q122"/>
    </row>
    <row r="123" spans="1:17">
      <c r="A123" s="46" t="s">
        <v>2781</v>
      </c>
      <c r="B123" s="50">
        <v>44713</v>
      </c>
      <c r="C123" s="50">
        <v>44896</v>
      </c>
      <c r="E123" s="46" t="s">
        <v>11</v>
      </c>
      <c r="F123" s="46" t="s">
        <v>117</v>
      </c>
      <c r="M123" s="54" t="s">
        <v>47</v>
      </c>
      <c r="N123" s="53" t="s">
        <v>11</v>
      </c>
      <c r="Q123"/>
    </row>
    <row r="124" spans="1:17">
      <c r="A124" s="46" t="s">
        <v>1762</v>
      </c>
      <c r="B124" s="50">
        <v>44713</v>
      </c>
      <c r="C124" s="50">
        <v>44896</v>
      </c>
      <c r="E124" s="46" t="s">
        <v>11</v>
      </c>
      <c r="F124" s="46" t="s">
        <v>60</v>
      </c>
      <c r="M124" s="54" t="s">
        <v>72</v>
      </c>
      <c r="N124" s="53" t="s">
        <v>11</v>
      </c>
      <c r="Q124"/>
    </row>
    <row r="125" spans="1:17">
      <c r="A125" s="46" t="s">
        <v>777</v>
      </c>
      <c r="B125" s="50">
        <v>44713</v>
      </c>
      <c r="C125" s="50">
        <v>44896</v>
      </c>
      <c r="E125" s="46" t="s">
        <v>11</v>
      </c>
      <c r="F125" s="46" t="s">
        <v>871</v>
      </c>
      <c r="M125" s="54" t="s">
        <v>52</v>
      </c>
      <c r="N125" s="53" t="s">
        <v>11</v>
      </c>
      <c r="Q125"/>
    </row>
    <row r="126" spans="1:17">
      <c r="A126" s="46" t="s">
        <v>1870</v>
      </c>
      <c r="B126" s="50">
        <v>44713</v>
      </c>
      <c r="C126" s="50">
        <v>44896</v>
      </c>
      <c r="E126" s="46" t="s">
        <v>11</v>
      </c>
      <c r="F126" s="46" t="s">
        <v>17</v>
      </c>
      <c r="M126" s="54" t="s">
        <v>34</v>
      </c>
      <c r="N126" s="53" t="s">
        <v>11</v>
      </c>
      <c r="Q126"/>
    </row>
    <row r="127" spans="1:17">
      <c r="A127" s="46" t="s">
        <v>1802</v>
      </c>
      <c r="B127" s="50">
        <v>44713</v>
      </c>
      <c r="C127" s="50">
        <v>44896</v>
      </c>
      <c r="E127" s="46" t="s">
        <v>11</v>
      </c>
      <c r="F127" s="46" t="s">
        <v>731</v>
      </c>
      <c r="M127" s="54" t="s">
        <v>123</v>
      </c>
      <c r="N127" s="53" t="s">
        <v>11</v>
      </c>
      <c r="Q127"/>
    </row>
    <row r="128" spans="1:17">
      <c r="A128" s="46" t="s">
        <v>1899</v>
      </c>
      <c r="B128" s="50">
        <v>44713</v>
      </c>
      <c r="C128" s="50">
        <v>44896</v>
      </c>
      <c r="E128" s="46" t="s">
        <v>11</v>
      </c>
      <c r="F128" s="46" t="s">
        <v>483</v>
      </c>
      <c r="M128" s="54" t="s">
        <v>1164</v>
      </c>
      <c r="N128" s="53" t="s">
        <v>11</v>
      </c>
      <c r="Q128"/>
    </row>
    <row r="129" spans="1:17">
      <c r="A129" s="46" t="s">
        <v>1873</v>
      </c>
      <c r="B129" s="50">
        <v>44713</v>
      </c>
      <c r="C129" s="50">
        <v>44896</v>
      </c>
      <c r="E129" s="46" t="s">
        <v>11</v>
      </c>
      <c r="F129" s="46" t="s">
        <v>534</v>
      </c>
      <c r="M129" s="54" t="s">
        <v>110</v>
      </c>
      <c r="N129" s="53" t="s">
        <v>1989</v>
      </c>
      <c r="Q129"/>
    </row>
    <row r="130" spans="1:17">
      <c r="A130" s="46" t="s">
        <v>1874</v>
      </c>
      <c r="B130" s="50">
        <v>44713</v>
      </c>
      <c r="C130" s="50">
        <v>44896</v>
      </c>
      <c r="E130" s="46" t="s">
        <v>11</v>
      </c>
      <c r="F130" s="46" t="s">
        <v>742</v>
      </c>
      <c r="M130" s="54" t="s">
        <v>84</v>
      </c>
      <c r="N130" s="53" t="s">
        <v>11</v>
      </c>
      <c r="Q130"/>
    </row>
    <row r="131" spans="1:17">
      <c r="A131" s="46" t="s">
        <v>3043</v>
      </c>
      <c r="B131" s="50">
        <v>44713</v>
      </c>
      <c r="C131" s="50">
        <v>44896</v>
      </c>
      <c r="E131" s="46" t="s">
        <v>11</v>
      </c>
      <c r="F131" s="46" t="s">
        <v>248</v>
      </c>
      <c r="M131" s="54" t="s">
        <v>95</v>
      </c>
      <c r="N131" s="53" t="s">
        <v>1989</v>
      </c>
      <c r="Q131"/>
    </row>
    <row r="132" spans="1:17">
      <c r="A132" s="46" t="s">
        <v>1745</v>
      </c>
      <c r="B132" s="50">
        <v>44713</v>
      </c>
      <c r="C132" s="50">
        <v>44896</v>
      </c>
      <c r="E132" s="46" t="s">
        <v>11</v>
      </c>
      <c r="F132" s="46" t="s">
        <v>765</v>
      </c>
      <c r="M132" s="54" t="s">
        <v>77</v>
      </c>
      <c r="N132" s="53" t="s">
        <v>11</v>
      </c>
      <c r="Q132"/>
    </row>
    <row r="133" spans="1:17">
      <c r="A133" s="46" t="s">
        <v>1896</v>
      </c>
      <c r="B133" s="50">
        <v>44713</v>
      </c>
      <c r="C133" s="50">
        <v>44896</v>
      </c>
      <c r="E133" s="46" t="s">
        <v>11</v>
      </c>
      <c r="F133" s="46" t="s">
        <v>67</v>
      </c>
      <c r="M133" s="54" t="s">
        <v>98</v>
      </c>
      <c r="N133" s="53" t="s">
        <v>11</v>
      </c>
      <c r="Q133"/>
    </row>
    <row r="134" spans="1:17">
      <c r="A134" s="46" t="s">
        <v>1875</v>
      </c>
      <c r="B134" s="50">
        <v>44713</v>
      </c>
      <c r="C134" s="50">
        <v>44896</v>
      </c>
      <c r="E134" s="46" t="s">
        <v>11</v>
      </c>
      <c r="F134" s="46" t="s">
        <v>24</v>
      </c>
      <c r="M134" s="54" t="s">
        <v>989</v>
      </c>
      <c r="N134" s="53" t="s">
        <v>11</v>
      </c>
      <c r="Q134"/>
    </row>
    <row r="135" spans="1:17">
      <c r="A135" s="46" t="s">
        <v>1877</v>
      </c>
      <c r="B135" s="50">
        <v>44713</v>
      </c>
      <c r="C135" s="50">
        <v>44896</v>
      </c>
      <c r="E135" s="46" t="s">
        <v>11</v>
      </c>
      <c r="F135" s="46" t="s">
        <v>43</v>
      </c>
      <c r="M135" s="54" t="s">
        <v>1085</v>
      </c>
      <c r="N135" s="53" t="s">
        <v>11</v>
      </c>
      <c r="Q135"/>
    </row>
    <row r="136" spans="1:17">
      <c r="A136" s="46" t="s">
        <v>2823</v>
      </c>
      <c r="B136" s="50">
        <v>44713</v>
      </c>
      <c r="C136" s="50">
        <v>44896</v>
      </c>
      <c r="E136" s="46" t="s">
        <v>11</v>
      </c>
      <c r="F136" s="46" t="s">
        <v>20</v>
      </c>
      <c r="M136" s="54" t="s">
        <v>491</v>
      </c>
      <c r="N136" s="53" t="s">
        <v>11</v>
      </c>
      <c r="Q136"/>
    </row>
    <row r="137" spans="1:17">
      <c r="A137" s="46" t="s">
        <v>1878</v>
      </c>
      <c r="B137" s="50">
        <v>44713</v>
      </c>
      <c r="C137" s="50">
        <v>44896</v>
      </c>
      <c r="E137" s="46" t="s">
        <v>11</v>
      </c>
      <c r="F137" s="46" t="s">
        <v>34</v>
      </c>
      <c r="M137" s="54" t="s">
        <v>455</v>
      </c>
      <c r="N137" s="53" t="s">
        <v>11</v>
      </c>
      <c r="Q137"/>
    </row>
    <row r="138" spans="1:17">
      <c r="A138" s="46" t="s">
        <v>1879</v>
      </c>
      <c r="B138" s="50">
        <v>44713</v>
      </c>
      <c r="C138" s="50">
        <v>44896</v>
      </c>
      <c r="E138" s="46" t="s">
        <v>11</v>
      </c>
      <c r="F138" s="46" t="s">
        <v>45</v>
      </c>
      <c r="M138" s="54" t="s">
        <v>967</v>
      </c>
      <c r="N138" s="53" t="s">
        <v>11</v>
      </c>
      <c r="Q138"/>
    </row>
    <row r="139" spans="1:17">
      <c r="A139" s="46" t="s">
        <v>1880</v>
      </c>
      <c r="B139" s="50">
        <v>44713</v>
      </c>
      <c r="C139" s="50">
        <v>44896</v>
      </c>
      <c r="E139" s="46" t="s">
        <v>11</v>
      </c>
      <c r="F139" s="46" t="s">
        <v>47</v>
      </c>
      <c r="M139" s="54" t="s">
        <v>786</v>
      </c>
      <c r="N139" s="53" t="s">
        <v>11</v>
      </c>
      <c r="Q139"/>
    </row>
    <row r="140" spans="1:17">
      <c r="A140" s="46" t="s">
        <v>1747</v>
      </c>
      <c r="B140" s="50">
        <v>44713</v>
      </c>
      <c r="C140" s="50">
        <v>44896</v>
      </c>
      <c r="E140" s="46" t="s">
        <v>11</v>
      </c>
      <c r="F140" s="46" t="s">
        <v>52</v>
      </c>
      <c r="M140" s="54" t="s">
        <v>783</v>
      </c>
      <c r="N140" s="53" t="s">
        <v>1989</v>
      </c>
      <c r="Q140"/>
    </row>
    <row r="141" spans="1:17">
      <c r="A141" s="46" t="s">
        <v>1882</v>
      </c>
      <c r="B141" s="50">
        <v>44713</v>
      </c>
      <c r="C141" s="50">
        <v>44896</v>
      </c>
      <c r="E141" s="46" t="s">
        <v>11</v>
      </c>
      <c r="F141" s="46" t="s">
        <v>54</v>
      </c>
      <c r="M141" s="54" t="s">
        <v>1100</v>
      </c>
      <c r="N141" s="53" t="s">
        <v>11</v>
      </c>
      <c r="Q141"/>
    </row>
    <row r="142" spans="1:17">
      <c r="A142" s="46" t="s">
        <v>2861</v>
      </c>
      <c r="B142" s="50">
        <v>44713</v>
      </c>
      <c r="C142" s="50">
        <v>44896</v>
      </c>
      <c r="E142" s="46" t="s">
        <v>11</v>
      </c>
      <c r="F142" s="46" t="s">
        <v>56</v>
      </c>
      <c r="M142" s="54" t="s">
        <v>673</v>
      </c>
      <c r="N142" s="53" t="s">
        <v>11</v>
      </c>
      <c r="Q142"/>
    </row>
    <row r="143" spans="1:17">
      <c r="A143" s="46" t="s">
        <v>2863</v>
      </c>
      <c r="B143" s="50">
        <v>44713</v>
      </c>
      <c r="C143" s="50">
        <v>44896</v>
      </c>
      <c r="E143" s="46" t="s">
        <v>11</v>
      </c>
      <c r="F143" s="46" t="s">
        <v>63</v>
      </c>
      <c r="M143" s="54" t="s">
        <v>1131</v>
      </c>
      <c r="N143" s="53" t="s">
        <v>11</v>
      </c>
      <c r="Q143"/>
    </row>
    <row r="144" spans="1:17">
      <c r="A144" s="46" t="s">
        <v>3040</v>
      </c>
      <c r="B144" s="50">
        <v>44713</v>
      </c>
      <c r="C144" s="50">
        <v>44896</v>
      </c>
      <c r="E144" s="46" t="s">
        <v>11</v>
      </c>
      <c r="F144" s="46" t="s">
        <v>72</v>
      </c>
      <c r="M144" s="54" t="s">
        <v>671</v>
      </c>
      <c r="N144" s="53" t="s">
        <v>11</v>
      </c>
      <c r="Q144"/>
    </row>
    <row r="145" spans="1:17">
      <c r="A145" s="46" t="s">
        <v>1819</v>
      </c>
      <c r="B145" s="50">
        <v>44713</v>
      </c>
      <c r="C145" s="50">
        <v>44896</v>
      </c>
      <c r="E145" s="46" t="s">
        <v>11</v>
      </c>
      <c r="F145" s="46" t="s">
        <v>123</v>
      </c>
      <c r="M145" s="54" t="s">
        <v>647</v>
      </c>
      <c r="N145" s="53" t="s">
        <v>11</v>
      </c>
      <c r="Q145"/>
    </row>
    <row r="146" spans="1:17">
      <c r="A146" s="46" t="s">
        <v>1743</v>
      </c>
      <c r="B146" s="50">
        <v>44713</v>
      </c>
      <c r="C146" s="50">
        <v>44896</v>
      </c>
      <c r="E146" s="46" t="s">
        <v>11</v>
      </c>
      <c r="F146" s="46" t="s">
        <v>1164</v>
      </c>
      <c r="M146" s="54" t="s">
        <v>1247</v>
      </c>
      <c r="N146" s="53" t="s">
        <v>1989</v>
      </c>
      <c r="Q146"/>
    </row>
    <row r="147" spans="1:17">
      <c r="A147" s="46" t="s">
        <v>1888</v>
      </c>
      <c r="B147" s="50">
        <v>44713</v>
      </c>
      <c r="C147" s="50">
        <v>44896</v>
      </c>
      <c r="E147" s="46" t="s">
        <v>11</v>
      </c>
      <c r="F147" s="46" t="s">
        <v>77</v>
      </c>
      <c r="M147" s="54" t="s">
        <v>363</v>
      </c>
      <c r="N147" s="53" t="s">
        <v>1989</v>
      </c>
      <c r="Q147"/>
    </row>
    <row r="148" spans="1:17">
      <c r="A148" s="46" t="s">
        <v>3084</v>
      </c>
      <c r="B148" s="50">
        <v>44713</v>
      </c>
      <c r="C148" s="50">
        <v>44896</v>
      </c>
      <c r="E148" s="46" t="s">
        <v>11</v>
      </c>
      <c r="F148" s="46" t="s">
        <v>84</v>
      </c>
      <c r="M148" s="54" t="s">
        <v>183</v>
      </c>
      <c r="N148" s="53" t="s">
        <v>11</v>
      </c>
      <c r="Q148"/>
    </row>
    <row r="149" spans="1:17">
      <c r="A149" s="46" t="s">
        <v>1905</v>
      </c>
      <c r="B149" s="50">
        <v>44713</v>
      </c>
      <c r="C149" s="50">
        <v>44896</v>
      </c>
      <c r="E149" s="46" t="s">
        <v>11</v>
      </c>
      <c r="F149" s="46" t="s">
        <v>98</v>
      </c>
      <c r="M149" s="54" t="s">
        <v>657</v>
      </c>
      <c r="N149" s="53" t="s">
        <v>11</v>
      </c>
      <c r="Q149"/>
    </row>
    <row r="150" spans="1:17">
      <c r="A150" s="46" t="s">
        <v>1736</v>
      </c>
      <c r="B150" s="50">
        <v>44713</v>
      </c>
      <c r="C150" s="50">
        <v>44896</v>
      </c>
      <c r="E150" s="46" t="s">
        <v>11</v>
      </c>
      <c r="F150" s="46" t="s">
        <v>1085</v>
      </c>
      <c r="M150" s="54" t="s">
        <v>636</v>
      </c>
      <c r="N150" s="53" t="s">
        <v>11</v>
      </c>
      <c r="Q150"/>
    </row>
    <row r="151" spans="1:17">
      <c r="A151" s="46" t="s">
        <v>3069</v>
      </c>
      <c r="B151" s="50">
        <v>44718</v>
      </c>
      <c r="C151" s="50">
        <v>44901</v>
      </c>
      <c r="E151" s="46" t="s">
        <v>11</v>
      </c>
      <c r="F151" s="46" t="s">
        <v>989</v>
      </c>
      <c r="M151" s="54" t="s">
        <v>430</v>
      </c>
      <c r="N151" s="53" t="s">
        <v>1989</v>
      </c>
      <c r="Q151"/>
    </row>
    <row r="152" spans="1:17">
      <c r="A152" s="46" t="s">
        <v>1897</v>
      </c>
      <c r="B152" s="49">
        <v>44743</v>
      </c>
      <c r="C152" s="49">
        <v>44927</v>
      </c>
      <c r="E152" s="46" t="s">
        <v>11</v>
      </c>
      <c r="F152" s="46" t="s">
        <v>491</v>
      </c>
      <c r="M152" s="54" t="s">
        <v>438</v>
      </c>
      <c r="N152" s="53" t="s">
        <v>11</v>
      </c>
      <c r="Q152"/>
    </row>
    <row r="153" spans="1:17">
      <c r="A153" s="46" t="s">
        <v>1914</v>
      </c>
      <c r="B153" s="50">
        <v>44743</v>
      </c>
      <c r="C153" s="50">
        <v>44927</v>
      </c>
      <c r="E153" s="46" t="s">
        <v>11</v>
      </c>
      <c r="F153" s="46" t="s">
        <v>455</v>
      </c>
      <c r="M153" s="54" t="s">
        <v>1096</v>
      </c>
      <c r="N153" s="53" t="s">
        <v>11</v>
      </c>
      <c r="Q153"/>
    </row>
    <row r="154" spans="1:17">
      <c r="A154" s="46" t="s">
        <v>3041</v>
      </c>
      <c r="B154" s="49">
        <v>44743</v>
      </c>
      <c r="C154" s="49">
        <v>44927</v>
      </c>
      <c r="E154" s="46" t="s">
        <v>11</v>
      </c>
      <c r="F154" s="46" t="s">
        <v>967</v>
      </c>
      <c r="M154" s="54" t="s">
        <v>1099</v>
      </c>
      <c r="N154" s="53" t="s">
        <v>11</v>
      </c>
      <c r="Q154"/>
    </row>
    <row r="155" spans="1:17">
      <c r="A155" s="46" t="s">
        <v>1901</v>
      </c>
      <c r="B155" s="49">
        <v>44743</v>
      </c>
      <c r="C155" s="49">
        <v>44927</v>
      </c>
      <c r="E155" s="46" t="s">
        <v>11</v>
      </c>
      <c r="F155" s="46" t="s">
        <v>786</v>
      </c>
      <c r="M155" s="54" t="s">
        <v>1094</v>
      </c>
      <c r="N155" s="53" t="s">
        <v>11</v>
      </c>
      <c r="Q155"/>
    </row>
    <row r="156" spans="1:17">
      <c r="A156" s="46" t="s">
        <v>1913</v>
      </c>
      <c r="B156" s="49">
        <v>44743</v>
      </c>
      <c r="C156" s="49">
        <v>44927</v>
      </c>
      <c r="E156" s="46" t="s">
        <v>11</v>
      </c>
      <c r="F156" s="46" t="s">
        <v>783</v>
      </c>
      <c r="M156" s="54" t="s">
        <v>547</v>
      </c>
      <c r="N156" s="53" t="s">
        <v>11</v>
      </c>
      <c r="Q156"/>
    </row>
    <row r="157" spans="1:17">
      <c r="A157" s="46" t="s">
        <v>1907</v>
      </c>
      <c r="B157" s="49">
        <v>44743</v>
      </c>
      <c r="C157" s="49">
        <v>44927</v>
      </c>
      <c r="E157" s="46" t="s">
        <v>11</v>
      </c>
      <c r="F157" s="46" t="s">
        <v>1100</v>
      </c>
      <c r="M157" s="54" t="s">
        <v>567</v>
      </c>
      <c r="N157" s="53" t="s">
        <v>11</v>
      </c>
      <c r="Q157"/>
    </row>
    <row r="158" spans="1:17">
      <c r="A158" s="46" t="s">
        <v>1903</v>
      </c>
      <c r="B158" s="49">
        <v>44743</v>
      </c>
      <c r="C158" s="49">
        <v>44927</v>
      </c>
      <c r="E158" s="46" t="s">
        <v>11</v>
      </c>
      <c r="F158" s="46" t="s">
        <v>673</v>
      </c>
      <c r="M158" s="54" t="s">
        <v>465</v>
      </c>
      <c r="N158" s="53" t="s">
        <v>11</v>
      </c>
      <c r="Q158"/>
    </row>
    <row r="159" spans="1:17">
      <c r="A159" s="46" t="s">
        <v>1910</v>
      </c>
      <c r="B159" s="49">
        <v>44743</v>
      </c>
      <c r="C159" s="49">
        <v>44927</v>
      </c>
      <c r="E159" s="46" t="s">
        <v>11</v>
      </c>
      <c r="F159" s="46" t="s">
        <v>1131</v>
      </c>
      <c r="M159" s="54" t="s">
        <v>541</v>
      </c>
      <c r="N159" s="53" t="s">
        <v>11</v>
      </c>
      <c r="Q159"/>
    </row>
    <row r="160" spans="1:17">
      <c r="A160" s="46" t="s">
        <v>1902</v>
      </c>
      <c r="B160" s="49">
        <v>44743</v>
      </c>
      <c r="C160" s="49">
        <v>44927</v>
      </c>
      <c r="E160" s="46" t="s">
        <v>11</v>
      </c>
      <c r="F160" s="46" t="s">
        <v>671</v>
      </c>
      <c r="M160" s="54" t="s">
        <v>355</v>
      </c>
      <c r="N160" s="53" t="s">
        <v>11</v>
      </c>
      <c r="Q160"/>
    </row>
    <row r="161" spans="1:17">
      <c r="A161" s="46" t="s">
        <v>1909</v>
      </c>
      <c r="B161" s="49">
        <v>44743</v>
      </c>
      <c r="C161" s="49">
        <v>44927</v>
      </c>
      <c r="E161" s="46" t="s">
        <v>11</v>
      </c>
      <c r="F161" s="46" t="s">
        <v>647</v>
      </c>
      <c r="M161" s="54" t="s">
        <v>549</v>
      </c>
      <c r="N161" s="53" t="s">
        <v>11</v>
      </c>
      <c r="Q161"/>
    </row>
    <row r="162" spans="1:17">
      <c r="A162" s="46" t="s">
        <v>1912</v>
      </c>
      <c r="B162" s="49">
        <v>44743</v>
      </c>
      <c r="C162" s="49">
        <v>44927</v>
      </c>
      <c r="E162" s="46" t="s">
        <v>11</v>
      </c>
      <c r="F162" s="46" t="s">
        <v>183</v>
      </c>
      <c r="M162" s="54" t="s">
        <v>388</v>
      </c>
      <c r="N162" s="53" t="s">
        <v>11</v>
      </c>
      <c r="Q162"/>
    </row>
    <row r="163" spans="1:17">
      <c r="A163" s="46" t="s">
        <v>1900</v>
      </c>
      <c r="B163" s="49">
        <v>44743</v>
      </c>
      <c r="C163" s="49">
        <v>44927</v>
      </c>
      <c r="E163" s="46" t="s">
        <v>11</v>
      </c>
      <c r="F163" s="46" t="s">
        <v>657</v>
      </c>
      <c r="M163" s="54" t="s">
        <v>86</v>
      </c>
      <c r="N163" s="53" t="s">
        <v>11</v>
      </c>
      <c r="Q163"/>
    </row>
    <row r="164" spans="1:17">
      <c r="A164" s="46" t="s">
        <v>1898</v>
      </c>
      <c r="B164" s="49">
        <v>44743</v>
      </c>
      <c r="C164" s="49">
        <v>44927</v>
      </c>
      <c r="E164" s="46" t="s">
        <v>11</v>
      </c>
      <c r="F164" s="46" t="s">
        <v>636</v>
      </c>
      <c r="M164" s="54" t="s">
        <v>346</v>
      </c>
      <c r="N164" s="53" t="s">
        <v>11</v>
      </c>
      <c r="Q164"/>
    </row>
    <row r="165" spans="1:17">
      <c r="A165" s="48" t="s">
        <v>3109</v>
      </c>
      <c r="B165" s="49">
        <v>44774</v>
      </c>
      <c r="C165" s="49">
        <v>44958</v>
      </c>
      <c r="E165" s="46" t="s">
        <v>11</v>
      </c>
      <c r="F165" s="46" t="s">
        <v>438</v>
      </c>
      <c r="M165" s="54" t="s">
        <v>571</v>
      </c>
      <c r="N165" s="53" t="s">
        <v>11</v>
      </c>
      <c r="Q165"/>
    </row>
    <row r="166" spans="1:17">
      <c r="A166" s="46" t="s">
        <v>3152</v>
      </c>
      <c r="B166" s="50">
        <v>44713</v>
      </c>
      <c r="C166" s="50">
        <v>44896</v>
      </c>
      <c r="E166" s="46" t="s">
        <v>11</v>
      </c>
      <c r="F166" s="46" t="s">
        <v>3047</v>
      </c>
      <c r="M166" s="54" t="s">
        <v>398</v>
      </c>
      <c r="N166" s="53" t="s">
        <v>11</v>
      </c>
      <c r="Q166"/>
    </row>
    <row r="167" spans="1:17">
      <c r="A167" s="48" t="s">
        <v>3154</v>
      </c>
      <c r="B167" s="50">
        <v>44805</v>
      </c>
      <c r="C167" s="50">
        <v>44986</v>
      </c>
      <c r="E167" s="46" t="s">
        <v>11</v>
      </c>
      <c r="F167" s="46" t="s">
        <v>1094</v>
      </c>
      <c r="M167" s="54" t="s">
        <v>441</v>
      </c>
      <c r="N167" s="53" t="s">
        <v>11</v>
      </c>
      <c r="Q167"/>
    </row>
    <row r="168" spans="1:17">
      <c r="A168" s="46" t="s">
        <v>3147</v>
      </c>
      <c r="B168" s="50">
        <v>44805</v>
      </c>
      <c r="C168" s="50">
        <v>44986</v>
      </c>
      <c r="E168" s="46" t="s">
        <v>11</v>
      </c>
      <c r="F168" s="46" t="s">
        <v>1099</v>
      </c>
      <c r="M168" s="54" t="s">
        <v>432</v>
      </c>
      <c r="N168" s="53" t="s">
        <v>11</v>
      </c>
      <c r="Q168"/>
    </row>
    <row r="169" spans="1:17">
      <c r="A169" s="46" t="s">
        <v>3148</v>
      </c>
      <c r="B169" s="50">
        <v>44774</v>
      </c>
      <c r="C169" s="50">
        <v>44958</v>
      </c>
      <c r="E169" s="46" t="s">
        <v>11</v>
      </c>
      <c r="F169" s="46" t="s">
        <v>547</v>
      </c>
      <c r="M169" s="54" t="s">
        <v>348</v>
      </c>
      <c r="N169" s="53" t="s">
        <v>11</v>
      </c>
      <c r="Q169"/>
    </row>
    <row r="170" spans="1:17">
      <c r="A170" s="46" t="s">
        <v>3114</v>
      </c>
      <c r="B170" s="50">
        <v>44774</v>
      </c>
      <c r="C170" s="50">
        <v>44958</v>
      </c>
      <c r="E170" s="46" t="s">
        <v>11</v>
      </c>
      <c r="F170" s="46" t="s">
        <v>567</v>
      </c>
      <c r="M170" s="54" t="s">
        <v>1255</v>
      </c>
      <c r="N170" s="53" t="s">
        <v>11</v>
      </c>
      <c r="Q170"/>
    </row>
    <row r="171" spans="1:17">
      <c r="A171" s="48" t="s">
        <v>3112</v>
      </c>
      <c r="B171" s="49">
        <v>44774</v>
      </c>
      <c r="C171" s="49">
        <v>44958</v>
      </c>
      <c r="E171" s="46" t="s">
        <v>11</v>
      </c>
      <c r="F171" s="46" t="s">
        <v>542</v>
      </c>
      <c r="M171" s="54" t="s">
        <v>460</v>
      </c>
      <c r="N171" s="53" t="s">
        <v>11</v>
      </c>
      <c r="Q171"/>
    </row>
    <row r="172" spans="1:17">
      <c r="A172" s="48" t="s">
        <v>3107</v>
      </c>
      <c r="B172" s="49">
        <v>44774</v>
      </c>
      <c r="C172" s="49">
        <v>44958</v>
      </c>
      <c r="E172" s="46" t="s">
        <v>11</v>
      </c>
      <c r="F172" s="46" t="s">
        <v>465</v>
      </c>
      <c r="M172" s="54" t="s">
        <v>574</v>
      </c>
      <c r="N172" s="53" t="s">
        <v>11</v>
      </c>
      <c r="Q172"/>
    </row>
    <row r="173" spans="1:17">
      <c r="A173" s="46" t="s">
        <v>1175</v>
      </c>
      <c r="B173" s="77">
        <v>44866</v>
      </c>
      <c r="C173" s="77">
        <v>45047</v>
      </c>
      <c r="E173" s="46" t="s">
        <v>11</v>
      </c>
      <c r="F173" s="46" t="s">
        <v>541</v>
      </c>
      <c r="M173" s="54" t="s">
        <v>407</v>
      </c>
      <c r="N173" s="53" t="s">
        <v>11</v>
      </c>
      <c r="Q173"/>
    </row>
    <row r="174" spans="1:17">
      <c r="A174" s="48" t="s">
        <v>1607</v>
      </c>
      <c r="B174" s="49">
        <v>44774</v>
      </c>
      <c r="C174" s="49">
        <v>44958</v>
      </c>
      <c r="E174" s="46" t="s">
        <v>11</v>
      </c>
      <c r="F174" s="46" t="s">
        <v>355</v>
      </c>
      <c r="M174" s="54" t="s">
        <v>481</v>
      </c>
      <c r="N174" s="53" t="s">
        <v>11</v>
      </c>
      <c r="Q174"/>
    </row>
    <row r="175" spans="1:17">
      <c r="A175" s="46" t="s">
        <v>3259</v>
      </c>
      <c r="B175" s="50">
        <v>44713</v>
      </c>
      <c r="C175" s="50">
        <v>44896</v>
      </c>
      <c r="E175" s="46" t="s">
        <v>11</v>
      </c>
      <c r="F175" s="46" t="s">
        <v>388</v>
      </c>
      <c r="M175" s="54" t="s">
        <v>396</v>
      </c>
      <c r="N175" s="53" t="s">
        <v>11</v>
      </c>
      <c r="Q175"/>
    </row>
    <row r="176" spans="1:17">
      <c r="A176" s="46" t="s">
        <v>3041</v>
      </c>
      <c r="B176" s="50">
        <f>_xlfn.XLOOKUP(TFECHAS[[#This Row],[NOMBRE Y APELLIDO]],'[1]Temporales 2023'!$C$8:$C$102,'[1]Temporales 2023'!$F$8:$F$102)</f>
        <v>44743</v>
      </c>
      <c r="C176" s="50">
        <f>_xlfn.XLOOKUP(TFECHAS[[#This Row],[NOMBRE Y APELLIDO]],'[1]Temporales 2023'!$C$8:$C$102,'[1]Temporales 2023'!$G$8:$G$102)</f>
        <v>44927</v>
      </c>
      <c r="E176" s="46" t="s">
        <v>11</v>
      </c>
      <c r="F176" s="46" t="s">
        <v>549</v>
      </c>
      <c r="M176" s="54" t="s">
        <v>444</v>
      </c>
      <c r="N176" s="53" t="s">
        <v>11</v>
      </c>
      <c r="Q176"/>
    </row>
    <row r="177" spans="1:17">
      <c r="A177" s="46" t="s">
        <v>211</v>
      </c>
      <c r="B177" s="50">
        <v>44774</v>
      </c>
      <c r="C177" s="50">
        <v>44958</v>
      </c>
      <c r="E177" s="46" t="s">
        <v>11</v>
      </c>
      <c r="F177" s="46" t="s">
        <v>86</v>
      </c>
      <c r="M177" s="54" t="s">
        <v>539</v>
      </c>
      <c r="N177" s="53" t="s">
        <v>11</v>
      </c>
      <c r="Q177"/>
    </row>
    <row r="178" spans="1:17">
      <c r="A178" s="46" t="s">
        <v>3043</v>
      </c>
      <c r="B178" s="50">
        <v>44713</v>
      </c>
      <c r="C178" s="50">
        <v>44896</v>
      </c>
      <c r="E178" s="46" t="s">
        <v>11</v>
      </c>
      <c r="F178" s="46" t="s">
        <v>346</v>
      </c>
      <c r="M178" s="54" t="s">
        <v>418</v>
      </c>
      <c r="N178" s="53" t="s">
        <v>11</v>
      </c>
      <c r="Q178"/>
    </row>
    <row r="179" spans="1:17">
      <c r="A179" s="46" t="s">
        <v>3227</v>
      </c>
      <c r="B179" s="50">
        <v>44774</v>
      </c>
      <c r="C179" s="50">
        <v>44958</v>
      </c>
      <c r="E179" s="46" t="s">
        <v>11</v>
      </c>
      <c r="F179" s="46" t="s">
        <v>571</v>
      </c>
      <c r="M179" s="54" t="s">
        <v>452</v>
      </c>
      <c r="N179" s="53" t="s">
        <v>11</v>
      </c>
      <c r="Q179"/>
    </row>
    <row r="180" spans="1:17">
      <c r="A180" s="46" t="s">
        <v>3285</v>
      </c>
      <c r="B180" s="50">
        <v>44816</v>
      </c>
      <c r="C180" s="50">
        <v>44986</v>
      </c>
      <c r="E180" s="46" t="s">
        <v>11</v>
      </c>
      <c r="F180" s="46" t="s">
        <v>398</v>
      </c>
      <c r="M180" s="54" t="s">
        <v>507</v>
      </c>
      <c r="N180" s="53" t="s">
        <v>1989</v>
      </c>
      <c r="Q180"/>
    </row>
    <row r="181" spans="1:17">
      <c r="A181" s="46" t="s">
        <v>3280</v>
      </c>
      <c r="B181" s="50">
        <v>44835</v>
      </c>
      <c r="C181" s="50">
        <v>44986</v>
      </c>
      <c r="E181" s="46" t="s">
        <v>11</v>
      </c>
      <c r="F181" s="46" t="s">
        <v>432</v>
      </c>
      <c r="M181" s="54" t="s">
        <v>416</v>
      </c>
      <c r="N181" s="53" t="s">
        <v>11</v>
      </c>
      <c r="Q181"/>
    </row>
    <row r="182" spans="1:17">
      <c r="A182" s="46" t="s">
        <v>3288</v>
      </c>
      <c r="B182" s="50">
        <v>44835</v>
      </c>
      <c r="C182" s="50">
        <v>45017</v>
      </c>
      <c r="E182" s="46" t="s">
        <v>11</v>
      </c>
      <c r="F182" s="46" t="s">
        <v>441</v>
      </c>
      <c r="M182" s="54" t="s">
        <v>365</v>
      </c>
      <c r="N182" s="53" t="s">
        <v>11</v>
      </c>
      <c r="Q182"/>
    </row>
    <row r="183" spans="1:17">
      <c r="A183" s="46" t="s">
        <v>3282</v>
      </c>
      <c r="B183" s="50">
        <v>44835</v>
      </c>
      <c r="C183" s="50">
        <v>45017</v>
      </c>
      <c r="E183" s="46" t="s">
        <v>11</v>
      </c>
      <c r="F183" s="46" t="s">
        <v>177</v>
      </c>
      <c r="M183" s="54" t="s">
        <v>601</v>
      </c>
      <c r="N183" s="53" t="s">
        <v>11</v>
      </c>
      <c r="Q183"/>
    </row>
    <row r="184" spans="1:17">
      <c r="A184" s="46" t="s">
        <v>3278</v>
      </c>
      <c r="B184" s="50">
        <v>44835</v>
      </c>
      <c r="C184" s="50">
        <v>45017</v>
      </c>
      <c r="E184" s="46" t="s">
        <v>11</v>
      </c>
      <c r="F184" s="46" t="s">
        <v>348</v>
      </c>
      <c r="M184" s="54" t="s">
        <v>603</v>
      </c>
      <c r="N184" s="53" t="s">
        <v>11</v>
      </c>
      <c r="Q184"/>
    </row>
    <row r="185" spans="1:17">
      <c r="A185" s="46" t="s">
        <v>3286</v>
      </c>
      <c r="B185" s="50">
        <v>44835</v>
      </c>
      <c r="C185" s="50">
        <v>45017</v>
      </c>
      <c r="E185" s="46" t="s">
        <v>11</v>
      </c>
      <c r="F185" s="46" t="s">
        <v>460</v>
      </c>
      <c r="M185" s="54" t="s">
        <v>608</v>
      </c>
      <c r="N185" s="53" t="s">
        <v>11</v>
      </c>
      <c r="Q185"/>
    </row>
    <row r="186" spans="1:17">
      <c r="A186" s="46" t="s">
        <v>3277</v>
      </c>
      <c r="B186" s="50">
        <v>44835</v>
      </c>
      <c r="C186" s="50">
        <v>45017</v>
      </c>
      <c r="E186" s="46" t="s">
        <v>11</v>
      </c>
      <c r="F186" s="46" t="s">
        <v>556</v>
      </c>
      <c r="M186" s="54" t="s">
        <v>606</v>
      </c>
      <c r="N186" s="53" t="s">
        <v>11</v>
      </c>
      <c r="Q186"/>
    </row>
    <row r="187" spans="1:17">
      <c r="A187" s="46" t="s">
        <v>3287</v>
      </c>
      <c r="B187" s="50">
        <v>44835</v>
      </c>
      <c r="C187" s="50">
        <v>45017</v>
      </c>
      <c r="E187" s="46" t="s">
        <v>11</v>
      </c>
      <c r="F187" s="46" t="s">
        <v>407</v>
      </c>
      <c r="M187" s="54" t="s">
        <v>194</v>
      </c>
      <c r="N187" s="53" t="s">
        <v>11</v>
      </c>
      <c r="Q187"/>
    </row>
    <row r="188" spans="1:17">
      <c r="A188" s="46" t="s">
        <v>1906</v>
      </c>
      <c r="B188" s="77">
        <v>44866</v>
      </c>
      <c r="C188" s="77">
        <v>45047</v>
      </c>
      <c r="E188" s="46" t="s">
        <v>11</v>
      </c>
      <c r="F188" s="46" t="s">
        <v>481</v>
      </c>
      <c r="M188" s="54" t="s">
        <v>1082</v>
      </c>
      <c r="N188" s="53" t="s">
        <v>11</v>
      </c>
      <c r="Q188"/>
    </row>
    <row r="189" spans="1:17">
      <c r="A189" s="46" t="s">
        <v>1887</v>
      </c>
      <c r="B189" s="77">
        <v>44866</v>
      </c>
      <c r="C189" s="77">
        <v>45047</v>
      </c>
      <c r="E189" s="46" t="s">
        <v>11</v>
      </c>
      <c r="F189" s="46" t="s">
        <v>418</v>
      </c>
      <c r="M189" s="54" t="s">
        <v>198</v>
      </c>
      <c r="N189" s="53" t="s">
        <v>11</v>
      </c>
      <c r="Q189"/>
    </row>
    <row r="190" spans="1:17">
      <c r="A190" s="46" t="s">
        <v>1279</v>
      </c>
      <c r="B190" s="78">
        <v>44682</v>
      </c>
      <c r="C190" s="78">
        <v>44866</v>
      </c>
      <c r="E190" s="46" t="s">
        <v>11</v>
      </c>
      <c r="F190" s="46" t="s">
        <v>444</v>
      </c>
      <c r="M190" s="54" t="s">
        <v>677</v>
      </c>
      <c r="N190" s="53" t="s">
        <v>11</v>
      </c>
      <c r="Q190"/>
    </row>
    <row r="191" spans="1:17">
      <c r="A191" s="46" t="s">
        <v>1174</v>
      </c>
      <c r="B191" s="77">
        <v>44866</v>
      </c>
      <c r="C191" s="77">
        <v>45047</v>
      </c>
      <c r="E191" s="46" t="s">
        <v>11</v>
      </c>
      <c r="F191" s="46" t="s">
        <v>539</v>
      </c>
      <c r="M191" s="54" t="s">
        <v>90</v>
      </c>
      <c r="N191" s="53" t="s">
        <v>11</v>
      </c>
      <c r="Q191"/>
    </row>
    <row r="192" spans="1:17">
      <c r="A192" s="46" t="s">
        <v>6218</v>
      </c>
      <c r="B192" s="50">
        <v>44866</v>
      </c>
      <c r="C192" s="50">
        <v>45047</v>
      </c>
      <c r="E192" s="46" t="s">
        <v>11</v>
      </c>
      <c r="F192" s="46" t="s">
        <v>365</v>
      </c>
      <c r="M192" s="54" t="s">
        <v>592</v>
      </c>
      <c r="N192" s="53" t="s">
        <v>11</v>
      </c>
      <c r="Q192"/>
    </row>
    <row r="193" spans="1:17">
      <c r="A193" s="46" t="s">
        <v>3044</v>
      </c>
      <c r="B193" s="78">
        <v>44682</v>
      </c>
      <c r="C193" s="78">
        <v>44866</v>
      </c>
      <c r="E193" s="46" t="s">
        <v>11</v>
      </c>
      <c r="F193" s="46" t="s">
        <v>416</v>
      </c>
      <c r="M193" s="54" t="s">
        <v>590</v>
      </c>
      <c r="N193" s="53" t="s">
        <v>11</v>
      </c>
      <c r="Q193"/>
    </row>
    <row r="194" spans="1:17">
      <c r="A194" s="46" t="s">
        <v>1226</v>
      </c>
      <c r="B194" s="77">
        <v>44866</v>
      </c>
      <c r="C194" s="77">
        <v>45047</v>
      </c>
      <c r="E194" s="46" t="s">
        <v>11</v>
      </c>
      <c r="F194" s="46" t="s">
        <v>452</v>
      </c>
      <c r="M194" s="54" t="s">
        <v>136</v>
      </c>
      <c r="N194" s="53" t="s">
        <v>11</v>
      </c>
      <c r="Q194"/>
    </row>
    <row r="195" spans="1:17">
      <c r="A195" s="46" t="s">
        <v>1170</v>
      </c>
      <c r="B195" s="77">
        <v>44866</v>
      </c>
      <c r="C195" s="77">
        <v>45047</v>
      </c>
      <c r="E195" s="46" t="s">
        <v>11</v>
      </c>
      <c r="F195" s="46" t="s">
        <v>601</v>
      </c>
      <c r="M195" s="54" t="s">
        <v>335</v>
      </c>
      <c r="N195" s="53" t="s">
        <v>11</v>
      </c>
      <c r="Q195"/>
    </row>
    <row r="196" spans="1:17">
      <c r="A196" s="46" t="s">
        <v>2008</v>
      </c>
      <c r="B196" s="50"/>
      <c r="C196" s="50"/>
      <c r="E196" s="46" t="s">
        <v>11</v>
      </c>
      <c r="F196" s="46" t="s">
        <v>603</v>
      </c>
      <c r="M196" s="54" t="s">
        <v>297</v>
      </c>
      <c r="N196" s="53" t="s">
        <v>11</v>
      </c>
      <c r="Q196"/>
    </row>
    <row r="197" spans="1:17">
      <c r="A197" s="46" t="s">
        <v>4825</v>
      </c>
      <c r="B197" s="50">
        <v>44866</v>
      </c>
      <c r="C197" s="50">
        <v>45047</v>
      </c>
      <c r="E197" s="46" t="s">
        <v>11</v>
      </c>
      <c r="F197" s="46" t="s">
        <v>608</v>
      </c>
      <c r="M197" s="54" t="s">
        <v>333</v>
      </c>
      <c r="N197" s="53" t="s">
        <v>11</v>
      </c>
      <c r="Q197"/>
    </row>
    <row r="198" spans="1:17">
      <c r="A198" s="46" t="s">
        <v>3068</v>
      </c>
      <c r="B198" s="78">
        <v>44682</v>
      </c>
      <c r="C198" s="78">
        <v>44866</v>
      </c>
      <c r="E198" s="46" t="s">
        <v>11</v>
      </c>
      <c r="F198" s="46" t="s">
        <v>606</v>
      </c>
      <c r="M198" s="54" t="s">
        <v>203</v>
      </c>
      <c r="N198" s="53" t="s">
        <v>11</v>
      </c>
      <c r="Q198"/>
    </row>
    <row r="199" spans="1:17">
      <c r="A199" s="46" t="s">
        <v>4828</v>
      </c>
      <c r="B199" s="50">
        <v>44866</v>
      </c>
      <c r="C199" s="50">
        <v>45047</v>
      </c>
      <c r="E199" s="46" t="s">
        <v>11</v>
      </c>
      <c r="F199" s="46" t="s">
        <v>194</v>
      </c>
      <c r="M199" s="54" t="s">
        <v>107</v>
      </c>
      <c r="N199" s="53" t="s">
        <v>11</v>
      </c>
      <c r="Q199"/>
    </row>
    <row r="200" spans="1:17">
      <c r="E200" s="46" t="s">
        <v>11</v>
      </c>
      <c r="F200" s="46" t="s">
        <v>1082</v>
      </c>
      <c r="M200" s="54" t="s">
        <v>119</v>
      </c>
      <c r="N200" s="53" t="s">
        <v>11</v>
      </c>
      <c r="Q200"/>
    </row>
    <row r="201" spans="1:17">
      <c r="E201" s="46" t="s">
        <v>11</v>
      </c>
      <c r="F201" s="46" t="s">
        <v>3046</v>
      </c>
      <c r="M201" s="54" t="s">
        <v>1163</v>
      </c>
      <c r="N201" s="53" t="s">
        <v>11</v>
      </c>
      <c r="Q201"/>
    </row>
    <row r="202" spans="1:17">
      <c r="E202" s="46" t="s">
        <v>11</v>
      </c>
      <c r="F202" s="46" t="s">
        <v>198</v>
      </c>
      <c r="M202" s="54" t="s">
        <v>3276</v>
      </c>
      <c r="N202" s="53" t="s">
        <v>11</v>
      </c>
      <c r="Q202"/>
    </row>
    <row r="203" spans="1:17">
      <c r="E203" s="46" t="s">
        <v>11</v>
      </c>
      <c r="F203" s="46" t="s">
        <v>677</v>
      </c>
      <c r="M203" s="75" t="s">
        <v>3290</v>
      </c>
      <c r="N203" s="53" t="s">
        <v>11</v>
      </c>
      <c r="Q203"/>
    </row>
    <row r="204" spans="1:17">
      <c r="E204" s="46" t="s">
        <v>11</v>
      </c>
      <c r="F204" s="46" t="s">
        <v>90</v>
      </c>
      <c r="M204" s="75" t="s">
        <v>1654</v>
      </c>
      <c r="N204" s="76" t="s">
        <v>146</v>
      </c>
      <c r="Q204"/>
    </row>
    <row r="205" spans="1:17">
      <c r="E205" s="46" t="s">
        <v>11</v>
      </c>
      <c r="F205" s="46" t="s">
        <v>590</v>
      </c>
      <c r="M205" s="75" t="s">
        <v>679</v>
      </c>
      <c r="N205" s="53" t="s">
        <v>11</v>
      </c>
      <c r="Q205"/>
    </row>
    <row r="206" spans="1:17">
      <c r="E206" s="46" t="s">
        <v>11</v>
      </c>
      <c r="F206" s="46" t="s">
        <v>592</v>
      </c>
      <c r="M206" s="75" t="s">
        <v>3045</v>
      </c>
      <c r="N206" s="53" t="s">
        <v>11</v>
      </c>
      <c r="Q206"/>
    </row>
    <row r="207" spans="1:17">
      <c r="E207" s="46" t="s">
        <v>11</v>
      </c>
      <c r="F207" s="46" t="s">
        <v>335</v>
      </c>
      <c r="M207" s="75" t="s">
        <v>6223</v>
      </c>
      <c r="N207" s="53" t="s">
        <v>11</v>
      </c>
      <c r="Q207"/>
    </row>
    <row r="208" spans="1:17">
      <c r="E208" s="46" t="s">
        <v>11</v>
      </c>
      <c r="F208" s="46" t="s">
        <v>297</v>
      </c>
      <c r="M208" s="75" t="s">
        <v>3047</v>
      </c>
      <c r="N208" s="53" t="s">
        <v>11</v>
      </c>
      <c r="Q208"/>
    </row>
    <row r="209" spans="5:17">
      <c r="E209" s="46" t="s">
        <v>11</v>
      </c>
      <c r="F209" s="46" t="s">
        <v>333</v>
      </c>
      <c r="M209"/>
      <c r="N209"/>
      <c r="Q209"/>
    </row>
    <row r="210" spans="5:17">
      <c r="E210" s="46" t="s">
        <v>11</v>
      </c>
      <c r="F210" s="46" t="s">
        <v>203</v>
      </c>
      <c r="M210"/>
      <c r="N210"/>
      <c r="Q210"/>
    </row>
    <row r="211" spans="5:17">
      <c r="E211" s="46" t="s">
        <v>11</v>
      </c>
      <c r="F211" s="46" t="s">
        <v>119</v>
      </c>
      <c r="M211"/>
      <c r="N211"/>
      <c r="Q211"/>
    </row>
    <row r="212" spans="5:17">
      <c r="E212" s="46" t="s">
        <v>11</v>
      </c>
      <c r="F212" s="46" t="s">
        <v>107</v>
      </c>
      <c r="M212"/>
      <c r="N212"/>
      <c r="Q212"/>
    </row>
    <row r="213" spans="5:17">
      <c r="E213" s="46" t="s">
        <v>11</v>
      </c>
      <c r="F213" s="46" t="s">
        <v>1163</v>
      </c>
      <c r="M213"/>
      <c r="N213"/>
      <c r="Q213"/>
    </row>
    <row r="214" spans="5:17">
      <c r="E214" s="46" t="s">
        <v>11</v>
      </c>
      <c r="F214" s="46" t="s">
        <v>679</v>
      </c>
      <c r="M214"/>
      <c r="N214"/>
      <c r="Q214"/>
    </row>
    <row r="215" spans="5:17">
      <c r="M215"/>
      <c r="N215"/>
      <c r="Q215"/>
    </row>
    <row r="216" spans="5:17">
      <c r="M216"/>
      <c r="N216"/>
      <c r="Q216"/>
    </row>
    <row r="217" spans="5:17">
      <c r="M217"/>
      <c r="N217"/>
      <c r="Q217"/>
    </row>
    <row r="218" spans="5:17">
      <c r="M218"/>
      <c r="N218"/>
      <c r="Q218"/>
    </row>
    <row r="219" spans="5:17">
      <c r="M219"/>
      <c r="N219"/>
      <c r="Q219"/>
    </row>
    <row r="220" spans="5:17">
      <c r="M220"/>
      <c r="N220"/>
      <c r="Q220"/>
    </row>
    <row r="221" spans="5:17">
      <c r="M221"/>
      <c r="N221"/>
      <c r="Q221"/>
    </row>
    <row r="222" spans="5:17">
      <c r="M222"/>
      <c r="N222"/>
      <c r="Q222"/>
    </row>
    <row r="223" spans="5:17">
      <c r="M223"/>
      <c r="N223"/>
      <c r="Q223"/>
    </row>
    <row r="224" spans="5:17">
      <c r="M224"/>
      <c r="N224"/>
      <c r="Q224"/>
    </row>
    <row r="225" spans="13:17">
      <c r="M225"/>
      <c r="N225"/>
      <c r="Q225"/>
    </row>
    <row r="226" spans="13:17">
      <c r="M226"/>
      <c r="N226"/>
      <c r="Q226"/>
    </row>
    <row r="227" spans="13:17">
      <c r="M227"/>
      <c r="N227"/>
      <c r="Q227"/>
    </row>
    <row r="228" spans="13:17">
      <c r="M228"/>
      <c r="N228"/>
      <c r="Q228"/>
    </row>
    <row r="229" spans="13:17">
      <c r="M229"/>
      <c r="N229"/>
      <c r="Q229"/>
    </row>
    <row r="230" spans="13:17">
      <c r="M230"/>
      <c r="N230"/>
      <c r="Q230"/>
    </row>
    <row r="231" spans="13:17">
      <c r="M231"/>
      <c r="N231"/>
      <c r="Q231"/>
    </row>
    <row r="232" spans="13:17">
      <c r="M232"/>
      <c r="N232"/>
      <c r="Q232"/>
    </row>
    <row r="233" spans="13:17">
      <c r="M233"/>
      <c r="N233"/>
      <c r="Q233"/>
    </row>
    <row r="234" spans="13:17">
      <c r="M234"/>
      <c r="N234"/>
      <c r="Q234"/>
    </row>
    <row r="235" spans="13:17">
      <c r="M235"/>
      <c r="N235"/>
      <c r="Q235"/>
    </row>
    <row r="236" spans="13:17">
      <c r="M236"/>
      <c r="N236"/>
      <c r="Q236"/>
    </row>
    <row r="237" spans="13:17">
      <c r="M237"/>
      <c r="N237"/>
      <c r="Q237"/>
    </row>
    <row r="238" spans="13:17">
      <c r="M238"/>
      <c r="N238"/>
      <c r="Q238"/>
    </row>
    <row r="239" spans="13:17">
      <c r="M239"/>
      <c r="N239"/>
      <c r="Q239"/>
    </row>
    <row r="240" spans="13:17">
      <c r="M240"/>
      <c r="N240"/>
      <c r="Q240"/>
    </row>
    <row r="241" spans="13:17">
      <c r="M241"/>
      <c r="N241"/>
      <c r="Q241"/>
    </row>
    <row r="242" spans="13:17">
      <c r="M242"/>
      <c r="N242"/>
      <c r="Q242"/>
    </row>
    <row r="243" spans="13:17">
      <c r="M243"/>
      <c r="N243"/>
      <c r="Q243"/>
    </row>
    <row r="244" spans="13:17">
      <c r="M244"/>
      <c r="N244"/>
      <c r="Q244"/>
    </row>
    <row r="245" spans="13:17">
      <c r="M245"/>
      <c r="N245"/>
      <c r="Q245"/>
    </row>
    <row r="246" spans="13:17">
      <c r="M246"/>
      <c r="N246"/>
      <c r="Q246"/>
    </row>
    <row r="247" spans="13:17">
      <c r="M247"/>
      <c r="N247"/>
      <c r="Q247"/>
    </row>
    <row r="248" spans="13:17">
      <c r="M248"/>
      <c r="N248"/>
      <c r="Q248"/>
    </row>
    <row r="249" spans="13:17">
      <c r="M249"/>
      <c r="N249"/>
      <c r="Q249"/>
    </row>
    <row r="250" spans="13:17">
      <c r="M250"/>
      <c r="N250"/>
      <c r="Q250"/>
    </row>
    <row r="251" spans="13:17">
      <c r="M251"/>
      <c r="N251"/>
      <c r="Q251"/>
    </row>
    <row r="252" spans="13:17">
      <c r="M252"/>
      <c r="N252"/>
      <c r="Q252"/>
    </row>
    <row r="253" spans="13:17">
      <c r="M253"/>
      <c r="N253"/>
      <c r="Q253"/>
    </row>
    <row r="254" spans="13:17">
      <c r="M254"/>
      <c r="N254"/>
      <c r="Q254"/>
    </row>
    <row r="255" spans="13:17">
      <c r="M255"/>
      <c r="N255"/>
      <c r="Q255"/>
    </row>
    <row r="256" spans="13:17">
      <c r="M256"/>
      <c r="N256"/>
      <c r="Q256"/>
    </row>
    <row r="257" spans="13:17">
      <c r="M257"/>
      <c r="N257"/>
      <c r="Q257"/>
    </row>
    <row r="258" spans="13:17">
      <c r="M258"/>
      <c r="N258"/>
      <c r="Q258"/>
    </row>
    <row r="259" spans="13:17">
      <c r="M259"/>
      <c r="N259"/>
      <c r="Q259"/>
    </row>
    <row r="260" spans="13:17">
      <c r="M260"/>
      <c r="N260"/>
      <c r="Q260"/>
    </row>
    <row r="261" spans="13:17">
      <c r="M261"/>
      <c r="N261"/>
      <c r="Q261"/>
    </row>
    <row r="262" spans="13:17">
      <c r="M262"/>
      <c r="N262"/>
      <c r="Q262"/>
    </row>
    <row r="263" spans="13:17">
      <c r="M263"/>
      <c r="N263"/>
      <c r="Q263"/>
    </row>
    <row r="264" spans="13:17">
      <c r="M264"/>
      <c r="N264"/>
      <c r="Q264"/>
    </row>
    <row r="265" spans="13:17">
      <c r="M265"/>
      <c r="N265"/>
      <c r="Q265"/>
    </row>
    <row r="266" spans="13:17">
      <c r="M266"/>
      <c r="N266"/>
      <c r="Q266"/>
    </row>
    <row r="267" spans="13:17">
      <c r="M267"/>
      <c r="N267"/>
      <c r="Q267"/>
    </row>
    <row r="268" spans="13:17">
      <c r="M268"/>
      <c r="N268"/>
      <c r="Q268"/>
    </row>
    <row r="269" spans="13:17">
      <c r="M269"/>
      <c r="N269"/>
      <c r="Q269"/>
    </row>
    <row r="270" spans="13:17">
      <c r="M270"/>
      <c r="N270"/>
      <c r="Q270"/>
    </row>
    <row r="271" spans="13:17">
      <c r="M271"/>
      <c r="N271"/>
      <c r="Q271"/>
    </row>
    <row r="272" spans="13:17">
      <c r="M272"/>
      <c r="N272"/>
      <c r="Q272"/>
    </row>
    <row r="273" spans="13:17">
      <c r="M273"/>
      <c r="N273"/>
      <c r="Q273"/>
    </row>
    <row r="274" spans="13:17">
      <c r="M274"/>
      <c r="N274"/>
      <c r="Q274"/>
    </row>
    <row r="275" spans="13:17">
      <c r="M275"/>
      <c r="N275"/>
      <c r="Q275"/>
    </row>
    <row r="276" spans="13:17">
      <c r="M276"/>
      <c r="N276"/>
      <c r="Q276"/>
    </row>
    <row r="277" spans="13:17">
      <c r="M277"/>
      <c r="N277"/>
      <c r="Q277"/>
    </row>
    <row r="278" spans="13:17">
      <c r="M278"/>
      <c r="N278"/>
      <c r="Q278"/>
    </row>
    <row r="279" spans="13:17">
      <c r="M279"/>
      <c r="N279"/>
      <c r="Q279"/>
    </row>
    <row r="280" spans="13:17">
      <c r="M280"/>
      <c r="N280"/>
      <c r="Q280"/>
    </row>
    <row r="281" spans="13:17">
      <c r="M281"/>
      <c r="N281"/>
      <c r="Q281"/>
    </row>
    <row r="282" spans="13:17">
      <c r="M282"/>
      <c r="N282"/>
      <c r="Q282"/>
    </row>
    <row r="283" spans="13:17">
      <c r="M283"/>
      <c r="N283"/>
      <c r="Q283"/>
    </row>
    <row r="284" spans="13:17">
      <c r="M284"/>
      <c r="N284"/>
      <c r="Q284"/>
    </row>
    <row r="285" spans="13:17">
      <c r="M285"/>
      <c r="N285"/>
      <c r="Q285"/>
    </row>
    <row r="286" spans="13:17">
      <c r="M286"/>
      <c r="N286"/>
      <c r="Q286"/>
    </row>
    <row r="287" spans="13:17">
      <c r="M287"/>
      <c r="N287"/>
      <c r="Q287"/>
    </row>
    <row r="288" spans="13:17">
      <c r="M288"/>
      <c r="N288"/>
      <c r="Q288"/>
    </row>
    <row r="289" spans="13:17">
      <c r="M289"/>
      <c r="N289"/>
      <c r="Q289"/>
    </row>
    <row r="290" spans="13:17">
      <c r="M290"/>
      <c r="N290"/>
      <c r="Q290"/>
    </row>
    <row r="291" spans="13:17">
      <c r="M291"/>
      <c r="N291"/>
      <c r="Q291"/>
    </row>
    <row r="292" spans="13:17">
      <c r="M292"/>
      <c r="N292"/>
      <c r="Q292"/>
    </row>
    <row r="293" spans="13:17">
      <c r="M293"/>
      <c r="N293"/>
      <c r="Q293"/>
    </row>
    <row r="294" spans="13:17">
      <c r="M294"/>
      <c r="N294"/>
      <c r="Q294"/>
    </row>
    <row r="295" spans="13:17">
      <c r="M295"/>
      <c r="N295"/>
      <c r="Q295"/>
    </row>
    <row r="296" spans="13:17">
      <c r="M296"/>
      <c r="N296"/>
      <c r="Q296"/>
    </row>
    <row r="297" spans="13:17">
      <c r="M297"/>
      <c r="N297"/>
      <c r="Q297"/>
    </row>
    <row r="298" spans="13:17">
      <c r="M298"/>
      <c r="N298"/>
      <c r="Q298"/>
    </row>
    <row r="299" spans="13:17">
      <c r="M299"/>
      <c r="N299"/>
      <c r="Q299"/>
    </row>
    <row r="300" spans="13:17">
      <c r="M300"/>
      <c r="N300"/>
      <c r="Q300"/>
    </row>
    <row r="301" spans="13:17">
      <c r="M301"/>
      <c r="N301"/>
      <c r="Q301"/>
    </row>
    <row r="302" spans="13:17">
      <c r="M302"/>
      <c r="N302"/>
      <c r="Q302"/>
    </row>
    <row r="303" spans="13:17">
      <c r="M303"/>
      <c r="N303"/>
      <c r="Q303"/>
    </row>
    <row r="304" spans="13:17">
      <c r="M304"/>
      <c r="N304"/>
      <c r="Q304"/>
    </row>
    <row r="305" spans="13:17">
      <c r="M305"/>
      <c r="N305"/>
      <c r="Q305"/>
    </row>
    <row r="306" spans="13:17">
      <c r="M306"/>
      <c r="N306"/>
      <c r="Q306"/>
    </row>
    <row r="307" spans="13:17">
      <c r="M307"/>
      <c r="N307"/>
      <c r="Q307"/>
    </row>
    <row r="308" spans="13:17">
      <c r="M308"/>
      <c r="N308"/>
      <c r="Q308"/>
    </row>
    <row r="309" spans="13:17">
      <c r="M309"/>
      <c r="N309"/>
      <c r="Q309"/>
    </row>
    <row r="310" spans="13:17">
      <c r="M310"/>
      <c r="N310"/>
      <c r="Q310"/>
    </row>
    <row r="311" spans="13:17">
      <c r="M311"/>
      <c r="N311"/>
      <c r="Q311"/>
    </row>
    <row r="312" spans="13:17">
      <c r="M312"/>
      <c r="N312"/>
      <c r="Q312"/>
    </row>
    <row r="313" spans="13:17">
      <c r="M313"/>
      <c r="N313"/>
      <c r="Q313"/>
    </row>
    <row r="314" spans="13:17">
      <c r="M314"/>
      <c r="N314"/>
      <c r="Q314"/>
    </row>
    <row r="315" spans="13:17">
      <c r="M315"/>
      <c r="N315"/>
      <c r="Q315"/>
    </row>
    <row r="316" spans="13:17">
      <c r="M316"/>
      <c r="N316"/>
      <c r="Q316"/>
    </row>
    <row r="317" spans="13:17">
      <c r="M317"/>
      <c r="N317"/>
      <c r="Q317"/>
    </row>
    <row r="318" spans="13:17">
      <c r="M318"/>
      <c r="N318"/>
      <c r="Q318"/>
    </row>
    <row r="319" spans="13:17">
      <c r="M319"/>
      <c r="N319"/>
      <c r="Q319"/>
    </row>
    <row r="320" spans="13:17">
      <c r="M320"/>
      <c r="N320"/>
      <c r="Q320"/>
    </row>
    <row r="321" spans="13:17">
      <c r="M321"/>
      <c r="N321"/>
      <c r="Q321"/>
    </row>
    <row r="322" spans="13:17">
      <c r="M322"/>
      <c r="N322"/>
      <c r="Q322"/>
    </row>
    <row r="323" spans="13:17">
      <c r="M323"/>
      <c r="N323"/>
      <c r="Q323"/>
    </row>
    <row r="324" spans="13:17">
      <c r="M324"/>
      <c r="N324"/>
      <c r="Q324"/>
    </row>
    <row r="325" spans="13:17">
      <c r="M325"/>
      <c r="N325"/>
      <c r="Q325"/>
    </row>
    <row r="326" spans="13:17">
      <c r="M326"/>
      <c r="N326"/>
      <c r="Q326"/>
    </row>
    <row r="327" spans="13:17">
      <c r="M327"/>
      <c r="N327"/>
      <c r="Q327"/>
    </row>
    <row r="328" spans="13:17">
      <c r="M328"/>
      <c r="N328"/>
      <c r="Q328"/>
    </row>
    <row r="329" spans="13:17">
      <c r="M329"/>
      <c r="N329"/>
      <c r="Q329"/>
    </row>
    <row r="330" spans="13:17">
      <c r="M330"/>
      <c r="N330"/>
      <c r="Q330"/>
    </row>
    <row r="331" spans="13:17">
      <c r="M331"/>
      <c r="N331"/>
      <c r="Q331"/>
    </row>
    <row r="332" spans="13:17">
      <c r="M332"/>
      <c r="N332"/>
      <c r="Q332"/>
    </row>
    <row r="333" spans="13:17">
      <c r="M333"/>
      <c r="N333"/>
      <c r="Q333"/>
    </row>
    <row r="334" spans="13:17">
      <c r="M334"/>
      <c r="N334"/>
      <c r="Q334"/>
    </row>
    <row r="335" spans="13:17">
      <c r="M335"/>
      <c r="N335"/>
      <c r="Q335"/>
    </row>
    <row r="336" spans="13:17">
      <c r="M336"/>
      <c r="N336"/>
      <c r="Q336"/>
    </row>
    <row r="337" spans="13:17">
      <c r="M337"/>
      <c r="N337"/>
      <c r="Q337"/>
    </row>
    <row r="338" spans="13:17">
      <c r="M338"/>
      <c r="N338"/>
      <c r="Q338"/>
    </row>
    <row r="339" spans="13:17">
      <c r="M339"/>
      <c r="N339"/>
      <c r="Q339"/>
    </row>
    <row r="340" spans="13:17">
      <c r="M340"/>
      <c r="N340"/>
      <c r="Q340"/>
    </row>
    <row r="341" spans="13:17">
      <c r="M341"/>
      <c r="N341"/>
      <c r="Q341"/>
    </row>
    <row r="342" spans="13:17">
      <c r="M342"/>
      <c r="N342"/>
      <c r="Q342"/>
    </row>
    <row r="343" spans="13:17">
      <c r="M343"/>
      <c r="N343"/>
      <c r="Q343"/>
    </row>
    <row r="344" spans="13:17">
      <c r="M344"/>
      <c r="N344"/>
      <c r="Q344"/>
    </row>
    <row r="345" spans="13:17">
      <c r="M345"/>
      <c r="N345"/>
      <c r="Q345"/>
    </row>
    <row r="346" spans="13:17">
      <c r="M346"/>
      <c r="N346"/>
      <c r="Q346"/>
    </row>
    <row r="347" spans="13:17">
      <c r="M347"/>
      <c r="N347"/>
      <c r="Q347"/>
    </row>
    <row r="348" spans="13:17">
      <c r="M348"/>
      <c r="N348"/>
      <c r="Q348"/>
    </row>
    <row r="349" spans="13:17">
      <c r="M349"/>
      <c r="N349"/>
      <c r="Q349"/>
    </row>
    <row r="350" spans="13:17">
      <c r="M350"/>
      <c r="N350"/>
      <c r="Q350"/>
    </row>
    <row r="351" spans="13:17">
      <c r="M351"/>
      <c r="N351"/>
      <c r="Q351"/>
    </row>
    <row r="352" spans="13:17">
      <c r="M352"/>
      <c r="N352"/>
      <c r="Q352"/>
    </row>
    <row r="353" spans="13:17">
      <c r="M353"/>
      <c r="N353"/>
      <c r="Q353"/>
    </row>
    <row r="354" spans="13:17">
      <c r="M354"/>
      <c r="N354"/>
      <c r="Q354"/>
    </row>
    <row r="355" spans="13:17">
      <c r="M355"/>
      <c r="N355"/>
      <c r="Q355"/>
    </row>
    <row r="356" spans="13:17">
      <c r="M356"/>
      <c r="N356"/>
      <c r="Q356"/>
    </row>
    <row r="357" spans="13:17">
      <c r="M357"/>
      <c r="N357"/>
      <c r="Q357"/>
    </row>
    <row r="358" spans="13:17">
      <c r="M358"/>
      <c r="N358"/>
      <c r="Q358"/>
    </row>
    <row r="359" spans="13:17">
      <c r="M359"/>
      <c r="N359"/>
      <c r="Q359"/>
    </row>
    <row r="360" spans="13:17">
      <c r="M360"/>
      <c r="N360"/>
      <c r="Q360"/>
    </row>
    <row r="361" spans="13:17">
      <c r="M361"/>
      <c r="N361"/>
      <c r="Q361"/>
    </row>
    <row r="362" spans="13:17">
      <c r="M362"/>
      <c r="N362"/>
      <c r="Q362"/>
    </row>
    <row r="363" spans="13:17">
      <c r="M363"/>
      <c r="N363"/>
      <c r="Q363"/>
    </row>
    <row r="364" spans="13:17">
      <c r="M364"/>
      <c r="N364"/>
      <c r="Q364"/>
    </row>
    <row r="365" spans="13:17">
      <c r="M365"/>
      <c r="N365"/>
      <c r="Q365"/>
    </row>
    <row r="366" spans="13:17">
      <c r="M366"/>
      <c r="N366"/>
      <c r="Q366"/>
    </row>
    <row r="367" spans="13:17">
      <c r="M367"/>
      <c r="N367"/>
      <c r="Q367"/>
    </row>
    <row r="368" spans="13:17">
      <c r="M368"/>
      <c r="N368"/>
      <c r="Q368"/>
    </row>
    <row r="369" spans="13:17">
      <c r="M369"/>
      <c r="N369"/>
      <c r="Q369"/>
    </row>
    <row r="370" spans="13:17">
      <c r="M370"/>
      <c r="N370"/>
      <c r="Q370"/>
    </row>
    <row r="371" spans="13:17">
      <c r="M371"/>
      <c r="N371"/>
      <c r="Q371"/>
    </row>
    <row r="372" spans="13:17">
      <c r="M372"/>
      <c r="N372"/>
      <c r="Q372"/>
    </row>
    <row r="373" spans="13:17">
      <c r="M373"/>
      <c r="N373"/>
      <c r="Q373"/>
    </row>
    <row r="374" spans="13:17">
      <c r="M374"/>
      <c r="N374"/>
      <c r="Q374"/>
    </row>
    <row r="375" spans="13:17">
      <c r="M375"/>
      <c r="N375"/>
      <c r="Q375"/>
    </row>
    <row r="376" spans="13:17">
      <c r="M376"/>
      <c r="N376"/>
      <c r="Q376"/>
    </row>
    <row r="377" spans="13:17">
      <c r="M377"/>
      <c r="N377"/>
      <c r="Q377"/>
    </row>
    <row r="378" spans="13:17">
      <c r="M378"/>
      <c r="N378"/>
      <c r="Q378"/>
    </row>
    <row r="379" spans="13:17">
      <c r="M379"/>
      <c r="N379"/>
      <c r="Q379"/>
    </row>
    <row r="380" spans="13:17">
      <c r="M380"/>
      <c r="N380"/>
      <c r="Q380"/>
    </row>
    <row r="381" spans="13:17">
      <c r="M381"/>
      <c r="N381"/>
      <c r="Q381"/>
    </row>
    <row r="382" spans="13:17">
      <c r="M382"/>
      <c r="N382"/>
      <c r="Q382"/>
    </row>
    <row r="383" spans="13:17">
      <c r="M383"/>
      <c r="N383"/>
      <c r="Q383"/>
    </row>
    <row r="384" spans="13:17">
      <c r="M384"/>
      <c r="N384"/>
      <c r="Q384"/>
    </row>
    <row r="385" spans="13:17">
      <c r="M385"/>
      <c r="N385"/>
      <c r="Q385"/>
    </row>
    <row r="386" spans="13:17">
      <c r="M386"/>
      <c r="N386"/>
      <c r="Q386"/>
    </row>
    <row r="387" spans="13:17">
      <c r="M387"/>
      <c r="N387"/>
      <c r="Q387"/>
    </row>
    <row r="388" spans="13:17">
      <c r="M388"/>
      <c r="N388"/>
      <c r="Q388"/>
    </row>
    <row r="389" spans="13:17">
      <c r="M389"/>
      <c r="N389"/>
      <c r="Q389"/>
    </row>
    <row r="390" spans="13:17">
      <c r="M390"/>
      <c r="N390"/>
      <c r="Q390"/>
    </row>
    <row r="391" spans="13:17">
      <c r="M391"/>
      <c r="N391"/>
      <c r="Q391"/>
    </row>
    <row r="392" spans="13:17">
      <c r="M392"/>
      <c r="N392"/>
      <c r="Q392"/>
    </row>
    <row r="393" spans="13:17">
      <c r="M393"/>
      <c r="N393"/>
      <c r="Q393"/>
    </row>
    <row r="394" spans="13:17">
      <c r="M394"/>
      <c r="N394"/>
      <c r="Q394"/>
    </row>
    <row r="395" spans="13:17">
      <c r="M395"/>
      <c r="N395"/>
      <c r="Q395"/>
    </row>
    <row r="396" spans="13:17">
      <c r="M396"/>
      <c r="N396"/>
      <c r="Q396"/>
    </row>
    <row r="397" spans="13:17">
      <c r="M397"/>
      <c r="N397"/>
      <c r="Q397"/>
    </row>
    <row r="398" spans="13:17">
      <c r="M398"/>
      <c r="N398"/>
      <c r="Q398"/>
    </row>
    <row r="399" spans="13:17">
      <c r="M399"/>
      <c r="N399"/>
      <c r="Q399"/>
    </row>
    <row r="400" spans="13:17">
      <c r="M400"/>
      <c r="N400"/>
      <c r="Q400"/>
    </row>
    <row r="401" spans="13:17">
      <c r="M401"/>
      <c r="N401"/>
      <c r="Q401"/>
    </row>
    <row r="402" spans="13:17">
      <c r="M402"/>
      <c r="N402"/>
      <c r="Q402"/>
    </row>
    <row r="403" spans="13:17">
      <c r="M403"/>
      <c r="N403"/>
      <c r="Q403"/>
    </row>
    <row r="404" spans="13:17">
      <c r="M404"/>
      <c r="N404"/>
      <c r="Q404"/>
    </row>
    <row r="405" spans="13:17">
      <c r="M405"/>
      <c r="N405"/>
      <c r="Q405"/>
    </row>
    <row r="406" spans="13:17">
      <c r="M406"/>
      <c r="N406"/>
      <c r="Q406"/>
    </row>
    <row r="407" spans="13:17">
      <c r="M407"/>
      <c r="N407"/>
      <c r="Q407"/>
    </row>
    <row r="408" spans="13:17">
      <c r="M408"/>
      <c r="N408"/>
      <c r="Q408"/>
    </row>
    <row r="409" spans="13:17">
      <c r="M409"/>
      <c r="N409"/>
      <c r="Q409"/>
    </row>
    <row r="410" spans="13:17">
      <c r="M410"/>
      <c r="N410"/>
      <c r="Q410"/>
    </row>
    <row r="411" spans="13:17">
      <c r="M411"/>
      <c r="N411"/>
      <c r="Q411"/>
    </row>
    <row r="412" spans="13:17">
      <c r="M412"/>
      <c r="N412"/>
      <c r="Q412"/>
    </row>
    <row r="413" spans="13:17">
      <c r="M413"/>
      <c r="N413"/>
      <c r="Q413"/>
    </row>
    <row r="414" spans="13:17">
      <c r="M414"/>
      <c r="N414"/>
      <c r="Q414"/>
    </row>
    <row r="415" spans="13:17">
      <c r="M415"/>
      <c r="N415"/>
      <c r="Q415"/>
    </row>
    <row r="416" spans="13:17">
      <c r="M416"/>
      <c r="N416"/>
      <c r="Q416"/>
    </row>
    <row r="417" spans="13:17">
      <c r="M417"/>
      <c r="N417"/>
      <c r="Q417"/>
    </row>
    <row r="418" spans="13:17">
      <c r="M418"/>
      <c r="N418"/>
      <c r="Q418"/>
    </row>
    <row r="419" spans="13:17">
      <c r="M419"/>
      <c r="N419"/>
      <c r="Q419"/>
    </row>
    <row r="420" spans="13:17">
      <c r="M420"/>
      <c r="N420"/>
      <c r="Q420"/>
    </row>
    <row r="421" spans="13:17">
      <c r="M421"/>
      <c r="N421"/>
      <c r="Q421"/>
    </row>
    <row r="422" spans="13:17">
      <c r="M422"/>
      <c r="N422"/>
      <c r="Q422"/>
    </row>
    <row r="423" spans="13:17">
      <c r="M423"/>
      <c r="N423"/>
      <c r="Q423"/>
    </row>
    <row r="424" spans="13:17">
      <c r="M424"/>
      <c r="N424"/>
      <c r="Q424"/>
    </row>
    <row r="425" spans="13:17">
      <c r="M425"/>
      <c r="N425"/>
      <c r="Q425"/>
    </row>
    <row r="426" spans="13:17">
      <c r="M426"/>
      <c r="N426"/>
      <c r="Q426"/>
    </row>
    <row r="427" spans="13:17">
      <c r="M427"/>
      <c r="N427"/>
      <c r="Q427"/>
    </row>
    <row r="428" spans="13:17">
      <c r="M428"/>
      <c r="N428"/>
      <c r="Q428"/>
    </row>
    <row r="429" spans="13:17">
      <c r="M429"/>
      <c r="N429"/>
      <c r="Q429"/>
    </row>
    <row r="430" spans="13:17">
      <c r="M430"/>
      <c r="N430"/>
      <c r="Q430"/>
    </row>
    <row r="431" spans="13:17">
      <c r="M431"/>
      <c r="N431"/>
      <c r="Q431"/>
    </row>
    <row r="432" spans="13:17">
      <c r="M432"/>
      <c r="N432"/>
      <c r="Q432"/>
    </row>
    <row r="433" spans="13:17">
      <c r="M433"/>
      <c r="N433"/>
      <c r="Q433"/>
    </row>
    <row r="434" spans="13:17">
      <c r="M434"/>
      <c r="N434"/>
      <c r="Q434"/>
    </row>
    <row r="435" spans="13:17">
      <c r="M435"/>
      <c r="N435"/>
      <c r="Q435"/>
    </row>
    <row r="436" spans="13:17">
      <c r="M436"/>
      <c r="N436"/>
      <c r="Q436"/>
    </row>
    <row r="437" spans="13:17">
      <c r="M437"/>
      <c r="N437"/>
      <c r="Q437"/>
    </row>
    <row r="438" spans="13:17">
      <c r="M438"/>
      <c r="N438"/>
      <c r="Q438"/>
    </row>
    <row r="439" spans="13:17">
      <c r="M439"/>
      <c r="N439"/>
      <c r="Q439"/>
    </row>
    <row r="440" spans="13:17">
      <c r="M440"/>
      <c r="N440"/>
      <c r="Q440"/>
    </row>
    <row r="441" spans="13:17">
      <c r="M441"/>
      <c r="N441"/>
      <c r="Q441"/>
    </row>
    <row r="442" spans="13:17">
      <c r="M442"/>
      <c r="N442"/>
      <c r="Q442"/>
    </row>
    <row r="443" spans="13:17">
      <c r="M443"/>
      <c r="N443"/>
      <c r="Q443"/>
    </row>
    <row r="444" spans="13:17">
      <c r="M444"/>
      <c r="N444"/>
      <c r="Q444"/>
    </row>
    <row r="445" spans="13:17">
      <c r="M445"/>
      <c r="N445"/>
      <c r="Q445"/>
    </row>
    <row r="446" spans="13:17">
      <c r="M446"/>
      <c r="N446"/>
      <c r="Q446"/>
    </row>
    <row r="447" spans="13:17">
      <c r="M447"/>
      <c r="N447"/>
      <c r="Q447"/>
    </row>
    <row r="448" spans="13:17">
      <c r="M448"/>
      <c r="N448"/>
      <c r="Q448"/>
    </row>
    <row r="449" spans="13:17">
      <c r="M449"/>
      <c r="N449"/>
      <c r="Q449"/>
    </row>
    <row r="450" spans="13:17">
      <c r="M450"/>
      <c r="N450"/>
      <c r="Q450"/>
    </row>
    <row r="451" spans="13:17">
      <c r="M451"/>
      <c r="N451"/>
      <c r="Q451"/>
    </row>
    <row r="452" spans="13:17">
      <c r="M452"/>
      <c r="N452"/>
      <c r="Q452"/>
    </row>
    <row r="453" spans="13:17">
      <c r="M453"/>
      <c r="N453"/>
      <c r="Q453"/>
    </row>
    <row r="454" spans="13:17">
      <c r="M454"/>
      <c r="N454"/>
      <c r="Q454"/>
    </row>
    <row r="455" spans="13:17">
      <c r="M455"/>
      <c r="N455"/>
      <c r="Q455"/>
    </row>
    <row r="456" spans="13:17">
      <c r="M456"/>
      <c r="N456"/>
      <c r="Q456"/>
    </row>
    <row r="457" spans="13:17">
      <c r="M457"/>
      <c r="N457"/>
      <c r="Q457"/>
    </row>
    <row r="458" spans="13:17">
      <c r="M458"/>
      <c r="N458"/>
      <c r="Q458"/>
    </row>
    <row r="459" spans="13:17">
      <c r="M459"/>
      <c r="N459"/>
      <c r="Q459"/>
    </row>
    <row r="460" spans="13:17">
      <c r="M460"/>
      <c r="N460"/>
      <c r="Q460"/>
    </row>
    <row r="461" spans="13:17">
      <c r="M461"/>
      <c r="N461"/>
      <c r="Q461"/>
    </row>
    <row r="462" spans="13:17">
      <c r="M462"/>
      <c r="N462"/>
      <c r="Q462"/>
    </row>
    <row r="463" spans="13:17">
      <c r="M463"/>
      <c r="N463"/>
      <c r="Q463"/>
    </row>
    <row r="464" spans="13:17">
      <c r="M464"/>
      <c r="N464"/>
      <c r="Q464"/>
    </row>
    <row r="465" spans="13:17">
      <c r="M465"/>
      <c r="N465"/>
      <c r="Q465"/>
    </row>
    <row r="466" spans="13:17">
      <c r="M466"/>
      <c r="N466"/>
      <c r="Q466"/>
    </row>
    <row r="467" spans="13:17">
      <c r="M467"/>
      <c r="N467"/>
      <c r="Q467"/>
    </row>
    <row r="468" spans="13:17">
      <c r="M468"/>
      <c r="N468"/>
      <c r="Q468"/>
    </row>
    <row r="469" spans="13:17">
      <c r="M469"/>
      <c r="N469"/>
      <c r="Q469"/>
    </row>
    <row r="470" spans="13:17">
      <c r="M470"/>
      <c r="N470"/>
      <c r="Q470"/>
    </row>
    <row r="471" spans="13:17">
      <c r="M471"/>
      <c r="N471"/>
      <c r="Q471"/>
    </row>
    <row r="472" spans="13:17">
      <c r="M472"/>
      <c r="N472"/>
      <c r="Q472"/>
    </row>
    <row r="473" spans="13:17">
      <c r="M473"/>
      <c r="N473"/>
      <c r="Q473"/>
    </row>
    <row r="474" spans="13:17">
      <c r="M474"/>
      <c r="N474"/>
      <c r="Q474"/>
    </row>
    <row r="475" spans="13:17">
      <c r="M475"/>
      <c r="N475"/>
      <c r="Q475"/>
    </row>
    <row r="476" spans="13:17">
      <c r="M476"/>
      <c r="N476"/>
      <c r="Q476"/>
    </row>
    <row r="477" spans="13:17">
      <c r="M477"/>
      <c r="N477"/>
      <c r="Q477"/>
    </row>
    <row r="478" spans="13:17">
      <c r="M478"/>
      <c r="N478"/>
      <c r="Q478"/>
    </row>
    <row r="479" spans="13:17">
      <c r="M479"/>
      <c r="N479"/>
      <c r="Q479"/>
    </row>
    <row r="480" spans="13:17">
      <c r="M480"/>
      <c r="N480"/>
      <c r="Q480"/>
    </row>
    <row r="481" spans="13:17">
      <c r="M481"/>
      <c r="N481"/>
      <c r="Q481"/>
    </row>
    <row r="482" spans="13:17">
      <c r="M482"/>
      <c r="N482"/>
      <c r="Q482"/>
    </row>
    <row r="483" spans="13:17">
      <c r="M483"/>
      <c r="N483"/>
      <c r="Q483"/>
    </row>
    <row r="484" spans="13:17">
      <c r="M484"/>
      <c r="N484"/>
      <c r="Q484"/>
    </row>
    <row r="485" spans="13:17">
      <c r="M485"/>
      <c r="N485"/>
      <c r="Q485"/>
    </row>
    <row r="486" spans="13:17">
      <c r="M486"/>
      <c r="N486"/>
      <c r="Q486"/>
    </row>
    <row r="487" spans="13:17">
      <c r="M487"/>
      <c r="N487"/>
      <c r="Q487"/>
    </row>
    <row r="488" spans="13:17">
      <c r="M488"/>
      <c r="N488"/>
      <c r="Q488"/>
    </row>
    <row r="489" spans="13:17">
      <c r="M489"/>
      <c r="N489"/>
      <c r="Q489"/>
    </row>
    <row r="490" spans="13:17">
      <c r="M490"/>
      <c r="N490"/>
      <c r="Q490"/>
    </row>
    <row r="491" spans="13:17">
      <c r="M491"/>
      <c r="N491"/>
      <c r="Q491"/>
    </row>
    <row r="492" spans="13:17">
      <c r="M492"/>
      <c r="N492"/>
      <c r="Q492"/>
    </row>
    <row r="493" spans="13:17">
      <c r="M493"/>
      <c r="N493"/>
      <c r="Q493"/>
    </row>
    <row r="494" spans="13:17">
      <c r="M494"/>
      <c r="N494"/>
      <c r="Q494"/>
    </row>
    <row r="495" spans="13:17">
      <c r="M495"/>
      <c r="N495"/>
      <c r="Q495"/>
    </row>
    <row r="496" spans="13:17">
      <c r="M496"/>
      <c r="N496"/>
      <c r="Q496"/>
    </row>
    <row r="497" spans="13:17">
      <c r="M497"/>
      <c r="N497"/>
      <c r="Q497"/>
    </row>
    <row r="498" spans="13:17">
      <c r="M498"/>
      <c r="N498"/>
      <c r="Q498"/>
    </row>
    <row r="499" spans="13:17">
      <c r="M499"/>
      <c r="N499"/>
      <c r="Q499"/>
    </row>
    <row r="500" spans="13:17">
      <c r="M500"/>
      <c r="N500"/>
      <c r="Q500"/>
    </row>
    <row r="501" spans="13:17">
      <c r="M501"/>
      <c r="N501"/>
      <c r="Q501"/>
    </row>
    <row r="502" spans="13:17">
      <c r="M502"/>
      <c r="N502"/>
      <c r="Q502"/>
    </row>
    <row r="503" spans="13:17">
      <c r="M503"/>
      <c r="N503"/>
      <c r="Q503"/>
    </row>
    <row r="504" spans="13:17">
      <c r="M504"/>
      <c r="N504"/>
      <c r="Q504"/>
    </row>
    <row r="505" spans="13:17">
      <c r="M505"/>
      <c r="N505"/>
      <c r="Q505"/>
    </row>
    <row r="506" spans="13:17">
      <c r="M506"/>
      <c r="N506"/>
      <c r="Q506"/>
    </row>
    <row r="507" spans="13:17">
      <c r="M507"/>
      <c r="N507"/>
      <c r="Q507"/>
    </row>
    <row r="508" spans="13:17">
      <c r="M508"/>
      <c r="N508"/>
      <c r="Q508"/>
    </row>
    <row r="509" spans="13:17">
      <c r="M509"/>
      <c r="N509"/>
      <c r="Q509"/>
    </row>
    <row r="510" spans="13:17">
      <c r="M510"/>
      <c r="N510"/>
      <c r="Q510"/>
    </row>
    <row r="511" spans="13:17">
      <c r="M511"/>
      <c r="N511"/>
      <c r="Q511"/>
    </row>
    <row r="512" spans="13:17">
      <c r="M512"/>
      <c r="N512"/>
      <c r="Q512"/>
    </row>
    <row r="513" spans="13:17">
      <c r="M513"/>
      <c r="N513"/>
      <c r="Q513"/>
    </row>
    <row r="514" spans="13:17">
      <c r="M514"/>
      <c r="N514"/>
      <c r="Q514"/>
    </row>
    <row r="515" spans="13:17">
      <c r="M515"/>
      <c r="N515"/>
      <c r="Q515"/>
    </row>
    <row r="516" spans="13:17">
      <c r="M516"/>
      <c r="N516"/>
      <c r="Q516"/>
    </row>
    <row r="517" spans="13:17">
      <c r="M517"/>
      <c r="N517"/>
      <c r="Q517"/>
    </row>
    <row r="518" spans="13:17">
      <c r="M518"/>
      <c r="N518"/>
      <c r="Q518"/>
    </row>
    <row r="519" spans="13:17">
      <c r="M519"/>
      <c r="N519"/>
      <c r="Q519"/>
    </row>
    <row r="520" spans="13:17">
      <c r="M520"/>
      <c r="N520"/>
      <c r="Q520"/>
    </row>
    <row r="521" spans="13:17">
      <c r="M521"/>
      <c r="N521"/>
      <c r="Q521"/>
    </row>
    <row r="522" spans="13:17">
      <c r="M522"/>
      <c r="N522"/>
      <c r="Q522"/>
    </row>
    <row r="523" spans="13:17">
      <c r="M523"/>
      <c r="N523"/>
      <c r="Q523"/>
    </row>
    <row r="524" spans="13:17">
      <c r="M524"/>
      <c r="N524"/>
      <c r="Q524"/>
    </row>
    <row r="525" spans="13:17">
      <c r="M525"/>
      <c r="N525"/>
      <c r="Q525"/>
    </row>
    <row r="526" spans="13:17">
      <c r="M526"/>
      <c r="N526"/>
      <c r="Q526"/>
    </row>
    <row r="527" spans="13:17">
      <c r="M527"/>
      <c r="N527"/>
      <c r="Q527"/>
    </row>
    <row r="528" spans="13:17">
      <c r="M528"/>
      <c r="N528"/>
      <c r="Q528"/>
    </row>
    <row r="529" spans="13:17">
      <c r="M529"/>
      <c r="N529"/>
      <c r="Q529"/>
    </row>
    <row r="530" spans="13:17">
      <c r="M530"/>
      <c r="N530"/>
      <c r="Q530"/>
    </row>
    <row r="531" spans="13:17">
      <c r="M531"/>
      <c r="N531"/>
      <c r="Q531"/>
    </row>
    <row r="532" spans="13:17">
      <c r="M532"/>
      <c r="N532"/>
      <c r="Q532"/>
    </row>
    <row r="533" spans="13:17">
      <c r="M533"/>
      <c r="N533"/>
      <c r="Q533"/>
    </row>
    <row r="534" spans="13:17">
      <c r="M534"/>
      <c r="N534"/>
      <c r="Q534"/>
    </row>
    <row r="535" spans="13:17">
      <c r="M535"/>
      <c r="N535"/>
      <c r="Q535"/>
    </row>
    <row r="536" spans="13:17">
      <c r="M536"/>
      <c r="N536"/>
      <c r="Q536"/>
    </row>
    <row r="537" spans="13:17">
      <c r="M537"/>
      <c r="N537"/>
      <c r="Q537"/>
    </row>
    <row r="538" spans="13:17">
      <c r="M538"/>
      <c r="N538"/>
      <c r="Q538"/>
    </row>
    <row r="539" spans="13:17">
      <c r="M539"/>
      <c r="N539"/>
      <c r="Q539"/>
    </row>
    <row r="540" spans="13:17">
      <c r="M540"/>
      <c r="N540"/>
      <c r="Q540"/>
    </row>
    <row r="541" spans="13:17">
      <c r="M541"/>
      <c r="N541"/>
      <c r="Q541"/>
    </row>
    <row r="542" spans="13:17">
      <c r="M542"/>
      <c r="N542"/>
      <c r="Q542"/>
    </row>
    <row r="543" spans="13:17">
      <c r="M543"/>
      <c r="N543"/>
      <c r="Q543"/>
    </row>
    <row r="544" spans="13:17">
      <c r="M544"/>
      <c r="N544"/>
      <c r="Q544"/>
    </row>
    <row r="545" spans="13:17">
      <c r="M545"/>
      <c r="N545"/>
      <c r="Q545"/>
    </row>
    <row r="546" spans="13:17">
      <c r="M546"/>
      <c r="N546"/>
      <c r="Q546"/>
    </row>
    <row r="547" spans="13:17">
      <c r="M547"/>
      <c r="N547"/>
      <c r="Q547"/>
    </row>
    <row r="548" spans="13:17">
      <c r="M548"/>
      <c r="N548"/>
      <c r="Q548"/>
    </row>
    <row r="549" spans="13:17">
      <c r="M549"/>
      <c r="N549"/>
      <c r="Q549"/>
    </row>
    <row r="550" spans="13:17">
      <c r="M550"/>
      <c r="N550"/>
      <c r="Q550"/>
    </row>
    <row r="551" spans="13:17">
      <c r="M551"/>
      <c r="N551"/>
      <c r="Q551"/>
    </row>
    <row r="552" spans="13:17">
      <c r="M552"/>
      <c r="N552"/>
      <c r="Q552"/>
    </row>
    <row r="553" spans="13:17">
      <c r="M553"/>
      <c r="N553"/>
      <c r="Q553"/>
    </row>
    <row r="554" spans="13:17">
      <c r="M554"/>
      <c r="N554"/>
      <c r="Q554"/>
    </row>
    <row r="555" spans="13:17">
      <c r="M555"/>
      <c r="N555"/>
      <c r="Q555"/>
    </row>
    <row r="556" spans="13:17">
      <c r="M556"/>
      <c r="N556"/>
      <c r="Q556"/>
    </row>
    <row r="557" spans="13:17">
      <c r="M557"/>
      <c r="N557"/>
      <c r="Q557"/>
    </row>
    <row r="558" spans="13:17">
      <c r="M558"/>
      <c r="N558"/>
      <c r="Q558"/>
    </row>
    <row r="559" spans="13:17">
      <c r="M559"/>
      <c r="N559"/>
      <c r="Q559"/>
    </row>
    <row r="560" spans="13:17">
      <c r="M560"/>
      <c r="N560"/>
      <c r="Q560"/>
    </row>
    <row r="561" spans="13:17">
      <c r="M561"/>
      <c r="N561"/>
      <c r="Q561"/>
    </row>
    <row r="562" spans="13:17">
      <c r="M562"/>
      <c r="N562"/>
      <c r="Q562"/>
    </row>
    <row r="563" spans="13:17">
      <c r="M563"/>
      <c r="N563"/>
      <c r="Q563"/>
    </row>
    <row r="564" spans="13:17">
      <c r="M564"/>
      <c r="N564"/>
      <c r="Q564"/>
    </row>
    <row r="565" spans="13:17">
      <c r="M565"/>
      <c r="N565"/>
      <c r="Q565"/>
    </row>
    <row r="566" spans="13:17">
      <c r="M566"/>
      <c r="N566"/>
      <c r="Q566"/>
    </row>
    <row r="567" spans="13:17">
      <c r="M567"/>
      <c r="N567"/>
      <c r="Q567"/>
    </row>
    <row r="568" spans="13:17">
      <c r="M568"/>
      <c r="N568"/>
      <c r="Q568"/>
    </row>
    <row r="569" spans="13:17">
      <c r="M569"/>
      <c r="N569"/>
      <c r="Q569"/>
    </row>
    <row r="570" spans="13:17">
      <c r="M570"/>
      <c r="N570"/>
      <c r="Q570"/>
    </row>
    <row r="571" spans="13:17">
      <c r="M571"/>
      <c r="N571"/>
      <c r="Q571"/>
    </row>
    <row r="572" spans="13:17">
      <c r="M572"/>
      <c r="N572"/>
      <c r="Q572"/>
    </row>
    <row r="573" spans="13:17">
      <c r="M573"/>
      <c r="N573"/>
      <c r="Q573"/>
    </row>
    <row r="574" spans="13:17">
      <c r="M574"/>
      <c r="N574"/>
      <c r="Q574"/>
    </row>
    <row r="575" spans="13:17">
      <c r="M575"/>
      <c r="N575"/>
      <c r="Q575"/>
    </row>
    <row r="576" spans="13:17">
      <c r="M576"/>
      <c r="N576"/>
      <c r="Q576"/>
    </row>
    <row r="577" spans="13:17">
      <c r="M577"/>
      <c r="N577"/>
      <c r="Q577"/>
    </row>
    <row r="578" spans="13:17">
      <c r="M578"/>
      <c r="N578"/>
      <c r="Q578"/>
    </row>
    <row r="579" spans="13:17">
      <c r="M579"/>
      <c r="N579"/>
      <c r="Q579"/>
    </row>
    <row r="580" spans="13:17">
      <c r="M580"/>
      <c r="N580"/>
      <c r="Q580"/>
    </row>
    <row r="581" spans="13:17">
      <c r="M581"/>
      <c r="N581"/>
      <c r="Q581"/>
    </row>
    <row r="582" spans="13:17">
      <c r="M582"/>
      <c r="N582"/>
      <c r="Q582"/>
    </row>
    <row r="583" spans="13:17">
      <c r="M583"/>
      <c r="N583"/>
      <c r="Q583"/>
    </row>
    <row r="584" spans="13:17">
      <c r="M584"/>
      <c r="N584"/>
      <c r="Q584"/>
    </row>
    <row r="585" spans="13:17">
      <c r="M585"/>
      <c r="N585"/>
      <c r="Q585"/>
    </row>
    <row r="586" spans="13:17">
      <c r="M586"/>
      <c r="N586"/>
      <c r="Q586"/>
    </row>
    <row r="587" spans="13:17">
      <c r="M587"/>
      <c r="N587"/>
      <c r="Q587"/>
    </row>
    <row r="588" spans="13:17">
      <c r="M588"/>
      <c r="N588"/>
      <c r="Q588"/>
    </row>
    <row r="589" spans="13:17">
      <c r="M589"/>
      <c r="N589"/>
      <c r="Q589"/>
    </row>
    <row r="590" spans="13:17">
      <c r="M590"/>
      <c r="N590"/>
      <c r="Q590"/>
    </row>
    <row r="591" spans="13:17">
      <c r="M591"/>
      <c r="N591"/>
      <c r="Q591"/>
    </row>
    <row r="592" spans="13:17">
      <c r="M592"/>
      <c r="N592"/>
      <c r="Q592"/>
    </row>
    <row r="593" spans="13:17">
      <c r="M593"/>
      <c r="N593"/>
      <c r="Q593"/>
    </row>
    <row r="594" spans="13:17">
      <c r="M594"/>
      <c r="N594"/>
      <c r="Q594"/>
    </row>
    <row r="595" spans="13:17">
      <c r="M595"/>
      <c r="N595"/>
      <c r="Q595"/>
    </row>
    <row r="596" spans="13:17">
      <c r="M596"/>
      <c r="N596"/>
      <c r="Q596"/>
    </row>
    <row r="597" spans="13:17">
      <c r="M597"/>
      <c r="N597"/>
      <c r="Q597"/>
    </row>
    <row r="598" spans="13:17">
      <c r="M598"/>
      <c r="N598"/>
      <c r="Q598"/>
    </row>
    <row r="599" spans="13:17">
      <c r="M599"/>
      <c r="N599"/>
      <c r="Q599"/>
    </row>
    <row r="600" spans="13:17">
      <c r="M600"/>
      <c r="N600"/>
      <c r="Q600"/>
    </row>
    <row r="601" spans="13:17">
      <c r="M601"/>
      <c r="N601"/>
      <c r="Q601"/>
    </row>
    <row r="602" spans="13:17">
      <c r="M602"/>
      <c r="N602"/>
      <c r="Q602"/>
    </row>
    <row r="603" spans="13:17">
      <c r="M603"/>
      <c r="N603"/>
      <c r="Q603"/>
    </row>
    <row r="604" spans="13:17">
      <c r="M604"/>
      <c r="N604"/>
      <c r="Q604"/>
    </row>
    <row r="605" spans="13:17">
      <c r="M605"/>
      <c r="N605"/>
      <c r="Q605"/>
    </row>
    <row r="606" spans="13:17">
      <c r="M606"/>
      <c r="N606"/>
      <c r="Q606"/>
    </row>
    <row r="607" spans="13:17">
      <c r="M607"/>
      <c r="N607"/>
      <c r="Q607"/>
    </row>
    <row r="608" spans="13:17">
      <c r="M608"/>
      <c r="N608"/>
      <c r="Q608"/>
    </row>
    <row r="609" spans="13:17">
      <c r="M609"/>
      <c r="N609"/>
      <c r="Q609"/>
    </row>
    <row r="610" spans="13:17">
      <c r="M610"/>
      <c r="N610"/>
      <c r="Q610"/>
    </row>
    <row r="611" spans="13:17">
      <c r="M611"/>
      <c r="N611"/>
      <c r="Q611"/>
    </row>
    <row r="612" spans="13:17">
      <c r="M612"/>
      <c r="N612"/>
      <c r="Q612"/>
    </row>
    <row r="613" spans="13:17">
      <c r="M613"/>
      <c r="N613"/>
      <c r="Q613"/>
    </row>
    <row r="614" spans="13:17">
      <c r="M614"/>
      <c r="N614"/>
      <c r="Q614"/>
    </row>
    <row r="615" spans="13:17">
      <c r="M615"/>
      <c r="N615"/>
      <c r="Q615"/>
    </row>
    <row r="616" spans="13:17">
      <c r="M616"/>
      <c r="N616"/>
      <c r="Q616"/>
    </row>
    <row r="617" spans="13:17">
      <c r="M617"/>
      <c r="N617"/>
      <c r="Q617"/>
    </row>
    <row r="618" spans="13:17">
      <c r="M618"/>
      <c r="N618"/>
      <c r="Q618"/>
    </row>
    <row r="619" spans="13:17">
      <c r="M619"/>
      <c r="N619"/>
      <c r="Q619"/>
    </row>
    <row r="620" spans="13:17">
      <c r="M620"/>
      <c r="N620"/>
      <c r="Q620"/>
    </row>
    <row r="621" spans="13:17">
      <c r="M621"/>
      <c r="N621"/>
      <c r="Q621"/>
    </row>
    <row r="622" spans="13:17">
      <c r="M622"/>
      <c r="N622"/>
      <c r="Q622"/>
    </row>
    <row r="623" spans="13:17">
      <c r="M623"/>
      <c r="N623"/>
      <c r="Q623"/>
    </row>
    <row r="624" spans="13:17">
      <c r="M624"/>
      <c r="N624"/>
      <c r="Q624"/>
    </row>
    <row r="625" spans="13:17">
      <c r="M625"/>
      <c r="N625"/>
      <c r="Q625"/>
    </row>
    <row r="626" spans="13:17">
      <c r="M626"/>
      <c r="N626"/>
      <c r="Q626"/>
    </row>
    <row r="627" spans="13:17">
      <c r="M627"/>
      <c r="N627"/>
      <c r="Q627"/>
    </row>
    <row r="628" spans="13:17">
      <c r="M628"/>
      <c r="N628"/>
      <c r="Q628"/>
    </row>
    <row r="629" spans="13:17">
      <c r="M629"/>
      <c r="N629"/>
      <c r="Q629"/>
    </row>
    <row r="630" spans="13:17">
      <c r="M630"/>
      <c r="N630"/>
      <c r="Q630"/>
    </row>
    <row r="631" spans="13:17">
      <c r="M631"/>
      <c r="N631"/>
      <c r="Q631"/>
    </row>
    <row r="632" spans="13:17">
      <c r="M632"/>
      <c r="N632"/>
      <c r="Q632"/>
    </row>
    <row r="633" spans="13:17">
      <c r="M633"/>
      <c r="N633"/>
      <c r="Q633"/>
    </row>
    <row r="634" spans="13:17">
      <c r="M634"/>
      <c r="N634"/>
      <c r="Q634"/>
    </row>
    <row r="635" spans="13:17">
      <c r="M635"/>
      <c r="N635"/>
      <c r="Q635"/>
    </row>
    <row r="636" spans="13:17">
      <c r="M636"/>
      <c r="N636"/>
      <c r="Q636"/>
    </row>
    <row r="637" spans="13:17">
      <c r="M637"/>
      <c r="N637"/>
      <c r="Q637"/>
    </row>
    <row r="638" spans="13:17">
      <c r="M638"/>
      <c r="N638"/>
      <c r="Q638"/>
    </row>
    <row r="639" spans="13:17">
      <c r="M639"/>
      <c r="N639"/>
      <c r="Q639"/>
    </row>
    <row r="640" spans="13:17">
      <c r="M640"/>
      <c r="N640"/>
      <c r="Q640"/>
    </row>
    <row r="641" spans="13:17">
      <c r="M641"/>
      <c r="N641"/>
      <c r="Q641"/>
    </row>
    <row r="642" spans="13:17">
      <c r="M642"/>
      <c r="N642"/>
      <c r="Q642"/>
    </row>
    <row r="643" spans="13:17">
      <c r="M643"/>
      <c r="N643"/>
      <c r="Q643"/>
    </row>
    <row r="644" spans="13:17">
      <c r="M644"/>
      <c r="N644"/>
      <c r="Q644"/>
    </row>
    <row r="645" spans="13:17">
      <c r="M645"/>
      <c r="N645"/>
      <c r="Q645"/>
    </row>
    <row r="646" spans="13:17">
      <c r="M646"/>
      <c r="N646"/>
      <c r="Q646"/>
    </row>
    <row r="647" spans="13:17">
      <c r="M647"/>
      <c r="N647"/>
      <c r="Q647"/>
    </row>
    <row r="648" spans="13:17">
      <c r="M648"/>
      <c r="N648"/>
      <c r="Q648"/>
    </row>
    <row r="649" spans="13:17">
      <c r="M649"/>
      <c r="N649"/>
      <c r="Q649"/>
    </row>
    <row r="650" spans="13:17">
      <c r="M650"/>
      <c r="N650"/>
      <c r="Q650"/>
    </row>
    <row r="651" spans="13:17">
      <c r="M651"/>
      <c r="N651"/>
      <c r="Q651"/>
    </row>
    <row r="652" spans="13:17">
      <c r="M652"/>
      <c r="N652"/>
      <c r="Q652"/>
    </row>
    <row r="653" spans="13:17">
      <c r="M653"/>
      <c r="N653"/>
      <c r="Q653"/>
    </row>
    <row r="654" spans="13:17">
      <c r="M654"/>
      <c r="N654"/>
      <c r="Q654"/>
    </row>
    <row r="655" spans="13:17">
      <c r="M655"/>
      <c r="N655"/>
      <c r="Q655"/>
    </row>
    <row r="656" spans="13:17">
      <c r="M656"/>
      <c r="N656"/>
      <c r="Q656"/>
    </row>
    <row r="657" spans="13:17">
      <c r="M657"/>
      <c r="N657"/>
      <c r="Q657"/>
    </row>
    <row r="658" spans="13:17">
      <c r="M658"/>
      <c r="N658"/>
      <c r="Q658"/>
    </row>
    <row r="659" spans="13:17">
      <c r="M659"/>
      <c r="N659"/>
      <c r="Q659"/>
    </row>
    <row r="660" spans="13:17">
      <c r="M660"/>
      <c r="N660"/>
      <c r="Q660"/>
    </row>
    <row r="661" spans="13:17">
      <c r="M661"/>
      <c r="N661"/>
      <c r="Q661"/>
    </row>
    <row r="662" spans="13:17">
      <c r="M662"/>
      <c r="N662"/>
      <c r="Q662"/>
    </row>
    <row r="663" spans="13:17">
      <c r="M663"/>
      <c r="N663"/>
      <c r="Q663"/>
    </row>
    <row r="664" spans="13:17">
      <c r="M664"/>
      <c r="N664"/>
      <c r="Q664"/>
    </row>
    <row r="665" spans="13:17">
      <c r="M665"/>
      <c r="N665"/>
      <c r="Q665"/>
    </row>
    <row r="666" spans="13:17">
      <c r="M666"/>
      <c r="N666"/>
      <c r="Q666"/>
    </row>
    <row r="667" spans="13:17">
      <c r="M667"/>
      <c r="N667"/>
      <c r="Q667"/>
    </row>
    <row r="668" spans="13:17">
      <c r="M668"/>
      <c r="N668"/>
      <c r="Q668"/>
    </row>
    <row r="669" spans="13:17">
      <c r="M669"/>
      <c r="N669"/>
      <c r="Q669"/>
    </row>
    <row r="670" spans="13:17">
      <c r="M670"/>
      <c r="N670"/>
      <c r="Q670"/>
    </row>
    <row r="671" spans="13:17">
      <c r="M671"/>
      <c r="N671"/>
      <c r="Q671"/>
    </row>
    <row r="672" spans="13:17">
      <c r="M672"/>
      <c r="N672"/>
      <c r="Q672"/>
    </row>
    <row r="673" spans="13:17">
      <c r="M673"/>
      <c r="N673"/>
      <c r="Q673"/>
    </row>
    <row r="674" spans="13:17">
      <c r="M674"/>
      <c r="N674"/>
      <c r="Q674"/>
    </row>
    <row r="675" spans="13:17">
      <c r="M675"/>
      <c r="N675"/>
      <c r="Q675"/>
    </row>
    <row r="676" spans="13:17">
      <c r="M676"/>
      <c r="N676"/>
      <c r="Q676"/>
    </row>
    <row r="677" spans="13:17">
      <c r="M677"/>
      <c r="N677"/>
      <c r="Q677"/>
    </row>
    <row r="678" spans="13:17">
      <c r="M678"/>
      <c r="N678"/>
      <c r="Q678"/>
    </row>
    <row r="679" spans="13:17">
      <c r="M679"/>
      <c r="N679"/>
      <c r="Q679"/>
    </row>
    <row r="680" spans="13:17">
      <c r="M680"/>
      <c r="N680"/>
      <c r="Q680"/>
    </row>
    <row r="681" spans="13:17">
      <c r="M681"/>
      <c r="N681"/>
      <c r="Q681"/>
    </row>
    <row r="682" spans="13:17">
      <c r="M682"/>
      <c r="N682"/>
      <c r="Q682"/>
    </row>
    <row r="683" spans="13:17">
      <c r="M683"/>
      <c r="N683"/>
      <c r="Q683"/>
    </row>
    <row r="684" spans="13:17">
      <c r="M684"/>
      <c r="N684"/>
      <c r="Q684"/>
    </row>
    <row r="685" spans="13:17">
      <c r="M685"/>
      <c r="N685"/>
      <c r="Q685"/>
    </row>
    <row r="686" spans="13:17">
      <c r="M686"/>
      <c r="N686"/>
      <c r="Q686"/>
    </row>
    <row r="687" spans="13:17">
      <c r="M687"/>
      <c r="N687"/>
      <c r="Q687"/>
    </row>
    <row r="688" spans="13:17">
      <c r="M688"/>
      <c r="N688"/>
      <c r="Q688"/>
    </row>
    <row r="689" spans="13:17">
      <c r="M689"/>
      <c r="N689"/>
      <c r="Q689"/>
    </row>
    <row r="690" spans="13:17">
      <c r="M690"/>
      <c r="N690"/>
      <c r="Q690"/>
    </row>
    <row r="691" spans="13:17">
      <c r="M691"/>
      <c r="N691"/>
      <c r="Q691"/>
    </row>
    <row r="692" spans="13:17">
      <c r="M692"/>
      <c r="N692"/>
      <c r="Q692"/>
    </row>
    <row r="693" spans="13:17">
      <c r="M693"/>
      <c r="N693"/>
      <c r="Q693"/>
    </row>
    <row r="694" spans="13:17">
      <c r="M694"/>
      <c r="N694"/>
      <c r="Q694"/>
    </row>
    <row r="695" spans="13:17">
      <c r="M695"/>
      <c r="N695"/>
      <c r="Q695"/>
    </row>
    <row r="696" spans="13:17">
      <c r="M696"/>
      <c r="N696"/>
      <c r="Q696"/>
    </row>
    <row r="697" spans="13:17">
      <c r="M697"/>
      <c r="N697"/>
      <c r="Q697"/>
    </row>
    <row r="698" spans="13:17">
      <c r="M698"/>
      <c r="N698"/>
      <c r="Q698"/>
    </row>
    <row r="699" spans="13:17">
      <c r="M699"/>
      <c r="N699"/>
      <c r="Q699"/>
    </row>
    <row r="700" spans="13:17">
      <c r="M700"/>
      <c r="N700"/>
      <c r="Q700"/>
    </row>
    <row r="701" spans="13:17">
      <c r="M701"/>
      <c r="N701"/>
      <c r="Q701"/>
    </row>
    <row r="702" spans="13:17">
      <c r="M702"/>
      <c r="N702"/>
      <c r="Q702"/>
    </row>
    <row r="703" spans="13:17">
      <c r="M703"/>
      <c r="N703"/>
      <c r="Q703"/>
    </row>
    <row r="704" spans="13:17">
      <c r="M704"/>
      <c r="N704"/>
      <c r="Q704"/>
    </row>
    <row r="705" spans="13:17">
      <c r="M705"/>
      <c r="N705"/>
      <c r="Q705"/>
    </row>
    <row r="706" spans="13:17">
      <c r="M706"/>
      <c r="N706"/>
      <c r="Q706"/>
    </row>
    <row r="707" spans="13:17">
      <c r="M707"/>
      <c r="N707"/>
      <c r="Q707"/>
    </row>
    <row r="708" spans="13:17">
      <c r="M708"/>
      <c r="N708"/>
      <c r="Q708"/>
    </row>
    <row r="709" spans="13:17">
      <c r="M709"/>
      <c r="N709"/>
      <c r="Q709"/>
    </row>
    <row r="710" spans="13:17">
      <c r="M710"/>
      <c r="N710"/>
      <c r="Q710"/>
    </row>
    <row r="711" spans="13:17">
      <c r="M711"/>
      <c r="N711"/>
      <c r="Q711"/>
    </row>
    <row r="712" spans="13:17">
      <c r="M712"/>
      <c r="N712"/>
      <c r="Q712"/>
    </row>
    <row r="713" spans="13:17">
      <c r="M713"/>
      <c r="N713"/>
      <c r="Q713"/>
    </row>
    <row r="714" spans="13:17">
      <c r="M714"/>
      <c r="N714"/>
      <c r="Q714"/>
    </row>
    <row r="715" spans="13:17">
      <c r="M715"/>
      <c r="N715"/>
      <c r="Q715"/>
    </row>
    <row r="716" spans="13:17">
      <c r="M716"/>
      <c r="N716"/>
      <c r="Q716"/>
    </row>
    <row r="717" spans="13:17">
      <c r="M717"/>
      <c r="N717"/>
      <c r="Q717"/>
    </row>
    <row r="718" spans="13:17">
      <c r="M718"/>
      <c r="N718"/>
      <c r="Q718"/>
    </row>
    <row r="719" spans="13:17">
      <c r="M719"/>
      <c r="N719"/>
      <c r="Q719"/>
    </row>
    <row r="720" spans="13:17">
      <c r="M720"/>
      <c r="N720"/>
      <c r="Q720"/>
    </row>
    <row r="721" spans="13:17">
      <c r="M721"/>
      <c r="N721"/>
      <c r="Q721"/>
    </row>
    <row r="722" spans="13:17">
      <c r="M722"/>
      <c r="N722"/>
      <c r="Q722"/>
    </row>
    <row r="723" spans="13:17">
      <c r="M723"/>
      <c r="N723"/>
      <c r="Q723"/>
    </row>
    <row r="724" spans="13:17">
      <c r="M724"/>
      <c r="N724"/>
      <c r="Q724"/>
    </row>
    <row r="725" spans="13:17">
      <c r="M725"/>
      <c r="N725"/>
      <c r="Q725"/>
    </row>
    <row r="726" spans="13:17">
      <c r="M726"/>
      <c r="N726"/>
      <c r="Q726"/>
    </row>
    <row r="727" spans="13:17">
      <c r="M727"/>
      <c r="N727"/>
      <c r="Q727"/>
    </row>
    <row r="728" spans="13:17">
      <c r="M728"/>
      <c r="N728"/>
      <c r="Q728"/>
    </row>
    <row r="729" spans="13:17">
      <c r="M729"/>
      <c r="N729"/>
      <c r="Q729"/>
    </row>
    <row r="730" spans="13:17">
      <c r="M730"/>
      <c r="N730"/>
      <c r="Q730"/>
    </row>
    <row r="731" spans="13:17">
      <c r="M731"/>
      <c r="N731"/>
      <c r="Q731"/>
    </row>
    <row r="732" spans="13:17">
      <c r="M732"/>
      <c r="N732"/>
      <c r="Q732"/>
    </row>
    <row r="733" spans="13:17">
      <c r="M733"/>
      <c r="N733"/>
      <c r="Q733"/>
    </row>
    <row r="734" spans="13:17">
      <c r="M734"/>
      <c r="N734"/>
      <c r="Q734"/>
    </row>
    <row r="735" spans="13:17">
      <c r="M735"/>
      <c r="N735"/>
      <c r="Q735"/>
    </row>
    <row r="736" spans="13:17">
      <c r="M736"/>
      <c r="N736"/>
      <c r="Q736"/>
    </row>
    <row r="737" spans="13:17">
      <c r="M737"/>
      <c r="N737"/>
      <c r="Q737"/>
    </row>
    <row r="738" spans="13:17">
      <c r="M738"/>
      <c r="N738"/>
      <c r="Q738"/>
    </row>
    <row r="739" spans="13:17">
      <c r="M739"/>
      <c r="N739"/>
      <c r="Q739"/>
    </row>
    <row r="740" spans="13:17">
      <c r="M740"/>
      <c r="N740"/>
      <c r="Q740"/>
    </row>
    <row r="741" spans="13:17">
      <c r="M741"/>
      <c r="N741"/>
      <c r="Q741"/>
    </row>
    <row r="742" spans="13:17">
      <c r="M742"/>
      <c r="N742"/>
      <c r="Q742"/>
    </row>
    <row r="743" spans="13:17">
      <c r="M743"/>
      <c r="N743"/>
      <c r="Q743"/>
    </row>
    <row r="744" spans="13:17">
      <c r="M744"/>
      <c r="N744"/>
      <c r="Q744"/>
    </row>
    <row r="745" spans="13:17">
      <c r="M745"/>
      <c r="N745"/>
      <c r="Q745"/>
    </row>
    <row r="746" spans="13:17">
      <c r="M746"/>
      <c r="N746"/>
      <c r="Q746"/>
    </row>
    <row r="747" spans="13:17">
      <c r="M747"/>
      <c r="N747"/>
      <c r="Q747"/>
    </row>
    <row r="748" spans="13:17">
      <c r="M748"/>
      <c r="N748"/>
      <c r="Q748"/>
    </row>
    <row r="749" spans="13:17">
      <c r="M749"/>
      <c r="N749"/>
      <c r="Q749"/>
    </row>
    <row r="750" spans="13:17">
      <c r="Q750"/>
    </row>
    <row r="751" spans="13:17">
      <c r="Q751"/>
    </row>
    <row r="752" spans="13:17">
      <c r="Q752"/>
    </row>
    <row r="753" spans="17:17">
      <c r="Q753"/>
    </row>
    <row r="754" spans="17:17">
      <c r="Q754"/>
    </row>
    <row r="755" spans="17:17">
      <c r="Q755"/>
    </row>
    <row r="756" spans="17:17">
      <c r="Q756"/>
    </row>
    <row r="757" spans="17:17">
      <c r="Q757"/>
    </row>
    <row r="758" spans="17:17">
      <c r="Q758"/>
    </row>
    <row r="759" spans="17:17">
      <c r="Q759"/>
    </row>
    <row r="760" spans="17:17">
      <c r="Q760"/>
    </row>
    <row r="761" spans="17:17">
      <c r="Q761"/>
    </row>
    <row r="762" spans="17:17">
      <c r="Q762"/>
    </row>
    <row r="763" spans="17:17">
      <c r="Q763"/>
    </row>
    <row r="764" spans="17:17">
      <c r="Q764"/>
    </row>
    <row r="765" spans="17:17">
      <c r="Q765"/>
    </row>
    <row r="766" spans="17:17">
      <c r="Q766"/>
    </row>
    <row r="767" spans="17:17">
      <c r="Q767"/>
    </row>
    <row r="768" spans="17:17">
      <c r="Q768"/>
    </row>
    <row r="769" spans="17:17">
      <c r="Q769"/>
    </row>
    <row r="770" spans="17:17">
      <c r="Q770"/>
    </row>
    <row r="771" spans="17:17">
      <c r="Q771"/>
    </row>
    <row r="772" spans="17:17">
      <c r="Q772"/>
    </row>
    <row r="773" spans="17:17">
      <c r="Q773"/>
    </row>
    <row r="774" spans="17:17">
      <c r="Q774"/>
    </row>
    <row r="775" spans="17:17">
      <c r="Q775"/>
    </row>
    <row r="776" spans="17:17">
      <c r="Q776"/>
    </row>
    <row r="777" spans="17:17">
      <c r="Q777"/>
    </row>
    <row r="778" spans="17:17">
      <c r="Q778"/>
    </row>
    <row r="779" spans="17:17">
      <c r="Q779"/>
    </row>
    <row r="780" spans="17:17">
      <c r="Q780"/>
    </row>
    <row r="781" spans="17:17">
      <c r="Q781"/>
    </row>
    <row r="782" spans="17:17">
      <c r="Q782"/>
    </row>
    <row r="783" spans="17:17">
      <c r="Q783"/>
    </row>
    <row r="784" spans="17:17">
      <c r="Q784"/>
    </row>
    <row r="785" spans="17:17">
      <c r="Q785"/>
    </row>
    <row r="786" spans="17:17">
      <c r="Q786"/>
    </row>
    <row r="787" spans="17:17">
      <c r="Q787"/>
    </row>
    <row r="788" spans="17:17">
      <c r="Q788"/>
    </row>
    <row r="789" spans="17:17">
      <c r="Q789"/>
    </row>
    <row r="790" spans="17:17">
      <c r="Q790"/>
    </row>
    <row r="791" spans="17:17">
      <c r="Q791"/>
    </row>
    <row r="792" spans="17:17">
      <c r="Q792"/>
    </row>
    <row r="793" spans="17:17">
      <c r="Q793"/>
    </row>
    <row r="794" spans="17:17">
      <c r="Q794"/>
    </row>
    <row r="795" spans="17:17">
      <c r="Q795"/>
    </row>
    <row r="796" spans="17:17">
      <c r="Q796"/>
    </row>
    <row r="797" spans="17:17">
      <c r="Q797"/>
    </row>
    <row r="798" spans="17:17">
      <c r="Q798"/>
    </row>
    <row r="799" spans="17:17">
      <c r="Q799"/>
    </row>
    <row r="800" spans="17:17">
      <c r="Q800"/>
    </row>
    <row r="801" spans="17:17">
      <c r="Q801"/>
    </row>
    <row r="802" spans="17:17">
      <c r="Q802"/>
    </row>
    <row r="803" spans="17:17">
      <c r="Q803"/>
    </row>
    <row r="804" spans="17:17">
      <c r="Q804"/>
    </row>
    <row r="805" spans="17:17">
      <c r="Q805"/>
    </row>
    <row r="806" spans="17:17">
      <c r="Q806"/>
    </row>
    <row r="807" spans="17:17">
      <c r="Q807"/>
    </row>
    <row r="808" spans="17:17">
      <c r="Q808"/>
    </row>
    <row r="809" spans="17:17">
      <c r="Q809"/>
    </row>
    <row r="810" spans="17:17">
      <c r="Q810"/>
    </row>
    <row r="811" spans="17:17">
      <c r="Q811"/>
    </row>
    <row r="812" spans="17:17">
      <c r="Q812"/>
    </row>
    <row r="813" spans="17:17">
      <c r="Q813"/>
    </row>
    <row r="814" spans="17:17">
      <c r="Q814"/>
    </row>
    <row r="815" spans="17:17">
      <c r="Q815"/>
    </row>
    <row r="816" spans="17:17">
      <c r="Q816"/>
    </row>
    <row r="817" spans="17:17">
      <c r="Q817"/>
    </row>
    <row r="818" spans="17:17">
      <c r="Q818"/>
    </row>
    <row r="819" spans="17:17">
      <c r="Q819"/>
    </row>
    <row r="820" spans="17:17">
      <c r="Q820"/>
    </row>
    <row r="821" spans="17:17">
      <c r="Q821"/>
    </row>
    <row r="822" spans="17:17">
      <c r="Q822"/>
    </row>
    <row r="823" spans="17:17">
      <c r="Q823"/>
    </row>
    <row r="824" spans="17:17">
      <c r="Q824"/>
    </row>
    <row r="825" spans="17:17">
      <c r="Q825"/>
    </row>
    <row r="826" spans="17:17">
      <c r="Q826"/>
    </row>
    <row r="827" spans="17:17">
      <c r="Q827"/>
    </row>
    <row r="828" spans="17:17">
      <c r="Q828"/>
    </row>
    <row r="829" spans="17:17">
      <c r="Q829"/>
    </row>
    <row r="830" spans="17:17">
      <c r="Q830"/>
    </row>
    <row r="831" spans="17:17">
      <c r="Q831"/>
    </row>
    <row r="832" spans="17:17">
      <c r="Q832"/>
    </row>
    <row r="833" spans="17:17">
      <c r="Q833"/>
    </row>
    <row r="834" spans="17:17">
      <c r="Q834"/>
    </row>
    <row r="835" spans="17:17">
      <c r="Q835"/>
    </row>
    <row r="836" spans="17:17">
      <c r="Q836"/>
    </row>
    <row r="837" spans="17:17">
      <c r="Q837"/>
    </row>
    <row r="838" spans="17:17">
      <c r="Q838"/>
    </row>
    <row r="839" spans="17:17">
      <c r="Q839"/>
    </row>
    <row r="840" spans="17:17">
      <c r="Q840"/>
    </row>
    <row r="841" spans="17:17">
      <c r="Q841"/>
    </row>
    <row r="842" spans="17:17">
      <c r="Q842"/>
    </row>
    <row r="843" spans="17:17">
      <c r="Q843"/>
    </row>
    <row r="844" spans="17:17">
      <c r="Q844"/>
    </row>
    <row r="845" spans="17:17">
      <c r="Q845"/>
    </row>
    <row r="846" spans="17:17">
      <c r="Q846"/>
    </row>
    <row r="847" spans="17:17">
      <c r="Q847"/>
    </row>
    <row r="848" spans="17:17">
      <c r="Q848"/>
    </row>
    <row r="849" spans="17:17">
      <c r="Q849"/>
    </row>
    <row r="850" spans="17:17">
      <c r="Q850"/>
    </row>
    <row r="851" spans="17:17">
      <c r="Q851"/>
    </row>
    <row r="852" spans="17:17">
      <c r="Q852"/>
    </row>
    <row r="853" spans="17:17">
      <c r="Q853"/>
    </row>
    <row r="854" spans="17:17">
      <c r="Q854"/>
    </row>
    <row r="855" spans="17:17">
      <c r="Q855"/>
    </row>
    <row r="856" spans="17:17">
      <c r="Q856"/>
    </row>
    <row r="857" spans="17:17">
      <c r="Q857"/>
    </row>
    <row r="858" spans="17:17">
      <c r="Q858"/>
    </row>
    <row r="859" spans="17:17">
      <c r="Q859"/>
    </row>
    <row r="860" spans="17:17">
      <c r="Q860"/>
    </row>
    <row r="861" spans="17:17">
      <c r="Q861"/>
    </row>
    <row r="862" spans="17:17">
      <c r="Q862"/>
    </row>
    <row r="863" spans="17:17">
      <c r="Q863"/>
    </row>
    <row r="864" spans="17:17">
      <c r="Q864"/>
    </row>
    <row r="865" spans="17:17">
      <c r="Q865"/>
    </row>
    <row r="866" spans="17:17">
      <c r="Q866"/>
    </row>
    <row r="867" spans="17:17">
      <c r="Q867"/>
    </row>
    <row r="868" spans="17:17">
      <c r="Q868"/>
    </row>
    <row r="869" spans="17:17">
      <c r="Q869"/>
    </row>
    <row r="870" spans="17:17">
      <c r="Q870"/>
    </row>
    <row r="871" spans="17:17">
      <c r="Q871"/>
    </row>
    <row r="872" spans="17:17">
      <c r="Q872"/>
    </row>
    <row r="873" spans="17:17">
      <c r="Q873"/>
    </row>
    <row r="874" spans="17:17">
      <c r="Q874"/>
    </row>
    <row r="875" spans="17:17">
      <c r="Q875"/>
    </row>
    <row r="876" spans="17:17">
      <c r="Q876"/>
    </row>
    <row r="877" spans="17:17">
      <c r="Q877"/>
    </row>
    <row r="878" spans="17:17">
      <c r="Q878"/>
    </row>
    <row r="879" spans="17:17">
      <c r="Q879"/>
    </row>
    <row r="880" spans="17:17">
      <c r="Q880"/>
    </row>
    <row r="881" spans="17:17">
      <c r="Q881"/>
    </row>
    <row r="882" spans="17:17">
      <c r="Q882"/>
    </row>
    <row r="883" spans="17:17">
      <c r="Q883"/>
    </row>
    <row r="884" spans="17:17">
      <c r="Q884"/>
    </row>
    <row r="885" spans="17:17">
      <c r="Q885"/>
    </row>
    <row r="886" spans="17:17">
      <c r="Q886"/>
    </row>
    <row r="887" spans="17:17">
      <c r="Q887"/>
    </row>
    <row r="888" spans="17:17">
      <c r="Q888"/>
    </row>
    <row r="889" spans="17:17">
      <c r="Q889"/>
    </row>
    <row r="890" spans="17:17">
      <c r="Q890"/>
    </row>
    <row r="891" spans="17:17">
      <c r="Q891"/>
    </row>
    <row r="892" spans="17:17">
      <c r="Q892"/>
    </row>
    <row r="893" spans="17:17">
      <c r="Q893"/>
    </row>
    <row r="894" spans="17:17">
      <c r="Q894"/>
    </row>
    <row r="895" spans="17:17">
      <c r="Q895"/>
    </row>
    <row r="896" spans="17:17">
      <c r="Q896"/>
    </row>
    <row r="897" spans="17:17">
      <c r="Q897"/>
    </row>
    <row r="898" spans="17:17">
      <c r="Q898"/>
    </row>
    <row r="899" spans="17:17">
      <c r="Q899"/>
    </row>
    <row r="900" spans="17:17">
      <c r="Q900"/>
    </row>
    <row r="901" spans="17:17">
      <c r="Q901"/>
    </row>
    <row r="902" spans="17:17">
      <c r="Q902"/>
    </row>
    <row r="903" spans="17:17">
      <c r="Q903"/>
    </row>
    <row r="904" spans="17:17">
      <c r="Q904"/>
    </row>
    <row r="905" spans="17:17">
      <c r="Q905"/>
    </row>
    <row r="906" spans="17:17">
      <c r="Q906"/>
    </row>
    <row r="907" spans="17:17">
      <c r="Q907"/>
    </row>
    <row r="908" spans="17:17">
      <c r="Q908"/>
    </row>
    <row r="909" spans="17:17">
      <c r="Q909"/>
    </row>
    <row r="910" spans="17:17">
      <c r="Q910"/>
    </row>
    <row r="911" spans="17:17">
      <c r="Q911"/>
    </row>
    <row r="912" spans="17:17">
      <c r="Q912"/>
    </row>
    <row r="913" spans="17:17">
      <c r="Q913"/>
    </row>
    <row r="914" spans="17:17">
      <c r="Q914"/>
    </row>
    <row r="915" spans="17:17">
      <c r="Q915"/>
    </row>
    <row r="916" spans="17:17">
      <c r="Q916"/>
    </row>
    <row r="917" spans="17:17">
      <c r="Q917"/>
    </row>
    <row r="918" spans="17:17">
      <c r="Q918"/>
    </row>
    <row r="919" spans="17:17">
      <c r="Q919"/>
    </row>
    <row r="920" spans="17:17">
      <c r="Q920"/>
    </row>
    <row r="921" spans="17:17">
      <c r="Q921"/>
    </row>
    <row r="922" spans="17:17">
      <c r="Q922"/>
    </row>
    <row r="923" spans="17:17">
      <c r="Q923"/>
    </row>
    <row r="924" spans="17:17">
      <c r="Q924"/>
    </row>
    <row r="925" spans="17:17">
      <c r="Q925"/>
    </row>
    <row r="926" spans="17:17">
      <c r="Q926"/>
    </row>
    <row r="927" spans="17:17">
      <c r="Q927"/>
    </row>
    <row r="928" spans="17:17">
      <c r="Q928"/>
    </row>
    <row r="929" spans="17:17">
      <c r="Q929"/>
    </row>
    <row r="930" spans="17:17">
      <c r="Q930"/>
    </row>
    <row r="931" spans="17:17">
      <c r="Q931"/>
    </row>
    <row r="932" spans="17:17">
      <c r="Q932"/>
    </row>
    <row r="933" spans="17:17">
      <c r="Q933"/>
    </row>
    <row r="934" spans="17:17">
      <c r="Q934"/>
    </row>
    <row r="935" spans="17:17">
      <c r="Q935"/>
    </row>
    <row r="936" spans="17:17">
      <c r="Q936"/>
    </row>
    <row r="937" spans="17:17">
      <c r="Q937"/>
    </row>
    <row r="938" spans="17:17">
      <c r="Q938"/>
    </row>
    <row r="939" spans="17:17">
      <c r="Q939"/>
    </row>
    <row r="940" spans="17:17">
      <c r="Q940"/>
    </row>
    <row r="941" spans="17:17">
      <c r="Q941"/>
    </row>
    <row r="942" spans="17:17">
      <c r="Q942"/>
    </row>
    <row r="943" spans="17:17">
      <c r="Q943"/>
    </row>
    <row r="944" spans="17:17">
      <c r="Q944"/>
    </row>
    <row r="945" spans="17:17">
      <c r="Q945"/>
    </row>
    <row r="946" spans="17:17">
      <c r="Q946"/>
    </row>
    <row r="947" spans="17:17">
      <c r="Q947"/>
    </row>
    <row r="948" spans="17:17">
      <c r="Q948"/>
    </row>
    <row r="949" spans="17:17">
      <c r="Q949"/>
    </row>
    <row r="950" spans="17:17">
      <c r="Q950"/>
    </row>
    <row r="951" spans="17:17">
      <c r="Q951"/>
    </row>
    <row r="952" spans="17:17">
      <c r="Q952"/>
    </row>
    <row r="953" spans="17:17">
      <c r="Q953"/>
    </row>
    <row r="954" spans="17:17">
      <c r="Q954"/>
    </row>
    <row r="955" spans="17:17">
      <c r="Q955"/>
    </row>
    <row r="956" spans="17:17">
      <c r="Q956"/>
    </row>
    <row r="957" spans="17:17">
      <c r="Q957"/>
    </row>
    <row r="958" spans="17:17">
      <c r="Q958"/>
    </row>
    <row r="959" spans="17:17">
      <c r="Q959"/>
    </row>
    <row r="960" spans="17:17">
      <c r="Q960"/>
    </row>
    <row r="961" spans="17:17">
      <c r="Q961"/>
    </row>
    <row r="962" spans="17:17">
      <c r="Q962"/>
    </row>
    <row r="963" spans="17:17">
      <c r="Q963"/>
    </row>
    <row r="964" spans="17:17">
      <c r="Q964"/>
    </row>
    <row r="965" spans="17:17">
      <c r="Q965"/>
    </row>
    <row r="966" spans="17:17">
      <c r="Q966"/>
    </row>
    <row r="967" spans="17:17">
      <c r="Q967"/>
    </row>
    <row r="968" spans="17:17">
      <c r="Q968"/>
    </row>
    <row r="969" spans="17:17">
      <c r="Q969"/>
    </row>
    <row r="970" spans="17:17">
      <c r="Q970"/>
    </row>
    <row r="971" spans="17:17">
      <c r="Q971"/>
    </row>
    <row r="972" spans="17:17">
      <c r="Q972"/>
    </row>
    <row r="973" spans="17:17">
      <c r="Q973"/>
    </row>
    <row r="974" spans="17:17">
      <c r="Q974"/>
    </row>
    <row r="975" spans="17:17">
      <c r="Q975"/>
    </row>
    <row r="976" spans="17:17">
      <c r="Q976"/>
    </row>
    <row r="977" spans="17:17">
      <c r="Q977"/>
    </row>
    <row r="978" spans="17:17">
      <c r="Q978"/>
    </row>
    <row r="979" spans="17:17">
      <c r="Q979"/>
    </row>
    <row r="980" spans="17:17">
      <c r="Q980"/>
    </row>
    <row r="981" spans="17:17">
      <c r="Q981"/>
    </row>
    <row r="982" spans="17:17">
      <c r="Q982"/>
    </row>
    <row r="983" spans="17:17">
      <c r="Q983"/>
    </row>
    <row r="984" spans="17:17">
      <c r="Q984"/>
    </row>
    <row r="985" spans="17:17">
      <c r="Q985"/>
    </row>
    <row r="986" spans="17:17">
      <c r="Q986"/>
    </row>
    <row r="987" spans="17:17">
      <c r="Q987"/>
    </row>
    <row r="988" spans="17:17">
      <c r="Q988"/>
    </row>
    <row r="989" spans="17:17">
      <c r="Q989"/>
    </row>
    <row r="990" spans="17:17">
      <c r="Q990"/>
    </row>
    <row r="991" spans="17:17">
      <c r="Q991"/>
    </row>
    <row r="992" spans="17:17">
      <c r="Q992"/>
    </row>
    <row r="993" spans="17:17">
      <c r="Q993"/>
    </row>
    <row r="994" spans="17:17">
      <c r="Q994"/>
    </row>
    <row r="995" spans="17:17">
      <c r="Q995"/>
    </row>
    <row r="996" spans="17:17">
      <c r="Q996"/>
    </row>
    <row r="997" spans="17:17">
      <c r="Q997"/>
    </row>
    <row r="998" spans="17:17">
      <c r="Q998"/>
    </row>
    <row r="999" spans="17:17">
      <c r="Q999"/>
    </row>
    <row r="1000" spans="17:17">
      <c r="Q1000"/>
    </row>
    <row r="1001" spans="17:17">
      <c r="Q1001"/>
    </row>
    <row r="1002" spans="17:17">
      <c r="Q1002"/>
    </row>
    <row r="1003" spans="17:17">
      <c r="Q1003"/>
    </row>
    <row r="1004" spans="17:17">
      <c r="Q1004"/>
    </row>
    <row r="1005" spans="17:17">
      <c r="Q1005"/>
    </row>
    <row r="1006" spans="17:17">
      <c r="Q1006"/>
    </row>
    <row r="1007" spans="17:17">
      <c r="Q1007"/>
    </row>
    <row r="1008" spans="17:17">
      <c r="Q1008"/>
    </row>
    <row r="1009" spans="17:17">
      <c r="Q1009"/>
    </row>
    <row r="1010" spans="17:17">
      <c r="Q1010"/>
    </row>
    <row r="1011" spans="17:17">
      <c r="Q1011"/>
    </row>
    <row r="1012" spans="17:17">
      <c r="Q1012"/>
    </row>
    <row r="1013" spans="17:17">
      <c r="Q1013"/>
    </row>
    <row r="1014" spans="17:17">
      <c r="Q1014"/>
    </row>
    <row r="1015" spans="17:17">
      <c r="Q1015"/>
    </row>
    <row r="1016" spans="17:17">
      <c r="Q1016"/>
    </row>
    <row r="1017" spans="17:17">
      <c r="Q1017"/>
    </row>
    <row r="1018" spans="17:17">
      <c r="Q1018"/>
    </row>
    <row r="1019" spans="17:17">
      <c r="Q1019"/>
    </row>
    <row r="1020" spans="17:17">
      <c r="Q1020"/>
    </row>
    <row r="1021" spans="17:17">
      <c r="Q1021"/>
    </row>
    <row r="1022" spans="17:17">
      <c r="Q1022"/>
    </row>
    <row r="1023" spans="17:17">
      <c r="Q1023"/>
    </row>
    <row r="1024" spans="17:17">
      <c r="Q1024"/>
    </row>
    <row r="1025" spans="17:17">
      <c r="Q1025"/>
    </row>
    <row r="1026" spans="17:17">
      <c r="Q1026"/>
    </row>
    <row r="1027" spans="17:17">
      <c r="Q1027"/>
    </row>
    <row r="1028" spans="17:17">
      <c r="Q1028"/>
    </row>
    <row r="1029" spans="17:17">
      <c r="Q1029"/>
    </row>
    <row r="1030" spans="17:17">
      <c r="Q1030"/>
    </row>
    <row r="1031" spans="17:17">
      <c r="Q1031"/>
    </row>
    <row r="1032" spans="17:17">
      <c r="Q1032"/>
    </row>
    <row r="1033" spans="17:17">
      <c r="Q1033"/>
    </row>
    <row r="1034" spans="17:17">
      <c r="Q1034"/>
    </row>
    <row r="1035" spans="17:17">
      <c r="Q1035"/>
    </row>
    <row r="1036" spans="17:17">
      <c r="Q1036"/>
    </row>
    <row r="1037" spans="17:17">
      <c r="Q1037"/>
    </row>
    <row r="1038" spans="17:17">
      <c r="Q1038"/>
    </row>
    <row r="1039" spans="17:17">
      <c r="Q1039"/>
    </row>
    <row r="1040" spans="17:17">
      <c r="Q1040"/>
    </row>
    <row r="1041" spans="17:17">
      <c r="Q1041"/>
    </row>
    <row r="1042" spans="17:17">
      <c r="Q1042"/>
    </row>
    <row r="1043" spans="17:17">
      <c r="Q1043"/>
    </row>
    <row r="1044" spans="17:17">
      <c r="Q1044"/>
    </row>
    <row r="1045" spans="17:17">
      <c r="Q1045"/>
    </row>
    <row r="1046" spans="17:17">
      <c r="Q1046"/>
    </row>
    <row r="1047" spans="17:17">
      <c r="Q1047"/>
    </row>
    <row r="1048" spans="17:17">
      <c r="Q1048"/>
    </row>
    <row r="1049" spans="17:17">
      <c r="Q1049"/>
    </row>
    <row r="1050" spans="17:17">
      <c r="Q1050"/>
    </row>
    <row r="1051" spans="17:17">
      <c r="Q1051"/>
    </row>
    <row r="1052" spans="17:17">
      <c r="Q1052"/>
    </row>
    <row r="1053" spans="17:17">
      <c r="Q1053"/>
    </row>
    <row r="1054" spans="17:17">
      <c r="Q1054"/>
    </row>
    <row r="1055" spans="17:17">
      <c r="Q1055"/>
    </row>
    <row r="1056" spans="17:17">
      <c r="Q1056"/>
    </row>
    <row r="1057" spans="17:17">
      <c r="Q1057"/>
    </row>
    <row r="1058" spans="17:17">
      <c r="Q1058"/>
    </row>
    <row r="1059" spans="17:17">
      <c r="Q1059"/>
    </row>
    <row r="1060" spans="17:17">
      <c r="Q1060"/>
    </row>
    <row r="1061" spans="17:17">
      <c r="Q1061"/>
    </row>
    <row r="1062" spans="17:17">
      <c r="Q1062"/>
    </row>
    <row r="1063" spans="17:17">
      <c r="Q1063"/>
    </row>
    <row r="1064" spans="17:17">
      <c r="Q1064"/>
    </row>
    <row r="1065" spans="17:17">
      <c r="Q1065"/>
    </row>
    <row r="1066" spans="17:17">
      <c r="Q1066"/>
    </row>
    <row r="1067" spans="17:17">
      <c r="Q1067"/>
    </row>
    <row r="1068" spans="17:17">
      <c r="Q1068"/>
    </row>
    <row r="1069" spans="17:17">
      <c r="Q1069"/>
    </row>
    <row r="1070" spans="17:17">
      <c r="Q1070"/>
    </row>
    <row r="1071" spans="17:17">
      <c r="Q1071"/>
    </row>
    <row r="1072" spans="17:17">
      <c r="Q1072"/>
    </row>
    <row r="1073" spans="17:17">
      <c r="Q1073"/>
    </row>
    <row r="1074" spans="17:17">
      <c r="Q1074"/>
    </row>
    <row r="1075" spans="17:17">
      <c r="Q1075"/>
    </row>
    <row r="1076" spans="17:17">
      <c r="Q1076"/>
    </row>
    <row r="1077" spans="17:17">
      <c r="Q1077"/>
    </row>
    <row r="1078" spans="17:17">
      <c r="Q1078"/>
    </row>
    <row r="1079" spans="17:17">
      <c r="Q1079"/>
    </row>
    <row r="1080" spans="17:17">
      <c r="Q1080"/>
    </row>
    <row r="1081" spans="17:17">
      <c r="Q1081"/>
    </row>
    <row r="1082" spans="17:17">
      <c r="Q1082"/>
    </row>
    <row r="1083" spans="17:17">
      <c r="Q1083"/>
    </row>
    <row r="1084" spans="17:17">
      <c r="Q1084"/>
    </row>
    <row r="1085" spans="17:17">
      <c r="Q1085"/>
    </row>
    <row r="1086" spans="17:17">
      <c r="Q1086"/>
    </row>
    <row r="1087" spans="17:17">
      <c r="Q1087"/>
    </row>
    <row r="1088" spans="17:17">
      <c r="Q1088"/>
    </row>
    <row r="1089" spans="17:17">
      <c r="Q1089"/>
    </row>
    <row r="1090" spans="17:17">
      <c r="Q1090"/>
    </row>
    <row r="1091" spans="17:17">
      <c r="Q1091"/>
    </row>
    <row r="1092" spans="17:17">
      <c r="Q1092"/>
    </row>
    <row r="1093" spans="17:17">
      <c r="Q1093"/>
    </row>
    <row r="1094" spans="17:17">
      <c r="Q1094"/>
    </row>
    <row r="1095" spans="17:17">
      <c r="Q1095"/>
    </row>
    <row r="1096" spans="17:17">
      <c r="Q1096"/>
    </row>
    <row r="1097" spans="17:17">
      <c r="Q1097"/>
    </row>
    <row r="1098" spans="17:17">
      <c r="Q1098"/>
    </row>
    <row r="1099" spans="17:17">
      <c r="Q1099"/>
    </row>
    <row r="1100" spans="17:17">
      <c r="Q1100"/>
    </row>
    <row r="1101" spans="17:17">
      <c r="Q1101"/>
    </row>
    <row r="1102" spans="17:17">
      <c r="Q1102"/>
    </row>
    <row r="1103" spans="17:17">
      <c r="Q1103"/>
    </row>
    <row r="1104" spans="17:17">
      <c r="Q1104"/>
    </row>
    <row r="1105" spans="17:17">
      <c r="Q1105"/>
    </row>
    <row r="1106" spans="17:17">
      <c r="Q1106"/>
    </row>
    <row r="1107" spans="17:17">
      <c r="Q1107"/>
    </row>
    <row r="1108" spans="17:17">
      <c r="Q1108"/>
    </row>
    <row r="1109" spans="17:17">
      <c r="Q1109"/>
    </row>
    <row r="1110" spans="17:17">
      <c r="Q1110"/>
    </row>
    <row r="1111" spans="17:17">
      <c r="Q1111"/>
    </row>
    <row r="1112" spans="17:17">
      <c r="Q1112"/>
    </row>
    <row r="1113" spans="17:17">
      <c r="Q1113"/>
    </row>
    <row r="1114" spans="17:17">
      <c r="Q1114"/>
    </row>
    <row r="1115" spans="17:17">
      <c r="Q1115"/>
    </row>
    <row r="1116" spans="17:17">
      <c r="Q1116"/>
    </row>
    <row r="1117" spans="17:17">
      <c r="Q1117"/>
    </row>
    <row r="1118" spans="17:17">
      <c r="Q1118"/>
    </row>
    <row r="1119" spans="17:17">
      <c r="Q1119"/>
    </row>
    <row r="1120" spans="17:17">
      <c r="Q1120"/>
    </row>
    <row r="1121" spans="17:17">
      <c r="Q1121"/>
    </row>
    <row r="1122" spans="17:17">
      <c r="Q1122"/>
    </row>
    <row r="1123" spans="17:17">
      <c r="Q1123"/>
    </row>
    <row r="1124" spans="17:17">
      <c r="Q1124"/>
    </row>
    <row r="1125" spans="17:17">
      <c r="Q1125"/>
    </row>
    <row r="1126" spans="17:17">
      <c r="Q1126"/>
    </row>
    <row r="1127" spans="17:17">
      <c r="Q1127"/>
    </row>
    <row r="1128" spans="17:17">
      <c r="Q1128"/>
    </row>
    <row r="1129" spans="17:17">
      <c r="Q1129"/>
    </row>
    <row r="1130" spans="17:17">
      <c r="Q1130"/>
    </row>
    <row r="1131" spans="17:17">
      <c r="Q1131"/>
    </row>
    <row r="1132" spans="17:17">
      <c r="Q1132"/>
    </row>
    <row r="1133" spans="17:17">
      <c r="Q1133"/>
    </row>
    <row r="1134" spans="17:17">
      <c r="Q1134"/>
    </row>
    <row r="1135" spans="17:17">
      <c r="Q1135"/>
    </row>
    <row r="1136" spans="17:17">
      <c r="Q1136"/>
    </row>
    <row r="1137" spans="17:17">
      <c r="Q1137"/>
    </row>
    <row r="1138" spans="17:17">
      <c r="Q1138"/>
    </row>
    <row r="1139" spans="17:17">
      <c r="Q1139"/>
    </row>
    <row r="1140" spans="17:17">
      <c r="Q1140"/>
    </row>
    <row r="1141" spans="17:17">
      <c r="Q1141"/>
    </row>
    <row r="1142" spans="17:17">
      <c r="Q1142"/>
    </row>
    <row r="1143" spans="17:17">
      <c r="Q1143"/>
    </row>
    <row r="1144" spans="17:17">
      <c r="Q1144"/>
    </row>
    <row r="1145" spans="17:17">
      <c r="Q1145"/>
    </row>
    <row r="1146" spans="17:17">
      <c r="Q1146"/>
    </row>
    <row r="1147" spans="17:17">
      <c r="Q1147"/>
    </row>
    <row r="1148" spans="17:17">
      <c r="Q1148"/>
    </row>
    <row r="1149" spans="17:17">
      <c r="Q1149"/>
    </row>
    <row r="1150" spans="17:17">
      <c r="Q1150"/>
    </row>
    <row r="1151" spans="17:17">
      <c r="Q1151"/>
    </row>
    <row r="1152" spans="17:17">
      <c r="Q1152"/>
    </row>
    <row r="1153" spans="17:17">
      <c r="Q1153"/>
    </row>
    <row r="1154" spans="17:17">
      <c r="Q1154"/>
    </row>
    <row r="1155" spans="17:17">
      <c r="Q1155"/>
    </row>
    <row r="1156" spans="17:17">
      <c r="Q1156"/>
    </row>
    <row r="1157" spans="17:17">
      <c r="Q1157"/>
    </row>
    <row r="1158" spans="17:17">
      <c r="Q1158"/>
    </row>
    <row r="1159" spans="17:17">
      <c r="Q1159"/>
    </row>
    <row r="1160" spans="17:17">
      <c r="Q1160"/>
    </row>
    <row r="1161" spans="17:17">
      <c r="Q1161"/>
    </row>
    <row r="1162" spans="17:17">
      <c r="Q1162"/>
    </row>
    <row r="1163" spans="17:17">
      <c r="Q1163"/>
    </row>
    <row r="1164" spans="17:17">
      <c r="Q1164"/>
    </row>
    <row r="1165" spans="17:17">
      <c r="Q1165"/>
    </row>
    <row r="1166" spans="17:17">
      <c r="Q1166"/>
    </row>
    <row r="1167" spans="17:17">
      <c r="Q1167"/>
    </row>
    <row r="1168" spans="17:17">
      <c r="Q1168"/>
    </row>
    <row r="1169" spans="17:17">
      <c r="Q1169"/>
    </row>
    <row r="1170" spans="17:17">
      <c r="Q1170"/>
    </row>
    <row r="1171" spans="17:17">
      <c r="Q1171"/>
    </row>
    <row r="1172" spans="17:17">
      <c r="Q1172"/>
    </row>
    <row r="1173" spans="17:17">
      <c r="Q1173"/>
    </row>
    <row r="1174" spans="17:17">
      <c r="Q1174"/>
    </row>
    <row r="1175" spans="17:17">
      <c r="Q1175"/>
    </row>
    <row r="1176" spans="17:17">
      <c r="Q1176"/>
    </row>
    <row r="1177" spans="17:17">
      <c r="Q1177"/>
    </row>
    <row r="1178" spans="17:17">
      <c r="Q1178"/>
    </row>
    <row r="1179" spans="17:17">
      <c r="Q1179"/>
    </row>
    <row r="1180" spans="17:17">
      <c r="Q1180"/>
    </row>
    <row r="1181" spans="17:17">
      <c r="Q1181"/>
    </row>
    <row r="1182" spans="17:17">
      <c r="Q1182"/>
    </row>
    <row r="1183" spans="17:17">
      <c r="Q1183"/>
    </row>
    <row r="1184" spans="17:17">
      <c r="Q1184"/>
    </row>
    <row r="1185" spans="17:17">
      <c r="Q1185"/>
    </row>
    <row r="1186" spans="17:17">
      <c r="Q1186"/>
    </row>
    <row r="1187" spans="17:17">
      <c r="Q1187"/>
    </row>
    <row r="1188" spans="17:17">
      <c r="Q1188"/>
    </row>
    <row r="1189" spans="17:17">
      <c r="Q1189"/>
    </row>
    <row r="1190" spans="17:17">
      <c r="Q1190"/>
    </row>
    <row r="1191" spans="17:17">
      <c r="Q1191"/>
    </row>
    <row r="1192" spans="17:17">
      <c r="Q1192"/>
    </row>
    <row r="1193" spans="17:17">
      <c r="Q1193"/>
    </row>
    <row r="1194" spans="17:17">
      <c r="Q1194"/>
    </row>
    <row r="1195" spans="17:17">
      <c r="Q1195"/>
    </row>
    <row r="1196" spans="17:17">
      <c r="Q1196"/>
    </row>
    <row r="1197" spans="17:17">
      <c r="Q1197"/>
    </row>
    <row r="1198" spans="17:17">
      <c r="Q1198"/>
    </row>
    <row r="1199" spans="17:17">
      <c r="Q1199"/>
    </row>
    <row r="1200" spans="17:17">
      <c r="Q1200"/>
    </row>
    <row r="1201" spans="17:17">
      <c r="Q1201"/>
    </row>
    <row r="1202" spans="17:17">
      <c r="Q1202"/>
    </row>
    <row r="1203" spans="17:17">
      <c r="Q1203"/>
    </row>
    <row r="1204" spans="17:17">
      <c r="Q1204"/>
    </row>
    <row r="1205" spans="17:17">
      <c r="Q1205"/>
    </row>
    <row r="1206" spans="17:17">
      <c r="Q1206"/>
    </row>
    <row r="1207" spans="17:17">
      <c r="Q1207"/>
    </row>
    <row r="1208" spans="17:17">
      <c r="Q1208"/>
    </row>
    <row r="1209" spans="17:17">
      <c r="Q1209"/>
    </row>
    <row r="1210" spans="17:17">
      <c r="Q1210"/>
    </row>
    <row r="1211" spans="17:17">
      <c r="Q1211"/>
    </row>
    <row r="1212" spans="17:17">
      <c r="Q1212"/>
    </row>
    <row r="1213" spans="17:17">
      <c r="Q1213"/>
    </row>
    <row r="1214" spans="17:17">
      <c r="Q1214"/>
    </row>
    <row r="1215" spans="17:17">
      <c r="Q1215"/>
    </row>
    <row r="1216" spans="17:17">
      <c r="Q1216"/>
    </row>
    <row r="1217" spans="17:17">
      <c r="Q1217"/>
    </row>
    <row r="1218" spans="17:17">
      <c r="Q1218"/>
    </row>
    <row r="1219" spans="17:17">
      <c r="Q1219"/>
    </row>
    <row r="1220" spans="17:17">
      <c r="Q1220"/>
    </row>
    <row r="1221" spans="17:17">
      <c r="Q1221"/>
    </row>
    <row r="1222" spans="17:17">
      <c r="Q1222"/>
    </row>
    <row r="1223" spans="17:17">
      <c r="Q1223"/>
    </row>
    <row r="1224" spans="17:17">
      <c r="Q1224"/>
    </row>
    <row r="1225" spans="17:17">
      <c r="Q1225"/>
    </row>
    <row r="1226" spans="17:17">
      <c r="Q1226"/>
    </row>
    <row r="1227" spans="17:17">
      <c r="Q1227"/>
    </row>
    <row r="1228" spans="17:17">
      <c r="Q1228"/>
    </row>
    <row r="1229" spans="17:17">
      <c r="Q1229"/>
    </row>
    <row r="1230" spans="17:17">
      <c r="Q1230"/>
    </row>
    <row r="1231" spans="17:17">
      <c r="Q1231"/>
    </row>
    <row r="1232" spans="17:17">
      <c r="Q1232"/>
    </row>
    <row r="1233" spans="17:17">
      <c r="Q1233"/>
    </row>
    <row r="1234" spans="17:17">
      <c r="Q1234"/>
    </row>
    <row r="1235" spans="17:17">
      <c r="Q1235"/>
    </row>
    <row r="1236" spans="17:17">
      <c r="Q1236"/>
    </row>
    <row r="1237" spans="17:17">
      <c r="Q1237"/>
    </row>
    <row r="1238" spans="17:17">
      <c r="Q1238"/>
    </row>
    <row r="1239" spans="17:17">
      <c r="Q1239"/>
    </row>
    <row r="1240" spans="17:17">
      <c r="Q1240"/>
    </row>
    <row r="1241" spans="17:17">
      <c r="Q1241"/>
    </row>
    <row r="1242" spans="17:17">
      <c r="Q1242"/>
    </row>
    <row r="1243" spans="17:17">
      <c r="Q1243"/>
    </row>
    <row r="1244" spans="17:17">
      <c r="Q1244"/>
    </row>
    <row r="1245" spans="17:17">
      <c r="Q1245"/>
    </row>
    <row r="1246" spans="17:17">
      <c r="Q1246"/>
    </row>
    <row r="1247" spans="17:17">
      <c r="Q1247"/>
    </row>
    <row r="1248" spans="17:17">
      <c r="Q1248"/>
    </row>
    <row r="1249" spans="17:17">
      <c r="Q1249"/>
    </row>
    <row r="1250" spans="17:17">
      <c r="Q1250"/>
    </row>
    <row r="1251" spans="17:17">
      <c r="Q1251"/>
    </row>
    <row r="1252" spans="17:17">
      <c r="Q1252"/>
    </row>
    <row r="1253" spans="17:17">
      <c r="Q1253"/>
    </row>
    <row r="1254" spans="17:17">
      <c r="Q1254"/>
    </row>
    <row r="1255" spans="17:17">
      <c r="Q1255"/>
    </row>
    <row r="1256" spans="17:17">
      <c r="Q1256"/>
    </row>
    <row r="1257" spans="17:17">
      <c r="Q1257"/>
    </row>
    <row r="1258" spans="17:17">
      <c r="Q1258"/>
    </row>
    <row r="1259" spans="17:17">
      <c r="Q1259"/>
    </row>
    <row r="1260" spans="17:17">
      <c r="Q1260"/>
    </row>
    <row r="1261" spans="17:17">
      <c r="Q1261"/>
    </row>
    <row r="1262" spans="17:17">
      <c r="Q1262"/>
    </row>
    <row r="1263" spans="17:17">
      <c r="Q1263"/>
    </row>
    <row r="1264" spans="17:17">
      <c r="Q1264"/>
    </row>
    <row r="1265" spans="17:17">
      <c r="Q1265"/>
    </row>
    <row r="1266" spans="17:17">
      <c r="Q1266"/>
    </row>
    <row r="1267" spans="17:17">
      <c r="Q1267"/>
    </row>
    <row r="1268" spans="17:17">
      <c r="Q1268"/>
    </row>
    <row r="1269" spans="17:17">
      <c r="Q1269"/>
    </row>
    <row r="1270" spans="17:17">
      <c r="Q1270"/>
    </row>
    <row r="1271" spans="17:17">
      <c r="Q1271"/>
    </row>
    <row r="1272" spans="17:17">
      <c r="Q1272"/>
    </row>
    <row r="1273" spans="17:17">
      <c r="Q1273"/>
    </row>
    <row r="1274" spans="17:17">
      <c r="Q1274"/>
    </row>
    <row r="1275" spans="17:17">
      <c r="Q1275"/>
    </row>
    <row r="1276" spans="17:17">
      <c r="Q1276"/>
    </row>
    <row r="1277" spans="17:17">
      <c r="Q1277"/>
    </row>
    <row r="1278" spans="17:17">
      <c r="Q1278"/>
    </row>
    <row r="1279" spans="17:17">
      <c r="Q1279"/>
    </row>
    <row r="1280" spans="17:17">
      <c r="Q1280"/>
    </row>
    <row r="1281" spans="17:17">
      <c r="Q1281"/>
    </row>
    <row r="1282" spans="17:17">
      <c r="Q1282"/>
    </row>
    <row r="1283" spans="17:17">
      <c r="Q1283"/>
    </row>
    <row r="1284" spans="17:17">
      <c r="Q1284"/>
    </row>
    <row r="1285" spans="17:17">
      <c r="Q1285"/>
    </row>
    <row r="1286" spans="17:17">
      <c r="Q1286"/>
    </row>
    <row r="1287" spans="17:17">
      <c r="Q1287"/>
    </row>
    <row r="1288" spans="17:17">
      <c r="Q1288"/>
    </row>
    <row r="1289" spans="17:17">
      <c r="Q1289"/>
    </row>
    <row r="1290" spans="17:17">
      <c r="Q1290"/>
    </row>
    <row r="1291" spans="17:17">
      <c r="Q1291"/>
    </row>
    <row r="1292" spans="17:17">
      <c r="Q1292"/>
    </row>
    <row r="1293" spans="17:17">
      <c r="Q1293"/>
    </row>
    <row r="1294" spans="17:17">
      <c r="Q1294"/>
    </row>
    <row r="1295" spans="17:17">
      <c r="Q1295"/>
    </row>
    <row r="1296" spans="17:17">
      <c r="Q1296"/>
    </row>
    <row r="1297" spans="17:17">
      <c r="Q1297"/>
    </row>
    <row r="1298" spans="17:17">
      <c r="Q1298"/>
    </row>
    <row r="1299" spans="17:17">
      <c r="Q1299"/>
    </row>
    <row r="1300" spans="17:17">
      <c r="Q1300"/>
    </row>
    <row r="1301" spans="17:17">
      <c r="Q1301"/>
    </row>
    <row r="1302" spans="17:17">
      <c r="Q1302"/>
    </row>
    <row r="1303" spans="17:17">
      <c r="Q1303"/>
    </row>
    <row r="1304" spans="17:17">
      <c r="Q1304"/>
    </row>
    <row r="1305" spans="17:17">
      <c r="Q1305"/>
    </row>
    <row r="1306" spans="17:17">
      <c r="Q1306"/>
    </row>
    <row r="1307" spans="17:17">
      <c r="Q1307"/>
    </row>
    <row r="1308" spans="17:17">
      <c r="Q1308"/>
    </row>
    <row r="1309" spans="17:17">
      <c r="Q1309"/>
    </row>
    <row r="1310" spans="17:17">
      <c r="Q1310"/>
    </row>
    <row r="1311" spans="17:17">
      <c r="Q1311"/>
    </row>
    <row r="1312" spans="17:17">
      <c r="Q1312"/>
    </row>
    <row r="1313" spans="17:17">
      <c r="Q1313"/>
    </row>
    <row r="1314" spans="17:17">
      <c r="Q1314"/>
    </row>
    <row r="1315" spans="17:17">
      <c r="Q1315"/>
    </row>
    <row r="1316" spans="17:17">
      <c r="Q1316"/>
    </row>
    <row r="1317" spans="17:17">
      <c r="Q1317"/>
    </row>
    <row r="1318" spans="17:17">
      <c r="Q1318"/>
    </row>
    <row r="1319" spans="17:17">
      <c r="Q1319"/>
    </row>
    <row r="1320" spans="17:17">
      <c r="Q1320"/>
    </row>
    <row r="1321" spans="17:17">
      <c r="Q1321"/>
    </row>
    <row r="1322" spans="17:17">
      <c r="Q1322"/>
    </row>
    <row r="1323" spans="17:17">
      <c r="Q1323"/>
    </row>
    <row r="1324" spans="17:17">
      <c r="Q1324"/>
    </row>
    <row r="1325" spans="17:17">
      <c r="Q1325"/>
    </row>
    <row r="1326" spans="17:17">
      <c r="Q1326"/>
    </row>
    <row r="1327" spans="17:17">
      <c r="Q1327"/>
    </row>
    <row r="1328" spans="17:17">
      <c r="Q1328"/>
    </row>
    <row r="1329" spans="17:17">
      <c r="Q1329"/>
    </row>
    <row r="1330" spans="17:17">
      <c r="Q1330"/>
    </row>
    <row r="1331" spans="17:17">
      <c r="Q1331"/>
    </row>
    <row r="1332" spans="17:17">
      <c r="Q1332"/>
    </row>
    <row r="1333" spans="17:17">
      <c r="Q1333"/>
    </row>
    <row r="1334" spans="17:17">
      <c r="Q1334"/>
    </row>
    <row r="1335" spans="17:17">
      <c r="Q1335"/>
    </row>
    <row r="1336" spans="17:17">
      <c r="Q1336"/>
    </row>
    <row r="1337" spans="17:17">
      <c r="Q1337"/>
    </row>
    <row r="1338" spans="17:17">
      <c r="Q1338"/>
    </row>
    <row r="1339" spans="17:17">
      <c r="Q1339"/>
    </row>
    <row r="1340" spans="17:17">
      <c r="Q1340"/>
    </row>
    <row r="1341" spans="17:17">
      <c r="Q1341"/>
    </row>
    <row r="1342" spans="17:17">
      <c r="Q1342"/>
    </row>
    <row r="1343" spans="17:17">
      <c r="Q1343"/>
    </row>
    <row r="1344" spans="17:17">
      <c r="Q1344"/>
    </row>
    <row r="1345" spans="17:17">
      <c r="Q1345"/>
    </row>
    <row r="1346" spans="17:17">
      <c r="Q1346"/>
    </row>
    <row r="1347" spans="17:17">
      <c r="Q1347"/>
    </row>
    <row r="1348" spans="17:17">
      <c r="Q1348"/>
    </row>
    <row r="1349" spans="17:17">
      <c r="Q1349"/>
    </row>
    <row r="1350" spans="17:17">
      <c r="Q1350"/>
    </row>
    <row r="1351" spans="17:17">
      <c r="Q1351"/>
    </row>
    <row r="1352" spans="17:17">
      <c r="Q1352"/>
    </row>
    <row r="1353" spans="17:17">
      <c r="Q1353"/>
    </row>
    <row r="1354" spans="17:17">
      <c r="Q1354"/>
    </row>
    <row r="1355" spans="17:17">
      <c r="Q1355"/>
    </row>
    <row r="1356" spans="17:17">
      <c r="Q1356"/>
    </row>
    <row r="1357" spans="17:17">
      <c r="Q1357"/>
    </row>
    <row r="1358" spans="17:17">
      <c r="Q1358"/>
    </row>
    <row r="1359" spans="17:17">
      <c r="Q1359"/>
    </row>
    <row r="1360" spans="17:17">
      <c r="Q1360"/>
    </row>
    <row r="1361" spans="17:17">
      <c r="Q1361"/>
    </row>
    <row r="1362" spans="17:17">
      <c r="Q1362"/>
    </row>
    <row r="1363" spans="17:17">
      <c r="Q1363"/>
    </row>
    <row r="1364" spans="17:17">
      <c r="Q1364"/>
    </row>
    <row r="1365" spans="17:17">
      <c r="Q1365"/>
    </row>
    <row r="1366" spans="17:17">
      <c r="Q1366"/>
    </row>
    <row r="1367" spans="17:17">
      <c r="Q1367"/>
    </row>
    <row r="1368" spans="17:17">
      <c r="Q1368"/>
    </row>
    <row r="1369" spans="17:17">
      <c r="Q1369"/>
    </row>
    <row r="1370" spans="17:17">
      <c r="Q1370"/>
    </row>
    <row r="1371" spans="17:17">
      <c r="Q1371"/>
    </row>
    <row r="1372" spans="17:17">
      <c r="Q1372"/>
    </row>
    <row r="1373" spans="17:17">
      <c r="Q1373"/>
    </row>
    <row r="1374" spans="17:17">
      <c r="Q1374"/>
    </row>
    <row r="1375" spans="17:17">
      <c r="Q1375"/>
    </row>
    <row r="1376" spans="17:17">
      <c r="Q1376"/>
    </row>
    <row r="1377" spans="17:17">
      <c r="Q1377"/>
    </row>
    <row r="1378" spans="17:17">
      <c r="Q1378"/>
    </row>
    <row r="1379" spans="17:17">
      <c r="Q1379"/>
    </row>
    <row r="1380" spans="17:17">
      <c r="Q1380"/>
    </row>
    <row r="1381" spans="17:17">
      <c r="Q1381"/>
    </row>
    <row r="1382" spans="17:17">
      <c r="Q1382"/>
    </row>
    <row r="1383" spans="17:17">
      <c r="Q1383"/>
    </row>
    <row r="1384" spans="17:17">
      <c r="Q1384"/>
    </row>
    <row r="1385" spans="17:17">
      <c r="Q1385"/>
    </row>
    <row r="1386" spans="17:17">
      <c r="Q1386"/>
    </row>
    <row r="1387" spans="17:17">
      <c r="Q1387"/>
    </row>
  </sheetData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83DA-2D93-42C6-8CA5-EFDA5D603334}">
  <dimension ref="A3:D1379"/>
  <sheetViews>
    <sheetView topLeftCell="A1343" workbookViewId="0"/>
  </sheetViews>
  <sheetFormatPr defaultColWidth="11.42578125" defaultRowHeight="15"/>
  <cols>
    <col min="1" max="1" width="21.42578125" bestFit="1" customWidth="1"/>
    <col min="2" max="2" width="37.42578125" customWidth="1"/>
    <col min="3" max="3" width="11.7109375" bestFit="1" customWidth="1"/>
  </cols>
  <sheetData>
    <row r="3" spans="1:4">
      <c r="A3" t="s">
        <v>3220</v>
      </c>
      <c r="B3" t="s">
        <v>3134</v>
      </c>
      <c r="C3" t="s">
        <v>3138</v>
      </c>
      <c r="D3" t="s">
        <v>3226</v>
      </c>
    </row>
    <row r="4" spans="1:4">
      <c r="A4" s="25" t="s">
        <v>2356</v>
      </c>
      <c r="B4" t="s">
        <v>5636</v>
      </c>
      <c r="C4" t="s">
        <v>3142</v>
      </c>
      <c r="D4" t="str">
        <f>LEFT(Tabla11[[#This Row],[Genero]],1)</f>
        <v>F</v>
      </c>
    </row>
    <row r="5" spans="1:4">
      <c r="A5" s="25" t="s">
        <v>2150</v>
      </c>
      <c r="B5" t="s">
        <v>5637</v>
      </c>
      <c r="C5" t="s">
        <v>3142</v>
      </c>
      <c r="D5" t="str">
        <f>LEFT(Tabla11[[#This Row],[Genero]],1)</f>
        <v>F</v>
      </c>
    </row>
    <row r="6" spans="1:4">
      <c r="A6" s="25" t="s">
        <v>1466</v>
      </c>
      <c r="B6" t="s">
        <v>5638</v>
      </c>
      <c r="C6" t="s">
        <v>3141</v>
      </c>
      <c r="D6" t="str">
        <f>LEFT(Tabla11[[#This Row],[Genero]],1)</f>
        <v>M</v>
      </c>
    </row>
    <row r="7" spans="1:4">
      <c r="A7" s="25" t="s">
        <v>2173</v>
      </c>
      <c r="B7" t="s">
        <v>5279</v>
      </c>
      <c r="C7" t="s">
        <v>3141</v>
      </c>
      <c r="D7" t="str">
        <f>LEFT(Tabla11[[#This Row],[Genero]],1)</f>
        <v>M</v>
      </c>
    </row>
    <row r="8" spans="1:4">
      <c r="A8" s="25" t="s">
        <v>2318</v>
      </c>
      <c r="B8" t="s">
        <v>5639</v>
      </c>
      <c r="C8" t="s">
        <v>3141</v>
      </c>
      <c r="D8" t="str">
        <f>LEFT(Tabla11[[#This Row],[Genero]],1)</f>
        <v>M</v>
      </c>
    </row>
    <row r="9" spans="1:4">
      <c r="A9" s="25" t="s">
        <v>2337</v>
      </c>
      <c r="B9" t="s">
        <v>5640</v>
      </c>
      <c r="C9" t="s">
        <v>3141</v>
      </c>
      <c r="D9" t="str">
        <f>LEFT(Tabla11[[#This Row],[Genero]],1)</f>
        <v>M</v>
      </c>
    </row>
    <row r="10" spans="1:4">
      <c r="A10" s="25" t="s">
        <v>2030</v>
      </c>
      <c r="B10" t="s">
        <v>5280</v>
      </c>
      <c r="C10" t="s">
        <v>3142</v>
      </c>
      <c r="D10" t="str">
        <f>LEFT(Tabla11[[#This Row],[Genero]],1)</f>
        <v>F</v>
      </c>
    </row>
    <row r="11" spans="1:4">
      <c r="A11" s="25" t="s">
        <v>2517</v>
      </c>
      <c r="B11" t="s">
        <v>5641</v>
      </c>
      <c r="C11" t="s">
        <v>3141</v>
      </c>
      <c r="D11" t="str">
        <f>LEFT(Tabla11[[#This Row],[Genero]],1)</f>
        <v>M</v>
      </c>
    </row>
    <row r="12" spans="1:4">
      <c r="A12" s="25" t="s">
        <v>2065</v>
      </c>
      <c r="B12" t="s">
        <v>5281</v>
      </c>
      <c r="C12" t="s">
        <v>3141</v>
      </c>
      <c r="D12" t="str">
        <f>LEFT(Tabla11[[#This Row],[Genero]],1)</f>
        <v>M</v>
      </c>
    </row>
    <row r="13" spans="1:4">
      <c r="A13" s="25" t="s">
        <v>2638</v>
      </c>
      <c r="B13" t="s">
        <v>5008</v>
      </c>
      <c r="C13" t="s">
        <v>3142</v>
      </c>
      <c r="D13" t="str">
        <f>LEFT(Tabla11[[#This Row],[Genero]],1)</f>
        <v>F</v>
      </c>
    </row>
    <row r="14" spans="1:4">
      <c r="A14" s="25" t="s">
        <v>2222</v>
      </c>
      <c r="B14" t="s">
        <v>5282</v>
      </c>
      <c r="C14" t="s">
        <v>3141</v>
      </c>
      <c r="D14" t="str">
        <f>LEFT(Tabla11[[#This Row],[Genero]],1)</f>
        <v>M</v>
      </c>
    </row>
    <row r="15" spans="1:4">
      <c r="A15" s="25" t="s">
        <v>2265</v>
      </c>
      <c r="B15" t="s">
        <v>5283</v>
      </c>
      <c r="C15" t="s">
        <v>3141</v>
      </c>
      <c r="D15" t="str">
        <f>LEFT(Tabla11[[#This Row],[Genero]],1)</f>
        <v>M</v>
      </c>
    </row>
    <row r="16" spans="1:4">
      <c r="A16" s="25" t="s">
        <v>2748</v>
      </c>
      <c r="B16" t="s">
        <v>5009</v>
      </c>
      <c r="C16" t="s">
        <v>3141</v>
      </c>
      <c r="D16" t="str">
        <f>LEFT(Tabla11[[#This Row],[Genero]],1)</f>
        <v>M</v>
      </c>
    </row>
    <row r="17" spans="1:4">
      <c r="A17" s="25" t="s">
        <v>2336</v>
      </c>
      <c r="B17" t="s">
        <v>5642</v>
      </c>
      <c r="C17" t="s">
        <v>3142</v>
      </c>
      <c r="D17" t="str">
        <f>LEFT(Tabla11[[#This Row],[Genero]],1)</f>
        <v>F</v>
      </c>
    </row>
    <row r="18" spans="1:4">
      <c r="A18" s="25" t="s">
        <v>2628</v>
      </c>
      <c r="B18" t="s">
        <v>5010</v>
      </c>
      <c r="C18" t="s">
        <v>3142</v>
      </c>
      <c r="D18" t="str">
        <f>LEFT(Tabla11[[#This Row],[Genero]],1)</f>
        <v>F</v>
      </c>
    </row>
    <row r="19" spans="1:4">
      <c r="A19" s="25" t="s">
        <v>2377</v>
      </c>
      <c r="B19" t="s">
        <v>5643</v>
      </c>
      <c r="C19" t="s">
        <v>3142</v>
      </c>
      <c r="D19" t="str">
        <f>LEFT(Tabla11[[#This Row],[Genero]],1)</f>
        <v>F</v>
      </c>
    </row>
    <row r="20" spans="1:4">
      <c r="A20" s="25" t="s">
        <v>1560</v>
      </c>
      <c r="B20" t="s">
        <v>5011</v>
      </c>
      <c r="C20" t="s">
        <v>3142</v>
      </c>
      <c r="D20" t="str">
        <f>LEFT(Tabla11[[#This Row],[Genero]],1)</f>
        <v>F</v>
      </c>
    </row>
    <row r="21" spans="1:4">
      <c r="A21" s="25" t="s">
        <v>2421</v>
      </c>
      <c r="B21" t="s">
        <v>5644</v>
      </c>
      <c r="C21" t="s">
        <v>3141</v>
      </c>
      <c r="D21" t="str">
        <f>LEFT(Tabla11[[#This Row],[Genero]],1)</f>
        <v>M</v>
      </c>
    </row>
    <row r="22" spans="1:4">
      <c r="A22" s="25" t="s">
        <v>1465</v>
      </c>
      <c r="B22" t="s">
        <v>5645</v>
      </c>
      <c r="C22" t="s">
        <v>3142</v>
      </c>
      <c r="D22" t="str">
        <f>LEFT(Tabla11[[#This Row],[Genero]],1)</f>
        <v>F</v>
      </c>
    </row>
    <row r="23" spans="1:4">
      <c r="A23" s="25" t="s">
        <v>2055</v>
      </c>
      <c r="B23" t="s">
        <v>5284</v>
      </c>
      <c r="C23" t="s">
        <v>3141</v>
      </c>
      <c r="D23" t="str">
        <f>LEFT(Tabla11[[#This Row],[Genero]],1)</f>
        <v>M</v>
      </c>
    </row>
    <row r="24" spans="1:4">
      <c r="A24" s="25" t="s">
        <v>2201</v>
      </c>
      <c r="B24" t="s">
        <v>5285</v>
      </c>
      <c r="C24" t="s">
        <v>3142</v>
      </c>
      <c r="D24" t="str">
        <f>LEFT(Tabla11[[#This Row],[Genero]],1)</f>
        <v>F</v>
      </c>
    </row>
    <row r="25" spans="1:4">
      <c r="A25" s="25" t="s">
        <v>2575</v>
      </c>
      <c r="B25" t="s">
        <v>5012</v>
      </c>
      <c r="C25" t="s">
        <v>3142</v>
      </c>
      <c r="D25" t="str">
        <f>LEFT(Tabla11[[#This Row],[Genero]],1)</f>
        <v>F</v>
      </c>
    </row>
    <row r="26" spans="1:4">
      <c r="A26" s="25" t="s">
        <v>2821</v>
      </c>
      <c r="B26" t="s">
        <v>4841</v>
      </c>
      <c r="C26" t="s">
        <v>3141</v>
      </c>
      <c r="D26" t="str">
        <f>LEFT(Tabla11[[#This Row],[Genero]],1)</f>
        <v>M</v>
      </c>
    </row>
    <row r="27" spans="1:4">
      <c r="A27" s="25" t="s">
        <v>2911</v>
      </c>
      <c r="B27" t="s">
        <v>6196</v>
      </c>
      <c r="C27" t="s">
        <v>3141</v>
      </c>
      <c r="D27" t="str">
        <f>LEFT(Tabla11[[#This Row],[Genero]],1)</f>
        <v>M</v>
      </c>
    </row>
    <row r="28" spans="1:4">
      <c r="A28" s="25" t="s">
        <v>1437</v>
      </c>
      <c r="B28" t="s">
        <v>5646</v>
      </c>
      <c r="C28" t="s">
        <v>3141</v>
      </c>
      <c r="D28" t="str">
        <f>LEFT(Tabla11[[#This Row],[Genero]],1)</f>
        <v>M</v>
      </c>
    </row>
    <row r="29" spans="1:4">
      <c r="A29" s="25" t="s">
        <v>2800</v>
      </c>
      <c r="B29" t="s">
        <v>4842</v>
      </c>
      <c r="C29" t="s">
        <v>3141</v>
      </c>
      <c r="D29" t="str">
        <f>LEFT(Tabla11[[#This Row],[Genero]],1)</f>
        <v>M</v>
      </c>
    </row>
    <row r="30" spans="1:4">
      <c r="A30" s="25" t="s">
        <v>1441</v>
      </c>
      <c r="B30" t="s">
        <v>5647</v>
      </c>
      <c r="C30" t="s">
        <v>3141</v>
      </c>
      <c r="D30" t="str">
        <f>LEFT(Tabla11[[#This Row],[Genero]],1)</f>
        <v>M</v>
      </c>
    </row>
    <row r="31" spans="1:4">
      <c r="A31" s="25" t="s">
        <v>2288</v>
      </c>
      <c r="B31" t="s">
        <v>5648</v>
      </c>
      <c r="C31" t="s">
        <v>3142</v>
      </c>
      <c r="D31" t="str">
        <f>LEFT(Tabla11[[#This Row],[Genero]],1)</f>
        <v>F</v>
      </c>
    </row>
    <row r="32" spans="1:4">
      <c r="A32" s="25" t="s">
        <v>2379</v>
      </c>
      <c r="B32" t="s">
        <v>5649</v>
      </c>
      <c r="C32" t="s">
        <v>3142</v>
      </c>
      <c r="D32" t="str">
        <f>LEFT(Tabla11[[#This Row],[Genero]],1)</f>
        <v>F</v>
      </c>
    </row>
    <row r="33" spans="1:4">
      <c r="A33" s="25" t="s">
        <v>2232</v>
      </c>
      <c r="B33" t="s">
        <v>5286</v>
      </c>
      <c r="C33" t="s">
        <v>3141</v>
      </c>
      <c r="D33" t="str">
        <f>LEFT(Tabla11[[#This Row],[Genero]],1)</f>
        <v>M</v>
      </c>
    </row>
    <row r="34" spans="1:4">
      <c r="A34" s="25" t="s">
        <v>1409</v>
      </c>
      <c r="B34" t="s">
        <v>5650</v>
      </c>
      <c r="C34" t="s">
        <v>3142</v>
      </c>
      <c r="D34" t="str">
        <f>LEFT(Tabla11[[#This Row],[Genero]],1)</f>
        <v>F</v>
      </c>
    </row>
    <row r="35" spans="1:4">
      <c r="A35" s="25" t="s">
        <v>2105</v>
      </c>
      <c r="B35" t="s">
        <v>5287</v>
      </c>
      <c r="C35" t="s">
        <v>3141</v>
      </c>
      <c r="D35" t="str">
        <f>LEFT(Tabla11[[#This Row],[Genero]],1)</f>
        <v>M</v>
      </c>
    </row>
    <row r="36" spans="1:4">
      <c r="A36" s="25" t="s">
        <v>1480</v>
      </c>
      <c r="B36" t="s">
        <v>5651</v>
      </c>
      <c r="C36" t="s">
        <v>3141</v>
      </c>
      <c r="D36" t="str">
        <f>LEFT(Tabla11[[#This Row],[Genero]],1)</f>
        <v>M</v>
      </c>
    </row>
    <row r="37" spans="1:4">
      <c r="A37" s="25" t="s">
        <v>1418</v>
      </c>
      <c r="B37" t="s">
        <v>5652</v>
      </c>
      <c r="C37" t="s">
        <v>3142</v>
      </c>
      <c r="D37" t="str">
        <f>LEFT(Tabla11[[#This Row],[Genero]],1)</f>
        <v>F</v>
      </c>
    </row>
    <row r="38" spans="1:4">
      <c r="A38" s="25" t="s">
        <v>2131</v>
      </c>
      <c r="B38" t="s">
        <v>5288</v>
      </c>
      <c r="C38" t="s">
        <v>3141</v>
      </c>
      <c r="D38" t="str">
        <f>LEFT(Tabla11[[#This Row],[Genero]],1)</f>
        <v>M</v>
      </c>
    </row>
    <row r="39" spans="1:4">
      <c r="A39" s="25" t="s">
        <v>2312</v>
      </c>
      <c r="B39" t="s">
        <v>5653</v>
      </c>
      <c r="C39" t="s">
        <v>3142</v>
      </c>
      <c r="D39" t="str">
        <f>LEFT(Tabla11[[#This Row],[Genero]],1)</f>
        <v>F</v>
      </c>
    </row>
    <row r="40" spans="1:4">
      <c r="A40" s="25" t="s">
        <v>1323</v>
      </c>
      <c r="B40" t="s">
        <v>5289</v>
      </c>
      <c r="C40" t="s">
        <v>3141</v>
      </c>
      <c r="D40" t="str">
        <f>LEFT(Tabla11[[#This Row],[Genero]],1)</f>
        <v>M</v>
      </c>
    </row>
    <row r="41" spans="1:4">
      <c r="A41" s="25" t="s">
        <v>1390</v>
      </c>
      <c r="B41" t="s">
        <v>5654</v>
      </c>
      <c r="C41" t="s">
        <v>3142</v>
      </c>
      <c r="D41" t="str">
        <f>LEFT(Tabla11[[#This Row],[Genero]],1)</f>
        <v>F</v>
      </c>
    </row>
    <row r="42" spans="1:4">
      <c r="A42" s="25" t="s">
        <v>2476</v>
      </c>
      <c r="B42" t="s">
        <v>5655</v>
      </c>
      <c r="C42" t="s">
        <v>3142</v>
      </c>
      <c r="D42" t="str">
        <f>LEFT(Tabla11[[#This Row],[Genero]],1)</f>
        <v>F</v>
      </c>
    </row>
    <row r="43" spans="1:4">
      <c r="A43" s="25" t="s">
        <v>2224</v>
      </c>
      <c r="B43" t="s">
        <v>5290</v>
      </c>
      <c r="C43" t="s">
        <v>3141</v>
      </c>
      <c r="D43" t="str">
        <f>LEFT(Tabla11[[#This Row],[Genero]],1)</f>
        <v>M</v>
      </c>
    </row>
    <row r="44" spans="1:4">
      <c r="A44" s="25" t="s">
        <v>2913</v>
      </c>
      <c r="B44" t="s">
        <v>6197</v>
      </c>
      <c r="C44" t="s">
        <v>3141</v>
      </c>
      <c r="D44" t="str">
        <f>LEFT(Tabla11[[#This Row],[Genero]],1)</f>
        <v>M</v>
      </c>
    </row>
    <row r="45" spans="1:4">
      <c r="A45" s="25" t="s">
        <v>1485</v>
      </c>
      <c r="B45" t="s">
        <v>5656</v>
      </c>
      <c r="C45" t="s">
        <v>3142</v>
      </c>
      <c r="D45" t="str">
        <f>LEFT(Tabla11[[#This Row],[Genero]],1)</f>
        <v>F</v>
      </c>
    </row>
    <row r="46" spans="1:4">
      <c r="A46" s="25" t="s">
        <v>1341</v>
      </c>
      <c r="B46" t="s">
        <v>5291</v>
      </c>
      <c r="C46" t="s">
        <v>3141</v>
      </c>
      <c r="D46" t="str">
        <f>LEFT(Tabla11[[#This Row],[Genero]],1)</f>
        <v>M</v>
      </c>
    </row>
    <row r="47" spans="1:4">
      <c r="A47" s="25" t="s">
        <v>1348</v>
      </c>
      <c r="B47" t="s">
        <v>5657</v>
      </c>
      <c r="C47" t="s">
        <v>3142</v>
      </c>
      <c r="D47" t="str">
        <f>LEFT(Tabla11[[#This Row],[Genero]],1)</f>
        <v>F</v>
      </c>
    </row>
    <row r="48" spans="1:4">
      <c r="A48" s="25" t="s">
        <v>1381</v>
      </c>
      <c r="B48" t="s">
        <v>5292</v>
      </c>
      <c r="C48" t="s">
        <v>3141</v>
      </c>
      <c r="D48" t="str">
        <f>LEFT(Tabla11[[#This Row],[Genero]],1)</f>
        <v>M</v>
      </c>
    </row>
    <row r="49" spans="1:4">
      <c r="A49" s="25" t="s">
        <v>2256</v>
      </c>
      <c r="B49" t="s">
        <v>5293</v>
      </c>
      <c r="C49" t="s">
        <v>3142</v>
      </c>
      <c r="D49" t="str">
        <f>LEFT(Tabla11[[#This Row],[Genero]],1)</f>
        <v>F</v>
      </c>
    </row>
    <row r="50" spans="1:4">
      <c r="A50" s="25" t="s">
        <v>2021</v>
      </c>
      <c r="B50" t="s">
        <v>5294</v>
      </c>
      <c r="C50" t="s">
        <v>3141</v>
      </c>
      <c r="D50" t="str">
        <f>LEFT(Tabla11[[#This Row],[Genero]],1)</f>
        <v>M</v>
      </c>
    </row>
    <row r="51" spans="1:4">
      <c r="A51" s="25" t="s">
        <v>2850</v>
      </c>
      <c r="B51" t="s">
        <v>4843</v>
      </c>
      <c r="C51" t="s">
        <v>3141</v>
      </c>
      <c r="D51" t="str">
        <f>LEFT(Tabla11[[#This Row],[Genero]],1)</f>
        <v>M</v>
      </c>
    </row>
    <row r="52" spans="1:4">
      <c r="A52" s="25" t="s">
        <v>2110</v>
      </c>
      <c r="B52" t="s">
        <v>5295</v>
      </c>
      <c r="C52" t="s">
        <v>3142</v>
      </c>
      <c r="D52" t="str">
        <f>LEFT(Tabla11[[#This Row],[Genero]],1)</f>
        <v>F</v>
      </c>
    </row>
    <row r="53" spans="1:4">
      <c r="A53" s="25" t="s">
        <v>2108</v>
      </c>
      <c r="B53" t="s">
        <v>5296</v>
      </c>
      <c r="C53" t="s">
        <v>3142</v>
      </c>
      <c r="D53" t="str">
        <f>LEFT(Tabla11[[#This Row],[Genero]],1)</f>
        <v>F</v>
      </c>
    </row>
    <row r="54" spans="1:4">
      <c r="A54" s="25" t="s">
        <v>2358</v>
      </c>
      <c r="B54" t="s">
        <v>5658</v>
      </c>
      <c r="C54" t="s">
        <v>3141</v>
      </c>
      <c r="D54" t="str">
        <f>LEFT(Tabla11[[#This Row],[Genero]],1)</f>
        <v>M</v>
      </c>
    </row>
    <row r="55" spans="1:4">
      <c r="A55" s="25" t="s">
        <v>1497</v>
      </c>
      <c r="B55" t="s">
        <v>5659</v>
      </c>
      <c r="C55" t="s">
        <v>3141</v>
      </c>
      <c r="D55" t="str">
        <f>LEFT(Tabla11[[#This Row],[Genero]],1)</f>
        <v>M</v>
      </c>
    </row>
    <row r="56" spans="1:4">
      <c r="A56" s="25" t="s">
        <v>2909</v>
      </c>
      <c r="B56" t="s">
        <v>6198</v>
      </c>
      <c r="C56" t="s">
        <v>3142</v>
      </c>
      <c r="D56" t="str">
        <f>LEFT(Tabla11[[#This Row],[Genero]],1)</f>
        <v>F</v>
      </c>
    </row>
    <row r="57" spans="1:4">
      <c r="A57" s="25" t="s">
        <v>2295</v>
      </c>
      <c r="B57" t="s">
        <v>5660</v>
      </c>
      <c r="C57" t="s">
        <v>3142</v>
      </c>
      <c r="D57" t="str">
        <f>LEFT(Tabla11[[#This Row],[Genero]],1)</f>
        <v>F</v>
      </c>
    </row>
    <row r="58" spans="1:4">
      <c r="A58" s="25" t="s">
        <v>2760</v>
      </c>
      <c r="B58" t="s">
        <v>4844</v>
      </c>
      <c r="C58" t="s">
        <v>3142</v>
      </c>
      <c r="D58" t="str">
        <f>LEFT(Tabla11[[#This Row],[Genero]],1)</f>
        <v>F</v>
      </c>
    </row>
    <row r="59" spans="1:4">
      <c r="A59" s="25" t="s">
        <v>2624</v>
      </c>
      <c r="B59" t="s">
        <v>5013</v>
      </c>
      <c r="C59" t="s">
        <v>3141</v>
      </c>
      <c r="D59" t="str">
        <f>LEFT(Tabla11[[#This Row],[Genero]],1)</f>
        <v>M</v>
      </c>
    </row>
    <row r="60" spans="1:4">
      <c r="A60" s="25" t="s">
        <v>1303</v>
      </c>
      <c r="B60" t="s">
        <v>5297</v>
      </c>
      <c r="C60" t="s">
        <v>3141</v>
      </c>
      <c r="D60" t="str">
        <f>LEFT(Tabla11[[#This Row],[Genero]],1)</f>
        <v>M</v>
      </c>
    </row>
    <row r="61" spans="1:4">
      <c r="A61" s="25" t="s">
        <v>2061</v>
      </c>
      <c r="B61" t="s">
        <v>5298</v>
      </c>
      <c r="C61" t="s">
        <v>3142</v>
      </c>
      <c r="D61" t="str">
        <f>LEFT(Tabla11[[#This Row],[Genero]],1)</f>
        <v>F</v>
      </c>
    </row>
    <row r="62" spans="1:4">
      <c r="A62" s="25" t="s">
        <v>1512</v>
      </c>
      <c r="B62" t="s">
        <v>5014</v>
      </c>
      <c r="C62" t="s">
        <v>3142</v>
      </c>
      <c r="D62" t="str">
        <f>LEFT(Tabla11[[#This Row],[Genero]],1)</f>
        <v>F</v>
      </c>
    </row>
    <row r="63" spans="1:4">
      <c r="A63" s="25" t="s">
        <v>1523</v>
      </c>
      <c r="B63" t="s">
        <v>5015</v>
      </c>
      <c r="C63" t="s">
        <v>3142</v>
      </c>
      <c r="D63" t="str">
        <f>LEFT(Tabla11[[#This Row],[Genero]],1)</f>
        <v>F</v>
      </c>
    </row>
    <row r="64" spans="1:4">
      <c r="A64" s="25" t="s">
        <v>2326</v>
      </c>
      <c r="B64" t="s">
        <v>5661</v>
      </c>
      <c r="C64" t="s">
        <v>3141</v>
      </c>
      <c r="D64" t="str">
        <f>LEFT(Tabla11[[#This Row],[Genero]],1)</f>
        <v>M</v>
      </c>
    </row>
    <row r="65" spans="1:4">
      <c r="A65" s="25" t="s">
        <v>3316</v>
      </c>
      <c r="B65" t="s">
        <v>4845</v>
      </c>
      <c r="C65" t="s">
        <v>3142</v>
      </c>
      <c r="D65" t="str">
        <f>LEFT(Tabla11[[#This Row],[Genero]],1)</f>
        <v>F</v>
      </c>
    </row>
    <row r="66" spans="1:4">
      <c r="A66" s="25" t="s">
        <v>2177</v>
      </c>
      <c r="B66" t="s">
        <v>5299</v>
      </c>
      <c r="C66" t="s">
        <v>3141</v>
      </c>
      <c r="D66" t="str">
        <f>LEFT(Tabla11[[#This Row],[Genero]],1)</f>
        <v>M</v>
      </c>
    </row>
    <row r="67" spans="1:4">
      <c r="A67" s="25" t="s">
        <v>2134</v>
      </c>
      <c r="B67" t="s">
        <v>5300</v>
      </c>
      <c r="C67" t="s">
        <v>3141</v>
      </c>
      <c r="D67" t="str">
        <f>LEFT(Tabla11[[#This Row],[Genero]],1)</f>
        <v>M</v>
      </c>
    </row>
    <row r="68" spans="1:4">
      <c r="A68" s="25" t="s">
        <v>2090</v>
      </c>
      <c r="B68" t="s">
        <v>5301</v>
      </c>
      <c r="C68" t="s">
        <v>3142</v>
      </c>
      <c r="D68" t="str">
        <f>LEFT(Tabla11[[#This Row],[Genero]],1)</f>
        <v>F</v>
      </c>
    </row>
    <row r="69" spans="1:4">
      <c r="A69" s="25" t="s">
        <v>2901</v>
      </c>
      <c r="B69" t="s">
        <v>6199</v>
      </c>
      <c r="C69" t="s">
        <v>3142</v>
      </c>
      <c r="D69" t="str">
        <f>LEFT(Tabla11[[#This Row],[Genero]],1)</f>
        <v>F</v>
      </c>
    </row>
    <row r="70" spans="1:4">
      <c r="A70" s="25" t="s">
        <v>2444</v>
      </c>
      <c r="B70" t="s">
        <v>5662</v>
      </c>
      <c r="C70" t="s">
        <v>3142</v>
      </c>
      <c r="D70" t="str">
        <f>LEFT(Tabla11[[#This Row],[Genero]],1)</f>
        <v>F</v>
      </c>
    </row>
    <row r="71" spans="1:4">
      <c r="A71" s="25" t="s">
        <v>2270</v>
      </c>
      <c r="B71" t="s">
        <v>5302</v>
      </c>
      <c r="C71" t="s">
        <v>3142</v>
      </c>
      <c r="D71" t="str">
        <f>LEFT(Tabla11[[#This Row],[Genero]],1)</f>
        <v>F</v>
      </c>
    </row>
    <row r="72" spans="1:4">
      <c r="A72" s="25" t="s">
        <v>1353</v>
      </c>
      <c r="B72" t="s">
        <v>5303</v>
      </c>
      <c r="C72" t="s">
        <v>3142</v>
      </c>
      <c r="D72" t="str">
        <f>LEFT(Tabla11[[#This Row],[Genero]],1)</f>
        <v>F</v>
      </c>
    </row>
    <row r="73" spans="1:4">
      <c r="A73" s="25" t="s">
        <v>2809</v>
      </c>
      <c r="B73" t="s">
        <v>4846</v>
      </c>
      <c r="C73" t="s">
        <v>3142</v>
      </c>
      <c r="D73" t="str">
        <f>LEFT(Tabla11[[#This Row],[Genero]],1)</f>
        <v>F</v>
      </c>
    </row>
    <row r="74" spans="1:4">
      <c r="A74" s="25" t="s">
        <v>2117</v>
      </c>
      <c r="B74" t="s">
        <v>5304</v>
      </c>
      <c r="C74" t="s">
        <v>3141</v>
      </c>
      <c r="D74" t="str">
        <f>LEFT(Tabla11[[#This Row],[Genero]],1)</f>
        <v>M</v>
      </c>
    </row>
    <row r="75" spans="1:4">
      <c r="A75" s="25" t="s">
        <v>2153</v>
      </c>
      <c r="B75" t="s">
        <v>5305</v>
      </c>
      <c r="C75" t="s">
        <v>3141</v>
      </c>
      <c r="D75" t="str">
        <f>LEFT(Tabla11[[#This Row],[Genero]],1)</f>
        <v>M</v>
      </c>
    </row>
    <row r="76" spans="1:4">
      <c r="A76" s="25" t="s">
        <v>2156</v>
      </c>
      <c r="B76" t="s">
        <v>5306</v>
      </c>
      <c r="C76" t="s">
        <v>3142</v>
      </c>
      <c r="D76" t="str">
        <f>LEFT(Tabla11[[#This Row],[Genero]],1)</f>
        <v>F</v>
      </c>
    </row>
    <row r="77" spans="1:4">
      <c r="A77" s="25" t="s">
        <v>2214</v>
      </c>
      <c r="B77" t="s">
        <v>5307</v>
      </c>
      <c r="C77" t="s">
        <v>3141</v>
      </c>
      <c r="D77" t="str">
        <f>LEFT(Tabla11[[#This Row],[Genero]],1)</f>
        <v>M</v>
      </c>
    </row>
    <row r="78" spans="1:4">
      <c r="A78" s="25" t="s">
        <v>2660</v>
      </c>
      <c r="B78" t="s">
        <v>5016</v>
      </c>
      <c r="C78" t="s">
        <v>3141</v>
      </c>
      <c r="D78" t="str">
        <f>LEFT(Tabla11[[#This Row],[Genero]],1)</f>
        <v>M</v>
      </c>
    </row>
    <row r="79" spans="1:4">
      <c r="A79" s="25" t="s">
        <v>2332</v>
      </c>
      <c r="B79" t="s">
        <v>5663</v>
      </c>
      <c r="C79" t="s">
        <v>3141</v>
      </c>
      <c r="D79" t="str">
        <f>LEFT(Tabla11[[#This Row],[Genero]],1)</f>
        <v>M</v>
      </c>
    </row>
    <row r="80" spans="1:4">
      <c r="A80" s="25" t="s">
        <v>2813</v>
      </c>
      <c r="B80" t="s">
        <v>4847</v>
      </c>
      <c r="C80" t="s">
        <v>3141</v>
      </c>
      <c r="D80" t="str">
        <f>LEFT(Tabla11[[#This Row],[Genero]],1)</f>
        <v>M</v>
      </c>
    </row>
    <row r="81" spans="1:4">
      <c r="A81" s="25" t="s">
        <v>2045</v>
      </c>
      <c r="B81" t="s">
        <v>5308</v>
      </c>
      <c r="C81" t="s">
        <v>3141</v>
      </c>
      <c r="D81" t="str">
        <f>LEFT(Tabla11[[#This Row],[Genero]],1)</f>
        <v>M</v>
      </c>
    </row>
    <row r="82" spans="1:4">
      <c r="A82" s="25" t="s">
        <v>2196</v>
      </c>
      <c r="B82" t="s">
        <v>5309</v>
      </c>
      <c r="C82" t="s">
        <v>3142</v>
      </c>
      <c r="D82" t="str">
        <f>LEFT(Tabla11[[#This Row],[Genero]],1)</f>
        <v>F</v>
      </c>
    </row>
    <row r="83" spans="1:4">
      <c r="A83" s="25" t="s">
        <v>2732</v>
      </c>
      <c r="B83" t="s">
        <v>5017</v>
      </c>
      <c r="C83" t="s">
        <v>3141</v>
      </c>
      <c r="D83" t="str">
        <f>LEFT(Tabla11[[#This Row],[Genero]],1)</f>
        <v>M</v>
      </c>
    </row>
    <row r="84" spans="1:4">
      <c r="A84" s="25" t="s">
        <v>2661</v>
      </c>
      <c r="B84" t="s">
        <v>5018</v>
      </c>
      <c r="C84" t="s">
        <v>3141</v>
      </c>
      <c r="D84" t="str">
        <f>LEFT(Tabla11[[#This Row],[Genero]],1)</f>
        <v>M</v>
      </c>
    </row>
    <row r="85" spans="1:4">
      <c r="A85" s="25" t="s">
        <v>1352</v>
      </c>
      <c r="B85" t="s">
        <v>5310</v>
      </c>
      <c r="C85" t="s">
        <v>3142</v>
      </c>
      <c r="D85" t="str">
        <f>LEFT(Tabla11[[#This Row],[Genero]],1)</f>
        <v>F</v>
      </c>
    </row>
    <row r="86" spans="1:4">
      <c r="A86" s="25" t="s">
        <v>2027</v>
      </c>
      <c r="B86" t="s">
        <v>5311</v>
      </c>
      <c r="C86" t="s">
        <v>3142</v>
      </c>
      <c r="D86" t="str">
        <f>LEFT(Tabla11[[#This Row],[Genero]],1)</f>
        <v>F</v>
      </c>
    </row>
    <row r="87" spans="1:4">
      <c r="A87" s="25" t="s">
        <v>2474</v>
      </c>
      <c r="B87" t="s">
        <v>5664</v>
      </c>
      <c r="C87" t="s">
        <v>3142</v>
      </c>
      <c r="D87" t="str">
        <f>LEFT(Tabla11[[#This Row],[Genero]],1)</f>
        <v>F</v>
      </c>
    </row>
    <row r="88" spans="1:4">
      <c r="A88" s="25" t="s">
        <v>2077</v>
      </c>
      <c r="B88" t="s">
        <v>5312</v>
      </c>
      <c r="C88" t="s">
        <v>3141</v>
      </c>
      <c r="D88" t="str">
        <f>LEFT(Tabla11[[#This Row],[Genero]],1)</f>
        <v>M</v>
      </c>
    </row>
    <row r="89" spans="1:4">
      <c r="A89" s="25" t="s">
        <v>1483</v>
      </c>
      <c r="B89" t="s">
        <v>5665</v>
      </c>
      <c r="C89" t="s">
        <v>3142</v>
      </c>
      <c r="D89" t="str">
        <f>LEFT(Tabla11[[#This Row],[Genero]],1)</f>
        <v>F</v>
      </c>
    </row>
    <row r="90" spans="1:4">
      <c r="A90" s="25" t="s">
        <v>2151</v>
      </c>
      <c r="B90" t="s">
        <v>5313</v>
      </c>
      <c r="C90" t="s">
        <v>3142</v>
      </c>
      <c r="D90" t="str">
        <f>LEFT(Tabla11[[#This Row],[Genero]],1)</f>
        <v>F</v>
      </c>
    </row>
    <row r="91" spans="1:4">
      <c r="A91" s="25" t="s">
        <v>2834</v>
      </c>
      <c r="B91" t="s">
        <v>4848</v>
      </c>
      <c r="C91" t="s">
        <v>3142</v>
      </c>
      <c r="D91" t="str">
        <f>LEFT(Tabla11[[#This Row],[Genero]],1)</f>
        <v>F</v>
      </c>
    </row>
    <row r="92" spans="1:4">
      <c r="A92" s="25" t="s">
        <v>2294</v>
      </c>
      <c r="B92" t="s">
        <v>5666</v>
      </c>
      <c r="C92" t="s">
        <v>3141</v>
      </c>
      <c r="D92" t="str">
        <f>LEFT(Tabla11[[#This Row],[Genero]],1)</f>
        <v>M</v>
      </c>
    </row>
    <row r="93" spans="1:4">
      <c r="A93" s="25" t="s">
        <v>2889</v>
      </c>
      <c r="B93" t="s">
        <v>4849</v>
      </c>
      <c r="C93" t="s">
        <v>3141</v>
      </c>
      <c r="D93" t="str">
        <f>LEFT(Tabla11[[#This Row],[Genero]],1)</f>
        <v>M</v>
      </c>
    </row>
    <row r="94" spans="1:4">
      <c r="A94" s="25" t="s">
        <v>2202</v>
      </c>
      <c r="B94" t="s">
        <v>5314</v>
      </c>
      <c r="C94" t="s">
        <v>3142</v>
      </c>
      <c r="D94" t="str">
        <f>LEFT(Tabla11[[#This Row],[Genero]],1)</f>
        <v>F</v>
      </c>
    </row>
    <row r="95" spans="1:4">
      <c r="A95" s="25" t="s">
        <v>2592</v>
      </c>
      <c r="B95" t="s">
        <v>5019</v>
      </c>
      <c r="C95" t="s">
        <v>3141</v>
      </c>
      <c r="D95" t="str">
        <f>LEFT(Tabla11[[#This Row],[Genero]],1)</f>
        <v>M</v>
      </c>
    </row>
    <row r="96" spans="1:4">
      <c r="A96" s="25" t="s">
        <v>2643</v>
      </c>
      <c r="B96" t="s">
        <v>5020</v>
      </c>
      <c r="C96" t="s">
        <v>3141</v>
      </c>
      <c r="D96" t="str">
        <f>LEFT(Tabla11[[#This Row],[Genero]],1)</f>
        <v>M</v>
      </c>
    </row>
    <row r="97" spans="1:4">
      <c r="A97" s="25" t="s">
        <v>2792</v>
      </c>
      <c r="B97" t="s">
        <v>4850</v>
      </c>
      <c r="C97" t="s">
        <v>3141</v>
      </c>
      <c r="D97" t="str">
        <f>LEFT(Tabla11[[#This Row],[Genero]],1)</f>
        <v>M</v>
      </c>
    </row>
    <row r="98" spans="1:4">
      <c r="A98" s="25" t="s">
        <v>1375</v>
      </c>
      <c r="B98" t="s">
        <v>5315</v>
      </c>
      <c r="C98" t="s">
        <v>3142</v>
      </c>
      <c r="D98" t="str">
        <f>LEFT(Tabla11[[#This Row],[Genero]],1)</f>
        <v>F</v>
      </c>
    </row>
    <row r="99" spans="1:4">
      <c r="A99" s="25" t="s">
        <v>1454</v>
      </c>
      <c r="B99" t="s">
        <v>6200</v>
      </c>
      <c r="C99" t="s">
        <v>3142</v>
      </c>
      <c r="D99" t="str">
        <f>LEFT(Tabla11[[#This Row],[Genero]],1)</f>
        <v>F</v>
      </c>
    </row>
    <row r="100" spans="1:4">
      <c r="A100" s="25" t="s">
        <v>1514</v>
      </c>
      <c r="B100" t="s">
        <v>5021</v>
      </c>
      <c r="C100" t="s">
        <v>3142</v>
      </c>
      <c r="D100" t="str">
        <f>LEFT(Tabla11[[#This Row],[Genero]],1)</f>
        <v>F</v>
      </c>
    </row>
    <row r="101" spans="1:4">
      <c r="A101" s="25" t="s">
        <v>2494</v>
      </c>
      <c r="B101" t="s">
        <v>5667</v>
      </c>
      <c r="C101" t="s">
        <v>3142</v>
      </c>
      <c r="D101" t="str">
        <f>LEFT(Tabla11[[#This Row],[Genero]],1)</f>
        <v>F</v>
      </c>
    </row>
    <row r="102" spans="1:4">
      <c r="A102" s="25" t="s">
        <v>2853</v>
      </c>
      <c r="B102" t="s">
        <v>4851</v>
      </c>
      <c r="C102" t="s">
        <v>3142</v>
      </c>
      <c r="D102" t="str">
        <f>LEFT(Tabla11[[#This Row],[Genero]],1)</f>
        <v>F</v>
      </c>
    </row>
    <row r="103" spans="1:4">
      <c r="A103" s="25" t="s">
        <v>2817</v>
      </c>
      <c r="B103" t="s">
        <v>4852</v>
      </c>
      <c r="C103" t="s">
        <v>3141</v>
      </c>
      <c r="D103" t="str">
        <f>LEFT(Tabla11[[#This Row],[Genero]],1)</f>
        <v>M</v>
      </c>
    </row>
    <row r="104" spans="1:4">
      <c r="A104" s="25" t="s">
        <v>2770</v>
      </c>
      <c r="B104" t="s">
        <v>4853</v>
      </c>
      <c r="C104" t="s">
        <v>3141</v>
      </c>
      <c r="D104" t="str">
        <f>LEFT(Tabla11[[#This Row],[Genero]],1)</f>
        <v>M</v>
      </c>
    </row>
    <row r="105" spans="1:4">
      <c r="A105" s="25" t="s">
        <v>1535</v>
      </c>
      <c r="B105" t="s">
        <v>5022</v>
      </c>
      <c r="C105" t="s">
        <v>3142</v>
      </c>
      <c r="D105" t="str">
        <f>LEFT(Tabla11[[#This Row],[Genero]],1)</f>
        <v>F</v>
      </c>
    </row>
    <row r="106" spans="1:4">
      <c r="A106" s="25" t="s">
        <v>2051</v>
      </c>
      <c r="B106" t="s">
        <v>5316</v>
      </c>
      <c r="C106" t="s">
        <v>3141</v>
      </c>
      <c r="D106" t="str">
        <f>LEFT(Tabla11[[#This Row],[Genero]],1)</f>
        <v>M</v>
      </c>
    </row>
    <row r="107" spans="1:4">
      <c r="A107" s="25" t="s">
        <v>2456</v>
      </c>
      <c r="B107" t="s">
        <v>5668</v>
      </c>
      <c r="C107" t="s">
        <v>3142</v>
      </c>
      <c r="D107" t="str">
        <f>LEFT(Tabla11[[#This Row],[Genero]],1)</f>
        <v>F</v>
      </c>
    </row>
    <row r="108" spans="1:4">
      <c r="A108" s="25" t="s">
        <v>2076</v>
      </c>
      <c r="B108" t="s">
        <v>5317</v>
      </c>
      <c r="C108" t="s">
        <v>3142</v>
      </c>
      <c r="D108" t="str">
        <f>LEFT(Tabla11[[#This Row],[Genero]],1)</f>
        <v>F</v>
      </c>
    </row>
    <row r="109" spans="1:4">
      <c r="A109" s="25" t="s">
        <v>2469</v>
      </c>
      <c r="B109" t="s">
        <v>5669</v>
      </c>
      <c r="C109" t="s">
        <v>3142</v>
      </c>
      <c r="D109" t="str">
        <f>LEFT(Tabla11[[#This Row],[Genero]],1)</f>
        <v>F</v>
      </c>
    </row>
    <row r="110" spans="1:4">
      <c r="A110" s="25" t="s">
        <v>1349</v>
      </c>
      <c r="B110" t="s">
        <v>5318</v>
      </c>
      <c r="C110" t="s">
        <v>3142</v>
      </c>
      <c r="D110" t="str">
        <f>LEFT(Tabla11[[#This Row],[Genero]],1)</f>
        <v>F</v>
      </c>
    </row>
    <row r="111" spans="1:4">
      <c r="A111" s="25" t="s">
        <v>1304</v>
      </c>
      <c r="B111" t="s">
        <v>5670</v>
      </c>
      <c r="C111" t="s">
        <v>3142</v>
      </c>
      <c r="D111" t="str">
        <f>LEFT(Tabla11[[#This Row],[Genero]],1)</f>
        <v>F</v>
      </c>
    </row>
    <row r="112" spans="1:4">
      <c r="A112" s="25" t="s">
        <v>2827</v>
      </c>
      <c r="B112" t="s">
        <v>4854</v>
      </c>
      <c r="C112" t="s">
        <v>3142</v>
      </c>
      <c r="D112" t="str">
        <f>LEFT(Tabla11[[#This Row],[Genero]],1)</f>
        <v>F</v>
      </c>
    </row>
    <row r="113" spans="1:4">
      <c r="A113" s="25" t="s">
        <v>2186</v>
      </c>
      <c r="B113" t="s">
        <v>5319</v>
      </c>
      <c r="C113" t="s">
        <v>3142</v>
      </c>
      <c r="D113" t="str">
        <f>LEFT(Tabla11[[#This Row],[Genero]],1)</f>
        <v>F</v>
      </c>
    </row>
    <row r="114" spans="1:4">
      <c r="A114" s="25" t="s">
        <v>1321</v>
      </c>
      <c r="B114" t="s">
        <v>5320</v>
      </c>
      <c r="C114" t="s">
        <v>3142</v>
      </c>
      <c r="D114" t="str">
        <f>LEFT(Tabla11[[#This Row],[Genero]],1)</f>
        <v>F</v>
      </c>
    </row>
    <row r="115" spans="1:4">
      <c r="A115" s="25" t="s">
        <v>1562</v>
      </c>
      <c r="B115" t="s">
        <v>5023</v>
      </c>
      <c r="C115" t="s">
        <v>3141</v>
      </c>
      <c r="D115" t="str">
        <f>LEFT(Tabla11[[#This Row],[Genero]],1)</f>
        <v>M</v>
      </c>
    </row>
    <row r="116" spans="1:4">
      <c r="A116" s="25" t="s">
        <v>1338</v>
      </c>
      <c r="B116" t="s">
        <v>5321</v>
      </c>
      <c r="C116" t="s">
        <v>3142</v>
      </c>
      <c r="D116" t="str">
        <f>LEFT(Tabla11[[#This Row],[Genero]],1)</f>
        <v>F</v>
      </c>
    </row>
    <row r="117" spans="1:4">
      <c r="A117" s="25" t="s">
        <v>1368</v>
      </c>
      <c r="B117" t="s">
        <v>5322</v>
      </c>
      <c r="C117" t="s">
        <v>3142</v>
      </c>
      <c r="D117" t="str">
        <f>LEFT(Tabla11[[#This Row],[Genero]],1)</f>
        <v>F</v>
      </c>
    </row>
    <row r="118" spans="1:4">
      <c r="A118" s="25" t="s">
        <v>2016</v>
      </c>
      <c r="B118" t="s">
        <v>5323</v>
      </c>
      <c r="C118" t="s">
        <v>3141</v>
      </c>
      <c r="D118" t="str">
        <f>LEFT(Tabla11[[#This Row],[Genero]],1)</f>
        <v>M</v>
      </c>
    </row>
    <row r="119" spans="1:4">
      <c r="A119" s="25" t="s">
        <v>2220</v>
      </c>
      <c r="B119" t="s">
        <v>5324</v>
      </c>
      <c r="C119" t="s">
        <v>3142</v>
      </c>
      <c r="D119" t="str">
        <f>LEFT(Tabla11[[#This Row],[Genero]],1)</f>
        <v>F</v>
      </c>
    </row>
    <row r="120" spans="1:4">
      <c r="A120" s="25" t="s">
        <v>1367</v>
      </c>
      <c r="B120" t="s">
        <v>5325</v>
      </c>
      <c r="C120" t="s">
        <v>3142</v>
      </c>
      <c r="D120" t="str">
        <f>LEFT(Tabla11[[#This Row],[Genero]],1)</f>
        <v>F</v>
      </c>
    </row>
    <row r="121" spans="1:4">
      <c r="A121" s="25" t="s">
        <v>2292</v>
      </c>
      <c r="B121" t="s">
        <v>5671</v>
      </c>
      <c r="C121" t="s">
        <v>3142</v>
      </c>
      <c r="D121" t="str">
        <f>LEFT(Tabla11[[#This Row],[Genero]],1)</f>
        <v>F</v>
      </c>
    </row>
    <row r="122" spans="1:4">
      <c r="A122" s="25" t="s">
        <v>2867</v>
      </c>
      <c r="B122" t="s">
        <v>4855</v>
      </c>
      <c r="C122" t="s">
        <v>3142</v>
      </c>
      <c r="D122" t="str">
        <f>LEFT(Tabla11[[#This Row],[Genero]],1)</f>
        <v>F</v>
      </c>
    </row>
    <row r="123" spans="1:4">
      <c r="A123" s="25" t="s">
        <v>1565</v>
      </c>
      <c r="B123" t="s">
        <v>5024</v>
      </c>
      <c r="C123" t="s">
        <v>3141</v>
      </c>
      <c r="D123" t="str">
        <f>LEFT(Tabla11[[#This Row],[Genero]],1)</f>
        <v>M</v>
      </c>
    </row>
    <row r="124" spans="1:4">
      <c r="A124" s="25" t="s">
        <v>1364</v>
      </c>
      <c r="B124" t="s">
        <v>5326</v>
      </c>
      <c r="C124" t="s">
        <v>3141</v>
      </c>
      <c r="D124" t="str">
        <f>LEFT(Tabla11[[#This Row],[Genero]],1)</f>
        <v>M</v>
      </c>
    </row>
    <row r="125" spans="1:4">
      <c r="A125" s="25" t="s">
        <v>1551</v>
      </c>
      <c r="B125" t="s">
        <v>5025</v>
      </c>
      <c r="C125" t="s">
        <v>3141</v>
      </c>
      <c r="D125" t="str">
        <f>LEFT(Tabla11[[#This Row],[Genero]],1)</f>
        <v>M</v>
      </c>
    </row>
    <row r="126" spans="1:4">
      <c r="A126" s="25" t="s">
        <v>2506</v>
      </c>
      <c r="B126" t="s">
        <v>5672</v>
      </c>
      <c r="C126" t="s">
        <v>3141</v>
      </c>
      <c r="D126" t="str">
        <f>LEFT(Tabla11[[#This Row],[Genero]],1)</f>
        <v>M</v>
      </c>
    </row>
    <row r="127" spans="1:4">
      <c r="A127" s="25" t="s">
        <v>1567</v>
      </c>
      <c r="B127" t="s">
        <v>5026</v>
      </c>
      <c r="C127" t="s">
        <v>3141</v>
      </c>
      <c r="D127" t="str">
        <f>LEFT(Tabla11[[#This Row],[Genero]],1)</f>
        <v>M</v>
      </c>
    </row>
    <row r="128" spans="1:4">
      <c r="A128" s="25" t="s">
        <v>2458</v>
      </c>
      <c r="B128" t="s">
        <v>5673</v>
      </c>
      <c r="C128" t="s">
        <v>3142</v>
      </c>
      <c r="D128" t="str">
        <f>LEFT(Tabla11[[#This Row],[Genero]],1)</f>
        <v>F</v>
      </c>
    </row>
    <row r="129" spans="1:4">
      <c r="A129" s="25" t="s">
        <v>2418</v>
      </c>
      <c r="B129" t="s">
        <v>5674</v>
      </c>
      <c r="C129" t="s">
        <v>3141</v>
      </c>
      <c r="D129" t="str">
        <f>LEFT(Tabla11[[#This Row],[Genero]],1)</f>
        <v>M</v>
      </c>
    </row>
    <row r="130" spans="1:4">
      <c r="A130" s="25" t="s">
        <v>2325</v>
      </c>
      <c r="B130" t="s">
        <v>5675</v>
      </c>
      <c r="C130" t="s">
        <v>3141</v>
      </c>
      <c r="D130" t="str">
        <f>LEFT(Tabla11[[#This Row],[Genero]],1)</f>
        <v>M</v>
      </c>
    </row>
    <row r="131" spans="1:4">
      <c r="A131" s="25" t="s">
        <v>2279</v>
      </c>
      <c r="B131" t="s">
        <v>5327</v>
      </c>
      <c r="C131" t="s">
        <v>3141</v>
      </c>
      <c r="D131" t="str">
        <f>LEFT(Tabla11[[#This Row],[Genero]],1)</f>
        <v>M</v>
      </c>
    </row>
    <row r="132" spans="1:4">
      <c r="A132" s="25" t="s">
        <v>2040</v>
      </c>
      <c r="B132" t="s">
        <v>5328</v>
      </c>
      <c r="C132" t="s">
        <v>3141</v>
      </c>
      <c r="D132" t="str">
        <f>LEFT(Tabla11[[#This Row],[Genero]],1)</f>
        <v>M</v>
      </c>
    </row>
    <row r="133" spans="1:4">
      <c r="A133" s="25" t="s">
        <v>1345</v>
      </c>
      <c r="B133" t="s">
        <v>5329</v>
      </c>
      <c r="C133" t="s">
        <v>3141</v>
      </c>
      <c r="D133" t="str">
        <f>LEFT(Tabla11[[#This Row],[Genero]],1)</f>
        <v>M</v>
      </c>
    </row>
    <row r="134" spans="1:4">
      <c r="A134" s="25" t="s">
        <v>2460</v>
      </c>
      <c r="B134" t="s">
        <v>5676</v>
      </c>
      <c r="C134" t="s">
        <v>3142</v>
      </c>
      <c r="D134" t="str">
        <f>LEFT(Tabla11[[#This Row],[Genero]],1)</f>
        <v>F</v>
      </c>
    </row>
    <row r="135" spans="1:4">
      <c r="A135" s="25" t="s">
        <v>2551</v>
      </c>
      <c r="B135" t="s">
        <v>5677</v>
      </c>
      <c r="C135" t="s">
        <v>3142</v>
      </c>
      <c r="D135" t="str">
        <f>LEFT(Tabla11[[#This Row],[Genero]],1)</f>
        <v>F</v>
      </c>
    </row>
    <row r="136" spans="1:4">
      <c r="A136" s="25" t="s">
        <v>2563</v>
      </c>
      <c r="B136" t="s">
        <v>5027</v>
      </c>
      <c r="C136" t="s">
        <v>3142</v>
      </c>
      <c r="D136" t="str">
        <f>LEFT(Tabla11[[#This Row],[Genero]],1)</f>
        <v>F</v>
      </c>
    </row>
    <row r="137" spans="1:4">
      <c r="A137" s="25" t="s">
        <v>2664</v>
      </c>
      <c r="B137" t="s">
        <v>5028</v>
      </c>
      <c r="C137" t="s">
        <v>3141</v>
      </c>
      <c r="D137" t="str">
        <f>LEFT(Tabla11[[#This Row],[Genero]],1)</f>
        <v>M</v>
      </c>
    </row>
    <row r="138" spans="1:4">
      <c r="A138" s="25" t="s">
        <v>2218</v>
      </c>
      <c r="B138" t="s">
        <v>5330</v>
      </c>
      <c r="C138" t="s">
        <v>3141</v>
      </c>
      <c r="D138" t="str">
        <f>LEFT(Tabla11[[#This Row],[Genero]],1)</f>
        <v>M</v>
      </c>
    </row>
    <row r="139" spans="1:4">
      <c r="A139" s="25" t="s">
        <v>1520</v>
      </c>
      <c r="B139" t="s">
        <v>5029</v>
      </c>
      <c r="C139" t="s">
        <v>3142</v>
      </c>
      <c r="D139" t="str">
        <f>LEFT(Tabla11[[#This Row],[Genero]],1)</f>
        <v>F</v>
      </c>
    </row>
    <row r="140" spans="1:4">
      <c r="A140" s="25" t="s">
        <v>2784</v>
      </c>
      <c r="B140" t="s">
        <v>4856</v>
      </c>
      <c r="C140" t="s">
        <v>3142</v>
      </c>
      <c r="D140" t="str">
        <f>LEFT(Tabla11[[#This Row],[Genero]],1)</f>
        <v>F</v>
      </c>
    </row>
    <row r="141" spans="1:4">
      <c r="A141" s="25" t="s">
        <v>2550</v>
      </c>
      <c r="B141" t="s">
        <v>5678</v>
      </c>
      <c r="C141" t="s">
        <v>3141</v>
      </c>
      <c r="D141" t="str">
        <f>LEFT(Tabla11[[#This Row],[Genero]],1)</f>
        <v>M</v>
      </c>
    </row>
    <row r="142" spans="1:4">
      <c r="A142" s="25" t="s">
        <v>1580</v>
      </c>
      <c r="B142" t="s">
        <v>5030</v>
      </c>
      <c r="C142" t="s">
        <v>3142</v>
      </c>
      <c r="D142" t="str">
        <f>LEFT(Tabla11[[#This Row],[Genero]],1)</f>
        <v>F</v>
      </c>
    </row>
    <row r="143" spans="1:4">
      <c r="A143" s="25" t="s">
        <v>2227</v>
      </c>
      <c r="B143" t="s">
        <v>5331</v>
      </c>
      <c r="C143" t="s">
        <v>3141</v>
      </c>
      <c r="D143" t="str">
        <f>LEFT(Tabla11[[#This Row],[Genero]],1)</f>
        <v>M</v>
      </c>
    </row>
    <row r="144" spans="1:4">
      <c r="A144" s="25" t="s">
        <v>2672</v>
      </c>
      <c r="B144" t="s">
        <v>6201</v>
      </c>
      <c r="C144" t="s">
        <v>3142</v>
      </c>
      <c r="D144" t="str">
        <f>LEFT(Tabla11[[#This Row],[Genero]],1)</f>
        <v>F</v>
      </c>
    </row>
    <row r="145" spans="1:4">
      <c r="A145" s="25" t="s">
        <v>2777</v>
      </c>
      <c r="B145" t="s">
        <v>4857</v>
      </c>
      <c r="C145" t="s">
        <v>3142</v>
      </c>
      <c r="D145" t="str">
        <f>LEFT(Tabla11[[#This Row],[Genero]],1)</f>
        <v>F</v>
      </c>
    </row>
    <row r="146" spans="1:4">
      <c r="A146" s="25" t="s">
        <v>2026</v>
      </c>
      <c r="B146" t="s">
        <v>5332</v>
      </c>
      <c r="C146" t="s">
        <v>3142</v>
      </c>
      <c r="D146" t="str">
        <f>LEFT(Tabla11[[#This Row],[Genero]],1)</f>
        <v>F</v>
      </c>
    </row>
    <row r="147" spans="1:4">
      <c r="A147" s="25" t="s">
        <v>2167</v>
      </c>
      <c r="B147" t="s">
        <v>5333</v>
      </c>
      <c r="C147" t="s">
        <v>3142</v>
      </c>
      <c r="D147" t="str">
        <f>LEFT(Tabla11[[#This Row],[Genero]],1)</f>
        <v>F</v>
      </c>
    </row>
    <row r="148" spans="1:4">
      <c r="A148" s="25" t="s">
        <v>2092</v>
      </c>
      <c r="B148" t="s">
        <v>5334</v>
      </c>
      <c r="C148" t="s">
        <v>3142</v>
      </c>
      <c r="D148" t="str">
        <f>LEFT(Tabla11[[#This Row],[Genero]],1)</f>
        <v>F</v>
      </c>
    </row>
    <row r="149" spans="1:4">
      <c r="A149" s="25" t="s">
        <v>2745</v>
      </c>
      <c r="B149" t="s">
        <v>5031</v>
      </c>
      <c r="C149" t="s">
        <v>3141</v>
      </c>
      <c r="D149" t="str">
        <f>LEFT(Tabla11[[#This Row],[Genero]],1)</f>
        <v>M</v>
      </c>
    </row>
    <row r="150" spans="1:4">
      <c r="A150" s="25" t="s">
        <v>2767</v>
      </c>
      <c r="B150" t="s">
        <v>4858</v>
      </c>
      <c r="C150" t="s">
        <v>3141</v>
      </c>
      <c r="D150" t="str">
        <f>LEFT(Tabla11[[#This Row],[Genero]],1)</f>
        <v>M</v>
      </c>
    </row>
    <row r="151" spans="1:4">
      <c r="A151" s="25" t="s">
        <v>2285</v>
      </c>
      <c r="B151" t="s">
        <v>5679</v>
      </c>
      <c r="C151" t="s">
        <v>3141</v>
      </c>
      <c r="D151" t="str">
        <f>LEFT(Tabla11[[#This Row],[Genero]],1)</f>
        <v>M</v>
      </c>
    </row>
    <row r="152" spans="1:4">
      <c r="A152" s="25" t="s">
        <v>2693</v>
      </c>
      <c r="B152" t="s">
        <v>5032</v>
      </c>
      <c r="C152" t="s">
        <v>3141</v>
      </c>
      <c r="D152" t="str">
        <f>LEFT(Tabla11[[#This Row],[Genero]],1)</f>
        <v>M</v>
      </c>
    </row>
    <row r="153" spans="1:4">
      <c r="A153" s="25" t="s">
        <v>1508</v>
      </c>
      <c r="B153" t="s">
        <v>5680</v>
      </c>
      <c r="C153" t="s">
        <v>3141</v>
      </c>
      <c r="D153" t="str">
        <f>LEFT(Tabla11[[#This Row],[Genero]],1)</f>
        <v>M</v>
      </c>
    </row>
    <row r="154" spans="1:4">
      <c r="A154" s="25" t="s">
        <v>2579</v>
      </c>
      <c r="B154" t="s">
        <v>5033</v>
      </c>
      <c r="C154" t="s">
        <v>3142</v>
      </c>
      <c r="D154" t="str">
        <f>LEFT(Tabla11[[#This Row],[Genero]],1)</f>
        <v>F</v>
      </c>
    </row>
    <row r="155" spans="1:4">
      <c r="A155" s="25" t="s">
        <v>2320</v>
      </c>
      <c r="B155" t="s">
        <v>5681</v>
      </c>
      <c r="C155" t="s">
        <v>3142</v>
      </c>
      <c r="D155" t="str">
        <f>LEFT(Tabla11[[#This Row],[Genero]],1)</f>
        <v>F</v>
      </c>
    </row>
    <row r="156" spans="1:4">
      <c r="A156" s="25" t="s">
        <v>1391</v>
      </c>
      <c r="B156" t="s">
        <v>5682</v>
      </c>
      <c r="C156" t="s">
        <v>3142</v>
      </c>
      <c r="D156" t="str">
        <f>LEFT(Tabla11[[#This Row],[Genero]],1)</f>
        <v>F</v>
      </c>
    </row>
    <row r="157" spans="1:4">
      <c r="A157" s="25" t="s">
        <v>2187</v>
      </c>
      <c r="B157" t="s">
        <v>5335</v>
      </c>
      <c r="C157" t="s">
        <v>3142</v>
      </c>
      <c r="D157" t="str">
        <f>LEFT(Tabla11[[#This Row],[Genero]],1)</f>
        <v>F</v>
      </c>
    </row>
    <row r="158" spans="1:4">
      <c r="A158" s="25" t="s">
        <v>2578</v>
      </c>
      <c r="B158" t="s">
        <v>5034</v>
      </c>
      <c r="C158" t="s">
        <v>3141</v>
      </c>
      <c r="D158" t="str">
        <f>LEFT(Tabla11[[#This Row],[Genero]],1)</f>
        <v>M</v>
      </c>
    </row>
    <row r="159" spans="1:4">
      <c r="A159" s="25" t="s">
        <v>1428</v>
      </c>
      <c r="B159" t="s">
        <v>5683</v>
      </c>
      <c r="C159" t="s">
        <v>3141</v>
      </c>
      <c r="D159" t="str">
        <f>LEFT(Tabla11[[#This Row],[Genero]],1)</f>
        <v>M</v>
      </c>
    </row>
    <row r="160" spans="1:4">
      <c r="A160" s="25" t="s">
        <v>1573</v>
      </c>
      <c r="B160" t="s">
        <v>5035</v>
      </c>
      <c r="C160" t="s">
        <v>3142</v>
      </c>
      <c r="D160" t="str">
        <f>LEFT(Tabla11[[#This Row],[Genero]],1)</f>
        <v>F</v>
      </c>
    </row>
    <row r="161" spans="1:4">
      <c r="A161" s="25" t="s">
        <v>1552</v>
      </c>
      <c r="B161" t="s">
        <v>5036</v>
      </c>
      <c r="C161" t="s">
        <v>3142</v>
      </c>
      <c r="D161" t="str">
        <f>LEFT(Tabla11[[#This Row],[Genero]],1)</f>
        <v>F</v>
      </c>
    </row>
    <row r="162" spans="1:4">
      <c r="A162" s="25" t="s">
        <v>2078</v>
      </c>
      <c r="B162" t="s">
        <v>5336</v>
      </c>
      <c r="C162" t="s">
        <v>3142</v>
      </c>
      <c r="D162" t="str">
        <f>LEFT(Tabla11[[#This Row],[Genero]],1)</f>
        <v>F</v>
      </c>
    </row>
    <row r="163" spans="1:4">
      <c r="A163" s="25" t="s">
        <v>2910</v>
      </c>
      <c r="B163" t="s">
        <v>6202</v>
      </c>
      <c r="C163" t="s">
        <v>3141</v>
      </c>
      <c r="D163" t="str">
        <f>LEFT(Tabla11[[#This Row],[Genero]],1)</f>
        <v>M</v>
      </c>
    </row>
    <row r="164" spans="1:4">
      <c r="A164" s="25" t="s">
        <v>2391</v>
      </c>
      <c r="B164" t="s">
        <v>5684</v>
      </c>
      <c r="C164" t="s">
        <v>3141</v>
      </c>
      <c r="D164" t="str">
        <f>LEFT(Tabla11[[#This Row],[Genero]],1)</f>
        <v>M</v>
      </c>
    </row>
    <row r="165" spans="1:4">
      <c r="A165" s="25" t="s">
        <v>1541</v>
      </c>
      <c r="B165" t="s">
        <v>5037</v>
      </c>
      <c r="C165" t="s">
        <v>3142</v>
      </c>
      <c r="D165" t="str">
        <f>LEFT(Tabla11[[#This Row],[Genero]],1)</f>
        <v>F</v>
      </c>
    </row>
    <row r="166" spans="1:4">
      <c r="A166" s="25" t="s">
        <v>1566</v>
      </c>
      <c r="B166" t="s">
        <v>5038</v>
      </c>
      <c r="C166" t="s">
        <v>3141</v>
      </c>
      <c r="D166" t="str">
        <f>LEFT(Tabla11[[#This Row],[Genero]],1)</f>
        <v>M</v>
      </c>
    </row>
    <row r="167" spans="1:4">
      <c r="A167" s="25" t="s">
        <v>2588</v>
      </c>
      <c r="B167" t="s">
        <v>5039</v>
      </c>
      <c r="C167" t="s">
        <v>3141</v>
      </c>
      <c r="D167" t="str">
        <f>LEFT(Tabla11[[#This Row],[Genero]],1)</f>
        <v>M</v>
      </c>
    </row>
    <row r="168" spans="1:4">
      <c r="A168" s="25" t="s">
        <v>2725</v>
      </c>
      <c r="B168" t="s">
        <v>5040</v>
      </c>
      <c r="C168" t="s">
        <v>3141</v>
      </c>
      <c r="D168" t="str">
        <f>LEFT(Tabla11[[#This Row],[Genero]],1)</f>
        <v>M</v>
      </c>
    </row>
    <row r="169" spans="1:4">
      <c r="A169" s="25" t="s">
        <v>2581</v>
      </c>
      <c r="B169" t="s">
        <v>5041</v>
      </c>
      <c r="C169" t="s">
        <v>3142</v>
      </c>
      <c r="D169" t="str">
        <f>LEFT(Tabla11[[#This Row],[Genero]],1)</f>
        <v>F</v>
      </c>
    </row>
    <row r="170" spans="1:4">
      <c r="A170" s="25" t="s">
        <v>1553</v>
      </c>
      <c r="B170" t="s">
        <v>5042</v>
      </c>
      <c r="C170" t="s">
        <v>3142</v>
      </c>
      <c r="D170" t="str">
        <f>LEFT(Tabla11[[#This Row],[Genero]],1)</f>
        <v>F</v>
      </c>
    </row>
    <row r="171" spans="1:4">
      <c r="A171" s="25" t="s">
        <v>1399</v>
      </c>
      <c r="B171" t="s">
        <v>5685</v>
      </c>
      <c r="C171" t="s">
        <v>3141</v>
      </c>
      <c r="D171" t="str">
        <f>LEFT(Tabla11[[#This Row],[Genero]],1)</f>
        <v>M</v>
      </c>
    </row>
    <row r="172" spans="1:4">
      <c r="A172" s="25" t="s">
        <v>2433</v>
      </c>
      <c r="B172" t="s">
        <v>5686</v>
      </c>
      <c r="C172" t="s">
        <v>3142</v>
      </c>
      <c r="D172" t="str">
        <f>LEFT(Tabla11[[#This Row],[Genero]],1)</f>
        <v>F</v>
      </c>
    </row>
    <row r="173" spans="1:4">
      <c r="A173" s="25" t="s">
        <v>1316</v>
      </c>
      <c r="B173" t="s">
        <v>5337</v>
      </c>
      <c r="C173" t="s">
        <v>3142</v>
      </c>
      <c r="D173" t="str">
        <f>LEFT(Tabla11[[#This Row],[Genero]],1)</f>
        <v>F</v>
      </c>
    </row>
    <row r="174" spans="1:4">
      <c r="A174" s="25" t="s">
        <v>2302</v>
      </c>
      <c r="B174" t="s">
        <v>5687</v>
      </c>
      <c r="C174" t="s">
        <v>3142</v>
      </c>
      <c r="D174" t="str">
        <f>LEFT(Tabla11[[#This Row],[Genero]],1)</f>
        <v>F</v>
      </c>
    </row>
    <row r="175" spans="1:4">
      <c r="A175" s="25" t="s">
        <v>1420</v>
      </c>
      <c r="B175" t="s">
        <v>5688</v>
      </c>
      <c r="C175" t="s">
        <v>3141</v>
      </c>
      <c r="D175" t="str">
        <f>LEFT(Tabla11[[#This Row],[Genero]],1)</f>
        <v>M</v>
      </c>
    </row>
    <row r="176" spans="1:4">
      <c r="A176" s="25" t="s">
        <v>1577</v>
      </c>
      <c r="B176" t="s">
        <v>5043</v>
      </c>
      <c r="C176" t="s">
        <v>3141</v>
      </c>
      <c r="D176" t="str">
        <f>LEFT(Tabla11[[#This Row],[Genero]],1)</f>
        <v>M</v>
      </c>
    </row>
    <row r="177" spans="1:4">
      <c r="A177" s="25" t="s">
        <v>2593</v>
      </c>
      <c r="B177" t="s">
        <v>5044</v>
      </c>
      <c r="C177" t="s">
        <v>3141</v>
      </c>
      <c r="D177" t="str">
        <f>LEFT(Tabla11[[#This Row],[Genero]],1)</f>
        <v>M</v>
      </c>
    </row>
    <row r="178" spans="1:4">
      <c r="A178" s="25" t="s">
        <v>2178</v>
      </c>
      <c r="B178" t="s">
        <v>5338</v>
      </c>
      <c r="C178" t="s">
        <v>3142</v>
      </c>
      <c r="D178" t="str">
        <f>LEFT(Tabla11[[#This Row],[Genero]],1)</f>
        <v>F</v>
      </c>
    </row>
    <row r="179" spans="1:4">
      <c r="A179" s="25" t="s">
        <v>2819</v>
      </c>
      <c r="B179" t="s">
        <v>4859</v>
      </c>
      <c r="C179" t="s">
        <v>3141</v>
      </c>
      <c r="D179" t="str">
        <f>LEFT(Tabla11[[#This Row],[Genero]],1)</f>
        <v>M</v>
      </c>
    </row>
    <row r="180" spans="1:4">
      <c r="A180" s="25" t="s">
        <v>2707</v>
      </c>
      <c r="B180" t="s">
        <v>5045</v>
      </c>
      <c r="C180" t="s">
        <v>3142</v>
      </c>
      <c r="D180" t="str">
        <f>LEFT(Tabla11[[#This Row],[Genero]],1)</f>
        <v>F</v>
      </c>
    </row>
    <row r="181" spans="1:4">
      <c r="A181" s="25" t="s">
        <v>1387</v>
      </c>
      <c r="B181" t="s">
        <v>5339</v>
      </c>
      <c r="C181" t="s">
        <v>3142</v>
      </c>
      <c r="D181" t="str">
        <f>LEFT(Tabla11[[#This Row],[Genero]],1)</f>
        <v>F</v>
      </c>
    </row>
    <row r="182" spans="1:4">
      <c r="A182" s="25" t="s">
        <v>1532</v>
      </c>
      <c r="B182" t="s">
        <v>5046</v>
      </c>
      <c r="C182" t="s">
        <v>3141</v>
      </c>
      <c r="D182" t="str">
        <f>LEFT(Tabla11[[#This Row],[Genero]],1)</f>
        <v>M</v>
      </c>
    </row>
    <row r="183" spans="1:4">
      <c r="A183" s="25" t="s">
        <v>1576</v>
      </c>
      <c r="B183" t="s">
        <v>5047</v>
      </c>
      <c r="C183" t="s">
        <v>3141</v>
      </c>
      <c r="D183" t="str">
        <f>LEFT(Tabla11[[#This Row],[Genero]],1)</f>
        <v>M</v>
      </c>
    </row>
    <row r="184" spans="1:4">
      <c r="A184" s="25" t="s">
        <v>2195</v>
      </c>
      <c r="B184" t="s">
        <v>5340</v>
      </c>
      <c r="C184" t="s">
        <v>3142</v>
      </c>
      <c r="D184" t="str">
        <f>LEFT(Tabla11[[#This Row],[Genero]],1)</f>
        <v>F</v>
      </c>
    </row>
    <row r="185" spans="1:4">
      <c r="A185" s="25" t="s">
        <v>2093</v>
      </c>
      <c r="B185" t="s">
        <v>5341</v>
      </c>
      <c r="C185" t="s">
        <v>3141</v>
      </c>
      <c r="D185" t="str">
        <f>LEFT(Tabla11[[#This Row],[Genero]],1)</f>
        <v>M</v>
      </c>
    </row>
    <row r="186" spans="1:4">
      <c r="A186" s="25" t="s">
        <v>2435</v>
      </c>
      <c r="B186" t="s">
        <v>5689</v>
      </c>
      <c r="C186" t="s">
        <v>3142</v>
      </c>
      <c r="D186" t="str">
        <f>LEFT(Tabla11[[#This Row],[Genero]],1)</f>
        <v>F</v>
      </c>
    </row>
    <row r="187" spans="1:4">
      <c r="A187" s="25" t="s">
        <v>2189</v>
      </c>
      <c r="B187" t="s">
        <v>5690</v>
      </c>
      <c r="C187" t="s">
        <v>3142</v>
      </c>
      <c r="D187" t="str">
        <f>LEFT(Tabla11[[#This Row],[Genero]],1)</f>
        <v>F</v>
      </c>
    </row>
    <row r="188" spans="1:4">
      <c r="A188" s="25" t="s">
        <v>2472</v>
      </c>
      <c r="B188" t="s">
        <v>5691</v>
      </c>
      <c r="C188" t="s">
        <v>3141</v>
      </c>
      <c r="D188" t="str">
        <f>LEFT(Tabla11[[#This Row],[Genero]],1)</f>
        <v>M</v>
      </c>
    </row>
    <row r="189" spans="1:4">
      <c r="A189" s="25" t="s">
        <v>2308</v>
      </c>
      <c r="B189" t="s">
        <v>5692</v>
      </c>
      <c r="C189" t="s">
        <v>3142</v>
      </c>
      <c r="D189" t="str">
        <f>LEFT(Tabla11[[#This Row],[Genero]],1)</f>
        <v>F</v>
      </c>
    </row>
    <row r="190" spans="1:4">
      <c r="A190" s="25" t="s">
        <v>2676</v>
      </c>
      <c r="B190" t="s">
        <v>5048</v>
      </c>
      <c r="C190" t="s">
        <v>3141</v>
      </c>
      <c r="D190" t="str">
        <f>LEFT(Tabla11[[#This Row],[Genero]],1)</f>
        <v>M</v>
      </c>
    </row>
    <row r="191" spans="1:4">
      <c r="A191" s="25" t="s">
        <v>1527</v>
      </c>
      <c r="B191" t="s">
        <v>5049</v>
      </c>
      <c r="C191" t="s">
        <v>3141</v>
      </c>
      <c r="D191" t="str">
        <f>LEFT(Tabla11[[#This Row],[Genero]],1)</f>
        <v>M</v>
      </c>
    </row>
    <row r="192" spans="1:4">
      <c r="A192" s="25" t="s">
        <v>1325</v>
      </c>
      <c r="B192" t="s">
        <v>5342</v>
      </c>
      <c r="C192" t="s">
        <v>3141</v>
      </c>
      <c r="D192" t="str">
        <f>LEFT(Tabla11[[#This Row],[Genero]],1)</f>
        <v>M</v>
      </c>
    </row>
    <row r="193" spans="1:4">
      <c r="A193" s="25" t="s">
        <v>1472</v>
      </c>
      <c r="B193" t="s">
        <v>5693</v>
      </c>
      <c r="C193" t="s">
        <v>3141</v>
      </c>
      <c r="D193" t="str">
        <f>LEFT(Tabla11[[#This Row],[Genero]],1)</f>
        <v>M</v>
      </c>
    </row>
    <row r="194" spans="1:4">
      <c r="A194" s="25" t="s">
        <v>1312</v>
      </c>
      <c r="B194" t="s">
        <v>5343</v>
      </c>
      <c r="C194" t="s">
        <v>3141</v>
      </c>
      <c r="D194" t="str">
        <f>LEFT(Tabla11[[#This Row],[Genero]],1)</f>
        <v>M</v>
      </c>
    </row>
    <row r="195" spans="1:4">
      <c r="A195" s="25" t="s">
        <v>2053</v>
      </c>
      <c r="B195" t="s">
        <v>5344</v>
      </c>
      <c r="C195" t="s">
        <v>3141</v>
      </c>
      <c r="D195" t="str">
        <f>LEFT(Tabla11[[#This Row],[Genero]],1)</f>
        <v>M</v>
      </c>
    </row>
    <row r="196" spans="1:4">
      <c r="A196" s="25" t="s">
        <v>1501</v>
      </c>
      <c r="B196" t="s">
        <v>5694</v>
      </c>
      <c r="C196" t="s">
        <v>3142</v>
      </c>
      <c r="D196" t="str">
        <f>LEFT(Tabla11[[#This Row],[Genero]],1)</f>
        <v>F</v>
      </c>
    </row>
    <row r="197" spans="1:4">
      <c r="A197" s="25" t="s">
        <v>3057</v>
      </c>
      <c r="B197" t="s">
        <v>5345</v>
      </c>
      <c r="C197" t="s">
        <v>3142</v>
      </c>
      <c r="D197" t="str">
        <f>LEFT(Tabla11[[#This Row],[Genero]],1)</f>
        <v>F</v>
      </c>
    </row>
    <row r="198" spans="1:4">
      <c r="A198" s="25" t="s">
        <v>2255</v>
      </c>
      <c r="B198" t="s">
        <v>5346</v>
      </c>
      <c r="C198" t="s">
        <v>3142</v>
      </c>
      <c r="D198" t="str">
        <f>LEFT(Tabla11[[#This Row],[Genero]],1)</f>
        <v>F</v>
      </c>
    </row>
    <row r="199" spans="1:4">
      <c r="A199" s="25" t="s">
        <v>2651</v>
      </c>
      <c r="B199" t="s">
        <v>5050</v>
      </c>
      <c r="C199" t="s">
        <v>3141</v>
      </c>
      <c r="D199" t="str">
        <f>LEFT(Tabla11[[#This Row],[Genero]],1)</f>
        <v>M</v>
      </c>
    </row>
    <row r="200" spans="1:4">
      <c r="A200" s="25" t="s">
        <v>1491</v>
      </c>
      <c r="B200" t="s">
        <v>5695</v>
      </c>
      <c r="C200" t="s">
        <v>3142</v>
      </c>
      <c r="D200" t="str">
        <f>LEFT(Tabla11[[#This Row],[Genero]],1)</f>
        <v>F</v>
      </c>
    </row>
    <row r="201" spans="1:4">
      <c r="A201" s="25" t="s">
        <v>1305</v>
      </c>
      <c r="B201" t="s">
        <v>5347</v>
      </c>
      <c r="C201" t="s">
        <v>3142</v>
      </c>
      <c r="D201" t="str">
        <f>LEFT(Tabla11[[#This Row],[Genero]],1)</f>
        <v>F</v>
      </c>
    </row>
    <row r="202" spans="1:4">
      <c r="A202" s="25" t="s">
        <v>2412</v>
      </c>
      <c r="B202" t="s">
        <v>5696</v>
      </c>
      <c r="C202" t="s">
        <v>3141</v>
      </c>
      <c r="D202" t="str">
        <f>LEFT(Tabla11[[#This Row],[Genero]],1)</f>
        <v>M</v>
      </c>
    </row>
    <row r="203" spans="1:4">
      <c r="A203" s="25" t="s">
        <v>1529</v>
      </c>
      <c r="B203" t="s">
        <v>5051</v>
      </c>
      <c r="C203" t="s">
        <v>3142</v>
      </c>
      <c r="D203" t="str">
        <f>LEFT(Tabla11[[#This Row],[Genero]],1)</f>
        <v>F</v>
      </c>
    </row>
    <row r="204" spans="1:4">
      <c r="A204" s="25" t="s">
        <v>2912</v>
      </c>
      <c r="B204" t="s">
        <v>6203</v>
      </c>
      <c r="C204" t="s">
        <v>3141</v>
      </c>
      <c r="D204" t="str">
        <f>LEFT(Tabla11[[#This Row],[Genero]],1)</f>
        <v>M</v>
      </c>
    </row>
    <row r="205" spans="1:4">
      <c r="A205" s="25" t="s">
        <v>1363</v>
      </c>
      <c r="B205" t="s">
        <v>5348</v>
      </c>
      <c r="C205" t="s">
        <v>3141</v>
      </c>
      <c r="D205" t="str">
        <f>LEFT(Tabla11[[#This Row],[Genero]],1)</f>
        <v>M</v>
      </c>
    </row>
    <row r="206" spans="1:4">
      <c r="A206" s="25" t="s">
        <v>1462</v>
      </c>
      <c r="B206" t="s">
        <v>5697</v>
      </c>
      <c r="C206" t="s">
        <v>3142</v>
      </c>
      <c r="D206" t="str">
        <f>LEFT(Tabla11[[#This Row],[Genero]],1)</f>
        <v>F</v>
      </c>
    </row>
    <row r="207" spans="1:4">
      <c r="A207" s="25" t="s">
        <v>2442</v>
      </c>
      <c r="B207" t="s">
        <v>5698</v>
      </c>
      <c r="C207" t="s">
        <v>3141</v>
      </c>
      <c r="D207" t="str">
        <f>LEFT(Tabla11[[#This Row],[Genero]],1)</f>
        <v>M</v>
      </c>
    </row>
    <row r="208" spans="1:4">
      <c r="A208" s="25" t="s">
        <v>1324</v>
      </c>
      <c r="B208" t="s">
        <v>5349</v>
      </c>
      <c r="C208" t="s">
        <v>3142</v>
      </c>
      <c r="D208" t="str">
        <f>LEFT(Tabla11[[#This Row],[Genero]],1)</f>
        <v>F</v>
      </c>
    </row>
    <row r="209" spans="1:4">
      <c r="A209" s="25" t="s">
        <v>2900</v>
      </c>
      <c r="B209" t="s">
        <v>6204</v>
      </c>
      <c r="C209" t="s">
        <v>3142</v>
      </c>
      <c r="D209" t="str">
        <f>LEFT(Tabla11[[#This Row],[Genero]],1)</f>
        <v>F</v>
      </c>
    </row>
    <row r="210" spans="1:4">
      <c r="A210" s="25" t="s">
        <v>2149</v>
      </c>
      <c r="B210" t="s">
        <v>5350</v>
      </c>
      <c r="C210" t="s">
        <v>3142</v>
      </c>
      <c r="D210" t="str">
        <f>LEFT(Tabla11[[#This Row],[Genero]],1)</f>
        <v>F</v>
      </c>
    </row>
    <row r="211" spans="1:4">
      <c r="A211" s="25" t="s">
        <v>1574</v>
      </c>
      <c r="B211" t="s">
        <v>5052</v>
      </c>
      <c r="C211" t="s">
        <v>3142</v>
      </c>
      <c r="D211" t="str">
        <f>LEFT(Tabla11[[#This Row],[Genero]],1)</f>
        <v>F</v>
      </c>
    </row>
    <row r="212" spans="1:4">
      <c r="A212" s="25" t="s">
        <v>1337</v>
      </c>
      <c r="B212" t="s">
        <v>5351</v>
      </c>
      <c r="C212" t="s">
        <v>3141</v>
      </c>
      <c r="D212" t="str">
        <f>LEFT(Tabla11[[#This Row],[Genero]],1)</f>
        <v>M</v>
      </c>
    </row>
    <row r="213" spans="1:4">
      <c r="A213" s="25" t="s">
        <v>1543</v>
      </c>
      <c r="B213" t="s">
        <v>5053</v>
      </c>
      <c r="C213" t="s">
        <v>3141</v>
      </c>
      <c r="D213" t="str">
        <f>LEFT(Tabla11[[#This Row],[Genero]],1)</f>
        <v>M</v>
      </c>
    </row>
    <row r="214" spans="1:4">
      <c r="A214" s="25" t="s">
        <v>2180</v>
      </c>
      <c r="B214" t="s">
        <v>5352</v>
      </c>
      <c r="C214" t="s">
        <v>3141</v>
      </c>
      <c r="D214" t="str">
        <f>LEFT(Tabla11[[#This Row],[Genero]],1)</f>
        <v>M</v>
      </c>
    </row>
    <row r="215" spans="1:4">
      <c r="A215" s="25" t="s">
        <v>2805</v>
      </c>
      <c r="B215" t="s">
        <v>4860</v>
      </c>
      <c r="C215" t="s">
        <v>3141</v>
      </c>
      <c r="D215" t="str">
        <f>LEFT(Tabla11[[#This Row],[Genero]],1)</f>
        <v>M</v>
      </c>
    </row>
    <row r="216" spans="1:4">
      <c r="A216" s="25" t="s">
        <v>2098</v>
      </c>
      <c r="B216" t="s">
        <v>5353</v>
      </c>
      <c r="C216" t="s">
        <v>3141</v>
      </c>
      <c r="D216" t="str">
        <f>LEFT(Tabla11[[#This Row],[Genero]],1)</f>
        <v>M</v>
      </c>
    </row>
    <row r="217" spans="1:4">
      <c r="A217" s="25" t="s">
        <v>2703</v>
      </c>
      <c r="B217" t="s">
        <v>5054</v>
      </c>
      <c r="C217" t="s">
        <v>3141</v>
      </c>
      <c r="D217" t="str">
        <f>LEFT(Tabla11[[#This Row],[Genero]],1)</f>
        <v>M</v>
      </c>
    </row>
    <row r="218" spans="1:4">
      <c r="A218" s="25" t="s">
        <v>1568</v>
      </c>
      <c r="B218" t="s">
        <v>5055</v>
      </c>
      <c r="C218" t="s">
        <v>3142</v>
      </c>
      <c r="D218" t="str">
        <f>LEFT(Tabla11[[#This Row],[Genero]],1)</f>
        <v>F</v>
      </c>
    </row>
    <row r="219" spans="1:4">
      <c r="A219" s="25" t="s">
        <v>1469</v>
      </c>
      <c r="B219" t="s">
        <v>5699</v>
      </c>
      <c r="C219" t="s">
        <v>3141</v>
      </c>
      <c r="D219" t="str">
        <f>LEFT(Tabla11[[#This Row],[Genero]],1)</f>
        <v>M</v>
      </c>
    </row>
    <row r="220" spans="1:4">
      <c r="A220" s="25" t="s">
        <v>1530</v>
      </c>
      <c r="B220" t="s">
        <v>5056</v>
      </c>
      <c r="C220" t="s">
        <v>3142</v>
      </c>
      <c r="D220" t="str">
        <f>LEFT(Tabla11[[#This Row],[Genero]],1)</f>
        <v>F</v>
      </c>
    </row>
    <row r="221" spans="1:4">
      <c r="A221" s="25" t="s">
        <v>2877</v>
      </c>
      <c r="B221" t="s">
        <v>4861</v>
      </c>
      <c r="C221" t="s">
        <v>3142</v>
      </c>
      <c r="D221" t="str">
        <f>LEFT(Tabla11[[#This Row],[Genero]],1)</f>
        <v>F</v>
      </c>
    </row>
    <row r="222" spans="1:4">
      <c r="A222" s="25" t="s">
        <v>1351</v>
      </c>
      <c r="B222" t="s">
        <v>5354</v>
      </c>
      <c r="C222" t="s">
        <v>3142</v>
      </c>
      <c r="D222" t="str">
        <f>LEFT(Tabla11[[#This Row],[Genero]],1)</f>
        <v>F</v>
      </c>
    </row>
    <row r="223" spans="1:4">
      <c r="A223" s="25" t="s">
        <v>2774</v>
      </c>
      <c r="B223" t="s">
        <v>4862</v>
      </c>
      <c r="C223" t="s">
        <v>3141</v>
      </c>
      <c r="D223" t="str">
        <f>LEFT(Tabla11[[#This Row],[Genero]],1)</f>
        <v>M</v>
      </c>
    </row>
    <row r="224" spans="1:4">
      <c r="A224" s="25" t="s">
        <v>2420</v>
      </c>
      <c r="B224" t="s">
        <v>5700</v>
      </c>
      <c r="C224" t="s">
        <v>3141</v>
      </c>
      <c r="D224" t="str">
        <f>LEFT(Tabla11[[#This Row],[Genero]],1)</f>
        <v>M</v>
      </c>
    </row>
    <row r="225" spans="1:4">
      <c r="A225" s="25" t="s">
        <v>2069</v>
      </c>
      <c r="B225" t="s">
        <v>5355</v>
      </c>
      <c r="C225" t="s">
        <v>3141</v>
      </c>
      <c r="D225" t="str">
        <f>LEFT(Tabla11[[#This Row],[Genero]],1)</f>
        <v>M</v>
      </c>
    </row>
    <row r="226" spans="1:4">
      <c r="A226" s="25" t="s">
        <v>1446</v>
      </c>
      <c r="B226" t="s">
        <v>5701</v>
      </c>
      <c r="C226" t="s">
        <v>3141</v>
      </c>
      <c r="D226" t="str">
        <f>LEFT(Tabla11[[#This Row],[Genero]],1)</f>
        <v>M</v>
      </c>
    </row>
    <row r="227" spans="1:4">
      <c r="A227" s="25" t="s">
        <v>2032</v>
      </c>
      <c r="B227" t="s">
        <v>5356</v>
      </c>
      <c r="C227" t="s">
        <v>3142</v>
      </c>
      <c r="D227" t="str">
        <f>LEFT(Tabla11[[#This Row],[Genero]],1)</f>
        <v>F</v>
      </c>
    </row>
    <row r="228" spans="1:4">
      <c r="A228" s="25" t="s">
        <v>1376</v>
      </c>
      <c r="B228" t="s">
        <v>5357</v>
      </c>
      <c r="C228" t="s">
        <v>3142</v>
      </c>
      <c r="D228" t="str">
        <f>LEFT(Tabla11[[#This Row],[Genero]],1)</f>
        <v>F</v>
      </c>
    </row>
    <row r="229" spans="1:4">
      <c r="A229" s="25" t="s">
        <v>2366</v>
      </c>
      <c r="B229" t="s">
        <v>5702</v>
      </c>
      <c r="C229" t="s">
        <v>3141</v>
      </c>
      <c r="D229" t="str">
        <f>LEFT(Tabla11[[#This Row],[Genero]],1)</f>
        <v>M</v>
      </c>
    </row>
    <row r="230" spans="1:4">
      <c r="A230" s="25" t="s">
        <v>2475</v>
      </c>
      <c r="B230" t="s">
        <v>5703</v>
      </c>
      <c r="C230" t="s">
        <v>3141</v>
      </c>
      <c r="D230" t="str">
        <f>LEFT(Tabla11[[#This Row],[Genero]],1)</f>
        <v>M</v>
      </c>
    </row>
    <row r="231" spans="1:4">
      <c r="A231" s="25" t="s">
        <v>1474</v>
      </c>
      <c r="B231" t="s">
        <v>5704</v>
      </c>
      <c r="C231" t="s">
        <v>3142</v>
      </c>
      <c r="D231" t="str">
        <f>LEFT(Tabla11[[#This Row],[Genero]],1)</f>
        <v>F</v>
      </c>
    </row>
    <row r="232" spans="1:4">
      <c r="A232" s="25" t="s">
        <v>2103</v>
      </c>
      <c r="B232" t="s">
        <v>5358</v>
      </c>
      <c r="C232" t="s">
        <v>3142</v>
      </c>
      <c r="D232" t="str">
        <f>LEFT(Tabla11[[#This Row],[Genero]],1)</f>
        <v>F</v>
      </c>
    </row>
    <row r="233" spans="1:4">
      <c r="A233" s="25" t="s">
        <v>2152</v>
      </c>
      <c r="B233" t="s">
        <v>5359</v>
      </c>
      <c r="C233" t="s">
        <v>3142</v>
      </c>
      <c r="D233" t="str">
        <f>LEFT(Tabla11[[#This Row],[Genero]],1)</f>
        <v>F</v>
      </c>
    </row>
    <row r="234" spans="1:4">
      <c r="A234" s="25" t="s">
        <v>1842</v>
      </c>
      <c r="B234" t="s">
        <v>5360</v>
      </c>
      <c r="C234" t="s">
        <v>3141</v>
      </c>
      <c r="D234" t="str">
        <f>LEFT(Tabla11[[#This Row],[Genero]],1)</f>
        <v>M</v>
      </c>
    </row>
    <row r="235" spans="1:4">
      <c r="A235" s="25" t="s">
        <v>1490</v>
      </c>
      <c r="B235" t="s">
        <v>5705</v>
      </c>
      <c r="C235" t="s">
        <v>3142</v>
      </c>
      <c r="D235" t="str">
        <f>LEFT(Tabla11[[#This Row],[Genero]],1)</f>
        <v>F</v>
      </c>
    </row>
    <row r="236" spans="1:4">
      <c r="A236" s="25" t="s">
        <v>1339</v>
      </c>
      <c r="B236" t="s">
        <v>5361</v>
      </c>
      <c r="C236" t="s">
        <v>3142</v>
      </c>
      <c r="D236" t="str">
        <f>LEFT(Tabla11[[#This Row],[Genero]],1)</f>
        <v>F</v>
      </c>
    </row>
    <row r="237" spans="1:4">
      <c r="A237" s="25" t="s">
        <v>2726</v>
      </c>
      <c r="B237" t="s">
        <v>5057</v>
      </c>
      <c r="C237" t="s">
        <v>3141</v>
      </c>
      <c r="D237" t="str">
        <f>LEFT(Tabla11[[#This Row],[Genero]],1)</f>
        <v>M</v>
      </c>
    </row>
    <row r="238" spans="1:4">
      <c r="A238" s="25" t="s">
        <v>2070</v>
      </c>
      <c r="B238" t="s">
        <v>5362</v>
      </c>
      <c r="C238" t="s">
        <v>3141</v>
      </c>
      <c r="D238" t="str">
        <f>LEFT(Tabla11[[#This Row],[Genero]],1)</f>
        <v>M</v>
      </c>
    </row>
    <row r="239" spans="1:4">
      <c r="A239" s="25" t="s">
        <v>2166</v>
      </c>
      <c r="B239" t="s">
        <v>5363</v>
      </c>
      <c r="C239" t="s">
        <v>3142</v>
      </c>
      <c r="D239" t="str">
        <f>LEFT(Tabla11[[#This Row],[Genero]],1)</f>
        <v>F</v>
      </c>
    </row>
    <row r="240" spans="1:4">
      <c r="A240" s="25" t="s">
        <v>1511</v>
      </c>
      <c r="B240" t="s">
        <v>5706</v>
      </c>
      <c r="C240" t="s">
        <v>3141</v>
      </c>
      <c r="D240" t="str">
        <f>LEFT(Tabla11[[#This Row],[Genero]],1)</f>
        <v>M</v>
      </c>
    </row>
    <row r="241" spans="1:4">
      <c r="A241" s="25" t="s">
        <v>2203</v>
      </c>
      <c r="B241" t="s">
        <v>5364</v>
      </c>
      <c r="C241" t="s">
        <v>3141</v>
      </c>
      <c r="D241" t="str">
        <f>LEFT(Tabla11[[#This Row],[Genero]],1)</f>
        <v>M</v>
      </c>
    </row>
    <row r="242" spans="1:4">
      <c r="A242" s="25" t="s">
        <v>2743</v>
      </c>
      <c r="B242" t="s">
        <v>5058</v>
      </c>
      <c r="C242" t="s">
        <v>3141</v>
      </c>
      <c r="D242" t="str">
        <f>LEFT(Tabla11[[#This Row],[Genero]],1)</f>
        <v>M</v>
      </c>
    </row>
    <row r="243" spans="1:4">
      <c r="A243" s="25" t="s">
        <v>1346</v>
      </c>
      <c r="B243" t="s">
        <v>5365</v>
      </c>
      <c r="C243" t="s">
        <v>3142</v>
      </c>
      <c r="D243" t="str">
        <f>LEFT(Tabla11[[#This Row],[Genero]],1)</f>
        <v>F</v>
      </c>
    </row>
    <row r="244" spans="1:4">
      <c r="A244" s="25" t="s">
        <v>1433</v>
      </c>
      <c r="B244" t="s">
        <v>5707</v>
      </c>
      <c r="C244" t="s">
        <v>3142</v>
      </c>
      <c r="D244" t="str">
        <f>LEFT(Tabla11[[#This Row],[Genero]],1)</f>
        <v>F</v>
      </c>
    </row>
    <row r="245" spans="1:4">
      <c r="A245" s="25" t="s">
        <v>1326</v>
      </c>
      <c r="B245" t="s">
        <v>5366</v>
      </c>
      <c r="C245" t="s">
        <v>3142</v>
      </c>
      <c r="D245" t="str">
        <f>LEFT(Tabla11[[#This Row],[Genero]],1)</f>
        <v>F</v>
      </c>
    </row>
    <row r="246" spans="1:4">
      <c r="A246" s="25" t="s">
        <v>2355</v>
      </c>
      <c r="B246" t="s">
        <v>5708</v>
      </c>
      <c r="C246" t="s">
        <v>3142</v>
      </c>
      <c r="D246" t="str">
        <f>LEFT(Tabla11[[#This Row],[Genero]],1)</f>
        <v>F</v>
      </c>
    </row>
    <row r="247" spans="1:4">
      <c r="A247" s="25" t="s">
        <v>2071</v>
      </c>
      <c r="B247" t="s">
        <v>5367</v>
      </c>
      <c r="C247" t="s">
        <v>3141</v>
      </c>
      <c r="D247" t="str">
        <f>LEFT(Tabla11[[#This Row],[Genero]],1)</f>
        <v>M</v>
      </c>
    </row>
    <row r="248" spans="1:4">
      <c r="A248" s="25" t="s">
        <v>2380</v>
      </c>
      <c r="B248" t="s">
        <v>5709</v>
      </c>
      <c r="C248" t="s">
        <v>3141</v>
      </c>
      <c r="D248" t="str">
        <f>LEFT(Tabla11[[#This Row],[Genero]],1)</f>
        <v>M</v>
      </c>
    </row>
    <row r="249" spans="1:4">
      <c r="A249" s="25" t="s">
        <v>1350</v>
      </c>
      <c r="B249" t="s">
        <v>5368</v>
      </c>
      <c r="C249" t="s">
        <v>3142</v>
      </c>
      <c r="D249" t="str">
        <f>LEFT(Tabla11[[#This Row],[Genero]],1)</f>
        <v>F</v>
      </c>
    </row>
    <row r="250" spans="1:4">
      <c r="A250" s="25" t="s">
        <v>2283</v>
      </c>
      <c r="B250" t="s">
        <v>5369</v>
      </c>
      <c r="C250" t="s">
        <v>3142</v>
      </c>
      <c r="D250" t="str">
        <f>LEFT(Tabla11[[#This Row],[Genero]],1)</f>
        <v>F</v>
      </c>
    </row>
    <row r="251" spans="1:4">
      <c r="A251" s="25" t="s">
        <v>2904</v>
      </c>
      <c r="B251" t="s">
        <v>6205</v>
      </c>
      <c r="C251" t="s">
        <v>3141</v>
      </c>
      <c r="D251" t="str">
        <f>LEFT(Tabla11[[#This Row],[Genero]],1)</f>
        <v>M</v>
      </c>
    </row>
    <row r="252" spans="1:4">
      <c r="A252" s="25" t="s">
        <v>1314</v>
      </c>
      <c r="B252" t="s">
        <v>5710</v>
      </c>
      <c r="C252" t="s">
        <v>3142</v>
      </c>
      <c r="D252" t="str">
        <f>LEFT(Tabla11[[#This Row],[Genero]],1)</f>
        <v>F</v>
      </c>
    </row>
    <row r="253" spans="1:4">
      <c r="A253" s="25" t="s">
        <v>1496</v>
      </c>
      <c r="B253" t="s">
        <v>5711</v>
      </c>
      <c r="C253" t="s">
        <v>3142</v>
      </c>
      <c r="D253" t="str">
        <f>LEFT(Tabla11[[#This Row],[Genero]],1)</f>
        <v>F</v>
      </c>
    </row>
    <row r="254" spans="1:4">
      <c r="A254" s="25" t="s">
        <v>2268</v>
      </c>
      <c r="B254" t="s">
        <v>5370</v>
      </c>
      <c r="C254" t="s">
        <v>3141</v>
      </c>
      <c r="D254" t="str">
        <f>LEFT(Tabla11[[#This Row],[Genero]],1)</f>
        <v>M</v>
      </c>
    </row>
    <row r="255" spans="1:4">
      <c r="A255" s="25" t="s">
        <v>2648</v>
      </c>
      <c r="B255" t="s">
        <v>5059</v>
      </c>
      <c r="C255" t="s">
        <v>3141</v>
      </c>
      <c r="D255" t="str">
        <f>LEFT(Tabla11[[#This Row],[Genero]],1)</f>
        <v>M</v>
      </c>
    </row>
    <row r="256" spans="1:4">
      <c r="A256" s="25" t="s">
        <v>2742</v>
      </c>
      <c r="B256" t="s">
        <v>5060</v>
      </c>
      <c r="C256" t="s">
        <v>3142</v>
      </c>
      <c r="D256" t="str">
        <f>LEFT(Tabla11[[#This Row],[Genero]],1)</f>
        <v>F</v>
      </c>
    </row>
    <row r="257" spans="1:4">
      <c r="A257" s="25" t="s">
        <v>2023</v>
      </c>
      <c r="B257" t="s">
        <v>5371</v>
      </c>
      <c r="C257" t="s">
        <v>3141</v>
      </c>
      <c r="D257" t="str">
        <f>LEFT(Tabla11[[#This Row],[Genero]],1)</f>
        <v>M</v>
      </c>
    </row>
    <row r="258" spans="1:4">
      <c r="A258" s="25" t="s">
        <v>2835</v>
      </c>
      <c r="B258" t="s">
        <v>4863</v>
      </c>
      <c r="C258" t="s">
        <v>3141</v>
      </c>
      <c r="D258" t="str">
        <f>LEFT(Tabla11[[#This Row],[Genero]],1)</f>
        <v>M</v>
      </c>
    </row>
    <row r="259" spans="1:4">
      <c r="A259" s="25" t="s">
        <v>2561</v>
      </c>
      <c r="B259" t="s">
        <v>5061</v>
      </c>
      <c r="C259" t="s">
        <v>3142</v>
      </c>
      <c r="D259" t="str">
        <f>LEFT(Tabla11[[#This Row],[Genero]],1)</f>
        <v>F</v>
      </c>
    </row>
    <row r="260" spans="1:4">
      <c r="A260" s="25" t="s">
        <v>1494</v>
      </c>
      <c r="B260" t="s">
        <v>5712</v>
      </c>
      <c r="C260" t="s">
        <v>3142</v>
      </c>
      <c r="D260" t="str">
        <f>LEFT(Tabla11[[#This Row],[Genero]],1)</f>
        <v>F</v>
      </c>
    </row>
    <row r="261" spans="1:4">
      <c r="A261" s="25" t="s">
        <v>1542</v>
      </c>
      <c r="B261" t="s">
        <v>5062</v>
      </c>
      <c r="C261" t="s">
        <v>3142</v>
      </c>
      <c r="D261" t="str">
        <f>LEFT(Tabla11[[#This Row],[Genero]],1)</f>
        <v>F</v>
      </c>
    </row>
    <row r="262" spans="1:4">
      <c r="A262" s="25" t="s">
        <v>2931</v>
      </c>
      <c r="B262" t="s">
        <v>6037</v>
      </c>
      <c r="C262" t="s">
        <v>3141</v>
      </c>
      <c r="D262" t="str">
        <f>LEFT(Tabla11[[#This Row],[Genero]],1)</f>
        <v>M</v>
      </c>
    </row>
    <row r="263" spans="1:4">
      <c r="A263" s="25" t="s">
        <v>1500</v>
      </c>
      <c r="B263" t="s">
        <v>5713</v>
      </c>
      <c r="C263" t="s">
        <v>3141</v>
      </c>
      <c r="D263" t="str">
        <f>LEFT(Tabla11[[#This Row],[Genero]],1)</f>
        <v>M</v>
      </c>
    </row>
    <row r="264" spans="1:4">
      <c r="A264" s="25" t="s">
        <v>1307</v>
      </c>
      <c r="B264" t="s">
        <v>5372</v>
      </c>
      <c r="C264" t="s">
        <v>3142</v>
      </c>
      <c r="D264" t="str">
        <f>LEFT(Tabla11[[#This Row],[Genero]],1)</f>
        <v>F</v>
      </c>
    </row>
    <row r="265" spans="1:4">
      <c r="A265" s="25" t="s">
        <v>2301</v>
      </c>
      <c r="B265" t="s">
        <v>5714</v>
      </c>
      <c r="C265" t="s">
        <v>3141</v>
      </c>
      <c r="D265" t="str">
        <f>LEFT(Tabla11[[#This Row],[Genero]],1)</f>
        <v>M</v>
      </c>
    </row>
    <row r="266" spans="1:4">
      <c r="A266" s="25" t="s">
        <v>2502</v>
      </c>
      <c r="B266" t="s">
        <v>5715</v>
      </c>
      <c r="C266" t="s">
        <v>3142</v>
      </c>
      <c r="D266" t="str">
        <f>LEFT(Tabla11[[#This Row],[Genero]],1)</f>
        <v>F</v>
      </c>
    </row>
    <row r="267" spans="1:4">
      <c r="A267" s="25" t="s">
        <v>1477</v>
      </c>
      <c r="B267" t="s">
        <v>5716</v>
      </c>
      <c r="C267" t="s">
        <v>3141</v>
      </c>
      <c r="D267" t="str">
        <f>LEFT(Tabla11[[#This Row],[Genero]],1)</f>
        <v>M</v>
      </c>
    </row>
    <row r="268" spans="1:4">
      <c r="A268" s="25" t="s">
        <v>2738</v>
      </c>
      <c r="B268" t="s">
        <v>5063</v>
      </c>
      <c r="C268" t="s">
        <v>3142</v>
      </c>
      <c r="D268" t="str">
        <f>LEFT(Tabla11[[#This Row],[Genero]],1)</f>
        <v>F</v>
      </c>
    </row>
    <row r="269" spans="1:4">
      <c r="A269" s="25" t="s">
        <v>1549</v>
      </c>
      <c r="B269" t="s">
        <v>5064</v>
      </c>
      <c r="C269" t="s">
        <v>3142</v>
      </c>
      <c r="D269" t="str">
        <f>LEFT(Tabla11[[#This Row],[Genero]],1)</f>
        <v>F</v>
      </c>
    </row>
    <row r="270" spans="1:4">
      <c r="A270" s="25" t="s">
        <v>2617</v>
      </c>
      <c r="B270" t="s">
        <v>5065</v>
      </c>
      <c r="C270" t="s">
        <v>3142</v>
      </c>
      <c r="D270" t="str">
        <f>LEFT(Tabla11[[#This Row],[Genero]],1)</f>
        <v>F</v>
      </c>
    </row>
    <row r="271" spans="1:4">
      <c r="A271" s="25" t="s">
        <v>2074</v>
      </c>
      <c r="B271" t="s">
        <v>5373</v>
      </c>
      <c r="C271" t="s">
        <v>3141</v>
      </c>
      <c r="D271" t="str">
        <f>LEFT(Tabla11[[#This Row],[Genero]],1)</f>
        <v>M</v>
      </c>
    </row>
    <row r="272" spans="1:4">
      <c r="A272" s="25" t="s">
        <v>1578</v>
      </c>
      <c r="B272" t="s">
        <v>5066</v>
      </c>
      <c r="C272" t="s">
        <v>3142</v>
      </c>
      <c r="D272" t="str">
        <f>LEFT(Tabla11[[#This Row],[Genero]],1)</f>
        <v>F</v>
      </c>
    </row>
    <row r="273" spans="1:4">
      <c r="A273" s="25" t="s">
        <v>1386</v>
      </c>
      <c r="B273" t="s">
        <v>5374</v>
      </c>
      <c r="C273" t="s">
        <v>3142</v>
      </c>
      <c r="D273" t="str">
        <f>LEFT(Tabla11[[#This Row],[Genero]],1)</f>
        <v>F</v>
      </c>
    </row>
    <row r="274" spans="1:4">
      <c r="A274" s="25" t="s">
        <v>1373</v>
      </c>
      <c r="B274" t="s">
        <v>5375</v>
      </c>
      <c r="C274" t="s">
        <v>3141</v>
      </c>
      <c r="D274" t="str">
        <f>LEFT(Tabla11[[#This Row],[Genero]],1)</f>
        <v>M</v>
      </c>
    </row>
    <row r="275" spans="1:4">
      <c r="A275" s="25" t="s">
        <v>1413</v>
      </c>
      <c r="B275" t="s">
        <v>5717</v>
      </c>
      <c r="C275" t="s">
        <v>3141</v>
      </c>
      <c r="D275" t="str">
        <f>LEFT(Tabla11[[#This Row],[Genero]],1)</f>
        <v>M</v>
      </c>
    </row>
    <row r="276" spans="1:4">
      <c r="A276" s="25" t="s">
        <v>2553</v>
      </c>
      <c r="B276" t="s">
        <v>5718</v>
      </c>
      <c r="C276" t="s">
        <v>3142</v>
      </c>
      <c r="D276" t="str">
        <f>LEFT(Tabla11[[#This Row],[Genero]],1)</f>
        <v>F</v>
      </c>
    </row>
    <row r="277" spans="1:4">
      <c r="A277" s="25" t="s">
        <v>2573</v>
      </c>
      <c r="B277" t="s">
        <v>5067</v>
      </c>
      <c r="C277" t="s">
        <v>3141</v>
      </c>
      <c r="D277" t="str">
        <f>LEFT(Tabla11[[#This Row],[Genero]],1)</f>
        <v>M</v>
      </c>
    </row>
    <row r="278" spans="1:4">
      <c r="A278" s="25" t="s">
        <v>2024</v>
      </c>
      <c r="B278" t="s">
        <v>5376</v>
      </c>
      <c r="C278" t="s">
        <v>3142</v>
      </c>
      <c r="D278" t="str">
        <f>LEFT(Tabla11[[#This Row],[Genero]],1)</f>
        <v>F</v>
      </c>
    </row>
    <row r="279" spans="1:4">
      <c r="A279" s="25" t="s">
        <v>1455</v>
      </c>
      <c r="B279" t="s">
        <v>5719</v>
      </c>
      <c r="C279" t="s">
        <v>3141</v>
      </c>
      <c r="D279" t="str">
        <f>LEFT(Tabla11[[#This Row],[Genero]],1)</f>
        <v>M</v>
      </c>
    </row>
    <row r="280" spans="1:4">
      <c r="A280" s="25" t="s">
        <v>2694</v>
      </c>
      <c r="B280" t="s">
        <v>5068</v>
      </c>
      <c r="C280" t="s">
        <v>3142</v>
      </c>
      <c r="D280" t="str">
        <f>LEFT(Tabla11[[#This Row],[Genero]],1)</f>
        <v>F</v>
      </c>
    </row>
    <row r="281" spans="1:4">
      <c r="A281" s="25" t="s">
        <v>1406</v>
      </c>
      <c r="B281" t="s">
        <v>5720</v>
      </c>
      <c r="C281" t="s">
        <v>3142</v>
      </c>
      <c r="D281" t="str">
        <f>LEFT(Tabla11[[#This Row],[Genero]],1)</f>
        <v>F</v>
      </c>
    </row>
    <row r="282" spans="1:4">
      <c r="A282" s="25" t="s">
        <v>2902</v>
      </c>
      <c r="B282" t="s">
        <v>6206</v>
      </c>
      <c r="C282" t="s">
        <v>3141</v>
      </c>
      <c r="D282" t="str">
        <f>LEFT(Tabla11[[#This Row],[Genero]],1)</f>
        <v>M</v>
      </c>
    </row>
    <row r="283" spans="1:4">
      <c r="A283" s="25" t="s">
        <v>1510</v>
      </c>
      <c r="B283" t="s">
        <v>5721</v>
      </c>
      <c r="C283" t="s">
        <v>3142</v>
      </c>
      <c r="D283" t="str">
        <f>LEFT(Tabla11[[#This Row],[Genero]],1)</f>
        <v>F</v>
      </c>
    </row>
    <row r="284" spans="1:4">
      <c r="A284" s="25" t="s">
        <v>1421</v>
      </c>
      <c r="B284" t="s">
        <v>5722</v>
      </c>
      <c r="C284" t="s">
        <v>3141</v>
      </c>
      <c r="D284" t="str">
        <f>LEFT(Tabla11[[#This Row],[Genero]],1)</f>
        <v>M</v>
      </c>
    </row>
    <row r="285" spans="1:4">
      <c r="A285" s="25" t="s">
        <v>2381</v>
      </c>
      <c r="B285" t="s">
        <v>5723</v>
      </c>
      <c r="C285" t="s">
        <v>3142</v>
      </c>
      <c r="D285" t="str">
        <f>LEFT(Tabla11[[#This Row],[Genero]],1)</f>
        <v>F</v>
      </c>
    </row>
    <row r="286" spans="1:4">
      <c r="A286" s="25" t="s">
        <v>2540</v>
      </c>
      <c r="B286" t="s">
        <v>5724</v>
      </c>
      <c r="C286" t="s">
        <v>3142</v>
      </c>
      <c r="D286" t="str">
        <f>LEFT(Tabla11[[#This Row],[Genero]],1)</f>
        <v>F</v>
      </c>
    </row>
    <row r="287" spans="1:4">
      <c r="A287" s="25" t="s">
        <v>1442</v>
      </c>
      <c r="B287" t="s">
        <v>5725</v>
      </c>
      <c r="C287" t="s">
        <v>3141</v>
      </c>
      <c r="D287" t="str">
        <f>LEFT(Tabla11[[#This Row],[Genero]],1)</f>
        <v>M</v>
      </c>
    </row>
    <row r="288" spans="1:4">
      <c r="A288" s="25" t="s">
        <v>1486</v>
      </c>
      <c r="B288" t="s">
        <v>5726</v>
      </c>
      <c r="C288" t="s">
        <v>3141</v>
      </c>
      <c r="D288" t="str">
        <f>LEFT(Tabla11[[#This Row],[Genero]],1)</f>
        <v>M</v>
      </c>
    </row>
    <row r="289" spans="1:4">
      <c r="A289" s="25" t="s">
        <v>2039</v>
      </c>
      <c r="B289" t="s">
        <v>5377</v>
      </c>
      <c r="C289" t="s">
        <v>3141</v>
      </c>
      <c r="D289" t="str">
        <f>LEFT(Tabla11[[#This Row],[Genero]],1)</f>
        <v>M</v>
      </c>
    </row>
    <row r="290" spans="1:4">
      <c r="A290" s="25" t="s">
        <v>1588</v>
      </c>
      <c r="B290" t="s">
        <v>6207</v>
      </c>
      <c r="C290" t="s">
        <v>3141</v>
      </c>
      <c r="D290" t="str">
        <f>LEFT(Tabla11[[#This Row],[Genero]],1)</f>
        <v>M</v>
      </c>
    </row>
    <row r="291" spans="1:4">
      <c r="A291" s="25" t="s">
        <v>1439</v>
      </c>
      <c r="B291" t="s">
        <v>5727</v>
      </c>
      <c r="C291" t="s">
        <v>3141</v>
      </c>
      <c r="D291" t="str">
        <f>LEFT(Tabla11[[#This Row],[Genero]],1)</f>
        <v>M</v>
      </c>
    </row>
    <row r="292" spans="1:4">
      <c r="A292" s="25" t="s">
        <v>1484</v>
      </c>
      <c r="B292" t="s">
        <v>5728</v>
      </c>
      <c r="C292" t="s">
        <v>3141</v>
      </c>
      <c r="D292" t="str">
        <f>LEFT(Tabla11[[#This Row],[Genero]],1)</f>
        <v>M</v>
      </c>
    </row>
    <row r="293" spans="1:4">
      <c r="A293" s="25" t="s">
        <v>2291</v>
      </c>
      <c r="B293" t="s">
        <v>5729</v>
      </c>
      <c r="C293" t="s">
        <v>3142</v>
      </c>
      <c r="D293" t="str">
        <f>LEFT(Tabla11[[#This Row],[Genero]],1)</f>
        <v>F</v>
      </c>
    </row>
    <row r="294" spans="1:4">
      <c r="A294" s="25" t="s">
        <v>2157</v>
      </c>
      <c r="B294" t="s">
        <v>5378</v>
      </c>
      <c r="C294" t="s">
        <v>3142</v>
      </c>
      <c r="D294" t="str">
        <f>LEFT(Tabla11[[#This Row],[Genero]],1)</f>
        <v>F</v>
      </c>
    </row>
    <row r="295" spans="1:4">
      <c r="A295" s="25" t="s">
        <v>1397</v>
      </c>
      <c r="B295" t="s">
        <v>5730</v>
      </c>
      <c r="C295" t="s">
        <v>3142</v>
      </c>
      <c r="D295" t="str">
        <f>LEFT(Tabla11[[#This Row],[Genero]],1)</f>
        <v>F</v>
      </c>
    </row>
    <row r="296" spans="1:4">
      <c r="A296" s="25" t="s">
        <v>2058</v>
      </c>
      <c r="B296" t="s">
        <v>5379</v>
      </c>
      <c r="C296" t="s">
        <v>3141</v>
      </c>
      <c r="D296" t="str">
        <f>LEFT(Tabla11[[#This Row],[Genero]],1)</f>
        <v>M</v>
      </c>
    </row>
    <row r="297" spans="1:4">
      <c r="A297" s="25" t="s">
        <v>2637</v>
      </c>
      <c r="B297" t="s">
        <v>5069</v>
      </c>
      <c r="C297" t="s">
        <v>3142</v>
      </c>
      <c r="D297" t="str">
        <f>LEFT(Tabla11[[#This Row],[Genero]],1)</f>
        <v>F</v>
      </c>
    </row>
    <row r="298" spans="1:4">
      <c r="A298" s="25" t="s">
        <v>1389</v>
      </c>
      <c r="B298" t="s">
        <v>5731</v>
      </c>
      <c r="C298" t="s">
        <v>3142</v>
      </c>
      <c r="D298" t="str">
        <f>LEFT(Tabla11[[#This Row],[Genero]],1)</f>
        <v>F</v>
      </c>
    </row>
    <row r="299" spans="1:4">
      <c r="A299" s="25" t="s">
        <v>2139</v>
      </c>
      <c r="B299" t="s">
        <v>5380</v>
      </c>
      <c r="C299" t="s">
        <v>3141</v>
      </c>
      <c r="D299" t="str">
        <f>LEFT(Tabla11[[#This Row],[Genero]],1)</f>
        <v>M</v>
      </c>
    </row>
    <row r="300" spans="1:4">
      <c r="A300" s="25" t="s">
        <v>1506</v>
      </c>
      <c r="B300" t="s">
        <v>5732</v>
      </c>
      <c r="C300" t="s">
        <v>3142</v>
      </c>
      <c r="D300" t="str">
        <f>LEFT(Tabla11[[#This Row],[Genero]],1)</f>
        <v>F</v>
      </c>
    </row>
    <row r="301" spans="1:4">
      <c r="A301" s="25" t="s">
        <v>2977</v>
      </c>
      <c r="B301" t="s">
        <v>6038</v>
      </c>
      <c r="C301" t="s">
        <v>3142</v>
      </c>
      <c r="D301" t="str">
        <f>LEFT(Tabla11[[#This Row],[Genero]],1)</f>
        <v>F</v>
      </c>
    </row>
    <row r="302" spans="1:4">
      <c r="A302" s="25" t="s">
        <v>1444</v>
      </c>
      <c r="B302" t="s">
        <v>5733</v>
      </c>
      <c r="C302" t="s">
        <v>3141</v>
      </c>
      <c r="D302" t="str">
        <f>LEFT(Tabla11[[#This Row],[Genero]],1)</f>
        <v>M</v>
      </c>
    </row>
    <row r="303" spans="1:4">
      <c r="A303" s="25" t="s">
        <v>1435</v>
      </c>
      <c r="B303" t="s">
        <v>6208</v>
      </c>
      <c r="C303" t="s">
        <v>3141</v>
      </c>
      <c r="D303" t="str">
        <f>LEFT(Tabla11[[#This Row],[Genero]],1)</f>
        <v>M</v>
      </c>
    </row>
    <row r="304" spans="1:4">
      <c r="A304" s="25" t="s">
        <v>1384</v>
      </c>
      <c r="B304" t="s">
        <v>5381</v>
      </c>
      <c r="C304" t="s">
        <v>3142</v>
      </c>
      <c r="D304" t="str">
        <f>LEFT(Tabla11[[#This Row],[Genero]],1)</f>
        <v>F</v>
      </c>
    </row>
    <row r="305" spans="1:4">
      <c r="A305" s="25" t="s">
        <v>1358</v>
      </c>
      <c r="B305" t="s">
        <v>5382</v>
      </c>
      <c r="C305" t="s">
        <v>3141</v>
      </c>
      <c r="D305" t="str">
        <f>LEFT(Tabla11[[#This Row],[Genero]],1)</f>
        <v>M</v>
      </c>
    </row>
    <row r="306" spans="1:4">
      <c r="A306" s="25" t="s">
        <v>2290</v>
      </c>
      <c r="B306" t="s">
        <v>5734</v>
      </c>
      <c r="C306" t="s">
        <v>3141</v>
      </c>
      <c r="D306" t="str">
        <f>LEFT(Tabla11[[#This Row],[Genero]],1)</f>
        <v>M</v>
      </c>
    </row>
    <row r="307" spans="1:4">
      <c r="A307" s="25" t="s">
        <v>2639</v>
      </c>
      <c r="B307" t="s">
        <v>5070</v>
      </c>
      <c r="C307" t="s">
        <v>3142</v>
      </c>
      <c r="D307" t="str">
        <f>LEFT(Tabla11[[#This Row],[Genero]],1)</f>
        <v>F</v>
      </c>
    </row>
    <row r="308" spans="1:4">
      <c r="A308" s="25" t="s">
        <v>1440</v>
      </c>
      <c r="B308" t="s">
        <v>5735</v>
      </c>
      <c r="C308" t="s">
        <v>3141</v>
      </c>
      <c r="D308" t="str">
        <f>LEFT(Tabla11[[#This Row],[Genero]],1)</f>
        <v>M</v>
      </c>
    </row>
    <row r="309" spans="1:4">
      <c r="A309" s="25" t="s">
        <v>2839</v>
      </c>
      <c r="B309" t="s">
        <v>4864</v>
      </c>
      <c r="C309" t="s">
        <v>3141</v>
      </c>
      <c r="D309" t="str">
        <f>LEFT(Tabla11[[#This Row],[Genero]],1)</f>
        <v>M</v>
      </c>
    </row>
    <row r="310" spans="1:4">
      <c r="A310" s="25" t="s">
        <v>2545</v>
      </c>
      <c r="B310" t="s">
        <v>5736</v>
      </c>
      <c r="C310" t="s">
        <v>3141</v>
      </c>
      <c r="D310" t="str">
        <f>LEFT(Tabla11[[#This Row],[Genero]],1)</f>
        <v>M</v>
      </c>
    </row>
    <row r="311" spans="1:4">
      <c r="A311" s="25" t="s">
        <v>2243</v>
      </c>
      <c r="B311" t="s">
        <v>5383</v>
      </c>
      <c r="C311" t="s">
        <v>3142</v>
      </c>
      <c r="D311" t="str">
        <f>LEFT(Tabla11[[#This Row],[Genero]],1)</f>
        <v>F</v>
      </c>
    </row>
    <row r="312" spans="1:4">
      <c r="A312" s="25" t="s">
        <v>2054</v>
      </c>
      <c r="B312" t="s">
        <v>5384</v>
      </c>
      <c r="C312" t="s">
        <v>3142</v>
      </c>
      <c r="D312" t="str">
        <f>LEFT(Tabla11[[#This Row],[Genero]],1)</f>
        <v>F</v>
      </c>
    </row>
    <row r="313" spans="1:4">
      <c r="A313" s="25" t="s">
        <v>2439</v>
      </c>
      <c r="B313" t="s">
        <v>5737</v>
      </c>
      <c r="C313" t="s">
        <v>3141</v>
      </c>
      <c r="D313" t="str">
        <f>LEFT(Tabla11[[#This Row],[Genero]],1)</f>
        <v>M</v>
      </c>
    </row>
    <row r="314" spans="1:4">
      <c r="A314" s="25" t="s">
        <v>2865</v>
      </c>
      <c r="B314" t="s">
        <v>4865</v>
      </c>
      <c r="C314" t="s">
        <v>3141</v>
      </c>
      <c r="D314" t="str">
        <f>LEFT(Tabla11[[#This Row],[Genero]],1)</f>
        <v>M</v>
      </c>
    </row>
    <row r="315" spans="1:4">
      <c r="A315" s="25" t="s">
        <v>3058</v>
      </c>
      <c r="B315" t="s">
        <v>5385</v>
      </c>
      <c r="C315" t="s">
        <v>3141</v>
      </c>
      <c r="D315" t="str">
        <f>LEFT(Tabla11[[#This Row],[Genero]],1)</f>
        <v>M</v>
      </c>
    </row>
    <row r="316" spans="1:4">
      <c r="A316" s="25" t="s">
        <v>3247</v>
      </c>
      <c r="B316" t="s">
        <v>5386</v>
      </c>
      <c r="C316" t="s">
        <v>3142</v>
      </c>
      <c r="D316" t="str">
        <f>LEFT(Tabla11[[#This Row],[Genero]],1)</f>
        <v>F</v>
      </c>
    </row>
    <row r="317" spans="1:4">
      <c r="A317" s="25" t="s">
        <v>2205</v>
      </c>
      <c r="B317" t="s">
        <v>5387</v>
      </c>
      <c r="C317" t="s">
        <v>3141</v>
      </c>
      <c r="D317" t="str">
        <f>LEFT(Tabla11[[#This Row],[Genero]],1)</f>
        <v>M</v>
      </c>
    </row>
    <row r="318" spans="1:4">
      <c r="A318" s="25" t="s">
        <v>1359</v>
      </c>
      <c r="B318" t="s">
        <v>5738</v>
      </c>
      <c r="C318" t="s">
        <v>3142</v>
      </c>
      <c r="D318" t="str">
        <f>LEFT(Tabla11[[#This Row],[Genero]],1)</f>
        <v>F</v>
      </c>
    </row>
    <row r="319" spans="1:4">
      <c r="A319" s="25" t="s">
        <v>1457</v>
      </c>
      <c r="B319" t="s">
        <v>5739</v>
      </c>
      <c r="C319" t="s">
        <v>3142</v>
      </c>
      <c r="D319" t="str">
        <f>LEFT(Tabla11[[#This Row],[Genero]],1)</f>
        <v>F</v>
      </c>
    </row>
    <row r="320" spans="1:4">
      <c r="A320" s="25" t="s">
        <v>2219</v>
      </c>
      <c r="B320" t="s">
        <v>5388</v>
      </c>
      <c r="C320" t="s">
        <v>3142</v>
      </c>
      <c r="D320" t="str">
        <f>LEFT(Tabla11[[#This Row],[Genero]],1)</f>
        <v>F</v>
      </c>
    </row>
    <row r="321" spans="1:4">
      <c r="A321" s="25" t="s">
        <v>1411</v>
      </c>
      <c r="B321" t="s">
        <v>5740</v>
      </c>
      <c r="C321" t="s">
        <v>3142</v>
      </c>
      <c r="D321" t="str">
        <f>LEFT(Tabla11[[#This Row],[Genero]],1)</f>
        <v>F</v>
      </c>
    </row>
    <row r="322" spans="1:4">
      <c r="A322" s="25" t="s">
        <v>2520</v>
      </c>
      <c r="B322" t="s">
        <v>5741</v>
      </c>
      <c r="C322" t="s">
        <v>3141</v>
      </c>
      <c r="D322" t="str">
        <f>LEFT(Tabla11[[#This Row],[Genero]],1)</f>
        <v>M</v>
      </c>
    </row>
    <row r="323" spans="1:4">
      <c r="A323" s="25" t="s">
        <v>2907</v>
      </c>
      <c r="B323" t="s">
        <v>6209</v>
      </c>
      <c r="C323" t="s">
        <v>3142</v>
      </c>
      <c r="D323" t="str">
        <f>LEFT(Tabla11[[#This Row],[Genero]],1)</f>
        <v>F</v>
      </c>
    </row>
    <row r="324" spans="1:4">
      <c r="A324" s="25" t="s">
        <v>2414</v>
      </c>
      <c r="B324" t="s">
        <v>5742</v>
      </c>
      <c r="C324" t="s">
        <v>3141</v>
      </c>
      <c r="D324" t="str">
        <f>LEFT(Tabla11[[#This Row],[Genero]],1)</f>
        <v>M</v>
      </c>
    </row>
    <row r="325" spans="1:4">
      <c r="A325" s="25" t="s">
        <v>2426</v>
      </c>
      <c r="B325" t="s">
        <v>5743</v>
      </c>
      <c r="C325" t="s">
        <v>3141</v>
      </c>
      <c r="D325" t="str">
        <f>LEFT(Tabla11[[#This Row],[Genero]],1)</f>
        <v>M</v>
      </c>
    </row>
    <row r="326" spans="1:4">
      <c r="A326" s="25" t="s">
        <v>2715</v>
      </c>
      <c r="B326" t="s">
        <v>5071</v>
      </c>
      <c r="C326" t="s">
        <v>3141</v>
      </c>
      <c r="D326" t="str">
        <f>LEFT(Tabla11[[#This Row],[Genero]],1)</f>
        <v>M</v>
      </c>
    </row>
    <row r="327" spans="1:4">
      <c r="A327" s="25" t="s">
        <v>2705</v>
      </c>
      <c r="B327" t="s">
        <v>5072</v>
      </c>
      <c r="C327" t="s">
        <v>3142</v>
      </c>
      <c r="D327" t="str">
        <f>LEFT(Tabla11[[#This Row],[Genero]],1)</f>
        <v>F</v>
      </c>
    </row>
    <row r="328" spans="1:4">
      <c r="A328" s="25" t="s">
        <v>2425</v>
      </c>
      <c r="B328" t="s">
        <v>5744</v>
      </c>
      <c r="C328" t="s">
        <v>3141</v>
      </c>
      <c r="D328" t="str">
        <f>LEFT(Tabla11[[#This Row],[Genero]],1)</f>
        <v>M</v>
      </c>
    </row>
    <row r="329" spans="1:4">
      <c r="A329" s="25" t="s">
        <v>1426</v>
      </c>
      <c r="B329" t="s">
        <v>5745</v>
      </c>
      <c r="C329" t="s">
        <v>3142</v>
      </c>
      <c r="D329" t="str">
        <f>LEFT(Tabla11[[#This Row],[Genero]],1)</f>
        <v>F</v>
      </c>
    </row>
    <row r="330" spans="1:4">
      <c r="A330" s="25" t="s">
        <v>2143</v>
      </c>
      <c r="B330" t="s">
        <v>5389</v>
      </c>
      <c r="C330" t="s">
        <v>3141</v>
      </c>
      <c r="D330" t="str">
        <f>LEFT(Tabla11[[#This Row],[Genero]],1)</f>
        <v>M</v>
      </c>
    </row>
    <row r="331" spans="1:4">
      <c r="A331" s="25" t="s">
        <v>2371</v>
      </c>
      <c r="B331" t="s">
        <v>5746</v>
      </c>
      <c r="C331" t="s">
        <v>3141</v>
      </c>
      <c r="D331" t="str">
        <f>LEFT(Tabla11[[#This Row],[Genero]],1)</f>
        <v>M</v>
      </c>
    </row>
    <row r="332" spans="1:4">
      <c r="A332" s="25" t="s">
        <v>1461</v>
      </c>
      <c r="B332" t="s">
        <v>5747</v>
      </c>
      <c r="C332" t="s">
        <v>3142</v>
      </c>
      <c r="D332" t="str">
        <f>LEFT(Tabla11[[#This Row],[Genero]],1)</f>
        <v>F</v>
      </c>
    </row>
    <row r="333" spans="1:4">
      <c r="A333" s="25" t="s">
        <v>2680</v>
      </c>
      <c r="B333" t="s">
        <v>5073</v>
      </c>
      <c r="C333" t="s">
        <v>3142</v>
      </c>
      <c r="D333" t="str">
        <f>LEFT(Tabla11[[#This Row],[Genero]],1)</f>
        <v>F</v>
      </c>
    </row>
    <row r="334" spans="1:4">
      <c r="A334" s="25" t="s">
        <v>1410</v>
      </c>
      <c r="B334" t="s">
        <v>5748</v>
      </c>
      <c r="C334" t="s">
        <v>3142</v>
      </c>
      <c r="D334" t="str">
        <f>LEFT(Tabla11[[#This Row],[Genero]],1)</f>
        <v>F</v>
      </c>
    </row>
    <row r="335" spans="1:4">
      <c r="A335" s="25" t="s">
        <v>1416</v>
      </c>
      <c r="B335" t="s">
        <v>5749</v>
      </c>
      <c r="C335" t="s">
        <v>3142</v>
      </c>
      <c r="D335" t="str">
        <f>LEFT(Tabla11[[#This Row],[Genero]],1)</f>
        <v>F</v>
      </c>
    </row>
    <row r="336" spans="1:4">
      <c r="A336" s="25" t="s">
        <v>2210</v>
      </c>
      <c r="B336" t="s">
        <v>5390</v>
      </c>
      <c r="C336" t="s">
        <v>3141</v>
      </c>
      <c r="D336" t="str">
        <f>LEFT(Tabla11[[#This Row],[Genero]],1)</f>
        <v>M</v>
      </c>
    </row>
    <row r="337" spans="1:4">
      <c r="A337" s="25" t="s">
        <v>2401</v>
      </c>
      <c r="B337" t="s">
        <v>5750</v>
      </c>
      <c r="C337" t="s">
        <v>3141</v>
      </c>
      <c r="D337" t="str">
        <f>LEFT(Tabla11[[#This Row],[Genero]],1)</f>
        <v>M</v>
      </c>
    </row>
    <row r="338" spans="1:4">
      <c r="A338" s="25" t="s">
        <v>2700</v>
      </c>
      <c r="B338" t="s">
        <v>5751</v>
      </c>
      <c r="C338" t="s">
        <v>3141</v>
      </c>
      <c r="D338" t="str">
        <f>LEFT(Tabla11[[#This Row],[Genero]],1)</f>
        <v>M</v>
      </c>
    </row>
    <row r="339" spans="1:4">
      <c r="A339" s="25" t="s">
        <v>1382</v>
      </c>
      <c r="B339" t="s">
        <v>5391</v>
      </c>
      <c r="C339" t="s">
        <v>3142</v>
      </c>
      <c r="D339" t="str">
        <f>LEFT(Tabla11[[#This Row],[Genero]],1)</f>
        <v>F</v>
      </c>
    </row>
    <row r="340" spans="1:4">
      <c r="A340" s="25" t="s">
        <v>1357</v>
      </c>
      <c r="B340" t="s">
        <v>5392</v>
      </c>
      <c r="C340" t="s">
        <v>3141</v>
      </c>
      <c r="D340" t="str">
        <f>LEFT(Tabla11[[#This Row],[Genero]],1)</f>
        <v>M</v>
      </c>
    </row>
    <row r="341" spans="1:4">
      <c r="A341" s="25" t="s">
        <v>1415</v>
      </c>
      <c r="B341" t="s">
        <v>5752</v>
      </c>
      <c r="C341" t="s">
        <v>3142</v>
      </c>
      <c r="D341" t="str">
        <f>LEFT(Tabla11[[#This Row],[Genero]],1)</f>
        <v>F</v>
      </c>
    </row>
    <row r="342" spans="1:4">
      <c r="A342" s="25" t="s">
        <v>2869</v>
      </c>
      <c r="B342" t="s">
        <v>4866</v>
      </c>
      <c r="C342" t="s">
        <v>3141</v>
      </c>
      <c r="D342" t="str">
        <f>LEFT(Tabla11[[#This Row],[Genero]],1)</f>
        <v>M</v>
      </c>
    </row>
    <row r="343" spans="1:4">
      <c r="A343" s="25" t="s">
        <v>1498</v>
      </c>
      <c r="B343" t="s">
        <v>5753</v>
      </c>
      <c r="C343" t="s">
        <v>3141</v>
      </c>
      <c r="D343" t="str">
        <f>LEFT(Tabla11[[#This Row],[Genero]],1)</f>
        <v>M</v>
      </c>
    </row>
    <row r="344" spans="1:4">
      <c r="A344" s="25" t="s">
        <v>1570</v>
      </c>
      <c r="B344" t="s">
        <v>5074</v>
      </c>
      <c r="C344" t="s">
        <v>3142</v>
      </c>
      <c r="D344" t="str">
        <f>LEFT(Tabla11[[#This Row],[Genero]],1)</f>
        <v>F</v>
      </c>
    </row>
    <row r="345" spans="1:4">
      <c r="A345" s="25" t="s">
        <v>2659</v>
      </c>
      <c r="B345" t="s">
        <v>5075</v>
      </c>
      <c r="C345" t="s">
        <v>3141</v>
      </c>
      <c r="D345" t="str">
        <f>LEFT(Tabla11[[#This Row],[Genero]],1)</f>
        <v>M</v>
      </c>
    </row>
    <row r="346" spans="1:4">
      <c r="A346" s="25" t="s">
        <v>2112</v>
      </c>
      <c r="B346" t="s">
        <v>5393</v>
      </c>
      <c r="C346" t="s">
        <v>3141</v>
      </c>
      <c r="D346" t="str">
        <f>LEFT(Tabla11[[#This Row],[Genero]],1)</f>
        <v>M</v>
      </c>
    </row>
    <row r="347" spans="1:4">
      <c r="A347" s="25" t="s">
        <v>2576</v>
      </c>
      <c r="B347" t="s">
        <v>5076</v>
      </c>
      <c r="C347" t="s">
        <v>3142</v>
      </c>
      <c r="D347" t="str">
        <f>LEFT(Tabla11[[#This Row],[Genero]],1)</f>
        <v>F</v>
      </c>
    </row>
    <row r="348" spans="1:4">
      <c r="A348" s="25" t="s">
        <v>1489</v>
      </c>
      <c r="B348" t="s">
        <v>5754</v>
      </c>
      <c r="C348" t="s">
        <v>3142</v>
      </c>
      <c r="D348" t="str">
        <f>LEFT(Tabla11[[#This Row],[Genero]],1)</f>
        <v>F</v>
      </c>
    </row>
    <row r="349" spans="1:4">
      <c r="A349" s="25" t="s">
        <v>1328</v>
      </c>
      <c r="B349" t="s">
        <v>5394</v>
      </c>
      <c r="C349" t="s">
        <v>3142</v>
      </c>
      <c r="D349" t="str">
        <f>LEFT(Tabla11[[#This Row],[Genero]],1)</f>
        <v>F</v>
      </c>
    </row>
    <row r="350" spans="1:4">
      <c r="A350" s="25" t="s">
        <v>2419</v>
      </c>
      <c r="B350" t="s">
        <v>5755</v>
      </c>
      <c r="C350" t="s">
        <v>3141</v>
      </c>
      <c r="D350" t="str">
        <f>LEFT(Tabla11[[#This Row],[Genero]],1)</f>
        <v>M</v>
      </c>
    </row>
    <row r="351" spans="1:4">
      <c r="A351" s="25" t="s">
        <v>1468</v>
      </c>
      <c r="B351" t="s">
        <v>5756</v>
      </c>
      <c r="C351" t="s">
        <v>3142</v>
      </c>
      <c r="D351" t="str">
        <f>LEFT(Tabla11[[#This Row],[Genero]],1)</f>
        <v>F</v>
      </c>
    </row>
    <row r="352" spans="1:4">
      <c r="A352" s="25" t="s">
        <v>2331</v>
      </c>
      <c r="B352" t="s">
        <v>5757</v>
      </c>
      <c r="C352" t="s">
        <v>3141</v>
      </c>
      <c r="D352" t="str">
        <f>LEFT(Tabla11[[#This Row],[Genero]],1)</f>
        <v>M</v>
      </c>
    </row>
    <row r="353" spans="1:4">
      <c r="A353" s="25" t="s">
        <v>1438</v>
      </c>
      <c r="B353" t="s">
        <v>5758</v>
      </c>
      <c r="C353" t="s">
        <v>3142</v>
      </c>
      <c r="D353" t="str">
        <f>LEFT(Tabla11[[#This Row],[Genero]],1)</f>
        <v>F</v>
      </c>
    </row>
    <row r="354" spans="1:4">
      <c r="A354" s="25" t="s">
        <v>1546</v>
      </c>
      <c r="B354" t="s">
        <v>5077</v>
      </c>
      <c r="C354" t="s">
        <v>3142</v>
      </c>
      <c r="D354" t="str">
        <f>LEFT(Tabla11[[#This Row],[Genero]],1)</f>
        <v>F</v>
      </c>
    </row>
    <row r="355" spans="1:4">
      <c r="A355" s="25" t="s">
        <v>2038</v>
      </c>
      <c r="B355" t="s">
        <v>5395</v>
      </c>
      <c r="C355" t="s">
        <v>3141</v>
      </c>
      <c r="D355" t="str">
        <f>LEFT(Tabla11[[#This Row],[Genero]],1)</f>
        <v>M</v>
      </c>
    </row>
    <row r="356" spans="1:4">
      <c r="A356" s="25" t="s">
        <v>1509</v>
      </c>
      <c r="B356" t="s">
        <v>5759</v>
      </c>
      <c r="C356" t="s">
        <v>3142</v>
      </c>
      <c r="D356" t="str">
        <f>LEFT(Tabla11[[#This Row],[Genero]],1)</f>
        <v>F</v>
      </c>
    </row>
    <row r="357" spans="1:4">
      <c r="A357" s="25" t="s">
        <v>2933</v>
      </c>
      <c r="B357" t="s">
        <v>6039</v>
      </c>
      <c r="C357" t="s">
        <v>3142</v>
      </c>
      <c r="D357" t="str">
        <f>LEFT(Tabla11[[#This Row],[Genero]],1)</f>
        <v>F</v>
      </c>
    </row>
    <row r="358" spans="1:4">
      <c r="A358" s="25" t="s">
        <v>1544</v>
      </c>
      <c r="B358" t="s">
        <v>5078</v>
      </c>
      <c r="C358" t="s">
        <v>3142</v>
      </c>
      <c r="D358" t="str">
        <f>LEFT(Tabla11[[#This Row],[Genero]],1)</f>
        <v>F</v>
      </c>
    </row>
    <row r="359" spans="1:4">
      <c r="A359" s="25" t="s">
        <v>2905</v>
      </c>
      <c r="B359" t="s">
        <v>6210</v>
      </c>
      <c r="C359" t="s">
        <v>3141</v>
      </c>
      <c r="D359" t="str">
        <f>LEFT(Tabla11[[#This Row],[Genero]],1)</f>
        <v>M</v>
      </c>
    </row>
    <row r="360" spans="1:4">
      <c r="A360" s="25" t="s">
        <v>2846</v>
      </c>
      <c r="B360" t="s">
        <v>4867</v>
      </c>
      <c r="C360" t="s">
        <v>3141</v>
      </c>
      <c r="D360" t="str">
        <f>LEFT(Tabla11[[#This Row],[Genero]],1)</f>
        <v>M</v>
      </c>
    </row>
    <row r="361" spans="1:4">
      <c r="A361" s="25" t="s">
        <v>2182</v>
      </c>
      <c r="B361" t="s">
        <v>5396</v>
      </c>
      <c r="C361" t="s">
        <v>3142</v>
      </c>
      <c r="D361" t="str">
        <f>LEFT(Tabla11[[#This Row],[Genero]],1)</f>
        <v>F</v>
      </c>
    </row>
    <row r="362" spans="1:4">
      <c r="A362" s="25" t="s">
        <v>2584</v>
      </c>
      <c r="B362" t="s">
        <v>5079</v>
      </c>
      <c r="C362" t="s">
        <v>3142</v>
      </c>
      <c r="D362" t="str">
        <f>LEFT(Tabla11[[#This Row],[Genero]],1)</f>
        <v>F</v>
      </c>
    </row>
    <row r="363" spans="1:4">
      <c r="A363" s="25" t="s">
        <v>2692</v>
      </c>
      <c r="B363" t="s">
        <v>5080</v>
      </c>
      <c r="C363" t="s">
        <v>3142</v>
      </c>
      <c r="D363" t="str">
        <f>LEFT(Tabla11[[#This Row],[Genero]],1)</f>
        <v>F</v>
      </c>
    </row>
    <row r="364" spans="1:4">
      <c r="A364" s="25" t="s">
        <v>2647</v>
      </c>
      <c r="B364" t="s">
        <v>5081</v>
      </c>
      <c r="C364" t="s">
        <v>3141</v>
      </c>
      <c r="D364" t="str">
        <f>LEFT(Tabla11[[#This Row],[Genero]],1)</f>
        <v>M</v>
      </c>
    </row>
    <row r="365" spans="1:4">
      <c r="A365" s="25" t="s">
        <v>1344</v>
      </c>
      <c r="B365" t="s">
        <v>5397</v>
      </c>
      <c r="C365" t="s">
        <v>3142</v>
      </c>
      <c r="D365" t="str">
        <f>LEFT(Tabla11[[#This Row],[Genero]],1)</f>
        <v>F</v>
      </c>
    </row>
    <row r="366" spans="1:4">
      <c r="A366" s="25" t="s">
        <v>1443</v>
      </c>
      <c r="B366" t="s">
        <v>5760</v>
      </c>
      <c r="C366" t="s">
        <v>3142</v>
      </c>
      <c r="D366" t="str">
        <f>LEFT(Tabla11[[#This Row],[Genero]],1)</f>
        <v>F</v>
      </c>
    </row>
    <row r="367" spans="1:4">
      <c r="A367" s="25" t="s">
        <v>2841</v>
      </c>
      <c r="B367" t="s">
        <v>4868</v>
      </c>
      <c r="C367" t="s">
        <v>3142</v>
      </c>
      <c r="D367" t="str">
        <f>LEFT(Tabla11[[#This Row],[Genero]],1)</f>
        <v>F</v>
      </c>
    </row>
    <row r="368" spans="1:4">
      <c r="A368" s="25" t="s">
        <v>1332</v>
      </c>
      <c r="B368" t="s">
        <v>5398</v>
      </c>
      <c r="C368" t="s">
        <v>3142</v>
      </c>
      <c r="D368" t="str">
        <f>LEFT(Tabla11[[#This Row],[Genero]],1)</f>
        <v>F</v>
      </c>
    </row>
    <row r="369" spans="1:4">
      <c r="A369" s="25" t="s">
        <v>1575</v>
      </c>
      <c r="B369" t="s">
        <v>5082</v>
      </c>
      <c r="C369" t="s">
        <v>3142</v>
      </c>
      <c r="D369" t="str">
        <f>LEFT(Tabla11[[#This Row],[Genero]],1)</f>
        <v>F</v>
      </c>
    </row>
    <row r="370" spans="1:4">
      <c r="A370" s="25" t="s">
        <v>2036</v>
      </c>
      <c r="B370" t="s">
        <v>5399</v>
      </c>
      <c r="C370" t="s">
        <v>3142</v>
      </c>
      <c r="D370" t="str">
        <f>LEFT(Tabla11[[#This Row],[Genero]],1)</f>
        <v>F</v>
      </c>
    </row>
    <row r="371" spans="1:4">
      <c r="A371" s="25" t="s">
        <v>2399</v>
      </c>
      <c r="B371" t="s">
        <v>5761</v>
      </c>
      <c r="C371" t="s">
        <v>3141</v>
      </c>
      <c r="D371" t="str">
        <f>LEFT(Tabla11[[#This Row],[Genero]],1)</f>
        <v>M</v>
      </c>
    </row>
    <row r="372" spans="1:4">
      <c r="A372" s="25" t="s">
        <v>2395</v>
      </c>
      <c r="B372" t="s">
        <v>5762</v>
      </c>
      <c r="C372" t="s">
        <v>3141</v>
      </c>
      <c r="D372" t="str">
        <f>LEFT(Tabla11[[#This Row],[Genero]],1)</f>
        <v>M</v>
      </c>
    </row>
    <row r="373" spans="1:4">
      <c r="A373" s="25" t="s">
        <v>2188</v>
      </c>
      <c r="B373" t="s">
        <v>5400</v>
      </c>
      <c r="C373" t="s">
        <v>3142</v>
      </c>
      <c r="D373" t="str">
        <f>LEFT(Tabla11[[#This Row],[Genero]],1)</f>
        <v>F</v>
      </c>
    </row>
    <row r="374" spans="1:4">
      <c r="A374" s="25" t="s">
        <v>2094</v>
      </c>
      <c r="B374" t="s">
        <v>5401</v>
      </c>
      <c r="C374" t="s">
        <v>3141</v>
      </c>
      <c r="D374" t="str">
        <f>LEFT(Tabla11[[#This Row],[Genero]],1)</f>
        <v>M</v>
      </c>
    </row>
    <row r="375" spans="1:4">
      <c r="A375" s="25" t="s">
        <v>1401</v>
      </c>
      <c r="B375" t="s">
        <v>5763</v>
      </c>
      <c r="C375" t="s">
        <v>3142</v>
      </c>
      <c r="D375" t="str">
        <f>LEFT(Tabla11[[#This Row],[Genero]],1)</f>
        <v>F</v>
      </c>
    </row>
    <row r="376" spans="1:4">
      <c r="A376" s="25" t="s">
        <v>2642</v>
      </c>
      <c r="B376" t="s">
        <v>5083</v>
      </c>
      <c r="C376" t="s">
        <v>3142</v>
      </c>
      <c r="D376" t="str">
        <f>LEFT(Tabla11[[#This Row],[Genero]],1)</f>
        <v>F</v>
      </c>
    </row>
    <row r="377" spans="1:4">
      <c r="A377" s="25" t="s">
        <v>2619</v>
      </c>
      <c r="B377" t="s">
        <v>5084</v>
      </c>
      <c r="C377" t="s">
        <v>3142</v>
      </c>
      <c r="D377" t="str">
        <f>LEFT(Tabla11[[#This Row],[Genero]],1)</f>
        <v>F</v>
      </c>
    </row>
    <row r="378" spans="1:4">
      <c r="A378" s="25" t="s">
        <v>2423</v>
      </c>
      <c r="B378" t="s">
        <v>5764</v>
      </c>
      <c r="C378" t="s">
        <v>3142</v>
      </c>
      <c r="D378" t="str">
        <f>LEFT(Tabla11[[#This Row],[Genero]],1)</f>
        <v>F</v>
      </c>
    </row>
    <row r="379" spans="1:4">
      <c r="A379" s="25" t="s">
        <v>2193</v>
      </c>
      <c r="B379" t="s">
        <v>5402</v>
      </c>
      <c r="C379" t="s">
        <v>3141</v>
      </c>
      <c r="D379" t="str">
        <f>LEFT(Tabla11[[#This Row],[Genero]],1)</f>
        <v>M</v>
      </c>
    </row>
    <row r="380" spans="1:4">
      <c r="A380" s="25" t="s">
        <v>1476</v>
      </c>
      <c r="B380" t="s">
        <v>5765</v>
      </c>
      <c r="C380" t="s">
        <v>3142</v>
      </c>
      <c r="D380" t="str">
        <f>LEFT(Tabla11[[#This Row],[Genero]],1)</f>
        <v>F</v>
      </c>
    </row>
    <row r="381" spans="1:4">
      <c r="A381" s="25" t="s">
        <v>2739</v>
      </c>
      <c r="B381" t="s">
        <v>5085</v>
      </c>
      <c r="C381" t="s">
        <v>3142</v>
      </c>
      <c r="D381" t="str">
        <f>LEFT(Tabla11[[#This Row],[Genero]],1)</f>
        <v>F</v>
      </c>
    </row>
    <row r="382" spans="1:4">
      <c r="A382" s="25" t="s">
        <v>1310</v>
      </c>
      <c r="B382" t="s">
        <v>5403</v>
      </c>
      <c r="C382" t="s">
        <v>3141</v>
      </c>
      <c r="D382" t="str">
        <f>LEFT(Tabla11[[#This Row],[Genero]],1)</f>
        <v>M</v>
      </c>
    </row>
    <row r="383" spans="1:4">
      <c r="A383" s="25" t="s">
        <v>2221</v>
      </c>
      <c r="B383" t="s">
        <v>5404</v>
      </c>
      <c r="C383" t="s">
        <v>3141</v>
      </c>
      <c r="D383" t="str">
        <f>LEFT(Tabla11[[#This Row],[Genero]],1)</f>
        <v>M</v>
      </c>
    </row>
    <row r="384" spans="1:4">
      <c r="A384" s="25" t="s">
        <v>1445</v>
      </c>
      <c r="B384" t="s">
        <v>5766</v>
      </c>
      <c r="C384" t="s">
        <v>3141</v>
      </c>
      <c r="D384" t="str">
        <f>LEFT(Tabla11[[#This Row],[Genero]],1)</f>
        <v>M</v>
      </c>
    </row>
    <row r="385" spans="1:4">
      <c r="A385" s="25" t="s">
        <v>2627</v>
      </c>
      <c r="B385" t="s">
        <v>5086</v>
      </c>
      <c r="C385" t="s">
        <v>3142</v>
      </c>
      <c r="D385" t="str">
        <f>LEFT(Tabla11[[#This Row],[Genero]],1)</f>
        <v>F</v>
      </c>
    </row>
    <row r="386" spans="1:4">
      <c r="A386" s="25" t="s">
        <v>2808</v>
      </c>
      <c r="B386" t="s">
        <v>4869</v>
      </c>
      <c r="C386" t="s">
        <v>3142</v>
      </c>
      <c r="D386" t="str">
        <f>LEFT(Tabla11[[#This Row],[Genero]],1)</f>
        <v>F</v>
      </c>
    </row>
    <row r="387" spans="1:4">
      <c r="A387" s="25" t="s">
        <v>2345</v>
      </c>
      <c r="B387" t="s">
        <v>5767</v>
      </c>
      <c r="C387" t="s">
        <v>3142</v>
      </c>
      <c r="D387" t="str">
        <f>LEFT(Tabla11[[#This Row],[Genero]],1)</f>
        <v>F</v>
      </c>
    </row>
    <row r="388" spans="1:4">
      <c r="A388" s="25" t="s">
        <v>1569</v>
      </c>
      <c r="B388" t="s">
        <v>5087</v>
      </c>
      <c r="C388" t="s">
        <v>3142</v>
      </c>
      <c r="D388" t="str">
        <f>LEFT(Tabla11[[#This Row],[Genero]],1)</f>
        <v>F</v>
      </c>
    </row>
    <row r="389" spans="1:4">
      <c r="A389" s="25" t="s">
        <v>2212</v>
      </c>
      <c r="B389" t="s">
        <v>5405</v>
      </c>
      <c r="C389" t="s">
        <v>3142</v>
      </c>
      <c r="D389" t="str">
        <f>LEFT(Tabla11[[#This Row],[Genero]],1)</f>
        <v>F</v>
      </c>
    </row>
    <row r="390" spans="1:4">
      <c r="A390" s="25" t="s">
        <v>2559</v>
      </c>
      <c r="B390" t="s">
        <v>5088</v>
      </c>
      <c r="C390" t="s">
        <v>3141</v>
      </c>
      <c r="D390" t="str">
        <f>LEFT(Tabla11[[#This Row],[Genero]],1)</f>
        <v>M</v>
      </c>
    </row>
    <row r="391" spans="1:4">
      <c r="A391" s="25" t="s">
        <v>1347</v>
      </c>
      <c r="B391" t="s">
        <v>5406</v>
      </c>
      <c r="C391" t="s">
        <v>3141</v>
      </c>
      <c r="D391" t="str">
        <f>LEFT(Tabla11[[#This Row],[Genero]],1)</f>
        <v>M</v>
      </c>
    </row>
    <row r="392" spans="1:4">
      <c r="A392" s="25" t="s">
        <v>2615</v>
      </c>
      <c r="B392" t="s">
        <v>5089</v>
      </c>
      <c r="C392" t="s">
        <v>3142</v>
      </c>
      <c r="D392" t="str">
        <f>LEFT(Tabla11[[#This Row],[Genero]],1)</f>
        <v>F</v>
      </c>
    </row>
    <row r="393" spans="1:4">
      <c r="A393" s="25" t="s">
        <v>2486</v>
      </c>
      <c r="B393" t="s">
        <v>5768</v>
      </c>
      <c r="C393" t="s">
        <v>3142</v>
      </c>
      <c r="D393" t="str">
        <f>LEFT(Tabla11[[#This Row],[Genero]],1)</f>
        <v>F</v>
      </c>
    </row>
    <row r="394" spans="1:4">
      <c r="A394" s="25" t="s">
        <v>2129</v>
      </c>
      <c r="B394" t="s">
        <v>5407</v>
      </c>
      <c r="C394" t="s">
        <v>3141</v>
      </c>
      <c r="D394" t="str">
        <f>LEFT(Tabla11[[#This Row],[Genero]],1)</f>
        <v>M</v>
      </c>
    </row>
    <row r="395" spans="1:4">
      <c r="A395" s="25" t="s">
        <v>1429</v>
      </c>
      <c r="B395" t="s">
        <v>5769</v>
      </c>
      <c r="C395" t="s">
        <v>3141</v>
      </c>
      <c r="D395" t="str">
        <f>LEFT(Tabla11[[#This Row],[Genero]],1)</f>
        <v>M</v>
      </c>
    </row>
    <row r="396" spans="1:4">
      <c r="A396" s="25" t="s">
        <v>2448</v>
      </c>
      <c r="B396" t="s">
        <v>5770</v>
      </c>
      <c r="C396" t="s">
        <v>3142</v>
      </c>
      <c r="D396" t="str">
        <f>LEFT(Tabla11[[#This Row],[Genero]],1)</f>
        <v>F</v>
      </c>
    </row>
    <row r="397" spans="1:4">
      <c r="A397" s="25" t="s">
        <v>1458</v>
      </c>
      <c r="B397" t="s">
        <v>5771</v>
      </c>
      <c r="C397" t="s">
        <v>3142</v>
      </c>
      <c r="D397" t="str">
        <f>LEFT(Tabla11[[#This Row],[Genero]],1)</f>
        <v>F</v>
      </c>
    </row>
    <row r="398" spans="1:4">
      <c r="A398" s="25" t="s">
        <v>2429</v>
      </c>
      <c r="B398" t="s">
        <v>5772</v>
      </c>
      <c r="C398" t="s">
        <v>3141</v>
      </c>
      <c r="D398" t="str">
        <f>LEFT(Tabla11[[#This Row],[Genero]],1)</f>
        <v>M</v>
      </c>
    </row>
    <row r="399" spans="1:4">
      <c r="A399" s="25" t="s">
        <v>1374</v>
      </c>
      <c r="B399" t="s">
        <v>5408</v>
      </c>
      <c r="C399" t="s">
        <v>3142</v>
      </c>
      <c r="D399" t="str">
        <f>LEFT(Tabla11[[#This Row],[Genero]],1)</f>
        <v>F</v>
      </c>
    </row>
    <row r="400" spans="1:4">
      <c r="A400" s="25" t="s">
        <v>2518</v>
      </c>
      <c r="B400" t="s">
        <v>5773</v>
      </c>
      <c r="C400" t="s">
        <v>3141</v>
      </c>
      <c r="D400" t="str">
        <f>LEFT(Tabla11[[#This Row],[Genero]],1)</f>
        <v>M</v>
      </c>
    </row>
    <row r="401" spans="1:4">
      <c r="A401" s="25" t="s">
        <v>1453</v>
      </c>
      <c r="B401" t="s">
        <v>5774</v>
      </c>
      <c r="C401" t="s">
        <v>3142</v>
      </c>
      <c r="D401" t="str">
        <f>LEFT(Tabla11[[#This Row],[Genero]],1)</f>
        <v>F</v>
      </c>
    </row>
    <row r="402" spans="1:4">
      <c r="A402" s="25" t="s">
        <v>2075</v>
      </c>
      <c r="B402" t="s">
        <v>5409</v>
      </c>
      <c r="C402" t="s">
        <v>3141</v>
      </c>
      <c r="D402" t="str">
        <f>LEFT(Tabla11[[#This Row],[Genero]],1)</f>
        <v>M</v>
      </c>
    </row>
    <row r="403" spans="1:4">
      <c r="A403" s="25" t="s">
        <v>1555</v>
      </c>
      <c r="B403" t="s">
        <v>5090</v>
      </c>
      <c r="C403" t="s">
        <v>3141</v>
      </c>
      <c r="D403" t="str">
        <f>LEFT(Tabla11[[#This Row],[Genero]],1)</f>
        <v>M</v>
      </c>
    </row>
    <row r="404" spans="1:4">
      <c r="A404" s="25" t="s">
        <v>2121</v>
      </c>
      <c r="B404" t="s">
        <v>5775</v>
      </c>
      <c r="C404" t="s">
        <v>3142</v>
      </c>
      <c r="D404" t="str">
        <f>LEFT(Tabla11[[#This Row],[Genero]],1)</f>
        <v>F</v>
      </c>
    </row>
    <row r="405" spans="1:4">
      <c r="A405" s="25" t="s">
        <v>1495</v>
      </c>
      <c r="B405" t="s">
        <v>5776</v>
      </c>
      <c r="C405" t="s">
        <v>3142</v>
      </c>
      <c r="D405" t="str">
        <f>LEFT(Tabla11[[#This Row],[Genero]],1)</f>
        <v>F</v>
      </c>
    </row>
    <row r="406" spans="1:4">
      <c r="A406" s="25" t="s">
        <v>2607</v>
      </c>
      <c r="B406" t="s">
        <v>5091</v>
      </c>
      <c r="C406" t="s">
        <v>3141</v>
      </c>
      <c r="D406" t="str">
        <f>LEFT(Tabla11[[#This Row],[Genero]],1)</f>
        <v>M</v>
      </c>
    </row>
    <row r="407" spans="1:4">
      <c r="A407" s="25" t="s">
        <v>2515</v>
      </c>
      <c r="B407" t="s">
        <v>5777</v>
      </c>
      <c r="C407" t="s">
        <v>3142</v>
      </c>
      <c r="D407" t="str">
        <f>LEFT(Tabla11[[#This Row],[Genero]],1)</f>
        <v>F</v>
      </c>
    </row>
    <row r="408" spans="1:4">
      <c r="A408" s="25" t="s">
        <v>1524</v>
      </c>
      <c r="B408" t="s">
        <v>5092</v>
      </c>
      <c r="C408" t="s">
        <v>3142</v>
      </c>
      <c r="D408" t="str">
        <f>LEFT(Tabla11[[#This Row],[Genero]],1)</f>
        <v>F</v>
      </c>
    </row>
    <row r="409" spans="1:4">
      <c r="A409" s="25" t="s">
        <v>2662</v>
      </c>
      <c r="B409" t="s">
        <v>5093</v>
      </c>
      <c r="C409" t="s">
        <v>3141</v>
      </c>
      <c r="D409" t="str">
        <f>LEFT(Tabla11[[#This Row],[Genero]],1)</f>
        <v>M</v>
      </c>
    </row>
    <row r="410" spans="1:4">
      <c r="A410" s="25" t="s">
        <v>2431</v>
      </c>
      <c r="B410" t="s">
        <v>5778</v>
      </c>
      <c r="C410" t="s">
        <v>3142</v>
      </c>
      <c r="D410" t="str">
        <f>LEFT(Tabla11[[#This Row],[Genero]],1)</f>
        <v>F</v>
      </c>
    </row>
    <row r="411" spans="1:4">
      <c r="A411" s="25" t="s">
        <v>1383</v>
      </c>
      <c r="B411" t="s">
        <v>5410</v>
      </c>
      <c r="C411" t="s">
        <v>3142</v>
      </c>
      <c r="D411" t="str">
        <f>LEFT(Tabla11[[#This Row],[Genero]],1)</f>
        <v>F</v>
      </c>
    </row>
    <row r="412" spans="1:4">
      <c r="A412" s="25" t="s">
        <v>2535</v>
      </c>
      <c r="B412" t="s">
        <v>5779</v>
      </c>
      <c r="C412" t="s">
        <v>3141</v>
      </c>
      <c r="D412" t="str">
        <f>LEFT(Tabla11[[#This Row],[Genero]],1)</f>
        <v>M</v>
      </c>
    </row>
    <row r="413" spans="1:4">
      <c r="A413" s="25" t="s">
        <v>2141</v>
      </c>
      <c r="B413" t="s">
        <v>5411</v>
      </c>
      <c r="C413" t="s">
        <v>3141</v>
      </c>
      <c r="D413" t="str">
        <f>LEFT(Tabla11[[#This Row],[Genero]],1)</f>
        <v>M</v>
      </c>
    </row>
    <row r="414" spans="1:4">
      <c r="A414" s="25" t="s">
        <v>3245</v>
      </c>
      <c r="B414" t="s">
        <v>4870</v>
      </c>
      <c r="C414" t="s">
        <v>3142</v>
      </c>
      <c r="D414" t="str">
        <f>LEFT(Tabla11[[#This Row],[Genero]],1)</f>
        <v>F</v>
      </c>
    </row>
    <row r="415" spans="1:4">
      <c r="A415" s="25" t="s">
        <v>3055</v>
      </c>
      <c r="B415" t="s">
        <v>4871</v>
      </c>
      <c r="C415" t="s">
        <v>3141</v>
      </c>
      <c r="D415" t="str">
        <f>LEFT(Tabla11[[#This Row],[Genero]],1)</f>
        <v>M</v>
      </c>
    </row>
    <row r="416" spans="1:4">
      <c r="A416" s="25" t="s">
        <v>1392</v>
      </c>
      <c r="B416" t="s">
        <v>5780</v>
      </c>
      <c r="C416" t="s">
        <v>3141</v>
      </c>
      <c r="D416" t="str">
        <f>LEFT(Tabla11[[#This Row],[Genero]],1)</f>
        <v>M</v>
      </c>
    </row>
    <row r="417" spans="1:4">
      <c r="A417" s="25" t="s">
        <v>1412</v>
      </c>
      <c r="B417" t="s">
        <v>5781</v>
      </c>
      <c r="C417" t="s">
        <v>3142</v>
      </c>
      <c r="D417" t="str">
        <f>LEFT(Tabla11[[#This Row],[Genero]],1)</f>
        <v>F</v>
      </c>
    </row>
    <row r="418" spans="1:4">
      <c r="A418" s="25" t="s">
        <v>2116</v>
      </c>
      <c r="B418" t="s">
        <v>5412</v>
      </c>
      <c r="C418" t="s">
        <v>3142</v>
      </c>
      <c r="D418" t="str">
        <f>LEFT(Tabla11[[#This Row],[Genero]],1)</f>
        <v>F</v>
      </c>
    </row>
    <row r="419" spans="1:4">
      <c r="A419" s="25" t="s">
        <v>2190</v>
      </c>
      <c r="B419" t="s">
        <v>5413</v>
      </c>
      <c r="C419" t="s">
        <v>3142</v>
      </c>
      <c r="D419" t="str">
        <f>LEFT(Tabla11[[#This Row],[Genero]],1)</f>
        <v>F</v>
      </c>
    </row>
    <row r="420" spans="1:4">
      <c r="A420" s="25" t="s">
        <v>1482</v>
      </c>
      <c r="B420" t="s">
        <v>5782</v>
      </c>
      <c r="C420" t="s">
        <v>3141</v>
      </c>
      <c r="D420" t="str">
        <f>LEFT(Tabla11[[#This Row],[Genero]],1)</f>
        <v>M</v>
      </c>
    </row>
    <row r="421" spans="1:4">
      <c r="A421" s="25" t="s">
        <v>2140</v>
      </c>
      <c r="B421" t="s">
        <v>5414</v>
      </c>
      <c r="C421" t="s">
        <v>3141</v>
      </c>
      <c r="D421" t="str">
        <f>LEFT(Tabla11[[#This Row],[Genero]],1)</f>
        <v>M</v>
      </c>
    </row>
    <row r="422" spans="1:4">
      <c r="A422" s="25" t="s">
        <v>2555</v>
      </c>
      <c r="B422" t="s">
        <v>5783</v>
      </c>
      <c r="C422" t="s">
        <v>3142</v>
      </c>
      <c r="D422" t="str">
        <f>LEFT(Tabla11[[#This Row],[Genero]],1)</f>
        <v>F</v>
      </c>
    </row>
    <row r="423" spans="1:4">
      <c r="A423" s="25" t="s">
        <v>1425</v>
      </c>
      <c r="B423" t="s">
        <v>5784</v>
      </c>
      <c r="C423" t="s">
        <v>3142</v>
      </c>
      <c r="D423" t="str">
        <f>LEFT(Tabla11[[#This Row],[Genero]],1)</f>
        <v>F</v>
      </c>
    </row>
    <row r="424" spans="1:4">
      <c r="A424" s="25" t="s">
        <v>1309</v>
      </c>
      <c r="B424" t="s">
        <v>5415</v>
      </c>
      <c r="C424" t="s">
        <v>3142</v>
      </c>
      <c r="D424" t="str">
        <f>LEFT(Tabla11[[#This Row],[Genero]],1)</f>
        <v>F</v>
      </c>
    </row>
    <row r="425" spans="1:4">
      <c r="A425" s="25" t="s">
        <v>2095</v>
      </c>
      <c r="B425" t="s">
        <v>5416</v>
      </c>
      <c r="C425" t="s">
        <v>3141</v>
      </c>
      <c r="D425" t="str">
        <f>LEFT(Tabla11[[#This Row],[Genero]],1)</f>
        <v>M</v>
      </c>
    </row>
    <row r="426" spans="1:4">
      <c r="A426" s="25" t="s">
        <v>1550</v>
      </c>
      <c r="B426" t="s">
        <v>5094</v>
      </c>
      <c r="C426" t="s">
        <v>3142</v>
      </c>
      <c r="D426" t="str">
        <f>LEFT(Tabla11[[#This Row],[Genero]],1)</f>
        <v>F</v>
      </c>
    </row>
    <row r="427" spans="1:4">
      <c r="A427" s="25" t="s">
        <v>2549</v>
      </c>
      <c r="B427" t="s">
        <v>5785</v>
      </c>
      <c r="C427" t="s">
        <v>3141</v>
      </c>
      <c r="D427" t="str">
        <f>LEFT(Tabla11[[#This Row],[Genero]],1)</f>
        <v>M</v>
      </c>
    </row>
    <row r="428" spans="1:4">
      <c r="A428" s="25" t="s">
        <v>3104</v>
      </c>
      <c r="B428" t="s">
        <v>5095</v>
      </c>
      <c r="C428" t="s">
        <v>3141</v>
      </c>
      <c r="D428" t="str">
        <f>LEFT(Tabla11[[#This Row],[Genero]],1)</f>
        <v>M</v>
      </c>
    </row>
    <row r="429" spans="1:4">
      <c r="A429" s="25" t="s">
        <v>2487</v>
      </c>
      <c r="B429" t="s">
        <v>5786</v>
      </c>
      <c r="C429" t="s">
        <v>3141</v>
      </c>
      <c r="D429" t="str">
        <f>LEFT(Tabla11[[#This Row],[Genero]],1)</f>
        <v>M</v>
      </c>
    </row>
    <row r="430" spans="1:4">
      <c r="A430" s="25" t="s">
        <v>1460</v>
      </c>
      <c r="B430" t="s">
        <v>5787</v>
      </c>
      <c r="C430" t="s">
        <v>3142</v>
      </c>
      <c r="D430" t="str">
        <f>LEFT(Tabla11[[#This Row],[Genero]],1)</f>
        <v>F</v>
      </c>
    </row>
    <row r="431" spans="1:4">
      <c r="A431" s="25" t="s">
        <v>2376</v>
      </c>
      <c r="B431" t="s">
        <v>5788</v>
      </c>
      <c r="C431" t="s">
        <v>3141</v>
      </c>
      <c r="D431" t="str">
        <f>LEFT(Tabla11[[#This Row],[Genero]],1)</f>
        <v>M</v>
      </c>
    </row>
    <row r="432" spans="1:4">
      <c r="A432" s="25" t="s">
        <v>1393</v>
      </c>
      <c r="B432" t="s">
        <v>5789</v>
      </c>
      <c r="C432" t="s">
        <v>3142</v>
      </c>
      <c r="D432" t="str">
        <f>LEFT(Tabla11[[#This Row],[Genero]],1)</f>
        <v>F</v>
      </c>
    </row>
    <row r="433" spans="1:4">
      <c r="A433" s="25" t="s">
        <v>2631</v>
      </c>
      <c r="B433" t="s">
        <v>5096</v>
      </c>
      <c r="C433" t="s">
        <v>3142</v>
      </c>
      <c r="D433" t="str">
        <f>LEFT(Tabla11[[#This Row],[Genero]],1)</f>
        <v>F</v>
      </c>
    </row>
    <row r="434" spans="1:4">
      <c r="A434" s="25" t="s">
        <v>2947</v>
      </c>
      <c r="B434" t="s">
        <v>6040</v>
      </c>
      <c r="C434" t="s">
        <v>3142</v>
      </c>
      <c r="D434" t="str">
        <f>LEFT(Tabla11[[#This Row],[Genero]],1)</f>
        <v>F</v>
      </c>
    </row>
    <row r="435" spans="1:4">
      <c r="A435" s="25" t="s">
        <v>1536</v>
      </c>
      <c r="B435" t="s">
        <v>5097</v>
      </c>
      <c r="C435" t="s">
        <v>3142</v>
      </c>
      <c r="D435" t="str">
        <f>LEFT(Tabla11[[#This Row],[Genero]],1)</f>
        <v>F</v>
      </c>
    </row>
    <row r="436" spans="1:4">
      <c r="A436" s="25" t="s">
        <v>2017</v>
      </c>
      <c r="B436" t="s">
        <v>5417</v>
      </c>
      <c r="C436" t="s">
        <v>3142</v>
      </c>
      <c r="D436" t="str">
        <f>LEFT(Tabla11[[#This Row],[Genero]],1)</f>
        <v>F</v>
      </c>
    </row>
    <row r="437" spans="1:4">
      <c r="A437" s="25" t="s">
        <v>1571</v>
      </c>
      <c r="B437" t="s">
        <v>5098</v>
      </c>
      <c r="C437" t="s">
        <v>3141</v>
      </c>
      <c r="D437" t="str">
        <f>LEFT(Tabla11[[#This Row],[Genero]],1)</f>
        <v>M</v>
      </c>
    </row>
    <row r="438" spans="1:4">
      <c r="A438" s="25" t="s">
        <v>2148</v>
      </c>
      <c r="B438" t="s">
        <v>5418</v>
      </c>
      <c r="C438" t="s">
        <v>3141</v>
      </c>
      <c r="D438" t="str">
        <f>LEFT(Tabla11[[#This Row],[Genero]],1)</f>
        <v>M</v>
      </c>
    </row>
    <row r="439" spans="1:4">
      <c r="A439" s="25" t="s">
        <v>2450</v>
      </c>
      <c r="B439" t="s">
        <v>5790</v>
      </c>
      <c r="C439" t="s">
        <v>3142</v>
      </c>
      <c r="D439" t="str">
        <f>LEFT(Tabla11[[#This Row],[Genero]],1)</f>
        <v>F</v>
      </c>
    </row>
    <row r="440" spans="1:4">
      <c r="A440" s="25" t="s">
        <v>2906</v>
      </c>
      <c r="B440" t="s">
        <v>6211</v>
      </c>
      <c r="C440" t="s">
        <v>3142</v>
      </c>
      <c r="D440" t="str">
        <f>LEFT(Tabla11[[#This Row],[Genero]],1)</f>
        <v>F</v>
      </c>
    </row>
    <row r="441" spans="1:4">
      <c r="A441" s="25" t="s">
        <v>2844</v>
      </c>
      <c r="B441" t="s">
        <v>4872</v>
      </c>
      <c r="C441" t="s">
        <v>3142</v>
      </c>
      <c r="D441" t="str">
        <f>LEFT(Tabla11[[#This Row],[Genero]],1)</f>
        <v>F</v>
      </c>
    </row>
    <row r="442" spans="1:4">
      <c r="A442" s="25" t="s">
        <v>3095</v>
      </c>
      <c r="B442" t="s">
        <v>5791</v>
      </c>
      <c r="C442" t="s">
        <v>3142</v>
      </c>
      <c r="D442" t="str">
        <f>LEFT(Tabla11[[#This Row],[Genero]],1)</f>
        <v>F</v>
      </c>
    </row>
    <row r="443" spans="1:4">
      <c r="A443" s="25" t="s">
        <v>1449</v>
      </c>
      <c r="B443" t="s">
        <v>5792</v>
      </c>
      <c r="C443" t="s">
        <v>3141</v>
      </c>
      <c r="D443" t="str">
        <f>LEFT(Tabla11[[#This Row],[Genero]],1)</f>
        <v>M</v>
      </c>
    </row>
    <row r="444" spans="1:4">
      <c r="A444" s="25" t="s">
        <v>2239</v>
      </c>
      <c r="B444" t="s">
        <v>5419</v>
      </c>
      <c r="C444" t="s">
        <v>3142</v>
      </c>
      <c r="D444" t="str">
        <f>LEFT(Tabla11[[#This Row],[Genero]],1)</f>
        <v>F</v>
      </c>
    </row>
    <row r="445" spans="1:4">
      <c r="A445" s="25" t="s">
        <v>2263</v>
      </c>
      <c r="B445" t="s">
        <v>5420</v>
      </c>
      <c r="C445" t="s">
        <v>3141</v>
      </c>
      <c r="D445" t="str">
        <f>LEFT(Tabla11[[#This Row],[Genero]],1)</f>
        <v>M</v>
      </c>
    </row>
    <row r="446" spans="1:4">
      <c r="A446" s="25" t="s">
        <v>3014</v>
      </c>
      <c r="B446" t="s">
        <v>6041</v>
      </c>
      <c r="C446" t="s">
        <v>3141</v>
      </c>
      <c r="D446" t="str">
        <f>LEFT(Tabla11[[#This Row],[Genero]],1)</f>
        <v>M</v>
      </c>
    </row>
    <row r="447" spans="1:4">
      <c r="A447" s="25" t="s">
        <v>1452</v>
      </c>
      <c r="B447" t="s">
        <v>5421</v>
      </c>
      <c r="C447" t="s">
        <v>3142</v>
      </c>
      <c r="D447" t="str">
        <f>LEFT(Tabla11[[#This Row],[Genero]],1)</f>
        <v>F</v>
      </c>
    </row>
    <row r="448" spans="1:4">
      <c r="A448" s="25" t="s">
        <v>2142</v>
      </c>
      <c r="B448" t="s">
        <v>5422</v>
      </c>
      <c r="C448" t="s">
        <v>3141</v>
      </c>
      <c r="D448" t="str">
        <f>LEFT(Tabla11[[#This Row],[Genero]],1)</f>
        <v>M</v>
      </c>
    </row>
    <row r="449" spans="1:4">
      <c r="A449" s="25" t="s">
        <v>2544</v>
      </c>
      <c r="B449" t="s">
        <v>5793</v>
      </c>
      <c r="C449" t="s">
        <v>3141</v>
      </c>
      <c r="D449" t="str">
        <f>LEFT(Tabla11[[#This Row],[Genero]],1)</f>
        <v>M</v>
      </c>
    </row>
    <row r="450" spans="1:4">
      <c r="A450" s="25" t="s">
        <v>2396</v>
      </c>
      <c r="B450" t="s">
        <v>5794</v>
      </c>
      <c r="C450" t="s">
        <v>3141</v>
      </c>
      <c r="D450" t="str">
        <f>LEFT(Tabla11[[#This Row],[Genero]],1)</f>
        <v>M</v>
      </c>
    </row>
    <row r="451" spans="1:4">
      <c r="A451" s="25" t="s">
        <v>2712</v>
      </c>
      <c r="B451" t="s">
        <v>5099</v>
      </c>
      <c r="C451" t="s">
        <v>3141</v>
      </c>
      <c r="D451" t="str">
        <f>LEFT(Tabla11[[#This Row],[Genero]],1)</f>
        <v>M</v>
      </c>
    </row>
    <row r="452" spans="1:4">
      <c r="A452" s="25" t="s">
        <v>2688</v>
      </c>
      <c r="B452" t="s">
        <v>5100</v>
      </c>
      <c r="C452" t="s">
        <v>3142</v>
      </c>
      <c r="D452" t="str">
        <f>LEFT(Tabla11[[#This Row],[Genero]],1)</f>
        <v>F</v>
      </c>
    </row>
    <row r="453" spans="1:4">
      <c r="A453" s="25" t="s">
        <v>2407</v>
      </c>
      <c r="B453" t="s">
        <v>5795</v>
      </c>
      <c r="C453" t="s">
        <v>3141</v>
      </c>
      <c r="D453" t="str">
        <f>LEFT(Tabla11[[#This Row],[Genero]],1)</f>
        <v>M</v>
      </c>
    </row>
    <row r="454" spans="1:4">
      <c r="A454" s="25" t="s">
        <v>2618</v>
      </c>
      <c r="B454" t="s">
        <v>5101</v>
      </c>
      <c r="C454" t="s">
        <v>3142</v>
      </c>
      <c r="D454" t="str">
        <f>LEFT(Tabla11[[#This Row],[Genero]],1)</f>
        <v>F</v>
      </c>
    </row>
    <row r="455" spans="1:4">
      <c r="A455" s="25" t="s">
        <v>2365</v>
      </c>
      <c r="B455" t="s">
        <v>5796</v>
      </c>
      <c r="C455" t="s">
        <v>3141</v>
      </c>
      <c r="D455" t="str">
        <f>LEFT(Tabla11[[#This Row],[Genero]],1)</f>
        <v>M</v>
      </c>
    </row>
    <row r="456" spans="1:4">
      <c r="A456" s="25" t="s">
        <v>1537</v>
      </c>
      <c r="B456" t="s">
        <v>5102</v>
      </c>
      <c r="C456" t="s">
        <v>3142</v>
      </c>
      <c r="D456" t="str">
        <f>LEFT(Tabla11[[#This Row],[Genero]],1)</f>
        <v>F</v>
      </c>
    </row>
    <row r="457" spans="1:4">
      <c r="A457" s="25" t="s">
        <v>1478</v>
      </c>
      <c r="B457" t="s">
        <v>5797</v>
      </c>
      <c r="C457" t="s">
        <v>3142</v>
      </c>
      <c r="D457" t="str">
        <f>LEFT(Tabla11[[#This Row],[Genero]],1)</f>
        <v>F</v>
      </c>
    </row>
    <row r="458" spans="1:4">
      <c r="A458" s="25" t="s">
        <v>2113</v>
      </c>
      <c r="B458" t="s">
        <v>5423</v>
      </c>
      <c r="C458" t="s">
        <v>3141</v>
      </c>
      <c r="D458" t="str">
        <f>LEFT(Tabla11[[#This Row],[Genero]],1)</f>
        <v>M</v>
      </c>
    </row>
    <row r="459" spans="1:4">
      <c r="A459" s="25" t="s">
        <v>2897</v>
      </c>
      <c r="B459" t="s">
        <v>4873</v>
      </c>
      <c r="C459" t="s">
        <v>3142</v>
      </c>
      <c r="D459" t="str">
        <f>LEFT(Tabla11[[#This Row],[Genero]],1)</f>
        <v>F</v>
      </c>
    </row>
    <row r="460" spans="1:4">
      <c r="A460" s="25" t="s">
        <v>1572</v>
      </c>
      <c r="B460" t="s">
        <v>5103</v>
      </c>
      <c r="C460" t="s">
        <v>3141</v>
      </c>
      <c r="D460" t="str">
        <f>LEFT(Tabla11[[#This Row],[Genero]],1)</f>
        <v>M</v>
      </c>
    </row>
    <row r="461" spans="1:4">
      <c r="A461" s="25" t="s">
        <v>2378</v>
      </c>
      <c r="B461" t="s">
        <v>5798</v>
      </c>
      <c r="C461" t="s">
        <v>3142</v>
      </c>
      <c r="D461" t="str">
        <f>LEFT(Tabla11[[#This Row],[Genero]],1)</f>
        <v>F</v>
      </c>
    </row>
    <row r="462" spans="1:4">
      <c r="A462" s="25" t="s">
        <v>2165</v>
      </c>
      <c r="B462" t="s">
        <v>5424</v>
      </c>
      <c r="C462" t="s">
        <v>3142</v>
      </c>
      <c r="D462" t="str">
        <f>LEFT(Tabla11[[#This Row],[Genero]],1)</f>
        <v>F</v>
      </c>
    </row>
    <row r="463" spans="1:4">
      <c r="A463" s="25" t="s">
        <v>2965</v>
      </c>
      <c r="B463" t="s">
        <v>6042</v>
      </c>
      <c r="C463" t="s">
        <v>3141</v>
      </c>
      <c r="D463" t="str">
        <f>LEFT(Tabla11[[#This Row],[Genero]],1)</f>
        <v>M</v>
      </c>
    </row>
    <row r="464" spans="1:4">
      <c r="A464" s="25" t="s">
        <v>3253</v>
      </c>
      <c r="B464" t="s">
        <v>6043</v>
      </c>
      <c r="C464" t="s">
        <v>3141</v>
      </c>
      <c r="D464" t="str">
        <f>LEFT(Tabla11[[#This Row],[Genero]],1)</f>
        <v>M</v>
      </c>
    </row>
    <row r="465" spans="1:4">
      <c r="A465" s="25" t="s">
        <v>2496</v>
      </c>
      <c r="B465" t="s">
        <v>5799</v>
      </c>
      <c r="C465" t="s">
        <v>3141</v>
      </c>
      <c r="D465" t="str">
        <f>LEFT(Tabla11[[#This Row],[Genero]],1)</f>
        <v>M</v>
      </c>
    </row>
    <row r="466" spans="1:4">
      <c r="A466" s="25" t="s">
        <v>2160</v>
      </c>
      <c r="B466" t="s">
        <v>5425</v>
      </c>
      <c r="C466" t="s">
        <v>3142</v>
      </c>
      <c r="D466" t="str">
        <f>LEFT(Tabla11[[#This Row],[Genero]],1)</f>
        <v>F</v>
      </c>
    </row>
    <row r="467" spans="1:4">
      <c r="A467" s="25" t="s">
        <v>2369</v>
      </c>
      <c r="B467" t="s">
        <v>5800</v>
      </c>
      <c r="C467" t="s">
        <v>3141</v>
      </c>
      <c r="D467" t="str">
        <f>LEFT(Tabla11[[#This Row],[Genero]],1)</f>
        <v>M</v>
      </c>
    </row>
    <row r="468" spans="1:4">
      <c r="A468" s="25" t="s">
        <v>2237</v>
      </c>
      <c r="B468" t="s">
        <v>5426</v>
      </c>
      <c r="C468" t="s">
        <v>3142</v>
      </c>
      <c r="D468" t="str">
        <f>LEFT(Tabla11[[#This Row],[Genero]],1)</f>
        <v>F</v>
      </c>
    </row>
    <row r="469" spans="1:4">
      <c r="A469" s="25" t="s">
        <v>1545</v>
      </c>
      <c r="B469" t="s">
        <v>5104</v>
      </c>
      <c r="C469" t="s">
        <v>3142</v>
      </c>
      <c r="D469" t="str">
        <f>LEFT(Tabla11[[#This Row],[Genero]],1)</f>
        <v>F</v>
      </c>
    </row>
    <row r="470" spans="1:4">
      <c r="A470" s="25" t="s">
        <v>1513</v>
      </c>
      <c r="B470" t="s">
        <v>5105</v>
      </c>
      <c r="C470" t="s">
        <v>3141</v>
      </c>
      <c r="D470" t="str">
        <f>LEFT(Tabla11[[#This Row],[Genero]],1)</f>
        <v>M</v>
      </c>
    </row>
    <row r="471" spans="1:4">
      <c r="A471" s="25" t="s">
        <v>1430</v>
      </c>
      <c r="B471" t="s">
        <v>5801</v>
      </c>
      <c r="C471" t="s">
        <v>3141</v>
      </c>
      <c r="D471" t="str">
        <f>LEFT(Tabla11[[#This Row],[Genero]],1)</f>
        <v>M</v>
      </c>
    </row>
    <row r="472" spans="1:4">
      <c r="A472" s="25" t="s">
        <v>2970</v>
      </c>
      <c r="B472" t="s">
        <v>6044</v>
      </c>
      <c r="C472" t="s">
        <v>3141</v>
      </c>
      <c r="D472" t="str">
        <f>LEFT(Tabla11[[#This Row],[Genero]],1)</f>
        <v>M</v>
      </c>
    </row>
    <row r="473" spans="1:4">
      <c r="A473" s="25" t="s">
        <v>2956</v>
      </c>
      <c r="B473" t="s">
        <v>6045</v>
      </c>
      <c r="C473" t="s">
        <v>3141</v>
      </c>
      <c r="D473" t="str">
        <f>LEFT(Tabla11[[#This Row],[Genero]],1)</f>
        <v>M</v>
      </c>
    </row>
    <row r="474" spans="1:4">
      <c r="A474" s="25" t="s">
        <v>3038</v>
      </c>
      <c r="B474" t="s">
        <v>6046</v>
      </c>
      <c r="C474" t="s">
        <v>3141</v>
      </c>
      <c r="D474" t="str">
        <f>LEFT(Tabla11[[#This Row],[Genero]],1)</f>
        <v>M</v>
      </c>
    </row>
    <row r="475" spans="1:4">
      <c r="A475" s="25" t="s">
        <v>2990</v>
      </c>
      <c r="B475" t="s">
        <v>6047</v>
      </c>
      <c r="C475" t="s">
        <v>3141</v>
      </c>
      <c r="D475" t="str">
        <f>LEFT(Tabla11[[#This Row],[Genero]],1)</f>
        <v>M</v>
      </c>
    </row>
    <row r="476" spans="1:4">
      <c r="A476" s="25" t="s">
        <v>3037</v>
      </c>
      <c r="B476" t="s">
        <v>6048</v>
      </c>
      <c r="C476" t="s">
        <v>3141</v>
      </c>
      <c r="D476" t="str">
        <f>LEFT(Tabla11[[#This Row],[Genero]],1)</f>
        <v>M</v>
      </c>
    </row>
    <row r="477" spans="1:4">
      <c r="A477" s="25" t="s">
        <v>3333</v>
      </c>
      <c r="B477" t="s">
        <v>6049</v>
      </c>
      <c r="C477" t="s">
        <v>3141</v>
      </c>
      <c r="D477" t="str">
        <f>LEFT(Tabla11[[#This Row],[Genero]],1)</f>
        <v>M</v>
      </c>
    </row>
    <row r="478" spans="1:4">
      <c r="A478" s="25" t="s">
        <v>2949</v>
      </c>
      <c r="B478" t="s">
        <v>6050</v>
      </c>
      <c r="C478" t="s">
        <v>3141</v>
      </c>
      <c r="D478" t="str">
        <f>LEFT(Tabla11[[#This Row],[Genero]],1)</f>
        <v>M</v>
      </c>
    </row>
    <row r="479" spans="1:4">
      <c r="A479" s="25" t="s">
        <v>2946</v>
      </c>
      <c r="B479" t="s">
        <v>6051</v>
      </c>
      <c r="C479" t="s">
        <v>3141</v>
      </c>
      <c r="D479" t="str">
        <f>LEFT(Tabla11[[#This Row],[Genero]],1)</f>
        <v>M</v>
      </c>
    </row>
    <row r="480" spans="1:4">
      <c r="A480" s="25" t="s">
        <v>2997</v>
      </c>
      <c r="B480" t="s">
        <v>6052</v>
      </c>
      <c r="C480" t="s">
        <v>3142</v>
      </c>
      <c r="D480" t="str">
        <f>LEFT(Tabla11[[#This Row],[Genero]],1)</f>
        <v>F</v>
      </c>
    </row>
    <row r="481" spans="1:4">
      <c r="A481" s="25" t="s">
        <v>3059</v>
      </c>
      <c r="B481" t="s">
        <v>5427</v>
      </c>
      <c r="C481" t="s">
        <v>3141</v>
      </c>
      <c r="D481" t="str">
        <f>LEFT(Tabla11[[#This Row],[Genero]],1)</f>
        <v>M</v>
      </c>
    </row>
    <row r="482" spans="1:4">
      <c r="A482" s="25" t="s">
        <v>1538</v>
      </c>
      <c r="B482" t="s">
        <v>5106</v>
      </c>
      <c r="C482" t="s">
        <v>3142</v>
      </c>
      <c r="D482" t="str">
        <f>LEFT(Tabla11[[#This Row],[Genero]],1)</f>
        <v>F</v>
      </c>
    </row>
    <row r="483" spans="1:4">
      <c r="A483" s="25" t="s">
        <v>1330</v>
      </c>
      <c r="B483" t="s">
        <v>5428</v>
      </c>
      <c r="C483" t="s">
        <v>3141</v>
      </c>
      <c r="D483" t="str">
        <f>LEFT(Tabla11[[#This Row],[Genero]],1)</f>
        <v>M</v>
      </c>
    </row>
    <row r="484" spans="1:4">
      <c r="A484" s="25" t="s">
        <v>1475</v>
      </c>
      <c r="B484" t="s">
        <v>5802</v>
      </c>
      <c r="C484" t="s">
        <v>3141</v>
      </c>
      <c r="D484" t="str">
        <f>LEFT(Tabla11[[#This Row],[Genero]],1)</f>
        <v>M</v>
      </c>
    </row>
    <row r="485" spans="1:4">
      <c r="A485" s="25" t="s">
        <v>2508</v>
      </c>
      <c r="B485" t="s">
        <v>5803</v>
      </c>
      <c r="C485" t="s">
        <v>3142</v>
      </c>
      <c r="D485" t="str">
        <f>LEFT(Tabla11[[#This Row],[Genero]],1)</f>
        <v>F</v>
      </c>
    </row>
    <row r="486" spans="1:4">
      <c r="A486" s="25" t="s">
        <v>3013</v>
      </c>
      <c r="B486" t="s">
        <v>6053</v>
      </c>
      <c r="C486" t="s">
        <v>3141</v>
      </c>
      <c r="D486" t="str">
        <f>LEFT(Tabla11[[#This Row],[Genero]],1)</f>
        <v>M</v>
      </c>
    </row>
    <row r="487" spans="1:4">
      <c r="A487" s="25" t="s">
        <v>2499</v>
      </c>
      <c r="B487" t="s">
        <v>5804</v>
      </c>
      <c r="C487" t="s">
        <v>3141</v>
      </c>
      <c r="D487" t="str">
        <f>LEFT(Tabla11[[#This Row],[Genero]],1)</f>
        <v>M</v>
      </c>
    </row>
    <row r="488" spans="1:4">
      <c r="A488" s="25" t="s">
        <v>2935</v>
      </c>
      <c r="B488" t="s">
        <v>6054</v>
      </c>
      <c r="C488" t="s">
        <v>3142</v>
      </c>
      <c r="D488" t="str">
        <f>LEFT(Tabla11[[#This Row],[Genero]],1)</f>
        <v>F</v>
      </c>
    </row>
    <row r="489" spans="1:4">
      <c r="A489" s="25" t="s">
        <v>2980</v>
      </c>
      <c r="B489" t="s">
        <v>6055</v>
      </c>
      <c r="C489" t="s">
        <v>3141</v>
      </c>
      <c r="D489" t="str">
        <f>LEFT(Tabla11[[#This Row],[Genero]],1)</f>
        <v>M</v>
      </c>
    </row>
    <row r="490" spans="1:4">
      <c r="A490" s="25" t="s">
        <v>1424</v>
      </c>
      <c r="B490" t="s">
        <v>5805</v>
      </c>
      <c r="C490" t="s">
        <v>3142</v>
      </c>
      <c r="D490" t="str">
        <f>LEFT(Tabla11[[#This Row],[Genero]],1)</f>
        <v>F</v>
      </c>
    </row>
    <row r="491" spans="1:4">
      <c r="A491" s="25" t="s">
        <v>1488</v>
      </c>
      <c r="B491" t="s">
        <v>5806</v>
      </c>
      <c r="C491" t="s">
        <v>3142</v>
      </c>
      <c r="D491" t="str">
        <f>LEFT(Tabla11[[#This Row],[Genero]],1)</f>
        <v>F</v>
      </c>
    </row>
    <row r="492" spans="1:4">
      <c r="A492" s="25" t="s">
        <v>2241</v>
      </c>
      <c r="B492" t="s">
        <v>5429</v>
      </c>
      <c r="C492" t="s">
        <v>3141</v>
      </c>
      <c r="D492" t="str">
        <f>LEFT(Tabla11[[#This Row],[Genero]],1)</f>
        <v>M</v>
      </c>
    </row>
    <row r="493" spans="1:4">
      <c r="A493" s="25" t="s">
        <v>2574</v>
      </c>
      <c r="B493" t="s">
        <v>5107</v>
      </c>
      <c r="C493" t="s">
        <v>3141</v>
      </c>
      <c r="D493" t="str">
        <f>LEFT(Tabla11[[#This Row],[Genero]],1)</f>
        <v>M</v>
      </c>
    </row>
    <row r="494" spans="1:4">
      <c r="A494" s="25" t="s">
        <v>2763</v>
      </c>
      <c r="B494" t="s">
        <v>4874</v>
      </c>
      <c r="C494" t="s">
        <v>3142</v>
      </c>
      <c r="D494" t="str">
        <f>LEFT(Tabla11[[#This Row],[Genero]],1)</f>
        <v>F</v>
      </c>
    </row>
    <row r="495" spans="1:4">
      <c r="A495" s="25" t="s">
        <v>2966</v>
      </c>
      <c r="B495" t="s">
        <v>6056</v>
      </c>
      <c r="C495" t="s">
        <v>3141</v>
      </c>
      <c r="D495" t="str">
        <f>LEFT(Tabla11[[#This Row],[Genero]],1)</f>
        <v>M</v>
      </c>
    </row>
    <row r="496" spans="1:4">
      <c r="A496" s="25" t="s">
        <v>2547</v>
      </c>
      <c r="B496" t="s">
        <v>5807</v>
      </c>
      <c r="C496" t="s">
        <v>3142</v>
      </c>
      <c r="D496" t="str">
        <f>LEFT(Tabla11[[#This Row],[Genero]],1)</f>
        <v>F</v>
      </c>
    </row>
    <row r="497" spans="1:4">
      <c r="A497" s="25" t="s">
        <v>2843</v>
      </c>
      <c r="B497" t="s">
        <v>4875</v>
      </c>
      <c r="C497" t="s">
        <v>3142</v>
      </c>
      <c r="D497" t="str">
        <f>LEFT(Tabla11[[#This Row],[Genero]],1)</f>
        <v>F</v>
      </c>
    </row>
    <row r="498" spans="1:4">
      <c r="A498" s="25" t="s">
        <v>2127</v>
      </c>
      <c r="B498" t="s">
        <v>5430</v>
      </c>
      <c r="C498" t="s">
        <v>3141</v>
      </c>
      <c r="D498" t="str">
        <f>LEFT(Tabla11[[#This Row],[Genero]],1)</f>
        <v>M</v>
      </c>
    </row>
    <row r="499" spans="1:4">
      <c r="A499" s="25" t="s">
        <v>2200</v>
      </c>
      <c r="B499" t="s">
        <v>5431</v>
      </c>
      <c r="C499" t="s">
        <v>3141</v>
      </c>
      <c r="D499" t="str">
        <f>LEFT(Tabla11[[#This Row],[Genero]],1)</f>
        <v>M</v>
      </c>
    </row>
    <row r="500" spans="1:4">
      <c r="A500" s="25" t="s">
        <v>2168</v>
      </c>
      <c r="B500" t="s">
        <v>5432</v>
      </c>
      <c r="C500" t="s">
        <v>3142</v>
      </c>
      <c r="D500" t="str">
        <f>LEFT(Tabla11[[#This Row],[Genero]],1)</f>
        <v>F</v>
      </c>
    </row>
    <row r="501" spans="1:4">
      <c r="A501" s="25" t="s">
        <v>1563</v>
      </c>
      <c r="B501" t="s">
        <v>5108</v>
      </c>
      <c r="C501" t="s">
        <v>3141</v>
      </c>
      <c r="D501" t="str">
        <f>LEFT(Tabla11[[#This Row],[Genero]],1)</f>
        <v>M</v>
      </c>
    </row>
    <row r="502" spans="1:4">
      <c r="A502" s="25" t="s">
        <v>2744</v>
      </c>
      <c r="B502" t="s">
        <v>5109</v>
      </c>
      <c r="C502" t="s">
        <v>3142</v>
      </c>
      <c r="D502" t="str">
        <f>LEFT(Tabla11[[#This Row],[Genero]],1)</f>
        <v>F</v>
      </c>
    </row>
    <row r="503" spans="1:4">
      <c r="A503" s="25" t="s">
        <v>2451</v>
      </c>
      <c r="B503" t="s">
        <v>5808</v>
      </c>
      <c r="C503" t="s">
        <v>3142</v>
      </c>
      <c r="D503" t="str">
        <f>LEFT(Tabla11[[#This Row],[Genero]],1)</f>
        <v>F</v>
      </c>
    </row>
    <row r="504" spans="1:4">
      <c r="A504" s="25" t="s">
        <v>2317</v>
      </c>
      <c r="B504" t="s">
        <v>5809</v>
      </c>
      <c r="C504" t="s">
        <v>3141</v>
      </c>
      <c r="D504" t="str">
        <f>LEFT(Tabla11[[#This Row],[Genero]],1)</f>
        <v>M</v>
      </c>
    </row>
    <row r="505" spans="1:4">
      <c r="A505" s="25" t="s">
        <v>2073</v>
      </c>
      <c r="B505" t="s">
        <v>5433</v>
      </c>
      <c r="C505" t="s">
        <v>3141</v>
      </c>
      <c r="D505" t="str">
        <f>LEFT(Tabla11[[#This Row],[Genero]],1)</f>
        <v>M</v>
      </c>
    </row>
    <row r="506" spans="1:4">
      <c r="A506" s="25" t="s">
        <v>2136</v>
      </c>
      <c r="B506" t="s">
        <v>5434</v>
      </c>
      <c r="C506" t="s">
        <v>3141</v>
      </c>
      <c r="D506" t="str">
        <f>LEFT(Tabla11[[#This Row],[Genero]],1)</f>
        <v>M</v>
      </c>
    </row>
    <row r="507" spans="1:4">
      <c r="A507" s="25" t="s">
        <v>2564</v>
      </c>
      <c r="B507" t="s">
        <v>5110</v>
      </c>
      <c r="C507" t="s">
        <v>3142</v>
      </c>
      <c r="D507" t="str">
        <f>LEFT(Tabla11[[#This Row],[Genero]],1)</f>
        <v>F</v>
      </c>
    </row>
    <row r="508" spans="1:4">
      <c r="A508" s="25" t="s">
        <v>2104</v>
      </c>
      <c r="B508" t="s">
        <v>5435</v>
      </c>
      <c r="C508" t="s">
        <v>3141</v>
      </c>
      <c r="D508" t="str">
        <f>LEFT(Tabla11[[#This Row],[Genero]],1)</f>
        <v>M</v>
      </c>
    </row>
    <row r="509" spans="1:4">
      <c r="A509" s="25" t="s">
        <v>1525</v>
      </c>
      <c r="B509" t="s">
        <v>5111</v>
      </c>
      <c r="C509" t="s">
        <v>3141</v>
      </c>
      <c r="D509" t="str">
        <f>LEFT(Tabla11[[#This Row],[Genero]],1)</f>
        <v>M</v>
      </c>
    </row>
    <row r="510" spans="1:4">
      <c r="A510" s="25" t="s">
        <v>2252</v>
      </c>
      <c r="B510" t="s">
        <v>5436</v>
      </c>
      <c r="C510" t="s">
        <v>3141</v>
      </c>
      <c r="D510" t="str">
        <f>LEFT(Tabla11[[#This Row],[Genero]],1)</f>
        <v>M</v>
      </c>
    </row>
    <row r="511" spans="1:4">
      <c r="A511" s="25" t="s">
        <v>1493</v>
      </c>
      <c r="B511" t="s">
        <v>5810</v>
      </c>
      <c r="C511" t="s">
        <v>3141</v>
      </c>
      <c r="D511" t="str">
        <f>LEFT(Tabla11[[#This Row],[Genero]],1)</f>
        <v>M</v>
      </c>
    </row>
    <row r="512" spans="1:4">
      <c r="A512" s="25" t="s">
        <v>2630</v>
      </c>
      <c r="B512" t="s">
        <v>5112</v>
      </c>
      <c r="C512" t="s">
        <v>3142</v>
      </c>
      <c r="D512" t="str">
        <f>LEFT(Tabla11[[#This Row],[Genero]],1)</f>
        <v>F</v>
      </c>
    </row>
    <row r="513" spans="1:4">
      <c r="A513" s="25" t="s">
        <v>1365</v>
      </c>
      <c r="B513" t="s">
        <v>5437</v>
      </c>
      <c r="C513" t="s">
        <v>3142</v>
      </c>
      <c r="D513" t="str">
        <f>LEFT(Tabla11[[#This Row],[Genero]],1)</f>
        <v>F</v>
      </c>
    </row>
    <row r="514" spans="1:4">
      <c r="A514" s="25" t="s">
        <v>2803</v>
      </c>
      <c r="B514" t="s">
        <v>4876</v>
      </c>
      <c r="C514" t="s">
        <v>3142</v>
      </c>
      <c r="D514" t="str">
        <f>LEFT(Tabla11[[#This Row],[Genero]],1)</f>
        <v>F</v>
      </c>
    </row>
    <row r="515" spans="1:4">
      <c r="A515" s="25" t="s">
        <v>2097</v>
      </c>
      <c r="B515" t="s">
        <v>5438</v>
      </c>
      <c r="C515" t="s">
        <v>3141</v>
      </c>
      <c r="D515" t="str">
        <f>LEFT(Tabla11[[#This Row],[Genero]],1)</f>
        <v>M</v>
      </c>
    </row>
    <row r="516" spans="1:4">
      <c r="A516" s="25" t="s">
        <v>1380</v>
      </c>
      <c r="B516" t="s">
        <v>5439</v>
      </c>
      <c r="C516" t="s">
        <v>3141</v>
      </c>
      <c r="D516" t="str">
        <f>LEFT(Tabla11[[#This Row],[Genero]],1)</f>
        <v>M</v>
      </c>
    </row>
    <row r="517" spans="1:4">
      <c r="A517" s="25" t="s">
        <v>2278</v>
      </c>
      <c r="B517" t="s">
        <v>5440</v>
      </c>
      <c r="C517" t="s">
        <v>3142</v>
      </c>
      <c r="D517" t="str">
        <f>LEFT(Tabla11[[#This Row],[Genero]],1)</f>
        <v>F</v>
      </c>
    </row>
    <row r="518" spans="1:4">
      <c r="A518" s="25" t="s">
        <v>2759</v>
      </c>
      <c r="B518" t="s">
        <v>4877</v>
      </c>
      <c r="C518" t="s">
        <v>3141</v>
      </c>
      <c r="D518" t="str">
        <f>LEFT(Tabla11[[#This Row],[Genero]],1)</f>
        <v>M</v>
      </c>
    </row>
    <row r="519" spans="1:4">
      <c r="A519" s="25" t="s">
        <v>1470</v>
      </c>
      <c r="B519" t="s">
        <v>5811</v>
      </c>
      <c r="C519" t="s">
        <v>3142</v>
      </c>
      <c r="D519" t="str">
        <f>LEFT(Tabla11[[#This Row],[Genero]],1)</f>
        <v>F</v>
      </c>
    </row>
    <row r="520" spans="1:4">
      <c r="A520" s="25" t="s">
        <v>3324</v>
      </c>
      <c r="B520" t="s">
        <v>5113</v>
      </c>
      <c r="C520" t="s">
        <v>3142</v>
      </c>
      <c r="D520" t="str">
        <f>LEFT(Tabla11[[#This Row],[Genero]],1)</f>
        <v>F</v>
      </c>
    </row>
    <row r="521" spans="1:4">
      <c r="A521" s="25" t="s">
        <v>1451</v>
      </c>
      <c r="B521" t="s">
        <v>5812</v>
      </c>
      <c r="C521" t="s">
        <v>3142</v>
      </c>
      <c r="D521" t="str">
        <f>LEFT(Tabla11[[#This Row],[Genero]],1)</f>
        <v>F</v>
      </c>
    </row>
    <row r="522" spans="1:4">
      <c r="A522" s="25" t="s">
        <v>1467</v>
      </c>
      <c r="B522" t="s">
        <v>5813</v>
      </c>
      <c r="C522" t="s">
        <v>3141</v>
      </c>
      <c r="D522" t="str">
        <f>LEFT(Tabla11[[#This Row],[Genero]],1)</f>
        <v>M</v>
      </c>
    </row>
    <row r="523" spans="1:4">
      <c r="A523" s="25" t="s">
        <v>2719</v>
      </c>
      <c r="B523" t="s">
        <v>5114</v>
      </c>
      <c r="C523" t="s">
        <v>3141</v>
      </c>
      <c r="D523" t="str">
        <f>LEFT(Tabla11[[#This Row],[Genero]],1)</f>
        <v>M</v>
      </c>
    </row>
    <row r="524" spans="1:4">
      <c r="A524" s="25" t="s">
        <v>3317</v>
      </c>
      <c r="B524" t="s">
        <v>4878</v>
      </c>
      <c r="C524" t="s">
        <v>3141</v>
      </c>
      <c r="D524" t="str">
        <f>LEFT(Tabla11[[#This Row],[Genero]],1)</f>
        <v>M</v>
      </c>
    </row>
    <row r="525" spans="1:4">
      <c r="A525" s="25" t="s">
        <v>2260</v>
      </c>
      <c r="B525" t="s">
        <v>5441</v>
      </c>
      <c r="C525" t="s">
        <v>3142</v>
      </c>
      <c r="D525" t="str">
        <f>LEFT(Tabla11[[#This Row],[Genero]],1)</f>
        <v>F</v>
      </c>
    </row>
    <row r="526" spans="1:4">
      <c r="A526" s="25" t="s">
        <v>2251</v>
      </c>
      <c r="B526" t="s">
        <v>5442</v>
      </c>
      <c r="C526" t="s">
        <v>3141</v>
      </c>
      <c r="D526" t="str">
        <f>LEFT(Tabla11[[#This Row],[Genero]],1)</f>
        <v>M</v>
      </c>
    </row>
    <row r="527" spans="1:4">
      <c r="A527" s="25" t="s">
        <v>3248</v>
      </c>
      <c r="B527" t="s">
        <v>5443</v>
      </c>
      <c r="C527" t="s">
        <v>3142</v>
      </c>
      <c r="D527" t="str">
        <f>LEFT(Tabla11[[#This Row],[Genero]],1)</f>
        <v>F</v>
      </c>
    </row>
    <row r="528" spans="1:4">
      <c r="A528" s="25" t="s">
        <v>1334</v>
      </c>
      <c r="B528" t="s">
        <v>5444</v>
      </c>
      <c r="C528" t="s">
        <v>3142</v>
      </c>
      <c r="D528" t="str">
        <f>LEFT(Tabla11[[#This Row],[Genero]],1)</f>
        <v>F</v>
      </c>
    </row>
    <row r="529" spans="1:4">
      <c r="A529" s="25" t="s">
        <v>1481</v>
      </c>
      <c r="B529" t="s">
        <v>5814</v>
      </c>
      <c r="C529" t="s">
        <v>3141</v>
      </c>
      <c r="D529" t="str">
        <f>LEFT(Tabla11[[#This Row],[Genero]],1)</f>
        <v>M</v>
      </c>
    </row>
    <row r="530" spans="1:4">
      <c r="A530" s="25" t="s">
        <v>1526</v>
      </c>
      <c r="B530" t="s">
        <v>5115</v>
      </c>
      <c r="C530" t="s">
        <v>3141</v>
      </c>
      <c r="D530" t="str">
        <f>LEFT(Tabla11[[#This Row],[Genero]],1)</f>
        <v>M</v>
      </c>
    </row>
    <row r="531" spans="1:4">
      <c r="A531" s="25" t="s">
        <v>2640</v>
      </c>
      <c r="B531" t="s">
        <v>5116</v>
      </c>
      <c r="C531" t="s">
        <v>3141</v>
      </c>
      <c r="D531" t="str">
        <f>LEFT(Tabla11[[#This Row],[Genero]],1)</f>
        <v>M</v>
      </c>
    </row>
    <row r="532" spans="1:4">
      <c r="A532" s="25" t="s">
        <v>3011</v>
      </c>
      <c r="B532" t="s">
        <v>6057</v>
      </c>
      <c r="C532" t="s">
        <v>3141</v>
      </c>
      <c r="D532" t="str">
        <f>LEFT(Tabla11[[#This Row],[Genero]],1)</f>
        <v>M</v>
      </c>
    </row>
    <row r="533" spans="1:4">
      <c r="A533" s="25" t="s">
        <v>2723</v>
      </c>
      <c r="B533" t="s">
        <v>5117</v>
      </c>
      <c r="C533" t="s">
        <v>3141</v>
      </c>
      <c r="D533" t="str">
        <f>LEFT(Tabla11[[#This Row],[Genero]],1)</f>
        <v>M</v>
      </c>
    </row>
    <row r="534" spans="1:4">
      <c r="A534" s="25" t="s">
        <v>2500</v>
      </c>
      <c r="B534" t="s">
        <v>5815</v>
      </c>
      <c r="C534" t="s">
        <v>3142</v>
      </c>
      <c r="D534" t="str">
        <f>LEFT(Tabla11[[#This Row],[Genero]],1)</f>
        <v>F</v>
      </c>
    </row>
    <row r="535" spans="1:4">
      <c r="A535" s="25" t="s">
        <v>2650</v>
      </c>
      <c r="B535" t="s">
        <v>5118</v>
      </c>
      <c r="C535" t="s">
        <v>3141</v>
      </c>
      <c r="D535" t="str">
        <f>LEFT(Tabla11[[#This Row],[Genero]],1)</f>
        <v>M</v>
      </c>
    </row>
    <row r="536" spans="1:4">
      <c r="A536" s="25" t="s">
        <v>2608</v>
      </c>
      <c r="B536" t="s">
        <v>5119</v>
      </c>
      <c r="C536" t="s">
        <v>3141</v>
      </c>
      <c r="D536" t="str">
        <f>LEFT(Tabla11[[#This Row],[Genero]],1)</f>
        <v>M</v>
      </c>
    </row>
    <row r="537" spans="1:4">
      <c r="A537" s="25" t="s">
        <v>1422</v>
      </c>
      <c r="B537" t="s">
        <v>5816</v>
      </c>
      <c r="C537" t="s">
        <v>3142</v>
      </c>
      <c r="D537" t="str">
        <f>LEFT(Tabla11[[#This Row],[Genero]],1)</f>
        <v>F</v>
      </c>
    </row>
    <row r="538" spans="1:4">
      <c r="A538" s="25" t="s">
        <v>1336</v>
      </c>
      <c r="B538" t="s">
        <v>5445</v>
      </c>
      <c r="C538" t="s">
        <v>3141</v>
      </c>
      <c r="D538" t="str">
        <f>LEFT(Tabla11[[#This Row],[Genero]],1)</f>
        <v>M</v>
      </c>
    </row>
    <row r="539" spans="1:4">
      <c r="A539" s="25" t="s">
        <v>2441</v>
      </c>
      <c r="B539" t="s">
        <v>5817</v>
      </c>
      <c r="C539" t="s">
        <v>3141</v>
      </c>
      <c r="D539" t="str">
        <f>LEFT(Tabla11[[#This Row],[Genero]],1)</f>
        <v>M</v>
      </c>
    </row>
    <row r="540" spans="1:4">
      <c r="A540" s="25" t="s">
        <v>2580</v>
      </c>
      <c r="B540" t="s">
        <v>5120</v>
      </c>
      <c r="C540" t="s">
        <v>3142</v>
      </c>
      <c r="D540" t="str">
        <f>LEFT(Tabla11[[#This Row],[Genero]],1)</f>
        <v>F</v>
      </c>
    </row>
    <row r="541" spans="1:4">
      <c r="A541" s="25" t="s">
        <v>2709</v>
      </c>
      <c r="B541" t="s">
        <v>5121</v>
      </c>
      <c r="C541" t="s">
        <v>3141</v>
      </c>
      <c r="D541" t="str">
        <f>LEFT(Tabla11[[#This Row],[Genero]],1)</f>
        <v>M</v>
      </c>
    </row>
    <row r="542" spans="1:4">
      <c r="A542" s="25" t="s">
        <v>2204</v>
      </c>
      <c r="B542" t="s">
        <v>5446</v>
      </c>
      <c r="C542" t="s">
        <v>3141</v>
      </c>
      <c r="D542" t="str">
        <f>LEFT(Tabla11[[#This Row],[Genero]],1)</f>
        <v>M</v>
      </c>
    </row>
    <row r="543" spans="1:4">
      <c r="A543" s="25" t="s">
        <v>1504</v>
      </c>
      <c r="B543" t="s">
        <v>5818</v>
      </c>
      <c r="C543" t="s">
        <v>3142</v>
      </c>
      <c r="D543" t="str">
        <f>LEFT(Tabla11[[#This Row],[Genero]],1)</f>
        <v>F</v>
      </c>
    </row>
    <row r="544" spans="1:4">
      <c r="A544" s="25" t="s">
        <v>2410</v>
      </c>
      <c r="B544" t="s">
        <v>5819</v>
      </c>
      <c r="C544" t="s">
        <v>3142</v>
      </c>
      <c r="D544" t="str">
        <f>LEFT(Tabla11[[#This Row],[Genero]],1)</f>
        <v>F</v>
      </c>
    </row>
    <row r="545" spans="1:4">
      <c r="A545" s="25" t="s">
        <v>2133</v>
      </c>
      <c r="B545" t="s">
        <v>5447</v>
      </c>
      <c r="C545" t="s">
        <v>3141</v>
      </c>
      <c r="D545" t="str">
        <f>LEFT(Tabla11[[#This Row],[Genero]],1)</f>
        <v>M</v>
      </c>
    </row>
    <row r="546" spans="1:4">
      <c r="A546" s="25" t="s">
        <v>2266</v>
      </c>
      <c r="B546" t="s">
        <v>5448</v>
      </c>
      <c r="C546" t="s">
        <v>3142</v>
      </c>
      <c r="D546" t="str">
        <f>LEFT(Tabla11[[#This Row],[Genero]],1)</f>
        <v>F</v>
      </c>
    </row>
    <row r="547" spans="1:4">
      <c r="A547" s="25" t="s">
        <v>1329</v>
      </c>
      <c r="B547" t="s">
        <v>5820</v>
      </c>
      <c r="C547" t="s">
        <v>3141</v>
      </c>
      <c r="D547" t="str">
        <f>LEFT(Tabla11[[#This Row],[Genero]],1)</f>
        <v>M</v>
      </c>
    </row>
    <row r="548" spans="1:4">
      <c r="A548" s="25" t="s">
        <v>1471</v>
      </c>
      <c r="B548" t="s">
        <v>5821</v>
      </c>
      <c r="C548" t="s">
        <v>3142</v>
      </c>
      <c r="D548" t="str">
        <f>LEFT(Tabla11[[#This Row],[Genero]],1)</f>
        <v>F</v>
      </c>
    </row>
    <row r="549" spans="1:4">
      <c r="A549" s="25" t="s">
        <v>2397</v>
      </c>
      <c r="B549" t="s">
        <v>5822</v>
      </c>
      <c r="C549" t="s">
        <v>3141</v>
      </c>
      <c r="D549" t="str">
        <f>LEFT(Tabla11[[#This Row],[Genero]],1)</f>
        <v>M</v>
      </c>
    </row>
    <row r="550" spans="1:4">
      <c r="A550" s="25" t="s">
        <v>3034</v>
      </c>
      <c r="B550" t="s">
        <v>6058</v>
      </c>
      <c r="C550" t="s">
        <v>3142</v>
      </c>
      <c r="D550" t="str">
        <f>LEFT(Tabla11[[#This Row],[Genero]],1)</f>
        <v>F</v>
      </c>
    </row>
    <row r="551" spans="1:4">
      <c r="A551" s="25" t="s">
        <v>2161</v>
      </c>
      <c r="B551" t="s">
        <v>5449</v>
      </c>
      <c r="C551" t="s">
        <v>3142</v>
      </c>
      <c r="D551" t="str">
        <f>LEFT(Tabla11[[#This Row],[Genero]],1)</f>
        <v>F</v>
      </c>
    </row>
    <row r="552" spans="1:4">
      <c r="A552" s="25" t="s">
        <v>1463</v>
      </c>
      <c r="B552" t="s">
        <v>5823</v>
      </c>
      <c r="C552" t="s">
        <v>3142</v>
      </c>
      <c r="D552" t="str">
        <f>LEFT(Tabla11[[#This Row],[Genero]],1)</f>
        <v>F</v>
      </c>
    </row>
    <row r="553" spans="1:4">
      <c r="A553" s="25" t="s">
        <v>2422</v>
      </c>
      <c r="B553" t="s">
        <v>5824</v>
      </c>
      <c r="C553" t="s">
        <v>3141</v>
      </c>
      <c r="D553" t="str">
        <f>LEFT(Tabla11[[#This Row],[Genero]],1)</f>
        <v>M</v>
      </c>
    </row>
    <row r="554" spans="1:4">
      <c r="A554" s="25" t="s">
        <v>2585</v>
      </c>
      <c r="B554" t="s">
        <v>5122</v>
      </c>
      <c r="C554" t="s">
        <v>3141</v>
      </c>
      <c r="D554" t="str">
        <f>LEFT(Tabla11[[#This Row],[Genero]],1)</f>
        <v>M</v>
      </c>
    </row>
    <row r="555" spans="1:4">
      <c r="A555" s="25" t="s">
        <v>2052</v>
      </c>
      <c r="B555" t="s">
        <v>5450</v>
      </c>
      <c r="C555" t="s">
        <v>3141</v>
      </c>
      <c r="D555" t="str">
        <f>LEFT(Tabla11[[#This Row],[Genero]],1)</f>
        <v>M</v>
      </c>
    </row>
    <row r="556" spans="1:4">
      <c r="A556" s="25" t="s">
        <v>1447</v>
      </c>
      <c r="B556" t="s">
        <v>5825</v>
      </c>
      <c r="C556" t="s">
        <v>3142</v>
      </c>
      <c r="D556" t="str">
        <f>LEFT(Tabla11[[#This Row],[Genero]],1)</f>
        <v>F</v>
      </c>
    </row>
    <row r="557" spans="1:4">
      <c r="A557" s="25" t="s">
        <v>2082</v>
      </c>
      <c r="B557" t="s">
        <v>5826</v>
      </c>
      <c r="C557" t="s">
        <v>3142</v>
      </c>
      <c r="D557" t="str">
        <f>LEFT(Tabla11[[#This Row],[Genero]],1)</f>
        <v>F</v>
      </c>
    </row>
    <row r="558" spans="1:4">
      <c r="A558" s="25" t="s">
        <v>2622</v>
      </c>
      <c r="B558" t="s">
        <v>5123</v>
      </c>
      <c r="C558" t="s">
        <v>3142</v>
      </c>
      <c r="D558" t="str">
        <f>LEFT(Tabla11[[#This Row],[Genero]],1)</f>
        <v>F</v>
      </c>
    </row>
    <row r="559" spans="1:4">
      <c r="A559" s="25" t="s">
        <v>2587</v>
      </c>
      <c r="B559" t="s">
        <v>5124</v>
      </c>
      <c r="C559" t="s">
        <v>3142</v>
      </c>
      <c r="D559" t="str">
        <f>LEFT(Tabla11[[#This Row],[Genero]],1)</f>
        <v>F</v>
      </c>
    </row>
    <row r="560" spans="1:4">
      <c r="A560" s="25" t="s">
        <v>2459</v>
      </c>
      <c r="B560" t="s">
        <v>5827</v>
      </c>
      <c r="C560" t="s">
        <v>3142</v>
      </c>
      <c r="D560" t="str">
        <f>LEFT(Tabla11[[#This Row],[Genero]],1)</f>
        <v>F</v>
      </c>
    </row>
    <row r="561" spans="1:4">
      <c r="A561" s="25" t="s">
        <v>1502</v>
      </c>
      <c r="B561" t="s">
        <v>5828</v>
      </c>
      <c r="C561" t="s">
        <v>3142</v>
      </c>
      <c r="D561" t="str">
        <f>LEFT(Tabla11[[#This Row],[Genero]],1)</f>
        <v>F</v>
      </c>
    </row>
    <row r="562" spans="1:4">
      <c r="A562" s="25" t="s">
        <v>1335</v>
      </c>
      <c r="B562" t="s">
        <v>5451</v>
      </c>
      <c r="C562" t="s">
        <v>3141</v>
      </c>
      <c r="D562" t="str">
        <f>LEFT(Tabla11[[#This Row],[Genero]],1)</f>
        <v>M</v>
      </c>
    </row>
    <row r="563" spans="1:4">
      <c r="A563" s="25" t="s">
        <v>2699</v>
      </c>
      <c r="B563" t="s">
        <v>5125</v>
      </c>
      <c r="C563" t="s">
        <v>3142</v>
      </c>
      <c r="D563" t="str">
        <f>LEFT(Tabla11[[#This Row],[Genero]],1)</f>
        <v>F</v>
      </c>
    </row>
    <row r="564" spans="1:4">
      <c r="A564" s="25" t="s">
        <v>3327</v>
      </c>
      <c r="B564" t="s">
        <v>5452</v>
      </c>
      <c r="C564" t="s">
        <v>3141</v>
      </c>
      <c r="D564" t="str">
        <f>LEFT(Tabla11[[#This Row],[Genero]],1)</f>
        <v>M</v>
      </c>
    </row>
    <row r="565" spans="1:4">
      <c r="A565" s="25" t="s">
        <v>2335</v>
      </c>
      <c r="B565" t="s">
        <v>5829</v>
      </c>
      <c r="C565" t="s">
        <v>3141</v>
      </c>
      <c r="D565" t="str">
        <f>LEFT(Tabla11[[#This Row],[Genero]],1)</f>
        <v>M</v>
      </c>
    </row>
    <row r="566" spans="1:4">
      <c r="A566" s="25" t="s">
        <v>2548</v>
      </c>
      <c r="B566" t="s">
        <v>5830</v>
      </c>
      <c r="C566" t="s">
        <v>3141</v>
      </c>
      <c r="D566" t="str">
        <f>LEFT(Tabla11[[#This Row],[Genero]],1)</f>
        <v>M</v>
      </c>
    </row>
    <row r="567" spans="1:4">
      <c r="A567" s="25" t="s">
        <v>1499</v>
      </c>
      <c r="B567" t="s">
        <v>5831</v>
      </c>
      <c r="C567" t="s">
        <v>3142</v>
      </c>
      <c r="D567" t="str">
        <f>LEFT(Tabla11[[#This Row],[Genero]],1)</f>
        <v>F</v>
      </c>
    </row>
    <row r="568" spans="1:4">
      <c r="A568" s="25" t="s">
        <v>2244</v>
      </c>
      <c r="B568" t="s">
        <v>5453</v>
      </c>
      <c r="C568" t="s">
        <v>3142</v>
      </c>
      <c r="D568" t="str">
        <f>LEFT(Tabla11[[#This Row],[Genero]],1)</f>
        <v>F</v>
      </c>
    </row>
    <row r="569" spans="1:4">
      <c r="A569" s="25" t="s">
        <v>2833</v>
      </c>
      <c r="B569" t="s">
        <v>4879</v>
      </c>
      <c r="C569" t="s">
        <v>3142</v>
      </c>
      <c r="D569" t="str">
        <f>LEFT(Tabla11[[#This Row],[Genero]],1)</f>
        <v>F</v>
      </c>
    </row>
    <row r="570" spans="1:4">
      <c r="A570" s="25" t="s">
        <v>2344</v>
      </c>
      <c r="B570" t="s">
        <v>5832</v>
      </c>
      <c r="C570" t="s">
        <v>3142</v>
      </c>
      <c r="D570" t="str">
        <f>LEFT(Tabla11[[#This Row],[Genero]],1)</f>
        <v>F</v>
      </c>
    </row>
    <row r="571" spans="1:4">
      <c r="A571" s="25" t="s">
        <v>4791</v>
      </c>
      <c r="B571" t="s">
        <v>5126</v>
      </c>
      <c r="C571" t="s">
        <v>3141</v>
      </c>
      <c r="D571" t="str">
        <f>LEFT(Tabla11[[#This Row],[Genero]],1)</f>
        <v>M</v>
      </c>
    </row>
    <row r="572" spans="1:4">
      <c r="A572" s="25" t="s">
        <v>4807</v>
      </c>
      <c r="B572" t="s">
        <v>4880</v>
      </c>
      <c r="C572" t="s">
        <v>3142</v>
      </c>
      <c r="D572" t="str">
        <f>LEFT(Tabla11[[#This Row],[Genero]],1)</f>
        <v>F</v>
      </c>
    </row>
    <row r="573" spans="1:4">
      <c r="A573" s="25" t="s">
        <v>2313</v>
      </c>
      <c r="B573" t="s">
        <v>5833</v>
      </c>
      <c r="C573" t="s">
        <v>3142</v>
      </c>
      <c r="D573" t="str">
        <f>LEFT(Tabla11[[#This Row],[Genero]],1)</f>
        <v>F</v>
      </c>
    </row>
    <row r="574" spans="1:4">
      <c r="A574" s="25" t="s">
        <v>2750</v>
      </c>
      <c r="B574" t="s">
        <v>5127</v>
      </c>
      <c r="C574" t="s">
        <v>3141</v>
      </c>
      <c r="D574" t="str">
        <f>LEFT(Tabla11[[#This Row],[Genero]],1)</f>
        <v>M</v>
      </c>
    </row>
    <row r="575" spans="1:4">
      <c r="A575" s="25" t="s">
        <v>2687</v>
      </c>
      <c r="B575" t="s">
        <v>5128</v>
      </c>
      <c r="C575" t="s">
        <v>3142</v>
      </c>
      <c r="D575" t="str">
        <f>LEFT(Tabla11[[#This Row],[Genero]],1)</f>
        <v>F</v>
      </c>
    </row>
    <row r="576" spans="1:4">
      <c r="A576" s="25" t="s">
        <v>1414</v>
      </c>
      <c r="B576" t="s">
        <v>5834</v>
      </c>
      <c r="C576" t="s">
        <v>3141</v>
      </c>
      <c r="D576" t="str">
        <f>LEFT(Tabla11[[#This Row],[Genero]],1)</f>
        <v>M</v>
      </c>
    </row>
    <row r="577" spans="1:4">
      <c r="A577" s="25" t="s">
        <v>2042</v>
      </c>
      <c r="B577" t="s">
        <v>5454</v>
      </c>
      <c r="C577" t="s">
        <v>3142</v>
      </c>
      <c r="D577" t="str">
        <f>LEFT(Tabla11[[#This Row],[Genero]],1)</f>
        <v>F</v>
      </c>
    </row>
    <row r="578" spans="1:4">
      <c r="A578" s="25" t="s">
        <v>2059</v>
      </c>
      <c r="B578" t="s">
        <v>5455</v>
      </c>
      <c r="C578" t="s">
        <v>3142</v>
      </c>
      <c r="D578" t="str">
        <f>LEFT(Tabla11[[#This Row],[Genero]],1)</f>
        <v>F</v>
      </c>
    </row>
    <row r="579" spans="1:4">
      <c r="A579" s="25" t="s">
        <v>2282</v>
      </c>
      <c r="B579" t="s">
        <v>5456</v>
      </c>
      <c r="C579" t="s">
        <v>3142</v>
      </c>
      <c r="D579" t="str">
        <f>LEFT(Tabla11[[#This Row],[Genero]],1)</f>
        <v>F</v>
      </c>
    </row>
    <row r="580" spans="1:4">
      <c r="A580" s="25" t="s">
        <v>2315</v>
      </c>
      <c r="B580" t="s">
        <v>5835</v>
      </c>
      <c r="C580" t="s">
        <v>3142</v>
      </c>
      <c r="D580" t="str">
        <f>LEFT(Tabla11[[#This Row],[Genero]],1)</f>
        <v>F</v>
      </c>
    </row>
    <row r="581" spans="1:4">
      <c r="A581" s="25" t="s">
        <v>2804</v>
      </c>
      <c r="B581" t="s">
        <v>4881</v>
      </c>
      <c r="C581" t="s">
        <v>3142</v>
      </c>
      <c r="D581" t="str">
        <f>LEFT(Tabla11[[#This Row],[Genero]],1)</f>
        <v>F</v>
      </c>
    </row>
    <row r="582" spans="1:4">
      <c r="A582" s="25" t="s">
        <v>2400</v>
      </c>
      <c r="B582" t="s">
        <v>5836</v>
      </c>
      <c r="C582" t="s">
        <v>3141</v>
      </c>
      <c r="D582" t="str">
        <f>LEFT(Tabla11[[#This Row],[Genero]],1)</f>
        <v>M</v>
      </c>
    </row>
    <row r="583" spans="1:4">
      <c r="A583" s="25" t="s">
        <v>2228</v>
      </c>
      <c r="B583" t="s">
        <v>5457</v>
      </c>
      <c r="C583" t="s">
        <v>3141</v>
      </c>
      <c r="D583" t="str">
        <f>LEFT(Tabla11[[#This Row],[Genero]],1)</f>
        <v>M</v>
      </c>
    </row>
    <row r="584" spans="1:4">
      <c r="A584" s="25" t="s">
        <v>3318</v>
      </c>
      <c r="B584" t="s">
        <v>4882</v>
      </c>
      <c r="C584" t="s">
        <v>3142</v>
      </c>
      <c r="D584" t="str">
        <f>LEFT(Tabla11[[#This Row],[Genero]],1)</f>
        <v>F</v>
      </c>
    </row>
    <row r="585" spans="1:4">
      <c r="A585" s="25" t="s">
        <v>1405</v>
      </c>
      <c r="B585" t="s">
        <v>5837</v>
      </c>
      <c r="C585" t="s">
        <v>3141</v>
      </c>
      <c r="D585" t="str">
        <f>LEFT(Tabla11[[#This Row],[Genero]],1)</f>
        <v>M</v>
      </c>
    </row>
    <row r="586" spans="1:4">
      <c r="A586" s="25" t="s">
        <v>2031</v>
      </c>
      <c r="B586" t="s">
        <v>5458</v>
      </c>
      <c r="C586" t="s">
        <v>3142</v>
      </c>
      <c r="D586" t="str">
        <f>LEFT(Tabla11[[#This Row],[Genero]],1)</f>
        <v>F</v>
      </c>
    </row>
    <row r="587" spans="1:4">
      <c r="A587" s="25" t="s">
        <v>2538</v>
      </c>
      <c r="B587" t="s">
        <v>5838</v>
      </c>
      <c r="C587" t="s">
        <v>3142</v>
      </c>
      <c r="D587" t="str">
        <f>LEFT(Tabla11[[#This Row],[Genero]],1)</f>
        <v>F</v>
      </c>
    </row>
    <row r="588" spans="1:4">
      <c r="A588" s="25" t="s">
        <v>2049</v>
      </c>
      <c r="B588" t="s">
        <v>5459</v>
      </c>
      <c r="C588" t="s">
        <v>3141</v>
      </c>
      <c r="D588" t="str">
        <f>LEFT(Tabla11[[#This Row],[Genero]],1)</f>
        <v>M</v>
      </c>
    </row>
    <row r="589" spans="1:4">
      <c r="A589" s="25" t="s">
        <v>1319</v>
      </c>
      <c r="B589" t="s">
        <v>5460</v>
      </c>
      <c r="C589" t="s">
        <v>3142</v>
      </c>
      <c r="D589" t="str">
        <f>LEFT(Tabla11[[#This Row],[Genero]],1)</f>
        <v>F</v>
      </c>
    </row>
    <row r="590" spans="1:4">
      <c r="A590" s="25" t="s">
        <v>2847</v>
      </c>
      <c r="B590" t="s">
        <v>4883</v>
      </c>
      <c r="C590" t="s">
        <v>3141</v>
      </c>
      <c r="D590" t="str">
        <f>LEFT(Tabla11[[#This Row],[Genero]],1)</f>
        <v>M</v>
      </c>
    </row>
    <row r="591" spans="1:4">
      <c r="A591" s="25" t="s">
        <v>2454</v>
      </c>
      <c r="B591" t="s">
        <v>5839</v>
      </c>
      <c r="C591" t="s">
        <v>3142</v>
      </c>
      <c r="D591" t="str">
        <f>LEFT(Tabla11[[#This Row],[Genero]],1)</f>
        <v>F</v>
      </c>
    </row>
    <row r="592" spans="1:4">
      <c r="A592" s="25" t="s">
        <v>2461</v>
      </c>
      <c r="B592" t="s">
        <v>5840</v>
      </c>
      <c r="C592" t="s">
        <v>3142</v>
      </c>
      <c r="D592" t="str">
        <f>LEFT(Tabla11[[#This Row],[Genero]],1)</f>
        <v>F</v>
      </c>
    </row>
    <row r="593" spans="1:4">
      <c r="A593" s="25" t="s">
        <v>2876</v>
      </c>
      <c r="B593" t="s">
        <v>4884</v>
      </c>
      <c r="C593" t="s">
        <v>3141</v>
      </c>
      <c r="D593" t="str">
        <f>LEFT(Tabla11[[#This Row],[Genero]],1)</f>
        <v>M</v>
      </c>
    </row>
    <row r="594" spans="1:4">
      <c r="A594" s="25" t="s">
        <v>2316</v>
      </c>
      <c r="B594" t="s">
        <v>5841</v>
      </c>
      <c r="C594" t="s">
        <v>3141</v>
      </c>
      <c r="D594" t="str">
        <f>LEFT(Tabla11[[#This Row],[Genero]],1)</f>
        <v>M</v>
      </c>
    </row>
    <row r="595" spans="1:4">
      <c r="A595" s="25" t="s">
        <v>2394</v>
      </c>
      <c r="B595" t="s">
        <v>5842</v>
      </c>
      <c r="C595" t="s">
        <v>3141</v>
      </c>
      <c r="D595" t="str">
        <f>LEFT(Tabla11[[#This Row],[Genero]],1)</f>
        <v>M</v>
      </c>
    </row>
    <row r="596" spans="1:4">
      <c r="A596" s="25" t="s">
        <v>2522</v>
      </c>
      <c r="B596" t="s">
        <v>5843</v>
      </c>
      <c r="C596" t="s">
        <v>3142</v>
      </c>
      <c r="D596" t="str">
        <f>LEFT(Tabla11[[#This Row],[Genero]],1)</f>
        <v>F</v>
      </c>
    </row>
    <row r="597" spans="1:4">
      <c r="A597" s="25" t="s">
        <v>1385</v>
      </c>
      <c r="B597" t="s">
        <v>5461</v>
      </c>
      <c r="C597" t="s">
        <v>3142</v>
      </c>
      <c r="D597" t="str">
        <f>LEFT(Tabla11[[#This Row],[Genero]],1)</f>
        <v>F</v>
      </c>
    </row>
    <row r="598" spans="1:4">
      <c r="A598" s="25" t="s">
        <v>2275</v>
      </c>
      <c r="B598" t="s">
        <v>5462</v>
      </c>
      <c r="C598" t="s">
        <v>3141</v>
      </c>
      <c r="D598" t="str">
        <f>LEFT(Tabla11[[#This Row],[Genero]],1)</f>
        <v>M</v>
      </c>
    </row>
    <row r="599" spans="1:4">
      <c r="A599" s="25" t="s">
        <v>2683</v>
      </c>
      <c r="B599" t="s">
        <v>5129</v>
      </c>
      <c r="C599" t="s">
        <v>3141</v>
      </c>
      <c r="D599" t="str">
        <f>LEFT(Tabla11[[#This Row],[Genero]],1)</f>
        <v>M</v>
      </c>
    </row>
    <row r="600" spans="1:4">
      <c r="A600" s="25" t="s">
        <v>3325</v>
      </c>
      <c r="B600" t="s">
        <v>5130</v>
      </c>
      <c r="C600" t="s">
        <v>3142</v>
      </c>
      <c r="D600" t="str">
        <f>LEFT(Tabla11[[#This Row],[Genero]],1)</f>
        <v>F</v>
      </c>
    </row>
    <row r="601" spans="1:4">
      <c r="A601" s="25" t="s">
        <v>2159</v>
      </c>
      <c r="B601" t="s">
        <v>5463</v>
      </c>
      <c r="C601" t="s">
        <v>3141</v>
      </c>
      <c r="D601" t="str">
        <f>LEFT(Tabla11[[#This Row],[Genero]],1)</f>
        <v>M</v>
      </c>
    </row>
    <row r="602" spans="1:4">
      <c r="A602" s="25" t="s">
        <v>1394</v>
      </c>
      <c r="B602" t="s">
        <v>5844</v>
      </c>
      <c r="C602" t="s">
        <v>3141</v>
      </c>
      <c r="D602" t="str">
        <f>LEFT(Tabla11[[#This Row],[Genero]],1)</f>
        <v>M</v>
      </c>
    </row>
    <row r="603" spans="1:4">
      <c r="A603" s="25" t="s">
        <v>1448</v>
      </c>
      <c r="B603" t="s">
        <v>5845</v>
      </c>
      <c r="C603" t="s">
        <v>3142</v>
      </c>
      <c r="D603" t="str">
        <f>LEFT(Tabla11[[#This Row],[Genero]],1)</f>
        <v>F</v>
      </c>
    </row>
    <row r="604" spans="1:4">
      <c r="A604" s="25" t="s">
        <v>2296</v>
      </c>
      <c r="B604" t="s">
        <v>5846</v>
      </c>
      <c r="C604" t="s">
        <v>3142</v>
      </c>
      <c r="D604" t="str">
        <f>LEFT(Tabla11[[#This Row],[Genero]],1)</f>
        <v>F</v>
      </c>
    </row>
    <row r="605" spans="1:4">
      <c r="A605" s="25" t="s">
        <v>2852</v>
      </c>
      <c r="B605" t="s">
        <v>4885</v>
      </c>
      <c r="C605" t="s">
        <v>3141</v>
      </c>
      <c r="D605" t="str">
        <f>LEFT(Tabla11[[#This Row],[Genero]],1)</f>
        <v>M</v>
      </c>
    </row>
    <row r="606" spans="1:4">
      <c r="A606" s="25" t="s">
        <v>2258</v>
      </c>
      <c r="B606" t="s">
        <v>5464</v>
      </c>
      <c r="C606" t="s">
        <v>3142</v>
      </c>
      <c r="D606" t="str">
        <f>LEFT(Tabla11[[#This Row],[Genero]],1)</f>
        <v>F</v>
      </c>
    </row>
    <row r="607" spans="1:4">
      <c r="A607" s="25" t="s">
        <v>2934</v>
      </c>
      <c r="B607" t="s">
        <v>6059</v>
      </c>
      <c r="C607" t="s">
        <v>3142</v>
      </c>
      <c r="D607" t="str">
        <f>LEFT(Tabla11[[#This Row],[Genero]],1)</f>
        <v>F</v>
      </c>
    </row>
    <row r="608" spans="1:4">
      <c r="A608" s="25" t="s">
        <v>1492</v>
      </c>
      <c r="B608" t="s">
        <v>5847</v>
      </c>
      <c r="C608" t="s">
        <v>3141</v>
      </c>
      <c r="D608" t="str">
        <f>LEFT(Tabla11[[#This Row],[Genero]],1)</f>
        <v>M</v>
      </c>
    </row>
    <row r="609" spans="1:4">
      <c r="A609" s="25" t="s">
        <v>2915</v>
      </c>
      <c r="B609" t="s">
        <v>6060</v>
      </c>
      <c r="C609" t="s">
        <v>3141</v>
      </c>
      <c r="D609" t="str">
        <f>LEFT(Tabla11[[#This Row],[Genero]],1)</f>
        <v>M</v>
      </c>
    </row>
    <row r="610" spans="1:4">
      <c r="A610" s="25" t="s">
        <v>2437</v>
      </c>
      <c r="B610" t="s">
        <v>5848</v>
      </c>
      <c r="C610" t="s">
        <v>3141</v>
      </c>
      <c r="D610" t="str">
        <f>LEFT(Tabla11[[#This Row],[Genero]],1)</f>
        <v>M</v>
      </c>
    </row>
    <row r="611" spans="1:4">
      <c r="A611" s="25" t="s">
        <v>1315</v>
      </c>
      <c r="B611" t="s">
        <v>5465</v>
      </c>
      <c r="C611" t="s">
        <v>3141</v>
      </c>
      <c r="D611" t="str">
        <f>LEFT(Tabla11[[#This Row],[Genero]],1)</f>
        <v>M</v>
      </c>
    </row>
    <row r="612" spans="1:4">
      <c r="A612" s="25" t="s">
        <v>1308</v>
      </c>
      <c r="B612" t="s">
        <v>5466</v>
      </c>
      <c r="C612" t="s">
        <v>3142</v>
      </c>
      <c r="D612" t="str">
        <f>LEFT(Tabla11[[#This Row],[Genero]],1)</f>
        <v>F</v>
      </c>
    </row>
    <row r="613" spans="1:4">
      <c r="A613" s="25" t="s">
        <v>2155</v>
      </c>
      <c r="B613" t="s">
        <v>5467</v>
      </c>
      <c r="C613" t="s">
        <v>3142</v>
      </c>
      <c r="D613" t="str">
        <f>LEFT(Tabla11[[#This Row],[Genero]],1)</f>
        <v>F</v>
      </c>
    </row>
    <row r="614" spans="1:4">
      <c r="A614" s="25" t="s">
        <v>2088</v>
      </c>
      <c r="B614" t="s">
        <v>5468</v>
      </c>
      <c r="C614" t="s">
        <v>3141</v>
      </c>
      <c r="D614" t="str">
        <f>LEFT(Tabla11[[#This Row],[Genero]],1)</f>
        <v>M</v>
      </c>
    </row>
    <row r="615" spans="1:4">
      <c r="A615" s="25" t="s">
        <v>1407</v>
      </c>
      <c r="B615" t="s">
        <v>5849</v>
      </c>
      <c r="C615" t="s">
        <v>3141</v>
      </c>
      <c r="D615" t="str">
        <f>LEFT(Tabla11[[#This Row],[Genero]],1)</f>
        <v>M</v>
      </c>
    </row>
    <row r="616" spans="1:4">
      <c r="A616" s="25" t="s">
        <v>2636</v>
      </c>
      <c r="B616" t="s">
        <v>5131</v>
      </c>
      <c r="C616" t="s">
        <v>3142</v>
      </c>
      <c r="D616" t="str">
        <f>LEFT(Tabla11[[#This Row],[Genero]],1)</f>
        <v>F</v>
      </c>
    </row>
    <row r="617" spans="1:4">
      <c r="A617" s="25" t="s">
        <v>2107</v>
      </c>
      <c r="B617" t="s">
        <v>5469</v>
      </c>
      <c r="C617" t="s">
        <v>3142</v>
      </c>
      <c r="D617" t="str">
        <f>LEFT(Tabla11[[#This Row],[Genero]],1)</f>
        <v>F</v>
      </c>
    </row>
    <row r="618" spans="1:4">
      <c r="A618" s="25" t="s">
        <v>1362</v>
      </c>
      <c r="B618" t="s">
        <v>5470</v>
      </c>
      <c r="C618" t="s">
        <v>3142</v>
      </c>
      <c r="D618" t="str">
        <f>LEFT(Tabla11[[#This Row],[Genero]],1)</f>
        <v>F</v>
      </c>
    </row>
    <row r="619" spans="1:4">
      <c r="A619" s="25" t="s">
        <v>2505</v>
      </c>
      <c r="B619" t="s">
        <v>5850</v>
      </c>
      <c r="C619" t="s">
        <v>3142</v>
      </c>
      <c r="D619" t="str">
        <f>LEFT(Tabla11[[#This Row],[Genero]],1)</f>
        <v>F</v>
      </c>
    </row>
    <row r="620" spans="1:4">
      <c r="A620" s="25" t="s">
        <v>2611</v>
      </c>
      <c r="B620" t="s">
        <v>5132</v>
      </c>
      <c r="C620" t="s">
        <v>3141</v>
      </c>
      <c r="D620" t="str">
        <f>LEFT(Tabla11[[#This Row],[Genero]],1)</f>
        <v>M</v>
      </c>
    </row>
    <row r="621" spans="1:4">
      <c r="A621" s="25" t="s">
        <v>2272</v>
      </c>
      <c r="B621" t="s">
        <v>5471</v>
      </c>
      <c r="C621" t="s">
        <v>3142</v>
      </c>
      <c r="D621" t="str">
        <f>LEFT(Tabla11[[#This Row],[Genero]],1)</f>
        <v>F</v>
      </c>
    </row>
    <row r="622" spans="1:4">
      <c r="A622" s="25" t="s">
        <v>1361</v>
      </c>
      <c r="B622" t="s">
        <v>5472</v>
      </c>
      <c r="C622" t="s">
        <v>3142</v>
      </c>
      <c r="D622" t="str">
        <f>LEFT(Tabla11[[#This Row],[Genero]],1)</f>
        <v>F</v>
      </c>
    </row>
    <row r="623" spans="1:4">
      <c r="A623" s="25" t="s">
        <v>2958</v>
      </c>
      <c r="B623" t="s">
        <v>6061</v>
      </c>
      <c r="C623" t="s">
        <v>3142</v>
      </c>
      <c r="D623" t="str">
        <f>LEFT(Tabla11[[#This Row],[Genero]],1)</f>
        <v>F</v>
      </c>
    </row>
    <row r="624" spans="1:4">
      <c r="A624" s="25" t="s">
        <v>2734</v>
      </c>
      <c r="B624" t="s">
        <v>5133</v>
      </c>
      <c r="C624" t="s">
        <v>3141</v>
      </c>
      <c r="D624" t="str">
        <f>LEFT(Tabla11[[#This Row],[Genero]],1)</f>
        <v>M</v>
      </c>
    </row>
    <row r="625" spans="1:4">
      <c r="A625" s="25" t="s">
        <v>1388</v>
      </c>
      <c r="B625" t="s">
        <v>5473</v>
      </c>
      <c r="C625" t="s">
        <v>3142</v>
      </c>
      <c r="D625" t="str">
        <f>LEFT(Tabla11[[#This Row],[Genero]],1)</f>
        <v>F</v>
      </c>
    </row>
    <row r="626" spans="1:4">
      <c r="A626" s="25" t="s">
        <v>2859</v>
      </c>
      <c r="B626" t="s">
        <v>4886</v>
      </c>
      <c r="C626" t="s">
        <v>3142</v>
      </c>
      <c r="D626" t="str">
        <f>LEFT(Tabla11[[#This Row],[Genero]],1)</f>
        <v>F</v>
      </c>
    </row>
    <row r="627" spans="1:4">
      <c r="A627" s="25" t="s">
        <v>2118</v>
      </c>
      <c r="B627" t="s">
        <v>5474</v>
      </c>
      <c r="C627" t="s">
        <v>3142</v>
      </c>
      <c r="D627" t="str">
        <f>LEFT(Tabla11[[#This Row],[Genero]],1)</f>
        <v>F</v>
      </c>
    </row>
    <row r="628" spans="1:4">
      <c r="A628" s="25" t="s">
        <v>2491</v>
      </c>
      <c r="B628" t="s">
        <v>5851</v>
      </c>
      <c r="C628" t="s">
        <v>3142</v>
      </c>
      <c r="D628" t="str">
        <f>LEFT(Tabla11[[#This Row],[Genero]],1)</f>
        <v>F</v>
      </c>
    </row>
    <row r="629" spans="1:4">
      <c r="A629" s="25" t="s">
        <v>2503</v>
      </c>
      <c r="B629" t="s">
        <v>5852</v>
      </c>
      <c r="C629" t="s">
        <v>3142</v>
      </c>
      <c r="D629" t="str">
        <f>LEFT(Tabla11[[#This Row],[Genero]],1)</f>
        <v>F</v>
      </c>
    </row>
    <row r="630" spans="1:4">
      <c r="A630" s="25" t="s">
        <v>2277</v>
      </c>
      <c r="B630" t="s">
        <v>5475</v>
      </c>
      <c r="C630" t="s">
        <v>3141</v>
      </c>
      <c r="D630" t="str">
        <f>LEFT(Tabla11[[#This Row],[Genero]],1)</f>
        <v>M</v>
      </c>
    </row>
    <row r="631" spans="1:4">
      <c r="A631" s="25" t="s">
        <v>2339</v>
      </c>
      <c r="B631" t="s">
        <v>5853</v>
      </c>
      <c r="C631" t="s">
        <v>3141</v>
      </c>
      <c r="D631" t="str">
        <f>LEFT(Tabla11[[#This Row],[Genero]],1)</f>
        <v>M</v>
      </c>
    </row>
    <row r="632" spans="1:4">
      <c r="A632" s="25" t="s">
        <v>2898</v>
      </c>
      <c r="B632" t="s">
        <v>6212</v>
      </c>
      <c r="C632" t="s">
        <v>3142</v>
      </c>
      <c r="D632" t="str">
        <f>LEFT(Tabla11[[#This Row],[Genero]],1)</f>
        <v>F</v>
      </c>
    </row>
    <row r="633" spans="1:4">
      <c r="A633" s="25" t="s">
        <v>4766</v>
      </c>
      <c r="B633" t="s">
        <v>5476</v>
      </c>
      <c r="C633" t="s">
        <v>3142</v>
      </c>
      <c r="D633" t="str">
        <f>LEFT(Tabla11[[#This Row],[Genero]],1)</f>
        <v>F</v>
      </c>
    </row>
    <row r="634" spans="1:4">
      <c r="A634" s="25" t="s">
        <v>1593</v>
      </c>
      <c r="B634" t="s">
        <v>5477</v>
      </c>
      <c r="C634" t="s">
        <v>3141</v>
      </c>
      <c r="D634" t="str">
        <f>LEFT(Tabla11[[#This Row],[Genero]],1)</f>
        <v>M</v>
      </c>
    </row>
    <row r="635" spans="1:4">
      <c r="A635" s="25" t="s">
        <v>2972</v>
      </c>
      <c r="B635" t="s">
        <v>6062</v>
      </c>
      <c r="C635" t="s">
        <v>3141</v>
      </c>
      <c r="D635" t="str">
        <f>LEFT(Tabla11[[#This Row],[Genero]],1)</f>
        <v>M</v>
      </c>
    </row>
    <row r="636" spans="1:4">
      <c r="A636" s="25" t="s">
        <v>2751</v>
      </c>
      <c r="B636" t="s">
        <v>5134</v>
      </c>
      <c r="C636" t="s">
        <v>3142</v>
      </c>
      <c r="D636" t="str">
        <f>LEFT(Tabla11[[#This Row],[Genero]],1)</f>
        <v>F</v>
      </c>
    </row>
    <row r="637" spans="1:4">
      <c r="A637" s="25" t="s">
        <v>3319</v>
      </c>
      <c r="B637" t="s">
        <v>4887</v>
      </c>
      <c r="C637" t="s">
        <v>3141</v>
      </c>
      <c r="D637" t="str">
        <f>LEFT(Tabla11[[#This Row],[Genero]],1)</f>
        <v>M</v>
      </c>
    </row>
    <row r="638" spans="1:4">
      <c r="A638" s="25" t="s">
        <v>2287</v>
      </c>
      <c r="B638" t="s">
        <v>5854</v>
      </c>
      <c r="C638" t="s">
        <v>3141</v>
      </c>
      <c r="D638" t="str">
        <f>LEFT(Tabla11[[#This Row],[Genero]],1)</f>
        <v>M</v>
      </c>
    </row>
    <row r="639" spans="1:4">
      <c r="A639" s="25" t="s">
        <v>2536</v>
      </c>
      <c r="B639" t="s">
        <v>5855</v>
      </c>
      <c r="C639" t="s">
        <v>3142</v>
      </c>
      <c r="D639" t="str">
        <f>LEFT(Tabla11[[#This Row],[Genero]],1)</f>
        <v>F</v>
      </c>
    </row>
    <row r="640" spans="1:4">
      <c r="A640" s="25" t="s">
        <v>2797</v>
      </c>
      <c r="B640" t="s">
        <v>4888</v>
      </c>
      <c r="C640" t="s">
        <v>3141</v>
      </c>
      <c r="D640" t="str">
        <f>LEFT(Tabla11[[#This Row],[Genero]],1)</f>
        <v>M</v>
      </c>
    </row>
    <row r="641" spans="1:4">
      <c r="A641" s="25" t="s">
        <v>1354</v>
      </c>
      <c r="B641" t="s">
        <v>5478</v>
      </c>
      <c r="C641" t="s">
        <v>3142</v>
      </c>
      <c r="D641" t="str">
        <f>LEFT(Tabla11[[#This Row],[Genero]],1)</f>
        <v>F</v>
      </c>
    </row>
    <row r="642" spans="1:4">
      <c r="A642" s="25" t="s">
        <v>2872</v>
      </c>
      <c r="B642" t="s">
        <v>4889</v>
      </c>
      <c r="C642" t="s">
        <v>3141</v>
      </c>
      <c r="D642" t="str">
        <f>LEFT(Tabla11[[#This Row],[Genero]],1)</f>
        <v>M</v>
      </c>
    </row>
    <row r="643" spans="1:4">
      <c r="A643" s="25" t="s">
        <v>2566</v>
      </c>
      <c r="B643" t="s">
        <v>5135</v>
      </c>
      <c r="C643" t="s">
        <v>3141</v>
      </c>
      <c r="D643" t="str">
        <f>LEFT(Tabla11[[#This Row],[Genero]],1)</f>
        <v>M</v>
      </c>
    </row>
    <row r="644" spans="1:4">
      <c r="A644" s="25" t="s">
        <v>2875</v>
      </c>
      <c r="B644" t="s">
        <v>4890</v>
      </c>
      <c r="C644" t="s">
        <v>3142</v>
      </c>
      <c r="D644" t="str">
        <f>LEFT(Tabla11[[#This Row],[Genero]],1)</f>
        <v>F</v>
      </c>
    </row>
    <row r="645" spans="1:4">
      <c r="A645" s="25" t="s">
        <v>2663</v>
      </c>
      <c r="B645" t="s">
        <v>5136</v>
      </c>
      <c r="C645" t="s">
        <v>3141</v>
      </c>
      <c r="D645" t="str">
        <f>LEFT(Tabla11[[#This Row],[Genero]],1)</f>
        <v>M</v>
      </c>
    </row>
    <row r="646" spans="1:4">
      <c r="A646" s="25" t="s">
        <v>2936</v>
      </c>
      <c r="B646" t="s">
        <v>6063</v>
      </c>
      <c r="C646" t="s">
        <v>3141</v>
      </c>
      <c r="D646" t="str">
        <f>LEFT(Tabla11[[#This Row],[Genero]],1)</f>
        <v>M</v>
      </c>
    </row>
    <row r="647" spans="1:4">
      <c r="A647" s="25" t="s">
        <v>3056</v>
      </c>
      <c r="B647" t="s">
        <v>4891</v>
      </c>
      <c r="C647" t="s">
        <v>3142</v>
      </c>
      <c r="D647" t="str">
        <f>LEFT(Tabla11[[#This Row],[Genero]],1)</f>
        <v>F</v>
      </c>
    </row>
    <row r="648" spans="1:4">
      <c r="A648" s="25" t="s">
        <v>2497</v>
      </c>
      <c r="B648" t="s">
        <v>5856</v>
      </c>
      <c r="C648" t="s">
        <v>3142</v>
      </c>
      <c r="D648" t="str">
        <f>LEFT(Tabla11[[#This Row],[Genero]],1)</f>
        <v>F</v>
      </c>
    </row>
    <row r="649" spans="1:4">
      <c r="A649" s="25" t="s">
        <v>2209</v>
      </c>
      <c r="B649" t="s">
        <v>5479</v>
      </c>
      <c r="C649" t="s">
        <v>3142</v>
      </c>
      <c r="D649" t="str">
        <f>LEFT(Tabla11[[#This Row],[Genero]],1)</f>
        <v>F</v>
      </c>
    </row>
    <row r="650" spans="1:4">
      <c r="A650" s="25" t="s">
        <v>2284</v>
      </c>
      <c r="B650" t="s">
        <v>5480</v>
      </c>
      <c r="C650" t="s">
        <v>3142</v>
      </c>
      <c r="D650" t="str">
        <f>LEFT(Tabla11[[#This Row],[Genero]],1)</f>
        <v>F</v>
      </c>
    </row>
    <row r="651" spans="1:4">
      <c r="A651" s="25" t="s">
        <v>3063</v>
      </c>
      <c r="B651" t="s">
        <v>6064</v>
      </c>
      <c r="C651" t="s">
        <v>3141</v>
      </c>
      <c r="D651" t="str">
        <f>LEFT(Tabla11[[#This Row],[Genero]],1)</f>
        <v>M</v>
      </c>
    </row>
    <row r="652" spans="1:4">
      <c r="A652" s="25" t="s">
        <v>2569</v>
      </c>
      <c r="B652" t="s">
        <v>5137</v>
      </c>
      <c r="C652" t="s">
        <v>3142</v>
      </c>
      <c r="D652" t="str">
        <f>LEFT(Tabla11[[#This Row],[Genero]],1)</f>
        <v>F</v>
      </c>
    </row>
    <row r="653" spans="1:4">
      <c r="A653" s="25" t="s">
        <v>2471</v>
      </c>
      <c r="B653" t="s">
        <v>4892</v>
      </c>
      <c r="C653" t="s">
        <v>3142</v>
      </c>
      <c r="D653" t="str">
        <f>LEFT(Tabla11[[#This Row],[Genero]],1)</f>
        <v>F</v>
      </c>
    </row>
    <row r="654" spans="1:4">
      <c r="A654" s="25" t="s">
        <v>2387</v>
      </c>
      <c r="B654" t="s">
        <v>5857</v>
      </c>
      <c r="C654" t="s">
        <v>3141</v>
      </c>
      <c r="D654" t="str">
        <f>LEFT(Tabla11[[#This Row],[Genero]],1)</f>
        <v>M</v>
      </c>
    </row>
    <row r="655" spans="1:4">
      <c r="A655" s="25" t="s">
        <v>2967</v>
      </c>
      <c r="B655" t="s">
        <v>6065</v>
      </c>
      <c r="C655" t="s">
        <v>3141</v>
      </c>
      <c r="D655" t="str">
        <f>LEFT(Tabla11[[#This Row],[Genero]],1)</f>
        <v>M</v>
      </c>
    </row>
    <row r="656" spans="1:4">
      <c r="A656" s="25" t="s">
        <v>2327</v>
      </c>
      <c r="B656" t="s">
        <v>5858</v>
      </c>
      <c r="C656" t="s">
        <v>3142</v>
      </c>
      <c r="D656" t="str">
        <f>LEFT(Tabla11[[#This Row],[Genero]],1)</f>
        <v>F</v>
      </c>
    </row>
    <row r="657" spans="1:4">
      <c r="A657" s="25" t="s">
        <v>2225</v>
      </c>
      <c r="B657" t="s">
        <v>5481</v>
      </c>
      <c r="C657" t="s">
        <v>3141</v>
      </c>
      <c r="D657" t="str">
        <f>LEFT(Tabla11[[#This Row],[Genero]],1)</f>
        <v>M</v>
      </c>
    </row>
    <row r="658" spans="1:4">
      <c r="A658" s="25" t="s">
        <v>1417</v>
      </c>
      <c r="B658" t="s">
        <v>5859</v>
      </c>
      <c r="C658" t="s">
        <v>3141</v>
      </c>
      <c r="D658" t="str">
        <f>LEFT(Tabla11[[#This Row],[Genero]],1)</f>
        <v>M</v>
      </c>
    </row>
    <row r="659" spans="1:4">
      <c r="A659" s="25" t="s">
        <v>2138</v>
      </c>
      <c r="B659" t="s">
        <v>5482</v>
      </c>
      <c r="C659" t="s">
        <v>3141</v>
      </c>
      <c r="D659" t="str">
        <f>LEFT(Tabla11[[#This Row],[Genero]],1)</f>
        <v>M</v>
      </c>
    </row>
    <row r="660" spans="1:4">
      <c r="A660" s="25" t="s">
        <v>2799</v>
      </c>
      <c r="B660" t="s">
        <v>4893</v>
      </c>
      <c r="C660" t="s">
        <v>3142</v>
      </c>
      <c r="D660" t="str">
        <f>LEFT(Tabla11[[#This Row],[Genero]],1)</f>
        <v>F</v>
      </c>
    </row>
    <row r="661" spans="1:4">
      <c r="A661" s="25" t="s">
        <v>2883</v>
      </c>
      <c r="B661" t="s">
        <v>4894</v>
      </c>
      <c r="C661" t="s">
        <v>3142</v>
      </c>
      <c r="D661" t="str">
        <f>LEFT(Tabla11[[#This Row],[Genero]],1)</f>
        <v>F</v>
      </c>
    </row>
    <row r="662" spans="1:4">
      <c r="A662" s="25" t="s">
        <v>2280</v>
      </c>
      <c r="B662" t="s">
        <v>5483</v>
      </c>
      <c r="C662" t="s">
        <v>3141</v>
      </c>
      <c r="D662" t="str">
        <f>LEFT(Tabla11[[#This Row],[Genero]],1)</f>
        <v>M</v>
      </c>
    </row>
    <row r="663" spans="1:4">
      <c r="A663" s="25" t="s">
        <v>2635</v>
      </c>
      <c r="B663" t="s">
        <v>5138</v>
      </c>
      <c r="C663" t="s">
        <v>3141</v>
      </c>
      <c r="D663" t="str">
        <f>LEFT(Tabla11[[#This Row],[Genero]],1)</f>
        <v>M</v>
      </c>
    </row>
    <row r="664" spans="1:4">
      <c r="A664" s="25" t="s">
        <v>2183</v>
      </c>
      <c r="B664" t="s">
        <v>5484</v>
      </c>
      <c r="C664" t="s">
        <v>3142</v>
      </c>
      <c r="D664" t="str">
        <f>LEFT(Tabla11[[#This Row],[Genero]],1)</f>
        <v>F</v>
      </c>
    </row>
    <row r="665" spans="1:4">
      <c r="A665" s="25" t="s">
        <v>2470</v>
      </c>
      <c r="B665" t="s">
        <v>5860</v>
      </c>
      <c r="C665" t="s">
        <v>3142</v>
      </c>
      <c r="D665" t="str">
        <f>LEFT(Tabla11[[#This Row],[Genero]],1)</f>
        <v>F</v>
      </c>
    </row>
    <row r="666" spans="1:4">
      <c r="A666" s="25" t="s">
        <v>2757</v>
      </c>
      <c r="B666" t="s">
        <v>4895</v>
      </c>
      <c r="C666" t="s">
        <v>3141</v>
      </c>
      <c r="D666" t="str">
        <f>LEFT(Tabla11[[#This Row],[Genero]],1)</f>
        <v>M</v>
      </c>
    </row>
    <row r="667" spans="1:4">
      <c r="A667" s="25" t="s">
        <v>2199</v>
      </c>
      <c r="B667" t="s">
        <v>5485</v>
      </c>
      <c r="C667" t="s">
        <v>3142</v>
      </c>
      <c r="D667" t="str">
        <f>LEFT(Tabla11[[#This Row],[Genero]],1)</f>
        <v>F</v>
      </c>
    </row>
    <row r="668" spans="1:4">
      <c r="A668" s="25" t="s">
        <v>2424</v>
      </c>
      <c r="B668" t="s">
        <v>5861</v>
      </c>
      <c r="C668" t="s">
        <v>3142</v>
      </c>
      <c r="D668" t="str">
        <f>LEFT(Tabla11[[#This Row],[Genero]],1)</f>
        <v>F</v>
      </c>
    </row>
    <row r="669" spans="1:4">
      <c r="A669" s="25" t="s">
        <v>2504</v>
      </c>
      <c r="B669" t="s">
        <v>5862</v>
      </c>
      <c r="C669" t="s">
        <v>3141</v>
      </c>
      <c r="D669" t="str">
        <f>LEFT(Tabla11[[#This Row],[Genero]],1)</f>
        <v>M</v>
      </c>
    </row>
    <row r="670" spans="1:4">
      <c r="A670" s="25" t="s">
        <v>2783</v>
      </c>
      <c r="B670" t="s">
        <v>4896</v>
      </c>
      <c r="C670" t="s">
        <v>3142</v>
      </c>
      <c r="D670" t="str">
        <f>LEFT(Tabla11[[#This Row],[Genero]],1)</f>
        <v>F</v>
      </c>
    </row>
    <row r="671" spans="1:4">
      <c r="A671" s="25" t="s">
        <v>2761</v>
      </c>
      <c r="B671" t="s">
        <v>4897</v>
      </c>
      <c r="C671" t="s">
        <v>3142</v>
      </c>
      <c r="D671" t="str">
        <f>LEFT(Tabla11[[#This Row],[Genero]],1)</f>
        <v>F</v>
      </c>
    </row>
    <row r="672" spans="1:4">
      <c r="A672" s="25" t="s">
        <v>2281</v>
      </c>
      <c r="B672" t="s">
        <v>5486</v>
      </c>
      <c r="C672" t="s">
        <v>3141</v>
      </c>
      <c r="D672" t="str">
        <f>LEFT(Tabla11[[#This Row],[Genero]],1)</f>
        <v>M</v>
      </c>
    </row>
    <row r="673" spans="1:4">
      <c r="A673" s="25" t="s">
        <v>2836</v>
      </c>
      <c r="B673" t="s">
        <v>4898</v>
      </c>
      <c r="C673" t="s">
        <v>3142</v>
      </c>
      <c r="D673" t="str">
        <f>LEFT(Tabla11[[#This Row],[Genero]],1)</f>
        <v>F</v>
      </c>
    </row>
    <row r="674" spans="1:4">
      <c r="A674" s="25" t="s">
        <v>4804</v>
      </c>
      <c r="B674" t="s">
        <v>4899</v>
      </c>
      <c r="C674" t="s">
        <v>3141</v>
      </c>
      <c r="D674" t="str">
        <f>LEFT(Tabla11[[#This Row],[Genero]],1)</f>
        <v>M</v>
      </c>
    </row>
    <row r="675" spans="1:4">
      <c r="A675" s="25" t="s">
        <v>2123</v>
      </c>
      <c r="B675" t="s">
        <v>5487</v>
      </c>
      <c r="C675" t="s">
        <v>3142</v>
      </c>
      <c r="D675" t="str">
        <f>LEFT(Tabla11[[#This Row],[Genero]],1)</f>
        <v>F</v>
      </c>
    </row>
    <row r="676" spans="1:4">
      <c r="A676" s="25" t="s">
        <v>2124</v>
      </c>
      <c r="B676" t="s">
        <v>5488</v>
      </c>
      <c r="C676" t="s">
        <v>3141</v>
      </c>
      <c r="D676" t="str">
        <f>LEFT(Tabla11[[#This Row],[Genero]],1)</f>
        <v>M</v>
      </c>
    </row>
    <row r="677" spans="1:4">
      <c r="A677" s="25" t="s">
        <v>2198</v>
      </c>
      <c r="B677" t="s">
        <v>5489</v>
      </c>
      <c r="C677" t="s">
        <v>3142</v>
      </c>
      <c r="D677" t="str">
        <f>LEFT(Tabla11[[#This Row],[Genero]],1)</f>
        <v>F</v>
      </c>
    </row>
    <row r="678" spans="1:4">
      <c r="A678" s="25" t="s">
        <v>2822</v>
      </c>
      <c r="B678" t="s">
        <v>4900</v>
      </c>
      <c r="C678" t="s">
        <v>3141</v>
      </c>
      <c r="D678" t="str">
        <f>LEFT(Tabla11[[#This Row],[Genero]],1)</f>
        <v>M</v>
      </c>
    </row>
    <row r="679" spans="1:4">
      <c r="A679" s="25" t="s">
        <v>2674</v>
      </c>
      <c r="B679" t="s">
        <v>5139</v>
      </c>
      <c r="C679" t="s">
        <v>3142</v>
      </c>
      <c r="D679" t="str">
        <f>LEFT(Tabla11[[#This Row],[Genero]],1)</f>
        <v>F</v>
      </c>
    </row>
    <row r="680" spans="1:4">
      <c r="A680" s="25" t="s">
        <v>2286</v>
      </c>
      <c r="B680" t="s">
        <v>5863</v>
      </c>
      <c r="C680" t="s">
        <v>3141</v>
      </c>
      <c r="D680" t="str">
        <f>LEFT(Tabla11[[#This Row],[Genero]],1)</f>
        <v>M</v>
      </c>
    </row>
    <row r="681" spans="1:4">
      <c r="A681" s="25" t="s">
        <v>2099</v>
      </c>
      <c r="B681" t="s">
        <v>5490</v>
      </c>
      <c r="C681" t="s">
        <v>3141</v>
      </c>
      <c r="D681" t="str">
        <f>LEFT(Tabla11[[#This Row],[Genero]],1)</f>
        <v>M</v>
      </c>
    </row>
    <row r="682" spans="1:4">
      <c r="A682" s="25" t="s">
        <v>2801</v>
      </c>
      <c r="B682" t="s">
        <v>4901</v>
      </c>
      <c r="C682" t="s">
        <v>3141</v>
      </c>
      <c r="D682" t="str">
        <f>LEFT(Tabla11[[#This Row],[Genero]],1)</f>
        <v>M</v>
      </c>
    </row>
    <row r="683" spans="1:4">
      <c r="A683" s="25" t="s">
        <v>2996</v>
      </c>
      <c r="B683" t="s">
        <v>6066</v>
      </c>
      <c r="C683" t="s">
        <v>3141</v>
      </c>
      <c r="D683" t="str">
        <f>LEFT(Tabla11[[#This Row],[Genero]],1)</f>
        <v>M</v>
      </c>
    </row>
    <row r="684" spans="1:4">
      <c r="A684" s="25" t="s">
        <v>2194</v>
      </c>
      <c r="B684" t="s">
        <v>5491</v>
      </c>
      <c r="C684" t="s">
        <v>3141</v>
      </c>
      <c r="D684" t="str">
        <f>LEFT(Tabla11[[#This Row],[Genero]],1)</f>
        <v>M</v>
      </c>
    </row>
    <row r="685" spans="1:4">
      <c r="A685" s="25" t="s">
        <v>2125</v>
      </c>
      <c r="B685" t="s">
        <v>5492</v>
      </c>
      <c r="C685" t="s">
        <v>3141</v>
      </c>
      <c r="D685" t="str">
        <f>LEFT(Tabla11[[#This Row],[Genero]],1)</f>
        <v>M</v>
      </c>
    </row>
    <row r="686" spans="1:4">
      <c r="A686" s="25" t="s">
        <v>2940</v>
      </c>
      <c r="B686" t="s">
        <v>6067</v>
      </c>
      <c r="C686" t="s">
        <v>3141</v>
      </c>
      <c r="D686" t="str">
        <f>LEFT(Tabla11[[#This Row],[Genero]],1)</f>
        <v>M</v>
      </c>
    </row>
    <row r="687" spans="1:4">
      <c r="A687" s="25" t="s">
        <v>2488</v>
      </c>
      <c r="B687" t="s">
        <v>5864</v>
      </c>
      <c r="C687" t="s">
        <v>3141</v>
      </c>
      <c r="D687" t="str">
        <f>LEFT(Tabla11[[#This Row],[Genero]],1)</f>
        <v>M</v>
      </c>
    </row>
    <row r="688" spans="1:4">
      <c r="A688" s="25" t="s">
        <v>4798</v>
      </c>
      <c r="B688" t="s">
        <v>4902</v>
      </c>
      <c r="C688" t="s">
        <v>3141</v>
      </c>
      <c r="D688" t="str">
        <f>LEFT(Tabla11[[#This Row],[Genero]],1)</f>
        <v>M</v>
      </c>
    </row>
    <row r="689" spans="1:4">
      <c r="A689" s="25" t="s">
        <v>2374</v>
      </c>
      <c r="B689" t="s">
        <v>5865</v>
      </c>
      <c r="C689" t="s">
        <v>3141</v>
      </c>
      <c r="D689" t="str">
        <f>LEFT(Tabla11[[#This Row],[Genero]],1)</f>
        <v>M</v>
      </c>
    </row>
    <row r="690" spans="1:4">
      <c r="A690" s="25" t="s">
        <v>2390</v>
      </c>
      <c r="B690" t="s">
        <v>5866</v>
      </c>
      <c r="C690" t="s">
        <v>3142</v>
      </c>
      <c r="D690" t="str">
        <f>LEFT(Tabla11[[#This Row],[Genero]],1)</f>
        <v>F</v>
      </c>
    </row>
    <row r="691" spans="1:4">
      <c r="A691" s="25" t="s">
        <v>2856</v>
      </c>
      <c r="B691" t="s">
        <v>4903</v>
      </c>
      <c r="C691" t="s">
        <v>3142</v>
      </c>
      <c r="D691" t="str">
        <f>LEFT(Tabla11[[#This Row],[Genero]],1)</f>
        <v>F</v>
      </c>
    </row>
    <row r="692" spans="1:4">
      <c r="A692" s="25" t="s">
        <v>2385</v>
      </c>
      <c r="B692" t="s">
        <v>5867</v>
      </c>
      <c r="C692" t="s">
        <v>3142</v>
      </c>
      <c r="D692" t="str">
        <f>LEFT(Tabla11[[#This Row],[Genero]],1)</f>
        <v>F</v>
      </c>
    </row>
    <row r="693" spans="1:4">
      <c r="A693" s="25" t="s">
        <v>3060</v>
      </c>
      <c r="B693" t="s">
        <v>5493</v>
      </c>
      <c r="C693" t="s">
        <v>3141</v>
      </c>
      <c r="D693" t="str">
        <f>LEFT(Tabla11[[#This Row],[Genero]],1)</f>
        <v>M</v>
      </c>
    </row>
    <row r="694" spans="1:4">
      <c r="A694" s="25" t="s">
        <v>2684</v>
      </c>
      <c r="B694" t="s">
        <v>5140</v>
      </c>
      <c r="C694" t="s">
        <v>3141</v>
      </c>
      <c r="D694" t="str">
        <f>LEFT(Tabla11[[#This Row],[Genero]],1)</f>
        <v>M</v>
      </c>
    </row>
    <row r="695" spans="1:4">
      <c r="A695" s="25" t="s">
        <v>2015</v>
      </c>
      <c r="B695" t="s">
        <v>5494</v>
      </c>
      <c r="C695" t="s">
        <v>3142</v>
      </c>
      <c r="D695" t="str">
        <f>LEFT(Tabla11[[#This Row],[Genero]],1)</f>
        <v>F</v>
      </c>
    </row>
    <row r="696" spans="1:4">
      <c r="A696" s="25" t="s">
        <v>2531</v>
      </c>
      <c r="B696" t="s">
        <v>5868</v>
      </c>
      <c r="C696" t="s">
        <v>3141</v>
      </c>
      <c r="D696" t="str">
        <f>LEFT(Tabla11[[#This Row],[Genero]],1)</f>
        <v>M</v>
      </c>
    </row>
    <row r="697" spans="1:4">
      <c r="A697" s="25" t="s">
        <v>2352</v>
      </c>
      <c r="B697" t="s">
        <v>5869</v>
      </c>
      <c r="C697" t="s">
        <v>3141</v>
      </c>
      <c r="D697" t="str">
        <f>LEFT(Tabla11[[#This Row],[Genero]],1)</f>
        <v>M</v>
      </c>
    </row>
    <row r="698" spans="1:4">
      <c r="A698" s="25" t="s">
        <v>2382</v>
      </c>
      <c r="B698" t="s">
        <v>5870</v>
      </c>
      <c r="C698" t="s">
        <v>3142</v>
      </c>
      <c r="D698" t="str">
        <f>LEFT(Tabla11[[#This Row],[Genero]],1)</f>
        <v>F</v>
      </c>
    </row>
    <row r="699" spans="1:4">
      <c r="A699" s="25" t="s">
        <v>2242</v>
      </c>
      <c r="B699" t="s">
        <v>5495</v>
      </c>
      <c r="C699" t="s">
        <v>3142</v>
      </c>
      <c r="D699" t="str">
        <f>LEFT(Tabla11[[#This Row],[Genero]],1)</f>
        <v>F</v>
      </c>
    </row>
    <row r="700" spans="1:4">
      <c r="A700" s="25" t="s">
        <v>2375</v>
      </c>
      <c r="B700" t="s">
        <v>5871</v>
      </c>
      <c r="C700" t="s">
        <v>3141</v>
      </c>
      <c r="D700" t="str">
        <f>LEFT(Tabla11[[#This Row],[Genero]],1)</f>
        <v>M</v>
      </c>
    </row>
    <row r="701" spans="1:4">
      <c r="A701" s="25" t="s">
        <v>2600</v>
      </c>
      <c r="B701" t="s">
        <v>5141</v>
      </c>
      <c r="C701" t="s">
        <v>3142</v>
      </c>
      <c r="D701" t="str">
        <f>LEFT(Tabla11[[#This Row],[Genero]],1)</f>
        <v>F</v>
      </c>
    </row>
    <row r="702" spans="1:4">
      <c r="A702" s="25" t="s">
        <v>2802</v>
      </c>
      <c r="B702" t="s">
        <v>4904</v>
      </c>
      <c r="C702" t="s">
        <v>3141</v>
      </c>
      <c r="D702" t="str">
        <f>LEFT(Tabla11[[#This Row],[Genero]],1)</f>
        <v>M</v>
      </c>
    </row>
    <row r="703" spans="1:4">
      <c r="A703" s="25" t="s">
        <v>2922</v>
      </c>
      <c r="B703" t="s">
        <v>6068</v>
      </c>
      <c r="C703" t="s">
        <v>3141</v>
      </c>
      <c r="D703" t="str">
        <f>LEFT(Tabla11[[#This Row],[Genero]],1)</f>
        <v>M</v>
      </c>
    </row>
    <row r="704" spans="1:4">
      <c r="A704" s="25" t="s">
        <v>2273</v>
      </c>
      <c r="B704" t="s">
        <v>5496</v>
      </c>
      <c r="C704" t="s">
        <v>3141</v>
      </c>
      <c r="D704" t="str">
        <f>LEFT(Tabla11[[#This Row],[Genero]],1)</f>
        <v>M</v>
      </c>
    </row>
    <row r="705" spans="1:4">
      <c r="A705" s="25" t="s">
        <v>2405</v>
      </c>
      <c r="B705" t="s">
        <v>5872</v>
      </c>
      <c r="C705" t="s">
        <v>3141</v>
      </c>
      <c r="D705" t="str">
        <f>LEFT(Tabla11[[#This Row],[Genero]],1)</f>
        <v>M</v>
      </c>
    </row>
    <row r="706" spans="1:4">
      <c r="A706" s="25" t="s">
        <v>2541</v>
      </c>
      <c r="B706" t="s">
        <v>5873</v>
      </c>
      <c r="C706" t="s">
        <v>3142</v>
      </c>
      <c r="D706" t="str">
        <f>LEFT(Tabla11[[#This Row],[Genero]],1)</f>
        <v>F</v>
      </c>
    </row>
    <row r="707" spans="1:4">
      <c r="A707" s="25" t="s">
        <v>2479</v>
      </c>
      <c r="B707" t="s">
        <v>5874</v>
      </c>
      <c r="C707" t="s">
        <v>3141</v>
      </c>
      <c r="D707" t="str">
        <f>LEFT(Tabla11[[#This Row],[Genero]],1)</f>
        <v>M</v>
      </c>
    </row>
    <row r="708" spans="1:4">
      <c r="A708" s="25" t="s">
        <v>2328</v>
      </c>
      <c r="B708" t="s">
        <v>5875</v>
      </c>
      <c r="C708" t="s">
        <v>3142</v>
      </c>
      <c r="D708" t="str">
        <f>LEFT(Tabla11[[#This Row],[Genero]],1)</f>
        <v>F</v>
      </c>
    </row>
    <row r="709" spans="1:4">
      <c r="A709" s="25" t="s">
        <v>2516</v>
      </c>
      <c r="B709" t="s">
        <v>5876</v>
      </c>
      <c r="C709" t="s">
        <v>3141</v>
      </c>
      <c r="D709" t="str">
        <f>LEFT(Tabla11[[#This Row],[Genero]],1)</f>
        <v>M</v>
      </c>
    </row>
    <row r="710" spans="1:4">
      <c r="A710" s="25" t="s">
        <v>1355</v>
      </c>
      <c r="B710" t="s">
        <v>5497</v>
      </c>
      <c r="C710" t="s">
        <v>3142</v>
      </c>
      <c r="D710" t="str">
        <f>LEFT(Tabla11[[#This Row],[Genero]],1)</f>
        <v>F</v>
      </c>
    </row>
    <row r="711" spans="1:4">
      <c r="A711" s="25" t="s">
        <v>1327</v>
      </c>
      <c r="B711" t="s">
        <v>5498</v>
      </c>
      <c r="C711" t="s">
        <v>3142</v>
      </c>
      <c r="D711" t="str">
        <f>LEFT(Tabla11[[#This Row],[Genero]],1)</f>
        <v>F</v>
      </c>
    </row>
    <row r="712" spans="1:4">
      <c r="A712" s="25" t="s">
        <v>2289</v>
      </c>
      <c r="B712" t="s">
        <v>5877</v>
      </c>
      <c r="C712" t="s">
        <v>3141</v>
      </c>
      <c r="D712" t="str">
        <f>LEFT(Tabla11[[#This Row],[Genero]],1)</f>
        <v>M</v>
      </c>
    </row>
    <row r="713" spans="1:4">
      <c r="A713" s="25" t="s">
        <v>2363</v>
      </c>
      <c r="B713" t="s">
        <v>5878</v>
      </c>
      <c r="C713" t="s">
        <v>3141</v>
      </c>
      <c r="D713" t="str">
        <f>LEFT(Tabla11[[#This Row],[Genero]],1)</f>
        <v>M</v>
      </c>
    </row>
    <row r="714" spans="1:4">
      <c r="A714" s="25" t="s">
        <v>1473</v>
      </c>
      <c r="B714" t="s">
        <v>5879</v>
      </c>
      <c r="C714" t="s">
        <v>3141</v>
      </c>
      <c r="D714" t="str">
        <f>LEFT(Tabla11[[#This Row],[Genero]],1)</f>
        <v>M</v>
      </c>
    </row>
    <row r="715" spans="1:4">
      <c r="A715" s="25" t="s">
        <v>3334</v>
      </c>
      <c r="B715" t="s">
        <v>6069</v>
      </c>
      <c r="C715" t="s">
        <v>3141</v>
      </c>
      <c r="D715" t="str">
        <f>LEFT(Tabla11[[#This Row],[Genero]],1)</f>
        <v>M</v>
      </c>
    </row>
    <row r="716" spans="1:4">
      <c r="A716" s="25" t="s">
        <v>2393</v>
      </c>
      <c r="B716" t="s">
        <v>5880</v>
      </c>
      <c r="C716" t="s">
        <v>3141</v>
      </c>
      <c r="D716" t="str">
        <f>LEFT(Tabla11[[#This Row],[Genero]],1)</f>
        <v>M</v>
      </c>
    </row>
    <row r="717" spans="1:4">
      <c r="A717" s="25" t="s">
        <v>2413</v>
      </c>
      <c r="B717" t="s">
        <v>5881</v>
      </c>
      <c r="C717" t="s">
        <v>3141</v>
      </c>
      <c r="D717" t="str">
        <f>LEFT(Tabla11[[#This Row],[Genero]],1)</f>
        <v>M</v>
      </c>
    </row>
    <row r="718" spans="1:4">
      <c r="A718" s="25" t="s">
        <v>2812</v>
      </c>
      <c r="B718" t="s">
        <v>4905</v>
      </c>
      <c r="C718" t="s">
        <v>3142</v>
      </c>
      <c r="D718" t="str">
        <f>LEFT(Tabla11[[#This Row],[Genero]],1)</f>
        <v>F</v>
      </c>
    </row>
    <row r="719" spans="1:4">
      <c r="A719" s="25" t="s">
        <v>2845</v>
      </c>
      <c r="B719" t="s">
        <v>4906</v>
      </c>
      <c r="C719" t="s">
        <v>3142</v>
      </c>
      <c r="D719" t="str">
        <f>LEFT(Tabla11[[#This Row],[Genero]],1)</f>
        <v>F</v>
      </c>
    </row>
    <row r="720" spans="1:4">
      <c r="A720" s="25" t="s">
        <v>3335</v>
      </c>
      <c r="B720" t="s">
        <v>6070</v>
      </c>
      <c r="C720" t="s">
        <v>3141</v>
      </c>
      <c r="D720" t="str">
        <f>LEFT(Tabla11[[#This Row],[Genero]],1)</f>
        <v>M</v>
      </c>
    </row>
    <row r="721" spans="1:4">
      <c r="A721" s="25" t="s">
        <v>2789</v>
      </c>
      <c r="B721" t="s">
        <v>4907</v>
      </c>
      <c r="C721" t="s">
        <v>3141</v>
      </c>
      <c r="D721" t="str">
        <f>LEFT(Tabla11[[#This Row],[Genero]],1)</f>
        <v>M</v>
      </c>
    </row>
    <row r="722" spans="1:4">
      <c r="A722" s="25" t="s">
        <v>1369</v>
      </c>
      <c r="B722" t="s">
        <v>5499</v>
      </c>
      <c r="C722" t="s">
        <v>3142</v>
      </c>
      <c r="D722" t="str">
        <f>LEFT(Tabla11[[#This Row],[Genero]],1)</f>
        <v>F</v>
      </c>
    </row>
    <row r="723" spans="1:4">
      <c r="A723" s="25" t="s">
        <v>2145</v>
      </c>
      <c r="B723" t="s">
        <v>5500</v>
      </c>
      <c r="C723" t="s">
        <v>3141</v>
      </c>
      <c r="D723" t="str">
        <f>LEFT(Tabla11[[#This Row],[Genero]],1)</f>
        <v>M</v>
      </c>
    </row>
    <row r="724" spans="1:4">
      <c r="A724" s="25" t="s">
        <v>2717</v>
      </c>
      <c r="B724" t="s">
        <v>5142</v>
      </c>
      <c r="C724" t="s">
        <v>3142</v>
      </c>
      <c r="D724" t="str">
        <f>LEFT(Tabla11[[#This Row],[Genero]],1)</f>
        <v>F</v>
      </c>
    </row>
    <row r="725" spans="1:4">
      <c r="A725" s="25" t="s">
        <v>2879</v>
      </c>
      <c r="B725" t="s">
        <v>4908</v>
      </c>
      <c r="C725" t="s">
        <v>3142</v>
      </c>
      <c r="D725" t="str">
        <f>LEFT(Tabla11[[#This Row],[Genero]],1)</f>
        <v>F</v>
      </c>
    </row>
    <row r="726" spans="1:4">
      <c r="A726" s="25" t="s">
        <v>2249</v>
      </c>
      <c r="B726" t="s">
        <v>5501</v>
      </c>
      <c r="C726" t="s">
        <v>3142</v>
      </c>
      <c r="D726" t="str">
        <f>LEFT(Tabla11[[#This Row],[Genero]],1)</f>
        <v>F</v>
      </c>
    </row>
    <row r="727" spans="1:4">
      <c r="A727" s="25" t="s">
        <v>3097</v>
      </c>
      <c r="B727" t="s">
        <v>5882</v>
      </c>
      <c r="C727" t="s">
        <v>3141</v>
      </c>
      <c r="D727" t="str">
        <f>LEFT(Tabla11[[#This Row],[Genero]],1)</f>
        <v>M</v>
      </c>
    </row>
    <row r="728" spans="1:4">
      <c r="A728" s="25" t="s">
        <v>2349</v>
      </c>
      <c r="B728" t="s">
        <v>5883</v>
      </c>
      <c r="C728" t="s">
        <v>3141</v>
      </c>
      <c r="D728" t="str">
        <f>LEFT(Tabla11[[#This Row],[Genero]],1)</f>
        <v>M</v>
      </c>
    </row>
    <row r="729" spans="1:4">
      <c r="A729" s="25" t="s">
        <v>2478</v>
      </c>
      <c r="B729" t="s">
        <v>5884</v>
      </c>
      <c r="C729" t="s">
        <v>3141</v>
      </c>
      <c r="D729" t="str">
        <f>LEFT(Tabla11[[#This Row],[Genero]],1)</f>
        <v>M</v>
      </c>
    </row>
    <row r="730" spans="1:4">
      <c r="A730" s="25" t="s">
        <v>2925</v>
      </c>
      <c r="B730" t="s">
        <v>6071</v>
      </c>
      <c r="C730" t="s">
        <v>3142</v>
      </c>
      <c r="D730" t="str">
        <f>LEFT(Tabla11[[#This Row],[Genero]],1)</f>
        <v>F</v>
      </c>
    </row>
    <row r="731" spans="1:4">
      <c r="A731" s="25" t="s">
        <v>2999</v>
      </c>
      <c r="B731" t="s">
        <v>6072</v>
      </c>
      <c r="C731" t="s">
        <v>3142</v>
      </c>
      <c r="D731" t="str">
        <f>LEFT(Tabla11[[#This Row],[Genero]],1)</f>
        <v>F</v>
      </c>
    </row>
    <row r="732" spans="1:4">
      <c r="A732" s="25" t="s">
        <v>2511</v>
      </c>
      <c r="B732" t="s">
        <v>5885</v>
      </c>
      <c r="C732" t="s">
        <v>3141</v>
      </c>
      <c r="D732" t="str">
        <f>LEFT(Tabla11[[#This Row],[Genero]],1)</f>
        <v>M</v>
      </c>
    </row>
    <row r="733" spans="1:4">
      <c r="A733" s="25" t="s">
        <v>1398</v>
      </c>
      <c r="B733" t="s">
        <v>5886</v>
      </c>
      <c r="C733" t="s">
        <v>3142</v>
      </c>
      <c r="D733" t="str">
        <f>LEFT(Tabla11[[#This Row],[Genero]],1)</f>
        <v>F</v>
      </c>
    </row>
    <row r="734" spans="1:4">
      <c r="A734" s="25" t="s">
        <v>3003</v>
      </c>
      <c r="B734" t="s">
        <v>6073</v>
      </c>
      <c r="C734" t="s">
        <v>3141</v>
      </c>
      <c r="D734" t="str">
        <f>LEFT(Tabla11[[#This Row],[Genero]],1)</f>
        <v>M</v>
      </c>
    </row>
    <row r="735" spans="1:4">
      <c r="A735" s="25" t="s">
        <v>2066</v>
      </c>
      <c r="B735" t="s">
        <v>5502</v>
      </c>
      <c r="C735" t="s">
        <v>3142</v>
      </c>
      <c r="D735" t="str">
        <f>LEFT(Tabla11[[#This Row],[Genero]],1)</f>
        <v>F</v>
      </c>
    </row>
    <row r="736" spans="1:4">
      <c r="A736" s="25" t="s">
        <v>2963</v>
      </c>
      <c r="B736" t="s">
        <v>6074</v>
      </c>
      <c r="C736" t="s">
        <v>3142</v>
      </c>
      <c r="D736" t="str">
        <f>LEFT(Tabla11[[#This Row],[Genero]],1)</f>
        <v>F</v>
      </c>
    </row>
    <row r="737" spans="1:4">
      <c r="A737" s="25" t="s">
        <v>1322</v>
      </c>
      <c r="B737" t="s">
        <v>5503</v>
      </c>
      <c r="C737" t="s">
        <v>3142</v>
      </c>
      <c r="D737" t="str">
        <f>LEFT(Tabla11[[#This Row],[Genero]],1)</f>
        <v>F</v>
      </c>
    </row>
    <row r="738" spans="1:4">
      <c r="A738" s="25" t="s">
        <v>2362</v>
      </c>
      <c r="B738" t="s">
        <v>5887</v>
      </c>
      <c r="C738" t="s">
        <v>3142</v>
      </c>
      <c r="D738" t="str">
        <f>LEFT(Tabla11[[#This Row],[Genero]],1)</f>
        <v>F</v>
      </c>
    </row>
    <row r="739" spans="1:4">
      <c r="A739" s="25" t="s">
        <v>2091</v>
      </c>
      <c r="B739" t="s">
        <v>5504</v>
      </c>
      <c r="C739" t="s">
        <v>3141</v>
      </c>
      <c r="D739" t="str">
        <f>LEFT(Tabla11[[#This Row],[Genero]],1)</f>
        <v>M</v>
      </c>
    </row>
    <row r="740" spans="1:4">
      <c r="A740" s="25" t="s">
        <v>1320</v>
      </c>
      <c r="B740" t="s">
        <v>5143</v>
      </c>
      <c r="C740" t="s">
        <v>3142</v>
      </c>
      <c r="D740" t="str">
        <f>LEFT(Tabla11[[#This Row],[Genero]],1)</f>
        <v>F</v>
      </c>
    </row>
    <row r="741" spans="1:4">
      <c r="A741" s="25" t="s">
        <v>2606</v>
      </c>
      <c r="B741" t="s">
        <v>5144</v>
      </c>
      <c r="C741" t="s">
        <v>3141</v>
      </c>
      <c r="D741" t="str">
        <f>LEFT(Tabla11[[#This Row],[Genero]],1)</f>
        <v>M</v>
      </c>
    </row>
    <row r="742" spans="1:4">
      <c r="A742" s="25" t="s">
        <v>3025</v>
      </c>
      <c r="B742" t="s">
        <v>6075</v>
      </c>
      <c r="C742" t="s">
        <v>3141</v>
      </c>
      <c r="D742" t="str">
        <f>LEFT(Tabla11[[#This Row],[Genero]],1)</f>
        <v>M</v>
      </c>
    </row>
    <row r="743" spans="1:4">
      <c r="A743" s="25" t="s">
        <v>2708</v>
      </c>
      <c r="B743" t="s">
        <v>5145</v>
      </c>
      <c r="C743" t="s">
        <v>3141</v>
      </c>
      <c r="D743" t="str">
        <f>LEFT(Tabla11[[#This Row],[Genero]],1)</f>
        <v>M</v>
      </c>
    </row>
    <row r="744" spans="1:4">
      <c r="A744" s="25" t="s">
        <v>2973</v>
      </c>
      <c r="B744" t="s">
        <v>6076</v>
      </c>
      <c r="C744" t="s">
        <v>3141</v>
      </c>
      <c r="D744" t="str">
        <f>LEFT(Tabla11[[#This Row],[Genero]],1)</f>
        <v>M</v>
      </c>
    </row>
    <row r="745" spans="1:4">
      <c r="A745" s="25" t="s">
        <v>1517</v>
      </c>
      <c r="B745" t="s">
        <v>5146</v>
      </c>
      <c r="C745" t="s">
        <v>3142</v>
      </c>
      <c r="D745" t="str">
        <f>LEFT(Tabla11[[#This Row],[Genero]],1)</f>
        <v>F</v>
      </c>
    </row>
    <row r="746" spans="1:4">
      <c r="A746" s="25" t="s">
        <v>2558</v>
      </c>
      <c r="B746" t="s">
        <v>5147</v>
      </c>
      <c r="C746" t="s">
        <v>3142</v>
      </c>
      <c r="D746" t="str">
        <f>LEFT(Tabla11[[#This Row],[Genero]],1)</f>
        <v>F</v>
      </c>
    </row>
    <row r="747" spans="1:4">
      <c r="A747" s="25" t="s">
        <v>2087</v>
      </c>
      <c r="B747" t="s">
        <v>5505</v>
      </c>
      <c r="C747" t="s">
        <v>3141</v>
      </c>
      <c r="D747" t="str">
        <f>LEFT(Tabla11[[#This Row],[Genero]],1)</f>
        <v>M</v>
      </c>
    </row>
    <row r="748" spans="1:4">
      <c r="A748" s="25" t="s">
        <v>2974</v>
      </c>
      <c r="B748" t="s">
        <v>6077</v>
      </c>
      <c r="C748" t="s">
        <v>3141</v>
      </c>
      <c r="D748" t="str">
        <f>LEFT(Tabla11[[#This Row],[Genero]],1)</f>
        <v>M</v>
      </c>
    </row>
    <row r="749" spans="1:4">
      <c r="A749" s="25" t="s">
        <v>3004</v>
      </c>
      <c r="B749" t="s">
        <v>6078</v>
      </c>
      <c r="C749" t="s">
        <v>3141</v>
      </c>
      <c r="D749" t="str">
        <f>LEFT(Tabla11[[#This Row],[Genero]],1)</f>
        <v>M</v>
      </c>
    </row>
    <row r="750" spans="1:4">
      <c r="A750" s="25" t="s">
        <v>3064</v>
      </c>
      <c r="B750" t="s">
        <v>6079</v>
      </c>
      <c r="C750" t="s">
        <v>3141</v>
      </c>
      <c r="D750" t="str">
        <f>LEFT(Tabla11[[#This Row],[Genero]],1)</f>
        <v>M</v>
      </c>
    </row>
    <row r="751" spans="1:4">
      <c r="A751" s="25" t="s">
        <v>2101</v>
      </c>
      <c r="B751" t="s">
        <v>5506</v>
      </c>
      <c r="C751" t="s">
        <v>3141</v>
      </c>
      <c r="D751" t="str">
        <f>LEFT(Tabla11[[#This Row],[Genero]],1)</f>
        <v>M</v>
      </c>
    </row>
    <row r="752" spans="1:4">
      <c r="A752" s="25" t="s">
        <v>2942</v>
      </c>
      <c r="B752" t="s">
        <v>6080</v>
      </c>
      <c r="C752" t="s">
        <v>3141</v>
      </c>
      <c r="D752" t="str">
        <f>LEFT(Tabla11[[#This Row],[Genero]],1)</f>
        <v>M</v>
      </c>
    </row>
    <row r="753" spans="1:4">
      <c r="A753" s="25" t="s">
        <v>3001</v>
      </c>
      <c r="B753" t="s">
        <v>6081</v>
      </c>
      <c r="C753" t="s">
        <v>3141</v>
      </c>
      <c r="D753" t="str">
        <f>LEFT(Tabla11[[#This Row],[Genero]],1)</f>
        <v>M</v>
      </c>
    </row>
    <row r="754" spans="1:4">
      <c r="A754" s="25" t="s">
        <v>3336</v>
      </c>
      <c r="B754" t="s">
        <v>6082</v>
      </c>
      <c r="C754" t="s">
        <v>3141</v>
      </c>
      <c r="D754" t="str">
        <f>LEFT(Tabla11[[#This Row],[Genero]],1)</f>
        <v>M</v>
      </c>
    </row>
    <row r="755" spans="1:4">
      <c r="A755" s="25" t="s">
        <v>2306</v>
      </c>
      <c r="B755" t="s">
        <v>5888</v>
      </c>
      <c r="C755" t="s">
        <v>3142</v>
      </c>
      <c r="D755" t="str">
        <f>LEFT(Tabla11[[#This Row],[Genero]],1)</f>
        <v>F</v>
      </c>
    </row>
    <row r="756" spans="1:4">
      <c r="A756" s="25" t="s">
        <v>2923</v>
      </c>
      <c r="B756" t="s">
        <v>6083</v>
      </c>
      <c r="C756" t="s">
        <v>3141</v>
      </c>
      <c r="D756" t="str">
        <f>LEFT(Tabla11[[#This Row],[Genero]],1)</f>
        <v>M</v>
      </c>
    </row>
    <row r="757" spans="1:4">
      <c r="A757" s="25" t="s">
        <v>2820</v>
      </c>
      <c r="B757" t="s">
        <v>4909</v>
      </c>
      <c r="C757" t="s">
        <v>3141</v>
      </c>
      <c r="D757" t="str">
        <f>LEFT(Tabla11[[#This Row],[Genero]],1)</f>
        <v>M</v>
      </c>
    </row>
    <row r="758" spans="1:4">
      <c r="A758" s="25" t="s">
        <v>2704</v>
      </c>
      <c r="B758" t="s">
        <v>5148</v>
      </c>
      <c r="C758" t="s">
        <v>3141</v>
      </c>
      <c r="D758" t="str">
        <f>LEFT(Tabla11[[#This Row],[Genero]],1)</f>
        <v>M</v>
      </c>
    </row>
    <row r="759" spans="1:4">
      <c r="A759" s="25" t="s">
        <v>1318</v>
      </c>
      <c r="B759" t="s">
        <v>5507</v>
      </c>
      <c r="C759" t="s">
        <v>3141</v>
      </c>
      <c r="D759" t="str">
        <f>LEFT(Tabla11[[#This Row],[Genero]],1)</f>
        <v>M</v>
      </c>
    </row>
    <row r="760" spans="1:4">
      <c r="A760" s="25" t="s">
        <v>2695</v>
      </c>
      <c r="B760" t="s">
        <v>5149</v>
      </c>
      <c r="C760" t="s">
        <v>3142</v>
      </c>
      <c r="D760" t="str">
        <f>LEFT(Tabla11[[#This Row],[Genero]],1)</f>
        <v>F</v>
      </c>
    </row>
    <row r="761" spans="1:4">
      <c r="A761" s="25" t="s">
        <v>2766</v>
      </c>
      <c r="B761" t="s">
        <v>4910</v>
      </c>
      <c r="C761" t="s">
        <v>3141</v>
      </c>
      <c r="D761" t="str">
        <f>LEFT(Tabla11[[#This Row],[Genero]],1)</f>
        <v>M</v>
      </c>
    </row>
    <row r="762" spans="1:4">
      <c r="A762" s="25" t="s">
        <v>1340</v>
      </c>
      <c r="B762" t="s">
        <v>5508</v>
      </c>
      <c r="C762" t="s">
        <v>3142</v>
      </c>
      <c r="D762" t="str">
        <f>LEFT(Tabla11[[#This Row],[Genero]],1)</f>
        <v>F</v>
      </c>
    </row>
    <row r="763" spans="1:4">
      <c r="A763" s="25" t="s">
        <v>2992</v>
      </c>
      <c r="B763" t="s">
        <v>6084</v>
      </c>
      <c r="C763" t="s">
        <v>3141</v>
      </c>
      <c r="D763" t="str">
        <f>LEFT(Tabla11[[#This Row],[Genero]],1)</f>
        <v>M</v>
      </c>
    </row>
    <row r="764" spans="1:4">
      <c r="A764" s="25" t="s">
        <v>1558</v>
      </c>
      <c r="B764" t="s">
        <v>5150</v>
      </c>
      <c r="C764" t="s">
        <v>3141</v>
      </c>
      <c r="D764" t="str">
        <f>LEFT(Tabla11[[#This Row],[Genero]],1)</f>
        <v>M</v>
      </c>
    </row>
    <row r="765" spans="1:4">
      <c r="A765" s="25" t="s">
        <v>2675</v>
      </c>
      <c r="B765" t="s">
        <v>5151</v>
      </c>
      <c r="C765" t="s">
        <v>3141</v>
      </c>
      <c r="D765" t="str">
        <f>LEFT(Tabla11[[#This Row],[Genero]],1)</f>
        <v>M</v>
      </c>
    </row>
    <row r="766" spans="1:4">
      <c r="A766" s="25" t="s">
        <v>2646</v>
      </c>
      <c r="B766" t="s">
        <v>5152</v>
      </c>
      <c r="C766" t="s">
        <v>3141</v>
      </c>
      <c r="D766" t="str">
        <f>LEFT(Tabla11[[#This Row],[Genero]],1)</f>
        <v>M</v>
      </c>
    </row>
    <row r="767" spans="1:4">
      <c r="A767" s="25" t="s">
        <v>3254</v>
      </c>
      <c r="B767" t="s">
        <v>6085</v>
      </c>
      <c r="C767" t="s">
        <v>3141</v>
      </c>
      <c r="D767" t="str">
        <f>LEFT(Tabla11[[#This Row],[Genero]],1)</f>
        <v>M</v>
      </c>
    </row>
    <row r="768" spans="1:4">
      <c r="A768" s="25" t="s">
        <v>2081</v>
      </c>
      <c r="B768" t="s">
        <v>5509</v>
      </c>
      <c r="C768" t="s">
        <v>3141</v>
      </c>
      <c r="D768" t="str">
        <f>LEFT(Tabla11[[#This Row],[Genero]],1)</f>
        <v>M</v>
      </c>
    </row>
    <row r="769" spans="1:4">
      <c r="A769" s="25" t="s">
        <v>2483</v>
      </c>
      <c r="B769" t="s">
        <v>5889</v>
      </c>
      <c r="C769" t="s">
        <v>3141</v>
      </c>
      <c r="D769" t="str">
        <f>LEFT(Tabla11[[#This Row],[Genero]],1)</f>
        <v>M</v>
      </c>
    </row>
    <row r="770" spans="1:4">
      <c r="A770" s="25" t="s">
        <v>2599</v>
      </c>
      <c r="B770" t="s">
        <v>5153</v>
      </c>
      <c r="C770" t="s">
        <v>3142</v>
      </c>
      <c r="D770" t="str">
        <f>LEFT(Tabla11[[#This Row],[Genero]],1)</f>
        <v>F</v>
      </c>
    </row>
    <row r="771" spans="1:4">
      <c r="A771" s="25" t="s">
        <v>2899</v>
      </c>
      <c r="B771" t="s">
        <v>6213</v>
      </c>
      <c r="C771" t="s">
        <v>3141</v>
      </c>
      <c r="D771" t="str">
        <f>LEFT(Tabla11[[#This Row],[Genero]],1)</f>
        <v>M</v>
      </c>
    </row>
    <row r="772" spans="1:4">
      <c r="A772" s="25" t="s">
        <v>2568</v>
      </c>
      <c r="B772" t="s">
        <v>5154</v>
      </c>
      <c r="C772" t="s">
        <v>3142</v>
      </c>
      <c r="D772" t="str">
        <f>LEFT(Tabla11[[#This Row],[Genero]],1)</f>
        <v>F</v>
      </c>
    </row>
    <row r="773" spans="1:4">
      <c r="A773" s="25" t="s">
        <v>1313</v>
      </c>
      <c r="B773" t="s">
        <v>5510</v>
      </c>
      <c r="C773" t="s">
        <v>3141</v>
      </c>
      <c r="D773" t="str">
        <f>LEFT(Tabla11[[#This Row],[Genero]],1)</f>
        <v>M</v>
      </c>
    </row>
    <row r="774" spans="1:4">
      <c r="A774" s="25" t="s">
        <v>2404</v>
      </c>
      <c r="B774" t="s">
        <v>5890</v>
      </c>
      <c r="C774" t="s">
        <v>3141</v>
      </c>
      <c r="D774" t="str">
        <f>LEFT(Tabla11[[#This Row],[Genero]],1)</f>
        <v>M</v>
      </c>
    </row>
    <row r="775" spans="1:4">
      <c r="A775" s="25" t="s">
        <v>2333</v>
      </c>
      <c r="B775" t="s">
        <v>5891</v>
      </c>
      <c r="C775" t="s">
        <v>3141</v>
      </c>
      <c r="D775" t="str">
        <f>LEFT(Tabla11[[#This Row],[Genero]],1)</f>
        <v>M</v>
      </c>
    </row>
    <row r="776" spans="1:4">
      <c r="A776" s="25" t="s">
        <v>2457</v>
      </c>
      <c r="B776" t="s">
        <v>5892</v>
      </c>
      <c r="C776" t="s">
        <v>3142</v>
      </c>
      <c r="D776" t="str">
        <f>LEFT(Tabla11[[#This Row],[Genero]],1)</f>
        <v>F</v>
      </c>
    </row>
    <row r="777" spans="1:4">
      <c r="A777" s="25" t="s">
        <v>2217</v>
      </c>
      <c r="B777" t="s">
        <v>5511</v>
      </c>
      <c r="C777" t="s">
        <v>3141</v>
      </c>
      <c r="D777" t="str">
        <f>LEFT(Tabla11[[#This Row],[Genero]],1)</f>
        <v>M</v>
      </c>
    </row>
    <row r="778" spans="1:4">
      <c r="A778" s="25" t="s">
        <v>2848</v>
      </c>
      <c r="B778" t="s">
        <v>4911</v>
      </c>
      <c r="C778" t="s">
        <v>3142</v>
      </c>
      <c r="D778" t="str">
        <f>LEFT(Tabla11[[#This Row],[Genero]],1)</f>
        <v>F</v>
      </c>
    </row>
    <row r="779" spans="1:4">
      <c r="A779" s="25" t="s">
        <v>2921</v>
      </c>
      <c r="B779" t="s">
        <v>6086</v>
      </c>
      <c r="C779" t="s">
        <v>3141</v>
      </c>
      <c r="D779" t="str">
        <f>LEFT(Tabla11[[#This Row],[Genero]],1)</f>
        <v>M</v>
      </c>
    </row>
    <row r="780" spans="1:4">
      <c r="A780" s="25" t="s">
        <v>2233</v>
      </c>
      <c r="B780" t="s">
        <v>5512</v>
      </c>
      <c r="C780" t="s">
        <v>3141</v>
      </c>
      <c r="D780" t="str">
        <f>LEFT(Tabla11[[#This Row],[Genero]],1)</f>
        <v>M</v>
      </c>
    </row>
    <row r="781" spans="1:4">
      <c r="A781" s="25" t="s">
        <v>2710</v>
      </c>
      <c r="B781" t="s">
        <v>5155</v>
      </c>
      <c r="C781" t="s">
        <v>3141</v>
      </c>
      <c r="D781" t="str">
        <f>LEFT(Tabla11[[#This Row],[Genero]],1)</f>
        <v>M</v>
      </c>
    </row>
    <row r="782" spans="1:4">
      <c r="A782" s="25" t="s">
        <v>2616</v>
      </c>
      <c r="B782" t="s">
        <v>5156</v>
      </c>
      <c r="C782" t="s">
        <v>3142</v>
      </c>
      <c r="D782" t="str">
        <f>LEFT(Tabla11[[#This Row],[Genero]],1)</f>
        <v>F</v>
      </c>
    </row>
    <row r="783" spans="1:4">
      <c r="A783" s="25" t="s">
        <v>3065</v>
      </c>
      <c r="B783" t="s">
        <v>6087</v>
      </c>
      <c r="C783" t="s">
        <v>3141</v>
      </c>
      <c r="D783" t="str">
        <f>LEFT(Tabla11[[#This Row],[Genero]],1)</f>
        <v>M</v>
      </c>
    </row>
    <row r="784" spans="1:4">
      <c r="A784" s="25" t="s">
        <v>3255</v>
      </c>
      <c r="B784" t="s">
        <v>6088</v>
      </c>
      <c r="C784" t="s">
        <v>3141</v>
      </c>
      <c r="D784" t="str">
        <f>LEFT(Tabla11[[#This Row],[Genero]],1)</f>
        <v>M</v>
      </c>
    </row>
    <row r="785" spans="1:4">
      <c r="A785" s="25" t="s">
        <v>3020</v>
      </c>
      <c r="B785" t="s">
        <v>6089</v>
      </c>
      <c r="C785" t="s">
        <v>3141</v>
      </c>
      <c r="D785" t="str">
        <f>LEFT(Tabla11[[#This Row],[Genero]],1)</f>
        <v>M</v>
      </c>
    </row>
    <row r="786" spans="1:4">
      <c r="A786" s="25" t="s">
        <v>2929</v>
      </c>
      <c r="B786" t="s">
        <v>6090</v>
      </c>
      <c r="C786" t="s">
        <v>3141</v>
      </c>
      <c r="D786" t="str">
        <f>LEFT(Tabla11[[#This Row],[Genero]],1)</f>
        <v>M</v>
      </c>
    </row>
    <row r="787" spans="1:4">
      <c r="A787" s="25" t="s">
        <v>3120</v>
      </c>
      <c r="B787" t="s">
        <v>6091</v>
      </c>
      <c r="C787" t="s">
        <v>3141</v>
      </c>
      <c r="D787" t="str">
        <f>LEFT(Tabla11[[#This Row],[Genero]],1)</f>
        <v>M</v>
      </c>
    </row>
    <row r="788" spans="1:4">
      <c r="A788" s="25" t="s">
        <v>2995</v>
      </c>
      <c r="B788" t="s">
        <v>6092</v>
      </c>
      <c r="C788" t="s">
        <v>3141</v>
      </c>
      <c r="D788" t="str">
        <f>LEFT(Tabla11[[#This Row],[Genero]],1)</f>
        <v>M</v>
      </c>
    </row>
    <row r="789" spans="1:4">
      <c r="A789" s="25" t="s">
        <v>2919</v>
      </c>
      <c r="B789" t="s">
        <v>6093</v>
      </c>
      <c r="C789" t="s">
        <v>3141</v>
      </c>
      <c r="D789" t="str">
        <f>LEFT(Tabla11[[#This Row],[Genero]],1)</f>
        <v>M</v>
      </c>
    </row>
    <row r="790" spans="1:4">
      <c r="A790" s="25" t="s">
        <v>2930</v>
      </c>
      <c r="B790" t="s">
        <v>6094</v>
      </c>
      <c r="C790" t="s">
        <v>3141</v>
      </c>
      <c r="D790" t="str">
        <f>LEFT(Tabla11[[#This Row],[Genero]],1)</f>
        <v>M</v>
      </c>
    </row>
    <row r="791" spans="1:4">
      <c r="A791" s="25" t="s">
        <v>2731</v>
      </c>
      <c r="B791" t="s">
        <v>5157</v>
      </c>
      <c r="C791" t="s">
        <v>3141</v>
      </c>
      <c r="D791" t="str">
        <f>LEFT(Tabla11[[#This Row],[Genero]],1)</f>
        <v>M</v>
      </c>
    </row>
    <row r="792" spans="1:4">
      <c r="A792" s="25" t="s">
        <v>2938</v>
      </c>
      <c r="B792" t="s">
        <v>6095</v>
      </c>
      <c r="C792" t="s">
        <v>3141</v>
      </c>
      <c r="D792" t="str">
        <f>LEFT(Tabla11[[#This Row],[Genero]],1)</f>
        <v>M</v>
      </c>
    </row>
    <row r="793" spans="1:4">
      <c r="A793" s="25" t="s">
        <v>3128</v>
      </c>
      <c r="B793" t="s">
        <v>6096</v>
      </c>
      <c r="C793" t="s">
        <v>3141</v>
      </c>
      <c r="D793" t="str">
        <f>LEFT(Tabla11[[#This Row],[Genero]],1)</f>
        <v>M</v>
      </c>
    </row>
    <row r="794" spans="1:4">
      <c r="A794" s="25" t="s">
        <v>2128</v>
      </c>
      <c r="B794" t="s">
        <v>5513</v>
      </c>
      <c r="C794" t="s">
        <v>3141</v>
      </c>
      <c r="D794" t="str">
        <f>LEFT(Tabla11[[#This Row],[Genero]],1)</f>
        <v>M</v>
      </c>
    </row>
    <row r="795" spans="1:4">
      <c r="A795" s="25" t="s">
        <v>3028</v>
      </c>
      <c r="B795" t="s">
        <v>6097</v>
      </c>
      <c r="C795" t="s">
        <v>3141</v>
      </c>
      <c r="D795" t="str">
        <f>LEFT(Tabla11[[#This Row],[Genero]],1)</f>
        <v>M</v>
      </c>
    </row>
    <row r="796" spans="1:4">
      <c r="A796" s="25" t="s">
        <v>2885</v>
      </c>
      <c r="B796" t="s">
        <v>4912</v>
      </c>
      <c r="C796" t="s">
        <v>3142</v>
      </c>
      <c r="D796" t="str">
        <f>LEFT(Tabla11[[#This Row],[Genero]],1)</f>
        <v>F</v>
      </c>
    </row>
    <row r="797" spans="1:4">
      <c r="A797" s="25" t="s">
        <v>1311</v>
      </c>
      <c r="B797" t="s">
        <v>5514</v>
      </c>
      <c r="C797" t="s">
        <v>3141</v>
      </c>
      <c r="D797" t="str">
        <f>LEFT(Tabla11[[#This Row],[Genero]],1)</f>
        <v>M</v>
      </c>
    </row>
    <row r="798" spans="1:4">
      <c r="A798" s="25" t="s">
        <v>2590</v>
      </c>
      <c r="B798" t="s">
        <v>5158</v>
      </c>
      <c r="C798" t="s">
        <v>3141</v>
      </c>
      <c r="D798" t="str">
        <f>LEFT(Tabla11[[#This Row],[Genero]],1)</f>
        <v>M</v>
      </c>
    </row>
    <row r="799" spans="1:4">
      <c r="A799" s="25" t="s">
        <v>2994</v>
      </c>
      <c r="B799" t="s">
        <v>6098</v>
      </c>
      <c r="C799" t="s">
        <v>3141</v>
      </c>
      <c r="D799" t="str">
        <f>LEFT(Tabla11[[#This Row],[Genero]],1)</f>
        <v>M</v>
      </c>
    </row>
    <row r="800" spans="1:4">
      <c r="A800" s="25" t="s">
        <v>2888</v>
      </c>
      <c r="B800" t="s">
        <v>4913</v>
      </c>
      <c r="C800" t="s">
        <v>3141</v>
      </c>
      <c r="D800" t="str">
        <f>LEFT(Tabla11[[#This Row],[Genero]],1)</f>
        <v>M</v>
      </c>
    </row>
    <row r="801" spans="1:4">
      <c r="A801" s="25" t="s">
        <v>2085</v>
      </c>
      <c r="B801" t="s">
        <v>5515</v>
      </c>
      <c r="C801" t="s">
        <v>3142</v>
      </c>
      <c r="D801" t="str">
        <f>LEFT(Tabla11[[#This Row],[Genero]],1)</f>
        <v>F</v>
      </c>
    </row>
    <row r="802" spans="1:4">
      <c r="A802" s="25" t="s">
        <v>1556</v>
      </c>
      <c r="B802" t="s">
        <v>5159</v>
      </c>
      <c r="C802" t="s">
        <v>3142</v>
      </c>
      <c r="D802" t="str">
        <f>LEFT(Tabla11[[#This Row],[Genero]],1)</f>
        <v>F</v>
      </c>
    </row>
    <row r="803" spans="1:4">
      <c r="A803" s="25" t="s">
        <v>2267</v>
      </c>
      <c r="B803" t="s">
        <v>5516</v>
      </c>
      <c r="C803" t="s">
        <v>3141</v>
      </c>
      <c r="D803" t="str">
        <f>LEFT(Tabla11[[#This Row],[Genero]],1)</f>
        <v>M</v>
      </c>
    </row>
    <row r="804" spans="1:4">
      <c r="A804" s="25" t="s">
        <v>1507</v>
      </c>
      <c r="B804" t="s">
        <v>5893</v>
      </c>
      <c r="C804" t="s">
        <v>3142</v>
      </c>
      <c r="D804" t="str">
        <f>LEFT(Tabla11[[#This Row],[Genero]],1)</f>
        <v>F</v>
      </c>
    </row>
    <row r="805" spans="1:4">
      <c r="A805" s="25" t="s">
        <v>2269</v>
      </c>
      <c r="B805" t="s">
        <v>5517</v>
      </c>
      <c r="C805" t="s">
        <v>3141</v>
      </c>
      <c r="D805" t="str">
        <f>LEFT(Tabla11[[#This Row],[Genero]],1)</f>
        <v>M</v>
      </c>
    </row>
    <row r="806" spans="1:4">
      <c r="A806" s="25" t="s">
        <v>2982</v>
      </c>
      <c r="B806" t="s">
        <v>6099</v>
      </c>
      <c r="C806" t="s">
        <v>3141</v>
      </c>
      <c r="D806" t="str">
        <f>LEFT(Tabla11[[#This Row],[Genero]],1)</f>
        <v>M</v>
      </c>
    </row>
    <row r="807" spans="1:4">
      <c r="A807" s="25" t="s">
        <v>2918</v>
      </c>
      <c r="B807" t="s">
        <v>6100</v>
      </c>
      <c r="C807" t="s">
        <v>3141</v>
      </c>
      <c r="D807" t="str">
        <f>LEFT(Tabla11[[#This Row],[Genero]],1)</f>
        <v>M</v>
      </c>
    </row>
    <row r="808" spans="1:4">
      <c r="A808" s="25" t="s">
        <v>2162</v>
      </c>
      <c r="B808" t="s">
        <v>5518</v>
      </c>
      <c r="C808" t="s">
        <v>3142</v>
      </c>
      <c r="D808" t="str">
        <f>LEFT(Tabla11[[#This Row],[Genero]],1)</f>
        <v>F</v>
      </c>
    </row>
    <row r="809" spans="1:4">
      <c r="A809" s="25" t="s">
        <v>3337</v>
      </c>
      <c r="B809" t="s">
        <v>6101</v>
      </c>
      <c r="C809" t="s">
        <v>3141</v>
      </c>
      <c r="D809" t="str">
        <f>LEFT(Tabla11[[#This Row],[Genero]],1)</f>
        <v>M</v>
      </c>
    </row>
    <row r="810" spans="1:4">
      <c r="A810" s="25" t="s">
        <v>3331</v>
      </c>
      <c r="B810" t="s">
        <v>5894</v>
      </c>
      <c r="C810" t="s">
        <v>3141</v>
      </c>
      <c r="D810" t="str">
        <f>LEFT(Tabla11[[#This Row],[Genero]],1)</f>
        <v>M</v>
      </c>
    </row>
    <row r="811" spans="1:4">
      <c r="A811" s="25" t="s">
        <v>3008</v>
      </c>
      <c r="B811" t="s">
        <v>6102</v>
      </c>
      <c r="C811" t="s">
        <v>3141</v>
      </c>
      <c r="D811" t="str">
        <f>LEFT(Tabla11[[#This Row],[Genero]],1)</f>
        <v>M</v>
      </c>
    </row>
    <row r="812" spans="1:4">
      <c r="A812" s="25" t="s">
        <v>2988</v>
      </c>
      <c r="B812" t="s">
        <v>6103</v>
      </c>
      <c r="C812" t="s">
        <v>3141</v>
      </c>
      <c r="D812" t="str">
        <f>LEFT(Tabla11[[#This Row],[Genero]],1)</f>
        <v>M</v>
      </c>
    </row>
    <row r="813" spans="1:4">
      <c r="A813" s="25" t="s">
        <v>2115</v>
      </c>
      <c r="B813" t="s">
        <v>5519</v>
      </c>
      <c r="C813" t="s">
        <v>3141</v>
      </c>
      <c r="D813" t="str">
        <f>LEFT(Tabla11[[#This Row],[Genero]],1)</f>
        <v>M</v>
      </c>
    </row>
    <row r="814" spans="1:4">
      <c r="A814" s="25" t="s">
        <v>3002</v>
      </c>
      <c r="B814" t="s">
        <v>6104</v>
      </c>
      <c r="C814" t="s">
        <v>3141</v>
      </c>
      <c r="D814" t="str">
        <f>LEFT(Tabla11[[#This Row],[Genero]],1)</f>
        <v>M</v>
      </c>
    </row>
    <row r="815" spans="1:4">
      <c r="A815" s="25" t="s">
        <v>2964</v>
      </c>
      <c r="B815" t="s">
        <v>6105</v>
      </c>
      <c r="C815" t="s">
        <v>3141</v>
      </c>
      <c r="D815" t="str">
        <f>LEFT(Tabla11[[#This Row],[Genero]],1)</f>
        <v>M</v>
      </c>
    </row>
    <row r="816" spans="1:4">
      <c r="A816" s="25" t="s">
        <v>2971</v>
      </c>
      <c r="B816" t="s">
        <v>6106</v>
      </c>
      <c r="C816" t="s">
        <v>3141</v>
      </c>
      <c r="D816" t="str">
        <f>LEFT(Tabla11[[#This Row],[Genero]],1)</f>
        <v>M</v>
      </c>
    </row>
    <row r="817" spans="1:4">
      <c r="A817" s="25" t="s">
        <v>3021</v>
      </c>
      <c r="B817" t="s">
        <v>6107</v>
      </c>
      <c r="C817" t="s">
        <v>3141</v>
      </c>
      <c r="D817" t="str">
        <f>LEFT(Tabla11[[#This Row],[Genero]],1)</f>
        <v>M</v>
      </c>
    </row>
    <row r="818" spans="1:4">
      <c r="A818" s="25" t="s">
        <v>3110</v>
      </c>
      <c r="B818" t="s">
        <v>4914</v>
      </c>
      <c r="C818" t="s">
        <v>3142</v>
      </c>
      <c r="D818" t="str">
        <f>LEFT(Tabla11[[#This Row],[Genero]],1)</f>
        <v>F</v>
      </c>
    </row>
    <row r="819" spans="1:4">
      <c r="A819" s="25" t="s">
        <v>2350</v>
      </c>
      <c r="B819" t="s">
        <v>5895</v>
      </c>
      <c r="C819" t="s">
        <v>3141</v>
      </c>
      <c r="D819" t="str">
        <f>LEFT(Tabla11[[#This Row],[Genero]],1)</f>
        <v>M</v>
      </c>
    </row>
    <row r="820" spans="1:4">
      <c r="A820" s="25" t="s">
        <v>2197</v>
      </c>
      <c r="B820" t="s">
        <v>5520</v>
      </c>
      <c r="C820" t="s">
        <v>3141</v>
      </c>
      <c r="D820" t="str">
        <f>LEFT(Tabla11[[#This Row],[Genero]],1)</f>
        <v>M</v>
      </c>
    </row>
    <row r="821" spans="1:4">
      <c r="A821" s="25" t="s">
        <v>2495</v>
      </c>
      <c r="B821" t="s">
        <v>5896</v>
      </c>
      <c r="C821" t="s">
        <v>3142</v>
      </c>
      <c r="D821" t="str">
        <f>LEFT(Tabla11[[#This Row],[Genero]],1)</f>
        <v>F</v>
      </c>
    </row>
    <row r="822" spans="1:4">
      <c r="A822" s="25" t="s">
        <v>2944</v>
      </c>
      <c r="B822" t="s">
        <v>6108</v>
      </c>
      <c r="C822" t="s">
        <v>3141</v>
      </c>
      <c r="D822" t="str">
        <f>LEFT(Tabla11[[#This Row],[Genero]],1)</f>
        <v>M</v>
      </c>
    </row>
    <row r="823" spans="1:4">
      <c r="A823" s="25" t="s">
        <v>2438</v>
      </c>
      <c r="B823" t="s">
        <v>5897</v>
      </c>
      <c r="C823" t="s">
        <v>3141</v>
      </c>
      <c r="D823" t="str">
        <f>LEFT(Tabla11[[#This Row],[Genero]],1)</f>
        <v>M</v>
      </c>
    </row>
    <row r="824" spans="1:4">
      <c r="A824" s="25" t="s">
        <v>2360</v>
      </c>
      <c r="B824" t="s">
        <v>5898</v>
      </c>
      <c r="C824" t="s">
        <v>3141</v>
      </c>
      <c r="D824" t="str">
        <f>LEFT(Tabla11[[#This Row],[Genero]],1)</f>
        <v>M</v>
      </c>
    </row>
    <row r="825" spans="1:4">
      <c r="A825" s="25" t="s">
        <v>2866</v>
      </c>
      <c r="B825" t="s">
        <v>4915</v>
      </c>
      <c r="C825" t="s">
        <v>3141</v>
      </c>
      <c r="D825" t="str">
        <f>LEFT(Tabla11[[#This Row],[Genero]],1)</f>
        <v>M</v>
      </c>
    </row>
    <row r="826" spans="1:4">
      <c r="A826" s="25" t="s">
        <v>2216</v>
      </c>
      <c r="B826" t="s">
        <v>5521</v>
      </c>
      <c r="C826" t="s">
        <v>3141</v>
      </c>
      <c r="D826" t="str">
        <f>LEFT(Tabla11[[#This Row],[Genero]],1)</f>
        <v>M</v>
      </c>
    </row>
    <row r="827" spans="1:4">
      <c r="A827" s="25" t="s">
        <v>2890</v>
      </c>
      <c r="B827" t="s">
        <v>4916</v>
      </c>
      <c r="C827" t="s">
        <v>3142</v>
      </c>
      <c r="D827" t="str">
        <f>LEFT(Tabla11[[#This Row],[Genero]],1)</f>
        <v>F</v>
      </c>
    </row>
    <row r="828" spans="1:4">
      <c r="A828" s="25" t="s">
        <v>2072</v>
      </c>
      <c r="B828" t="s">
        <v>5522</v>
      </c>
      <c r="C828" t="s">
        <v>3142</v>
      </c>
      <c r="D828" t="str">
        <f>LEFT(Tabla11[[#This Row],[Genero]],1)</f>
        <v>F</v>
      </c>
    </row>
    <row r="829" spans="1:4">
      <c r="A829" s="25" t="s">
        <v>2838</v>
      </c>
      <c r="B829" t="s">
        <v>4917</v>
      </c>
      <c r="C829" t="s">
        <v>3141</v>
      </c>
      <c r="D829" t="str">
        <f>LEFT(Tabla11[[#This Row],[Genero]],1)</f>
        <v>M</v>
      </c>
    </row>
    <row r="830" spans="1:4">
      <c r="A830" s="25" t="s">
        <v>1403</v>
      </c>
      <c r="B830" t="s">
        <v>5899</v>
      </c>
      <c r="C830" t="s">
        <v>3142</v>
      </c>
      <c r="D830" t="str">
        <f>LEFT(Tabla11[[#This Row],[Genero]],1)</f>
        <v>F</v>
      </c>
    </row>
    <row r="831" spans="1:4">
      <c r="A831" s="25" t="s">
        <v>2236</v>
      </c>
      <c r="B831" t="s">
        <v>5523</v>
      </c>
      <c r="C831" t="s">
        <v>3141</v>
      </c>
      <c r="D831" t="str">
        <f>LEFT(Tabla11[[#This Row],[Genero]],1)</f>
        <v>M</v>
      </c>
    </row>
    <row r="832" spans="1:4">
      <c r="A832" s="25" t="s">
        <v>2543</v>
      </c>
      <c r="B832" t="s">
        <v>5900</v>
      </c>
      <c r="C832" t="s">
        <v>3141</v>
      </c>
      <c r="D832" t="str">
        <f>LEFT(Tabla11[[#This Row],[Genero]],1)</f>
        <v>M</v>
      </c>
    </row>
    <row r="833" spans="1:4">
      <c r="A833" s="25" t="s">
        <v>2582</v>
      </c>
      <c r="B833" t="s">
        <v>5160</v>
      </c>
      <c r="C833" t="s">
        <v>3142</v>
      </c>
      <c r="D833" t="str">
        <f>LEFT(Tabla11[[#This Row],[Genero]],1)</f>
        <v>F</v>
      </c>
    </row>
    <row r="834" spans="1:4">
      <c r="A834" s="25" t="s">
        <v>2562</v>
      </c>
      <c r="B834" t="s">
        <v>5161</v>
      </c>
      <c r="C834" t="s">
        <v>3141</v>
      </c>
      <c r="D834" t="str">
        <f>LEFT(Tabla11[[#This Row],[Genero]],1)</f>
        <v>M</v>
      </c>
    </row>
    <row r="835" spans="1:4">
      <c r="A835" s="25" t="s">
        <v>2191</v>
      </c>
      <c r="B835" t="s">
        <v>5524</v>
      </c>
      <c r="C835" t="s">
        <v>3142</v>
      </c>
      <c r="D835" t="str">
        <f>LEFT(Tabla11[[#This Row],[Genero]],1)</f>
        <v>F</v>
      </c>
    </row>
    <row r="836" spans="1:4">
      <c r="A836" s="25" t="s">
        <v>2806</v>
      </c>
      <c r="B836" t="s">
        <v>4918</v>
      </c>
      <c r="C836" t="s">
        <v>3141</v>
      </c>
      <c r="D836" t="str">
        <f>LEFT(Tabla11[[#This Row],[Genero]],1)</f>
        <v>M</v>
      </c>
    </row>
    <row r="837" spans="1:4">
      <c r="A837" s="25" t="s">
        <v>3328</v>
      </c>
      <c r="B837" t="s">
        <v>5525</v>
      </c>
      <c r="C837" t="s">
        <v>3141</v>
      </c>
      <c r="D837" t="str">
        <f>LEFT(Tabla11[[#This Row],[Genero]],1)</f>
        <v>M</v>
      </c>
    </row>
    <row r="838" spans="1:4">
      <c r="A838" s="25" t="s">
        <v>3338</v>
      </c>
      <c r="B838" t="s">
        <v>6109</v>
      </c>
      <c r="C838" t="s">
        <v>3141</v>
      </c>
      <c r="D838" t="str">
        <f>LEFT(Tabla11[[#This Row],[Genero]],1)</f>
        <v>M</v>
      </c>
    </row>
    <row r="839" spans="1:4">
      <c r="A839" s="25" t="s">
        <v>2752</v>
      </c>
      <c r="B839" t="s">
        <v>5162</v>
      </c>
      <c r="C839" t="s">
        <v>3142</v>
      </c>
      <c r="D839" t="str">
        <f>LEFT(Tabla11[[#This Row],[Genero]],1)</f>
        <v>F</v>
      </c>
    </row>
    <row r="840" spans="1:4">
      <c r="A840" s="25" t="s">
        <v>2083</v>
      </c>
      <c r="B840" t="s">
        <v>5526</v>
      </c>
      <c r="C840" t="s">
        <v>3141</v>
      </c>
      <c r="D840" t="str">
        <f>LEFT(Tabla11[[#This Row],[Genero]],1)</f>
        <v>M</v>
      </c>
    </row>
    <row r="841" spans="1:4">
      <c r="A841" s="25" t="s">
        <v>2144</v>
      </c>
      <c r="B841" t="s">
        <v>5527</v>
      </c>
      <c r="C841" t="s">
        <v>3141</v>
      </c>
      <c r="D841" t="str">
        <f>LEFT(Tabla11[[#This Row],[Genero]],1)</f>
        <v>M</v>
      </c>
    </row>
    <row r="842" spans="1:4">
      <c r="A842" s="25" t="s">
        <v>2955</v>
      </c>
      <c r="B842" t="s">
        <v>6110</v>
      </c>
      <c r="C842" t="s">
        <v>3141</v>
      </c>
      <c r="D842" t="str">
        <f>LEFT(Tabla11[[#This Row],[Genero]],1)</f>
        <v>M</v>
      </c>
    </row>
    <row r="843" spans="1:4">
      <c r="A843" s="25" t="s">
        <v>4779</v>
      </c>
      <c r="B843" t="s">
        <v>5901</v>
      </c>
      <c r="C843" t="s">
        <v>3142</v>
      </c>
      <c r="D843" t="str">
        <f>LEFT(Tabla11[[#This Row],[Genero]],1)</f>
        <v>F</v>
      </c>
    </row>
    <row r="844" spans="1:4">
      <c r="A844" s="25" t="s">
        <v>2849</v>
      </c>
      <c r="B844" t="s">
        <v>4919</v>
      </c>
      <c r="C844" t="s">
        <v>3142</v>
      </c>
      <c r="D844" t="str">
        <f>LEFT(Tabla11[[#This Row],[Genero]],1)</f>
        <v>F</v>
      </c>
    </row>
    <row r="845" spans="1:4">
      <c r="A845" s="25" t="s">
        <v>3016</v>
      </c>
      <c r="B845" t="s">
        <v>6111</v>
      </c>
      <c r="C845" t="s">
        <v>3141</v>
      </c>
      <c r="D845" t="str">
        <f>LEFT(Tabla11[[#This Row],[Genero]],1)</f>
        <v>M</v>
      </c>
    </row>
    <row r="846" spans="1:4">
      <c r="A846" s="25" t="s">
        <v>2589</v>
      </c>
      <c r="B846" t="s">
        <v>5163</v>
      </c>
      <c r="C846" t="s">
        <v>3141</v>
      </c>
      <c r="D846" t="str">
        <f>LEFT(Tabla11[[#This Row],[Genero]],1)</f>
        <v>M</v>
      </c>
    </row>
    <row r="847" spans="1:4">
      <c r="A847" s="25" t="s">
        <v>2716</v>
      </c>
      <c r="B847" t="s">
        <v>5164</v>
      </c>
      <c r="C847" t="s">
        <v>3141</v>
      </c>
      <c r="D847" t="str">
        <f>LEFT(Tabla11[[#This Row],[Genero]],1)</f>
        <v>M</v>
      </c>
    </row>
    <row r="848" spans="1:4">
      <c r="A848" s="25" t="s">
        <v>2667</v>
      </c>
      <c r="B848" t="s">
        <v>5165</v>
      </c>
      <c r="C848" t="s">
        <v>3141</v>
      </c>
      <c r="D848" t="str">
        <f>LEFT(Tabla11[[#This Row],[Genero]],1)</f>
        <v>M</v>
      </c>
    </row>
    <row r="849" spans="1:4">
      <c r="A849" s="25" t="s">
        <v>1559</v>
      </c>
      <c r="B849" t="s">
        <v>5166</v>
      </c>
      <c r="C849" t="s">
        <v>3141</v>
      </c>
      <c r="D849" t="str">
        <f>LEFT(Tabla11[[#This Row],[Genero]],1)</f>
        <v>M</v>
      </c>
    </row>
    <row r="850" spans="1:4">
      <c r="A850" s="25" t="s">
        <v>2733</v>
      </c>
      <c r="B850" t="s">
        <v>5167</v>
      </c>
      <c r="C850" t="s">
        <v>3141</v>
      </c>
      <c r="D850" t="str">
        <f>LEFT(Tabla11[[#This Row],[Genero]],1)</f>
        <v>M</v>
      </c>
    </row>
    <row r="851" spans="1:4">
      <c r="A851" s="25" t="s">
        <v>2908</v>
      </c>
      <c r="B851" t="s">
        <v>6214</v>
      </c>
      <c r="C851" t="s">
        <v>3142</v>
      </c>
      <c r="D851" t="str">
        <f>LEFT(Tabla11[[#This Row],[Genero]],1)</f>
        <v>F</v>
      </c>
    </row>
    <row r="852" spans="1:4">
      <c r="A852" s="25" t="s">
        <v>2623</v>
      </c>
      <c r="B852" t="s">
        <v>5168</v>
      </c>
      <c r="C852" t="s">
        <v>3141</v>
      </c>
      <c r="D852" t="str">
        <f>LEFT(Tabla11[[#This Row],[Genero]],1)</f>
        <v>M</v>
      </c>
    </row>
    <row r="853" spans="1:4">
      <c r="A853" s="25" t="s">
        <v>1564</v>
      </c>
      <c r="B853" t="s">
        <v>5169</v>
      </c>
      <c r="C853" t="s">
        <v>3142</v>
      </c>
      <c r="D853" t="str">
        <f>LEFT(Tabla11[[#This Row],[Genero]],1)</f>
        <v>F</v>
      </c>
    </row>
    <row r="854" spans="1:4">
      <c r="A854" s="25" t="s">
        <v>2626</v>
      </c>
      <c r="B854" t="s">
        <v>5170</v>
      </c>
      <c r="C854" t="s">
        <v>3141</v>
      </c>
      <c r="D854" t="str">
        <f>LEFT(Tabla11[[#This Row],[Genero]],1)</f>
        <v>M</v>
      </c>
    </row>
    <row r="855" spans="1:4">
      <c r="A855" s="25" t="s">
        <v>2696</v>
      </c>
      <c r="B855" t="s">
        <v>5171</v>
      </c>
      <c r="C855" t="s">
        <v>3141</v>
      </c>
      <c r="D855" t="str">
        <f>LEFT(Tabla11[[#This Row],[Genero]],1)</f>
        <v>M</v>
      </c>
    </row>
    <row r="856" spans="1:4">
      <c r="A856" s="25" t="s">
        <v>2728</v>
      </c>
      <c r="B856" t="s">
        <v>5172</v>
      </c>
      <c r="C856" t="s">
        <v>3141</v>
      </c>
      <c r="D856" t="str">
        <f>LEFT(Tabla11[[#This Row],[Genero]],1)</f>
        <v>M</v>
      </c>
    </row>
    <row r="857" spans="1:4">
      <c r="A857" s="25" t="s">
        <v>2466</v>
      </c>
      <c r="B857" t="s">
        <v>5902</v>
      </c>
      <c r="C857" t="s">
        <v>3141</v>
      </c>
      <c r="D857" t="str">
        <f>LEFT(Tabla11[[#This Row],[Genero]],1)</f>
        <v>M</v>
      </c>
    </row>
    <row r="858" spans="1:4">
      <c r="A858" s="25" t="s">
        <v>2871</v>
      </c>
      <c r="B858" t="s">
        <v>4920</v>
      </c>
      <c r="C858" t="s">
        <v>3141</v>
      </c>
      <c r="D858" t="str">
        <f>LEFT(Tabla11[[#This Row],[Genero]],1)</f>
        <v>M</v>
      </c>
    </row>
    <row r="859" spans="1:4">
      <c r="A859" s="25" t="s">
        <v>2718</v>
      </c>
      <c r="B859" t="s">
        <v>5173</v>
      </c>
      <c r="C859" t="s">
        <v>3141</v>
      </c>
      <c r="D859" t="str">
        <f>LEFT(Tabla11[[#This Row],[Genero]],1)</f>
        <v>M</v>
      </c>
    </row>
    <row r="860" spans="1:4">
      <c r="A860" s="25" t="s">
        <v>2682</v>
      </c>
      <c r="B860" t="s">
        <v>5174</v>
      </c>
      <c r="C860" t="s">
        <v>3141</v>
      </c>
      <c r="D860" t="str">
        <f>LEFT(Tabla11[[#This Row],[Genero]],1)</f>
        <v>M</v>
      </c>
    </row>
    <row r="861" spans="1:4">
      <c r="A861" s="25" t="s">
        <v>2572</v>
      </c>
      <c r="B861" t="s">
        <v>5175</v>
      </c>
      <c r="C861" t="s">
        <v>3141</v>
      </c>
      <c r="D861" t="str">
        <f>LEFT(Tabla11[[#This Row],[Genero]],1)</f>
        <v>M</v>
      </c>
    </row>
    <row r="862" spans="1:4">
      <c r="A862" s="25" t="s">
        <v>2527</v>
      </c>
      <c r="B862" t="s">
        <v>5903</v>
      </c>
      <c r="C862" t="s">
        <v>3142</v>
      </c>
      <c r="D862" t="str">
        <f>LEFT(Tabla11[[#This Row],[Genero]],1)</f>
        <v>F</v>
      </c>
    </row>
    <row r="863" spans="1:4">
      <c r="A863" s="25" t="s">
        <v>2565</v>
      </c>
      <c r="B863" t="s">
        <v>5176</v>
      </c>
      <c r="C863" t="s">
        <v>3142</v>
      </c>
      <c r="D863" t="str">
        <f>LEFT(Tabla11[[#This Row],[Genero]],1)</f>
        <v>F</v>
      </c>
    </row>
    <row r="864" spans="1:4">
      <c r="A864" s="25" t="s">
        <v>2274</v>
      </c>
      <c r="B864" t="s">
        <v>5528</v>
      </c>
      <c r="C864" t="s">
        <v>3141</v>
      </c>
      <c r="D864" t="str">
        <f>LEFT(Tabla11[[#This Row],[Genero]],1)</f>
        <v>M</v>
      </c>
    </row>
    <row r="865" spans="1:4">
      <c r="A865" s="25" t="s">
        <v>2658</v>
      </c>
      <c r="B865" t="s">
        <v>5177</v>
      </c>
      <c r="C865" t="s">
        <v>3142</v>
      </c>
      <c r="D865" t="str">
        <f>LEFT(Tabla11[[#This Row],[Genero]],1)</f>
        <v>F</v>
      </c>
    </row>
    <row r="866" spans="1:4">
      <c r="A866" s="25" t="s">
        <v>2669</v>
      </c>
      <c r="B866" t="s">
        <v>5178</v>
      </c>
      <c r="C866" t="s">
        <v>3141</v>
      </c>
      <c r="D866" t="str">
        <f>LEFT(Tabla11[[#This Row],[Genero]],1)</f>
        <v>M</v>
      </c>
    </row>
    <row r="867" spans="1:4">
      <c r="A867" s="25" t="s">
        <v>2613</v>
      </c>
      <c r="B867" t="s">
        <v>5179</v>
      </c>
      <c r="C867" t="s">
        <v>3141</v>
      </c>
      <c r="D867" t="str">
        <f>LEFT(Tabla11[[#This Row],[Genero]],1)</f>
        <v>M</v>
      </c>
    </row>
    <row r="868" spans="1:4">
      <c r="A868" s="25" t="s">
        <v>2657</v>
      </c>
      <c r="B868" t="s">
        <v>5180</v>
      </c>
      <c r="C868" t="s">
        <v>3141</v>
      </c>
      <c r="D868" t="str">
        <f>LEFT(Tabla11[[#This Row],[Genero]],1)</f>
        <v>M</v>
      </c>
    </row>
    <row r="869" spans="1:4">
      <c r="A869" s="25" t="s">
        <v>2654</v>
      </c>
      <c r="B869" t="s">
        <v>5181</v>
      </c>
      <c r="C869" t="s">
        <v>3141</v>
      </c>
      <c r="D869" t="str">
        <f>LEFT(Tabla11[[#This Row],[Genero]],1)</f>
        <v>M</v>
      </c>
    </row>
    <row r="870" spans="1:4">
      <c r="A870" s="25" t="s">
        <v>2028</v>
      </c>
      <c r="B870" t="s">
        <v>5529</v>
      </c>
      <c r="C870" t="s">
        <v>3141</v>
      </c>
      <c r="D870" t="str">
        <f>LEFT(Tabla11[[#This Row],[Genero]],1)</f>
        <v>M</v>
      </c>
    </row>
    <row r="871" spans="1:4">
      <c r="A871" s="25" t="s">
        <v>1539</v>
      </c>
      <c r="B871" t="s">
        <v>5182</v>
      </c>
      <c r="C871" t="s">
        <v>3142</v>
      </c>
      <c r="D871" t="str">
        <f>LEFT(Tabla11[[#This Row],[Genero]],1)</f>
        <v>F</v>
      </c>
    </row>
    <row r="872" spans="1:4">
      <c r="A872" s="25" t="s">
        <v>2557</v>
      </c>
      <c r="B872" t="s">
        <v>5183</v>
      </c>
      <c r="C872" t="s">
        <v>3141</v>
      </c>
      <c r="D872" t="str">
        <f>LEFT(Tabla11[[#This Row],[Genero]],1)</f>
        <v>M</v>
      </c>
    </row>
    <row r="873" spans="1:4">
      <c r="A873" s="25" t="s">
        <v>1516</v>
      </c>
      <c r="B873" t="s">
        <v>5184</v>
      </c>
      <c r="C873" t="s">
        <v>3142</v>
      </c>
      <c r="D873" t="str">
        <f>LEFT(Tabla11[[#This Row],[Genero]],1)</f>
        <v>F</v>
      </c>
    </row>
    <row r="874" spans="1:4">
      <c r="A874" s="25" t="s">
        <v>2037</v>
      </c>
      <c r="B874" t="s">
        <v>5530</v>
      </c>
      <c r="C874" t="s">
        <v>3142</v>
      </c>
      <c r="D874" t="str">
        <f>LEFT(Tabla11[[#This Row],[Genero]],1)</f>
        <v>F</v>
      </c>
    </row>
    <row r="875" spans="1:4">
      <c r="A875" s="25" t="s">
        <v>1459</v>
      </c>
      <c r="B875" t="s">
        <v>5904</v>
      </c>
      <c r="C875" t="s">
        <v>3142</v>
      </c>
      <c r="D875" t="str">
        <f>LEFT(Tabla11[[#This Row],[Genero]],1)</f>
        <v>F</v>
      </c>
    </row>
    <row r="876" spans="1:4">
      <c r="A876" s="25" t="s">
        <v>2343</v>
      </c>
      <c r="B876" t="s">
        <v>5905</v>
      </c>
      <c r="C876" t="s">
        <v>3141</v>
      </c>
      <c r="D876" t="str">
        <f>LEFT(Tabla11[[#This Row],[Genero]],1)</f>
        <v>M</v>
      </c>
    </row>
    <row r="877" spans="1:4">
      <c r="A877" s="25" t="s">
        <v>2706</v>
      </c>
      <c r="B877" t="s">
        <v>5185</v>
      </c>
      <c r="C877" t="s">
        <v>3141</v>
      </c>
      <c r="D877" t="str">
        <f>LEFT(Tabla11[[#This Row],[Genero]],1)</f>
        <v>M</v>
      </c>
    </row>
    <row r="878" spans="1:4">
      <c r="A878" s="25" t="s">
        <v>2741</v>
      </c>
      <c r="B878" t="s">
        <v>5186</v>
      </c>
      <c r="C878" t="s">
        <v>3142</v>
      </c>
      <c r="D878" t="str">
        <f>LEFT(Tabla11[[#This Row],[Genero]],1)</f>
        <v>F</v>
      </c>
    </row>
    <row r="879" spans="1:4">
      <c r="A879" s="25" t="s">
        <v>2724</v>
      </c>
      <c r="B879" t="s">
        <v>5187</v>
      </c>
      <c r="C879" t="s">
        <v>3141</v>
      </c>
      <c r="D879" t="str">
        <f>LEFT(Tabla11[[#This Row],[Genero]],1)</f>
        <v>M</v>
      </c>
    </row>
    <row r="880" spans="1:4">
      <c r="A880" s="25" t="s">
        <v>2571</v>
      </c>
      <c r="B880" t="s">
        <v>5188</v>
      </c>
      <c r="C880" t="s">
        <v>3141</v>
      </c>
      <c r="D880" t="str">
        <f>LEFT(Tabla11[[#This Row],[Genero]],1)</f>
        <v>M</v>
      </c>
    </row>
    <row r="881" spans="1:4">
      <c r="A881" s="25" t="s">
        <v>2677</v>
      </c>
      <c r="B881" t="s">
        <v>5189</v>
      </c>
      <c r="C881" t="s">
        <v>3142</v>
      </c>
      <c r="D881" t="str">
        <f>LEFT(Tabla11[[#This Row],[Genero]],1)</f>
        <v>F</v>
      </c>
    </row>
    <row r="882" spans="1:4">
      <c r="A882" s="25" t="s">
        <v>2656</v>
      </c>
      <c r="B882" t="s">
        <v>5190</v>
      </c>
      <c r="C882" t="s">
        <v>3141</v>
      </c>
      <c r="D882" t="str">
        <f>LEFT(Tabla11[[#This Row],[Genero]],1)</f>
        <v>M</v>
      </c>
    </row>
    <row r="883" spans="1:4">
      <c r="A883" s="25" t="s">
        <v>2711</v>
      </c>
      <c r="B883" t="s">
        <v>5191</v>
      </c>
      <c r="C883" t="s">
        <v>3141</v>
      </c>
      <c r="D883" t="str">
        <f>LEFT(Tabla11[[#This Row],[Genero]],1)</f>
        <v>M</v>
      </c>
    </row>
    <row r="884" spans="1:4">
      <c r="A884" s="25" t="s">
        <v>4788</v>
      </c>
      <c r="B884" t="s">
        <v>5192</v>
      </c>
      <c r="C884" t="s">
        <v>3142</v>
      </c>
      <c r="D884" t="str">
        <f>LEFT(Tabla11[[#This Row],[Genero]],1)</f>
        <v>F</v>
      </c>
    </row>
    <row r="885" spans="1:4">
      <c r="A885" s="25" t="s">
        <v>2181</v>
      </c>
      <c r="B885" t="s">
        <v>5531</v>
      </c>
      <c r="C885" t="s">
        <v>3142</v>
      </c>
      <c r="D885" t="str">
        <f>LEFT(Tabla11[[#This Row],[Genero]],1)</f>
        <v>F</v>
      </c>
    </row>
    <row r="886" spans="1:4">
      <c r="A886" s="25" t="s">
        <v>2714</v>
      </c>
      <c r="B886" t="s">
        <v>5193</v>
      </c>
      <c r="C886" t="s">
        <v>3142</v>
      </c>
      <c r="D886" t="str">
        <f>LEFT(Tabla11[[#This Row],[Genero]],1)</f>
        <v>F</v>
      </c>
    </row>
    <row r="887" spans="1:4">
      <c r="A887" s="25" t="s">
        <v>2596</v>
      </c>
      <c r="B887" t="s">
        <v>5194</v>
      </c>
      <c r="C887" t="s">
        <v>3142</v>
      </c>
      <c r="D887" t="str">
        <f>LEFT(Tabla11[[#This Row],[Genero]],1)</f>
        <v>F</v>
      </c>
    </row>
    <row r="888" spans="1:4">
      <c r="A888" s="25" t="s">
        <v>2185</v>
      </c>
      <c r="B888" t="s">
        <v>5532</v>
      </c>
      <c r="C888" t="s">
        <v>3142</v>
      </c>
      <c r="D888" t="str">
        <f>LEFT(Tabla11[[#This Row],[Genero]],1)</f>
        <v>F</v>
      </c>
    </row>
    <row r="889" spans="1:4">
      <c r="A889" s="25" t="s">
        <v>2567</v>
      </c>
      <c r="B889" t="s">
        <v>5195</v>
      </c>
      <c r="C889" t="s">
        <v>3141</v>
      </c>
      <c r="D889" t="str">
        <f>LEFT(Tabla11[[#This Row],[Genero]],1)</f>
        <v>M</v>
      </c>
    </row>
    <row r="890" spans="1:4">
      <c r="A890" s="25" t="s">
        <v>2409</v>
      </c>
      <c r="B890" t="s">
        <v>5906</v>
      </c>
      <c r="C890" t="s">
        <v>3141</v>
      </c>
      <c r="D890" t="str">
        <f>LEFT(Tabla11[[#This Row],[Genero]],1)</f>
        <v>M</v>
      </c>
    </row>
    <row r="891" spans="1:4">
      <c r="A891" s="25" t="s">
        <v>2702</v>
      </c>
      <c r="B891" t="s">
        <v>5196</v>
      </c>
      <c r="C891" t="s">
        <v>3141</v>
      </c>
      <c r="D891" t="str">
        <f>LEFT(Tabla11[[#This Row],[Genero]],1)</f>
        <v>M</v>
      </c>
    </row>
    <row r="892" spans="1:4">
      <c r="A892" s="25" t="s">
        <v>2685</v>
      </c>
      <c r="B892" t="s">
        <v>5197</v>
      </c>
      <c r="C892" t="s">
        <v>3142</v>
      </c>
      <c r="D892" t="str">
        <f>LEFT(Tabla11[[#This Row],[Genero]],1)</f>
        <v>F</v>
      </c>
    </row>
    <row r="893" spans="1:4">
      <c r="A893" s="25" t="s">
        <v>2610</v>
      </c>
      <c r="B893" t="s">
        <v>5198</v>
      </c>
      <c r="C893" t="s">
        <v>3141</v>
      </c>
      <c r="D893" t="str">
        <f>LEFT(Tabla11[[#This Row],[Genero]],1)</f>
        <v>M</v>
      </c>
    </row>
    <row r="894" spans="1:4">
      <c r="A894" s="25" t="s">
        <v>2678</v>
      </c>
      <c r="B894" t="s">
        <v>5199</v>
      </c>
      <c r="C894" t="s">
        <v>3141</v>
      </c>
      <c r="D894" t="str">
        <f>LEFT(Tabla11[[#This Row],[Genero]],1)</f>
        <v>M</v>
      </c>
    </row>
    <row r="895" spans="1:4">
      <c r="A895" s="25" t="s">
        <v>2595</v>
      </c>
      <c r="B895" t="s">
        <v>5200</v>
      </c>
      <c r="C895" t="s">
        <v>3141</v>
      </c>
      <c r="D895" t="str">
        <f>LEFT(Tabla11[[#This Row],[Genero]],1)</f>
        <v>M</v>
      </c>
    </row>
    <row r="896" spans="1:4">
      <c r="A896" s="25" t="s">
        <v>3113</v>
      </c>
      <c r="B896" t="s">
        <v>4921</v>
      </c>
      <c r="C896" t="s">
        <v>3142</v>
      </c>
      <c r="D896" t="str">
        <f>LEFT(Tabla11[[#This Row],[Genero]],1)</f>
        <v>F</v>
      </c>
    </row>
    <row r="897" spans="1:4">
      <c r="A897" s="25" t="s">
        <v>2686</v>
      </c>
      <c r="B897" t="s">
        <v>5201</v>
      </c>
      <c r="C897" t="s">
        <v>3142</v>
      </c>
      <c r="D897" t="str">
        <f>LEFT(Tabla11[[#This Row],[Genero]],1)</f>
        <v>F</v>
      </c>
    </row>
    <row r="898" spans="1:4">
      <c r="A898" s="25" t="s">
        <v>2740</v>
      </c>
      <c r="B898" t="s">
        <v>5202</v>
      </c>
      <c r="C898" t="s">
        <v>3142</v>
      </c>
      <c r="D898" t="str">
        <f>LEFT(Tabla11[[#This Row],[Genero]],1)</f>
        <v>F</v>
      </c>
    </row>
    <row r="899" spans="1:4">
      <c r="A899" s="25" t="s">
        <v>2681</v>
      </c>
      <c r="B899" t="s">
        <v>5203</v>
      </c>
      <c r="C899" t="s">
        <v>3141</v>
      </c>
      <c r="D899" t="str">
        <f>LEFT(Tabla11[[#This Row],[Genero]],1)</f>
        <v>M</v>
      </c>
    </row>
    <row r="900" spans="1:4">
      <c r="A900" s="25" t="s">
        <v>2655</v>
      </c>
      <c r="B900" t="s">
        <v>5204</v>
      </c>
      <c r="C900" t="s">
        <v>3141</v>
      </c>
      <c r="D900" t="str">
        <f>LEFT(Tabla11[[#This Row],[Genero]],1)</f>
        <v>M</v>
      </c>
    </row>
    <row r="901" spans="1:4">
      <c r="A901" s="25" t="s">
        <v>1534</v>
      </c>
      <c r="B901" t="s">
        <v>5205</v>
      </c>
      <c r="C901" t="s">
        <v>3141</v>
      </c>
      <c r="D901" t="str">
        <f>LEFT(Tabla11[[#This Row],[Genero]],1)</f>
        <v>M</v>
      </c>
    </row>
    <row r="902" spans="1:4">
      <c r="A902" s="25" t="s">
        <v>2653</v>
      </c>
      <c r="B902" t="s">
        <v>5206</v>
      </c>
      <c r="C902" t="s">
        <v>3141</v>
      </c>
      <c r="D902" t="str">
        <f>LEFT(Tabla11[[#This Row],[Genero]],1)</f>
        <v>M</v>
      </c>
    </row>
    <row r="903" spans="1:4">
      <c r="A903" s="25" t="s">
        <v>1548</v>
      </c>
      <c r="B903" t="s">
        <v>5207</v>
      </c>
      <c r="C903" t="s">
        <v>3142</v>
      </c>
      <c r="D903" t="str">
        <f>LEFT(Tabla11[[#This Row],[Genero]],1)</f>
        <v>F</v>
      </c>
    </row>
    <row r="904" spans="1:4">
      <c r="A904" s="25" t="s">
        <v>2629</v>
      </c>
      <c r="B904" t="s">
        <v>5208</v>
      </c>
      <c r="C904" t="s">
        <v>3141</v>
      </c>
      <c r="D904" t="str">
        <f>LEFT(Tabla11[[#This Row],[Genero]],1)</f>
        <v>M</v>
      </c>
    </row>
    <row r="905" spans="1:4">
      <c r="A905" s="25" t="s">
        <v>1515</v>
      </c>
      <c r="B905" t="s">
        <v>5209</v>
      </c>
      <c r="C905" t="s">
        <v>3142</v>
      </c>
      <c r="D905" t="str">
        <f>LEFT(Tabla11[[#This Row],[Genero]],1)</f>
        <v>F</v>
      </c>
    </row>
    <row r="906" spans="1:4">
      <c r="A906" s="25" t="s">
        <v>2878</v>
      </c>
      <c r="B906" t="s">
        <v>4922</v>
      </c>
      <c r="C906" t="s">
        <v>3142</v>
      </c>
      <c r="D906" t="str">
        <f>LEFT(Tabla11[[#This Row],[Genero]],1)</f>
        <v>F</v>
      </c>
    </row>
    <row r="907" spans="1:4">
      <c r="A907" s="25" t="s">
        <v>2649</v>
      </c>
      <c r="B907" t="s">
        <v>5210</v>
      </c>
      <c r="C907" t="s">
        <v>3141</v>
      </c>
      <c r="D907" t="str">
        <f>LEFT(Tabla11[[#This Row],[Genero]],1)</f>
        <v>M</v>
      </c>
    </row>
    <row r="908" spans="1:4">
      <c r="A908" s="25" t="s">
        <v>2556</v>
      </c>
      <c r="B908" t="s">
        <v>5211</v>
      </c>
      <c r="C908" t="s">
        <v>3142</v>
      </c>
      <c r="D908" t="str">
        <f>LEFT(Tabla11[[#This Row],[Genero]],1)</f>
        <v>F</v>
      </c>
    </row>
    <row r="909" spans="1:4">
      <c r="A909" s="25" t="s">
        <v>2625</v>
      </c>
      <c r="B909" t="s">
        <v>5212</v>
      </c>
      <c r="C909" t="s">
        <v>3142</v>
      </c>
      <c r="D909" t="str">
        <f>LEFT(Tabla11[[#This Row],[Genero]],1)</f>
        <v>F</v>
      </c>
    </row>
    <row r="910" spans="1:4">
      <c r="A910" s="25" t="s">
        <v>2537</v>
      </c>
      <c r="B910" t="s">
        <v>5907</v>
      </c>
      <c r="C910" t="s">
        <v>3142</v>
      </c>
      <c r="D910" t="str">
        <f>LEFT(Tabla11[[#This Row],[Genero]],1)</f>
        <v>F</v>
      </c>
    </row>
    <row r="911" spans="1:4">
      <c r="A911" s="25" t="s">
        <v>2645</v>
      </c>
      <c r="B911" t="s">
        <v>5213</v>
      </c>
      <c r="C911" t="s">
        <v>3141</v>
      </c>
      <c r="D911" t="str">
        <f>LEFT(Tabla11[[#This Row],[Genero]],1)</f>
        <v>M</v>
      </c>
    </row>
    <row r="912" spans="1:4">
      <c r="A912" s="25" t="s">
        <v>2730</v>
      </c>
      <c r="B912" t="s">
        <v>5214</v>
      </c>
      <c r="C912" t="s">
        <v>3141</v>
      </c>
      <c r="D912" t="str">
        <f>LEFT(Tabla11[[#This Row],[Genero]],1)</f>
        <v>M</v>
      </c>
    </row>
    <row r="913" spans="1:4">
      <c r="A913" s="25" t="s">
        <v>1561</v>
      </c>
      <c r="B913" t="s">
        <v>5215</v>
      </c>
      <c r="C913" t="s">
        <v>3142</v>
      </c>
      <c r="D913" t="str">
        <f>LEFT(Tabla11[[#This Row],[Genero]],1)</f>
        <v>F</v>
      </c>
    </row>
    <row r="914" spans="1:4">
      <c r="A914" s="25" t="s">
        <v>2598</v>
      </c>
      <c r="B914" t="s">
        <v>5216</v>
      </c>
      <c r="C914" t="s">
        <v>3141</v>
      </c>
      <c r="D914" t="str">
        <f>LEFT(Tabla11[[#This Row],[Genero]],1)</f>
        <v>M</v>
      </c>
    </row>
    <row r="915" spans="1:4">
      <c r="A915" s="25" t="s">
        <v>2652</v>
      </c>
      <c r="B915" t="s">
        <v>5217</v>
      </c>
      <c r="C915" t="s">
        <v>3141</v>
      </c>
      <c r="D915" t="str">
        <f>LEFT(Tabla11[[#This Row],[Genero]],1)</f>
        <v>M</v>
      </c>
    </row>
    <row r="916" spans="1:4">
      <c r="A916" s="25" t="s">
        <v>2022</v>
      </c>
      <c r="B916" t="s">
        <v>5533</v>
      </c>
      <c r="C916" t="s">
        <v>3142</v>
      </c>
      <c r="D916" t="str">
        <f>LEFT(Tabla11[[#This Row],[Genero]],1)</f>
        <v>F</v>
      </c>
    </row>
    <row r="917" spans="1:4">
      <c r="A917" s="25" t="s">
        <v>2679</v>
      </c>
      <c r="B917" t="s">
        <v>5218</v>
      </c>
      <c r="C917" t="s">
        <v>3142</v>
      </c>
      <c r="D917" t="str">
        <f>LEFT(Tabla11[[#This Row],[Genero]],1)</f>
        <v>F</v>
      </c>
    </row>
    <row r="918" spans="1:4">
      <c r="A918" s="25" t="s">
        <v>2816</v>
      </c>
      <c r="B918" t="s">
        <v>4923</v>
      </c>
      <c r="C918" t="s">
        <v>3142</v>
      </c>
      <c r="D918" t="str">
        <f>LEFT(Tabla11[[#This Row],[Genero]],1)</f>
        <v>F</v>
      </c>
    </row>
    <row r="919" spans="1:4">
      <c r="A919" s="25" t="s">
        <v>4785</v>
      </c>
      <c r="B919" t="s">
        <v>5219</v>
      </c>
      <c r="C919" t="s">
        <v>3142</v>
      </c>
      <c r="D919" t="str">
        <f>LEFT(Tabla11[[#This Row],[Genero]],1)</f>
        <v>F</v>
      </c>
    </row>
    <row r="920" spans="1:4">
      <c r="A920" s="25" t="s">
        <v>2591</v>
      </c>
      <c r="B920" t="s">
        <v>5220</v>
      </c>
      <c r="C920" t="s">
        <v>3141</v>
      </c>
      <c r="D920" t="str">
        <f>LEFT(Tabla11[[#This Row],[Genero]],1)</f>
        <v>M</v>
      </c>
    </row>
    <row r="921" spans="1:4">
      <c r="A921" s="25" t="s">
        <v>2737</v>
      </c>
      <c r="B921" t="s">
        <v>5221</v>
      </c>
      <c r="C921" t="s">
        <v>3142</v>
      </c>
      <c r="D921" t="str">
        <f>LEFT(Tabla11[[#This Row],[Genero]],1)</f>
        <v>F</v>
      </c>
    </row>
    <row r="922" spans="1:4">
      <c r="A922" s="25" t="s">
        <v>2594</v>
      </c>
      <c r="B922" t="s">
        <v>5222</v>
      </c>
      <c r="C922" t="s">
        <v>3141</v>
      </c>
      <c r="D922" t="str">
        <f>LEFT(Tabla11[[#This Row],[Genero]],1)</f>
        <v>M</v>
      </c>
    </row>
    <row r="923" spans="1:4">
      <c r="A923" s="25" t="s">
        <v>2786</v>
      </c>
      <c r="B923" t="s">
        <v>4924</v>
      </c>
      <c r="C923" t="s">
        <v>3142</v>
      </c>
      <c r="D923" t="str">
        <f>LEFT(Tabla11[[#This Row],[Genero]],1)</f>
        <v>F</v>
      </c>
    </row>
    <row r="924" spans="1:4">
      <c r="A924" s="25" t="s">
        <v>2788</v>
      </c>
      <c r="B924" t="s">
        <v>4925</v>
      </c>
      <c r="C924" t="s">
        <v>3142</v>
      </c>
      <c r="D924" t="str">
        <f>LEFT(Tabla11[[#This Row],[Genero]],1)</f>
        <v>F</v>
      </c>
    </row>
    <row r="925" spans="1:4">
      <c r="A925" s="25" t="s">
        <v>2447</v>
      </c>
      <c r="B925" t="s">
        <v>5908</v>
      </c>
      <c r="C925" t="s">
        <v>3142</v>
      </c>
      <c r="D925" t="str">
        <f>LEFT(Tabla11[[#This Row],[Genero]],1)</f>
        <v>F</v>
      </c>
    </row>
    <row r="926" spans="1:4">
      <c r="A926" s="25" t="s">
        <v>2818</v>
      </c>
      <c r="B926" t="s">
        <v>4926</v>
      </c>
      <c r="C926" t="s">
        <v>3141</v>
      </c>
      <c r="D926" t="str">
        <f>LEFT(Tabla11[[#This Row],[Genero]],1)</f>
        <v>M</v>
      </c>
    </row>
    <row r="927" spans="1:4">
      <c r="A927" s="25" t="s">
        <v>2432</v>
      </c>
      <c r="B927" t="s">
        <v>5909</v>
      </c>
      <c r="C927" t="s">
        <v>3141</v>
      </c>
      <c r="D927" t="str">
        <f>LEFT(Tabla11[[#This Row],[Genero]],1)</f>
        <v>M</v>
      </c>
    </row>
    <row r="928" spans="1:4">
      <c r="A928" s="25" t="s">
        <v>2727</v>
      </c>
      <c r="B928" t="s">
        <v>5223</v>
      </c>
      <c r="C928" t="s">
        <v>3142</v>
      </c>
      <c r="D928" t="str">
        <f>LEFT(Tabla11[[#This Row],[Genero]],1)</f>
        <v>F</v>
      </c>
    </row>
    <row r="929" spans="1:4">
      <c r="A929" s="25" t="s">
        <v>2402</v>
      </c>
      <c r="B929" t="s">
        <v>5910</v>
      </c>
      <c r="C929" t="s">
        <v>3141</v>
      </c>
      <c r="D929" t="str">
        <f>LEFT(Tabla11[[#This Row],[Genero]],1)</f>
        <v>M</v>
      </c>
    </row>
    <row r="930" spans="1:4">
      <c r="A930" s="25" t="s">
        <v>2370</v>
      </c>
      <c r="B930" t="s">
        <v>5911</v>
      </c>
      <c r="C930" t="s">
        <v>3141</v>
      </c>
      <c r="D930" t="str">
        <f>LEFT(Tabla11[[#This Row],[Genero]],1)</f>
        <v>M</v>
      </c>
    </row>
    <row r="931" spans="1:4">
      <c r="A931" s="25" t="s">
        <v>1531</v>
      </c>
      <c r="B931" t="s">
        <v>5224</v>
      </c>
      <c r="C931" t="s">
        <v>3142</v>
      </c>
      <c r="D931" t="str">
        <f>LEFT(Tabla11[[#This Row],[Genero]],1)</f>
        <v>F</v>
      </c>
    </row>
    <row r="932" spans="1:4">
      <c r="A932" s="25" t="s">
        <v>2208</v>
      </c>
      <c r="B932" t="s">
        <v>5534</v>
      </c>
      <c r="C932" t="s">
        <v>3141</v>
      </c>
      <c r="D932" t="str">
        <f>LEFT(Tabla11[[#This Row],[Genero]],1)</f>
        <v>M</v>
      </c>
    </row>
    <row r="933" spans="1:4">
      <c r="A933" s="25" t="s">
        <v>2449</v>
      </c>
      <c r="B933" t="s">
        <v>5912</v>
      </c>
      <c r="C933" t="s">
        <v>3142</v>
      </c>
      <c r="D933" t="str">
        <f>LEFT(Tabla11[[#This Row],[Genero]],1)</f>
        <v>F</v>
      </c>
    </row>
    <row r="934" spans="1:4">
      <c r="A934" s="25" t="s">
        <v>2586</v>
      </c>
      <c r="B934" t="s">
        <v>5225</v>
      </c>
      <c r="C934" t="s">
        <v>3142</v>
      </c>
      <c r="D934" t="str">
        <f>LEFT(Tabla11[[#This Row],[Genero]],1)</f>
        <v>F</v>
      </c>
    </row>
    <row r="935" spans="1:4">
      <c r="A935" s="25" t="s">
        <v>2620</v>
      </c>
      <c r="B935" t="s">
        <v>5226</v>
      </c>
      <c r="C935" t="s">
        <v>3141</v>
      </c>
      <c r="D935" t="str">
        <f>LEFT(Tabla11[[#This Row],[Genero]],1)</f>
        <v>M</v>
      </c>
    </row>
    <row r="936" spans="1:4">
      <c r="A936" s="25" t="s">
        <v>2722</v>
      </c>
      <c r="B936" t="s">
        <v>5227</v>
      </c>
      <c r="C936" t="s">
        <v>3142</v>
      </c>
      <c r="D936" t="str">
        <f>LEFT(Tabla11[[#This Row],[Genero]],1)</f>
        <v>F</v>
      </c>
    </row>
    <row r="937" spans="1:4">
      <c r="A937" s="25" t="s">
        <v>2697</v>
      </c>
      <c r="B937" t="s">
        <v>5228</v>
      </c>
      <c r="C937" t="s">
        <v>3141</v>
      </c>
      <c r="D937" t="str">
        <f>LEFT(Tabla11[[#This Row],[Genero]],1)</f>
        <v>M</v>
      </c>
    </row>
    <row r="938" spans="1:4">
      <c r="A938" s="25" t="s">
        <v>2176</v>
      </c>
      <c r="B938" t="s">
        <v>5535</v>
      </c>
      <c r="C938" t="s">
        <v>3142</v>
      </c>
      <c r="D938" t="str">
        <f>LEFT(Tabla11[[#This Row],[Genero]],1)</f>
        <v>F</v>
      </c>
    </row>
    <row r="939" spans="1:4">
      <c r="A939" s="25" t="s">
        <v>2632</v>
      </c>
      <c r="B939" t="s">
        <v>5229</v>
      </c>
      <c r="C939" t="s">
        <v>3141</v>
      </c>
      <c r="D939" t="str">
        <f>LEFT(Tabla11[[#This Row],[Genero]],1)</f>
        <v>M</v>
      </c>
    </row>
    <row r="940" spans="1:4">
      <c r="A940" s="25" t="s">
        <v>2633</v>
      </c>
      <c r="B940" t="s">
        <v>5230</v>
      </c>
      <c r="C940" t="s">
        <v>3142</v>
      </c>
      <c r="D940" t="str">
        <f>LEFT(Tabla11[[#This Row],[Genero]],1)</f>
        <v>F</v>
      </c>
    </row>
    <row r="941" spans="1:4">
      <c r="A941" s="25" t="s">
        <v>1505</v>
      </c>
      <c r="B941" t="s">
        <v>5913</v>
      </c>
      <c r="C941" t="s">
        <v>3141</v>
      </c>
      <c r="D941" t="str">
        <f>LEFT(Tabla11[[#This Row],[Genero]],1)</f>
        <v>M</v>
      </c>
    </row>
    <row r="942" spans="1:4">
      <c r="A942" s="25" t="s">
        <v>4810</v>
      </c>
      <c r="B942" t="s">
        <v>4927</v>
      </c>
      <c r="C942" t="s">
        <v>3141</v>
      </c>
      <c r="D942" t="str">
        <f>LEFT(Tabla11[[#This Row],[Genero]],1)</f>
        <v>M</v>
      </c>
    </row>
    <row r="943" spans="1:4">
      <c r="A943" s="25" t="s">
        <v>2665</v>
      </c>
      <c r="B943" t="s">
        <v>5231</v>
      </c>
      <c r="C943" t="s">
        <v>3141</v>
      </c>
      <c r="D943" t="str">
        <f>LEFT(Tabla11[[#This Row],[Genero]],1)</f>
        <v>M</v>
      </c>
    </row>
    <row r="944" spans="1:4">
      <c r="A944" s="25" t="s">
        <v>2814</v>
      </c>
      <c r="B944" t="s">
        <v>4928</v>
      </c>
      <c r="C944" t="s">
        <v>3141</v>
      </c>
      <c r="D944" t="str">
        <f>LEFT(Tabla11[[#This Row],[Genero]],1)</f>
        <v>M</v>
      </c>
    </row>
    <row r="945" spans="1:4">
      <c r="A945" s="25" t="s">
        <v>3339</v>
      </c>
      <c r="B945" t="s">
        <v>6112</v>
      </c>
      <c r="C945" t="s">
        <v>3142</v>
      </c>
      <c r="D945" t="str">
        <f>LEFT(Tabla11[[#This Row],[Genero]],1)</f>
        <v>F</v>
      </c>
    </row>
    <row r="946" spans="1:4">
      <c r="A946" s="25" t="s">
        <v>2577</v>
      </c>
      <c r="B946" t="s">
        <v>5232</v>
      </c>
      <c r="C946" t="s">
        <v>3142</v>
      </c>
      <c r="D946" t="str">
        <f>LEFT(Tabla11[[#This Row],[Genero]],1)</f>
        <v>F</v>
      </c>
    </row>
    <row r="947" spans="1:4">
      <c r="A947" s="25" t="s">
        <v>2392</v>
      </c>
      <c r="B947" t="s">
        <v>5914</v>
      </c>
      <c r="C947" t="s">
        <v>3141</v>
      </c>
      <c r="D947" t="str">
        <f>LEFT(Tabla11[[#This Row],[Genero]],1)</f>
        <v>M</v>
      </c>
    </row>
    <row r="948" spans="1:4">
      <c r="A948" s="25" t="s">
        <v>1431</v>
      </c>
      <c r="B948" t="s">
        <v>5915</v>
      </c>
      <c r="C948" t="s">
        <v>3141</v>
      </c>
      <c r="D948" t="str">
        <f>LEFT(Tabla11[[#This Row],[Genero]],1)</f>
        <v>M</v>
      </c>
    </row>
    <row r="949" spans="1:4">
      <c r="A949" s="25" t="s">
        <v>4795</v>
      </c>
      <c r="B949" t="s">
        <v>4929</v>
      </c>
      <c r="C949" t="s">
        <v>3142</v>
      </c>
      <c r="D949" t="str">
        <f>LEFT(Tabla11[[#This Row],[Genero]],1)</f>
        <v>F</v>
      </c>
    </row>
    <row r="950" spans="1:4">
      <c r="A950" s="25" t="s">
        <v>3326</v>
      </c>
      <c r="B950" t="s">
        <v>5233</v>
      </c>
      <c r="C950" t="s">
        <v>3142</v>
      </c>
      <c r="D950" t="str">
        <f>LEFT(Tabla11[[#This Row],[Genero]],1)</f>
        <v>F</v>
      </c>
    </row>
    <row r="951" spans="1:4">
      <c r="A951" s="25" t="s">
        <v>2137</v>
      </c>
      <c r="B951" t="s">
        <v>5536</v>
      </c>
      <c r="C951" t="s">
        <v>3141</v>
      </c>
      <c r="D951" t="str">
        <f>LEFT(Tabla11[[#This Row],[Genero]],1)</f>
        <v>M</v>
      </c>
    </row>
    <row r="952" spans="1:4">
      <c r="A952" s="25" t="s">
        <v>2735</v>
      </c>
      <c r="B952" t="s">
        <v>5234</v>
      </c>
      <c r="C952" t="s">
        <v>3141</v>
      </c>
      <c r="D952" t="str">
        <f>LEFT(Tabla11[[#This Row],[Genero]],1)</f>
        <v>M</v>
      </c>
    </row>
    <row r="953" spans="1:4">
      <c r="A953" s="25" t="s">
        <v>2321</v>
      </c>
      <c r="B953" t="s">
        <v>5916</v>
      </c>
      <c r="C953" t="s">
        <v>3142</v>
      </c>
      <c r="D953" t="str">
        <f>LEFT(Tabla11[[#This Row],[Genero]],1)</f>
        <v>F</v>
      </c>
    </row>
    <row r="954" spans="1:4">
      <c r="A954" s="25" t="s">
        <v>2050</v>
      </c>
      <c r="B954" t="s">
        <v>5537</v>
      </c>
      <c r="C954" t="s">
        <v>3141</v>
      </c>
      <c r="D954" t="str">
        <f>LEFT(Tabla11[[#This Row],[Genero]],1)</f>
        <v>M</v>
      </c>
    </row>
    <row r="955" spans="1:4">
      <c r="A955" s="25" t="s">
        <v>1450</v>
      </c>
      <c r="B955" t="s">
        <v>5917</v>
      </c>
      <c r="C955" t="s">
        <v>3142</v>
      </c>
      <c r="D955" t="str">
        <f>LEFT(Tabla11[[#This Row],[Genero]],1)</f>
        <v>F</v>
      </c>
    </row>
    <row r="956" spans="1:4">
      <c r="A956" s="25" t="s">
        <v>2106</v>
      </c>
      <c r="B956" t="s">
        <v>5538</v>
      </c>
      <c r="C956" t="s">
        <v>3141</v>
      </c>
      <c r="D956" t="str">
        <f>LEFT(Tabla11[[#This Row],[Genero]],1)</f>
        <v>M</v>
      </c>
    </row>
    <row r="957" spans="1:4">
      <c r="A957" s="25" t="s">
        <v>3249</v>
      </c>
      <c r="B957" t="s">
        <v>5539</v>
      </c>
      <c r="C957" t="s">
        <v>3142</v>
      </c>
      <c r="D957" t="str">
        <f>LEFT(Tabla11[[#This Row],[Genero]],1)</f>
        <v>F</v>
      </c>
    </row>
    <row r="958" spans="1:4">
      <c r="A958" s="25" t="s">
        <v>2798</v>
      </c>
      <c r="B958" t="s">
        <v>4930</v>
      </c>
      <c r="C958" t="s">
        <v>3142</v>
      </c>
      <c r="D958" t="str">
        <f>LEFT(Tabla11[[#This Row],[Genero]],1)</f>
        <v>F</v>
      </c>
    </row>
    <row r="959" spans="1:4">
      <c r="A959" s="25" t="s">
        <v>2060</v>
      </c>
      <c r="B959" t="s">
        <v>5540</v>
      </c>
      <c r="C959" t="s">
        <v>3142</v>
      </c>
      <c r="D959" t="str">
        <f>LEFT(Tabla11[[#This Row],[Genero]],1)</f>
        <v>F</v>
      </c>
    </row>
    <row r="960" spans="1:4">
      <c r="A960" s="25" t="s">
        <v>2666</v>
      </c>
      <c r="B960" t="s">
        <v>5235</v>
      </c>
      <c r="C960" t="s">
        <v>3141</v>
      </c>
      <c r="D960" t="str">
        <f>LEFT(Tabla11[[#This Row],[Genero]],1)</f>
        <v>M</v>
      </c>
    </row>
    <row r="961" spans="1:4">
      <c r="A961" s="25" t="s">
        <v>2417</v>
      </c>
      <c r="B961" t="s">
        <v>5918</v>
      </c>
      <c r="C961" t="s">
        <v>3141</v>
      </c>
      <c r="D961" t="str">
        <f>LEFT(Tabla11[[#This Row],[Genero]],1)</f>
        <v>M</v>
      </c>
    </row>
    <row r="962" spans="1:4">
      <c r="A962" s="25" t="s">
        <v>2729</v>
      </c>
      <c r="B962" t="s">
        <v>5236</v>
      </c>
      <c r="C962" t="s">
        <v>3142</v>
      </c>
      <c r="D962" t="str">
        <f>LEFT(Tabla11[[#This Row],[Genero]],1)</f>
        <v>F</v>
      </c>
    </row>
    <row r="963" spans="1:4">
      <c r="A963" s="25" t="s">
        <v>2262</v>
      </c>
      <c r="B963" t="s">
        <v>5541</v>
      </c>
      <c r="C963" t="s">
        <v>3142</v>
      </c>
      <c r="D963" t="str">
        <f>LEFT(Tabla11[[#This Row],[Genero]],1)</f>
        <v>F</v>
      </c>
    </row>
    <row r="964" spans="1:4">
      <c r="A964" s="25" t="s">
        <v>2501</v>
      </c>
      <c r="B964" t="s">
        <v>5919</v>
      </c>
      <c r="C964" t="s">
        <v>3141</v>
      </c>
      <c r="D964" t="str">
        <f>LEFT(Tabla11[[#This Row],[Genero]],1)</f>
        <v>M</v>
      </c>
    </row>
    <row r="965" spans="1:4">
      <c r="A965" s="25" t="s">
        <v>2359</v>
      </c>
      <c r="B965" t="s">
        <v>5920</v>
      </c>
      <c r="C965" t="s">
        <v>3141</v>
      </c>
      <c r="D965" t="str">
        <f>LEFT(Tabla11[[#This Row],[Genero]],1)</f>
        <v>M</v>
      </c>
    </row>
    <row r="966" spans="1:4">
      <c r="A966" s="25" t="s">
        <v>2033</v>
      </c>
      <c r="B966" t="s">
        <v>5542</v>
      </c>
      <c r="C966" t="s">
        <v>3142</v>
      </c>
      <c r="D966" t="str">
        <f>LEFT(Tabla11[[#This Row],[Genero]],1)</f>
        <v>F</v>
      </c>
    </row>
    <row r="967" spans="1:4">
      <c r="A967" s="25" t="s">
        <v>2411</v>
      </c>
      <c r="B967" t="s">
        <v>5921</v>
      </c>
      <c r="C967" t="s">
        <v>3142</v>
      </c>
      <c r="D967" t="str">
        <f>LEFT(Tabla11[[#This Row],[Genero]],1)</f>
        <v>F</v>
      </c>
    </row>
    <row r="968" spans="1:4">
      <c r="A968" s="25" t="s">
        <v>2529</v>
      </c>
      <c r="B968" t="s">
        <v>5922</v>
      </c>
      <c r="C968" t="s">
        <v>3142</v>
      </c>
      <c r="D968" t="str">
        <f>LEFT(Tabla11[[#This Row],[Genero]],1)</f>
        <v>F</v>
      </c>
    </row>
    <row r="969" spans="1:4">
      <c r="A969" s="25" t="s">
        <v>2780</v>
      </c>
      <c r="B969" t="s">
        <v>4931</v>
      </c>
      <c r="C969" t="s">
        <v>3142</v>
      </c>
      <c r="D969" t="str">
        <f>LEFT(Tabla11[[#This Row],[Genero]],1)</f>
        <v>F</v>
      </c>
    </row>
    <row r="970" spans="1:4">
      <c r="A970" s="25" t="s">
        <v>2154</v>
      </c>
      <c r="B970" t="s">
        <v>5543</v>
      </c>
      <c r="C970" t="s">
        <v>3142</v>
      </c>
      <c r="D970" t="str">
        <f>LEFT(Tabla11[[#This Row],[Genero]],1)</f>
        <v>F</v>
      </c>
    </row>
    <row r="971" spans="1:4">
      <c r="A971" s="25" t="s">
        <v>2756</v>
      </c>
      <c r="B971" t="s">
        <v>4932</v>
      </c>
      <c r="C971" t="s">
        <v>3141</v>
      </c>
      <c r="D971" t="str">
        <f>LEFT(Tabla11[[#This Row],[Genero]],1)</f>
        <v>M</v>
      </c>
    </row>
    <row r="972" spans="1:4">
      <c r="A972" s="25" t="s">
        <v>2455</v>
      </c>
      <c r="B972" t="s">
        <v>5923</v>
      </c>
      <c r="C972" t="s">
        <v>3142</v>
      </c>
      <c r="D972" t="str">
        <f>LEFT(Tabla11[[#This Row],[Genero]],1)</f>
        <v>F</v>
      </c>
    </row>
    <row r="973" spans="1:4">
      <c r="A973" s="25" t="s">
        <v>2854</v>
      </c>
      <c r="B973" t="s">
        <v>4933</v>
      </c>
      <c r="C973" t="s">
        <v>3142</v>
      </c>
      <c r="D973" t="str">
        <f>LEFT(Tabla11[[#This Row],[Genero]],1)</f>
        <v>F</v>
      </c>
    </row>
    <row r="974" spans="1:4">
      <c r="A974" s="25" t="s">
        <v>2300</v>
      </c>
      <c r="B974" t="s">
        <v>5924</v>
      </c>
      <c r="C974" t="s">
        <v>3142</v>
      </c>
      <c r="D974" t="str">
        <f>LEFT(Tabla11[[#This Row],[Genero]],1)</f>
        <v>F</v>
      </c>
    </row>
    <row r="975" spans="1:4">
      <c r="A975" s="25" t="s">
        <v>2891</v>
      </c>
      <c r="B975" t="s">
        <v>4934</v>
      </c>
      <c r="C975" t="s">
        <v>3142</v>
      </c>
      <c r="D975" t="str">
        <f>LEFT(Tabla11[[#This Row],[Genero]],1)</f>
        <v>F</v>
      </c>
    </row>
    <row r="976" spans="1:4">
      <c r="A976" s="25" t="s">
        <v>3009</v>
      </c>
      <c r="B976" t="s">
        <v>6113</v>
      </c>
      <c r="C976" t="s">
        <v>3141</v>
      </c>
      <c r="D976" t="str">
        <f>LEFT(Tabla11[[#This Row],[Genero]],1)</f>
        <v>M</v>
      </c>
    </row>
    <row r="977" spans="1:4">
      <c r="A977" s="25" t="s">
        <v>2498</v>
      </c>
      <c r="B977" t="s">
        <v>5925</v>
      </c>
      <c r="C977" t="s">
        <v>3142</v>
      </c>
      <c r="D977" t="str">
        <f>LEFT(Tabla11[[#This Row],[Genero]],1)</f>
        <v>F</v>
      </c>
    </row>
    <row r="978" spans="1:4">
      <c r="A978" s="25" t="s">
        <v>2689</v>
      </c>
      <c r="B978" t="s">
        <v>5237</v>
      </c>
      <c r="C978" t="s">
        <v>3141</v>
      </c>
      <c r="D978" t="str">
        <f>LEFT(Tabla11[[#This Row],[Genero]],1)</f>
        <v>M</v>
      </c>
    </row>
    <row r="979" spans="1:4">
      <c r="A979" s="25" t="s">
        <v>2307</v>
      </c>
      <c r="B979" t="s">
        <v>5926</v>
      </c>
      <c r="C979" t="s">
        <v>3141</v>
      </c>
      <c r="D979" t="str">
        <f>LEFT(Tabla11[[#This Row],[Genero]],1)</f>
        <v>M</v>
      </c>
    </row>
    <row r="980" spans="1:4">
      <c r="A980" s="25" t="s">
        <v>2507</v>
      </c>
      <c r="B980" t="s">
        <v>5927</v>
      </c>
      <c r="C980" t="s">
        <v>3141</v>
      </c>
      <c r="D980" t="str">
        <f>LEFT(Tabla11[[#This Row],[Genero]],1)</f>
        <v>M</v>
      </c>
    </row>
    <row r="981" spans="1:4">
      <c r="A981" s="25" t="s">
        <v>2480</v>
      </c>
      <c r="B981" t="s">
        <v>5928</v>
      </c>
      <c r="C981" t="s">
        <v>3141</v>
      </c>
      <c r="D981" t="str">
        <f>LEFT(Tabla11[[#This Row],[Genero]],1)</f>
        <v>M</v>
      </c>
    </row>
    <row r="982" spans="1:4">
      <c r="A982" s="25" t="s">
        <v>2528</v>
      </c>
      <c r="B982" t="s">
        <v>5929</v>
      </c>
      <c r="C982" t="s">
        <v>3142</v>
      </c>
      <c r="D982" t="str">
        <f>LEFT(Tabla11[[#This Row],[Genero]],1)</f>
        <v>F</v>
      </c>
    </row>
    <row r="983" spans="1:4">
      <c r="A983" s="25" t="s">
        <v>2342</v>
      </c>
      <c r="B983" t="s">
        <v>5930</v>
      </c>
      <c r="C983" t="s">
        <v>3141</v>
      </c>
      <c r="D983" t="str">
        <f>LEFT(Tabla11[[#This Row],[Genero]],1)</f>
        <v>M</v>
      </c>
    </row>
    <row r="984" spans="1:4">
      <c r="A984" s="25" t="s">
        <v>2490</v>
      </c>
      <c r="B984" t="s">
        <v>5931</v>
      </c>
      <c r="C984" t="s">
        <v>3141</v>
      </c>
      <c r="D984" t="str">
        <f>LEFT(Tabla11[[#This Row],[Genero]],1)</f>
        <v>M</v>
      </c>
    </row>
    <row r="985" spans="1:4">
      <c r="A985" s="25" t="s">
        <v>2372</v>
      </c>
      <c r="B985" t="s">
        <v>5932</v>
      </c>
      <c r="C985" t="s">
        <v>3141</v>
      </c>
      <c r="D985" t="str">
        <f>LEFT(Tabla11[[#This Row],[Genero]],1)</f>
        <v>M</v>
      </c>
    </row>
    <row r="986" spans="1:4">
      <c r="A986" s="25" t="s">
        <v>2462</v>
      </c>
      <c r="B986" t="s">
        <v>5933</v>
      </c>
      <c r="C986" t="s">
        <v>3141</v>
      </c>
      <c r="D986" t="str">
        <f>LEFT(Tabla11[[#This Row],[Genero]],1)</f>
        <v>M</v>
      </c>
    </row>
    <row r="987" spans="1:4">
      <c r="A987" s="25" t="s">
        <v>2389</v>
      </c>
      <c r="B987" t="s">
        <v>5934</v>
      </c>
      <c r="C987" t="s">
        <v>3142</v>
      </c>
      <c r="D987" t="str">
        <f>LEFT(Tabla11[[#This Row],[Genero]],1)</f>
        <v>F</v>
      </c>
    </row>
    <row r="988" spans="1:4">
      <c r="A988" s="25" t="s">
        <v>2299</v>
      </c>
      <c r="B988" t="s">
        <v>5935</v>
      </c>
      <c r="C988" t="s">
        <v>3142</v>
      </c>
      <c r="D988" t="str">
        <f>LEFT(Tabla11[[#This Row],[Genero]],1)</f>
        <v>F</v>
      </c>
    </row>
    <row r="989" spans="1:4">
      <c r="A989" s="25" t="s">
        <v>2445</v>
      </c>
      <c r="B989" t="s">
        <v>5936</v>
      </c>
      <c r="C989" t="s">
        <v>3142</v>
      </c>
      <c r="D989" t="str">
        <f>LEFT(Tabla11[[#This Row],[Genero]],1)</f>
        <v>F</v>
      </c>
    </row>
    <row r="990" spans="1:4">
      <c r="A990" s="25" t="s">
        <v>2493</v>
      </c>
      <c r="B990" t="s">
        <v>5937</v>
      </c>
      <c r="C990" t="s">
        <v>3141</v>
      </c>
      <c r="D990" t="str">
        <f>LEFT(Tabla11[[#This Row],[Genero]],1)</f>
        <v>M</v>
      </c>
    </row>
    <row r="991" spans="1:4">
      <c r="A991" s="25" t="s">
        <v>2361</v>
      </c>
      <c r="B991" t="s">
        <v>5938</v>
      </c>
      <c r="C991" t="s">
        <v>3141</v>
      </c>
      <c r="D991" t="str">
        <f>LEFT(Tabla11[[#This Row],[Genero]],1)</f>
        <v>M</v>
      </c>
    </row>
    <row r="992" spans="1:4">
      <c r="A992" s="25" t="s">
        <v>2353</v>
      </c>
      <c r="B992" t="s">
        <v>5939</v>
      </c>
      <c r="C992" t="s">
        <v>3141</v>
      </c>
      <c r="D992" t="str">
        <f>LEFT(Tabla11[[#This Row],[Genero]],1)</f>
        <v>M</v>
      </c>
    </row>
    <row r="993" spans="1:4">
      <c r="A993" s="25" t="s">
        <v>2319</v>
      </c>
      <c r="B993" t="s">
        <v>5940</v>
      </c>
      <c r="C993" t="s">
        <v>3141</v>
      </c>
      <c r="D993" t="str">
        <f>LEFT(Tabla11[[#This Row],[Genero]],1)</f>
        <v>M</v>
      </c>
    </row>
    <row r="994" spans="1:4">
      <c r="A994" s="25" t="s">
        <v>2552</v>
      </c>
      <c r="B994" t="s">
        <v>5941</v>
      </c>
      <c r="C994" t="s">
        <v>3141</v>
      </c>
      <c r="D994" t="str">
        <f>LEFT(Tabla11[[#This Row],[Genero]],1)</f>
        <v>M</v>
      </c>
    </row>
    <row r="995" spans="1:4">
      <c r="A995" s="25" t="s">
        <v>2796</v>
      </c>
      <c r="B995" t="s">
        <v>4935</v>
      </c>
      <c r="C995" t="s">
        <v>3142</v>
      </c>
      <c r="D995" t="str">
        <f>LEFT(Tabla11[[#This Row],[Genero]],1)</f>
        <v>F</v>
      </c>
    </row>
    <row r="996" spans="1:4">
      <c r="A996" s="25" t="s">
        <v>4801</v>
      </c>
      <c r="B996" t="s">
        <v>4936</v>
      </c>
      <c r="C996" t="s">
        <v>3141</v>
      </c>
      <c r="D996" t="str">
        <f>LEFT(Tabla11[[#This Row],[Genero]],1)</f>
        <v>M</v>
      </c>
    </row>
    <row r="997" spans="1:4">
      <c r="A997" s="25" t="s">
        <v>3250</v>
      </c>
      <c r="B997" t="s">
        <v>5544</v>
      </c>
      <c r="C997" t="s">
        <v>3141</v>
      </c>
      <c r="D997" t="str">
        <f>LEFT(Tabla11[[#This Row],[Genero]],1)</f>
        <v>M</v>
      </c>
    </row>
    <row r="998" spans="1:4">
      <c r="A998" s="25" t="s">
        <v>2512</v>
      </c>
      <c r="B998" t="s">
        <v>5942</v>
      </c>
      <c r="C998" t="s">
        <v>3141</v>
      </c>
      <c r="D998" t="str">
        <f>LEFT(Tabla11[[#This Row],[Genero]],1)</f>
        <v>M</v>
      </c>
    </row>
    <row r="999" spans="1:4">
      <c r="A999" s="25" t="s">
        <v>2463</v>
      </c>
      <c r="B999" t="s">
        <v>5943</v>
      </c>
      <c r="C999" t="s">
        <v>3141</v>
      </c>
      <c r="D999" t="str">
        <f>LEFT(Tabla11[[#This Row],[Genero]],1)</f>
        <v>M</v>
      </c>
    </row>
    <row r="1000" spans="1:4">
      <c r="A1000" s="25" t="s">
        <v>2304</v>
      </c>
      <c r="B1000" t="s">
        <v>5944</v>
      </c>
      <c r="C1000" t="s">
        <v>3141</v>
      </c>
      <c r="D1000" t="str">
        <f>LEFT(Tabla11[[#This Row],[Genero]],1)</f>
        <v>M</v>
      </c>
    </row>
    <row r="1001" spans="1:4">
      <c r="A1001" s="25" t="s">
        <v>3036</v>
      </c>
      <c r="B1001" t="s">
        <v>6114</v>
      </c>
      <c r="C1001" t="s">
        <v>3141</v>
      </c>
      <c r="D1001" t="str">
        <f>LEFT(Tabla11[[#This Row],[Genero]],1)</f>
        <v>M</v>
      </c>
    </row>
    <row r="1002" spans="1:4">
      <c r="A1002" s="25" t="s">
        <v>2775</v>
      </c>
      <c r="B1002" t="s">
        <v>4937</v>
      </c>
      <c r="C1002" t="s">
        <v>3141</v>
      </c>
      <c r="D1002" t="str">
        <f>LEFT(Tabla11[[#This Row],[Genero]],1)</f>
        <v>M</v>
      </c>
    </row>
    <row r="1003" spans="1:4">
      <c r="A1003" s="25" t="s">
        <v>2605</v>
      </c>
      <c r="B1003" t="s">
        <v>5238</v>
      </c>
      <c r="C1003" t="s">
        <v>3142</v>
      </c>
      <c r="D1003" t="str">
        <f>LEFT(Tabla11[[#This Row],[Genero]],1)</f>
        <v>F</v>
      </c>
    </row>
    <row r="1004" spans="1:4">
      <c r="A1004" s="25" t="s">
        <v>2114</v>
      </c>
      <c r="B1004" t="s">
        <v>5545</v>
      </c>
      <c r="C1004" t="s">
        <v>3141</v>
      </c>
      <c r="D1004" t="str">
        <f>LEFT(Tabla11[[#This Row],[Genero]],1)</f>
        <v>M</v>
      </c>
    </row>
    <row r="1005" spans="1:4">
      <c r="A1005" s="25" t="s">
        <v>2840</v>
      </c>
      <c r="B1005" t="s">
        <v>4938</v>
      </c>
      <c r="C1005" t="s">
        <v>3141</v>
      </c>
      <c r="D1005" t="str">
        <f>LEFT(Tabla11[[#This Row],[Genero]],1)</f>
        <v>M</v>
      </c>
    </row>
    <row r="1006" spans="1:4">
      <c r="A1006" s="25" t="s">
        <v>2668</v>
      </c>
      <c r="B1006" t="s">
        <v>5239</v>
      </c>
      <c r="C1006" t="s">
        <v>3141</v>
      </c>
      <c r="D1006" t="str">
        <f>LEFT(Tabla11[[#This Row],[Genero]],1)</f>
        <v>M</v>
      </c>
    </row>
    <row r="1007" spans="1:4">
      <c r="A1007" s="25" t="s">
        <v>2264</v>
      </c>
      <c r="B1007" t="s">
        <v>5546</v>
      </c>
      <c r="C1007" t="s">
        <v>3141</v>
      </c>
      <c r="D1007" t="str">
        <f>LEFT(Tabla11[[#This Row],[Genero]],1)</f>
        <v>M</v>
      </c>
    </row>
    <row r="1008" spans="1:4">
      <c r="A1008" s="25" t="s">
        <v>2903</v>
      </c>
      <c r="B1008" t="s">
        <v>6215</v>
      </c>
      <c r="C1008" t="s">
        <v>3141</v>
      </c>
      <c r="D1008" t="str">
        <f>LEFT(Tabla11[[#This Row],[Genero]],1)</f>
        <v>M</v>
      </c>
    </row>
    <row r="1009" spans="1:4">
      <c r="A1009" s="25" t="s">
        <v>2882</v>
      </c>
      <c r="B1009" t="s">
        <v>4939</v>
      </c>
      <c r="C1009" t="s">
        <v>3141</v>
      </c>
      <c r="D1009" t="str">
        <f>LEFT(Tabla11[[#This Row],[Genero]],1)</f>
        <v>M</v>
      </c>
    </row>
    <row r="1010" spans="1:4">
      <c r="A1010" s="25" t="s">
        <v>1402</v>
      </c>
      <c r="B1010" t="s">
        <v>5945</v>
      </c>
      <c r="C1010" t="s">
        <v>3142</v>
      </c>
      <c r="D1010" t="str">
        <f>LEFT(Tabla11[[#This Row],[Genero]],1)</f>
        <v>F</v>
      </c>
    </row>
    <row r="1011" spans="1:4">
      <c r="A1011" s="25" t="s">
        <v>2096</v>
      </c>
      <c r="B1011" t="s">
        <v>5547</v>
      </c>
      <c r="C1011" t="s">
        <v>3141</v>
      </c>
      <c r="D1011" t="str">
        <f>LEFT(Tabla11[[#This Row],[Genero]],1)</f>
        <v>M</v>
      </c>
    </row>
    <row r="1012" spans="1:4">
      <c r="A1012" s="25" t="s">
        <v>1377</v>
      </c>
      <c r="B1012" t="s">
        <v>5548</v>
      </c>
      <c r="C1012" t="s">
        <v>3142</v>
      </c>
      <c r="D1012" t="str">
        <f>LEFT(Tabla11[[#This Row],[Genero]],1)</f>
        <v>F</v>
      </c>
    </row>
    <row r="1013" spans="1:4">
      <c r="A1013" s="25" t="s">
        <v>2787</v>
      </c>
      <c r="B1013" t="s">
        <v>4940</v>
      </c>
      <c r="C1013" t="s">
        <v>3142</v>
      </c>
      <c r="D1013" t="str">
        <f>LEFT(Tabla11[[#This Row],[Genero]],1)</f>
        <v>F</v>
      </c>
    </row>
    <row r="1014" spans="1:4">
      <c r="A1014" s="25" t="s">
        <v>2951</v>
      </c>
      <c r="B1014" t="s">
        <v>6115</v>
      </c>
      <c r="C1014" t="s">
        <v>3141</v>
      </c>
      <c r="D1014" t="str">
        <f>LEFT(Tabla11[[#This Row],[Genero]],1)</f>
        <v>M</v>
      </c>
    </row>
    <row r="1015" spans="1:4">
      <c r="A1015" s="25" t="s">
        <v>2403</v>
      </c>
      <c r="B1015" t="s">
        <v>5946</v>
      </c>
      <c r="C1015" t="s">
        <v>3141</v>
      </c>
      <c r="D1015" t="str">
        <f>LEFT(Tabla11[[#This Row],[Genero]],1)</f>
        <v>M</v>
      </c>
    </row>
    <row r="1016" spans="1:4">
      <c r="A1016" s="25" t="s">
        <v>2234</v>
      </c>
      <c r="B1016" t="s">
        <v>5549</v>
      </c>
      <c r="C1016" t="s">
        <v>3141</v>
      </c>
      <c r="D1016" t="str">
        <f>LEFT(Tabla11[[#This Row],[Genero]],1)</f>
        <v>M</v>
      </c>
    </row>
    <row r="1017" spans="1:4">
      <c r="A1017" s="25" t="s">
        <v>2416</v>
      </c>
      <c r="B1017" t="s">
        <v>5947</v>
      </c>
      <c r="C1017" t="s">
        <v>3141</v>
      </c>
      <c r="D1017" t="str">
        <f>LEFT(Tabla11[[#This Row],[Genero]],1)</f>
        <v>M</v>
      </c>
    </row>
    <row r="1018" spans="1:4">
      <c r="A1018" s="25" t="s">
        <v>2102</v>
      </c>
      <c r="B1018" t="s">
        <v>5550</v>
      </c>
      <c r="C1018" t="s">
        <v>3141</v>
      </c>
      <c r="D1018" t="str">
        <f>LEFT(Tabla11[[#This Row],[Genero]],1)</f>
        <v>M</v>
      </c>
    </row>
    <row r="1019" spans="1:4">
      <c r="A1019" s="25" t="s">
        <v>2539</v>
      </c>
      <c r="B1019" t="s">
        <v>5948</v>
      </c>
      <c r="C1019" t="s">
        <v>3141</v>
      </c>
      <c r="D1019" t="str">
        <f>LEFT(Tabla11[[#This Row],[Genero]],1)</f>
        <v>M</v>
      </c>
    </row>
    <row r="1020" spans="1:4">
      <c r="A1020" s="25" t="s">
        <v>2815</v>
      </c>
      <c r="B1020" t="s">
        <v>4941</v>
      </c>
      <c r="C1020" t="s">
        <v>3141</v>
      </c>
      <c r="D1020" t="str">
        <f>LEFT(Tabla11[[#This Row],[Genero]],1)</f>
        <v>M</v>
      </c>
    </row>
    <row r="1021" spans="1:4">
      <c r="A1021" s="25" t="s">
        <v>2230</v>
      </c>
      <c r="B1021" t="s">
        <v>5551</v>
      </c>
      <c r="C1021" t="s">
        <v>3141</v>
      </c>
      <c r="D1021" t="str">
        <f>LEFT(Tabla11[[#This Row],[Genero]],1)</f>
        <v>M</v>
      </c>
    </row>
    <row r="1022" spans="1:4">
      <c r="A1022" s="25" t="s">
        <v>2043</v>
      </c>
      <c r="B1022" t="s">
        <v>5552</v>
      </c>
      <c r="C1022" t="s">
        <v>3141</v>
      </c>
      <c r="D1022" t="str">
        <f>LEFT(Tabla11[[#This Row],[Genero]],1)</f>
        <v>M</v>
      </c>
    </row>
    <row r="1023" spans="1:4">
      <c r="A1023" s="25" t="s">
        <v>2025</v>
      </c>
      <c r="B1023" t="s">
        <v>5553</v>
      </c>
      <c r="C1023" t="s">
        <v>3141</v>
      </c>
      <c r="D1023" t="str">
        <f>LEFT(Tabla11[[#This Row],[Genero]],1)</f>
        <v>M</v>
      </c>
    </row>
    <row r="1024" spans="1:4">
      <c r="A1024" s="25" t="s">
        <v>2192</v>
      </c>
      <c r="B1024" t="s">
        <v>5554</v>
      </c>
      <c r="C1024" t="s">
        <v>3141</v>
      </c>
      <c r="D1024" t="str">
        <f>LEFT(Tabla11[[#This Row],[Genero]],1)</f>
        <v>M</v>
      </c>
    </row>
    <row r="1025" spans="1:4">
      <c r="A1025" s="25" t="s">
        <v>2408</v>
      </c>
      <c r="B1025" t="s">
        <v>5949</v>
      </c>
      <c r="C1025" t="s">
        <v>3141</v>
      </c>
      <c r="D1025" t="str">
        <f>LEFT(Tabla11[[#This Row],[Genero]],1)</f>
        <v>M</v>
      </c>
    </row>
    <row r="1026" spans="1:4">
      <c r="A1026" s="25" t="s">
        <v>2513</v>
      </c>
      <c r="B1026" t="s">
        <v>5950</v>
      </c>
      <c r="C1026" t="s">
        <v>3141</v>
      </c>
      <c r="D1026" t="str">
        <f>LEFT(Tabla11[[#This Row],[Genero]],1)</f>
        <v>M</v>
      </c>
    </row>
    <row r="1027" spans="1:4">
      <c r="A1027" s="25" t="s">
        <v>2768</v>
      </c>
      <c r="B1027" t="s">
        <v>4942</v>
      </c>
      <c r="C1027" t="s">
        <v>3141</v>
      </c>
      <c r="D1027" t="str">
        <f>LEFT(Tabla11[[#This Row],[Genero]],1)</f>
        <v>M</v>
      </c>
    </row>
    <row r="1028" spans="1:4">
      <c r="A1028" s="25" t="s">
        <v>1456</v>
      </c>
      <c r="B1028" t="s">
        <v>5951</v>
      </c>
      <c r="C1028" t="s">
        <v>3142</v>
      </c>
      <c r="D1028" t="str">
        <f>LEFT(Tabla11[[#This Row],[Genero]],1)</f>
        <v>F</v>
      </c>
    </row>
    <row r="1029" spans="1:4">
      <c r="A1029" s="25" t="s">
        <v>2324</v>
      </c>
      <c r="B1029" t="s">
        <v>5952</v>
      </c>
      <c r="C1029" t="s">
        <v>3141</v>
      </c>
      <c r="D1029" t="str">
        <f>LEFT(Tabla11[[#This Row],[Genero]],1)</f>
        <v>M</v>
      </c>
    </row>
    <row r="1030" spans="1:4">
      <c r="A1030" s="25" t="s">
        <v>1343</v>
      </c>
      <c r="B1030" t="s">
        <v>5555</v>
      </c>
      <c r="C1030" t="s">
        <v>3142</v>
      </c>
      <c r="D1030" t="str">
        <f>LEFT(Tabla11[[#This Row],[Genero]],1)</f>
        <v>F</v>
      </c>
    </row>
    <row r="1031" spans="1:4">
      <c r="A1031" s="25" t="s">
        <v>3024</v>
      </c>
      <c r="B1031" t="s">
        <v>6116</v>
      </c>
      <c r="C1031" t="s">
        <v>3141</v>
      </c>
      <c r="D1031" t="str">
        <f>LEFT(Tabla11[[#This Row],[Genero]],1)</f>
        <v>M</v>
      </c>
    </row>
    <row r="1032" spans="1:4">
      <c r="A1032" s="25" t="s">
        <v>2810</v>
      </c>
      <c r="B1032" t="s">
        <v>4943</v>
      </c>
      <c r="C1032" t="s">
        <v>3142</v>
      </c>
      <c r="D1032" t="str">
        <f>LEFT(Tabla11[[#This Row],[Genero]],1)</f>
        <v>F</v>
      </c>
    </row>
    <row r="1033" spans="1:4">
      <c r="A1033" s="25" t="s">
        <v>1519</v>
      </c>
      <c r="B1033" t="s">
        <v>5240</v>
      </c>
      <c r="C1033" t="s">
        <v>3141</v>
      </c>
      <c r="D1033" t="str">
        <f>LEFT(Tabla11[[#This Row],[Genero]],1)</f>
        <v>M</v>
      </c>
    </row>
    <row r="1034" spans="1:4">
      <c r="A1034" s="25" t="s">
        <v>2941</v>
      </c>
      <c r="B1034" t="s">
        <v>6117</v>
      </c>
      <c r="C1034" t="s">
        <v>3141</v>
      </c>
      <c r="D1034" t="str">
        <f>LEFT(Tabla11[[#This Row],[Genero]],1)</f>
        <v>M</v>
      </c>
    </row>
    <row r="1035" spans="1:4">
      <c r="A1035" s="25" t="s">
        <v>1533</v>
      </c>
      <c r="B1035" t="s">
        <v>5241</v>
      </c>
      <c r="C1035" t="s">
        <v>3142</v>
      </c>
      <c r="D1035" t="str">
        <f>LEFT(Tabla11[[#This Row],[Genero]],1)</f>
        <v>F</v>
      </c>
    </row>
    <row r="1036" spans="1:4">
      <c r="A1036" s="25" t="s">
        <v>2297</v>
      </c>
      <c r="B1036" t="s">
        <v>5953</v>
      </c>
      <c r="C1036" t="s">
        <v>3142</v>
      </c>
      <c r="D1036" t="str">
        <f>LEFT(Tabla11[[#This Row],[Genero]],1)</f>
        <v>F</v>
      </c>
    </row>
    <row r="1037" spans="1:4">
      <c r="A1037" s="25" t="s">
        <v>2226</v>
      </c>
      <c r="B1037" t="s">
        <v>5556</v>
      </c>
      <c r="C1037" t="s">
        <v>3141</v>
      </c>
      <c r="D1037" t="str">
        <f>LEFT(Tabla11[[#This Row],[Genero]],1)</f>
        <v>M</v>
      </c>
    </row>
    <row r="1038" spans="1:4">
      <c r="A1038" s="25" t="s">
        <v>2670</v>
      </c>
      <c r="B1038" t="s">
        <v>5242</v>
      </c>
      <c r="C1038" t="s">
        <v>3141</v>
      </c>
      <c r="D1038" t="str">
        <f>LEFT(Tabla11[[#This Row],[Genero]],1)</f>
        <v>M</v>
      </c>
    </row>
    <row r="1039" spans="1:4">
      <c r="A1039" s="25" t="s">
        <v>2583</v>
      </c>
      <c r="B1039" t="s">
        <v>5243</v>
      </c>
      <c r="C1039" t="s">
        <v>3142</v>
      </c>
      <c r="D1039" t="str">
        <f>LEFT(Tabla11[[#This Row],[Genero]],1)</f>
        <v>F</v>
      </c>
    </row>
    <row r="1040" spans="1:4">
      <c r="A1040" s="25" t="s">
        <v>2351</v>
      </c>
      <c r="B1040" t="s">
        <v>5954</v>
      </c>
      <c r="C1040" t="s">
        <v>3141</v>
      </c>
      <c r="D1040" t="str">
        <f>LEFT(Tabla11[[#This Row],[Genero]],1)</f>
        <v>M</v>
      </c>
    </row>
    <row r="1041" spans="1:4">
      <c r="A1041" s="25" t="s">
        <v>2298</v>
      </c>
      <c r="B1041" t="s">
        <v>5955</v>
      </c>
      <c r="C1041" t="s">
        <v>3142</v>
      </c>
      <c r="D1041" t="str">
        <f>LEFT(Tabla11[[#This Row],[Genero]],1)</f>
        <v>F</v>
      </c>
    </row>
    <row r="1042" spans="1:4">
      <c r="A1042" s="25" t="s">
        <v>2484</v>
      </c>
      <c r="B1042" t="s">
        <v>5956</v>
      </c>
      <c r="C1042" t="s">
        <v>3142</v>
      </c>
      <c r="D1042" t="str">
        <f>LEFT(Tabla11[[#This Row],[Genero]],1)</f>
        <v>F</v>
      </c>
    </row>
    <row r="1043" spans="1:4">
      <c r="A1043" s="25" t="s">
        <v>2172</v>
      </c>
      <c r="B1043" t="s">
        <v>5557</v>
      </c>
      <c r="C1043" t="s">
        <v>3141</v>
      </c>
      <c r="D1043" t="str">
        <f>LEFT(Tabla11[[#This Row],[Genero]],1)</f>
        <v>M</v>
      </c>
    </row>
    <row r="1044" spans="1:4">
      <c r="A1044" s="25" t="s">
        <v>2231</v>
      </c>
      <c r="B1044" t="s">
        <v>5244</v>
      </c>
      <c r="C1044" t="s">
        <v>3141</v>
      </c>
      <c r="D1044" t="str">
        <f>LEFT(Tabla11[[#This Row],[Genero]],1)</f>
        <v>M</v>
      </c>
    </row>
    <row r="1045" spans="1:4">
      <c r="A1045" s="25" t="s">
        <v>2132</v>
      </c>
      <c r="B1045" t="s">
        <v>5558</v>
      </c>
      <c r="C1045" t="s">
        <v>3141</v>
      </c>
      <c r="D1045" t="str">
        <f>LEFT(Tabla11[[#This Row],[Genero]],1)</f>
        <v>M</v>
      </c>
    </row>
    <row r="1046" spans="1:4">
      <c r="A1046" s="25" t="s">
        <v>2453</v>
      </c>
      <c r="B1046" t="s">
        <v>5957</v>
      </c>
      <c r="C1046" t="s">
        <v>3142</v>
      </c>
      <c r="D1046" t="str">
        <f>LEFT(Tabla11[[#This Row],[Genero]],1)</f>
        <v>F</v>
      </c>
    </row>
    <row r="1047" spans="1:4">
      <c r="A1047" s="25" t="s">
        <v>2184</v>
      </c>
      <c r="B1047" t="s">
        <v>5559</v>
      </c>
      <c r="C1047" t="s">
        <v>3142</v>
      </c>
      <c r="D1047" t="str">
        <f>LEFT(Tabla11[[#This Row],[Genero]],1)</f>
        <v>F</v>
      </c>
    </row>
    <row r="1048" spans="1:4">
      <c r="A1048" s="25" t="s">
        <v>2824</v>
      </c>
      <c r="B1048" t="s">
        <v>4944</v>
      </c>
      <c r="C1048" t="s">
        <v>3141</v>
      </c>
      <c r="D1048" t="str">
        <f>LEFT(Tabla11[[#This Row],[Genero]],1)</f>
        <v>M</v>
      </c>
    </row>
    <row r="1049" spans="1:4">
      <c r="A1049" s="25" t="s">
        <v>2122</v>
      </c>
      <c r="B1049" t="s">
        <v>5560</v>
      </c>
      <c r="C1049" t="s">
        <v>3141</v>
      </c>
      <c r="D1049" t="str">
        <f>LEFT(Tabla11[[#This Row],[Genero]],1)</f>
        <v>M</v>
      </c>
    </row>
    <row r="1050" spans="1:4">
      <c r="A1050" s="25" t="s">
        <v>2338</v>
      </c>
      <c r="B1050" t="s">
        <v>5958</v>
      </c>
      <c r="C1050" t="s">
        <v>3142</v>
      </c>
      <c r="D1050" t="str">
        <f>LEFT(Tabla11[[#This Row],[Genero]],1)</f>
        <v>F</v>
      </c>
    </row>
    <row r="1051" spans="1:4">
      <c r="A1051" s="25" t="s">
        <v>2229</v>
      </c>
      <c r="B1051" t="s">
        <v>5561</v>
      </c>
      <c r="C1051" t="s">
        <v>3141</v>
      </c>
      <c r="D1051" t="str">
        <f>LEFT(Tabla11[[#This Row],[Genero]],1)</f>
        <v>M</v>
      </c>
    </row>
    <row r="1052" spans="1:4">
      <c r="A1052" s="25" t="s">
        <v>2175</v>
      </c>
      <c r="B1052" t="s">
        <v>5562</v>
      </c>
      <c r="C1052" t="s">
        <v>3141</v>
      </c>
      <c r="D1052" t="str">
        <f>LEFT(Tabla11[[#This Row],[Genero]],1)</f>
        <v>M</v>
      </c>
    </row>
    <row r="1053" spans="1:4">
      <c r="A1053" s="25" t="s">
        <v>1522</v>
      </c>
      <c r="B1053" t="s">
        <v>5245</v>
      </c>
      <c r="C1053" t="s">
        <v>3141</v>
      </c>
      <c r="D1053" t="str">
        <f>LEFT(Tabla11[[#This Row],[Genero]],1)</f>
        <v>M</v>
      </c>
    </row>
    <row r="1054" spans="1:4">
      <c r="A1054" s="25" t="s">
        <v>1464</v>
      </c>
      <c r="B1054" t="s">
        <v>5959</v>
      </c>
      <c r="C1054" t="s">
        <v>3142</v>
      </c>
      <c r="D1054" t="str">
        <f>LEFT(Tabla11[[#This Row],[Genero]],1)</f>
        <v>F</v>
      </c>
    </row>
    <row r="1055" spans="1:4">
      <c r="A1055" s="25" t="s">
        <v>2235</v>
      </c>
      <c r="B1055" t="s">
        <v>5563</v>
      </c>
      <c r="C1055" t="s">
        <v>3142</v>
      </c>
      <c r="D1055" t="str">
        <f>LEFT(Tabla11[[#This Row],[Genero]],1)</f>
        <v>F</v>
      </c>
    </row>
    <row r="1056" spans="1:4">
      <c r="A1056" s="25" t="s">
        <v>2207</v>
      </c>
      <c r="B1056" t="s">
        <v>5564</v>
      </c>
      <c r="C1056" t="s">
        <v>3141</v>
      </c>
      <c r="D1056" t="str">
        <f>LEFT(Tabla11[[#This Row],[Genero]],1)</f>
        <v>M</v>
      </c>
    </row>
    <row r="1057" spans="1:4">
      <c r="A1057" s="25" t="s">
        <v>2253</v>
      </c>
      <c r="B1057" t="s">
        <v>5960</v>
      </c>
      <c r="C1057" t="s">
        <v>3142</v>
      </c>
      <c r="D1057" t="str">
        <f>LEFT(Tabla11[[#This Row],[Genero]],1)</f>
        <v>F</v>
      </c>
    </row>
    <row r="1058" spans="1:4">
      <c r="A1058" s="25" t="s">
        <v>2250</v>
      </c>
      <c r="B1058" t="s">
        <v>5565</v>
      </c>
      <c r="C1058" t="s">
        <v>3141</v>
      </c>
      <c r="D1058" t="str">
        <f>LEFT(Tabla11[[#This Row],[Genero]],1)</f>
        <v>M</v>
      </c>
    </row>
    <row r="1059" spans="1:4">
      <c r="A1059" s="25" t="s">
        <v>2170</v>
      </c>
      <c r="B1059" t="s">
        <v>5566</v>
      </c>
      <c r="C1059" t="s">
        <v>3141</v>
      </c>
      <c r="D1059" t="str">
        <f>LEFT(Tabla11[[#This Row],[Genero]],1)</f>
        <v>M</v>
      </c>
    </row>
    <row r="1060" spans="1:4">
      <c r="A1060" s="25" t="s">
        <v>2601</v>
      </c>
      <c r="B1060" t="s">
        <v>5246</v>
      </c>
      <c r="C1060" t="s">
        <v>3141</v>
      </c>
      <c r="D1060" t="str">
        <f>LEFT(Tabla11[[#This Row],[Genero]],1)</f>
        <v>M</v>
      </c>
    </row>
    <row r="1061" spans="1:4">
      <c r="A1061" s="25" t="s">
        <v>2322</v>
      </c>
      <c r="B1061" t="s">
        <v>5961</v>
      </c>
      <c r="C1061" t="s">
        <v>3142</v>
      </c>
      <c r="D1061" t="str">
        <f>LEFT(Tabla11[[#This Row],[Genero]],1)</f>
        <v>F</v>
      </c>
    </row>
    <row r="1062" spans="1:4">
      <c r="A1062" s="25" t="s">
        <v>2546</v>
      </c>
      <c r="B1062" t="s">
        <v>5962</v>
      </c>
      <c r="C1062" t="s">
        <v>3141</v>
      </c>
      <c r="D1062" t="str">
        <f>LEFT(Tabla11[[#This Row],[Genero]],1)</f>
        <v>M</v>
      </c>
    </row>
    <row r="1063" spans="1:4">
      <c r="A1063" s="25" t="s">
        <v>1331</v>
      </c>
      <c r="B1063" t="s">
        <v>5567</v>
      </c>
      <c r="C1063" t="s">
        <v>3142</v>
      </c>
      <c r="D1063" t="str">
        <f>LEFT(Tabla11[[#This Row],[Genero]],1)</f>
        <v>F</v>
      </c>
    </row>
    <row r="1064" spans="1:4">
      <c r="A1064" s="25" t="s">
        <v>2771</v>
      </c>
      <c r="B1064" t="s">
        <v>4945</v>
      </c>
      <c r="C1064" t="s">
        <v>3141</v>
      </c>
      <c r="D1064" t="str">
        <f>LEFT(Tabla11[[#This Row],[Genero]],1)</f>
        <v>M</v>
      </c>
    </row>
    <row r="1065" spans="1:4">
      <c r="A1065" s="25" t="s">
        <v>2492</v>
      </c>
      <c r="B1065" t="s">
        <v>5963</v>
      </c>
      <c r="C1065" t="s">
        <v>3141</v>
      </c>
      <c r="D1065" t="str">
        <f>LEFT(Tabla11[[#This Row],[Genero]],1)</f>
        <v>M</v>
      </c>
    </row>
    <row r="1066" spans="1:4">
      <c r="A1066" s="25" t="s">
        <v>1396</v>
      </c>
      <c r="B1066" t="s">
        <v>5964</v>
      </c>
      <c r="C1066" t="s">
        <v>3142</v>
      </c>
      <c r="D1066" t="str">
        <f>LEFT(Tabla11[[#This Row],[Genero]],1)</f>
        <v>F</v>
      </c>
    </row>
    <row r="1067" spans="1:4">
      <c r="A1067" s="25" t="s">
        <v>3066</v>
      </c>
      <c r="B1067" t="s">
        <v>6118</v>
      </c>
      <c r="C1067" t="s">
        <v>3141</v>
      </c>
      <c r="D1067" t="str">
        <f>LEFT(Tabla11[[#This Row],[Genero]],1)</f>
        <v>M</v>
      </c>
    </row>
    <row r="1068" spans="1:4">
      <c r="A1068" s="25" t="s">
        <v>2603</v>
      </c>
      <c r="B1068" t="s">
        <v>5247</v>
      </c>
      <c r="C1068" t="s">
        <v>3142</v>
      </c>
      <c r="D1068" t="str">
        <f>LEFT(Tabla11[[#This Row],[Genero]],1)</f>
        <v>F</v>
      </c>
    </row>
    <row r="1069" spans="1:4">
      <c r="A1069" s="25" t="s">
        <v>2778</v>
      </c>
      <c r="B1069" t="s">
        <v>4946</v>
      </c>
      <c r="C1069" t="s">
        <v>3141</v>
      </c>
      <c r="D1069" t="str">
        <f>LEFT(Tabla11[[#This Row],[Genero]],1)</f>
        <v>M</v>
      </c>
    </row>
    <row r="1070" spans="1:4">
      <c r="A1070" s="25" t="s">
        <v>2174</v>
      </c>
      <c r="B1070" t="s">
        <v>5568</v>
      </c>
      <c r="C1070" t="s">
        <v>3141</v>
      </c>
      <c r="D1070" t="str">
        <f>LEFT(Tabla11[[#This Row],[Genero]],1)</f>
        <v>M</v>
      </c>
    </row>
    <row r="1071" spans="1:4">
      <c r="A1071" s="25" t="s">
        <v>3118</v>
      </c>
      <c r="B1071" t="s">
        <v>6119</v>
      </c>
      <c r="C1071" t="s">
        <v>3141</v>
      </c>
      <c r="D1071" t="str">
        <f>LEFT(Tabla11[[#This Row],[Genero]],1)</f>
        <v>M</v>
      </c>
    </row>
    <row r="1072" spans="1:4">
      <c r="A1072" s="25" t="s">
        <v>3061</v>
      </c>
      <c r="B1072" t="s">
        <v>5569</v>
      </c>
      <c r="C1072" t="s">
        <v>3141</v>
      </c>
      <c r="D1072" t="str">
        <f>LEFT(Tabla11[[#This Row],[Genero]],1)</f>
        <v>M</v>
      </c>
    </row>
    <row r="1073" spans="1:4">
      <c r="A1073" s="25" t="s">
        <v>2837</v>
      </c>
      <c r="B1073" t="s">
        <v>4947</v>
      </c>
      <c r="C1073" t="s">
        <v>3142</v>
      </c>
      <c r="D1073" t="str">
        <f>LEFT(Tabla11[[#This Row],[Genero]],1)</f>
        <v>F</v>
      </c>
    </row>
    <row r="1074" spans="1:4">
      <c r="A1074" s="25" t="s">
        <v>2779</v>
      </c>
      <c r="B1074" t="s">
        <v>4948</v>
      </c>
      <c r="C1074" t="s">
        <v>3142</v>
      </c>
      <c r="D1074" t="str">
        <f>LEFT(Tabla11[[#This Row],[Genero]],1)</f>
        <v>F</v>
      </c>
    </row>
    <row r="1075" spans="1:4">
      <c r="A1075" s="25" t="s">
        <v>2614</v>
      </c>
      <c r="B1075" t="s">
        <v>5248</v>
      </c>
      <c r="C1075" t="s">
        <v>3142</v>
      </c>
      <c r="D1075" t="str">
        <f>LEFT(Tabla11[[#This Row],[Genero]],1)</f>
        <v>F</v>
      </c>
    </row>
    <row r="1076" spans="1:4">
      <c r="A1076" s="25" t="s">
        <v>2440</v>
      </c>
      <c r="B1076" t="s">
        <v>5965</v>
      </c>
      <c r="C1076" t="s">
        <v>3142</v>
      </c>
      <c r="D1076" t="str">
        <f>LEFT(Tabla11[[#This Row],[Genero]],1)</f>
        <v>F</v>
      </c>
    </row>
    <row r="1077" spans="1:4">
      <c r="A1077" s="25" t="s">
        <v>2873</v>
      </c>
      <c r="B1077" t="s">
        <v>4949</v>
      </c>
      <c r="C1077" t="s">
        <v>3142</v>
      </c>
      <c r="D1077" t="str">
        <f>LEFT(Tabla11[[#This Row],[Genero]],1)</f>
        <v>F</v>
      </c>
    </row>
    <row r="1078" spans="1:4">
      <c r="A1078" s="25" t="s">
        <v>2415</v>
      </c>
      <c r="B1078" t="s">
        <v>5966</v>
      </c>
      <c r="C1078" t="s">
        <v>3141</v>
      </c>
      <c r="D1078" t="str">
        <f>LEFT(Tabla11[[#This Row],[Genero]],1)</f>
        <v>M</v>
      </c>
    </row>
    <row r="1079" spans="1:4">
      <c r="A1079" s="25" t="s">
        <v>2146</v>
      </c>
      <c r="B1079" t="s">
        <v>5570</v>
      </c>
      <c r="C1079" t="s">
        <v>3141</v>
      </c>
      <c r="D1079" t="str">
        <f>LEFT(Tabla11[[#This Row],[Genero]],1)</f>
        <v>M</v>
      </c>
    </row>
    <row r="1080" spans="1:4">
      <c r="A1080" s="25" t="s">
        <v>1540</v>
      </c>
      <c r="B1080" t="s">
        <v>5249</v>
      </c>
      <c r="C1080" t="s">
        <v>3142</v>
      </c>
      <c r="D1080" t="str">
        <f>LEFT(Tabla11[[#This Row],[Genero]],1)</f>
        <v>F</v>
      </c>
    </row>
    <row r="1081" spans="1:4">
      <c r="A1081" s="25" t="s">
        <v>3032</v>
      </c>
      <c r="B1081" t="s">
        <v>6120</v>
      </c>
      <c r="C1081" t="s">
        <v>3141</v>
      </c>
      <c r="D1081" t="str">
        <f>LEFT(Tabla11[[#This Row],[Genero]],1)</f>
        <v>M</v>
      </c>
    </row>
    <row r="1082" spans="1:4">
      <c r="A1082" s="25" t="s">
        <v>2120</v>
      </c>
      <c r="B1082" t="s">
        <v>5571</v>
      </c>
      <c r="C1082" t="s">
        <v>3141</v>
      </c>
      <c r="D1082" t="str">
        <f>LEFT(Tabla11[[#This Row],[Genero]],1)</f>
        <v>M</v>
      </c>
    </row>
    <row r="1083" spans="1:4">
      <c r="A1083" s="25" t="s">
        <v>4836</v>
      </c>
      <c r="B1083" t="s">
        <v>6121</v>
      </c>
      <c r="C1083" t="s">
        <v>3141</v>
      </c>
      <c r="D1083" t="str">
        <f>LEFT(Tabla11[[#This Row],[Genero]],1)</f>
        <v>M</v>
      </c>
    </row>
    <row r="1084" spans="1:4">
      <c r="A1084" s="25" t="s">
        <v>3026</v>
      </c>
      <c r="B1084" t="s">
        <v>6122</v>
      </c>
      <c r="C1084" t="s">
        <v>3141</v>
      </c>
      <c r="D1084" t="str">
        <f>LEFT(Tabla11[[#This Row],[Genero]],1)</f>
        <v>M</v>
      </c>
    </row>
    <row r="1085" spans="1:4">
      <c r="A1085" s="25" t="s">
        <v>2530</v>
      </c>
      <c r="B1085" t="s">
        <v>5967</v>
      </c>
      <c r="C1085" t="s">
        <v>3141</v>
      </c>
      <c r="D1085" t="str">
        <f>LEFT(Tabla11[[#This Row],[Genero]],1)</f>
        <v>M</v>
      </c>
    </row>
    <row r="1086" spans="1:4">
      <c r="A1086" s="25" t="s">
        <v>2945</v>
      </c>
      <c r="B1086" t="s">
        <v>6123</v>
      </c>
      <c r="C1086" t="s">
        <v>3141</v>
      </c>
      <c r="D1086" t="str">
        <f>LEFT(Tabla11[[#This Row],[Genero]],1)</f>
        <v>M</v>
      </c>
    </row>
    <row r="1087" spans="1:4">
      <c r="A1087" s="25" t="s">
        <v>2830</v>
      </c>
      <c r="B1087" t="s">
        <v>4950</v>
      </c>
      <c r="C1087" t="s">
        <v>3142</v>
      </c>
      <c r="D1087" t="str">
        <f>LEFT(Tabla11[[#This Row],[Genero]],1)</f>
        <v>F</v>
      </c>
    </row>
    <row r="1088" spans="1:4">
      <c r="A1088" s="25" t="s">
        <v>2041</v>
      </c>
      <c r="B1088" t="s">
        <v>5572</v>
      </c>
      <c r="C1088" t="s">
        <v>3142</v>
      </c>
      <c r="D1088" t="str">
        <f>LEFT(Tabla11[[#This Row],[Genero]],1)</f>
        <v>F</v>
      </c>
    </row>
    <row r="1089" spans="1:4">
      <c r="A1089" s="25" t="s">
        <v>2086</v>
      </c>
      <c r="B1089" t="s">
        <v>5573</v>
      </c>
      <c r="C1089" t="s">
        <v>3141</v>
      </c>
      <c r="D1089" t="str">
        <f>LEFT(Tabla11[[#This Row],[Genero]],1)</f>
        <v>M</v>
      </c>
    </row>
    <row r="1090" spans="1:4">
      <c r="A1090" s="25" t="s">
        <v>1589</v>
      </c>
      <c r="B1090" t="s">
        <v>6216</v>
      </c>
      <c r="C1090" t="s">
        <v>3142</v>
      </c>
      <c r="D1090" t="str">
        <f>LEFT(Tabla11[[#This Row],[Genero]],1)</f>
        <v>F</v>
      </c>
    </row>
    <row r="1091" spans="1:4">
      <c r="A1091" s="25" t="s">
        <v>3022</v>
      </c>
      <c r="B1091" t="s">
        <v>6124</v>
      </c>
      <c r="C1091" t="s">
        <v>3141</v>
      </c>
      <c r="D1091" t="str">
        <f>LEFT(Tabla11[[#This Row],[Genero]],1)</f>
        <v>M</v>
      </c>
    </row>
    <row r="1092" spans="1:4">
      <c r="A1092" s="25" t="s">
        <v>1356</v>
      </c>
      <c r="B1092" t="s">
        <v>5574</v>
      </c>
      <c r="C1092" t="s">
        <v>3142</v>
      </c>
      <c r="D1092" t="str">
        <f>LEFT(Tabla11[[#This Row],[Genero]],1)</f>
        <v>F</v>
      </c>
    </row>
    <row r="1093" spans="1:4">
      <c r="A1093" s="25" t="s">
        <v>3340</v>
      </c>
      <c r="B1093" t="s">
        <v>6125</v>
      </c>
      <c r="C1093" t="s">
        <v>3141</v>
      </c>
      <c r="D1093" t="str">
        <f>LEFT(Tabla11[[#This Row],[Genero]],1)</f>
        <v>M</v>
      </c>
    </row>
    <row r="1094" spans="1:4">
      <c r="A1094" s="25" t="s">
        <v>2509</v>
      </c>
      <c r="B1094" t="s">
        <v>5968</v>
      </c>
      <c r="C1094" t="s">
        <v>3142</v>
      </c>
      <c r="D1094" t="str">
        <f>LEFT(Tabla11[[#This Row],[Genero]],1)</f>
        <v>F</v>
      </c>
    </row>
    <row r="1095" spans="1:4">
      <c r="A1095" s="25" t="s">
        <v>3018</v>
      </c>
      <c r="B1095" t="s">
        <v>6126</v>
      </c>
      <c r="C1095" t="s">
        <v>3141</v>
      </c>
      <c r="D1095" t="str">
        <f>LEFT(Tabla11[[#This Row],[Genero]],1)</f>
        <v>M</v>
      </c>
    </row>
    <row r="1096" spans="1:4">
      <c r="A1096" s="25" t="s">
        <v>2975</v>
      </c>
      <c r="B1096" t="s">
        <v>6127</v>
      </c>
      <c r="C1096" t="s">
        <v>3141</v>
      </c>
      <c r="D1096" t="str">
        <f>LEFT(Tabla11[[#This Row],[Genero]],1)</f>
        <v>M</v>
      </c>
    </row>
    <row r="1097" spans="1:4">
      <c r="A1097" s="25" t="s">
        <v>2950</v>
      </c>
      <c r="B1097" t="s">
        <v>6128</v>
      </c>
      <c r="C1097" t="s">
        <v>3141</v>
      </c>
      <c r="D1097" t="str">
        <f>LEFT(Tabla11[[#This Row],[Genero]],1)</f>
        <v>M</v>
      </c>
    </row>
    <row r="1098" spans="1:4">
      <c r="A1098" s="25" t="s">
        <v>2482</v>
      </c>
      <c r="B1098" t="s">
        <v>5969</v>
      </c>
      <c r="C1098" t="s">
        <v>3141</v>
      </c>
      <c r="D1098" t="str">
        <f>LEFT(Tabla11[[#This Row],[Genero]],1)</f>
        <v>M</v>
      </c>
    </row>
    <row r="1099" spans="1:4">
      <c r="A1099" s="25" t="s">
        <v>2314</v>
      </c>
      <c r="B1099" t="s">
        <v>5970</v>
      </c>
      <c r="C1099" t="s">
        <v>3142</v>
      </c>
      <c r="D1099" t="str">
        <f>LEFT(Tabla11[[#This Row],[Genero]],1)</f>
        <v>F</v>
      </c>
    </row>
    <row r="1100" spans="1:4">
      <c r="A1100" s="25" t="s">
        <v>2514</v>
      </c>
      <c r="B1100" t="s">
        <v>5971</v>
      </c>
      <c r="C1100" t="s">
        <v>3141</v>
      </c>
      <c r="D1100" t="str">
        <f>LEFT(Tabla11[[#This Row],[Genero]],1)</f>
        <v>M</v>
      </c>
    </row>
    <row r="1101" spans="1:4">
      <c r="A1101" s="25" t="s">
        <v>2671</v>
      </c>
      <c r="B1101" t="s">
        <v>5250</v>
      </c>
      <c r="C1101" t="s">
        <v>3141</v>
      </c>
      <c r="D1101" t="str">
        <f>LEFT(Tabla11[[#This Row],[Genero]],1)</f>
        <v>M</v>
      </c>
    </row>
    <row r="1102" spans="1:4">
      <c r="A1102" s="25" t="s">
        <v>2747</v>
      </c>
      <c r="B1102" t="s">
        <v>5972</v>
      </c>
      <c r="C1102" t="s">
        <v>3142</v>
      </c>
      <c r="D1102" t="str">
        <f>LEFT(Tabla11[[#This Row],[Genero]],1)</f>
        <v>F</v>
      </c>
    </row>
    <row r="1103" spans="1:4">
      <c r="A1103" s="25" t="s">
        <v>1528</v>
      </c>
      <c r="B1103" t="s">
        <v>5251</v>
      </c>
      <c r="C1103" t="s">
        <v>3141</v>
      </c>
      <c r="D1103" t="str">
        <f>LEFT(Tabla11[[#This Row],[Genero]],1)</f>
        <v>M</v>
      </c>
    </row>
    <row r="1104" spans="1:4">
      <c r="A1104" s="25" t="s">
        <v>1370</v>
      </c>
      <c r="B1104" t="s">
        <v>5575</v>
      </c>
      <c r="C1104" t="s">
        <v>3141</v>
      </c>
      <c r="D1104" t="str">
        <f>LEFT(Tabla11[[#This Row],[Genero]],1)</f>
        <v>M</v>
      </c>
    </row>
    <row r="1105" spans="1:4">
      <c r="A1105" s="25" t="s">
        <v>2881</v>
      </c>
      <c r="B1105" t="s">
        <v>4951</v>
      </c>
      <c r="C1105" t="s">
        <v>3142</v>
      </c>
      <c r="D1105" t="str">
        <f>LEFT(Tabla11[[#This Row],[Genero]],1)</f>
        <v>F</v>
      </c>
    </row>
    <row r="1106" spans="1:4">
      <c r="A1106" s="25" t="s">
        <v>2063</v>
      </c>
      <c r="B1106" t="s">
        <v>5576</v>
      </c>
      <c r="C1106" t="s">
        <v>3142</v>
      </c>
      <c r="D1106" t="str">
        <f>LEFT(Tabla11[[#This Row],[Genero]],1)</f>
        <v>F</v>
      </c>
    </row>
    <row r="1107" spans="1:4">
      <c r="A1107" s="25" t="s">
        <v>2048</v>
      </c>
      <c r="B1107" t="s">
        <v>5577</v>
      </c>
      <c r="C1107" t="s">
        <v>3141</v>
      </c>
      <c r="D1107" t="str">
        <f>LEFT(Tabla11[[#This Row],[Genero]],1)</f>
        <v>M</v>
      </c>
    </row>
    <row r="1108" spans="1:4">
      <c r="A1108" s="25" t="s">
        <v>4813</v>
      </c>
      <c r="B1108" t="s">
        <v>4952</v>
      </c>
      <c r="C1108" t="s">
        <v>3142</v>
      </c>
      <c r="D1108" t="str">
        <f>LEFT(Tabla11[[#This Row],[Genero]],1)</f>
        <v>F</v>
      </c>
    </row>
    <row r="1109" spans="1:4">
      <c r="A1109" s="25" t="s">
        <v>2164</v>
      </c>
      <c r="B1109" t="s">
        <v>5578</v>
      </c>
      <c r="C1109" t="s">
        <v>3141</v>
      </c>
      <c r="D1109" t="str">
        <f>LEFT(Tabla11[[#This Row],[Genero]],1)</f>
        <v>M</v>
      </c>
    </row>
    <row r="1110" spans="1:4">
      <c r="A1110" s="25" t="s">
        <v>3251</v>
      </c>
      <c r="B1110" t="s">
        <v>5579</v>
      </c>
      <c r="C1110" t="s">
        <v>3142</v>
      </c>
      <c r="D1110" t="str">
        <f>LEFT(Tabla11[[#This Row],[Genero]],1)</f>
        <v>F</v>
      </c>
    </row>
    <row r="1111" spans="1:4">
      <c r="A1111" s="25" t="s">
        <v>2238</v>
      </c>
      <c r="B1111" t="s">
        <v>5580</v>
      </c>
      <c r="C1111" t="s">
        <v>3141</v>
      </c>
      <c r="D1111" t="str">
        <f>LEFT(Tabla11[[#This Row],[Genero]],1)</f>
        <v>M</v>
      </c>
    </row>
    <row r="1112" spans="1:4">
      <c r="A1112" s="25" t="s">
        <v>2109</v>
      </c>
      <c r="B1112" t="s">
        <v>5581</v>
      </c>
      <c r="C1112" t="s">
        <v>3142</v>
      </c>
      <c r="D1112" t="str">
        <f>LEFT(Tabla11[[#This Row],[Genero]],1)</f>
        <v>F</v>
      </c>
    </row>
    <row r="1113" spans="1:4">
      <c r="A1113" s="25" t="s">
        <v>3000</v>
      </c>
      <c r="B1113" t="s">
        <v>6129</v>
      </c>
      <c r="C1113" t="s">
        <v>3142</v>
      </c>
      <c r="D1113" t="str">
        <f>LEFT(Tabla11[[#This Row],[Genero]],1)</f>
        <v>F</v>
      </c>
    </row>
    <row r="1114" spans="1:4">
      <c r="A1114" s="25" t="s">
        <v>2943</v>
      </c>
      <c r="B1114" t="s">
        <v>6130</v>
      </c>
      <c r="C1114" t="s">
        <v>3141</v>
      </c>
      <c r="D1114" t="str">
        <f>LEFT(Tabla11[[#This Row],[Genero]],1)</f>
        <v>M</v>
      </c>
    </row>
    <row r="1115" spans="1:4">
      <c r="A1115" s="25" t="s">
        <v>2621</v>
      </c>
      <c r="B1115" t="s">
        <v>5252</v>
      </c>
      <c r="C1115" t="s">
        <v>3142</v>
      </c>
      <c r="D1115" t="str">
        <f>LEFT(Tabla11[[#This Row],[Genero]],1)</f>
        <v>F</v>
      </c>
    </row>
    <row r="1116" spans="1:4">
      <c r="A1116" s="25" t="s">
        <v>1557</v>
      </c>
      <c r="B1116" t="s">
        <v>5253</v>
      </c>
      <c r="C1116" t="s">
        <v>3142</v>
      </c>
      <c r="D1116" t="str">
        <f>LEFT(Tabla11[[#This Row],[Genero]],1)</f>
        <v>F</v>
      </c>
    </row>
    <row r="1117" spans="1:4">
      <c r="A1117" s="25" t="s">
        <v>2062</v>
      </c>
      <c r="B1117" t="s">
        <v>5582</v>
      </c>
      <c r="C1117" t="s">
        <v>3142</v>
      </c>
      <c r="D1117" t="str">
        <f>LEFT(Tabla11[[#This Row],[Genero]],1)</f>
        <v>F</v>
      </c>
    </row>
    <row r="1118" spans="1:4">
      <c r="A1118" s="25" t="s">
        <v>2340</v>
      </c>
      <c r="B1118" t="s">
        <v>5973</v>
      </c>
      <c r="C1118" t="s">
        <v>3141</v>
      </c>
      <c r="D1118" t="str">
        <f>LEFT(Tabla11[[#This Row],[Genero]],1)</f>
        <v>M</v>
      </c>
    </row>
    <row r="1119" spans="1:4">
      <c r="A1119" s="25" t="s">
        <v>1400</v>
      </c>
      <c r="B1119" t="s">
        <v>5974</v>
      </c>
      <c r="C1119" t="s">
        <v>3141</v>
      </c>
      <c r="D1119" t="str">
        <f>LEFT(Tabla11[[#This Row],[Genero]],1)</f>
        <v>M</v>
      </c>
    </row>
    <row r="1120" spans="1:4">
      <c r="A1120" s="25" t="s">
        <v>2609</v>
      </c>
      <c r="B1120" t="s">
        <v>5254</v>
      </c>
      <c r="C1120" t="s">
        <v>3142</v>
      </c>
      <c r="D1120" t="str">
        <f>LEFT(Tabla11[[#This Row],[Genero]],1)</f>
        <v>F</v>
      </c>
    </row>
    <row r="1121" spans="1:4">
      <c r="A1121" s="25" t="s">
        <v>3030</v>
      </c>
      <c r="B1121" t="s">
        <v>6131</v>
      </c>
      <c r="C1121" t="s">
        <v>3141</v>
      </c>
      <c r="D1121" t="str">
        <f>LEFT(Tabla11[[#This Row],[Genero]],1)</f>
        <v>M</v>
      </c>
    </row>
    <row r="1122" spans="1:4">
      <c r="A1122" s="25" t="s">
        <v>3015</v>
      </c>
      <c r="B1122" t="s">
        <v>6132</v>
      </c>
      <c r="C1122" t="s">
        <v>3141</v>
      </c>
      <c r="D1122" t="str">
        <f>LEFT(Tabla11[[#This Row],[Genero]],1)</f>
        <v>M</v>
      </c>
    </row>
    <row r="1123" spans="1:4">
      <c r="A1123" s="25" t="s">
        <v>2428</v>
      </c>
      <c r="B1123" t="s">
        <v>5975</v>
      </c>
      <c r="C1123" t="s">
        <v>3141</v>
      </c>
      <c r="D1123" t="str">
        <f>LEFT(Tabla11[[#This Row],[Genero]],1)</f>
        <v>M</v>
      </c>
    </row>
    <row r="1124" spans="1:4">
      <c r="A1124" s="25" t="s">
        <v>3019</v>
      </c>
      <c r="B1124" t="s">
        <v>6133</v>
      </c>
      <c r="C1124" t="s">
        <v>3141</v>
      </c>
      <c r="D1124" t="str">
        <f>LEFT(Tabla11[[#This Row],[Genero]],1)</f>
        <v>M</v>
      </c>
    </row>
    <row r="1125" spans="1:4">
      <c r="A1125" s="25" t="s">
        <v>1360</v>
      </c>
      <c r="B1125" t="s">
        <v>5583</v>
      </c>
      <c r="C1125" t="s">
        <v>3142</v>
      </c>
      <c r="D1125" t="str">
        <f>LEFT(Tabla11[[#This Row],[Genero]],1)</f>
        <v>F</v>
      </c>
    </row>
    <row r="1126" spans="1:4">
      <c r="A1126" s="25" t="s">
        <v>3256</v>
      </c>
      <c r="B1126" t="s">
        <v>6134</v>
      </c>
      <c r="C1126" t="s">
        <v>3141</v>
      </c>
      <c r="D1126" t="str">
        <f>LEFT(Tabla11[[#This Row],[Genero]],1)</f>
        <v>M</v>
      </c>
    </row>
    <row r="1127" spans="1:4">
      <c r="A1127" s="25" t="s">
        <v>2046</v>
      </c>
      <c r="B1127" t="s">
        <v>5584</v>
      </c>
      <c r="C1127" t="s">
        <v>3141</v>
      </c>
      <c r="D1127" t="str">
        <f>LEFT(Tabla11[[#This Row],[Genero]],1)</f>
        <v>M</v>
      </c>
    </row>
    <row r="1128" spans="1:4">
      <c r="A1128" s="25" t="s">
        <v>3122</v>
      </c>
      <c r="B1128" t="s">
        <v>6135</v>
      </c>
      <c r="C1128" t="s">
        <v>3142</v>
      </c>
      <c r="D1128" t="str">
        <f>LEFT(Tabla11[[#This Row],[Genero]],1)</f>
        <v>F</v>
      </c>
    </row>
    <row r="1129" spans="1:4">
      <c r="A1129" s="25" t="s">
        <v>2831</v>
      </c>
      <c r="B1129" t="s">
        <v>4953</v>
      </c>
      <c r="C1129" t="s">
        <v>3142</v>
      </c>
      <c r="D1129" t="str">
        <f>LEFT(Tabla11[[#This Row],[Genero]],1)</f>
        <v>F</v>
      </c>
    </row>
    <row r="1130" spans="1:4">
      <c r="A1130" s="25" t="s">
        <v>2542</v>
      </c>
      <c r="B1130" t="s">
        <v>5976</v>
      </c>
      <c r="C1130" t="s">
        <v>3142</v>
      </c>
      <c r="D1130" t="str">
        <f>LEFT(Tabla11[[#This Row],[Genero]],1)</f>
        <v>F</v>
      </c>
    </row>
    <row r="1131" spans="1:4">
      <c r="A1131" s="25" t="s">
        <v>2691</v>
      </c>
      <c r="B1131" t="s">
        <v>5255</v>
      </c>
      <c r="C1131" t="s">
        <v>3141</v>
      </c>
      <c r="D1131" t="str">
        <f>LEFT(Tabla11[[#This Row],[Genero]],1)</f>
        <v>M</v>
      </c>
    </row>
    <row r="1132" spans="1:4">
      <c r="A1132" s="25" t="s">
        <v>2772</v>
      </c>
      <c r="B1132" t="s">
        <v>4954</v>
      </c>
      <c r="C1132" t="s">
        <v>3141</v>
      </c>
      <c r="D1132" t="str">
        <f>LEFT(Tabla11[[#This Row],[Genero]],1)</f>
        <v>M</v>
      </c>
    </row>
    <row r="1133" spans="1:4">
      <c r="A1133" s="25" t="s">
        <v>2430</v>
      </c>
      <c r="B1133" t="s">
        <v>5977</v>
      </c>
      <c r="C1133" t="s">
        <v>3142</v>
      </c>
      <c r="D1133" t="str">
        <f>LEFT(Tabla11[[#This Row],[Genero]],1)</f>
        <v>F</v>
      </c>
    </row>
    <row r="1134" spans="1:4">
      <c r="A1134" s="25" t="s">
        <v>3341</v>
      </c>
      <c r="B1134" t="s">
        <v>6136</v>
      </c>
      <c r="C1134" t="s">
        <v>3141</v>
      </c>
      <c r="D1134" t="str">
        <f>LEFT(Tabla11[[#This Row],[Genero]],1)</f>
        <v>M</v>
      </c>
    </row>
    <row r="1135" spans="1:4">
      <c r="A1135" s="25" t="s">
        <v>1547</v>
      </c>
      <c r="B1135" t="s">
        <v>5256</v>
      </c>
      <c r="C1135" t="s">
        <v>3142</v>
      </c>
      <c r="D1135" t="str">
        <f>LEFT(Tabla11[[#This Row],[Genero]],1)</f>
        <v>F</v>
      </c>
    </row>
    <row r="1136" spans="1:4">
      <c r="A1136" s="25" t="s">
        <v>2468</v>
      </c>
      <c r="B1136" t="s">
        <v>5978</v>
      </c>
      <c r="C1136" t="s">
        <v>3141</v>
      </c>
      <c r="D1136" t="str">
        <f>LEFT(Tabla11[[#This Row],[Genero]],1)</f>
        <v>M</v>
      </c>
    </row>
    <row r="1137" spans="1:4">
      <c r="A1137" s="25" t="s">
        <v>2979</v>
      </c>
      <c r="B1137" t="s">
        <v>6137</v>
      </c>
      <c r="C1137" t="s">
        <v>3141</v>
      </c>
      <c r="D1137" t="str">
        <f>LEFT(Tabla11[[#This Row],[Genero]],1)</f>
        <v>M</v>
      </c>
    </row>
    <row r="1138" spans="1:4">
      <c r="A1138" s="25" t="s">
        <v>2862</v>
      </c>
      <c r="B1138" t="s">
        <v>4955</v>
      </c>
      <c r="C1138" t="s">
        <v>3141</v>
      </c>
      <c r="D1138" t="str">
        <f>LEFT(Tabla11[[#This Row],[Genero]],1)</f>
        <v>M</v>
      </c>
    </row>
    <row r="1139" spans="1:4">
      <c r="A1139" s="25" t="s">
        <v>1306</v>
      </c>
      <c r="B1139" t="s">
        <v>5585</v>
      </c>
      <c r="C1139" t="s">
        <v>3141</v>
      </c>
      <c r="D1139" t="str">
        <f>LEFT(Tabla11[[#This Row],[Genero]],1)</f>
        <v>M</v>
      </c>
    </row>
    <row r="1140" spans="1:4">
      <c r="A1140" s="25" t="s">
        <v>1366</v>
      </c>
      <c r="B1140" t="s">
        <v>4956</v>
      </c>
      <c r="C1140" t="s">
        <v>3142</v>
      </c>
      <c r="D1140" t="str">
        <f>LEFT(Tabla11[[#This Row],[Genero]],1)</f>
        <v>F</v>
      </c>
    </row>
    <row r="1141" spans="1:4">
      <c r="A1141" s="25" t="s">
        <v>2896</v>
      </c>
      <c r="B1141" t="s">
        <v>4957</v>
      </c>
      <c r="C1141" t="s">
        <v>3142</v>
      </c>
      <c r="D1141" t="str">
        <f>LEFT(Tabla11[[#This Row],[Genero]],1)</f>
        <v>F</v>
      </c>
    </row>
    <row r="1142" spans="1:4">
      <c r="A1142" s="25" t="s">
        <v>2158</v>
      </c>
      <c r="B1142" t="s">
        <v>5586</v>
      </c>
      <c r="C1142" t="s">
        <v>3141</v>
      </c>
      <c r="D1142" t="str">
        <f>LEFT(Tabla11[[#This Row],[Genero]],1)</f>
        <v>M</v>
      </c>
    </row>
    <row r="1143" spans="1:4">
      <c r="A1143" s="25" t="s">
        <v>2467</v>
      </c>
      <c r="B1143" t="s">
        <v>5979</v>
      </c>
      <c r="C1143" t="s">
        <v>3141</v>
      </c>
      <c r="D1143" t="str">
        <f>LEFT(Tabla11[[#This Row],[Genero]],1)</f>
        <v>M</v>
      </c>
    </row>
    <row r="1144" spans="1:4">
      <c r="A1144" s="25" t="s">
        <v>2858</v>
      </c>
      <c r="B1144" t="s">
        <v>4958</v>
      </c>
      <c r="C1144" t="s">
        <v>3142</v>
      </c>
      <c r="D1144" t="str">
        <f>LEFT(Tabla11[[#This Row],[Genero]],1)</f>
        <v>F</v>
      </c>
    </row>
    <row r="1145" spans="1:4">
      <c r="A1145" s="25" t="s">
        <v>2434</v>
      </c>
      <c r="B1145" t="s">
        <v>5980</v>
      </c>
      <c r="C1145" t="s">
        <v>3142</v>
      </c>
      <c r="D1145" t="str">
        <f>LEFT(Tabla11[[#This Row],[Genero]],1)</f>
        <v>F</v>
      </c>
    </row>
    <row r="1146" spans="1:4">
      <c r="A1146" s="25" t="s">
        <v>2554</v>
      </c>
      <c r="B1146" t="s">
        <v>5981</v>
      </c>
      <c r="C1146" t="s">
        <v>3142</v>
      </c>
      <c r="D1146" t="str">
        <f>LEFT(Tabla11[[#This Row],[Genero]],1)</f>
        <v>F</v>
      </c>
    </row>
    <row r="1147" spans="1:4">
      <c r="A1147" s="25" t="s">
        <v>2874</v>
      </c>
      <c r="B1147" t="s">
        <v>4959</v>
      </c>
      <c r="C1147" t="s">
        <v>3142</v>
      </c>
      <c r="D1147" t="str">
        <f>LEFT(Tabla11[[#This Row],[Genero]],1)</f>
        <v>F</v>
      </c>
    </row>
    <row r="1148" spans="1:4">
      <c r="A1148" s="25" t="s">
        <v>2525</v>
      </c>
      <c r="B1148" t="s">
        <v>5982</v>
      </c>
      <c r="C1148" t="s">
        <v>3142</v>
      </c>
      <c r="D1148" t="str">
        <f>LEFT(Tabla11[[#This Row],[Genero]],1)</f>
        <v>F</v>
      </c>
    </row>
    <row r="1149" spans="1:4">
      <c r="A1149" s="25" t="s">
        <v>2993</v>
      </c>
      <c r="B1149" t="s">
        <v>6138</v>
      </c>
      <c r="C1149" t="s">
        <v>3141</v>
      </c>
      <c r="D1149" t="str">
        <f>LEFT(Tabla11[[#This Row],[Genero]],1)</f>
        <v>M</v>
      </c>
    </row>
    <row r="1150" spans="1:4">
      <c r="A1150" s="25" t="s">
        <v>2368</v>
      </c>
      <c r="B1150" t="s">
        <v>5983</v>
      </c>
      <c r="C1150" t="s">
        <v>3142</v>
      </c>
      <c r="D1150" t="str">
        <f>LEFT(Tabla11[[#This Row],[Genero]],1)</f>
        <v>F</v>
      </c>
    </row>
    <row r="1151" spans="1:4">
      <c r="A1151" s="25" t="s">
        <v>2246</v>
      </c>
      <c r="B1151" t="s">
        <v>5587</v>
      </c>
      <c r="C1151" t="s">
        <v>3142</v>
      </c>
      <c r="D1151" t="str">
        <f>LEFT(Tabla11[[#This Row],[Genero]],1)</f>
        <v>F</v>
      </c>
    </row>
    <row r="1152" spans="1:4">
      <c r="A1152" s="25" t="s">
        <v>1423</v>
      </c>
      <c r="B1152" t="s">
        <v>5588</v>
      </c>
      <c r="C1152" t="s">
        <v>3142</v>
      </c>
      <c r="D1152" t="str">
        <f>LEFT(Tabla11[[#This Row],[Genero]],1)</f>
        <v>F</v>
      </c>
    </row>
    <row r="1153" spans="1:4">
      <c r="A1153" s="25" t="s">
        <v>2832</v>
      </c>
      <c r="B1153" t="s">
        <v>4960</v>
      </c>
      <c r="C1153" t="s">
        <v>3142</v>
      </c>
      <c r="D1153" t="str">
        <f>LEFT(Tabla11[[#This Row],[Genero]],1)</f>
        <v>F</v>
      </c>
    </row>
    <row r="1154" spans="1:4">
      <c r="A1154" s="25" t="s">
        <v>2795</v>
      </c>
      <c r="B1154" t="s">
        <v>4961</v>
      </c>
      <c r="C1154" t="s">
        <v>3141</v>
      </c>
      <c r="D1154" t="str">
        <f>LEFT(Tabla11[[#This Row],[Genero]],1)</f>
        <v>M</v>
      </c>
    </row>
    <row r="1155" spans="1:4">
      <c r="A1155" s="25" t="s">
        <v>2720</v>
      </c>
      <c r="B1155" t="s">
        <v>5257</v>
      </c>
      <c r="C1155" t="s">
        <v>3141</v>
      </c>
      <c r="D1155" t="str">
        <f>LEFT(Tabla11[[#This Row],[Genero]],1)</f>
        <v>M</v>
      </c>
    </row>
    <row r="1156" spans="1:4">
      <c r="A1156" s="25" t="s">
        <v>2446</v>
      </c>
      <c r="B1156" t="s">
        <v>5984</v>
      </c>
      <c r="C1156" t="s">
        <v>3142</v>
      </c>
      <c r="D1156" t="str">
        <f>LEFT(Tabla11[[#This Row],[Genero]],1)</f>
        <v>F</v>
      </c>
    </row>
    <row r="1157" spans="1:4">
      <c r="A1157" s="25" t="s">
        <v>2533</v>
      </c>
      <c r="B1157" t="s">
        <v>5985</v>
      </c>
      <c r="C1157" t="s">
        <v>3141</v>
      </c>
      <c r="D1157" t="str">
        <f>LEFT(Tabla11[[#This Row],[Genero]],1)</f>
        <v>M</v>
      </c>
    </row>
    <row r="1158" spans="1:4">
      <c r="A1158" s="25" t="s">
        <v>2690</v>
      </c>
      <c r="B1158" t="s">
        <v>5258</v>
      </c>
      <c r="C1158" t="s">
        <v>3141</v>
      </c>
      <c r="D1158" t="str">
        <f>LEFT(Tabla11[[#This Row],[Genero]],1)</f>
        <v>M</v>
      </c>
    </row>
    <row r="1159" spans="1:4">
      <c r="A1159" s="25" t="s">
        <v>2811</v>
      </c>
      <c r="B1159" t="s">
        <v>4962</v>
      </c>
      <c r="C1159" t="s">
        <v>3141</v>
      </c>
      <c r="D1159" t="str">
        <f>LEFT(Tabla11[[#This Row],[Genero]],1)</f>
        <v>M</v>
      </c>
    </row>
    <row r="1160" spans="1:4">
      <c r="A1160" s="25" t="s">
        <v>2383</v>
      </c>
      <c r="B1160" t="s">
        <v>5986</v>
      </c>
      <c r="C1160" t="s">
        <v>3142</v>
      </c>
      <c r="D1160" t="str">
        <f>LEFT(Tabla11[[#This Row],[Genero]],1)</f>
        <v>F</v>
      </c>
    </row>
    <row r="1161" spans="1:4">
      <c r="A1161" s="25" t="s">
        <v>3012</v>
      </c>
      <c r="B1161" t="s">
        <v>6139</v>
      </c>
      <c r="C1161" t="s">
        <v>3142</v>
      </c>
      <c r="D1161" t="str">
        <f>LEFT(Tabla11[[#This Row],[Genero]],1)</f>
        <v>F</v>
      </c>
    </row>
    <row r="1162" spans="1:4">
      <c r="A1162" s="25" t="s">
        <v>2532</v>
      </c>
      <c r="B1162" t="s">
        <v>5987</v>
      </c>
      <c r="C1162" t="s">
        <v>3142</v>
      </c>
      <c r="D1162" t="str">
        <f>LEFT(Tabla11[[#This Row],[Genero]],1)</f>
        <v>F</v>
      </c>
    </row>
    <row r="1163" spans="1:4">
      <c r="A1163" s="25" t="s">
        <v>4823</v>
      </c>
      <c r="B1163" t="s">
        <v>4963</v>
      </c>
      <c r="C1163" t="s">
        <v>3142</v>
      </c>
      <c r="D1163" t="str">
        <f>LEFT(Tabla11[[#This Row],[Genero]],1)</f>
        <v>F</v>
      </c>
    </row>
    <row r="1164" spans="1:4">
      <c r="A1164" s="25" t="s">
        <v>3126</v>
      </c>
      <c r="B1164" t="s">
        <v>6140</v>
      </c>
      <c r="C1164" t="s">
        <v>3141</v>
      </c>
      <c r="D1164" t="str">
        <f>LEFT(Tabla11[[#This Row],[Genero]],1)</f>
        <v>M</v>
      </c>
    </row>
    <row r="1165" spans="1:4">
      <c r="A1165" s="25" t="s">
        <v>2029</v>
      </c>
      <c r="B1165" t="s">
        <v>5589</v>
      </c>
      <c r="C1165" t="s">
        <v>3142</v>
      </c>
      <c r="D1165" t="str">
        <f>LEFT(Tabla11[[#This Row],[Genero]],1)</f>
        <v>F</v>
      </c>
    </row>
    <row r="1166" spans="1:4">
      <c r="A1166" s="25" t="s">
        <v>2452</v>
      </c>
      <c r="B1166" t="s">
        <v>5988</v>
      </c>
      <c r="C1166" t="s">
        <v>3141</v>
      </c>
      <c r="D1166" t="str">
        <f>LEFT(Tabla11[[#This Row],[Genero]],1)</f>
        <v>M</v>
      </c>
    </row>
    <row r="1167" spans="1:4">
      <c r="A1167" s="25" t="s">
        <v>3101</v>
      </c>
      <c r="B1167" t="s">
        <v>5989</v>
      </c>
      <c r="C1167" t="s">
        <v>3141</v>
      </c>
      <c r="D1167" t="str">
        <f>LEFT(Tabla11[[#This Row],[Genero]],1)</f>
        <v>M</v>
      </c>
    </row>
    <row r="1168" spans="1:4">
      <c r="A1168" s="25" t="s">
        <v>2985</v>
      </c>
      <c r="B1168" t="s">
        <v>6141</v>
      </c>
      <c r="C1168" t="s">
        <v>3141</v>
      </c>
      <c r="D1168" t="str">
        <f>LEFT(Tabla11[[#This Row],[Genero]],1)</f>
        <v>M</v>
      </c>
    </row>
    <row r="1169" spans="1:4">
      <c r="A1169" s="25" t="s">
        <v>2293</v>
      </c>
      <c r="B1169" t="s">
        <v>5990</v>
      </c>
      <c r="C1169" t="s">
        <v>3142</v>
      </c>
      <c r="D1169" t="str">
        <f>LEFT(Tabla11[[#This Row],[Genero]],1)</f>
        <v>F</v>
      </c>
    </row>
    <row r="1170" spans="1:4">
      <c r="A1170" s="25" t="s">
        <v>2223</v>
      </c>
      <c r="B1170" t="s">
        <v>5590</v>
      </c>
      <c r="C1170" t="s">
        <v>3141</v>
      </c>
      <c r="D1170" t="str">
        <f>LEFT(Tabla11[[#This Row],[Genero]],1)</f>
        <v>M</v>
      </c>
    </row>
    <row r="1171" spans="1:4">
      <c r="A1171" s="25" t="s">
        <v>3033</v>
      </c>
      <c r="B1171" t="s">
        <v>6142</v>
      </c>
      <c r="C1171" t="s">
        <v>3141</v>
      </c>
      <c r="D1171" t="str">
        <f>LEFT(Tabla11[[#This Row],[Genero]],1)</f>
        <v>M</v>
      </c>
    </row>
    <row r="1172" spans="1:4">
      <c r="A1172" s="25" t="s">
        <v>2481</v>
      </c>
      <c r="B1172" t="s">
        <v>5991</v>
      </c>
      <c r="C1172" t="s">
        <v>3141</v>
      </c>
      <c r="D1172" t="str">
        <f>LEFT(Tabla11[[#This Row],[Genero]],1)</f>
        <v>M</v>
      </c>
    </row>
    <row r="1173" spans="1:4">
      <c r="A1173" s="25" t="s">
        <v>2917</v>
      </c>
      <c r="B1173" t="s">
        <v>6143</v>
      </c>
      <c r="C1173" t="s">
        <v>3141</v>
      </c>
      <c r="D1173" t="str">
        <f>LEFT(Tabla11[[#This Row],[Genero]],1)</f>
        <v>M</v>
      </c>
    </row>
    <row r="1174" spans="1:4">
      <c r="A1174" s="25" t="s">
        <v>2510</v>
      </c>
      <c r="B1174" t="s">
        <v>5992</v>
      </c>
      <c r="C1174" t="s">
        <v>3142</v>
      </c>
      <c r="D1174" t="str">
        <f>LEFT(Tabla11[[#This Row],[Genero]],1)</f>
        <v>F</v>
      </c>
    </row>
    <row r="1175" spans="1:4">
      <c r="A1175" s="25" t="s">
        <v>2870</v>
      </c>
      <c r="B1175" t="s">
        <v>4964</v>
      </c>
      <c r="C1175" t="s">
        <v>3141</v>
      </c>
      <c r="D1175" t="str">
        <f>LEFT(Tabla11[[#This Row],[Genero]],1)</f>
        <v>M</v>
      </c>
    </row>
    <row r="1176" spans="1:4">
      <c r="A1176" s="25" t="s">
        <v>2886</v>
      </c>
      <c r="B1176" t="s">
        <v>4965</v>
      </c>
      <c r="C1176" t="s">
        <v>3142</v>
      </c>
      <c r="D1176" t="str">
        <f>LEFT(Tabla11[[#This Row],[Genero]],1)</f>
        <v>F</v>
      </c>
    </row>
    <row r="1177" spans="1:4">
      <c r="A1177" s="25" t="s">
        <v>1317</v>
      </c>
      <c r="B1177" t="s">
        <v>4966</v>
      </c>
      <c r="C1177" t="s">
        <v>3142</v>
      </c>
      <c r="D1177" t="str">
        <f>LEFT(Tabla11[[#This Row],[Genero]],1)</f>
        <v>F</v>
      </c>
    </row>
    <row r="1178" spans="1:4">
      <c r="A1178" s="25" t="s">
        <v>2791</v>
      </c>
      <c r="B1178" t="s">
        <v>4967</v>
      </c>
      <c r="C1178" t="s">
        <v>3142</v>
      </c>
      <c r="D1178" t="str">
        <f>LEFT(Tabla11[[#This Row],[Genero]],1)</f>
        <v>F</v>
      </c>
    </row>
    <row r="1179" spans="1:4">
      <c r="A1179" s="25" t="s">
        <v>3010</v>
      </c>
      <c r="B1179" t="s">
        <v>6144</v>
      </c>
      <c r="C1179" t="s">
        <v>3141</v>
      </c>
      <c r="D1179" t="str">
        <f>LEFT(Tabla11[[#This Row],[Genero]],1)</f>
        <v>M</v>
      </c>
    </row>
    <row r="1180" spans="1:4">
      <c r="A1180" s="25" t="s">
        <v>2523</v>
      </c>
      <c r="B1180" t="s">
        <v>5993</v>
      </c>
      <c r="C1180" t="s">
        <v>3142</v>
      </c>
      <c r="D1180" t="str">
        <f>LEFT(Tabla11[[#This Row],[Genero]],1)</f>
        <v>F</v>
      </c>
    </row>
    <row r="1181" spans="1:4">
      <c r="A1181" s="25" t="s">
        <v>3252</v>
      </c>
      <c r="B1181" t="s">
        <v>5591</v>
      </c>
      <c r="C1181" t="s">
        <v>3142</v>
      </c>
      <c r="D1181" t="str">
        <f>LEFT(Tabla11[[#This Row],[Genero]],1)</f>
        <v>F</v>
      </c>
    </row>
    <row r="1182" spans="1:4">
      <c r="A1182" s="25" t="s">
        <v>3320</v>
      </c>
      <c r="B1182" t="s">
        <v>4968</v>
      </c>
      <c r="C1182" t="s">
        <v>3141</v>
      </c>
      <c r="D1182" t="str">
        <f>LEFT(Tabla11[[#This Row],[Genero]],1)</f>
        <v>M</v>
      </c>
    </row>
    <row r="1183" spans="1:4">
      <c r="A1183" s="25" t="s">
        <v>2276</v>
      </c>
      <c r="B1183" t="s">
        <v>5592</v>
      </c>
      <c r="C1183" t="s">
        <v>3141</v>
      </c>
      <c r="D1183" t="str">
        <f>LEFT(Tabla11[[#This Row],[Genero]],1)</f>
        <v>M</v>
      </c>
    </row>
    <row r="1184" spans="1:4">
      <c r="A1184" s="25" t="s">
        <v>2701</v>
      </c>
      <c r="B1184" t="s">
        <v>5259</v>
      </c>
      <c r="C1184" t="s">
        <v>3141</v>
      </c>
      <c r="D1184" t="str">
        <f>LEFT(Tabla11[[#This Row],[Genero]],1)</f>
        <v>M</v>
      </c>
    </row>
    <row r="1185" spans="1:4">
      <c r="A1185" s="25" t="s">
        <v>3029</v>
      </c>
      <c r="B1185" t="s">
        <v>6145</v>
      </c>
      <c r="C1185" t="s">
        <v>3141</v>
      </c>
      <c r="D1185" t="str">
        <f>LEFT(Tabla11[[#This Row],[Genero]],1)</f>
        <v>M</v>
      </c>
    </row>
    <row r="1186" spans="1:4">
      <c r="A1186" s="25" t="s">
        <v>2998</v>
      </c>
      <c r="B1186" t="s">
        <v>6146</v>
      </c>
      <c r="C1186" t="s">
        <v>3141</v>
      </c>
      <c r="D1186" t="str">
        <f>LEFT(Tabla11[[#This Row],[Genero]],1)</f>
        <v>M</v>
      </c>
    </row>
    <row r="1187" spans="1:4">
      <c r="A1187" s="25" t="s">
        <v>2347</v>
      </c>
      <c r="B1187" t="s">
        <v>5994</v>
      </c>
      <c r="C1187" t="s">
        <v>3142</v>
      </c>
      <c r="D1187" t="str">
        <f>LEFT(Tabla11[[#This Row],[Genero]],1)</f>
        <v>F</v>
      </c>
    </row>
    <row r="1188" spans="1:4">
      <c r="A1188" s="25" t="s">
        <v>2163</v>
      </c>
      <c r="B1188" t="s">
        <v>5593</v>
      </c>
      <c r="C1188" t="s">
        <v>3141</v>
      </c>
      <c r="D1188" t="str">
        <f>LEFT(Tabla11[[#This Row],[Genero]],1)</f>
        <v>M</v>
      </c>
    </row>
    <row r="1189" spans="1:4">
      <c r="A1189" s="25" t="s">
        <v>2989</v>
      </c>
      <c r="B1189" t="s">
        <v>6147</v>
      </c>
      <c r="C1189" t="s">
        <v>3141</v>
      </c>
      <c r="D1189" t="str">
        <f>LEFT(Tabla11[[#This Row],[Genero]],1)</f>
        <v>M</v>
      </c>
    </row>
    <row r="1190" spans="1:4">
      <c r="A1190" s="25" t="s">
        <v>2793</v>
      </c>
      <c r="B1190" t="s">
        <v>4969</v>
      </c>
      <c r="C1190" t="s">
        <v>3141</v>
      </c>
      <c r="D1190" t="str">
        <f>LEFT(Tabla11[[#This Row],[Genero]],1)</f>
        <v>M</v>
      </c>
    </row>
    <row r="1191" spans="1:4">
      <c r="A1191" s="25" t="s">
        <v>2932</v>
      </c>
      <c r="B1191" t="s">
        <v>6148</v>
      </c>
      <c r="C1191" t="s">
        <v>3141</v>
      </c>
      <c r="D1191" t="str">
        <f>LEFT(Tabla11[[#This Row],[Genero]],1)</f>
        <v>M</v>
      </c>
    </row>
    <row r="1192" spans="1:4">
      <c r="A1192" s="25" t="s">
        <v>2794</v>
      </c>
      <c r="B1192" t="s">
        <v>4970</v>
      </c>
      <c r="C1192" t="s">
        <v>3141</v>
      </c>
      <c r="D1192" t="str">
        <f>LEFT(Tabla11[[#This Row],[Genero]],1)</f>
        <v>M</v>
      </c>
    </row>
    <row r="1193" spans="1:4">
      <c r="A1193" s="25" t="s">
        <v>2612</v>
      </c>
      <c r="B1193" t="s">
        <v>5260</v>
      </c>
      <c r="C1193" t="s">
        <v>3141</v>
      </c>
      <c r="D1193" t="str">
        <f>LEFT(Tabla11[[#This Row],[Genero]],1)</f>
        <v>M</v>
      </c>
    </row>
    <row r="1194" spans="1:4">
      <c r="A1194" s="25" t="s">
        <v>2034</v>
      </c>
      <c r="B1194" t="s">
        <v>5594</v>
      </c>
      <c r="C1194" t="s">
        <v>3141</v>
      </c>
      <c r="D1194" t="str">
        <f>LEFT(Tabla11[[#This Row],[Genero]],1)</f>
        <v>M</v>
      </c>
    </row>
    <row r="1195" spans="1:4">
      <c r="A1195" s="25" t="s">
        <v>2089</v>
      </c>
      <c r="B1195" t="s">
        <v>5595</v>
      </c>
      <c r="C1195" t="s">
        <v>3141</v>
      </c>
      <c r="D1195" t="str">
        <f>LEFT(Tabla11[[#This Row],[Genero]],1)</f>
        <v>M</v>
      </c>
    </row>
    <row r="1196" spans="1:4">
      <c r="A1196" s="25" t="s">
        <v>2828</v>
      </c>
      <c r="B1196" t="s">
        <v>4971</v>
      </c>
      <c r="C1196" t="s">
        <v>3142</v>
      </c>
      <c r="D1196" t="str">
        <f>LEFT(Tabla11[[#This Row],[Genero]],1)</f>
        <v>F</v>
      </c>
    </row>
    <row r="1197" spans="1:4">
      <c r="A1197" s="25" t="s">
        <v>2602</v>
      </c>
      <c r="B1197" t="s">
        <v>5261</v>
      </c>
      <c r="C1197" t="s">
        <v>3141</v>
      </c>
      <c r="D1197" t="str">
        <f>LEFT(Tabla11[[#This Row],[Genero]],1)</f>
        <v>M</v>
      </c>
    </row>
    <row r="1198" spans="1:4">
      <c r="A1198" s="25" t="s">
        <v>2427</v>
      </c>
      <c r="B1198" t="s">
        <v>5995</v>
      </c>
      <c r="C1198" t="s">
        <v>3142</v>
      </c>
      <c r="D1198" t="str">
        <f>LEFT(Tabla11[[#This Row],[Genero]],1)</f>
        <v>F</v>
      </c>
    </row>
    <row r="1199" spans="1:4">
      <c r="A1199" s="25" t="s">
        <v>2769</v>
      </c>
      <c r="B1199" t="s">
        <v>4972</v>
      </c>
      <c r="C1199" t="s">
        <v>3141</v>
      </c>
      <c r="D1199" t="str">
        <f>LEFT(Tabla11[[#This Row],[Genero]],1)</f>
        <v>M</v>
      </c>
    </row>
    <row r="1200" spans="1:4">
      <c r="A1200" s="25" t="s">
        <v>2084</v>
      </c>
      <c r="B1200" t="s">
        <v>5596</v>
      </c>
      <c r="C1200" t="s">
        <v>3141</v>
      </c>
      <c r="D1200" t="str">
        <f>LEFT(Tabla11[[#This Row],[Genero]],1)</f>
        <v>M</v>
      </c>
    </row>
    <row r="1201" spans="1:4">
      <c r="A1201" s="25" t="s">
        <v>3342</v>
      </c>
      <c r="B1201" t="s">
        <v>6149</v>
      </c>
      <c r="C1201" t="s">
        <v>3142</v>
      </c>
      <c r="D1201" t="str">
        <f>LEFT(Tabla11[[#This Row],[Genero]],1)</f>
        <v>F</v>
      </c>
    </row>
    <row r="1202" spans="1:4">
      <c r="A1202" s="25" t="s">
        <v>2245</v>
      </c>
      <c r="B1202" t="s">
        <v>5597</v>
      </c>
      <c r="C1202" t="s">
        <v>3142</v>
      </c>
      <c r="D1202" t="str">
        <f>LEFT(Tabla11[[#This Row],[Genero]],1)</f>
        <v>F</v>
      </c>
    </row>
    <row r="1203" spans="1:4">
      <c r="A1203" s="25" t="s">
        <v>2357</v>
      </c>
      <c r="B1203" t="s">
        <v>5996</v>
      </c>
      <c r="C1203" t="s">
        <v>3141</v>
      </c>
      <c r="D1203" t="str">
        <f>LEFT(Tabla11[[#This Row],[Genero]],1)</f>
        <v>M</v>
      </c>
    </row>
    <row r="1204" spans="1:4">
      <c r="A1204" s="25" t="s">
        <v>2067</v>
      </c>
      <c r="B1204" t="s">
        <v>5598</v>
      </c>
      <c r="C1204" t="s">
        <v>3142</v>
      </c>
      <c r="D1204" t="str">
        <f>LEFT(Tabla11[[#This Row],[Genero]],1)</f>
        <v>F</v>
      </c>
    </row>
    <row r="1205" spans="1:4">
      <c r="A1205" s="25" t="s">
        <v>2064</v>
      </c>
      <c r="B1205" t="s">
        <v>5599</v>
      </c>
      <c r="C1205" t="s">
        <v>3141</v>
      </c>
      <c r="D1205" t="str">
        <f>LEFT(Tabla11[[#This Row],[Genero]],1)</f>
        <v>M</v>
      </c>
    </row>
    <row r="1206" spans="1:4">
      <c r="A1206" s="25" t="s">
        <v>2749</v>
      </c>
      <c r="B1206" t="s">
        <v>5262</v>
      </c>
      <c r="C1206" t="s">
        <v>3142</v>
      </c>
      <c r="D1206" t="str">
        <f>LEFT(Tabla11[[#This Row],[Genero]],1)</f>
        <v>F</v>
      </c>
    </row>
    <row r="1207" spans="1:4">
      <c r="A1207" s="25" t="s">
        <v>2880</v>
      </c>
      <c r="B1207" t="s">
        <v>4973</v>
      </c>
      <c r="C1207" t="s">
        <v>3142</v>
      </c>
      <c r="D1207" t="str">
        <f>LEFT(Tabla11[[#This Row],[Genero]],1)</f>
        <v>F</v>
      </c>
    </row>
    <row r="1208" spans="1:4">
      <c r="A1208" s="25" t="s">
        <v>2248</v>
      </c>
      <c r="B1208" t="s">
        <v>5600</v>
      </c>
      <c r="C1208" t="s">
        <v>3141</v>
      </c>
      <c r="D1208" t="str">
        <f>LEFT(Tabla11[[#This Row],[Genero]],1)</f>
        <v>M</v>
      </c>
    </row>
    <row r="1209" spans="1:4">
      <c r="A1209" s="25" t="s">
        <v>2960</v>
      </c>
      <c r="B1209" t="s">
        <v>6150</v>
      </c>
      <c r="C1209" t="s">
        <v>3142</v>
      </c>
      <c r="D1209" t="str">
        <f>LEFT(Tabla11[[#This Row],[Genero]],1)</f>
        <v>F</v>
      </c>
    </row>
    <row r="1210" spans="1:4">
      <c r="A1210" s="25" t="s">
        <v>2939</v>
      </c>
      <c r="B1210" t="s">
        <v>6151</v>
      </c>
      <c r="C1210" t="s">
        <v>3141</v>
      </c>
      <c r="D1210" t="str">
        <f>LEFT(Tabla11[[#This Row],[Genero]],1)</f>
        <v>M</v>
      </c>
    </row>
    <row r="1211" spans="1:4">
      <c r="A1211" s="25" t="s">
        <v>2111</v>
      </c>
      <c r="B1211" t="s">
        <v>5601</v>
      </c>
      <c r="C1211" t="s">
        <v>3142</v>
      </c>
      <c r="D1211" t="str">
        <f>LEFT(Tabla11[[#This Row],[Genero]],1)</f>
        <v>F</v>
      </c>
    </row>
    <row r="1212" spans="1:4">
      <c r="A1212" s="25" t="s">
        <v>2020</v>
      </c>
      <c r="B1212" t="s">
        <v>5602</v>
      </c>
      <c r="C1212" t="s">
        <v>3142</v>
      </c>
      <c r="D1212" t="str">
        <f>LEFT(Tabla11[[#This Row],[Genero]],1)</f>
        <v>F</v>
      </c>
    </row>
    <row r="1213" spans="1:4">
      <c r="A1213" s="25" t="s">
        <v>2807</v>
      </c>
      <c r="B1213" t="s">
        <v>4974</v>
      </c>
      <c r="C1213" t="s">
        <v>3142</v>
      </c>
      <c r="D1213" t="str">
        <f>LEFT(Tabla11[[#This Row],[Genero]],1)</f>
        <v>F</v>
      </c>
    </row>
    <row r="1214" spans="1:4">
      <c r="A1214" s="25" t="s">
        <v>4776</v>
      </c>
      <c r="B1214" t="s">
        <v>5997</v>
      </c>
      <c r="C1214" t="s">
        <v>3142</v>
      </c>
      <c r="D1214" t="str">
        <f>LEFT(Tabla11[[#This Row],[Genero]],1)</f>
        <v>F</v>
      </c>
    </row>
    <row r="1215" spans="1:4">
      <c r="A1215" s="25" t="s">
        <v>2254</v>
      </c>
      <c r="B1215" t="s">
        <v>5603</v>
      </c>
      <c r="C1215" t="s">
        <v>3141</v>
      </c>
      <c r="D1215" t="str">
        <f>LEFT(Tabla11[[#This Row],[Genero]],1)</f>
        <v>M</v>
      </c>
    </row>
    <row r="1216" spans="1:4">
      <c r="A1216" s="25" t="s">
        <v>4773</v>
      </c>
      <c r="B1216" t="s">
        <v>5998</v>
      </c>
      <c r="C1216" t="s">
        <v>3142</v>
      </c>
      <c r="D1216" t="str">
        <f>LEFT(Tabla11[[#This Row],[Genero]],1)</f>
        <v>F</v>
      </c>
    </row>
    <row r="1217" spans="1:4">
      <c r="A1217" s="25" t="s">
        <v>2309</v>
      </c>
      <c r="B1217" t="s">
        <v>5999</v>
      </c>
      <c r="C1217" t="s">
        <v>3142</v>
      </c>
      <c r="D1217" t="str">
        <f>LEFT(Tabla11[[#This Row],[Genero]],1)</f>
        <v>F</v>
      </c>
    </row>
    <row r="1218" spans="1:4">
      <c r="A1218" s="25" t="s">
        <v>2851</v>
      </c>
      <c r="B1218" t="s">
        <v>4975</v>
      </c>
      <c r="C1218" t="s">
        <v>3141</v>
      </c>
      <c r="D1218" t="str">
        <f>LEFT(Tabla11[[#This Row],[Genero]],1)</f>
        <v>M</v>
      </c>
    </row>
    <row r="1219" spans="1:4">
      <c r="A1219" s="25" t="s">
        <v>2311</v>
      </c>
      <c r="B1219" t="s">
        <v>6000</v>
      </c>
      <c r="C1219" t="s">
        <v>3142</v>
      </c>
      <c r="D1219" t="str">
        <f>LEFT(Tabla11[[#This Row],[Genero]],1)</f>
        <v>F</v>
      </c>
    </row>
    <row r="1220" spans="1:4">
      <c r="A1220" s="25" t="s">
        <v>2303</v>
      </c>
      <c r="B1220" t="s">
        <v>6001</v>
      </c>
      <c r="C1220" t="s">
        <v>3142</v>
      </c>
      <c r="D1220" t="str">
        <f>LEFT(Tabla11[[#This Row],[Genero]],1)</f>
        <v>F</v>
      </c>
    </row>
    <row r="1221" spans="1:4">
      <c r="A1221" s="25" t="s">
        <v>2604</v>
      </c>
      <c r="B1221" t="s">
        <v>5263</v>
      </c>
      <c r="C1221" t="s">
        <v>3141</v>
      </c>
      <c r="D1221" t="str">
        <f>LEFT(Tabla11[[#This Row],[Genero]],1)</f>
        <v>M</v>
      </c>
    </row>
    <row r="1222" spans="1:4">
      <c r="A1222" s="25" t="s">
        <v>2388</v>
      </c>
      <c r="B1222" t="s">
        <v>6002</v>
      </c>
      <c r="C1222" t="s">
        <v>3142</v>
      </c>
      <c r="D1222" t="str">
        <f>LEFT(Tabla11[[#This Row],[Genero]],1)</f>
        <v>F</v>
      </c>
    </row>
    <row r="1223" spans="1:4">
      <c r="A1223" s="25" t="s">
        <v>3132</v>
      </c>
      <c r="B1223" t="s">
        <v>6152</v>
      </c>
      <c r="C1223" t="s">
        <v>3142</v>
      </c>
      <c r="D1223" t="str">
        <f>LEFT(Tabla11[[#This Row],[Genero]],1)</f>
        <v>F</v>
      </c>
    </row>
    <row r="1224" spans="1:4">
      <c r="A1224" s="25" t="s">
        <v>3329</v>
      </c>
      <c r="B1224" t="s">
        <v>5604</v>
      </c>
      <c r="C1224" t="s">
        <v>3141</v>
      </c>
      <c r="D1224" t="str">
        <f>LEFT(Tabla11[[#This Row],[Genero]],1)</f>
        <v>M</v>
      </c>
    </row>
    <row r="1225" spans="1:4">
      <c r="A1225" s="25" t="s">
        <v>2884</v>
      </c>
      <c r="B1225" t="s">
        <v>4976</v>
      </c>
      <c r="C1225" t="s">
        <v>3142</v>
      </c>
      <c r="D1225" t="str">
        <f>LEFT(Tabla11[[#This Row],[Genero]],1)</f>
        <v>F</v>
      </c>
    </row>
    <row r="1226" spans="1:4">
      <c r="A1226" s="25" t="s">
        <v>2519</v>
      </c>
      <c r="B1226" t="s">
        <v>6003</v>
      </c>
      <c r="C1226" t="s">
        <v>3142</v>
      </c>
      <c r="D1226" t="str">
        <f>LEFT(Tabla11[[#This Row],[Genero]],1)</f>
        <v>F</v>
      </c>
    </row>
    <row r="1227" spans="1:4">
      <c r="A1227" s="25" t="s">
        <v>2489</v>
      </c>
      <c r="B1227" t="s">
        <v>5605</v>
      </c>
      <c r="C1227" t="s">
        <v>3142</v>
      </c>
      <c r="D1227" t="str">
        <f>LEFT(Tabla11[[#This Row],[Genero]],1)</f>
        <v>F</v>
      </c>
    </row>
    <row r="1228" spans="1:4">
      <c r="A1228" s="25" t="s">
        <v>2485</v>
      </c>
      <c r="B1228" t="s">
        <v>6004</v>
      </c>
      <c r="C1228" t="s">
        <v>3142</v>
      </c>
      <c r="D1228" t="str">
        <f>LEFT(Tabla11[[#This Row],[Genero]],1)</f>
        <v>F</v>
      </c>
    </row>
    <row r="1229" spans="1:4">
      <c r="A1229" s="25" t="s">
        <v>2673</v>
      </c>
      <c r="B1229" t="s">
        <v>5264</v>
      </c>
      <c r="C1229" t="s">
        <v>3142</v>
      </c>
      <c r="D1229" t="str">
        <f>LEFT(Tabla11[[#This Row],[Genero]],1)</f>
        <v>F</v>
      </c>
    </row>
    <row r="1230" spans="1:4">
      <c r="A1230" s="25" t="s">
        <v>2068</v>
      </c>
      <c r="B1230" t="s">
        <v>5606</v>
      </c>
      <c r="C1230" t="s">
        <v>3142</v>
      </c>
      <c r="D1230" t="str">
        <f>LEFT(Tabla11[[#This Row],[Genero]],1)</f>
        <v>F</v>
      </c>
    </row>
    <row r="1231" spans="1:4">
      <c r="A1231" s="25" t="s">
        <v>3343</v>
      </c>
      <c r="B1231" t="s">
        <v>6153</v>
      </c>
      <c r="C1231" t="s">
        <v>3141</v>
      </c>
      <c r="D1231" t="str">
        <f>LEFT(Tabla11[[#This Row],[Genero]],1)</f>
        <v>M</v>
      </c>
    </row>
    <row r="1232" spans="1:4">
      <c r="A1232" s="25" t="s">
        <v>2079</v>
      </c>
      <c r="B1232" t="s">
        <v>4977</v>
      </c>
      <c r="C1232" t="s">
        <v>3142</v>
      </c>
      <c r="D1232" t="str">
        <f>LEFT(Tabla11[[#This Row],[Genero]],1)</f>
        <v>F</v>
      </c>
    </row>
    <row r="1233" spans="1:4">
      <c r="A1233" s="25" t="s">
        <v>3344</v>
      </c>
      <c r="B1233" t="s">
        <v>6154</v>
      </c>
      <c r="C1233" t="s">
        <v>3141</v>
      </c>
      <c r="D1233" t="str">
        <f>LEFT(Tabla11[[#This Row],[Genero]],1)</f>
        <v>M</v>
      </c>
    </row>
    <row r="1234" spans="1:4">
      <c r="A1234" s="25" t="s">
        <v>3062</v>
      </c>
      <c r="B1234" t="s">
        <v>6005</v>
      </c>
      <c r="C1234" t="s">
        <v>3142</v>
      </c>
      <c r="D1234" t="str">
        <f>LEFT(Tabla11[[#This Row],[Genero]],1)</f>
        <v>F</v>
      </c>
    </row>
    <row r="1235" spans="1:4">
      <c r="A1235" s="25" t="s">
        <v>2597</v>
      </c>
      <c r="B1235" t="s">
        <v>5265</v>
      </c>
      <c r="C1235" t="s">
        <v>3141</v>
      </c>
      <c r="D1235" t="str">
        <f>LEFT(Tabla11[[#This Row],[Genero]],1)</f>
        <v>M</v>
      </c>
    </row>
    <row r="1236" spans="1:4">
      <c r="A1236" s="25" t="s">
        <v>2887</v>
      </c>
      <c r="B1236" t="s">
        <v>4978</v>
      </c>
      <c r="C1236" t="s">
        <v>3141</v>
      </c>
      <c r="D1236" t="str">
        <f>LEFT(Tabla11[[#This Row],[Genero]],1)</f>
        <v>M</v>
      </c>
    </row>
    <row r="1237" spans="1:4">
      <c r="A1237" s="25" t="s">
        <v>3332</v>
      </c>
      <c r="B1237" t="s">
        <v>6006</v>
      </c>
      <c r="C1237" t="s">
        <v>3142</v>
      </c>
      <c r="D1237" t="str">
        <f>LEFT(Tabla11[[#This Row],[Genero]],1)</f>
        <v>F</v>
      </c>
    </row>
    <row r="1238" spans="1:4">
      <c r="A1238" s="25" t="s">
        <v>2893</v>
      </c>
      <c r="B1238" t="s">
        <v>4979</v>
      </c>
      <c r="C1238" t="s">
        <v>3142</v>
      </c>
      <c r="D1238" t="str">
        <f>LEFT(Tabla11[[#This Row],[Genero]],1)</f>
        <v>F</v>
      </c>
    </row>
    <row r="1239" spans="1:4">
      <c r="A1239" s="25" t="s">
        <v>2271</v>
      </c>
      <c r="B1239" t="s">
        <v>5607</v>
      </c>
      <c r="C1239" t="s">
        <v>3141</v>
      </c>
      <c r="D1239" t="str">
        <f>LEFT(Tabla11[[#This Row],[Genero]],1)</f>
        <v>M</v>
      </c>
    </row>
    <row r="1240" spans="1:4">
      <c r="A1240" s="25" t="s">
        <v>2969</v>
      </c>
      <c r="B1240" t="s">
        <v>6155</v>
      </c>
      <c r="C1240" t="s">
        <v>3141</v>
      </c>
      <c r="D1240" t="str">
        <f>LEFT(Tabla11[[#This Row],[Genero]],1)</f>
        <v>M</v>
      </c>
    </row>
    <row r="1241" spans="1:4">
      <c r="A1241" s="25" t="s">
        <v>2465</v>
      </c>
      <c r="B1241" t="s">
        <v>6007</v>
      </c>
      <c r="C1241" t="s">
        <v>3142</v>
      </c>
      <c r="D1241" t="str">
        <f>LEFT(Tabla11[[#This Row],[Genero]],1)</f>
        <v>F</v>
      </c>
    </row>
    <row r="1242" spans="1:4">
      <c r="A1242" s="25" t="s">
        <v>2213</v>
      </c>
      <c r="B1242" t="s">
        <v>5608</v>
      </c>
      <c r="C1242" t="s">
        <v>3142</v>
      </c>
      <c r="D1242" t="str">
        <f>LEFT(Tabla11[[#This Row],[Genero]],1)</f>
        <v>F</v>
      </c>
    </row>
    <row r="1243" spans="1:4">
      <c r="A1243" s="25" t="s">
        <v>3007</v>
      </c>
      <c r="B1243" t="s">
        <v>6156</v>
      </c>
      <c r="C1243" t="s">
        <v>3141</v>
      </c>
      <c r="D1243" t="str">
        <f>LEFT(Tabla11[[#This Row],[Genero]],1)</f>
        <v>M</v>
      </c>
    </row>
    <row r="1244" spans="1:4">
      <c r="A1244" s="25" t="s">
        <v>2952</v>
      </c>
      <c r="B1244" t="s">
        <v>6157</v>
      </c>
      <c r="C1244" t="s">
        <v>3141</v>
      </c>
      <c r="D1244" t="str">
        <f>LEFT(Tabla11[[#This Row],[Genero]],1)</f>
        <v>M</v>
      </c>
    </row>
    <row r="1245" spans="1:4">
      <c r="A1245" s="25" t="s">
        <v>2987</v>
      </c>
      <c r="B1245" t="s">
        <v>6158</v>
      </c>
      <c r="C1245" t="s">
        <v>3141</v>
      </c>
      <c r="D1245" t="str">
        <f>LEFT(Tabla11[[#This Row],[Genero]],1)</f>
        <v>M</v>
      </c>
    </row>
    <row r="1246" spans="1:4">
      <c r="A1246" s="25" t="s">
        <v>3345</v>
      </c>
      <c r="B1246" t="s">
        <v>6159</v>
      </c>
      <c r="C1246" t="s">
        <v>3141</v>
      </c>
      <c r="D1246" t="str">
        <f>LEFT(Tabla11[[#This Row],[Genero]],1)</f>
        <v>M</v>
      </c>
    </row>
    <row r="1247" spans="1:4">
      <c r="A1247" s="25" t="s">
        <v>2257</v>
      </c>
      <c r="B1247" t="s">
        <v>5609</v>
      </c>
      <c r="C1247" t="s">
        <v>3142</v>
      </c>
      <c r="D1247" t="str">
        <f>LEFT(Tabla11[[#This Row],[Genero]],1)</f>
        <v>F</v>
      </c>
    </row>
    <row r="1248" spans="1:4">
      <c r="A1248" s="25" t="s">
        <v>3321</v>
      </c>
      <c r="B1248" t="s">
        <v>4980</v>
      </c>
      <c r="C1248" t="s">
        <v>3141</v>
      </c>
      <c r="D1248" t="str">
        <f>LEFT(Tabla11[[#This Row],[Genero]],1)</f>
        <v>M</v>
      </c>
    </row>
    <row r="1249" spans="1:4">
      <c r="A1249" s="25" t="s">
        <v>3346</v>
      </c>
      <c r="B1249" t="s">
        <v>6160</v>
      </c>
      <c r="C1249" t="s">
        <v>3141</v>
      </c>
      <c r="D1249" t="str">
        <f>LEFT(Tabla11[[#This Row],[Genero]],1)</f>
        <v>M</v>
      </c>
    </row>
    <row r="1250" spans="1:4">
      <c r="A1250" s="25" t="s">
        <v>2367</v>
      </c>
      <c r="B1250" t="s">
        <v>6008</v>
      </c>
      <c r="C1250" t="s">
        <v>3142</v>
      </c>
      <c r="D1250" t="str">
        <f>LEFT(Tabla11[[#This Row],[Genero]],1)</f>
        <v>F</v>
      </c>
    </row>
    <row r="1251" spans="1:4">
      <c r="A1251" s="25" t="s">
        <v>2126</v>
      </c>
      <c r="B1251" t="s">
        <v>5610</v>
      </c>
      <c r="C1251" t="s">
        <v>3141</v>
      </c>
      <c r="D1251" t="str">
        <f>LEFT(Tabla11[[#This Row],[Genero]],1)</f>
        <v>M</v>
      </c>
    </row>
    <row r="1252" spans="1:4">
      <c r="A1252" s="25" t="s">
        <v>2753</v>
      </c>
      <c r="B1252" t="s">
        <v>5266</v>
      </c>
      <c r="C1252" t="s">
        <v>3142</v>
      </c>
      <c r="D1252" t="str">
        <f>LEFT(Tabla11[[#This Row],[Genero]],1)</f>
        <v>F</v>
      </c>
    </row>
    <row r="1253" spans="1:4">
      <c r="A1253" s="25" t="s">
        <v>4833</v>
      </c>
      <c r="B1253" t="s">
        <v>6161</v>
      </c>
      <c r="C1253" t="s">
        <v>3141</v>
      </c>
      <c r="D1253" t="str">
        <f>LEFT(Tabla11[[#This Row],[Genero]],1)</f>
        <v>M</v>
      </c>
    </row>
    <row r="1254" spans="1:4">
      <c r="A1254" s="25" t="s">
        <v>2329</v>
      </c>
      <c r="B1254" t="s">
        <v>6009</v>
      </c>
      <c r="C1254" t="s">
        <v>3142</v>
      </c>
      <c r="D1254" t="str">
        <f>LEFT(Tabla11[[#This Row],[Genero]],1)</f>
        <v>F</v>
      </c>
    </row>
    <row r="1255" spans="1:4">
      <c r="A1255" s="25" t="s">
        <v>2386</v>
      </c>
      <c r="B1255" t="s">
        <v>6010</v>
      </c>
      <c r="C1255" t="s">
        <v>3142</v>
      </c>
      <c r="D1255" t="str">
        <f>LEFT(Tabla11[[#This Row],[Genero]],1)</f>
        <v>F</v>
      </c>
    </row>
    <row r="1256" spans="1:4">
      <c r="A1256" s="25" t="s">
        <v>2764</v>
      </c>
      <c r="B1256" t="s">
        <v>4981</v>
      </c>
      <c r="C1256" t="s">
        <v>3142</v>
      </c>
      <c r="D1256" t="str">
        <f>LEFT(Tabla11[[#This Row],[Genero]],1)</f>
        <v>F</v>
      </c>
    </row>
    <row r="1257" spans="1:4">
      <c r="A1257" s="25" t="s">
        <v>2119</v>
      </c>
      <c r="B1257" t="s">
        <v>5611</v>
      </c>
      <c r="C1257" t="s">
        <v>3141</v>
      </c>
      <c r="D1257" t="str">
        <f>LEFT(Tabla11[[#This Row],[Genero]],1)</f>
        <v>M</v>
      </c>
    </row>
    <row r="1258" spans="1:4">
      <c r="A1258" s="25" t="s">
        <v>2310</v>
      </c>
      <c r="B1258" t="s">
        <v>6011</v>
      </c>
      <c r="C1258" t="s">
        <v>3142</v>
      </c>
      <c r="D1258" t="str">
        <f>LEFT(Tabla11[[#This Row],[Genero]],1)</f>
        <v>F</v>
      </c>
    </row>
    <row r="1259" spans="1:4">
      <c r="A1259" s="25" t="s">
        <v>2206</v>
      </c>
      <c r="B1259" t="s">
        <v>5612</v>
      </c>
      <c r="C1259" t="s">
        <v>3141</v>
      </c>
      <c r="D1259" t="str">
        <f>LEFT(Tabla11[[#This Row],[Genero]],1)</f>
        <v>M</v>
      </c>
    </row>
    <row r="1260" spans="1:4">
      <c r="A1260" s="25" t="s">
        <v>2247</v>
      </c>
      <c r="B1260" t="s">
        <v>5613</v>
      </c>
      <c r="C1260" t="s">
        <v>3141</v>
      </c>
      <c r="D1260" t="str">
        <f>LEFT(Tabla11[[#This Row],[Genero]],1)</f>
        <v>M</v>
      </c>
    </row>
    <row r="1261" spans="1:4">
      <c r="A1261" s="25" t="s">
        <v>2346</v>
      </c>
      <c r="B1261" t="s">
        <v>6012</v>
      </c>
      <c r="C1261" t="s">
        <v>3142</v>
      </c>
      <c r="D1261" t="str">
        <f>LEFT(Tabla11[[#This Row],[Genero]],1)</f>
        <v>F</v>
      </c>
    </row>
    <row r="1262" spans="1:4">
      <c r="A1262" s="25" t="s">
        <v>2130</v>
      </c>
      <c r="B1262" t="s">
        <v>5614</v>
      </c>
      <c r="C1262" t="s">
        <v>3141</v>
      </c>
      <c r="D1262" t="str">
        <f>LEFT(Tabla11[[#This Row],[Genero]],1)</f>
        <v>M</v>
      </c>
    </row>
    <row r="1263" spans="1:4">
      <c r="A1263" s="25" t="s">
        <v>2473</v>
      </c>
      <c r="B1263" t="s">
        <v>6013</v>
      </c>
      <c r="C1263" t="s">
        <v>3141</v>
      </c>
      <c r="D1263" t="str">
        <f>LEFT(Tabla11[[#This Row],[Genero]],1)</f>
        <v>M</v>
      </c>
    </row>
    <row r="1264" spans="1:4">
      <c r="A1264" s="25" t="s">
        <v>2354</v>
      </c>
      <c r="B1264" t="s">
        <v>6014</v>
      </c>
      <c r="C1264" t="s">
        <v>3141</v>
      </c>
      <c r="D1264" t="str">
        <f>LEFT(Tabla11[[#This Row],[Genero]],1)</f>
        <v>M</v>
      </c>
    </row>
    <row r="1265" spans="1:4">
      <c r="A1265" s="25" t="s">
        <v>2330</v>
      </c>
      <c r="B1265" t="s">
        <v>6015</v>
      </c>
      <c r="C1265" t="s">
        <v>3142</v>
      </c>
      <c r="D1265" t="str">
        <f>LEFT(Tabla11[[#This Row],[Genero]],1)</f>
        <v>F</v>
      </c>
    </row>
    <row r="1266" spans="1:4">
      <c r="A1266" s="25" t="s">
        <v>2526</v>
      </c>
      <c r="B1266" t="s">
        <v>6016</v>
      </c>
      <c r="C1266" t="s">
        <v>3142</v>
      </c>
      <c r="D1266" t="str">
        <f>LEFT(Tabla11[[#This Row],[Genero]],1)</f>
        <v>F</v>
      </c>
    </row>
    <row r="1267" spans="1:4">
      <c r="A1267" s="25" t="s">
        <v>2926</v>
      </c>
      <c r="B1267" t="s">
        <v>6162</v>
      </c>
      <c r="C1267" t="s">
        <v>3141</v>
      </c>
      <c r="D1267" t="str">
        <f>LEFT(Tabla11[[#This Row],[Genero]],1)</f>
        <v>M</v>
      </c>
    </row>
    <row r="1268" spans="1:4">
      <c r="A1268" s="25" t="s">
        <v>2868</v>
      </c>
      <c r="B1268" t="s">
        <v>4982</v>
      </c>
      <c r="C1268" t="s">
        <v>3141</v>
      </c>
      <c r="D1268" t="str">
        <f>LEFT(Tabla11[[#This Row],[Genero]],1)</f>
        <v>M</v>
      </c>
    </row>
    <row r="1269" spans="1:4">
      <c r="A1269" s="25" t="s">
        <v>2785</v>
      </c>
      <c r="B1269" t="s">
        <v>4983</v>
      </c>
      <c r="C1269" t="s">
        <v>3142</v>
      </c>
      <c r="D1269" t="str">
        <f>LEFT(Tabla11[[#This Row],[Genero]],1)</f>
        <v>F</v>
      </c>
    </row>
    <row r="1270" spans="1:4">
      <c r="A1270" s="25" t="s">
        <v>2135</v>
      </c>
      <c r="B1270" t="s">
        <v>5615</v>
      </c>
      <c r="C1270" t="s">
        <v>3141</v>
      </c>
      <c r="D1270" t="str">
        <f>LEFT(Tabla11[[#This Row],[Genero]],1)</f>
        <v>M</v>
      </c>
    </row>
    <row r="1271" spans="1:4">
      <c r="A1271" s="25" t="s">
        <v>2782</v>
      </c>
      <c r="B1271" t="s">
        <v>4984</v>
      </c>
      <c r="C1271" t="s">
        <v>3142</v>
      </c>
      <c r="D1271" t="str">
        <f>LEFT(Tabla11[[#This Row],[Genero]],1)</f>
        <v>F</v>
      </c>
    </row>
    <row r="1272" spans="1:4">
      <c r="A1272" s="25" t="s">
        <v>2348</v>
      </c>
      <c r="B1272" t="s">
        <v>6017</v>
      </c>
      <c r="C1272" t="s">
        <v>3141</v>
      </c>
      <c r="D1272" t="str">
        <f>LEFT(Tabla11[[#This Row],[Genero]],1)</f>
        <v>M</v>
      </c>
    </row>
    <row r="1273" spans="1:4">
      <c r="A1273" s="25" t="s">
        <v>3322</v>
      </c>
      <c r="B1273" t="s">
        <v>4985</v>
      </c>
      <c r="C1273" t="s">
        <v>3141</v>
      </c>
      <c r="D1273" t="str">
        <f>LEFT(Tabla11[[#This Row],[Genero]],1)</f>
        <v>M</v>
      </c>
    </row>
    <row r="1274" spans="1:4">
      <c r="A1274" s="25" t="s">
        <v>3124</v>
      </c>
      <c r="B1274" t="s">
        <v>6163</v>
      </c>
      <c r="C1274" t="s">
        <v>3141</v>
      </c>
      <c r="D1274" t="str">
        <f>LEFT(Tabla11[[#This Row],[Genero]],1)</f>
        <v>M</v>
      </c>
    </row>
    <row r="1275" spans="1:4">
      <c r="A1275" s="25" t="s">
        <v>2035</v>
      </c>
      <c r="B1275" t="s">
        <v>5616</v>
      </c>
      <c r="C1275" t="s">
        <v>3142</v>
      </c>
      <c r="D1275" t="str">
        <f>LEFT(Tabla11[[#This Row],[Genero]],1)</f>
        <v>F</v>
      </c>
    </row>
    <row r="1276" spans="1:4">
      <c r="A1276" s="25" t="s">
        <v>2634</v>
      </c>
      <c r="B1276" t="s">
        <v>5267</v>
      </c>
      <c r="C1276" t="s">
        <v>3142</v>
      </c>
      <c r="D1276" t="str">
        <f>LEFT(Tabla11[[#This Row],[Genero]],1)</f>
        <v>F</v>
      </c>
    </row>
    <row r="1277" spans="1:4">
      <c r="A1277" s="25" t="s">
        <v>4769</v>
      </c>
      <c r="B1277" t="s">
        <v>6018</v>
      </c>
      <c r="C1277" t="s">
        <v>3142</v>
      </c>
      <c r="D1277" t="str">
        <f>LEFT(Tabla11[[#This Row],[Genero]],1)</f>
        <v>F</v>
      </c>
    </row>
    <row r="1278" spans="1:4">
      <c r="A1278" s="25" t="s">
        <v>2957</v>
      </c>
      <c r="B1278" t="s">
        <v>6164</v>
      </c>
      <c r="C1278" t="s">
        <v>3141</v>
      </c>
      <c r="D1278" t="str">
        <f>LEFT(Tabla11[[#This Row],[Genero]],1)</f>
        <v>M</v>
      </c>
    </row>
    <row r="1279" spans="1:4">
      <c r="A1279" s="25" t="s">
        <v>3017</v>
      </c>
      <c r="B1279" t="s">
        <v>6165</v>
      </c>
      <c r="C1279" t="s">
        <v>3141</v>
      </c>
      <c r="D1279" t="str">
        <f>LEFT(Tabla11[[#This Row],[Genero]],1)</f>
        <v>M</v>
      </c>
    </row>
    <row r="1280" spans="1:4">
      <c r="A1280" s="25" t="s">
        <v>2341</v>
      </c>
      <c r="B1280" t="s">
        <v>6019</v>
      </c>
      <c r="C1280" t="s">
        <v>3141</v>
      </c>
      <c r="D1280" t="str">
        <f>LEFT(Tabla11[[#This Row],[Genero]],1)</f>
        <v>M</v>
      </c>
    </row>
    <row r="1281" spans="1:4">
      <c r="A1281" s="25" t="s">
        <v>2991</v>
      </c>
      <c r="B1281" t="s">
        <v>6166</v>
      </c>
      <c r="C1281" t="s">
        <v>3141</v>
      </c>
      <c r="D1281" t="str">
        <f>LEFT(Tabla11[[#This Row],[Genero]],1)</f>
        <v>M</v>
      </c>
    </row>
    <row r="1282" spans="1:4">
      <c r="A1282" s="25" t="s">
        <v>2895</v>
      </c>
      <c r="B1282" t="s">
        <v>4986</v>
      </c>
      <c r="C1282" t="s">
        <v>3142</v>
      </c>
      <c r="D1282" t="str">
        <f>LEFT(Tabla11[[#This Row],[Genero]],1)</f>
        <v>F</v>
      </c>
    </row>
    <row r="1283" spans="1:4">
      <c r="A1283" s="25" t="s">
        <v>2954</v>
      </c>
      <c r="B1283" t="s">
        <v>6167</v>
      </c>
      <c r="C1283" t="s">
        <v>3141</v>
      </c>
      <c r="D1283" t="str">
        <f>LEFT(Tabla11[[#This Row],[Genero]],1)</f>
        <v>M</v>
      </c>
    </row>
    <row r="1284" spans="1:4">
      <c r="A1284" s="25" t="s">
        <v>2855</v>
      </c>
      <c r="B1284" t="s">
        <v>4987</v>
      </c>
      <c r="C1284" t="s">
        <v>3142</v>
      </c>
      <c r="D1284" t="str">
        <f>LEFT(Tabla11[[#This Row],[Genero]],1)</f>
        <v>F</v>
      </c>
    </row>
    <row r="1285" spans="1:4">
      <c r="A1285" s="25" t="s">
        <v>2776</v>
      </c>
      <c r="B1285" t="s">
        <v>4988</v>
      </c>
      <c r="C1285" t="s">
        <v>3141</v>
      </c>
      <c r="D1285" t="str">
        <f>LEFT(Tabla11[[#This Row],[Genero]],1)</f>
        <v>M</v>
      </c>
    </row>
    <row r="1286" spans="1:4">
      <c r="A1286" s="25" t="s">
        <v>2864</v>
      </c>
      <c r="B1286" t="s">
        <v>4989</v>
      </c>
      <c r="C1286" t="s">
        <v>3142</v>
      </c>
      <c r="D1286" t="str">
        <f>LEFT(Tabla11[[#This Row],[Genero]],1)</f>
        <v>F</v>
      </c>
    </row>
    <row r="1287" spans="1:4">
      <c r="A1287" s="25" t="s">
        <v>2698</v>
      </c>
      <c r="B1287" t="s">
        <v>5268</v>
      </c>
      <c r="C1287" t="s">
        <v>3141</v>
      </c>
      <c r="D1287" t="str">
        <f>LEFT(Tabla11[[#This Row],[Genero]],1)</f>
        <v>M</v>
      </c>
    </row>
    <row r="1288" spans="1:4">
      <c r="A1288" s="25" t="s">
        <v>2334</v>
      </c>
      <c r="B1288" t="s">
        <v>6020</v>
      </c>
      <c r="C1288" t="s">
        <v>3142</v>
      </c>
      <c r="D1288" t="str">
        <f>LEFT(Tabla11[[#This Row],[Genero]],1)</f>
        <v>F</v>
      </c>
    </row>
    <row r="1289" spans="1:4">
      <c r="A1289" s="25" t="s">
        <v>2765</v>
      </c>
      <c r="B1289" t="s">
        <v>4990</v>
      </c>
      <c r="C1289" t="s">
        <v>3142</v>
      </c>
      <c r="D1289" t="str">
        <f>LEFT(Tabla11[[#This Row],[Genero]],1)</f>
        <v>F</v>
      </c>
    </row>
    <row r="1290" spans="1:4">
      <c r="A1290" s="25" t="s">
        <v>2147</v>
      </c>
      <c r="B1290" t="s">
        <v>5617</v>
      </c>
      <c r="C1290" t="s">
        <v>3141</v>
      </c>
      <c r="D1290" t="str">
        <f>LEFT(Tabla11[[#This Row],[Genero]],1)</f>
        <v>M</v>
      </c>
    </row>
    <row r="1291" spans="1:4">
      <c r="A1291" s="25" t="s">
        <v>3115</v>
      </c>
      <c r="B1291" t="s">
        <v>4991</v>
      </c>
      <c r="C1291" t="s">
        <v>3141</v>
      </c>
      <c r="D1291" t="str">
        <f>LEFT(Tabla11[[#This Row],[Genero]],1)</f>
        <v>M</v>
      </c>
    </row>
    <row r="1292" spans="1:4">
      <c r="A1292" s="25" t="s">
        <v>2825</v>
      </c>
      <c r="B1292" t="s">
        <v>4992</v>
      </c>
      <c r="C1292" t="s">
        <v>3141</v>
      </c>
      <c r="D1292" t="str">
        <f>LEFT(Tabla11[[#This Row],[Genero]],1)</f>
        <v>M</v>
      </c>
    </row>
    <row r="1293" spans="1:4">
      <c r="A1293" s="25" t="s">
        <v>2644</v>
      </c>
      <c r="B1293" t="s">
        <v>5269</v>
      </c>
      <c r="C1293" t="s">
        <v>3141</v>
      </c>
      <c r="D1293" t="str">
        <f>LEFT(Tabla11[[#This Row],[Genero]],1)</f>
        <v>M</v>
      </c>
    </row>
    <row r="1294" spans="1:4">
      <c r="A1294" s="25" t="s">
        <v>2754</v>
      </c>
      <c r="B1294" t="s">
        <v>4993</v>
      </c>
      <c r="C1294" t="s">
        <v>3141</v>
      </c>
      <c r="D1294" t="str">
        <f>LEFT(Tabla11[[#This Row],[Genero]],1)</f>
        <v>M</v>
      </c>
    </row>
    <row r="1295" spans="1:4">
      <c r="A1295" s="25" t="s">
        <v>2937</v>
      </c>
      <c r="B1295" t="s">
        <v>6168</v>
      </c>
      <c r="C1295" t="s">
        <v>3141</v>
      </c>
      <c r="D1295" t="str">
        <f>LEFT(Tabla11[[#This Row],[Genero]],1)</f>
        <v>M</v>
      </c>
    </row>
    <row r="1296" spans="1:4">
      <c r="A1296" s="25" t="s">
        <v>2384</v>
      </c>
      <c r="B1296" t="s">
        <v>6021</v>
      </c>
      <c r="C1296" t="s">
        <v>3141</v>
      </c>
      <c r="D1296" t="str">
        <f>LEFT(Tabla11[[#This Row],[Genero]],1)</f>
        <v>M</v>
      </c>
    </row>
    <row r="1297" spans="1:4">
      <c r="A1297" s="25" t="s">
        <v>2773</v>
      </c>
      <c r="B1297" t="s">
        <v>4994</v>
      </c>
      <c r="C1297" t="s">
        <v>3142</v>
      </c>
      <c r="D1297" t="str">
        <f>LEFT(Tabla11[[#This Row],[Genero]],1)</f>
        <v>F</v>
      </c>
    </row>
    <row r="1298" spans="1:4">
      <c r="A1298" s="25" t="s">
        <v>3257</v>
      </c>
      <c r="B1298" t="s">
        <v>6169</v>
      </c>
      <c r="C1298" t="s">
        <v>3141</v>
      </c>
      <c r="D1298" t="str">
        <f>LEFT(Tabla11[[#This Row],[Genero]],1)</f>
        <v>M</v>
      </c>
    </row>
    <row r="1299" spans="1:4">
      <c r="A1299" s="25" t="s">
        <v>2829</v>
      </c>
      <c r="B1299" t="s">
        <v>4995</v>
      </c>
      <c r="C1299" t="s">
        <v>3142</v>
      </c>
      <c r="D1299" t="str">
        <f>LEFT(Tabla11[[#This Row],[Genero]],1)</f>
        <v>F</v>
      </c>
    </row>
    <row r="1300" spans="1:4">
      <c r="A1300" s="25" t="s">
        <v>2169</v>
      </c>
      <c r="B1300" t="s">
        <v>5618</v>
      </c>
      <c r="C1300" t="s">
        <v>3142</v>
      </c>
      <c r="D1300" t="str">
        <f>LEFT(Tabla11[[#This Row],[Genero]],1)</f>
        <v>F</v>
      </c>
    </row>
    <row r="1301" spans="1:4">
      <c r="A1301" s="25" t="s">
        <v>2983</v>
      </c>
      <c r="B1301" t="s">
        <v>6170</v>
      </c>
      <c r="C1301" t="s">
        <v>3142</v>
      </c>
      <c r="D1301" t="str">
        <f>LEFT(Tabla11[[#This Row],[Genero]],1)</f>
        <v>F</v>
      </c>
    </row>
    <row r="1302" spans="1:4">
      <c r="A1302" s="25" t="s">
        <v>2524</v>
      </c>
      <c r="B1302" t="s">
        <v>6022</v>
      </c>
      <c r="C1302" t="s">
        <v>3142</v>
      </c>
      <c r="D1302" t="str">
        <f>LEFT(Tabla11[[#This Row],[Genero]],1)</f>
        <v>F</v>
      </c>
    </row>
    <row r="1303" spans="1:4">
      <c r="A1303" s="25" t="s">
        <v>2215</v>
      </c>
      <c r="B1303" t="s">
        <v>5619</v>
      </c>
      <c r="C1303" t="s">
        <v>3141</v>
      </c>
      <c r="D1303" t="str">
        <f>LEFT(Tabla11[[#This Row],[Genero]],1)</f>
        <v>M</v>
      </c>
    </row>
    <row r="1304" spans="1:4">
      <c r="A1304" s="25" t="s">
        <v>2961</v>
      </c>
      <c r="B1304" t="s">
        <v>6171</v>
      </c>
      <c r="C1304" t="s">
        <v>3142</v>
      </c>
      <c r="D1304" t="str">
        <f>LEFT(Tabla11[[#This Row],[Genero]],1)</f>
        <v>F</v>
      </c>
    </row>
    <row r="1305" spans="1:4">
      <c r="A1305" s="25" t="s">
        <v>2857</v>
      </c>
      <c r="B1305" t="s">
        <v>4996</v>
      </c>
      <c r="C1305" t="s">
        <v>3142</v>
      </c>
      <c r="D1305" t="str">
        <f>LEFT(Tabla11[[#This Row],[Genero]],1)</f>
        <v>F</v>
      </c>
    </row>
    <row r="1306" spans="1:4">
      <c r="A1306" s="25" t="s">
        <v>4826</v>
      </c>
      <c r="B1306" t="s">
        <v>4997</v>
      </c>
      <c r="C1306" t="s">
        <v>3142</v>
      </c>
      <c r="D1306" t="str">
        <f>LEFT(Tabla11[[#This Row],[Genero]],1)</f>
        <v>F</v>
      </c>
    </row>
    <row r="1307" spans="1:4">
      <c r="A1307" s="25" t="s">
        <v>2443</v>
      </c>
      <c r="B1307" t="s">
        <v>6023</v>
      </c>
      <c r="C1307" t="s">
        <v>3141</v>
      </c>
      <c r="D1307" t="str">
        <f>LEFT(Tabla11[[#This Row],[Genero]],1)</f>
        <v>M</v>
      </c>
    </row>
    <row r="1308" spans="1:4">
      <c r="A1308" s="25" t="s">
        <v>2894</v>
      </c>
      <c r="B1308" t="s">
        <v>5620</v>
      </c>
      <c r="C1308" t="s">
        <v>3141</v>
      </c>
      <c r="D1308" t="str">
        <f>LEFT(Tabla11[[#This Row],[Genero]],1)</f>
        <v>M</v>
      </c>
    </row>
    <row r="1309" spans="1:4">
      <c r="A1309" s="25" t="s">
        <v>2736</v>
      </c>
      <c r="B1309" t="s">
        <v>5270</v>
      </c>
      <c r="C1309" t="s">
        <v>3142</v>
      </c>
      <c r="D1309" t="str">
        <f>LEFT(Tabla11[[#This Row],[Genero]],1)</f>
        <v>F</v>
      </c>
    </row>
    <row r="1310" spans="1:4">
      <c r="A1310" s="25" t="s">
        <v>3108</v>
      </c>
      <c r="B1310" t="s">
        <v>4998</v>
      </c>
      <c r="C1310" t="s">
        <v>3142</v>
      </c>
      <c r="D1310" t="str">
        <f>LEFT(Tabla11[[#This Row],[Genero]],1)</f>
        <v>F</v>
      </c>
    </row>
    <row r="1311" spans="1:4">
      <c r="A1311" s="25" t="s">
        <v>2755</v>
      </c>
      <c r="B1311" t="s">
        <v>4999</v>
      </c>
      <c r="C1311" t="s">
        <v>3142</v>
      </c>
      <c r="D1311" t="str">
        <f>LEFT(Tabla11[[#This Row],[Genero]],1)</f>
        <v>F</v>
      </c>
    </row>
    <row r="1312" spans="1:4">
      <c r="A1312" s="25" t="s">
        <v>2521</v>
      </c>
      <c r="B1312" t="s">
        <v>6024</v>
      </c>
      <c r="C1312" t="s">
        <v>3142</v>
      </c>
      <c r="D1312" t="str">
        <f>LEFT(Tabla11[[#This Row],[Genero]],1)</f>
        <v>F</v>
      </c>
    </row>
    <row r="1313" spans="1:4">
      <c r="A1313" s="25" t="s">
        <v>2860</v>
      </c>
      <c r="B1313" t="s">
        <v>5000</v>
      </c>
      <c r="C1313" t="s">
        <v>3142</v>
      </c>
      <c r="D1313" t="str">
        <f>LEFT(Tabla11[[#This Row],[Genero]],1)</f>
        <v>F</v>
      </c>
    </row>
    <row r="1314" spans="1:4">
      <c r="A1314" s="25" t="s">
        <v>2713</v>
      </c>
      <c r="B1314" t="s">
        <v>5271</v>
      </c>
      <c r="C1314" t="s">
        <v>3142</v>
      </c>
      <c r="D1314" t="str">
        <f>LEFT(Tabla11[[#This Row],[Genero]],1)</f>
        <v>F</v>
      </c>
    </row>
    <row r="1315" spans="1:4">
      <c r="A1315" s="25" t="s">
        <v>2171</v>
      </c>
      <c r="B1315" t="s">
        <v>5621</v>
      </c>
      <c r="C1315" t="s">
        <v>3141</v>
      </c>
      <c r="D1315" t="str">
        <f>LEFT(Tabla11[[#This Row],[Genero]],1)</f>
        <v>M</v>
      </c>
    </row>
    <row r="1316" spans="1:4">
      <c r="A1316" s="25" t="s">
        <v>3005</v>
      </c>
      <c r="B1316" t="s">
        <v>6172</v>
      </c>
      <c r="C1316" t="s">
        <v>3142</v>
      </c>
      <c r="D1316" t="str">
        <f>LEFT(Tabla11[[#This Row],[Genero]],1)</f>
        <v>F</v>
      </c>
    </row>
    <row r="1317" spans="1:4">
      <c r="A1317" s="25" t="s">
        <v>3258</v>
      </c>
      <c r="B1317" t="s">
        <v>6173</v>
      </c>
      <c r="C1317" t="s">
        <v>3142</v>
      </c>
      <c r="D1317" t="str">
        <f>LEFT(Tabla11[[#This Row],[Genero]],1)</f>
        <v>F</v>
      </c>
    </row>
    <row r="1318" spans="1:4">
      <c r="A1318" s="25" t="s">
        <v>2211</v>
      </c>
      <c r="B1318" t="s">
        <v>5622</v>
      </c>
      <c r="C1318" t="s">
        <v>3142</v>
      </c>
      <c r="D1318" t="str">
        <f>LEFT(Tabla11[[#This Row],[Genero]],1)</f>
        <v>F</v>
      </c>
    </row>
    <row r="1319" spans="1:4">
      <c r="A1319" s="25" t="s">
        <v>4829</v>
      </c>
      <c r="B1319" t="s">
        <v>5001</v>
      </c>
      <c r="C1319" t="s">
        <v>3142</v>
      </c>
      <c r="D1319" t="str">
        <f>LEFT(Tabla11[[#This Row],[Genero]],1)</f>
        <v>F</v>
      </c>
    </row>
    <row r="1320" spans="1:4">
      <c r="A1320" s="25" t="s">
        <v>2758</v>
      </c>
      <c r="B1320" t="s">
        <v>5002</v>
      </c>
      <c r="C1320" t="s">
        <v>3141</v>
      </c>
      <c r="D1320" t="str">
        <f>LEFT(Tabla11[[#This Row],[Genero]],1)</f>
        <v>M</v>
      </c>
    </row>
    <row r="1321" spans="1:4">
      <c r="A1321" s="25" t="s">
        <v>4816</v>
      </c>
      <c r="B1321" t="s">
        <v>5003</v>
      </c>
      <c r="C1321" t="s">
        <v>3142</v>
      </c>
      <c r="D1321" t="str">
        <f>LEFT(Tabla11[[#This Row],[Genero]],1)</f>
        <v>F</v>
      </c>
    </row>
    <row r="1322" spans="1:4">
      <c r="A1322" s="25" t="s">
        <v>4839</v>
      </c>
      <c r="B1322" t="s">
        <v>6174</v>
      </c>
      <c r="C1322" t="s">
        <v>3141</v>
      </c>
      <c r="D1322" t="str">
        <f>LEFT(Tabla11[[#This Row],[Genero]],1)</f>
        <v>M</v>
      </c>
    </row>
    <row r="1323" spans="1:4">
      <c r="A1323" s="25" t="s">
        <v>3106</v>
      </c>
      <c r="B1323" t="s">
        <v>5272</v>
      </c>
      <c r="C1323" t="s">
        <v>3142</v>
      </c>
      <c r="D1323" t="str">
        <f>LEFT(Tabla11[[#This Row],[Genero]],1)</f>
        <v>F</v>
      </c>
    </row>
    <row r="1324" spans="1:4">
      <c r="A1324" s="25" t="s">
        <v>2984</v>
      </c>
      <c r="B1324" t="s">
        <v>6175</v>
      </c>
      <c r="C1324" t="s">
        <v>3141</v>
      </c>
      <c r="D1324" t="str">
        <f>LEFT(Tabla11[[#This Row],[Genero]],1)</f>
        <v>M</v>
      </c>
    </row>
    <row r="1325" spans="1:4">
      <c r="A1325" s="25" t="s">
        <v>2534</v>
      </c>
      <c r="B1325" t="s">
        <v>6025</v>
      </c>
      <c r="C1325" t="s">
        <v>3142</v>
      </c>
      <c r="D1325" t="str">
        <f>LEFT(Tabla11[[#This Row],[Genero]],1)</f>
        <v>F</v>
      </c>
    </row>
    <row r="1326" spans="1:4">
      <c r="A1326" s="25" t="s">
        <v>3031</v>
      </c>
      <c r="B1326" t="s">
        <v>6176</v>
      </c>
      <c r="C1326" t="s">
        <v>3141</v>
      </c>
      <c r="D1326" t="str">
        <f>LEFT(Tabla11[[#This Row],[Genero]],1)</f>
        <v>M</v>
      </c>
    </row>
    <row r="1327" spans="1:4">
      <c r="A1327" s="25" t="s">
        <v>2790</v>
      </c>
      <c r="B1327" t="s">
        <v>5004</v>
      </c>
      <c r="C1327" t="s">
        <v>3141</v>
      </c>
      <c r="D1327" t="str">
        <f>LEFT(Tabla11[[#This Row],[Genero]],1)</f>
        <v>M</v>
      </c>
    </row>
    <row r="1328" spans="1:4">
      <c r="A1328" s="25" t="s">
        <v>2018</v>
      </c>
      <c r="B1328" t="s">
        <v>5623</v>
      </c>
      <c r="C1328" t="s">
        <v>3142</v>
      </c>
      <c r="D1328" t="str">
        <f>LEFT(Tabla11[[#This Row],[Genero]],1)</f>
        <v>F</v>
      </c>
    </row>
    <row r="1329" spans="1:4">
      <c r="A1329" s="25" t="s">
        <v>2914</v>
      </c>
      <c r="B1329" t="s">
        <v>6177</v>
      </c>
      <c r="C1329" t="s">
        <v>3141</v>
      </c>
      <c r="D1329" t="str">
        <f>LEFT(Tabla11[[#This Row],[Genero]],1)</f>
        <v>M</v>
      </c>
    </row>
    <row r="1330" spans="1:4">
      <c r="A1330" s="25" t="s">
        <v>2976</v>
      </c>
      <c r="B1330" t="s">
        <v>6178</v>
      </c>
      <c r="C1330" t="s">
        <v>3141</v>
      </c>
      <c r="D1330" t="str">
        <f>LEFT(Tabla11[[#This Row],[Genero]],1)</f>
        <v>M</v>
      </c>
    </row>
    <row r="1331" spans="1:4">
      <c r="A1331" s="25" t="s">
        <v>2986</v>
      </c>
      <c r="B1331" t="s">
        <v>6179</v>
      </c>
      <c r="C1331" t="s">
        <v>3141</v>
      </c>
      <c r="D1331" t="str">
        <f>LEFT(Tabla11[[#This Row],[Genero]],1)</f>
        <v>M</v>
      </c>
    </row>
    <row r="1332" spans="1:4">
      <c r="A1332" s="25" t="s">
        <v>2968</v>
      </c>
      <c r="B1332" t="s">
        <v>6180</v>
      </c>
      <c r="C1332" t="s">
        <v>3141</v>
      </c>
      <c r="D1332" t="str">
        <f>LEFT(Tabla11[[#This Row],[Genero]],1)</f>
        <v>M</v>
      </c>
    </row>
    <row r="1333" spans="1:4">
      <c r="A1333" s="25" t="s">
        <v>2962</v>
      </c>
      <c r="B1333" t="s">
        <v>6181</v>
      </c>
      <c r="C1333" t="s">
        <v>3141</v>
      </c>
      <c r="D1333" t="str">
        <f>LEFT(Tabla11[[#This Row],[Genero]],1)</f>
        <v>M</v>
      </c>
    </row>
    <row r="1334" spans="1:4">
      <c r="A1334" s="25" t="s">
        <v>2916</v>
      </c>
      <c r="B1334" t="s">
        <v>6182</v>
      </c>
      <c r="C1334" t="s">
        <v>3141</v>
      </c>
      <c r="D1334" t="str">
        <f>LEFT(Tabla11[[#This Row],[Genero]],1)</f>
        <v>M</v>
      </c>
    </row>
    <row r="1335" spans="1:4">
      <c r="A1335" s="25" t="s">
        <v>2928</v>
      </c>
      <c r="B1335" t="s">
        <v>6183</v>
      </c>
      <c r="C1335" t="s">
        <v>3141</v>
      </c>
      <c r="D1335" t="str">
        <f>LEFT(Tabla11[[#This Row],[Genero]],1)</f>
        <v>M</v>
      </c>
    </row>
    <row r="1336" spans="1:4">
      <c r="A1336" s="25" t="s">
        <v>3246</v>
      </c>
      <c r="B1336" t="s">
        <v>5273</v>
      </c>
      <c r="C1336" t="s">
        <v>3142</v>
      </c>
      <c r="D1336" t="str">
        <f>LEFT(Tabla11[[#This Row],[Genero]],1)</f>
        <v>F</v>
      </c>
    </row>
    <row r="1337" spans="1:4">
      <c r="A1337" s="25" t="s">
        <v>2948</v>
      </c>
      <c r="B1337" t="s">
        <v>6184</v>
      </c>
      <c r="C1337" t="s">
        <v>3142</v>
      </c>
      <c r="D1337" t="str">
        <f>LEFT(Tabla11[[#This Row],[Genero]],1)</f>
        <v>F</v>
      </c>
    </row>
    <row r="1338" spans="1:4">
      <c r="A1338" s="25" t="s">
        <v>3035</v>
      </c>
      <c r="B1338" t="s">
        <v>6185</v>
      </c>
      <c r="C1338" t="s">
        <v>3141</v>
      </c>
      <c r="D1338" t="str">
        <f>LEFT(Tabla11[[#This Row],[Genero]],1)</f>
        <v>M</v>
      </c>
    </row>
    <row r="1339" spans="1:4">
      <c r="A1339" s="25" t="s">
        <v>2721</v>
      </c>
      <c r="B1339" t="s">
        <v>5274</v>
      </c>
      <c r="C1339" t="s">
        <v>3142</v>
      </c>
      <c r="D1339" t="str">
        <f>LEFT(Tabla11[[#This Row],[Genero]],1)</f>
        <v>F</v>
      </c>
    </row>
    <row r="1340" spans="1:4">
      <c r="A1340" s="25" t="s">
        <v>2920</v>
      </c>
      <c r="B1340" t="s">
        <v>6186</v>
      </c>
      <c r="C1340" t="s">
        <v>3141</v>
      </c>
      <c r="D1340" t="str">
        <f>LEFT(Tabla11[[#This Row],[Genero]],1)</f>
        <v>M</v>
      </c>
    </row>
    <row r="1341" spans="1:4">
      <c r="A1341" s="25" t="s">
        <v>2959</v>
      </c>
      <c r="B1341" t="s">
        <v>6187</v>
      </c>
      <c r="C1341" t="s">
        <v>3141</v>
      </c>
      <c r="D1341" t="str">
        <f>LEFT(Tabla11[[#This Row],[Genero]],1)</f>
        <v>M</v>
      </c>
    </row>
    <row r="1342" spans="1:4">
      <c r="A1342" s="25" t="s">
        <v>3323</v>
      </c>
      <c r="B1342" t="s">
        <v>5005</v>
      </c>
      <c r="C1342" t="s">
        <v>3141</v>
      </c>
      <c r="D1342" t="str">
        <f>LEFT(Tabla11[[#This Row],[Genero]],1)</f>
        <v>M</v>
      </c>
    </row>
    <row r="1343" spans="1:4">
      <c r="A1343" s="25" t="s">
        <v>2436</v>
      </c>
      <c r="B1343" t="s">
        <v>6026</v>
      </c>
      <c r="C1343" t="s">
        <v>3141</v>
      </c>
      <c r="D1343" t="str">
        <f>LEFT(Tabla11[[#This Row],[Genero]],1)</f>
        <v>M</v>
      </c>
    </row>
    <row r="1344" spans="1:4">
      <c r="A1344" s="25" t="s">
        <v>2924</v>
      </c>
      <c r="B1344" t="s">
        <v>6188</v>
      </c>
      <c r="C1344" t="s">
        <v>3142</v>
      </c>
      <c r="D1344" t="str">
        <f>LEFT(Tabla11[[#This Row],[Genero]],1)</f>
        <v>F</v>
      </c>
    </row>
    <row r="1345" spans="1:4">
      <c r="A1345" s="25" t="s">
        <v>2044</v>
      </c>
      <c r="B1345" t="s">
        <v>5624</v>
      </c>
      <c r="C1345" t="s">
        <v>3141</v>
      </c>
      <c r="D1345" t="str">
        <f>LEFT(Tabla11[[#This Row],[Genero]],1)</f>
        <v>M</v>
      </c>
    </row>
    <row r="1346" spans="1:4">
      <c r="A1346" s="25" t="s">
        <v>2927</v>
      </c>
      <c r="B1346" t="s">
        <v>6189</v>
      </c>
      <c r="C1346" t="s">
        <v>3142</v>
      </c>
      <c r="D1346" t="str">
        <f>LEFT(Tabla11[[#This Row],[Genero]],1)</f>
        <v>F</v>
      </c>
    </row>
    <row r="1347" spans="1:4">
      <c r="A1347" s="25" t="s">
        <v>2047</v>
      </c>
      <c r="B1347" t="s">
        <v>5625</v>
      </c>
      <c r="C1347" t="s">
        <v>3141</v>
      </c>
      <c r="D1347" t="str">
        <f>LEFT(Tabla11[[#This Row],[Genero]],1)</f>
        <v>M</v>
      </c>
    </row>
    <row r="1348" spans="1:4">
      <c r="A1348" s="25" t="s">
        <v>2560</v>
      </c>
      <c r="B1348" t="s">
        <v>5275</v>
      </c>
      <c r="C1348" t="s">
        <v>3142</v>
      </c>
      <c r="D1348" t="str">
        <f>LEFT(Tabla11[[#This Row],[Genero]],1)</f>
        <v>F</v>
      </c>
    </row>
    <row r="1349" spans="1:4">
      <c r="A1349" s="25" t="s">
        <v>2056</v>
      </c>
      <c r="B1349" t="s">
        <v>5626</v>
      </c>
      <c r="C1349" t="s">
        <v>3142</v>
      </c>
      <c r="D1349" t="str">
        <f>LEFT(Tabla11[[#This Row],[Genero]],1)</f>
        <v>F</v>
      </c>
    </row>
    <row r="1350" spans="1:4">
      <c r="A1350" s="25" t="s">
        <v>2323</v>
      </c>
      <c r="B1350" t="s">
        <v>6027</v>
      </c>
      <c r="C1350" t="s">
        <v>3142</v>
      </c>
      <c r="D1350" t="str">
        <f>LEFT(Tabla11[[#This Row],[Genero]],1)</f>
        <v>F</v>
      </c>
    </row>
    <row r="1351" spans="1:4">
      <c r="A1351" s="25" t="s">
        <v>3099</v>
      </c>
      <c r="B1351" t="s">
        <v>6028</v>
      </c>
      <c r="C1351" t="s">
        <v>3142</v>
      </c>
      <c r="D1351" t="str">
        <f>LEFT(Tabla11[[#This Row],[Genero]],1)</f>
        <v>F</v>
      </c>
    </row>
    <row r="1352" spans="1:4">
      <c r="A1352" s="25" t="s">
        <v>3347</v>
      </c>
      <c r="B1352" t="s">
        <v>6190</v>
      </c>
      <c r="C1352" t="s">
        <v>3141</v>
      </c>
      <c r="D1352" t="str">
        <f>LEFT(Tabla11[[#This Row],[Genero]],1)</f>
        <v>M</v>
      </c>
    </row>
    <row r="1353" spans="1:4">
      <c r="A1353" s="25" t="s">
        <v>2019</v>
      </c>
      <c r="B1353" t="s">
        <v>5627</v>
      </c>
      <c r="C1353" t="s">
        <v>3141</v>
      </c>
      <c r="D1353" t="str">
        <f>LEFT(Tabla11[[#This Row],[Genero]],1)</f>
        <v>M</v>
      </c>
    </row>
    <row r="1354" spans="1:4">
      <c r="A1354" s="25" t="s">
        <v>2398</v>
      </c>
      <c r="B1354" t="s">
        <v>6029</v>
      </c>
      <c r="C1354" t="s">
        <v>3141</v>
      </c>
      <c r="D1354" t="str">
        <f>LEFT(Tabla11[[#This Row],[Genero]],1)</f>
        <v>M</v>
      </c>
    </row>
    <row r="1355" spans="1:4">
      <c r="A1355" s="25" t="s">
        <v>2373</v>
      </c>
      <c r="B1355" t="s">
        <v>6030</v>
      </c>
      <c r="C1355" t="s">
        <v>3142</v>
      </c>
      <c r="D1355" t="str">
        <f>LEFT(Tabla11[[#This Row],[Genero]],1)</f>
        <v>F</v>
      </c>
    </row>
    <row r="1356" spans="1:4">
      <c r="A1356" s="25" t="s">
        <v>3090</v>
      </c>
      <c r="B1356" t="s">
        <v>5628</v>
      </c>
      <c r="C1356" t="s">
        <v>3142</v>
      </c>
      <c r="D1356" t="str">
        <f>LEFT(Tabla11[[#This Row],[Genero]],1)</f>
        <v>F</v>
      </c>
    </row>
    <row r="1357" spans="1:4">
      <c r="A1357" s="25" t="s">
        <v>3330</v>
      </c>
      <c r="B1357" t="s">
        <v>5629</v>
      </c>
      <c r="C1357" t="s">
        <v>3141</v>
      </c>
      <c r="D1357" t="str">
        <f>LEFT(Tabla11[[#This Row],[Genero]],1)</f>
        <v>M</v>
      </c>
    </row>
    <row r="1358" spans="1:4">
      <c r="A1358" s="25" t="s">
        <v>2305</v>
      </c>
      <c r="B1358" t="s">
        <v>6031</v>
      </c>
      <c r="C1358" t="s">
        <v>3142</v>
      </c>
      <c r="D1358" t="str">
        <f>LEFT(Tabla11[[#This Row],[Genero]],1)</f>
        <v>F</v>
      </c>
    </row>
    <row r="1359" spans="1:4">
      <c r="A1359" s="25" t="s">
        <v>3130</v>
      </c>
      <c r="B1359" t="s">
        <v>6191</v>
      </c>
      <c r="C1359" t="s">
        <v>3141</v>
      </c>
      <c r="D1359" t="str">
        <f>LEFT(Tabla11[[#This Row],[Genero]],1)</f>
        <v>M</v>
      </c>
    </row>
    <row r="1360" spans="1:4">
      <c r="A1360" s="25" t="s">
        <v>2746</v>
      </c>
      <c r="B1360" t="s">
        <v>5276</v>
      </c>
      <c r="C1360" t="s">
        <v>3142</v>
      </c>
      <c r="D1360" t="str">
        <f>LEFT(Tabla11[[#This Row],[Genero]],1)</f>
        <v>F</v>
      </c>
    </row>
    <row r="1361" spans="1:4">
      <c r="A1361" s="25" t="s">
        <v>4782</v>
      </c>
      <c r="B1361" t="s">
        <v>6032</v>
      </c>
      <c r="C1361" t="s">
        <v>3142</v>
      </c>
      <c r="D1361" t="str">
        <f>LEFT(Tabla11[[#This Row],[Genero]],1)</f>
        <v>F</v>
      </c>
    </row>
    <row r="1362" spans="1:4">
      <c r="A1362" s="25" t="s">
        <v>4819</v>
      </c>
      <c r="B1362" t="s">
        <v>5006</v>
      </c>
      <c r="C1362" t="s">
        <v>3142</v>
      </c>
      <c r="D1362" t="str">
        <f>LEFT(Tabla11[[#This Row],[Genero]],1)</f>
        <v>F</v>
      </c>
    </row>
    <row r="1363" spans="1:4">
      <c r="A1363" s="25" t="s">
        <v>2261</v>
      </c>
      <c r="B1363" t="s">
        <v>5630</v>
      </c>
      <c r="C1363" t="s">
        <v>3142</v>
      </c>
      <c r="D1363" t="str">
        <f>LEFT(Tabla11[[#This Row],[Genero]],1)</f>
        <v>F</v>
      </c>
    </row>
    <row r="1364" spans="1:4">
      <c r="A1364" s="25" t="s">
        <v>3093</v>
      </c>
      <c r="B1364" t="s">
        <v>6033</v>
      </c>
      <c r="C1364" t="s">
        <v>3142</v>
      </c>
      <c r="D1364" t="str">
        <f>LEFT(Tabla11[[#This Row],[Genero]],1)</f>
        <v>F</v>
      </c>
    </row>
    <row r="1365" spans="1:4">
      <c r="A1365" s="25" t="s">
        <v>2259</v>
      </c>
      <c r="B1365" t="s">
        <v>5631</v>
      </c>
      <c r="C1365" t="s">
        <v>3142</v>
      </c>
      <c r="D1365" t="str">
        <f>LEFT(Tabla11[[#This Row],[Genero]],1)</f>
        <v>F</v>
      </c>
    </row>
    <row r="1366" spans="1:4">
      <c r="A1366" s="25" t="s">
        <v>2240</v>
      </c>
      <c r="B1366" t="s">
        <v>5632</v>
      </c>
      <c r="C1366" t="s">
        <v>3141</v>
      </c>
      <c r="D1366" t="str">
        <f>LEFT(Tabla11[[#This Row],[Genero]],1)</f>
        <v>M</v>
      </c>
    </row>
    <row r="1367" spans="1:4">
      <c r="A1367" s="25" t="s">
        <v>2953</v>
      </c>
      <c r="B1367" t="s">
        <v>6192</v>
      </c>
      <c r="C1367" t="s">
        <v>3141</v>
      </c>
      <c r="D1367" t="str">
        <f>LEFT(Tabla11[[#This Row],[Genero]],1)</f>
        <v>M</v>
      </c>
    </row>
    <row r="1368" spans="1:4">
      <c r="A1368" s="25" t="s">
        <v>2641</v>
      </c>
      <c r="B1368" t="s">
        <v>5277</v>
      </c>
      <c r="C1368" t="s">
        <v>3141</v>
      </c>
      <c r="D1368" t="str">
        <f>LEFT(Tabla11[[#This Row],[Genero]],1)</f>
        <v>M</v>
      </c>
    </row>
    <row r="1369" spans="1:4">
      <c r="A1369" s="25" t="s">
        <v>3348</v>
      </c>
      <c r="B1369" t="s">
        <v>6193</v>
      </c>
      <c r="C1369" t="s">
        <v>3141</v>
      </c>
      <c r="D1369" t="str">
        <f>LEFT(Tabla11[[#This Row],[Genero]],1)</f>
        <v>M</v>
      </c>
    </row>
    <row r="1370" spans="1:4">
      <c r="A1370" s="25" t="s">
        <v>2477</v>
      </c>
      <c r="B1370" t="s">
        <v>6034</v>
      </c>
      <c r="C1370" t="s">
        <v>3141</v>
      </c>
      <c r="D1370" t="str">
        <f>LEFT(Tabla11[[#This Row],[Genero]],1)</f>
        <v>M</v>
      </c>
    </row>
    <row r="1371" spans="1:4">
      <c r="A1371" s="25" t="s">
        <v>2570</v>
      </c>
      <c r="B1371" t="s">
        <v>5278</v>
      </c>
      <c r="C1371" t="s">
        <v>3142</v>
      </c>
      <c r="D1371" t="str">
        <f>LEFT(Tabla11[[#This Row],[Genero]],1)</f>
        <v>F</v>
      </c>
    </row>
    <row r="1372" spans="1:4">
      <c r="A1372" s="25" t="s">
        <v>2364</v>
      </c>
      <c r="B1372" t="s">
        <v>6035</v>
      </c>
      <c r="C1372" t="s">
        <v>3141</v>
      </c>
      <c r="D1372" t="str">
        <f>LEFT(Tabla11[[#This Row],[Genero]],1)</f>
        <v>M</v>
      </c>
    </row>
    <row r="1373" spans="1:4">
      <c r="A1373" s="25" t="s">
        <v>3027</v>
      </c>
      <c r="B1373" t="s">
        <v>6194</v>
      </c>
      <c r="C1373" t="s">
        <v>3141</v>
      </c>
      <c r="D1373" t="str">
        <f>LEFT(Tabla11[[#This Row],[Genero]],1)</f>
        <v>M</v>
      </c>
    </row>
    <row r="1374" spans="1:4">
      <c r="A1374" s="25" t="s">
        <v>2464</v>
      </c>
      <c r="B1374" t="s">
        <v>6036</v>
      </c>
      <c r="C1374" t="s">
        <v>3142</v>
      </c>
      <c r="D1374" t="str">
        <f>LEFT(Tabla11[[#This Row],[Genero]],1)</f>
        <v>F</v>
      </c>
    </row>
    <row r="1375" spans="1:4">
      <c r="A1375" s="25" t="s">
        <v>2057</v>
      </c>
      <c r="B1375" t="s">
        <v>5633</v>
      </c>
      <c r="C1375" t="s">
        <v>3141</v>
      </c>
      <c r="D1375" t="str">
        <f>LEFT(Tabla11[[#This Row],[Genero]],1)</f>
        <v>M</v>
      </c>
    </row>
    <row r="1376" spans="1:4">
      <c r="A1376" s="25" t="s">
        <v>3349</v>
      </c>
      <c r="B1376" t="s">
        <v>6195</v>
      </c>
      <c r="C1376" t="s">
        <v>3141</v>
      </c>
      <c r="D1376" t="str">
        <f>LEFT(Tabla11[[#This Row],[Genero]],1)</f>
        <v>M</v>
      </c>
    </row>
    <row r="1377" spans="1:4">
      <c r="A1377" s="25" t="s">
        <v>2100</v>
      </c>
      <c r="B1377" t="s">
        <v>5634</v>
      </c>
      <c r="C1377" t="s">
        <v>3141</v>
      </c>
      <c r="D1377" t="str">
        <f>LEFT(Tabla11[[#This Row],[Genero]],1)</f>
        <v>M</v>
      </c>
    </row>
    <row r="1378" spans="1:4">
      <c r="A1378" s="25" t="s">
        <v>2842</v>
      </c>
      <c r="B1378" t="s">
        <v>5007</v>
      </c>
      <c r="C1378" t="s">
        <v>3142</v>
      </c>
      <c r="D1378" t="str">
        <f>LEFT(Tabla11[[#This Row],[Genero]],1)</f>
        <v>F</v>
      </c>
    </row>
    <row r="1379" spans="1:4">
      <c r="A1379" s="25" t="s">
        <v>2179</v>
      </c>
      <c r="B1379" t="s">
        <v>5635</v>
      </c>
      <c r="C1379" t="s">
        <v>3141</v>
      </c>
      <c r="D1379" t="str">
        <f>LEFT(Tabla11[[#This Row],[Genero]],1)</f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V1384"/>
  <sheetViews>
    <sheetView topLeftCell="G1236" zoomScaleNormal="100" workbookViewId="0"/>
  </sheetViews>
  <sheetFormatPr defaultColWidth="11.42578125" defaultRowHeight="15"/>
  <cols>
    <col min="1" max="1" width="14.28515625" bestFit="1" customWidth="1"/>
    <col min="2" max="2" width="16.42578125" bestFit="1" customWidth="1"/>
    <col min="3" max="3" width="9.5703125" bestFit="1" customWidth="1"/>
    <col min="4" max="4" width="20.42578125" customWidth="1"/>
    <col min="5" max="5" width="12" customWidth="1"/>
    <col min="6" max="6" width="50.7109375" bestFit="1" customWidth="1"/>
    <col min="7" max="7" width="53.28515625" customWidth="1"/>
    <col min="8" max="8" width="28.42578125" customWidth="1"/>
    <col min="9" max="10" width="25.28515625" hidden="1" customWidth="1"/>
    <col min="11" max="11" width="36.42578125" hidden="1" customWidth="1"/>
    <col min="12" max="12" width="36.42578125" customWidth="1"/>
    <col min="13" max="13" width="11.140625" style="8" customWidth="1"/>
    <col min="14" max="14" width="11.42578125" customWidth="1"/>
    <col min="15" max="15" width="14.140625" customWidth="1"/>
    <col min="16" max="16" width="11.28515625" bestFit="1" customWidth="1"/>
    <col min="17" max="18" width="9.5703125" bestFit="1" customWidth="1"/>
    <col min="19" max="19" width="16.42578125" bestFit="1" customWidth="1"/>
    <col min="20" max="20" width="11.5703125" bestFit="1" customWidth="1"/>
    <col min="21" max="21" width="9.42578125" bestFit="1" customWidth="1"/>
    <col min="22" max="22" width="18.5703125" bestFit="1" customWidth="1"/>
  </cols>
  <sheetData>
    <row r="1" spans="1:22" ht="38.25" customHeight="1"/>
    <row r="4" spans="1:22">
      <c r="A4" s="26" t="s">
        <v>3080</v>
      </c>
      <c r="B4" s="26" t="s">
        <v>1980</v>
      </c>
      <c r="C4" s="26" t="s">
        <v>3087</v>
      </c>
      <c r="D4" s="26" t="s">
        <v>3358</v>
      </c>
      <c r="E4" s="26" t="s">
        <v>3081</v>
      </c>
      <c r="F4" s="26" t="s">
        <v>1655</v>
      </c>
      <c r="G4" s="26" t="s">
        <v>2</v>
      </c>
      <c r="H4" s="26" t="s">
        <v>1731</v>
      </c>
      <c r="I4" s="26" t="s">
        <v>3273</v>
      </c>
      <c r="J4" s="26" t="s">
        <v>6225</v>
      </c>
      <c r="K4" s="26" t="s">
        <v>3275</v>
      </c>
      <c r="L4" s="26" t="s">
        <v>1733</v>
      </c>
      <c r="M4" s="33" t="s">
        <v>1026</v>
      </c>
      <c r="N4" s="32" t="s">
        <v>1027</v>
      </c>
      <c r="O4" s="26" t="s">
        <v>2013</v>
      </c>
      <c r="P4" s="26" t="s">
        <v>3</v>
      </c>
      <c r="Q4" s="26" t="s">
        <v>4</v>
      </c>
      <c r="R4" s="26" t="s">
        <v>5</v>
      </c>
      <c r="S4" s="26" t="s">
        <v>1649</v>
      </c>
      <c r="T4" s="26" t="s">
        <v>2014</v>
      </c>
      <c r="U4" s="26" t="s">
        <v>3226</v>
      </c>
      <c r="V4" s="26" t="s">
        <v>3225</v>
      </c>
    </row>
    <row r="5" spans="1:22" hidden="1">
      <c r="A5" s="38" t="s">
        <v>3052</v>
      </c>
      <c r="B5" s="38" t="s">
        <v>11</v>
      </c>
      <c r="C5" s="38" t="s">
        <v>3088</v>
      </c>
      <c r="D5" s="38" t="str">
        <f>Tabla20[[#This Row],[cedula]]&amp;Tabla20[[#This Row],[ctapresup]]</f>
        <v>001007324602.1.1.1.01</v>
      </c>
      <c r="E5" s="38" t="s">
        <v>2196</v>
      </c>
      <c r="F5" s="38" t="str">
        <f>_xlfn.XLOOKUP(Tabla20[[#This Row],[cedula]],TMODELO[Numero Documento],TMODELO[Empleado])</f>
        <v>MILAGROS CONSUELO DE LA ALTAGR GERMAN OLALLA</v>
      </c>
      <c r="G5" s="38" t="str">
        <f>_xlfn.XLOOKUP(Tabla20[[#This Row],[cedula]],TMODELO[Numero Documento],TMODELO[Cargo])</f>
        <v>MINISTRO (A) DE CULTURA</v>
      </c>
      <c r="H5" s="38" t="str">
        <f>_xlfn.XLOOKUP(Tabla20[[#This Row],[cedula]],TMODELO[Numero Documento],TMODELO[Lugar Funciones])</f>
        <v>MINISTERIO DE CULTURA</v>
      </c>
      <c r="I5" s="45" t="str">
        <f>_xlfn.XLOOKUP(Tabla20[[#This Row],[cedula]],TCARRERA[CEDULA],TCARRERA[CATEGORIA DEL SERVIDOR],"")</f>
        <v/>
      </c>
      <c r="J5" s="45" t="str">
        <f>Tabla20[[#This Row],[TIPO]]</f>
        <v>FIJO</v>
      </c>
      <c r="K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" s="27" t="str">
        <f>IF(Tabla20[[#This Row],[CARRERA]]="CARRERA ADMINISTRATIVA",Tabla20[[#This Row],[CARRERA]],Tabla20[[#This Row],[STATUS]])</f>
        <v>DE LIBRE NOMBRAMIENTO Y REMOCION</v>
      </c>
      <c r="M5" s="36" t="str">
        <f>IF(Tabla20[[#This Row],[TIPO]]="Temporales",_xlfn.XLOOKUP(Tabla20[[#This Row],[NOMBRE Y APELLIDO]],TFECHAS[NOMBRE Y APELLIDO],TFECHAS[DESDE]),"")</f>
        <v/>
      </c>
      <c r="N5" s="36" t="str">
        <f>IF(Tabla20[[#This Row],[TIPO]]="Temporales",_xlfn.XLOOKUP(Tabla20[[#This Row],[NOMBRE Y APELLIDO]],TFECHAS[NOMBRE Y APELLIDO],TFECHAS[HASTA]),"")</f>
        <v/>
      </c>
      <c r="O5" s="39">
        <f>_xlfn.XLOOKUP(Tabla20[[#This Row],[COD]],TMES[COD],TMES[sbruto])</f>
        <v>300000</v>
      </c>
      <c r="P5" s="42">
        <f>_xlfn.XLOOKUP(Tabla20[[#This Row],[COD]],TMES[COD],TMES[ISR])</f>
        <v>60194.42</v>
      </c>
      <c r="Q5" s="40">
        <f>_xlfn.XLOOKUP(Tabla20[[#This Row],[COD]],TMES[COD],TMES[SFS])</f>
        <v>4943.8</v>
      </c>
      <c r="R5" s="40">
        <f>_xlfn.XLOOKUP(Tabla20[[#This Row],[COD]],TMES[COD],TMES[AFP])</f>
        <v>8610</v>
      </c>
      <c r="S5" s="40">
        <f>Tabla20[[#This Row],[sbruto]]-SUM(Tabla20[[#This Row],[ISR]:[AFP]])-Tabla20[[#This Row],[sneto]]</f>
        <v>2025</v>
      </c>
      <c r="T5" s="40">
        <f>_xlfn.XLOOKUP(Tabla20[[#This Row],[COD]],TMES[COD],TMES[sneto])</f>
        <v>224226.78</v>
      </c>
      <c r="U5" s="28" t="str">
        <f>_xlfn.XLOOKUP(Tabla20[[#This Row],[cedula]],Tabla11[Numero Documento],Tabla11[GEN])</f>
        <v>F</v>
      </c>
      <c r="V5" s="29" t="str">
        <f>_xlfn.XLOOKUP(Tabla20[[#This Row],[cedula]],TMODELO[Numero Documento],TMODELO[Lugar Funciones Codigo])</f>
        <v>01.83</v>
      </c>
    </row>
    <row r="6" spans="1:22" hidden="1">
      <c r="A6" s="38" t="s">
        <v>3052</v>
      </c>
      <c r="B6" s="38" t="s">
        <v>11</v>
      </c>
      <c r="C6" s="38" t="s">
        <v>3088</v>
      </c>
      <c r="D6" s="38" t="str">
        <f>Tabla20[[#This Row],[cedula]]&amp;Tabla20[[#This Row],[ctapresup]]</f>
        <v>402239430162.1.1.1.01</v>
      </c>
      <c r="E6" s="38" t="s">
        <v>2894</v>
      </c>
      <c r="F6" s="38" t="str">
        <f>_xlfn.XLOOKUP(Tabla20[[#This Row],[cedula]],TMODELO[Numero Documento],TMODELO[Empleado])</f>
        <v>YELTSIN DANIEL SANCHEZ MORENO</v>
      </c>
      <c r="G6" s="38" t="str">
        <f>_xlfn.XLOOKUP(Tabla20[[#This Row],[cedula]],TMODELO[Numero Documento],TMODELO[Cargo])</f>
        <v>DIRECTOR(A) DE GABINETE</v>
      </c>
      <c r="H6" s="38" t="str">
        <f>_xlfn.XLOOKUP(Tabla20[[#This Row],[cedula]],TMODELO[Numero Documento],TMODELO[Lugar Funciones])</f>
        <v>MINISTERIO DE CULTURA</v>
      </c>
      <c r="I6" s="45" t="str">
        <f>_xlfn.XLOOKUP(Tabla20[[#This Row],[cedula]],TCARRERA[CEDULA],TCARRERA[CATEGORIA DEL SERVIDOR],"")</f>
        <v/>
      </c>
      <c r="J6" s="45" t="str">
        <f>Tabla20[[#This Row],[TIPO]]</f>
        <v>FIJO</v>
      </c>
      <c r="K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" s="24" t="str">
        <f>IF(Tabla20[[#This Row],[CARRERA]]="CARRERA ADMINISTRATIVA",Tabla20[[#This Row],[CARRERA]],Tabla20[[#This Row],[STATUS]])</f>
        <v>FIJO</v>
      </c>
      <c r="M6" s="35" t="str">
        <f>IF(Tabla20[[#This Row],[TIPO]]="Temporales",_xlfn.XLOOKUP(Tabla20[[#This Row],[NOMBRE Y APELLIDO]],TFECHAS[NOMBRE Y APELLIDO],TFECHAS[DESDE]),"")</f>
        <v/>
      </c>
      <c r="N6" s="35" t="str">
        <f>IF(Tabla20[[#This Row],[TIPO]]="Temporales",_xlfn.XLOOKUP(Tabla20[[#This Row],[NOMBRE Y APELLIDO]],TFECHAS[NOMBRE Y APELLIDO],TFECHAS[HASTA]),"")</f>
        <v/>
      </c>
      <c r="O6" s="39">
        <f>_xlfn.XLOOKUP(Tabla20[[#This Row],[COD]],TMES[COD],TMES[sbruto])</f>
        <v>200000</v>
      </c>
      <c r="P6" s="44">
        <f>_xlfn.XLOOKUP(Tabla20[[#This Row],[COD]],TMES[COD],TMES[ISR])</f>
        <v>35911.919999999998</v>
      </c>
      <c r="Q6" s="40">
        <f>_xlfn.XLOOKUP(Tabla20[[#This Row],[COD]],TMES[COD],TMES[SFS])</f>
        <v>4943.8</v>
      </c>
      <c r="R6" s="40">
        <f>_xlfn.XLOOKUP(Tabla20[[#This Row],[COD]],TMES[COD],TMES[AFP])</f>
        <v>5740</v>
      </c>
      <c r="S6" s="40">
        <f>Tabla20[[#This Row],[sbruto]]-SUM(Tabla20[[#This Row],[ISR]:[AFP]])-Tabla20[[#This Row],[sneto]]</f>
        <v>25</v>
      </c>
      <c r="T6" s="40">
        <f>_xlfn.XLOOKUP(Tabla20[[#This Row],[COD]],TMES[COD],TMES[sneto])</f>
        <v>153379.28</v>
      </c>
      <c r="U6" s="28" t="str">
        <f>_xlfn.XLOOKUP(Tabla20[[#This Row],[cedula]],Tabla11[Numero Documento],Tabla11[GEN])</f>
        <v>M</v>
      </c>
      <c r="V6" s="83" t="str">
        <f>_xlfn.XLOOKUP(Tabla20[[#This Row],[cedula]],TMODELO[Numero Documento],TMODELO[Lugar Funciones Codigo])</f>
        <v>01.83</v>
      </c>
    </row>
    <row r="7" spans="1:22" hidden="1">
      <c r="A7" s="38" t="s">
        <v>3052</v>
      </c>
      <c r="B7" s="38" t="s">
        <v>11</v>
      </c>
      <c r="C7" s="38" t="s">
        <v>3088</v>
      </c>
      <c r="D7" s="38" t="str">
        <f>Tabla20[[#This Row],[cedula]]&amp;Tabla20[[#This Row],[ctapresup]]</f>
        <v>001153445822.1.1.1.01</v>
      </c>
      <c r="E7" s="38" t="s">
        <v>2042</v>
      </c>
      <c r="F7" s="38" t="str">
        <f>_xlfn.XLOOKUP(Tabla20[[#This Row],[cedula]],TMODELO[Numero Documento],TMODELO[Empleado])</f>
        <v>BEATRIZ FERRER RODRIGUEZ</v>
      </c>
      <c r="G7" s="38" t="str">
        <f>_xlfn.XLOOKUP(Tabla20[[#This Row],[cedula]],TMODELO[Numero Documento],TMODELO[Cargo])</f>
        <v>COORDINADOR (A)</v>
      </c>
      <c r="H7" s="38" t="str">
        <f>_xlfn.XLOOKUP(Tabla20[[#This Row],[cedula]],TMODELO[Numero Documento],TMODELO[Lugar Funciones])</f>
        <v>MINISTERIO DE CULTURA</v>
      </c>
      <c r="I7" s="45" t="str">
        <f>_xlfn.XLOOKUP(Tabla20[[#This Row],[cedula]],TCARRERA[CEDULA],TCARRERA[CATEGORIA DEL SERVIDOR],"")</f>
        <v/>
      </c>
      <c r="J7" s="45" t="str">
        <f>Tabla20[[#This Row],[TIPO]]</f>
        <v>FIJO</v>
      </c>
      <c r="K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7" s="24" t="str">
        <f>IF(Tabla20[[#This Row],[CARRERA]]="CARRERA ADMINISTRATIVA",Tabla20[[#This Row],[CARRERA]],Tabla20[[#This Row],[STATUS]])</f>
        <v>EMPLEADO DE CONFIANZA</v>
      </c>
      <c r="M7" s="34" t="str">
        <f>IF(Tabla20[[#This Row],[TIPO]]="Temporales",_xlfn.XLOOKUP(Tabla20[[#This Row],[NOMBRE Y APELLIDO]],TFECHAS[NOMBRE Y APELLIDO],TFECHAS[DESDE]),"")</f>
        <v/>
      </c>
      <c r="N7" s="34" t="str">
        <f>IF(Tabla20[[#This Row],[TIPO]]="Temporales",_xlfn.XLOOKUP(Tabla20[[#This Row],[NOMBRE Y APELLIDO]],TFECHAS[NOMBRE Y APELLIDO],TFECHAS[HASTA]),"")</f>
        <v/>
      </c>
      <c r="O7" s="39">
        <f>_xlfn.XLOOKUP(Tabla20[[#This Row],[COD]],TMES[COD],TMES[sbruto])</f>
        <v>180000</v>
      </c>
      <c r="P7" s="41">
        <f>_xlfn.XLOOKUP(Tabla20[[#This Row],[COD]],TMES[COD],TMES[ISR])</f>
        <v>31055.42</v>
      </c>
      <c r="Q7" s="40">
        <f>_xlfn.XLOOKUP(Tabla20[[#This Row],[COD]],TMES[COD],TMES[SFS])</f>
        <v>4943.8</v>
      </c>
      <c r="R7" s="40">
        <f>_xlfn.XLOOKUP(Tabla20[[#This Row],[COD]],TMES[COD],TMES[AFP])</f>
        <v>5166</v>
      </c>
      <c r="S7" s="40">
        <f>Tabla20[[#This Row],[sbruto]]-SUM(Tabla20[[#This Row],[ISR]:[AFP]])-Tabla20[[#This Row],[sneto]]</f>
        <v>1025</v>
      </c>
      <c r="T7" s="40">
        <f>_xlfn.XLOOKUP(Tabla20[[#This Row],[COD]],TMES[COD],TMES[sneto])</f>
        <v>137809.78</v>
      </c>
      <c r="U7" s="28" t="str">
        <f>_xlfn.XLOOKUP(Tabla20[[#This Row],[cedula]],Tabla11[Numero Documento],Tabla11[GEN])</f>
        <v>F</v>
      </c>
      <c r="V7" s="83" t="str">
        <f>_xlfn.XLOOKUP(Tabla20[[#This Row],[cedula]],TMODELO[Numero Documento],TMODELO[Lugar Funciones Codigo])</f>
        <v>01.83</v>
      </c>
    </row>
    <row r="8" spans="1:22" hidden="1">
      <c r="A8" s="38" t="s">
        <v>3052</v>
      </c>
      <c r="B8" s="38" t="s">
        <v>11</v>
      </c>
      <c r="C8" s="38" t="s">
        <v>3088</v>
      </c>
      <c r="D8" s="38" t="str">
        <f>Tabla20[[#This Row],[cedula]]&amp;Tabla20[[#This Row],[ctapresup]]</f>
        <v>001006728562.1.1.1.01</v>
      </c>
      <c r="E8" s="38" t="s">
        <v>2117</v>
      </c>
      <c r="F8" s="38" t="str">
        <f>_xlfn.XLOOKUP(Tabla20[[#This Row],[cedula]],TMODELO[Numero Documento],TMODELO[Empleado])</f>
        <v>HENRY ARTURO MERCEDES VALES</v>
      </c>
      <c r="G8" s="38" t="str">
        <f>_xlfn.XLOOKUP(Tabla20[[#This Row],[cedula]],TMODELO[Numero Documento],TMODELO[Cargo])</f>
        <v>ASESOR</v>
      </c>
      <c r="H8" s="38" t="str">
        <f>_xlfn.XLOOKUP(Tabla20[[#This Row],[cedula]],TMODELO[Numero Documento],TMODELO[Lugar Funciones])</f>
        <v>MINISTERIO DE CULTURA</v>
      </c>
      <c r="I8" s="45" t="str">
        <f>_xlfn.XLOOKUP(Tabla20[[#This Row],[cedula]],TCARRERA[CEDULA],TCARRERA[CATEGORIA DEL SERVIDOR],"")</f>
        <v/>
      </c>
      <c r="J8" s="45" t="str">
        <f>Tabla20[[#This Row],[TIPO]]</f>
        <v>FIJO</v>
      </c>
      <c r="K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8" s="24" t="str">
        <f>IF(Tabla20[[#This Row],[CARRERA]]="CARRERA ADMINISTRATIVA",Tabla20[[#This Row],[CARRERA]],Tabla20[[#This Row],[STATUS]])</f>
        <v>EMPLEADO DE CONFIANZA</v>
      </c>
      <c r="M8" s="35" t="str">
        <f>IF(Tabla20[[#This Row],[TIPO]]="Temporales",_xlfn.XLOOKUP(Tabla20[[#This Row],[NOMBRE Y APELLIDO]],TFECHAS[NOMBRE Y APELLIDO],TFECHAS[DESDE]),"")</f>
        <v/>
      </c>
      <c r="N8" s="35" t="str">
        <f>IF(Tabla20[[#This Row],[TIPO]]="Temporales",_xlfn.XLOOKUP(Tabla20[[#This Row],[NOMBRE Y APELLIDO]],TFECHAS[NOMBRE Y APELLIDO],TFECHAS[HASTA]),"")</f>
        <v/>
      </c>
      <c r="O8" s="39">
        <f>_xlfn.XLOOKUP(Tabla20[[#This Row],[COD]],TMES[COD],TMES[sbruto])</f>
        <v>180000</v>
      </c>
      <c r="P8" s="44">
        <f>_xlfn.XLOOKUP(Tabla20[[#This Row],[COD]],TMES[COD],TMES[ISR])</f>
        <v>31055.42</v>
      </c>
      <c r="Q8" s="40">
        <f>_xlfn.XLOOKUP(Tabla20[[#This Row],[COD]],TMES[COD],TMES[SFS])</f>
        <v>4943.8</v>
      </c>
      <c r="R8" s="40">
        <f>_xlfn.XLOOKUP(Tabla20[[#This Row],[COD]],TMES[COD],TMES[AFP])</f>
        <v>5166</v>
      </c>
      <c r="S8" s="40">
        <f>Tabla20[[#This Row],[sbruto]]-SUM(Tabla20[[#This Row],[ISR]:[AFP]])-Tabla20[[#This Row],[sneto]]</f>
        <v>25</v>
      </c>
      <c r="T8" s="40">
        <f>_xlfn.XLOOKUP(Tabla20[[#This Row],[COD]],TMES[COD],TMES[sneto])</f>
        <v>138809.78</v>
      </c>
      <c r="U8" s="28" t="str">
        <f>_xlfn.XLOOKUP(Tabla20[[#This Row],[cedula]],Tabla11[Numero Documento],Tabla11[GEN])</f>
        <v>M</v>
      </c>
      <c r="V8" s="83" t="str">
        <f>_xlfn.XLOOKUP(Tabla20[[#This Row],[cedula]],TMODELO[Numero Documento],TMODELO[Lugar Funciones Codigo])</f>
        <v>01.83</v>
      </c>
    </row>
    <row r="9" spans="1:22" hidden="1">
      <c r="A9" s="38" t="s">
        <v>3052</v>
      </c>
      <c r="B9" s="38" t="s">
        <v>11</v>
      </c>
      <c r="C9" s="38" t="s">
        <v>3088</v>
      </c>
      <c r="D9" s="38" t="str">
        <f>Tabla20[[#This Row],[cedula]]&amp;Tabla20[[#This Row],[ctapresup]]</f>
        <v>001123955612.1.1.1.01</v>
      </c>
      <c r="E9" s="38" t="s">
        <v>2241</v>
      </c>
      <c r="F9" s="38" t="str">
        <f>_xlfn.XLOOKUP(Tabla20[[#This Row],[cedula]],TMODELO[Numero Documento],TMODELO[Empleado])</f>
        <v>REYNOLDS EMMANUEL ANDUJAR MENDEZ</v>
      </c>
      <c r="G9" s="38" t="str">
        <f>_xlfn.XLOOKUP(Tabla20[[#This Row],[cedula]],TMODELO[Numero Documento],TMODELO[Cargo])</f>
        <v>ASESOR CULTURAL</v>
      </c>
      <c r="H9" s="38" t="str">
        <f>_xlfn.XLOOKUP(Tabla20[[#This Row],[cedula]],TMODELO[Numero Documento],TMODELO[Lugar Funciones])</f>
        <v>MINISTERIO DE CULTURA</v>
      </c>
      <c r="I9" s="45" t="str">
        <f>_xlfn.XLOOKUP(Tabla20[[#This Row],[cedula]],TCARRERA[CEDULA],TCARRERA[CATEGORIA DEL SERVIDOR],"")</f>
        <v/>
      </c>
      <c r="J9" s="45" t="str">
        <f>Tabla20[[#This Row],[TIPO]]</f>
        <v>FIJO</v>
      </c>
      <c r="K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9" s="24" t="str">
        <f>IF(Tabla20[[#This Row],[CARRERA]]="CARRERA ADMINISTRATIVA",Tabla20[[#This Row],[CARRERA]],Tabla20[[#This Row],[STATUS]])</f>
        <v>EMPLEADO DE CONFIANZA</v>
      </c>
      <c r="M9" s="35" t="str">
        <f>IF(Tabla20[[#This Row],[TIPO]]="Temporales",_xlfn.XLOOKUP(Tabla20[[#This Row],[NOMBRE Y APELLIDO]],TFECHAS[NOMBRE Y APELLIDO],TFECHAS[DESDE]),"")</f>
        <v/>
      </c>
      <c r="N9" s="35" t="str">
        <f>IF(Tabla20[[#This Row],[TIPO]]="Temporales",_xlfn.XLOOKUP(Tabla20[[#This Row],[NOMBRE Y APELLIDO]],TFECHAS[NOMBRE Y APELLIDO],TFECHAS[HASTA]),"")</f>
        <v/>
      </c>
      <c r="O9" s="39">
        <f>_xlfn.XLOOKUP(Tabla20[[#This Row],[COD]],TMES[COD],TMES[sbruto])</f>
        <v>175000</v>
      </c>
      <c r="P9" s="43">
        <f>_xlfn.XLOOKUP(Tabla20[[#This Row],[COD]],TMES[COD],TMES[ISR])</f>
        <v>29841.29</v>
      </c>
      <c r="Q9" s="42">
        <f>_xlfn.XLOOKUP(Tabla20[[#This Row],[COD]],TMES[COD],TMES[SFS])</f>
        <v>4943.8</v>
      </c>
      <c r="R9" s="42">
        <f>_xlfn.XLOOKUP(Tabla20[[#This Row],[COD]],TMES[COD],TMES[AFP])</f>
        <v>5022.5</v>
      </c>
      <c r="S9" s="40">
        <f>Tabla20[[#This Row],[sbruto]]-SUM(Tabla20[[#This Row],[ISR]:[AFP]])-Tabla20[[#This Row],[sneto]]</f>
        <v>25</v>
      </c>
      <c r="T9" s="42">
        <f>_xlfn.XLOOKUP(Tabla20[[#This Row],[COD]],TMES[COD],TMES[sneto])</f>
        <v>135167.41</v>
      </c>
      <c r="U9" s="28" t="str">
        <f>_xlfn.XLOOKUP(Tabla20[[#This Row],[cedula]],Tabla11[Numero Documento],Tabla11[GEN])</f>
        <v>M</v>
      </c>
      <c r="V9" s="83" t="str">
        <f>_xlfn.XLOOKUP(Tabla20[[#This Row],[cedula]],TMODELO[Numero Documento],TMODELO[Lugar Funciones Codigo])</f>
        <v>01.83</v>
      </c>
    </row>
    <row r="10" spans="1:22" hidden="1">
      <c r="A10" s="38" t="s">
        <v>3052</v>
      </c>
      <c r="B10" s="38" t="s">
        <v>11</v>
      </c>
      <c r="C10" s="38" t="s">
        <v>3088</v>
      </c>
      <c r="D10" s="38" t="str">
        <f>Tabla20[[#This Row],[cedula]]&amp;Tabla20[[#This Row],[ctapresup]]</f>
        <v>001006215072.1.1.1.01</v>
      </c>
      <c r="E10" s="38" t="s">
        <v>2177</v>
      </c>
      <c r="F10" s="38" t="str">
        <f>_xlfn.XLOOKUP(Tabla20[[#This Row],[cedula]],TMODELO[Numero Documento],TMODELO[Empleado])</f>
        <v>MANUEL DE JESUS NUÑEZ ASENCIO</v>
      </c>
      <c r="G10" s="38" t="str">
        <f>_xlfn.XLOOKUP(Tabla20[[#This Row],[cedula]],TMODELO[Numero Documento],TMODELO[Cargo])</f>
        <v>COORD. CENTRO INVEST. LINGUIST</v>
      </c>
      <c r="H10" s="38" t="str">
        <f>_xlfn.XLOOKUP(Tabla20[[#This Row],[cedula]],TMODELO[Numero Documento],TMODELO[Lugar Funciones])</f>
        <v>MINISTERIO DE CULTURA</v>
      </c>
      <c r="I10" s="45" t="str">
        <f>_xlfn.XLOOKUP(Tabla20[[#This Row],[cedula]],TCARRERA[CEDULA],TCARRERA[CATEGORIA DEL SERVIDOR],"")</f>
        <v/>
      </c>
      <c r="J10" s="45" t="str">
        <f>Tabla20[[#This Row],[TIPO]]</f>
        <v>FIJO</v>
      </c>
      <c r="K1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" s="24" t="str">
        <f>IF(Tabla20[[#This Row],[CARRERA]]="CARRERA ADMINISTRATIVA",Tabla20[[#This Row],[CARRERA]],Tabla20[[#This Row],[STATUS]])</f>
        <v>FIJO</v>
      </c>
      <c r="M10" s="35" t="str">
        <f>IF(Tabla20[[#This Row],[TIPO]]="Temporales",_xlfn.XLOOKUP(Tabla20[[#This Row],[NOMBRE Y APELLIDO]],TFECHAS[NOMBRE Y APELLIDO],TFECHAS[DESDE]),"")</f>
        <v/>
      </c>
      <c r="N10" s="35" t="str">
        <f>IF(Tabla20[[#This Row],[TIPO]]="Temporales",_xlfn.XLOOKUP(Tabla20[[#This Row],[NOMBRE Y APELLIDO]],TFECHAS[NOMBRE Y APELLIDO],TFECHAS[HASTA]),"")</f>
        <v/>
      </c>
      <c r="O10" s="39">
        <f>_xlfn.XLOOKUP(Tabla20[[#This Row],[COD]],TMES[COD],TMES[sbruto])</f>
        <v>150000</v>
      </c>
      <c r="P10" s="44">
        <f>_xlfn.XLOOKUP(Tabla20[[#This Row],[COD]],TMES[COD],TMES[ISR])</f>
        <v>23110.39</v>
      </c>
      <c r="Q10" s="40">
        <f>_xlfn.XLOOKUP(Tabla20[[#This Row],[COD]],TMES[COD],TMES[SFS])</f>
        <v>4560</v>
      </c>
      <c r="R10" s="40">
        <f>_xlfn.XLOOKUP(Tabla20[[#This Row],[COD]],TMES[COD],TMES[AFP])</f>
        <v>4305</v>
      </c>
      <c r="S10" s="40">
        <f>Tabla20[[#This Row],[sbruto]]-SUM(Tabla20[[#This Row],[ISR]:[AFP]])-Tabla20[[#This Row],[sneto]]</f>
        <v>3049.8999999999942</v>
      </c>
      <c r="T10" s="40">
        <f>_xlfn.XLOOKUP(Tabla20[[#This Row],[COD]],TMES[COD],TMES[sneto])</f>
        <v>114974.71</v>
      </c>
      <c r="U10" s="28" t="str">
        <f>_xlfn.XLOOKUP(Tabla20[[#This Row],[cedula]],Tabla11[Numero Documento],Tabla11[GEN])</f>
        <v>M</v>
      </c>
      <c r="V10" s="83" t="str">
        <f>_xlfn.XLOOKUP(Tabla20[[#This Row],[cedula]],TMODELO[Numero Documento],TMODELO[Lugar Funciones Codigo])</f>
        <v>01.83</v>
      </c>
    </row>
    <row r="11" spans="1:22" hidden="1">
      <c r="A11" s="38" t="s">
        <v>3052</v>
      </c>
      <c r="B11" s="38" t="s">
        <v>11</v>
      </c>
      <c r="C11" s="38" t="s">
        <v>3088</v>
      </c>
      <c r="D11" s="38" t="str">
        <f>Tabla20[[#This Row],[cedula]]&amp;Tabla20[[#This Row],[ctapresup]]</f>
        <v>001142954212.1.1.1.01</v>
      </c>
      <c r="E11" s="38" t="s">
        <v>2161</v>
      </c>
      <c r="F11" s="38" t="str">
        <f>_xlfn.XLOOKUP(Tabla20[[#This Row],[cedula]],TMODELO[Numero Documento],TMODELO[Empleado])</f>
        <v>LAURA MARGARITA KHOURI CUOMO</v>
      </c>
      <c r="G11" s="38" t="str">
        <f>_xlfn.XLOOKUP(Tabla20[[#This Row],[cedula]],TMODELO[Numero Documento],TMODELO[Cargo])</f>
        <v>ASISTENTE</v>
      </c>
      <c r="H11" s="38" t="str">
        <f>_xlfn.XLOOKUP(Tabla20[[#This Row],[cedula]],TMODELO[Numero Documento],TMODELO[Lugar Funciones])</f>
        <v>MINISTERIO DE CULTURA</v>
      </c>
      <c r="I11" s="45" t="str">
        <f>_xlfn.XLOOKUP(Tabla20[[#This Row],[cedula]],TCARRERA[CEDULA],TCARRERA[CATEGORIA DEL SERVIDOR],"")</f>
        <v/>
      </c>
      <c r="J11" s="45" t="str">
        <f>Tabla20[[#This Row],[TIPO]]</f>
        <v>FIJO</v>
      </c>
      <c r="K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" s="24" t="str">
        <f>IF(Tabla20[[#This Row],[CARRERA]]="CARRERA ADMINISTRATIVA",Tabla20[[#This Row],[CARRERA]],Tabla20[[#This Row],[STATUS]])</f>
        <v>FIJO</v>
      </c>
      <c r="M11" s="35" t="str">
        <f>IF(Tabla20[[#This Row],[TIPO]]="Temporales",_xlfn.XLOOKUP(Tabla20[[#This Row],[NOMBRE Y APELLIDO]],TFECHAS[NOMBRE Y APELLIDO],TFECHAS[DESDE]),"")</f>
        <v/>
      </c>
      <c r="N11" s="35" t="str">
        <f>IF(Tabla20[[#This Row],[TIPO]]="Temporales",_xlfn.XLOOKUP(Tabla20[[#This Row],[NOMBRE Y APELLIDO]],TFECHAS[NOMBRE Y APELLIDO],TFECHAS[HASTA]),"")</f>
        <v/>
      </c>
      <c r="O11" s="39">
        <f>_xlfn.XLOOKUP(Tabla20[[#This Row],[COD]],TMES[COD],TMES[sbruto])</f>
        <v>145000</v>
      </c>
      <c r="P11" s="42">
        <f>_xlfn.XLOOKUP(Tabla20[[#This Row],[COD]],TMES[COD],TMES[ISR])</f>
        <v>22690.49</v>
      </c>
      <c r="Q11" s="40">
        <f>_xlfn.XLOOKUP(Tabla20[[#This Row],[COD]],TMES[COD],TMES[SFS])</f>
        <v>4408</v>
      </c>
      <c r="R11" s="40">
        <f>_xlfn.XLOOKUP(Tabla20[[#This Row],[COD]],TMES[COD],TMES[AFP])</f>
        <v>4161.5</v>
      </c>
      <c r="S11" s="40">
        <f>Tabla20[[#This Row],[sbruto]]-SUM(Tabla20[[#This Row],[ISR]:[AFP]])-Tabla20[[#This Row],[sneto]]</f>
        <v>425</v>
      </c>
      <c r="T11" s="40">
        <f>_xlfn.XLOOKUP(Tabla20[[#This Row],[COD]],TMES[COD],TMES[sneto])</f>
        <v>113315.01</v>
      </c>
      <c r="U11" s="28" t="str">
        <f>_xlfn.XLOOKUP(Tabla20[[#This Row],[cedula]],Tabla11[Numero Documento],Tabla11[GEN])</f>
        <v>F</v>
      </c>
      <c r="V11" s="29" t="str">
        <f>_xlfn.XLOOKUP(Tabla20[[#This Row],[cedula]],TMODELO[Numero Documento],TMODELO[Lugar Funciones Codigo])</f>
        <v>01.83</v>
      </c>
    </row>
    <row r="12" spans="1:22" hidden="1">
      <c r="A12" s="57" t="s">
        <v>3052</v>
      </c>
      <c r="B12" s="57" t="s">
        <v>11</v>
      </c>
      <c r="C12" s="57" t="s">
        <v>3088</v>
      </c>
      <c r="D12" s="57" t="str">
        <f>Tabla20[[#This Row],[cedula]]&amp;Tabla20[[#This Row],[ctapresup]]</f>
        <v>402203727892.1.1.1.01</v>
      </c>
      <c r="E12" s="57" t="s">
        <v>2247</v>
      </c>
      <c r="F12" s="38" t="str">
        <f>_xlfn.XLOOKUP(Tabla20[[#This Row],[cedula]],TMODELO[Numero Documento],TMODELO[Empleado])</f>
        <v>RUBEN TASCON BEDOYA</v>
      </c>
      <c r="G12" s="57" t="str">
        <f>_xlfn.XLOOKUP(Tabla20[[#This Row],[cedula]],TMODELO[Numero Documento],TMODELO[Cargo])</f>
        <v>ASESOR CULTURAL</v>
      </c>
      <c r="H12" s="57" t="str">
        <f>_xlfn.XLOOKUP(Tabla20[[#This Row],[cedula]],TMODELO[Numero Documento],TMODELO[Lugar Funciones])</f>
        <v>MINISTERIO DE CULTURA</v>
      </c>
      <c r="I12" s="45" t="str">
        <f>_xlfn.XLOOKUP(Tabla20[[#This Row],[cedula]],TCARRERA[CEDULA],TCARRERA[CATEGORIA DEL SERVIDOR],"")</f>
        <v/>
      </c>
      <c r="J12" s="45" t="str">
        <f>Tabla20[[#This Row],[TIPO]]</f>
        <v>FIJO</v>
      </c>
      <c r="K12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2" s="57" t="str">
        <f>IF(Tabla20[[#This Row],[CARRERA]]="CARRERA ADMINISTRATIVA",Tabla20[[#This Row],[CARRERA]],Tabla20[[#This Row],[STATUS]])</f>
        <v>EMPLEADO DE CONFIANZA</v>
      </c>
      <c r="M12" s="59" t="str">
        <f>IF(Tabla20[[#This Row],[TIPO]]="Temporales",_xlfn.XLOOKUP(Tabla20[[#This Row],[NOMBRE Y APELLIDO]],TFECHAS[NOMBRE Y APELLIDO],TFECHAS[DESDE]),"")</f>
        <v/>
      </c>
      <c r="N12" s="59" t="str">
        <f>IF(Tabla20[[#This Row],[TIPO]]="Temporales",_xlfn.XLOOKUP(Tabla20[[#This Row],[NOMBRE Y APELLIDO]],TFECHAS[NOMBRE Y APELLIDO],TFECHAS[HASTA]),"")</f>
        <v/>
      </c>
      <c r="O12" s="60">
        <f>_xlfn.XLOOKUP(Tabla20[[#This Row],[COD]],TMES[COD],TMES[sbruto])</f>
        <v>145000</v>
      </c>
      <c r="P12" s="63">
        <f>_xlfn.XLOOKUP(Tabla20[[#This Row],[COD]],TMES[COD],TMES[ISR])</f>
        <v>22690.49</v>
      </c>
      <c r="Q12" s="60">
        <f>_xlfn.XLOOKUP(Tabla20[[#This Row],[COD]],TMES[COD],TMES[SFS])</f>
        <v>4408</v>
      </c>
      <c r="R12" s="60">
        <f>_xlfn.XLOOKUP(Tabla20[[#This Row],[COD]],TMES[COD],TMES[AFP])</f>
        <v>4161.5</v>
      </c>
      <c r="S12" s="40">
        <f>Tabla20[[#This Row],[sbruto]]-SUM(Tabla20[[#This Row],[ISR]:[AFP]])-Tabla20[[#This Row],[sneto]]</f>
        <v>25</v>
      </c>
      <c r="T12" s="60">
        <f>_xlfn.XLOOKUP(Tabla20[[#This Row],[COD]],TMES[COD],TMES[sneto])</f>
        <v>113715.01</v>
      </c>
      <c r="U12" s="28" t="str">
        <f>_xlfn.XLOOKUP(Tabla20[[#This Row],[cedula]],Tabla11[Numero Documento],Tabla11[GEN])</f>
        <v>M</v>
      </c>
      <c r="V12" s="65" t="str">
        <f>_xlfn.XLOOKUP(Tabla20[[#This Row],[cedula]],TMODELO[Numero Documento],TMODELO[Lugar Funciones Codigo])</f>
        <v>01.83</v>
      </c>
    </row>
    <row r="13" spans="1:22" hidden="1">
      <c r="A13" s="38" t="s">
        <v>3052</v>
      </c>
      <c r="B13" s="38" t="s">
        <v>11</v>
      </c>
      <c r="C13" s="38" t="s">
        <v>3088</v>
      </c>
      <c r="D13" s="38" t="str">
        <f>Tabla20[[#This Row],[cedula]]&amp;Tabla20[[#This Row],[ctapresup]]</f>
        <v>001174486622.1.1.1.01</v>
      </c>
      <c r="E13" s="38" t="s">
        <v>4766</v>
      </c>
      <c r="F13" s="38" t="str">
        <f>_xlfn.XLOOKUP(Tabla20[[#This Row],[cedula]],TMODELO[Numero Documento],TMODELO[Empleado])</f>
        <v>CAROLINA MICHELLE MORALES HERRERA</v>
      </c>
      <c r="G13" s="38" t="str">
        <f>_xlfn.XLOOKUP(Tabla20[[#This Row],[cedula]],TMODELO[Numero Documento],TMODELO[Cargo])</f>
        <v>ASESOR (A)</v>
      </c>
      <c r="H13" s="38" t="str">
        <f>_xlfn.XLOOKUP(Tabla20[[#This Row],[cedula]],TMODELO[Numero Documento],TMODELO[Lugar Funciones])</f>
        <v>MINISTERIO DE CULTURA</v>
      </c>
      <c r="I13" s="45" t="str">
        <f>_xlfn.XLOOKUP(Tabla20[[#This Row],[cedula]],TCARRERA[CEDULA],TCARRERA[CATEGORIA DEL SERVIDOR],"")</f>
        <v/>
      </c>
      <c r="J13" s="45" t="str">
        <f>Tabla20[[#This Row],[TIPO]]</f>
        <v>FIJO</v>
      </c>
      <c r="K1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3" s="24" t="str">
        <f>IF(Tabla20[[#This Row],[CARRERA]]="CARRERA ADMINISTRATIVA",Tabla20[[#This Row],[CARRERA]],Tabla20[[#This Row],[STATUS]])</f>
        <v>EMPLEADO DE CONFIANZA</v>
      </c>
      <c r="M13" s="35" t="str">
        <f>IF(Tabla20[[#This Row],[TIPO]]="Temporales",_xlfn.XLOOKUP(Tabla20[[#This Row],[NOMBRE Y APELLIDO]],TFECHAS[NOMBRE Y APELLIDO],TFECHAS[DESDE]),"")</f>
        <v/>
      </c>
      <c r="N13" s="35" t="str">
        <f>IF(Tabla20[[#This Row],[TIPO]]="Temporales",_xlfn.XLOOKUP(Tabla20[[#This Row],[NOMBRE Y APELLIDO]],TFECHAS[NOMBRE Y APELLIDO],TFECHAS[HASTA]),"")</f>
        <v/>
      </c>
      <c r="O13" s="39">
        <f>_xlfn.XLOOKUP(Tabla20[[#This Row],[COD]],TMES[COD],TMES[sbruto])</f>
        <v>135000</v>
      </c>
      <c r="P13" s="40">
        <f>_xlfn.XLOOKUP(Tabla20[[#This Row],[COD]],TMES[COD],TMES[ISR])</f>
        <v>20338.240000000002</v>
      </c>
      <c r="Q13" s="40">
        <f>_xlfn.XLOOKUP(Tabla20[[#This Row],[COD]],TMES[COD],TMES[SFS])</f>
        <v>4104</v>
      </c>
      <c r="R13" s="40">
        <f>_xlfn.XLOOKUP(Tabla20[[#This Row],[COD]],TMES[COD],TMES[AFP])</f>
        <v>3874.5</v>
      </c>
      <c r="S13" s="40">
        <f>Tabla20[[#This Row],[sbruto]]-SUM(Tabla20[[#This Row],[ISR]:[AFP]])-Tabla20[[#This Row],[sneto]]</f>
        <v>25</v>
      </c>
      <c r="T13" s="40">
        <f>_xlfn.XLOOKUP(Tabla20[[#This Row],[COD]],TMES[COD],TMES[sneto])</f>
        <v>106658.26</v>
      </c>
      <c r="U13" s="28" t="str">
        <f>_xlfn.XLOOKUP(Tabla20[[#This Row],[cedula]],Tabla11[Numero Documento],Tabla11[GEN])</f>
        <v>F</v>
      </c>
      <c r="V13" s="29" t="str">
        <f>_xlfn.XLOOKUP(Tabla20[[#This Row],[cedula]],TMODELO[Numero Documento],TMODELO[Lugar Funciones Codigo])</f>
        <v>01.83</v>
      </c>
    </row>
    <row r="14" spans="1:22" hidden="1">
      <c r="A14" s="57" t="s">
        <v>3052</v>
      </c>
      <c r="B14" s="57" t="s">
        <v>11</v>
      </c>
      <c r="C14" s="57" t="s">
        <v>3088</v>
      </c>
      <c r="D14" s="57" t="str">
        <f>Tabla20[[#This Row],[cedula]]&amp;Tabla20[[#This Row],[ctapresup]]</f>
        <v>001048783842.1.1.1.01</v>
      </c>
      <c r="E14" s="57" t="s">
        <v>2268</v>
      </c>
      <c r="F14" s="38" t="str">
        <f>_xlfn.XLOOKUP(Tabla20[[#This Row],[cedula]],TMODELO[Numero Documento],TMODELO[Empleado])</f>
        <v>VICTOR MANUEL REYES PEÑA</v>
      </c>
      <c r="G14" s="57" t="str">
        <f>_xlfn.XLOOKUP(Tabla20[[#This Row],[cedula]],TMODELO[Numero Documento],TMODELO[Cargo])</f>
        <v>ENCARGADO (A)</v>
      </c>
      <c r="H14" s="57" t="str">
        <f>_xlfn.XLOOKUP(Tabla20[[#This Row],[cedula]],TMODELO[Numero Documento],TMODELO[Lugar Funciones])</f>
        <v>MINISTERIO DE CULTURA</v>
      </c>
      <c r="I14" s="45" t="str">
        <f>_xlfn.XLOOKUP(Tabla20[[#This Row],[cedula]],TCARRERA[CEDULA],TCARRERA[CATEGORIA DEL SERVIDOR],"")</f>
        <v/>
      </c>
      <c r="J14" s="45" t="str">
        <f>Tabla20[[#This Row],[TIPO]]</f>
        <v>FIJO</v>
      </c>
      <c r="K14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4" s="57" t="str">
        <f>IF(Tabla20[[#This Row],[CARRERA]]="CARRERA ADMINISTRATIVA",Tabla20[[#This Row],[CARRERA]],Tabla20[[#This Row],[STATUS]])</f>
        <v>FIJO</v>
      </c>
      <c r="M14" s="59" t="str">
        <f>IF(Tabla20[[#This Row],[TIPO]]="Temporales",_xlfn.XLOOKUP(Tabla20[[#This Row],[NOMBRE Y APELLIDO]],TFECHAS[NOMBRE Y APELLIDO],TFECHAS[DESDE]),"")</f>
        <v/>
      </c>
      <c r="N14" s="59" t="str">
        <f>IF(Tabla20[[#This Row],[TIPO]]="Temporales",_xlfn.XLOOKUP(Tabla20[[#This Row],[NOMBRE Y APELLIDO]],TFECHAS[NOMBRE Y APELLIDO],TFECHAS[HASTA]),"")</f>
        <v/>
      </c>
      <c r="O14" s="60">
        <f>_xlfn.XLOOKUP(Tabla20[[#This Row],[COD]],TMES[COD],TMES[sbruto])</f>
        <v>115000</v>
      </c>
      <c r="P14" s="61">
        <f>_xlfn.XLOOKUP(Tabla20[[#This Row],[COD]],TMES[COD],TMES[ISR])</f>
        <v>15255.63</v>
      </c>
      <c r="Q14" s="60">
        <f>_xlfn.XLOOKUP(Tabla20[[#This Row],[COD]],TMES[COD],TMES[SFS])</f>
        <v>3496</v>
      </c>
      <c r="R14" s="60">
        <f>_xlfn.XLOOKUP(Tabla20[[#This Row],[COD]],TMES[COD],TMES[AFP])</f>
        <v>3300.5</v>
      </c>
      <c r="S14" s="40">
        <f>Tabla20[[#This Row],[sbruto]]-SUM(Tabla20[[#This Row],[ISR]:[AFP]])-Tabla20[[#This Row],[sneto]]</f>
        <v>1537.4499999999971</v>
      </c>
      <c r="T14" s="60">
        <f>_xlfn.XLOOKUP(Tabla20[[#This Row],[COD]],TMES[COD],TMES[sneto])</f>
        <v>91410.42</v>
      </c>
      <c r="U14" s="28" t="str">
        <f>_xlfn.XLOOKUP(Tabla20[[#This Row],[cedula]],Tabla11[Numero Documento],Tabla11[GEN])</f>
        <v>M</v>
      </c>
      <c r="V14" s="65" t="str">
        <f>_xlfn.XLOOKUP(Tabla20[[#This Row],[cedula]],TMODELO[Numero Documento],TMODELO[Lugar Funciones Codigo])</f>
        <v>01.83</v>
      </c>
    </row>
    <row r="15" spans="1:22" hidden="1">
      <c r="A15" s="38" t="s">
        <v>3052</v>
      </c>
      <c r="B15" s="38" t="s">
        <v>11</v>
      </c>
      <c r="C15" s="38" t="s">
        <v>3088</v>
      </c>
      <c r="D15" s="38" t="str">
        <f>Tabla20[[#This Row],[cedula]]&amp;Tabla20[[#This Row],[ctapresup]]</f>
        <v>001159486632.1.1.1.01</v>
      </c>
      <c r="E15" s="38" t="s">
        <v>2049</v>
      </c>
      <c r="F15" s="38" t="str">
        <f>_xlfn.XLOOKUP(Tabla20[[#This Row],[cedula]],TMODELO[Numero Documento],TMODELO[Empleado])</f>
        <v>CARLOS FRANCISCO RAMOS ELIAS</v>
      </c>
      <c r="G15" s="38" t="str">
        <f>_xlfn.XLOOKUP(Tabla20[[#This Row],[cedula]],TMODELO[Numero Documento],TMODELO[Cargo])</f>
        <v>ASESOR</v>
      </c>
      <c r="H15" s="38" t="str">
        <f>_xlfn.XLOOKUP(Tabla20[[#This Row],[cedula]],TMODELO[Numero Documento],TMODELO[Lugar Funciones])</f>
        <v>MINISTERIO DE CULTURA</v>
      </c>
      <c r="I15" s="45" t="str">
        <f>_xlfn.XLOOKUP(Tabla20[[#This Row],[cedula]],TCARRERA[CEDULA],TCARRERA[CATEGORIA DEL SERVIDOR],"")</f>
        <v/>
      </c>
      <c r="J15" s="45" t="str">
        <f>Tabla20[[#This Row],[TIPO]]</f>
        <v>FIJO</v>
      </c>
      <c r="K1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5" s="24" t="str">
        <f>IF(Tabla20[[#This Row],[CARRERA]]="CARRERA ADMINISTRATIVA",Tabla20[[#This Row],[CARRERA]],Tabla20[[#This Row],[STATUS]])</f>
        <v>EMPLEADO DE CONFIANZA</v>
      </c>
      <c r="M15" s="35" t="str">
        <f>IF(Tabla20[[#This Row],[TIPO]]="Temporales",_xlfn.XLOOKUP(Tabla20[[#This Row],[NOMBRE Y APELLIDO]],TFECHAS[NOMBRE Y APELLIDO],TFECHAS[DESDE]),"")</f>
        <v/>
      </c>
      <c r="N15" s="35" t="str">
        <f>IF(Tabla20[[#This Row],[TIPO]]="Temporales",_xlfn.XLOOKUP(Tabla20[[#This Row],[NOMBRE Y APELLIDO]],TFECHAS[NOMBRE Y APELLIDO],TFECHAS[HASTA]),"")</f>
        <v/>
      </c>
      <c r="O15" s="39">
        <f>_xlfn.XLOOKUP(Tabla20[[#This Row],[COD]],TMES[COD],TMES[sbruto])</f>
        <v>100000</v>
      </c>
      <c r="P15" s="42">
        <f>_xlfn.XLOOKUP(Tabla20[[#This Row],[COD]],TMES[COD],TMES[ISR])</f>
        <v>12105.37</v>
      </c>
      <c r="Q15" s="40">
        <f>_xlfn.XLOOKUP(Tabla20[[#This Row],[COD]],TMES[COD],TMES[SFS])</f>
        <v>3040</v>
      </c>
      <c r="R15" s="40">
        <f>_xlfn.XLOOKUP(Tabla20[[#This Row],[COD]],TMES[COD],TMES[AFP])</f>
        <v>2870</v>
      </c>
      <c r="S15" s="40">
        <f>Tabla20[[#This Row],[sbruto]]-SUM(Tabla20[[#This Row],[ISR]:[AFP]])-Tabla20[[#This Row],[sneto]]</f>
        <v>25</v>
      </c>
      <c r="T15" s="40">
        <f>_xlfn.XLOOKUP(Tabla20[[#This Row],[COD]],TMES[COD],TMES[sneto])</f>
        <v>81959.63</v>
      </c>
      <c r="U15" s="28" t="str">
        <f>_xlfn.XLOOKUP(Tabla20[[#This Row],[cedula]],Tabla11[Numero Documento],Tabla11[GEN])</f>
        <v>M</v>
      </c>
      <c r="V15" s="29" t="str">
        <f>_xlfn.XLOOKUP(Tabla20[[#This Row],[cedula]],TMODELO[Numero Documento],TMODELO[Lugar Funciones Codigo])</f>
        <v>01.83</v>
      </c>
    </row>
    <row r="16" spans="1:22" hidden="1">
      <c r="A16" s="38" t="s">
        <v>3052</v>
      </c>
      <c r="B16" s="38" t="s">
        <v>11</v>
      </c>
      <c r="C16" s="38" t="s">
        <v>3088</v>
      </c>
      <c r="D16" s="38" t="str">
        <f>Tabla20[[#This Row],[cedula]]&amp;Tabla20[[#This Row],[ctapresup]]</f>
        <v>001020193042.1.1.1.01</v>
      </c>
      <c r="E16" s="38" t="s">
        <v>2167</v>
      </c>
      <c r="F16" s="38" t="str">
        <f>_xlfn.XLOOKUP(Tabla20[[#This Row],[cedula]],TMODELO[Numero Documento],TMODELO[Empleado])</f>
        <v>LISETTE IVONNE MATILDE VEGA SANZ DE PURCELL</v>
      </c>
      <c r="G16" s="38" t="str">
        <f>_xlfn.XLOOKUP(Tabla20[[#This Row],[cedula]],TMODELO[Numero Documento],TMODELO[Cargo])</f>
        <v>ASESOR (A)</v>
      </c>
      <c r="H16" s="38" t="str">
        <f>_xlfn.XLOOKUP(Tabla20[[#This Row],[cedula]],TMODELO[Numero Documento],TMODELO[Lugar Funciones])</f>
        <v>MINISTERIO DE CULTURA</v>
      </c>
      <c r="I16" s="45" t="str">
        <f>_xlfn.XLOOKUP(Tabla20[[#This Row],[cedula]],TCARRERA[CEDULA],TCARRERA[CATEGORIA DEL SERVIDOR],"")</f>
        <v/>
      </c>
      <c r="J16" s="45" t="str">
        <f>Tabla20[[#This Row],[TIPO]]</f>
        <v>FIJO</v>
      </c>
      <c r="K1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6" s="24" t="str">
        <f>IF(Tabla20[[#This Row],[CARRERA]]="CARRERA ADMINISTRATIVA",Tabla20[[#This Row],[CARRERA]],Tabla20[[#This Row],[STATUS]])</f>
        <v>EMPLEADO DE CONFIANZA</v>
      </c>
      <c r="M16" s="35" t="str">
        <f>IF(Tabla20[[#This Row],[TIPO]]="Temporales",_xlfn.XLOOKUP(Tabla20[[#This Row],[NOMBRE Y APELLIDO]],TFECHAS[NOMBRE Y APELLIDO],TFECHAS[DESDE]),"")</f>
        <v/>
      </c>
      <c r="N16" s="35" t="str">
        <f>IF(Tabla20[[#This Row],[TIPO]]="Temporales",_xlfn.XLOOKUP(Tabla20[[#This Row],[NOMBRE Y APELLIDO]],TFECHAS[NOMBRE Y APELLIDO],TFECHAS[HASTA]),"")</f>
        <v/>
      </c>
      <c r="O16" s="39">
        <f>_xlfn.XLOOKUP(Tabla20[[#This Row],[COD]],TMES[COD],TMES[sbruto])</f>
        <v>100000</v>
      </c>
      <c r="P16" s="44">
        <f>_xlfn.XLOOKUP(Tabla20[[#This Row],[COD]],TMES[COD],TMES[ISR])</f>
        <v>12105.37</v>
      </c>
      <c r="Q16" s="40">
        <f>_xlfn.XLOOKUP(Tabla20[[#This Row],[COD]],TMES[COD],TMES[SFS])</f>
        <v>3040</v>
      </c>
      <c r="R16" s="40">
        <f>_xlfn.XLOOKUP(Tabla20[[#This Row],[COD]],TMES[COD],TMES[AFP])</f>
        <v>2870</v>
      </c>
      <c r="S16" s="40">
        <f>Tabla20[[#This Row],[sbruto]]-SUM(Tabla20[[#This Row],[ISR]:[AFP]])-Tabla20[[#This Row],[sneto]]</f>
        <v>25</v>
      </c>
      <c r="T16" s="40">
        <f>_xlfn.XLOOKUP(Tabla20[[#This Row],[COD]],TMES[COD],TMES[sneto])</f>
        <v>81959.63</v>
      </c>
      <c r="U16" s="28" t="str">
        <f>_xlfn.XLOOKUP(Tabla20[[#This Row],[cedula]],Tabla11[Numero Documento],Tabla11[GEN])</f>
        <v>F</v>
      </c>
      <c r="V16" s="29" t="str">
        <f>_xlfn.XLOOKUP(Tabla20[[#This Row],[cedula]],TMODELO[Numero Documento],TMODELO[Lugar Funciones Codigo])</f>
        <v>01.83</v>
      </c>
    </row>
    <row r="17" spans="1:22" hidden="1">
      <c r="A17" s="38" t="s">
        <v>3052</v>
      </c>
      <c r="B17" s="38" t="s">
        <v>11</v>
      </c>
      <c r="C17" s="38" t="s">
        <v>3088</v>
      </c>
      <c r="D17" s="38" t="str">
        <f>Tabla20[[#This Row],[cedula]]&amp;Tabla20[[#This Row],[ctapresup]]</f>
        <v>001165452452.1.1.1.01</v>
      </c>
      <c r="E17" s="38" t="s">
        <v>2258</v>
      </c>
      <c r="F17" s="38" t="str">
        <f>_xlfn.XLOOKUP(Tabla20[[#This Row],[cedula]],TMODELO[Numero Documento],TMODELO[Empleado])</f>
        <v>SHUKRANJALI HEYAIME CAIMARES</v>
      </c>
      <c r="G17" s="38" t="str">
        <f>_xlfn.XLOOKUP(Tabla20[[#This Row],[cedula]],TMODELO[Numero Documento],TMODELO[Cargo])</f>
        <v>ASISTENTE EJECUTIVA</v>
      </c>
      <c r="H17" s="38" t="str">
        <f>_xlfn.XLOOKUP(Tabla20[[#This Row],[cedula]],TMODELO[Numero Documento],TMODELO[Lugar Funciones])</f>
        <v>MINISTERIO DE CULTURA</v>
      </c>
      <c r="I17" s="45" t="str">
        <f>_xlfn.XLOOKUP(Tabla20[[#This Row],[cedula]],TCARRERA[CEDULA],TCARRERA[CATEGORIA DEL SERVIDOR],"")</f>
        <v/>
      </c>
      <c r="J17" s="45" t="str">
        <f>Tabla20[[#This Row],[TIPO]]</f>
        <v>FIJO</v>
      </c>
      <c r="K1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7" s="24" t="str">
        <f>IF(Tabla20[[#This Row],[CARRERA]]="CARRERA ADMINISTRATIVA",Tabla20[[#This Row],[CARRERA]],Tabla20[[#This Row],[STATUS]])</f>
        <v>EMPLEADO DE CONFIANZA</v>
      </c>
      <c r="M17" s="35" t="str">
        <f>IF(Tabla20[[#This Row],[TIPO]]="Temporales",_xlfn.XLOOKUP(Tabla20[[#This Row],[NOMBRE Y APELLIDO]],TFECHAS[NOMBRE Y APELLIDO],TFECHAS[DESDE]),"")</f>
        <v/>
      </c>
      <c r="N17" s="35" t="str">
        <f>IF(Tabla20[[#This Row],[TIPO]]="Temporales",_xlfn.XLOOKUP(Tabla20[[#This Row],[NOMBRE Y APELLIDO]],TFECHAS[NOMBRE Y APELLIDO],TFECHAS[HASTA]),"")</f>
        <v/>
      </c>
      <c r="O17" s="39">
        <f>_xlfn.XLOOKUP(Tabla20[[#This Row],[COD]],TMES[COD],TMES[sbruto])</f>
        <v>95000</v>
      </c>
      <c r="P17" s="44">
        <f>_xlfn.XLOOKUP(Tabla20[[#This Row],[COD]],TMES[COD],TMES[ISR])</f>
        <v>10551.13</v>
      </c>
      <c r="Q17" s="40">
        <f>_xlfn.XLOOKUP(Tabla20[[#This Row],[COD]],TMES[COD],TMES[SFS])</f>
        <v>2888</v>
      </c>
      <c r="R17" s="40">
        <f>_xlfn.XLOOKUP(Tabla20[[#This Row],[COD]],TMES[COD],TMES[AFP])</f>
        <v>2726.5</v>
      </c>
      <c r="S17" s="40">
        <f>Tabla20[[#This Row],[sbruto]]-SUM(Tabla20[[#This Row],[ISR]:[AFP]])-Tabla20[[#This Row],[sneto]]</f>
        <v>1537.4499999999971</v>
      </c>
      <c r="T17" s="40">
        <f>_xlfn.XLOOKUP(Tabla20[[#This Row],[COD]],TMES[COD],TMES[sneto])</f>
        <v>77296.92</v>
      </c>
      <c r="U17" s="28" t="str">
        <f>_xlfn.XLOOKUP(Tabla20[[#This Row],[cedula]],Tabla11[Numero Documento],Tabla11[GEN])</f>
        <v>F</v>
      </c>
      <c r="V17" s="29" t="str">
        <f>_xlfn.XLOOKUP(Tabla20[[#This Row],[cedula]],TMODELO[Numero Documento],TMODELO[Lugar Funciones Codigo])</f>
        <v>01.83</v>
      </c>
    </row>
    <row r="18" spans="1:22" hidden="1">
      <c r="A18" s="38" t="s">
        <v>3052</v>
      </c>
      <c r="B18" s="38" t="s">
        <v>11</v>
      </c>
      <c r="C18" s="38" t="s">
        <v>3088</v>
      </c>
      <c r="D18" s="38" t="str">
        <f>Tabla20[[#This Row],[cedula]]&amp;Tabla20[[#This Row],[ctapresup]]</f>
        <v>001006265892.1.1.1.01</v>
      </c>
      <c r="E18" s="38" t="s">
        <v>2090</v>
      </c>
      <c r="F18" s="38" t="str">
        <f>_xlfn.XLOOKUP(Tabla20[[#This Row],[cedula]],TMODELO[Numero Documento],TMODELO[Empleado])</f>
        <v>FIRELYS MIGUELINA FERNANDEZ FERNANDEZ</v>
      </c>
      <c r="G18" s="38" t="str">
        <f>_xlfn.XLOOKUP(Tabla20[[#This Row],[cedula]],TMODELO[Numero Documento],TMODELO[Cargo])</f>
        <v>SECRETARIA EJECUTIVA</v>
      </c>
      <c r="H18" s="38" t="str">
        <f>_xlfn.XLOOKUP(Tabla20[[#This Row],[cedula]],TMODELO[Numero Documento],TMODELO[Lugar Funciones])</f>
        <v>MINISTERIO DE CULTURA</v>
      </c>
      <c r="I18" s="45" t="str">
        <f>_xlfn.XLOOKUP(Tabla20[[#This Row],[cedula]],TCARRERA[CEDULA],TCARRERA[CATEGORIA DEL SERVIDOR],"")</f>
        <v/>
      </c>
      <c r="J18" s="45" t="str">
        <f>Tabla20[[#This Row],[TIPO]]</f>
        <v>FIJO</v>
      </c>
      <c r="K1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8" s="24" t="str">
        <f>IF(Tabla20[[#This Row],[CARRERA]]="CARRERA ADMINISTRATIVA",Tabla20[[#This Row],[CARRERA]],Tabla20[[#This Row],[STATUS]])</f>
        <v>ESTATUTO SIMPLIFICADO</v>
      </c>
      <c r="M18" s="34" t="str">
        <f>IF(Tabla20[[#This Row],[TIPO]]="Temporales",_xlfn.XLOOKUP(Tabla20[[#This Row],[NOMBRE Y APELLIDO]],TFECHAS[NOMBRE Y APELLIDO],TFECHAS[DESDE]),"")</f>
        <v/>
      </c>
      <c r="N18" s="34" t="str">
        <f>IF(Tabla20[[#This Row],[TIPO]]="Temporales",_xlfn.XLOOKUP(Tabla20[[#This Row],[NOMBRE Y APELLIDO]],TFECHAS[NOMBRE Y APELLIDO],TFECHAS[HASTA]),"")</f>
        <v/>
      </c>
      <c r="O18" s="39">
        <f>_xlfn.XLOOKUP(Tabla20[[#This Row],[COD]],TMES[COD],TMES[sbruto])</f>
        <v>90000</v>
      </c>
      <c r="P18" s="40">
        <f>_xlfn.XLOOKUP(Tabla20[[#This Row],[COD]],TMES[COD],TMES[ISR])</f>
        <v>9753.1200000000008</v>
      </c>
      <c r="Q18" s="40">
        <f>_xlfn.XLOOKUP(Tabla20[[#This Row],[COD]],TMES[COD],TMES[SFS])</f>
        <v>2736</v>
      </c>
      <c r="R18" s="40">
        <f>_xlfn.XLOOKUP(Tabla20[[#This Row],[COD]],TMES[COD],TMES[AFP])</f>
        <v>2583</v>
      </c>
      <c r="S18" s="40">
        <f>Tabla20[[#This Row],[sbruto]]-SUM(Tabla20[[#This Row],[ISR]:[AFP]])-Tabla20[[#This Row],[sneto]]</f>
        <v>325</v>
      </c>
      <c r="T18" s="40">
        <f>_xlfn.XLOOKUP(Tabla20[[#This Row],[COD]],TMES[COD],TMES[sneto])</f>
        <v>74602.880000000005</v>
      </c>
      <c r="U18" s="28" t="str">
        <f>_xlfn.XLOOKUP(Tabla20[[#This Row],[cedula]],Tabla11[Numero Documento],Tabla11[GEN])</f>
        <v>F</v>
      </c>
      <c r="V18" s="29" t="str">
        <f>_xlfn.XLOOKUP(Tabla20[[#This Row],[cedula]],TMODELO[Numero Documento],TMODELO[Lugar Funciones Codigo])</f>
        <v>01.83</v>
      </c>
    </row>
    <row r="19" spans="1:22" hidden="1">
      <c r="A19" s="38" t="s">
        <v>3052</v>
      </c>
      <c r="B19" s="38" t="s">
        <v>11</v>
      </c>
      <c r="C19" s="38" t="s">
        <v>3088</v>
      </c>
      <c r="D19" s="38" t="str">
        <f>Tabla20[[#This Row],[cedula]]&amp;Tabla20[[#This Row],[ctapresup]]</f>
        <v>031040831122.1.1.1.01</v>
      </c>
      <c r="E19" s="38" t="s">
        <v>2208</v>
      </c>
      <c r="F19" s="38" t="str">
        <f>_xlfn.XLOOKUP(Tabla20[[#This Row],[cedula]],TMODELO[Numero Documento],TMODELO[Empleado])</f>
        <v>PABLO MANUEL PEREZ CRUZ</v>
      </c>
      <c r="G19" s="38" t="str">
        <f>_xlfn.XLOOKUP(Tabla20[[#This Row],[cedula]],TMODELO[Numero Documento],TMODELO[Cargo])</f>
        <v>ASESOR</v>
      </c>
      <c r="H19" s="38" t="str">
        <f>_xlfn.XLOOKUP(Tabla20[[#This Row],[cedula]],TMODELO[Numero Documento],TMODELO[Lugar Funciones])</f>
        <v>MINISTERIO DE CULTURA</v>
      </c>
      <c r="I19" s="45" t="str">
        <f>_xlfn.XLOOKUP(Tabla20[[#This Row],[cedula]],TCARRERA[CEDULA],TCARRERA[CATEGORIA DEL SERVIDOR],"")</f>
        <v/>
      </c>
      <c r="J19" s="45" t="str">
        <f>Tabla20[[#This Row],[TIPO]]</f>
        <v>FIJO</v>
      </c>
      <c r="K1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9" s="24" t="str">
        <f>IF(Tabla20[[#This Row],[CARRERA]]="CARRERA ADMINISTRATIVA",Tabla20[[#This Row],[CARRERA]],Tabla20[[#This Row],[STATUS]])</f>
        <v>EMPLEADO DE CONFIANZA</v>
      </c>
      <c r="M19" s="35" t="str">
        <f>IF(Tabla20[[#This Row],[TIPO]]="Temporales",_xlfn.XLOOKUP(Tabla20[[#This Row],[NOMBRE Y APELLIDO]],TFECHAS[NOMBRE Y APELLIDO],TFECHAS[DESDE]),"")</f>
        <v/>
      </c>
      <c r="N19" s="35" t="str">
        <f>IF(Tabla20[[#This Row],[TIPO]]="Temporales",_xlfn.XLOOKUP(Tabla20[[#This Row],[NOMBRE Y APELLIDO]],TFECHAS[NOMBRE Y APELLIDO],TFECHAS[HASTA]),"")</f>
        <v/>
      </c>
      <c r="O19" s="39">
        <f>_xlfn.XLOOKUP(Tabla20[[#This Row],[COD]],TMES[COD],TMES[sbruto])</f>
        <v>90000</v>
      </c>
      <c r="P19" s="42">
        <f>_xlfn.XLOOKUP(Tabla20[[#This Row],[COD]],TMES[COD],TMES[ISR])</f>
        <v>9753.1200000000008</v>
      </c>
      <c r="Q19" s="40">
        <f>_xlfn.XLOOKUP(Tabla20[[#This Row],[COD]],TMES[COD],TMES[SFS])</f>
        <v>2736</v>
      </c>
      <c r="R19" s="40">
        <f>_xlfn.XLOOKUP(Tabla20[[#This Row],[COD]],TMES[COD],TMES[AFP])</f>
        <v>2583</v>
      </c>
      <c r="S19" s="40">
        <f>Tabla20[[#This Row],[sbruto]]-SUM(Tabla20[[#This Row],[ISR]:[AFP]])-Tabla20[[#This Row],[sneto]]</f>
        <v>25</v>
      </c>
      <c r="T19" s="40">
        <f>_xlfn.XLOOKUP(Tabla20[[#This Row],[COD]],TMES[COD],TMES[sneto])</f>
        <v>74902.880000000005</v>
      </c>
      <c r="U19" s="28" t="str">
        <f>_xlfn.XLOOKUP(Tabla20[[#This Row],[cedula]],Tabla11[Numero Documento],Tabla11[GEN])</f>
        <v>M</v>
      </c>
      <c r="V19" s="29" t="str">
        <f>_xlfn.XLOOKUP(Tabla20[[#This Row],[cedula]],TMODELO[Numero Documento],TMODELO[Lugar Funciones Codigo])</f>
        <v>01.83</v>
      </c>
    </row>
    <row r="20" spans="1:22" hidden="1">
      <c r="A20" s="38" t="s">
        <v>3052</v>
      </c>
      <c r="B20" s="38" t="s">
        <v>11</v>
      </c>
      <c r="C20" s="38" t="s">
        <v>3088</v>
      </c>
      <c r="D20" s="38" t="str">
        <f>Tabla20[[#This Row],[cedula]]&amp;Tabla20[[#This Row],[ctapresup]]</f>
        <v>001006735402.1.1.1.01</v>
      </c>
      <c r="E20" s="38" t="s">
        <v>2153</v>
      </c>
      <c r="F20" s="38" t="str">
        <f>_xlfn.XLOOKUP(Tabla20[[#This Row],[cedula]],TMODELO[Numero Documento],TMODELO[Empleado])</f>
        <v>JULIO CESAR PAULINO FELIZ</v>
      </c>
      <c r="G20" s="38" t="str">
        <f>_xlfn.XLOOKUP(Tabla20[[#This Row],[cedula]],TMODELO[Numero Documento],TMODELO[Cargo])</f>
        <v>ASESOR</v>
      </c>
      <c r="H20" s="38" t="str">
        <f>_xlfn.XLOOKUP(Tabla20[[#This Row],[cedula]],TMODELO[Numero Documento],TMODELO[Lugar Funciones])</f>
        <v>MINISTERIO DE CULTURA</v>
      </c>
      <c r="I20" s="45" t="str">
        <f>_xlfn.XLOOKUP(Tabla20[[#This Row],[cedula]],TCARRERA[CEDULA],TCARRERA[CATEGORIA DEL SERVIDOR],"")</f>
        <v/>
      </c>
      <c r="J20" s="45" t="str">
        <f>Tabla20[[#This Row],[TIPO]]</f>
        <v>FIJO</v>
      </c>
      <c r="K2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20" s="24" t="str">
        <f>IF(Tabla20[[#This Row],[CARRERA]]="CARRERA ADMINISTRATIVA",Tabla20[[#This Row],[CARRERA]],Tabla20[[#This Row],[STATUS]])</f>
        <v>EMPLEADO DE CONFIANZA</v>
      </c>
      <c r="M20" s="35" t="str">
        <f>IF(Tabla20[[#This Row],[TIPO]]="Temporales",_xlfn.XLOOKUP(Tabla20[[#This Row],[NOMBRE Y APELLIDO]],TFECHAS[NOMBRE Y APELLIDO],TFECHAS[DESDE]),"")</f>
        <v/>
      </c>
      <c r="N20" s="35" t="str">
        <f>IF(Tabla20[[#This Row],[TIPO]]="Temporales",_xlfn.XLOOKUP(Tabla20[[#This Row],[NOMBRE Y APELLIDO]],TFECHAS[NOMBRE Y APELLIDO],TFECHAS[HASTA]),"")</f>
        <v/>
      </c>
      <c r="O20" s="39">
        <f>_xlfn.XLOOKUP(Tabla20[[#This Row],[COD]],TMES[COD],TMES[sbruto])</f>
        <v>80000</v>
      </c>
      <c r="P20" s="41">
        <f>_xlfn.XLOOKUP(Tabla20[[#This Row],[COD]],TMES[COD],TMES[ISR])</f>
        <v>7400.87</v>
      </c>
      <c r="Q20" s="40">
        <f>_xlfn.XLOOKUP(Tabla20[[#This Row],[COD]],TMES[COD],TMES[SFS])</f>
        <v>2432</v>
      </c>
      <c r="R20" s="40">
        <f>_xlfn.XLOOKUP(Tabla20[[#This Row],[COD]],TMES[COD],TMES[AFP])</f>
        <v>2296</v>
      </c>
      <c r="S20" s="40">
        <f>Tabla20[[#This Row],[sbruto]]-SUM(Tabla20[[#This Row],[ISR]:[AFP]])-Tabla20[[#This Row],[sneto]]</f>
        <v>25</v>
      </c>
      <c r="T20" s="40">
        <f>_xlfn.XLOOKUP(Tabla20[[#This Row],[COD]],TMES[COD],TMES[sneto])</f>
        <v>67846.13</v>
      </c>
      <c r="U20" s="28" t="str">
        <f>_xlfn.XLOOKUP(Tabla20[[#This Row],[cedula]],Tabla11[Numero Documento],Tabla11[GEN])</f>
        <v>M</v>
      </c>
      <c r="V20" s="29" t="str">
        <f>_xlfn.XLOOKUP(Tabla20[[#This Row],[cedula]],TMODELO[Numero Documento],TMODELO[Lugar Funciones Codigo])</f>
        <v>01.83</v>
      </c>
    </row>
    <row r="21" spans="1:22" hidden="1">
      <c r="A21" s="38" t="s">
        <v>3052</v>
      </c>
      <c r="B21" s="38" t="s">
        <v>11</v>
      </c>
      <c r="C21" s="38" t="s">
        <v>3088</v>
      </c>
      <c r="D21" s="38" t="str">
        <f>Tabla20[[#This Row],[cedula]]&amp;Tabla20[[#This Row],[ctapresup]]</f>
        <v>001007917552.1.1.1.01</v>
      </c>
      <c r="E21" s="38" t="s">
        <v>2027</v>
      </c>
      <c r="F21" s="38" t="str">
        <f>_xlfn.XLOOKUP(Tabla20[[#This Row],[cedula]],TMODELO[Numero Documento],TMODELO[Empleado])</f>
        <v>AMARILIS ALTAGRACIA GONZALEZ GENAO</v>
      </c>
      <c r="G21" s="38" t="str">
        <f>_xlfn.XLOOKUP(Tabla20[[#This Row],[cedula]],TMODELO[Numero Documento],TMODELO[Cargo])</f>
        <v>ASISTENTE</v>
      </c>
      <c r="H21" s="38" t="str">
        <f>_xlfn.XLOOKUP(Tabla20[[#This Row],[cedula]],TMODELO[Numero Documento],TMODELO[Lugar Funciones])</f>
        <v>MINISTERIO DE CULTURA</v>
      </c>
      <c r="I21" s="45" t="str">
        <f>_xlfn.XLOOKUP(Tabla20[[#This Row],[cedula]],TCARRERA[CEDULA],TCARRERA[CATEGORIA DEL SERVIDOR],"")</f>
        <v/>
      </c>
      <c r="J21" s="45" t="str">
        <f>Tabla20[[#This Row],[TIPO]]</f>
        <v>FIJO</v>
      </c>
      <c r="K2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1" s="24" t="str">
        <f>IF(Tabla20[[#This Row],[CARRERA]]="CARRERA ADMINISTRATIVA",Tabla20[[#This Row],[CARRERA]],Tabla20[[#This Row],[STATUS]])</f>
        <v>FIJO</v>
      </c>
      <c r="M21" s="35" t="str">
        <f>IF(Tabla20[[#This Row],[TIPO]]="Temporales",_xlfn.XLOOKUP(Tabla20[[#This Row],[NOMBRE Y APELLIDO]],TFECHAS[NOMBRE Y APELLIDO],TFECHAS[DESDE]),"")</f>
        <v/>
      </c>
      <c r="N21" s="35" t="str">
        <f>IF(Tabla20[[#This Row],[TIPO]]="Temporales",_xlfn.XLOOKUP(Tabla20[[#This Row],[NOMBRE Y APELLIDO]],TFECHAS[NOMBRE Y APELLIDO],TFECHAS[HASTA]),"")</f>
        <v/>
      </c>
      <c r="O21" s="39">
        <f>_xlfn.XLOOKUP(Tabla20[[#This Row],[COD]],TMES[COD],TMES[sbruto])</f>
        <v>70000</v>
      </c>
      <c r="P21" s="42">
        <f>_xlfn.XLOOKUP(Tabla20[[#This Row],[COD]],TMES[COD],TMES[ISR])</f>
        <v>4763.5</v>
      </c>
      <c r="Q21" s="40">
        <f>_xlfn.XLOOKUP(Tabla20[[#This Row],[COD]],TMES[COD],TMES[SFS])</f>
        <v>2128</v>
      </c>
      <c r="R21" s="40">
        <f>_xlfn.XLOOKUP(Tabla20[[#This Row],[COD]],TMES[COD],TMES[AFP])</f>
        <v>2009</v>
      </c>
      <c r="S21" s="40">
        <f>Tabla20[[#This Row],[sbruto]]-SUM(Tabla20[[#This Row],[ISR]:[AFP]])-Tabla20[[#This Row],[sneto]]</f>
        <v>5195.9000000000015</v>
      </c>
      <c r="T21" s="40">
        <f>_xlfn.XLOOKUP(Tabla20[[#This Row],[COD]],TMES[COD],TMES[sneto])</f>
        <v>55903.6</v>
      </c>
      <c r="U21" s="28" t="str">
        <f>_xlfn.XLOOKUP(Tabla20[[#This Row],[cedula]],Tabla11[Numero Documento],Tabla11[GEN])</f>
        <v>F</v>
      </c>
      <c r="V21" s="29" t="str">
        <f>_xlfn.XLOOKUP(Tabla20[[#This Row],[cedula]],TMODELO[Numero Documento],TMODELO[Lugar Funciones Codigo])</f>
        <v>01.83</v>
      </c>
    </row>
    <row r="22" spans="1:22" hidden="1">
      <c r="A22" s="38" t="s">
        <v>3052</v>
      </c>
      <c r="B22" s="38" t="s">
        <v>11</v>
      </c>
      <c r="C22" s="38" t="s">
        <v>3088</v>
      </c>
      <c r="D22" s="38" t="str">
        <f>Tabla20[[#This Row],[cedula]]&amp;Tabla20[[#This Row],[ctapresup]]</f>
        <v>001092906842.1.1.1.01</v>
      </c>
      <c r="E22" s="38" t="s">
        <v>2212</v>
      </c>
      <c r="F22" s="38" t="str">
        <f>_xlfn.XLOOKUP(Tabla20[[#This Row],[cedula]],TMODELO[Numero Documento],TMODELO[Empleado])</f>
        <v>PATRICIA MARIA NADAL MARTINEZ</v>
      </c>
      <c r="G22" s="38" t="str">
        <f>_xlfn.XLOOKUP(Tabla20[[#This Row],[cedula]],TMODELO[Numero Documento],TMODELO[Cargo])</f>
        <v>ASISTENTE</v>
      </c>
      <c r="H22" s="38" t="str">
        <f>_xlfn.XLOOKUP(Tabla20[[#This Row],[cedula]],TMODELO[Numero Documento],TMODELO[Lugar Funciones])</f>
        <v>MINISTERIO DE CULTURA</v>
      </c>
      <c r="I22" s="45" t="str">
        <f>_xlfn.XLOOKUP(Tabla20[[#This Row],[cedula]],TCARRERA[CEDULA],TCARRERA[CATEGORIA DEL SERVIDOR],"")</f>
        <v/>
      </c>
      <c r="J22" s="45" t="str">
        <f>Tabla20[[#This Row],[TIPO]]</f>
        <v>FIJO</v>
      </c>
      <c r="K2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2" s="24" t="str">
        <f>IF(Tabla20[[#This Row],[CARRERA]]="CARRERA ADMINISTRATIVA",Tabla20[[#This Row],[CARRERA]],Tabla20[[#This Row],[STATUS]])</f>
        <v>FIJO</v>
      </c>
      <c r="M22" s="35" t="str">
        <f>IF(Tabla20[[#This Row],[TIPO]]="Temporales",_xlfn.XLOOKUP(Tabla20[[#This Row],[NOMBRE Y APELLIDO]],TFECHAS[NOMBRE Y APELLIDO],TFECHAS[DESDE]),"")</f>
        <v/>
      </c>
      <c r="N22" s="35" t="str">
        <f>IF(Tabla20[[#This Row],[TIPO]]="Temporales",_xlfn.XLOOKUP(Tabla20[[#This Row],[NOMBRE Y APELLIDO]],TFECHAS[NOMBRE Y APELLIDO],TFECHAS[HASTA]),"")</f>
        <v/>
      </c>
      <c r="O22" s="39">
        <f>_xlfn.XLOOKUP(Tabla20[[#This Row],[COD]],TMES[COD],TMES[sbruto])</f>
        <v>70000</v>
      </c>
      <c r="P22" s="42">
        <f>_xlfn.XLOOKUP(Tabla20[[#This Row],[COD]],TMES[COD],TMES[ISR])</f>
        <v>5368.48</v>
      </c>
      <c r="Q22" s="40">
        <f>_xlfn.XLOOKUP(Tabla20[[#This Row],[COD]],TMES[COD],TMES[SFS])</f>
        <v>2128</v>
      </c>
      <c r="R22" s="40">
        <f>_xlfn.XLOOKUP(Tabla20[[#This Row],[COD]],TMES[COD],TMES[AFP])</f>
        <v>2009</v>
      </c>
      <c r="S22" s="40">
        <f>Tabla20[[#This Row],[sbruto]]-SUM(Tabla20[[#This Row],[ISR]:[AFP]])-Tabla20[[#This Row],[sneto]]</f>
        <v>25.000000000007276</v>
      </c>
      <c r="T22" s="40">
        <f>_xlfn.XLOOKUP(Tabla20[[#This Row],[COD]],TMES[COD],TMES[sneto])</f>
        <v>60469.52</v>
      </c>
      <c r="U22" s="28" t="str">
        <f>_xlfn.XLOOKUP(Tabla20[[#This Row],[cedula]],Tabla11[Numero Documento],Tabla11[GEN])</f>
        <v>F</v>
      </c>
      <c r="V22" s="29" t="str">
        <f>_xlfn.XLOOKUP(Tabla20[[#This Row],[cedula]],TMODELO[Numero Documento],TMODELO[Lugar Funciones Codigo])</f>
        <v>01.83</v>
      </c>
    </row>
    <row r="23" spans="1:22" hidden="1">
      <c r="A23" s="38" t="s">
        <v>3052</v>
      </c>
      <c r="B23" s="38" t="s">
        <v>11</v>
      </c>
      <c r="C23" s="38" t="s">
        <v>3088</v>
      </c>
      <c r="D23" s="38" t="str">
        <f>Tabla20[[#This Row],[cedula]]&amp;Tabla20[[#This Row],[ctapresup]]</f>
        <v>001166977562.1.1.1.01</v>
      </c>
      <c r="E23" s="38" t="s">
        <v>1308</v>
      </c>
      <c r="F23" s="38" t="str">
        <f>_xlfn.XLOOKUP(Tabla20[[#This Row],[cedula]],TMODELO[Numero Documento],TMODELO[Empleado])</f>
        <v>ANA LISSETTE CRUZ BENITEZ</v>
      </c>
      <c r="G23" s="38" t="str">
        <f>_xlfn.XLOOKUP(Tabla20[[#This Row],[cedula]],TMODELO[Numero Documento],TMODELO[Cargo])</f>
        <v>SOPORTE</v>
      </c>
      <c r="H23" s="38" t="str">
        <f>_xlfn.XLOOKUP(Tabla20[[#This Row],[cedula]],TMODELO[Numero Documento],TMODELO[Lugar Funciones])</f>
        <v>MINISTERIO DE CULTURA</v>
      </c>
      <c r="I23" s="45" t="str">
        <f>_xlfn.XLOOKUP(Tabla20[[#This Row],[cedula]],TCARRERA[CEDULA],TCARRERA[CATEGORIA DEL SERVIDOR],"")</f>
        <v>CARRERA ADMINISTRATIVA</v>
      </c>
      <c r="J23" s="45" t="str">
        <f>Tabla20[[#This Row],[TIPO]]</f>
        <v>FIJO</v>
      </c>
      <c r="K2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3" s="24" t="str">
        <f>IF(Tabla20[[#This Row],[CARRERA]]="CARRERA ADMINISTRATIVA",Tabla20[[#This Row],[CARRERA]],Tabla20[[#This Row],[STATUS]])</f>
        <v>CARRERA ADMINISTRATIVA</v>
      </c>
      <c r="M23" s="35" t="str">
        <f>IF(Tabla20[[#This Row],[TIPO]]="Temporales",_xlfn.XLOOKUP(Tabla20[[#This Row],[NOMBRE Y APELLIDO]],TFECHAS[NOMBRE Y APELLIDO],TFECHAS[DESDE]),"")</f>
        <v/>
      </c>
      <c r="N23" s="35" t="str">
        <f>IF(Tabla20[[#This Row],[TIPO]]="Temporales",_xlfn.XLOOKUP(Tabla20[[#This Row],[NOMBRE Y APELLIDO]],TFECHAS[NOMBRE Y APELLIDO],TFECHAS[HASTA]),"")</f>
        <v/>
      </c>
      <c r="O23" s="39">
        <f>_xlfn.XLOOKUP(Tabla20[[#This Row],[COD]],TMES[COD],TMES[sbruto])</f>
        <v>65000</v>
      </c>
      <c r="P23" s="42">
        <f>_xlfn.XLOOKUP(Tabla20[[#This Row],[COD]],TMES[COD],TMES[ISR])</f>
        <v>4125.09</v>
      </c>
      <c r="Q23" s="40">
        <f>_xlfn.XLOOKUP(Tabla20[[#This Row],[COD]],TMES[COD],TMES[SFS])</f>
        <v>1976</v>
      </c>
      <c r="R23" s="40">
        <f>_xlfn.XLOOKUP(Tabla20[[#This Row],[COD]],TMES[COD],TMES[AFP])</f>
        <v>1865.5</v>
      </c>
      <c r="S23" s="40">
        <f>Tabla20[[#This Row],[sbruto]]-SUM(Tabla20[[#This Row],[ISR]:[AFP]])-Tabla20[[#This Row],[sneto]]</f>
        <v>17585.950000000004</v>
      </c>
      <c r="T23" s="40">
        <f>_xlfn.XLOOKUP(Tabla20[[#This Row],[COD]],TMES[COD],TMES[sneto])</f>
        <v>39447.46</v>
      </c>
      <c r="U23" s="28" t="str">
        <f>_xlfn.XLOOKUP(Tabla20[[#This Row],[cedula]],Tabla11[Numero Documento],Tabla11[GEN])</f>
        <v>F</v>
      </c>
      <c r="V23" s="29" t="str">
        <f>_xlfn.XLOOKUP(Tabla20[[#This Row],[cedula]],TMODELO[Numero Documento],TMODELO[Lugar Funciones Codigo])</f>
        <v>01.83</v>
      </c>
    </row>
    <row r="24" spans="1:22" hidden="1">
      <c r="A24" s="38" t="s">
        <v>3052</v>
      </c>
      <c r="B24" s="38" t="s">
        <v>11</v>
      </c>
      <c r="C24" s="38" t="s">
        <v>3088</v>
      </c>
      <c r="D24" s="38" t="str">
        <f>Tabla20[[#This Row],[cedula]]&amp;Tabla20[[#This Row],[ctapresup]]</f>
        <v>402147334002.1.1.1.01</v>
      </c>
      <c r="E24" s="38" t="s">
        <v>2257</v>
      </c>
      <c r="F24" s="38" t="str">
        <f>_xlfn.XLOOKUP(Tabla20[[#This Row],[cedula]],TMODELO[Numero Documento],TMODELO[Empleado])</f>
        <v>SHERLY CHANTAL MERCEDES ECHAVARRIA</v>
      </c>
      <c r="G24" s="38" t="str">
        <f>_xlfn.XLOOKUP(Tabla20[[#This Row],[cedula]],TMODELO[Numero Documento],TMODELO[Cargo])</f>
        <v>SECRETARIA</v>
      </c>
      <c r="H24" s="38" t="str">
        <f>_xlfn.XLOOKUP(Tabla20[[#This Row],[cedula]],TMODELO[Numero Documento],TMODELO[Lugar Funciones])</f>
        <v>MINISTERIO DE CULTURA</v>
      </c>
      <c r="I24" s="45" t="str">
        <f>_xlfn.XLOOKUP(Tabla20[[#This Row],[cedula]],TCARRERA[CEDULA],TCARRERA[CATEGORIA DEL SERVIDOR],"")</f>
        <v/>
      </c>
      <c r="J24" s="45" t="str">
        <f>Tabla20[[#This Row],[TIPO]]</f>
        <v>FIJO</v>
      </c>
      <c r="K2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24" s="24" t="str">
        <f>IF(Tabla20[[#This Row],[CARRERA]]="CARRERA ADMINISTRATIVA",Tabla20[[#This Row],[CARRERA]],Tabla20[[#This Row],[STATUS]])</f>
        <v>EMPLEADO DE CONFIANZA</v>
      </c>
      <c r="M24" s="35" t="str">
        <f>IF(Tabla20[[#This Row],[TIPO]]="Temporales",_xlfn.XLOOKUP(Tabla20[[#This Row],[NOMBRE Y APELLIDO]],TFECHAS[NOMBRE Y APELLIDO],TFECHAS[DESDE]),"")</f>
        <v/>
      </c>
      <c r="N24" s="35" t="str">
        <f>IF(Tabla20[[#This Row],[TIPO]]="Temporales",_xlfn.XLOOKUP(Tabla20[[#This Row],[NOMBRE Y APELLIDO]],TFECHAS[NOMBRE Y APELLIDO],TFECHAS[HASTA]),"")</f>
        <v/>
      </c>
      <c r="O24" s="39">
        <f>_xlfn.XLOOKUP(Tabla20[[#This Row],[COD]],TMES[COD],TMES[sbruto])</f>
        <v>65000</v>
      </c>
      <c r="P24" s="41">
        <f>_xlfn.XLOOKUP(Tabla20[[#This Row],[COD]],TMES[COD],TMES[ISR])</f>
        <v>4427.58</v>
      </c>
      <c r="Q24" s="40">
        <f>_xlfn.XLOOKUP(Tabla20[[#This Row],[COD]],TMES[COD],TMES[SFS])</f>
        <v>1976</v>
      </c>
      <c r="R24" s="40">
        <f>_xlfn.XLOOKUP(Tabla20[[#This Row],[COD]],TMES[COD],TMES[AFP])</f>
        <v>1865.5</v>
      </c>
      <c r="S24" s="40">
        <f>Tabla20[[#This Row],[sbruto]]-SUM(Tabla20[[#This Row],[ISR]:[AFP]])-Tabla20[[#This Row],[sneto]]</f>
        <v>25</v>
      </c>
      <c r="T24" s="40">
        <f>_xlfn.XLOOKUP(Tabla20[[#This Row],[COD]],TMES[COD],TMES[sneto])</f>
        <v>56705.919999999998</v>
      </c>
      <c r="U24" s="28" t="str">
        <f>_xlfn.XLOOKUP(Tabla20[[#This Row],[cedula]],Tabla11[Numero Documento],Tabla11[GEN])</f>
        <v>F</v>
      </c>
      <c r="V24" s="29" t="str">
        <f>_xlfn.XLOOKUP(Tabla20[[#This Row],[cedula]],TMODELO[Numero Documento],TMODELO[Lugar Funciones Codigo])</f>
        <v>01.83</v>
      </c>
    </row>
    <row r="25" spans="1:22" hidden="1">
      <c r="A25" s="38" t="s">
        <v>3052</v>
      </c>
      <c r="B25" s="38" t="s">
        <v>11</v>
      </c>
      <c r="C25" s="38" t="s">
        <v>3088</v>
      </c>
      <c r="D25" s="38" t="str">
        <f>Tabla20[[#This Row],[cedula]]&amp;Tabla20[[#This Row],[ctapresup]]</f>
        <v>031008440952.1.1.1.01</v>
      </c>
      <c r="E25" s="38" t="s">
        <v>2028</v>
      </c>
      <c r="F25" s="38" t="str">
        <f>_xlfn.XLOOKUP(Tabla20[[#This Row],[cedula]],TMODELO[Numero Documento],TMODELO[Empleado])</f>
        <v>AMAURYS EUGENIO VASQUEZ RONDON</v>
      </c>
      <c r="G25" s="38" t="str">
        <f>_xlfn.XLOOKUP(Tabla20[[#This Row],[cedula]],TMODELO[Numero Documento],TMODELO[Cargo])</f>
        <v>COORDINADOR (A)</v>
      </c>
      <c r="H25" s="38" t="str">
        <f>_xlfn.XLOOKUP(Tabla20[[#This Row],[cedula]],TMODELO[Numero Documento],TMODELO[Lugar Funciones])</f>
        <v>MINISTERIO DE CULTURA</v>
      </c>
      <c r="I25" s="45" t="str">
        <f>_xlfn.XLOOKUP(Tabla20[[#This Row],[cedula]],TCARRERA[CEDULA],TCARRERA[CATEGORIA DEL SERVIDOR],"")</f>
        <v/>
      </c>
      <c r="J25" s="45" t="str">
        <f>Tabla20[[#This Row],[TIPO]]</f>
        <v>FIJO</v>
      </c>
      <c r="K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" s="24" t="str">
        <f>IF(Tabla20[[#This Row],[CARRERA]]="CARRERA ADMINISTRATIVA",Tabla20[[#This Row],[CARRERA]],Tabla20[[#This Row],[STATUS]])</f>
        <v>FIJO</v>
      </c>
      <c r="M25" s="35" t="str">
        <f>IF(Tabla20[[#This Row],[TIPO]]="Temporales",_xlfn.XLOOKUP(Tabla20[[#This Row],[NOMBRE Y APELLIDO]],TFECHAS[NOMBRE Y APELLIDO],TFECHAS[DESDE]),"")</f>
        <v/>
      </c>
      <c r="N25" s="35" t="str">
        <f>IF(Tabla20[[#This Row],[TIPO]]="Temporales",_xlfn.XLOOKUP(Tabla20[[#This Row],[NOMBRE Y APELLIDO]],TFECHAS[NOMBRE Y APELLIDO],TFECHAS[HASTA]),"")</f>
        <v/>
      </c>
      <c r="O25" s="39">
        <f>_xlfn.XLOOKUP(Tabla20[[#This Row],[COD]],TMES[COD],TMES[sbruto])</f>
        <v>60000</v>
      </c>
      <c r="P25" s="42">
        <f>_xlfn.XLOOKUP(Tabla20[[#This Row],[COD]],TMES[COD],TMES[ISR])</f>
        <v>3184.19</v>
      </c>
      <c r="Q25" s="40">
        <f>_xlfn.XLOOKUP(Tabla20[[#This Row],[COD]],TMES[COD],TMES[SFS])</f>
        <v>1824</v>
      </c>
      <c r="R25" s="40">
        <f>_xlfn.XLOOKUP(Tabla20[[#This Row],[COD]],TMES[COD],TMES[AFP])</f>
        <v>1722</v>
      </c>
      <c r="S25" s="40">
        <f>Tabla20[[#This Row],[sbruto]]-SUM(Tabla20[[#This Row],[ISR]:[AFP]])-Tabla20[[#This Row],[sneto]]</f>
        <v>1537.4499999999971</v>
      </c>
      <c r="T25" s="40">
        <f>_xlfn.XLOOKUP(Tabla20[[#This Row],[COD]],TMES[COD],TMES[sneto])</f>
        <v>51732.36</v>
      </c>
      <c r="U25" s="28" t="str">
        <f>_xlfn.XLOOKUP(Tabla20[[#This Row],[cedula]],Tabla11[Numero Documento],Tabla11[GEN])</f>
        <v>M</v>
      </c>
      <c r="V25" s="29" t="str">
        <f>_xlfn.XLOOKUP(Tabla20[[#This Row],[cedula]],TMODELO[Numero Documento],TMODELO[Lugar Funciones Codigo])</f>
        <v>01.83</v>
      </c>
    </row>
    <row r="26" spans="1:22" hidden="1">
      <c r="A26" s="38" t="s">
        <v>3052</v>
      </c>
      <c r="B26" s="38" t="s">
        <v>11</v>
      </c>
      <c r="C26" s="38" t="s">
        <v>3088</v>
      </c>
      <c r="D26" s="38" t="str">
        <f>Tabla20[[#This Row],[cedula]]&amp;Tabla20[[#This Row],[ctapresup]]</f>
        <v>001082682692.1.1.1.01</v>
      </c>
      <c r="E26" s="38" t="s">
        <v>1328</v>
      </c>
      <c r="F26" s="38" t="str">
        <f>_xlfn.XLOOKUP(Tabla20[[#This Row],[cedula]],TMODELO[Numero Documento],TMODELO[Empleado])</f>
        <v>FRANCISCA MARGARITA NUÑEZ URBANO</v>
      </c>
      <c r="G26" s="38" t="str">
        <f>_xlfn.XLOOKUP(Tabla20[[#This Row],[cedula]],TMODELO[Numero Documento],TMODELO[Cargo])</f>
        <v>SECRETARIA EJECUTIVA</v>
      </c>
      <c r="H26" s="38" t="str">
        <f>_xlfn.XLOOKUP(Tabla20[[#This Row],[cedula]],TMODELO[Numero Documento],TMODELO[Lugar Funciones])</f>
        <v>MINISTERIO DE CULTURA</v>
      </c>
      <c r="I26" s="45" t="str">
        <f>_xlfn.XLOOKUP(Tabla20[[#This Row],[cedula]],TCARRERA[CEDULA],TCARRERA[CATEGORIA DEL SERVIDOR],"")</f>
        <v>CARRERA ADMINISTRATIVA</v>
      </c>
      <c r="J26" s="45" t="str">
        <f>Tabla20[[#This Row],[TIPO]]</f>
        <v>FIJO</v>
      </c>
      <c r="K2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" s="24" t="str">
        <f>IF(Tabla20[[#This Row],[CARRERA]]="CARRERA ADMINISTRATIVA",Tabla20[[#This Row],[CARRERA]],Tabla20[[#This Row],[STATUS]])</f>
        <v>CARRERA ADMINISTRATIVA</v>
      </c>
      <c r="M26" s="35" t="str">
        <f>IF(Tabla20[[#This Row],[TIPO]]="Temporales",_xlfn.XLOOKUP(Tabla20[[#This Row],[NOMBRE Y APELLIDO]],TFECHAS[NOMBRE Y APELLIDO],TFECHAS[DESDE]),"")</f>
        <v/>
      </c>
      <c r="N26" s="35" t="str">
        <f>IF(Tabla20[[#This Row],[TIPO]]="Temporales",_xlfn.XLOOKUP(Tabla20[[#This Row],[NOMBRE Y APELLIDO]],TFECHAS[NOMBRE Y APELLIDO],TFECHAS[HASTA]),"")</f>
        <v/>
      </c>
      <c r="O26" s="39">
        <f>_xlfn.XLOOKUP(Tabla20[[#This Row],[COD]],TMES[COD],TMES[sbruto])</f>
        <v>55000</v>
      </c>
      <c r="P26" s="40">
        <f>_xlfn.XLOOKUP(Tabla20[[#This Row],[COD]],TMES[COD],TMES[ISR])</f>
        <v>2559.6799999999998</v>
      </c>
      <c r="Q26" s="40">
        <f>_xlfn.XLOOKUP(Tabla20[[#This Row],[COD]],TMES[COD],TMES[SFS])</f>
        <v>1672</v>
      </c>
      <c r="R26" s="40">
        <f>_xlfn.XLOOKUP(Tabla20[[#This Row],[COD]],TMES[COD],TMES[AFP])</f>
        <v>1578.5</v>
      </c>
      <c r="S26" s="40">
        <f>Tabla20[[#This Row],[sbruto]]-SUM(Tabla20[[#This Row],[ISR]:[AFP]])-Tabla20[[#This Row],[sneto]]</f>
        <v>35497.97</v>
      </c>
      <c r="T26" s="40">
        <f>_xlfn.XLOOKUP(Tabla20[[#This Row],[COD]],TMES[COD],TMES[sneto])</f>
        <v>13691.85</v>
      </c>
      <c r="U26" s="28" t="str">
        <f>_xlfn.XLOOKUP(Tabla20[[#This Row],[cedula]],Tabla11[Numero Documento],Tabla11[GEN])</f>
        <v>F</v>
      </c>
      <c r="V26" s="29" t="str">
        <f>_xlfn.XLOOKUP(Tabla20[[#This Row],[cedula]],TMODELO[Numero Documento],TMODELO[Lugar Funciones Codigo])</f>
        <v>01.83</v>
      </c>
    </row>
    <row r="27" spans="1:22" hidden="1">
      <c r="A27" s="38" t="s">
        <v>3052</v>
      </c>
      <c r="B27" s="38" t="s">
        <v>11</v>
      </c>
      <c r="C27" s="38" t="s">
        <v>3088</v>
      </c>
      <c r="D27" s="38" t="str">
        <f>Tabla20[[#This Row],[cedula]]&amp;Tabla20[[#This Row],[ctapresup]]</f>
        <v>001006218462.1.1.1.01</v>
      </c>
      <c r="E27" s="38" t="s">
        <v>2134</v>
      </c>
      <c r="F27" s="38" t="str">
        <f>_xlfn.XLOOKUP(Tabla20[[#This Row],[cedula]],TMODELO[Numero Documento],TMODELO[Empleado])</f>
        <v>JOSE DEL CARMEN PEGUERO BAUTISTA</v>
      </c>
      <c r="G27" s="38" t="str">
        <f>_xlfn.XLOOKUP(Tabla20[[#This Row],[cedula]],TMODELO[Numero Documento],TMODELO[Cargo])</f>
        <v>GESTOR CULTURAL</v>
      </c>
      <c r="H27" s="38" t="str">
        <f>_xlfn.XLOOKUP(Tabla20[[#This Row],[cedula]],TMODELO[Numero Documento],TMODELO[Lugar Funciones])</f>
        <v>MINISTERIO DE CULTURA</v>
      </c>
      <c r="I27" s="45" t="str">
        <f>_xlfn.XLOOKUP(Tabla20[[#This Row],[cedula]],TCARRERA[CEDULA],TCARRERA[CATEGORIA DEL SERVIDOR],"")</f>
        <v/>
      </c>
      <c r="J27" s="45" t="str">
        <f>Tabla20[[#This Row],[TIPO]]</f>
        <v>FIJO</v>
      </c>
      <c r="K2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" s="24" t="str">
        <f>IF(Tabla20[[#This Row],[CARRERA]]="CARRERA ADMINISTRATIVA",Tabla20[[#This Row],[CARRERA]],Tabla20[[#This Row],[STATUS]])</f>
        <v>FIJO</v>
      </c>
      <c r="M27" s="35" t="str">
        <f>IF(Tabla20[[#This Row],[TIPO]]="Temporales",_xlfn.XLOOKUP(Tabla20[[#This Row],[NOMBRE Y APELLIDO]],TFECHAS[NOMBRE Y APELLIDO],TFECHAS[DESDE]),"")</f>
        <v/>
      </c>
      <c r="N27" s="35" t="str">
        <f>IF(Tabla20[[#This Row],[TIPO]]="Temporales",_xlfn.XLOOKUP(Tabla20[[#This Row],[NOMBRE Y APELLIDO]],TFECHAS[NOMBRE Y APELLIDO],TFECHAS[HASTA]),"")</f>
        <v/>
      </c>
      <c r="O27" s="39">
        <f>_xlfn.XLOOKUP(Tabla20[[#This Row],[COD]],TMES[COD],TMES[sbruto])</f>
        <v>50000</v>
      </c>
      <c r="P27" s="42">
        <f>_xlfn.XLOOKUP(Tabla20[[#This Row],[COD]],TMES[COD],TMES[ISR])</f>
        <v>1854</v>
      </c>
      <c r="Q27" s="40">
        <f>_xlfn.XLOOKUP(Tabla20[[#This Row],[COD]],TMES[COD],TMES[SFS])</f>
        <v>1520</v>
      </c>
      <c r="R27" s="40">
        <f>_xlfn.XLOOKUP(Tabla20[[#This Row],[COD]],TMES[COD],TMES[AFP])</f>
        <v>1435</v>
      </c>
      <c r="S27" s="40">
        <f>Tabla20[[#This Row],[sbruto]]-SUM(Tabla20[[#This Row],[ISR]:[AFP]])-Tabla20[[#This Row],[sneto]]</f>
        <v>11565.870000000003</v>
      </c>
      <c r="T27" s="40">
        <f>_xlfn.XLOOKUP(Tabla20[[#This Row],[COD]],TMES[COD],TMES[sneto])</f>
        <v>33625.129999999997</v>
      </c>
      <c r="U27" s="28" t="str">
        <f>_xlfn.XLOOKUP(Tabla20[[#This Row],[cedula]],Tabla11[Numero Documento],Tabla11[GEN])</f>
        <v>M</v>
      </c>
      <c r="V27" s="29" t="str">
        <f>_xlfn.XLOOKUP(Tabla20[[#This Row],[cedula]],TMODELO[Numero Documento],TMODELO[Lugar Funciones Codigo])</f>
        <v>01.83</v>
      </c>
    </row>
    <row r="28" spans="1:22" hidden="1">
      <c r="A28" s="38" t="s">
        <v>3052</v>
      </c>
      <c r="B28" s="38" t="s">
        <v>11</v>
      </c>
      <c r="C28" s="38" t="s">
        <v>3088</v>
      </c>
      <c r="D28" s="38" t="str">
        <f>Tabla20[[#This Row],[cedula]]&amp;Tabla20[[#This Row],[ctapresup]]</f>
        <v>001109299652.1.1.1.01</v>
      </c>
      <c r="E28" s="38" t="s">
        <v>1452</v>
      </c>
      <c r="F28" s="38" t="str">
        <f>_xlfn.XLOOKUP(Tabla20[[#This Row],[cedula]],TMODELO[Numero Documento],TMODELO[Empleado])</f>
        <v>LISSETTE ONAIRA ALFAU COSTE</v>
      </c>
      <c r="G28" s="38" t="str">
        <f>_xlfn.XLOOKUP(Tabla20[[#This Row],[cedula]],TMODELO[Numero Documento],TMODELO[Cargo])</f>
        <v>COORD. DE RECURSOS HUMANOS</v>
      </c>
      <c r="H28" s="38" t="str">
        <f>_xlfn.XLOOKUP(Tabla20[[#This Row],[cedula]],TMODELO[Numero Documento],TMODELO[Lugar Funciones])</f>
        <v>MINISTERIO DE CULTURA</v>
      </c>
      <c r="I28" s="45" t="str">
        <f>_xlfn.XLOOKUP(Tabla20[[#This Row],[cedula]],TCARRERA[CEDULA],TCARRERA[CATEGORIA DEL SERVIDOR],"")</f>
        <v>CARRERA ADMINISTRATIVA</v>
      </c>
      <c r="J28" s="45" t="str">
        <f>Tabla20[[#This Row],[TIPO]]</f>
        <v>FIJO</v>
      </c>
      <c r="K2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8" s="24" t="str">
        <f>IF(Tabla20[[#This Row],[CARRERA]]="CARRERA ADMINISTRATIVA",Tabla20[[#This Row],[CARRERA]],Tabla20[[#This Row],[STATUS]])</f>
        <v>CARRERA ADMINISTRATIVA</v>
      </c>
      <c r="M28" s="35" t="str">
        <f>IF(Tabla20[[#This Row],[TIPO]]="Temporales",_xlfn.XLOOKUP(Tabla20[[#This Row],[NOMBRE Y APELLIDO]],TFECHAS[NOMBRE Y APELLIDO],TFECHAS[DESDE]),"")</f>
        <v/>
      </c>
      <c r="N28" s="35" t="str">
        <f>IF(Tabla20[[#This Row],[TIPO]]="Temporales",_xlfn.XLOOKUP(Tabla20[[#This Row],[NOMBRE Y APELLIDO]],TFECHAS[NOMBRE Y APELLIDO],TFECHAS[HASTA]),"")</f>
        <v/>
      </c>
      <c r="O28" s="39">
        <f>_xlfn.XLOOKUP(Tabla20[[#This Row],[COD]],TMES[COD],TMES[sbruto])</f>
        <v>50000</v>
      </c>
      <c r="P28" s="42">
        <f>_xlfn.XLOOKUP(Tabla20[[#This Row],[COD]],TMES[COD],TMES[ISR])</f>
        <v>1627.13</v>
      </c>
      <c r="Q28" s="40">
        <f>_xlfn.XLOOKUP(Tabla20[[#This Row],[COD]],TMES[COD],TMES[SFS])</f>
        <v>1520</v>
      </c>
      <c r="R28" s="40">
        <f>_xlfn.XLOOKUP(Tabla20[[#This Row],[COD]],TMES[COD],TMES[AFP])</f>
        <v>1435</v>
      </c>
      <c r="S28" s="40">
        <f>Tabla20[[#This Row],[sbruto]]-SUM(Tabla20[[#This Row],[ISR]:[AFP]])-Tabla20[[#This Row],[sneto]]</f>
        <v>35601.93</v>
      </c>
      <c r="T28" s="40">
        <f>_xlfn.XLOOKUP(Tabla20[[#This Row],[COD]],TMES[COD],TMES[sneto])</f>
        <v>9815.94</v>
      </c>
      <c r="U28" s="28" t="str">
        <f>_xlfn.XLOOKUP(Tabla20[[#This Row],[cedula]],Tabla11[Numero Documento],Tabla11[GEN])</f>
        <v>F</v>
      </c>
      <c r="V28" s="29" t="str">
        <f>_xlfn.XLOOKUP(Tabla20[[#This Row],[cedula]],TMODELO[Numero Documento],TMODELO[Lugar Funciones Codigo])</f>
        <v>01.83</v>
      </c>
    </row>
    <row r="29" spans="1:22" hidden="1">
      <c r="A29" s="38" t="s">
        <v>3052</v>
      </c>
      <c r="B29" s="38" t="s">
        <v>11</v>
      </c>
      <c r="C29" s="38" t="s">
        <v>3088</v>
      </c>
      <c r="D29" s="38" t="str">
        <f>Tabla20[[#This Row],[cedula]]&amp;Tabla20[[#This Row],[ctapresup]]</f>
        <v>001101143292.1.1.1.01</v>
      </c>
      <c r="E29" s="38" t="s">
        <v>2095</v>
      </c>
      <c r="F29" s="38" t="str">
        <f>_xlfn.XLOOKUP(Tabla20[[#This Row],[cedula]],TMODELO[Numero Documento],TMODELO[Empleado])</f>
        <v>FRANCISCO JABIEL MERCEDES JIMENEZ</v>
      </c>
      <c r="G29" s="38" t="str">
        <f>_xlfn.XLOOKUP(Tabla20[[#This Row],[cedula]],TMODELO[Numero Documento],TMODELO[Cargo])</f>
        <v>CHOFER I</v>
      </c>
      <c r="H29" s="38" t="str">
        <f>_xlfn.XLOOKUP(Tabla20[[#This Row],[cedula]],TMODELO[Numero Documento],TMODELO[Lugar Funciones])</f>
        <v>MINISTERIO DE CULTURA</v>
      </c>
      <c r="I29" s="45" t="str">
        <f>_xlfn.XLOOKUP(Tabla20[[#This Row],[cedula]],TCARRERA[CEDULA],TCARRERA[CATEGORIA DEL SERVIDOR],"")</f>
        <v/>
      </c>
      <c r="J29" s="45" t="str">
        <f>Tabla20[[#This Row],[TIPO]]</f>
        <v>FIJO</v>
      </c>
      <c r="K2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9" s="24" t="str">
        <f>IF(Tabla20[[#This Row],[CARRERA]]="CARRERA ADMINISTRATIVA",Tabla20[[#This Row],[CARRERA]],Tabla20[[#This Row],[STATUS]])</f>
        <v>ESTATUTO SIMPLIFICADO</v>
      </c>
      <c r="M29" s="34" t="str">
        <f>IF(Tabla20[[#This Row],[TIPO]]="Temporales",_xlfn.XLOOKUP(Tabla20[[#This Row],[NOMBRE Y APELLIDO]],TFECHAS[NOMBRE Y APELLIDO],TFECHAS[DESDE]),"")</f>
        <v/>
      </c>
      <c r="N29" s="34" t="str">
        <f>IF(Tabla20[[#This Row],[TIPO]]="Temporales",_xlfn.XLOOKUP(Tabla20[[#This Row],[NOMBRE Y APELLIDO]],TFECHAS[NOMBRE Y APELLIDO],TFECHAS[HASTA]),"")</f>
        <v/>
      </c>
      <c r="O29" s="39">
        <f>_xlfn.XLOOKUP(Tabla20[[#This Row],[COD]],TMES[COD],TMES[sbruto])</f>
        <v>45000</v>
      </c>
      <c r="P29" s="42">
        <f>_xlfn.XLOOKUP(Tabla20[[#This Row],[COD]],TMES[COD],TMES[ISR])</f>
        <v>1148.33</v>
      </c>
      <c r="Q29" s="40">
        <f>_xlfn.XLOOKUP(Tabla20[[#This Row],[COD]],TMES[COD],TMES[SFS])</f>
        <v>1368</v>
      </c>
      <c r="R29" s="40">
        <f>_xlfn.XLOOKUP(Tabla20[[#This Row],[COD]],TMES[COD],TMES[AFP])</f>
        <v>1291.5</v>
      </c>
      <c r="S29" s="40">
        <f>Tabla20[[#This Row],[sbruto]]-SUM(Tabla20[[#This Row],[ISR]:[AFP]])-Tabla20[[#This Row],[sneto]]</f>
        <v>25</v>
      </c>
      <c r="T29" s="40">
        <f>_xlfn.XLOOKUP(Tabla20[[#This Row],[COD]],TMES[COD],TMES[sneto])</f>
        <v>41167.17</v>
      </c>
      <c r="U29" s="28" t="str">
        <f>_xlfn.XLOOKUP(Tabla20[[#This Row],[cedula]],Tabla11[Numero Documento],Tabla11[GEN])</f>
        <v>M</v>
      </c>
      <c r="V29" s="29" t="str">
        <f>_xlfn.XLOOKUP(Tabla20[[#This Row],[cedula]],TMODELO[Numero Documento],TMODELO[Lugar Funciones Codigo])</f>
        <v>01.83</v>
      </c>
    </row>
    <row r="30" spans="1:22" hidden="1">
      <c r="A30" s="38" t="s">
        <v>3052</v>
      </c>
      <c r="B30" s="38" t="s">
        <v>11</v>
      </c>
      <c r="C30" s="38" t="s">
        <v>3088</v>
      </c>
      <c r="D30" s="38" t="str">
        <f>Tabla20[[#This Row],[cedula]]&amp;Tabla20[[#This Row],[ctapresup]]</f>
        <v>091000134172.1.1.1.01</v>
      </c>
      <c r="E30" s="38" t="s">
        <v>1370</v>
      </c>
      <c r="F30" s="38" t="str">
        <f>_xlfn.XLOOKUP(Tabla20[[#This Row],[cedula]],TMODELO[Numero Documento],TMODELO[Empleado])</f>
        <v>OSCAL FELIZ SALDAÑA</v>
      </c>
      <c r="G30" s="38" t="str">
        <f>_xlfn.XLOOKUP(Tabla20[[#This Row],[cedula]],TMODELO[Numero Documento],TMODELO[Cargo])</f>
        <v>ELECTRICISTA</v>
      </c>
      <c r="H30" s="38" t="str">
        <f>_xlfn.XLOOKUP(Tabla20[[#This Row],[cedula]],TMODELO[Numero Documento],TMODELO[Lugar Funciones])</f>
        <v>MINISTERIO DE CULTURA</v>
      </c>
      <c r="I30" s="45" t="str">
        <f>_xlfn.XLOOKUP(Tabla20[[#This Row],[cedula]],TCARRERA[CEDULA],TCARRERA[CATEGORIA DEL SERVIDOR],"")</f>
        <v>CARRERA ADMINISTRATIVA</v>
      </c>
      <c r="J30" s="45" t="str">
        <f>Tabla20[[#This Row],[TIPO]]</f>
        <v>FIJO</v>
      </c>
      <c r="K3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0" s="24" t="str">
        <f>IF(Tabla20[[#This Row],[CARRERA]]="CARRERA ADMINISTRATIVA",Tabla20[[#This Row],[CARRERA]],Tabla20[[#This Row],[STATUS]])</f>
        <v>CARRERA ADMINISTRATIVA</v>
      </c>
      <c r="M30" s="35" t="str">
        <f>IF(Tabla20[[#This Row],[TIPO]]="Temporales",_xlfn.XLOOKUP(Tabla20[[#This Row],[NOMBRE Y APELLIDO]],TFECHAS[NOMBRE Y APELLIDO],TFECHAS[DESDE]),"")</f>
        <v/>
      </c>
      <c r="N30" s="35" t="str">
        <f>IF(Tabla20[[#This Row],[TIPO]]="Temporales",_xlfn.XLOOKUP(Tabla20[[#This Row],[NOMBRE Y APELLIDO]],TFECHAS[NOMBRE Y APELLIDO],TFECHAS[HASTA]),"")</f>
        <v/>
      </c>
      <c r="O30" s="39">
        <f>_xlfn.XLOOKUP(Tabla20[[#This Row],[COD]],TMES[COD],TMES[sbruto])</f>
        <v>40000</v>
      </c>
      <c r="P30" s="44">
        <f>_xlfn.XLOOKUP(Tabla20[[#This Row],[COD]],TMES[COD],TMES[ISR])</f>
        <v>442.65</v>
      </c>
      <c r="Q30" s="40">
        <f>_xlfn.XLOOKUP(Tabla20[[#This Row],[COD]],TMES[COD],TMES[SFS])</f>
        <v>1216</v>
      </c>
      <c r="R30" s="40">
        <f>_xlfn.XLOOKUP(Tabla20[[#This Row],[COD]],TMES[COD],TMES[AFP])</f>
        <v>1148</v>
      </c>
      <c r="S30" s="40">
        <f>Tabla20[[#This Row],[sbruto]]-SUM(Tabla20[[#This Row],[ISR]:[AFP]])-Tabla20[[#This Row],[sneto]]</f>
        <v>15806.559999999998</v>
      </c>
      <c r="T30" s="40">
        <f>_xlfn.XLOOKUP(Tabla20[[#This Row],[COD]],TMES[COD],TMES[sneto])</f>
        <v>21386.79</v>
      </c>
      <c r="U30" s="28" t="str">
        <f>_xlfn.XLOOKUP(Tabla20[[#This Row],[cedula]],Tabla11[Numero Documento],Tabla11[GEN])</f>
        <v>M</v>
      </c>
      <c r="V30" s="29" t="str">
        <f>_xlfn.XLOOKUP(Tabla20[[#This Row],[cedula]],TMODELO[Numero Documento],TMODELO[Lugar Funciones Codigo])</f>
        <v>01.83</v>
      </c>
    </row>
    <row r="31" spans="1:22" hidden="1">
      <c r="A31" s="38" t="s">
        <v>3052</v>
      </c>
      <c r="B31" s="38" t="s">
        <v>11</v>
      </c>
      <c r="C31" s="38" t="s">
        <v>3088</v>
      </c>
      <c r="D31" s="38" t="str">
        <f>Tabla20[[#This Row],[cedula]]&amp;Tabla20[[#This Row],[ctapresup]]</f>
        <v>001185348172.1.1.1.01</v>
      </c>
      <c r="E31" s="38" t="s">
        <v>2198</v>
      </c>
      <c r="F31" s="38" t="str">
        <f>_xlfn.XLOOKUP(Tabla20[[#This Row],[cedula]],TMODELO[Numero Documento],TMODELO[Empleado])</f>
        <v>MONICA MARIEL GARCIA RIVERA</v>
      </c>
      <c r="G31" s="38" t="str">
        <f>_xlfn.XLOOKUP(Tabla20[[#This Row],[cedula]],TMODELO[Numero Documento],TMODELO[Cargo])</f>
        <v>SECRETARIA</v>
      </c>
      <c r="H31" s="38" t="str">
        <f>_xlfn.XLOOKUP(Tabla20[[#This Row],[cedula]],TMODELO[Numero Documento],TMODELO[Lugar Funciones])</f>
        <v>MINISTERIO DE CULTURA</v>
      </c>
      <c r="I31" s="45" t="str">
        <f>_xlfn.XLOOKUP(Tabla20[[#This Row],[cedula]],TCARRERA[CEDULA],TCARRERA[CATEGORIA DEL SERVIDOR],"")</f>
        <v/>
      </c>
      <c r="J31" s="45" t="str">
        <f>Tabla20[[#This Row],[TIPO]]</f>
        <v>FIJO</v>
      </c>
      <c r="K3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1" s="24" t="str">
        <f>IF(Tabla20[[#This Row],[CARRERA]]="CARRERA ADMINISTRATIVA",Tabla20[[#This Row],[CARRERA]],Tabla20[[#This Row],[STATUS]])</f>
        <v>ESTATUTO SIMPLIFICADO</v>
      </c>
      <c r="M31" s="35" t="str">
        <f>IF(Tabla20[[#This Row],[TIPO]]="Temporales",_xlfn.XLOOKUP(Tabla20[[#This Row],[NOMBRE Y APELLIDO]],TFECHAS[NOMBRE Y APELLIDO],TFECHAS[DESDE]),"")</f>
        <v/>
      </c>
      <c r="N31" s="35" t="str">
        <f>IF(Tabla20[[#This Row],[TIPO]]="Temporales",_xlfn.XLOOKUP(Tabla20[[#This Row],[NOMBRE Y APELLIDO]],TFECHAS[NOMBRE Y APELLIDO],TFECHAS[HASTA]),"")</f>
        <v/>
      </c>
      <c r="O31" s="39">
        <f>_xlfn.XLOOKUP(Tabla20[[#This Row],[COD]],TMES[COD],TMES[sbruto])</f>
        <v>35000</v>
      </c>
      <c r="P31" s="44">
        <f>_xlfn.XLOOKUP(Tabla20[[#This Row],[COD]],TMES[COD],TMES[ISR])</f>
        <v>0</v>
      </c>
      <c r="Q31" s="40">
        <f>_xlfn.XLOOKUP(Tabla20[[#This Row],[COD]],TMES[COD],TMES[SFS])</f>
        <v>1064</v>
      </c>
      <c r="R31" s="40">
        <f>_xlfn.XLOOKUP(Tabla20[[#This Row],[COD]],TMES[COD],TMES[AFP])</f>
        <v>1004.5</v>
      </c>
      <c r="S31" s="40">
        <f>Tabla20[[#This Row],[sbruto]]-SUM(Tabla20[[#This Row],[ISR]:[AFP]])-Tabla20[[#This Row],[sneto]]</f>
        <v>25</v>
      </c>
      <c r="T31" s="40">
        <f>_xlfn.XLOOKUP(Tabla20[[#This Row],[COD]],TMES[COD],TMES[sneto])</f>
        <v>32906.5</v>
      </c>
      <c r="U31" s="28" t="str">
        <f>_xlfn.XLOOKUP(Tabla20[[#This Row],[cedula]],Tabla11[Numero Documento],Tabla11[GEN])</f>
        <v>F</v>
      </c>
      <c r="V31" s="29" t="str">
        <f>_xlfn.XLOOKUP(Tabla20[[#This Row],[cedula]],TMODELO[Numero Documento],TMODELO[Lugar Funciones Codigo])</f>
        <v>01.83</v>
      </c>
    </row>
    <row r="32" spans="1:22" hidden="1">
      <c r="A32" s="38" t="s">
        <v>3052</v>
      </c>
      <c r="B32" s="38" t="s">
        <v>11</v>
      </c>
      <c r="C32" s="38" t="s">
        <v>3088</v>
      </c>
      <c r="D32" s="38" t="str">
        <f>Tabla20[[#This Row],[cedula]]&amp;Tabla20[[#This Row],[ctapresup]]</f>
        <v>004001285672.1.1.1.01</v>
      </c>
      <c r="E32" s="38" t="s">
        <v>2249</v>
      </c>
      <c r="F32" s="38" t="str">
        <f>_xlfn.XLOOKUP(Tabla20[[#This Row],[cedula]],TMODELO[Numero Documento],TMODELO[Empleado])</f>
        <v>SANTA ADELAIDA MIRANDA HERNANDEZ</v>
      </c>
      <c r="G32" s="38" t="str">
        <f>_xlfn.XLOOKUP(Tabla20[[#This Row],[cedula]],TMODELO[Numero Documento],TMODELO[Cargo])</f>
        <v>RECEPCIONISTA</v>
      </c>
      <c r="H32" s="38" t="str">
        <f>_xlfn.XLOOKUP(Tabla20[[#This Row],[cedula]],TMODELO[Numero Documento],TMODELO[Lugar Funciones])</f>
        <v>MINISTERIO DE CULTURA</v>
      </c>
      <c r="I32" s="45" t="str">
        <f>_xlfn.XLOOKUP(Tabla20[[#This Row],[cedula]],TCARRERA[CEDULA],TCARRERA[CATEGORIA DEL SERVIDOR],"")</f>
        <v/>
      </c>
      <c r="J32" s="45" t="str">
        <f>Tabla20[[#This Row],[TIPO]]</f>
        <v>FIJO</v>
      </c>
      <c r="K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2" s="24" t="str">
        <f>IF(Tabla20[[#This Row],[CARRERA]]="CARRERA ADMINISTRATIVA",Tabla20[[#This Row],[CARRERA]],Tabla20[[#This Row],[STATUS]])</f>
        <v>FIJO</v>
      </c>
      <c r="M32" s="35" t="str">
        <f>IF(Tabla20[[#This Row],[TIPO]]="Temporales",_xlfn.XLOOKUP(Tabla20[[#This Row],[NOMBRE Y APELLIDO]],TFECHAS[NOMBRE Y APELLIDO],TFECHAS[DESDE]),"")</f>
        <v/>
      </c>
      <c r="N32" s="35" t="str">
        <f>IF(Tabla20[[#This Row],[TIPO]]="Temporales",_xlfn.XLOOKUP(Tabla20[[#This Row],[NOMBRE Y APELLIDO]],TFECHAS[NOMBRE Y APELLIDO],TFECHAS[HASTA]),"")</f>
        <v/>
      </c>
      <c r="O32" s="39">
        <f>_xlfn.XLOOKUP(Tabla20[[#This Row],[COD]],TMES[COD],TMES[sbruto])</f>
        <v>35000</v>
      </c>
      <c r="P32" s="44">
        <f>_xlfn.XLOOKUP(Tabla20[[#This Row],[COD]],TMES[COD],TMES[ISR])</f>
        <v>0</v>
      </c>
      <c r="Q32" s="40">
        <f>_xlfn.XLOOKUP(Tabla20[[#This Row],[COD]],TMES[COD],TMES[SFS])</f>
        <v>1064</v>
      </c>
      <c r="R32" s="40">
        <f>_xlfn.XLOOKUP(Tabla20[[#This Row],[COD]],TMES[COD],TMES[AFP])</f>
        <v>1004.5</v>
      </c>
      <c r="S32" s="40">
        <f>Tabla20[[#This Row],[sbruto]]-SUM(Tabla20[[#This Row],[ISR]:[AFP]])-Tabla20[[#This Row],[sneto]]</f>
        <v>25</v>
      </c>
      <c r="T32" s="40">
        <f>_xlfn.XLOOKUP(Tabla20[[#This Row],[COD]],TMES[COD],TMES[sneto])</f>
        <v>32906.5</v>
      </c>
      <c r="U32" s="28" t="str">
        <f>_xlfn.XLOOKUP(Tabla20[[#This Row],[cedula]],Tabla11[Numero Documento],Tabla11[GEN])</f>
        <v>F</v>
      </c>
      <c r="V32" s="29" t="str">
        <f>_xlfn.XLOOKUP(Tabla20[[#This Row],[cedula]],TMODELO[Numero Documento],TMODELO[Lugar Funciones Codigo])</f>
        <v>01.83</v>
      </c>
    </row>
    <row r="33" spans="1:22" hidden="1">
      <c r="A33" s="38" t="s">
        <v>3052</v>
      </c>
      <c r="B33" s="38" t="s">
        <v>11</v>
      </c>
      <c r="C33" s="38" t="s">
        <v>3088</v>
      </c>
      <c r="D33" s="38" t="str">
        <f>Tabla20[[#This Row],[cedula]]&amp;Tabla20[[#This Row],[ctapresup]]</f>
        <v>001126917612.1.1.1.01</v>
      </c>
      <c r="E33" s="38" t="s">
        <v>2127</v>
      </c>
      <c r="F33" s="38" t="str">
        <f>_xlfn.XLOOKUP(Tabla20[[#This Row],[cedula]],TMODELO[Numero Documento],TMODELO[Empleado])</f>
        <v>JHON DANIEL TEJADA SOTO</v>
      </c>
      <c r="G33" s="38" t="str">
        <f>_xlfn.XLOOKUP(Tabla20[[#This Row],[cedula]],TMODELO[Numero Documento],TMODELO[Cargo])</f>
        <v>AUXILIAR ADMINISTRATIVO (A)</v>
      </c>
      <c r="H33" s="38" t="str">
        <f>_xlfn.XLOOKUP(Tabla20[[#This Row],[cedula]],TMODELO[Numero Documento],TMODELO[Lugar Funciones])</f>
        <v>MINISTERIO DE CULTURA</v>
      </c>
      <c r="I33" s="45" t="str">
        <f>_xlfn.XLOOKUP(Tabla20[[#This Row],[cedula]],TCARRERA[CEDULA],TCARRERA[CATEGORIA DEL SERVIDOR],"")</f>
        <v/>
      </c>
      <c r="J33" s="45" t="str">
        <f>Tabla20[[#This Row],[TIPO]]</f>
        <v>FIJO</v>
      </c>
      <c r="K3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3" s="24" t="str">
        <f>IF(Tabla20[[#This Row],[CARRERA]]="CARRERA ADMINISTRATIVA",Tabla20[[#This Row],[CARRERA]],Tabla20[[#This Row],[STATUS]])</f>
        <v>FIJO</v>
      </c>
      <c r="M33" s="35" t="str">
        <f>IF(Tabla20[[#This Row],[TIPO]]="Temporales",_xlfn.XLOOKUP(Tabla20[[#This Row],[NOMBRE Y APELLIDO]],TFECHAS[NOMBRE Y APELLIDO],TFECHAS[DESDE]),"")</f>
        <v/>
      </c>
      <c r="N33" s="35" t="str">
        <f>IF(Tabla20[[#This Row],[TIPO]]="Temporales",_xlfn.XLOOKUP(Tabla20[[#This Row],[NOMBRE Y APELLIDO]],TFECHAS[NOMBRE Y APELLIDO],TFECHAS[HASTA]),"")</f>
        <v/>
      </c>
      <c r="O33" s="39">
        <f>_xlfn.XLOOKUP(Tabla20[[#This Row],[COD]],TMES[COD],TMES[sbruto])</f>
        <v>31500</v>
      </c>
      <c r="P33" s="41">
        <f>_xlfn.XLOOKUP(Tabla20[[#This Row],[COD]],TMES[COD],TMES[ISR])</f>
        <v>0</v>
      </c>
      <c r="Q33" s="40">
        <f>_xlfn.XLOOKUP(Tabla20[[#This Row],[COD]],TMES[COD],TMES[SFS])</f>
        <v>957.6</v>
      </c>
      <c r="R33" s="40">
        <f>_xlfn.XLOOKUP(Tabla20[[#This Row],[COD]],TMES[COD],TMES[AFP])</f>
        <v>904.05</v>
      </c>
      <c r="S33" s="40">
        <f>Tabla20[[#This Row],[sbruto]]-SUM(Tabla20[[#This Row],[ISR]:[AFP]])-Tabla20[[#This Row],[sneto]]</f>
        <v>25</v>
      </c>
      <c r="T33" s="40">
        <f>_xlfn.XLOOKUP(Tabla20[[#This Row],[COD]],TMES[COD],TMES[sneto])</f>
        <v>29613.35</v>
      </c>
      <c r="U33" s="28" t="str">
        <f>_xlfn.XLOOKUP(Tabla20[[#This Row],[cedula]],Tabla11[Numero Documento],Tabla11[GEN])</f>
        <v>M</v>
      </c>
      <c r="V33" s="29" t="str">
        <f>_xlfn.XLOOKUP(Tabla20[[#This Row],[cedula]],TMODELO[Numero Documento],TMODELO[Lugar Funciones Codigo])</f>
        <v>01.83</v>
      </c>
    </row>
    <row r="34" spans="1:22" hidden="1">
      <c r="A34" s="38" t="s">
        <v>3052</v>
      </c>
      <c r="B34" s="38" t="s">
        <v>11</v>
      </c>
      <c r="C34" s="38" t="s">
        <v>3088</v>
      </c>
      <c r="D34" s="38" t="str">
        <f>Tabla20[[#This Row],[cedula]]&amp;Tabla20[[#This Row],[ctapresup]]</f>
        <v>402262752262.1.1.1.01</v>
      </c>
      <c r="E34" s="38" t="s">
        <v>2018</v>
      </c>
      <c r="F34" s="38" t="str">
        <f>_xlfn.XLOOKUP(Tabla20[[#This Row],[cedula]],TMODELO[Numero Documento],TMODELO[Empleado])</f>
        <v>AIMEE YERESKI FELIZ FELIZ</v>
      </c>
      <c r="G34" s="38" t="str">
        <f>_xlfn.XLOOKUP(Tabla20[[#This Row],[cedula]],TMODELO[Numero Documento],TMODELO[Cargo])</f>
        <v>SECRETARIA</v>
      </c>
      <c r="H34" s="38" t="str">
        <f>_xlfn.XLOOKUP(Tabla20[[#This Row],[cedula]],TMODELO[Numero Documento],TMODELO[Lugar Funciones])</f>
        <v>MINISTERIO DE CULTURA</v>
      </c>
      <c r="I34" s="45" t="str">
        <f>_xlfn.XLOOKUP(Tabla20[[#This Row],[cedula]],TCARRERA[CEDULA],TCARRERA[CATEGORIA DEL SERVIDOR],"")</f>
        <v/>
      </c>
      <c r="J34" s="45" t="str">
        <f>Tabla20[[#This Row],[TIPO]]</f>
        <v>FIJO</v>
      </c>
      <c r="K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34" s="24" t="str">
        <f>IF(Tabla20[[#This Row],[CARRERA]]="CARRERA ADMINISTRATIVA",Tabla20[[#This Row],[CARRERA]],Tabla20[[#This Row],[STATUS]])</f>
        <v>EMPLEADO DE CONFIANZA</v>
      </c>
      <c r="M34" s="35" t="str">
        <f>IF(Tabla20[[#This Row],[TIPO]]="Temporales",_xlfn.XLOOKUP(Tabla20[[#This Row],[NOMBRE Y APELLIDO]],TFECHAS[NOMBRE Y APELLIDO],TFECHAS[DESDE]),"")</f>
        <v/>
      </c>
      <c r="N34" s="35" t="str">
        <f>IF(Tabla20[[#This Row],[TIPO]]="Temporales",_xlfn.XLOOKUP(Tabla20[[#This Row],[NOMBRE Y APELLIDO]],TFECHAS[NOMBRE Y APELLIDO],TFECHAS[HASTA]),"")</f>
        <v/>
      </c>
      <c r="O34" s="39">
        <f>_xlfn.XLOOKUP(Tabla20[[#This Row],[COD]],TMES[COD],TMES[sbruto])</f>
        <v>30000</v>
      </c>
      <c r="P34" s="42">
        <f>_xlfn.XLOOKUP(Tabla20[[#This Row],[COD]],TMES[COD],TMES[ISR])</f>
        <v>0</v>
      </c>
      <c r="Q34" s="42">
        <f>_xlfn.XLOOKUP(Tabla20[[#This Row],[COD]],TMES[COD],TMES[SFS])</f>
        <v>912</v>
      </c>
      <c r="R34" s="42">
        <f>_xlfn.XLOOKUP(Tabla20[[#This Row],[COD]],TMES[COD],TMES[AFP])</f>
        <v>861</v>
      </c>
      <c r="S34" s="40">
        <f>Tabla20[[#This Row],[sbruto]]-SUM(Tabla20[[#This Row],[ISR]:[AFP]])-Tabla20[[#This Row],[sneto]]</f>
        <v>25</v>
      </c>
      <c r="T34" s="42">
        <f>_xlfn.XLOOKUP(Tabla20[[#This Row],[COD]],TMES[COD],TMES[sneto])</f>
        <v>28202</v>
      </c>
      <c r="U34" s="28" t="str">
        <f>_xlfn.XLOOKUP(Tabla20[[#This Row],[cedula]],Tabla11[Numero Documento],Tabla11[GEN])</f>
        <v>F</v>
      </c>
      <c r="V34" s="29" t="str">
        <f>_xlfn.XLOOKUP(Tabla20[[#This Row],[cedula]],TMODELO[Numero Documento],TMODELO[Lugar Funciones Codigo])</f>
        <v>01.83</v>
      </c>
    </row>
    <row r="35" spans="1:22" hidden="1">
      <c r="A35" s="38" t="s">
        <v>3052</v>
      </c>
      <c r="B35" s="38" t="s">
        <v>11</v>
      </c>
      <c r="C35" s="38" t="s">
        <v>3088</v>
      </c>
      <c r="D35" s="38" t="str">
        <f>Tabla20[[#This Row],[cedula]]&amp;Tabla20[[#This Row],[ctapresup]]</f>
        <v>048007995142.1.1.1.01</v>
      </c>
      <c r="E35" s="38" t="s">
        <v>2192</v>
      </c>
      <c r="F35" s="38" t="str">
        <f>_xlfn.XLOOKUP(Tabla20[[#This Row],[cedula]],TMODELO[Numero Documento],TMODELO[Empleado])</f>
        <v>MIGUEL ANGEL BRITO GONZALEZ</v>
      </c>
      <c r="G35" s="38" t="str">
        <f>_xlfn.XLOOKUP(Tabla20[[#This Row],[cedula]],TMODELO[Numero Documento],TMODELO[Cargo])</f>
        <v>SEGURIDAD CIVIL</v>
      </c>
      <c r="H35" s="38" t="str">
        <f>_xlfn.XLOOKUP(Tabla20[[#This Row],[cedula]],TMODELO[Numero Documento],TMODELO[Lugar Funciones])</f>
        <v>MINISTERIO DE CULTURA</v>
      </c>
      <c r="I35" s="45" t="str">
        <f>_xlfn.XLOOKUP(Tabla20[[#This Row],[cedula]],TCARRERA[CEDULA],TCARRERA[CATEGORIA DEL SERVIDOR],"")</f>
        <v/>
      </c>
      <c r="J35" s="45" t="str">
        <f>Tabla20[[#This Row],[TIPO]]</f>
        <v>FIJO</v>
      </c>
      <c r="K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5" s="24" t="str">
        <f>IF(Tabla20[[#This Row],[CARRERA]]="CARRERA ADMINISTRATIVA",Tabla20[[#This Row],[CARRERA]],Tabla20[[#This Row],[STATUS]])</f>
        <v>FIJO</v>
      </c>
      <c r="M35" s="35" t="str">
        <f>IF(Tabla20[[#This Row],[TIPO]]="Temporales",_xlfn.XLOOKUP(Tabla20[[#This Row],[NOMBRE Y APELLIDO]],TFECHAS[NOMBRE Y APELLIDO],TFECHAS[DESDE]),"")</f>
        <v/>
      </c>
      <c r="N35" s="35" t="str">
        <f>IF(Tabla20[[#This Row],[TIPO]]="Temporales",_xlfn.XLOOKUP(Tabla20[[#This Row],[NOMBRE Y APELLIDO]],TFECHAS[NOMBRE Y APELLIDO],TFECHAS[HASTA]),"")</f>
        <v/>
      </c>
      <c r="O35" s="39">
        <f>_xlfn.XLOOKUP(Tabla20[[#This Row],[COD]],TMES[COD],TMES[sbruto])</f>
        <v>30000</v>
      </c>
      <c r="P35" s="41">
        <f>_xlfn.XLOOKUP(Tabla20[[#This Row],[COD]],TMES[COD],TMES[ISR])</f>
        <v>0</v>
      </c>
      <c r="Q35" s="40">
        <f>_xlfn.XLOOKUP(Tabla20[[#This Row],[COD]],TMES[COD],TMES[SFS])</f>
        <v>912</v>
      </c>
      <c r="R35" s="40">
        <f>_xlfn.XLOOKUP(Tabla20[[#This Row],[COD]],TMES[COD],TMES[AFP])</f>
        <v>861</v>
      </c>
      <c r="S35" s="40">
        <f>Tabla20[[#This Row],[sbruto]]-SUM(Tabla20[[#This Row],[ISR]:[AFP]])-Tabla20[[#This Row],[sneto]]</f>
        <v>12126.82</v>
      </c>
      <c r="T35" s="40">
        <f>_xlfn.XLOOKUP(Tabla20[[#This Row],[COD]],TMES[COD],TMES[sneto])</f>
        <v>16100.18</v>
      </c>
      <c r="U35" s="28" t="str">
        <f>_xlfn.XLOOKUP(Tabla20[[#This Row],[cedula]],Tabla11[Numero Documento],Tabla11[GEN])</f>
        <v>M</v>
      </c>
      <c r="V35" s="29" t="str">
        <f>_xlfn.XLOOKUP(Tabla20[[#This Row],[cedula]],TMODELO[Numero Documento],TMODELO[Lugar Funciones Codigo])</f>
        <v>01.83</v>
      </c>
    </row>
    <row r="36" spans="1:22" hidden="1">
      <c r="A36" s="38" t="s">
        <v>3052</v>
      </c>
      <c r="B36" s="38" t="s">
        <v>11</v>
      </c>
      <c r="C36" s="38" t="s">
        <v>3088</v>
      </c>
      <c r="D36" s="38" t="str">
        <f>Tabla20[[#This Row],[cedula]]&amp;Tabla20[[#This Row],[ctapresup]]</f>
        <v>001014318642.1.1.1.01</v>
      </c>
      <c r="E36" s="38" t="s">
        <v>2220</v>
      </c>
      <c r="F36" s="38" t="str">
        <f>_xlfn.XLOOKUP(Tabla20[[#This Row],[cedula]],TMODELO[Numero Documento],TMODELO[Empleado])</f>
        <v>PIEDAD ALTAGRACIA MONTE DE OCA DE ALFONSECA</v>
      </c>
      <c r="G36" s="38" t="str">
        <f>_xlfn.XLOOKUP(Tabla20[[#This Row],[cedula]],TMODELO[Numero Documento],TMODELO[Cargo])</f>
        <v>ENLACE DESP. CON REL. PUBL.</v>
      </c>
      <c r="H36" s="38" t="str">
        <f>_xlfn.XLOOKUP(Tabla20[[#This Row],[cedula]],TMODELO[Numero Documento],TMODELO[Lugar Funciones])</f>
        <v>MINISTERIO DE CULTURA</v>
      </c>
      <c r="I36" s="45" t="str">
        <f>_xlfn.XLOOKUP(Tabla20[[#This Row],[cedula]],TCARRERA[CEDULA],TCARRERA[CATEGORIA DEL SERVIDOR],"")</f>
        <v/>
      </c>
      <c r="J36" s="45" t="str">
        <f>Tabla20[[#This Row],[TIPO]]</f>
        <v>FIJO</v>
      </c>
      <c r="K3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6" s="24" t="str">
        <f>IF(Tabla20[[#This Row],[CARRERA]]="CARRERA ADMINISTRATIVA",Tabla20[[#This Row],[CARRERA]],Tabla20[[#This Row],[STATUS]])</f>
        <v>FIJO</v>
      </c>
      <c r="M36" s="35" t="str">
        <f>IF(Tabla20[[#This Row],[TIPO]]="Temporales",_xlfn.XLOOKUP(Tabla20[[#This Row],[NOMBRE Y APELLIDO]],TFECHAS[NOMBRE Y APELLIDO],TFECHAS[DESDE]),"")</f>
        <v/>
      </c>
      <c r="N36" s="35" t="str">
        <f>IF(Tabla20[[#This Row],[TIPO]]="Temporales",_xlfn.XLOOKUP(Tabla20[[#This Row],[NOMBRE Y APELLIDO]],TFECHAS[NOMBRE Y APELLIDO],TFECHAS[HASTA]),"")</f>
        <v/>
      </c>
      <c r="O36" s="39">
        <f>_xlfn.XLOOKUP(Tabla20[[#This Row],[COD]],TMES[COD],TMES[sbruto])</f>
        <v>27205.34</v>
      </c>
      <c r="P36" s="44">
        <f>_xlfn.XLOOKUP(Tabla20[[#This Row],[COD]],TMES[COD],TMES[ISR])</f>
        <v>0</v>
      </c>
      <c r="Q36" s="40">
        <f>_xlfn.XLOOKUP(Tabla20[[#This Row],[COD]],TMES[COD],TMES[SFS])</f>
        <v>827.04</v>
      </c>
      <c r="R36" s="40">
        <f>_xlfn.XLOOKUP(Tabla20[[#This Row],[COD]],TMES[COD],TMES[AFP])</f>
        <v>780.79</v>
      </c>
      <c r="S36" s="40">
        <f>Tabla20[[#This Row],[sbruto]]-SUM(Tabla20[[#This Row],[ISR]:[AFP]])-Tabla20[[#This Row],[sneto]]</f>
        <v>25.000000000003638</v>
      </c>
      <c r="T36" s="40">
        <f>_xlfn.XLOOKUP(Tabla20[[#This Row],[COD]],TMES[COD],TMES[sneto])</f>
        <v>25572.51</v>
      </c>
      <c r="U36" s="28" t="str">
        <f>_xlfn.XLOOKUP(Tabla20[[#This Row],[cedula]],Tabla11[Numero Documento],Tabla11[GEN])</f>
        <v>F</v>
      </c>
      <c r="V36" s="29" t="str">
        <f>_xlfn.XLOOKUP(Tabla20[[#This Row],[cedula]],TMODELO[Numero Documento],TMODELO[Lugar Funciones Codigo])</f>
        <v>01.83</v>
      </c>
    </row>
    <row r="37" spans="1:22" hidden="1">
      <c r="A37" s="38" t="s">
        <v>3052</v>
      </c>
      <c r="B37" s="38" t="s">
        <v>11</v>
      </c>
      <c r="C37" s="38" t="s">
        <v>3088</v>
      </c>
      <c r="D37" s="38" t="str">
        <f>Tabla20[[#This Row],[cedula]]&amp;Tabla20[[#This Row],[ctapresup]]</f>
        <v>001000220112.1.1.1.01</v>
      </c>
      <c r="E37" s="38" t="s">
        <v>2173</v>
      </c>
      <c r="F37" s="38" t="str">
        <f>_xlfn.XLOOKUP(Tabla20[[#This Row],[cedula]],TMODELO[Numero Documento],TMODELO[Empleado])</f>
        <v>LUIS MANUEL ENRIQUE PEREZ OLIVO</v>
      </c>
      <c r="G37" s="38" t="str">
        <f>_xlfn.XLOOKUP(Tabla20[[#This Row],[cedula]],TMODELO[Numero Documento],TMODELO[Cargo])</f>
        <v>GESTOR CULTURAL</v>
      </c>
      <c r="H37" s="38" t="str">
        <f>_xlfn.XLOOKUP(Tabla20[[#This Row],[cedula]],TMODELO[Numero Documento],TMODELO[Lugar Funciones])</f>
        <v>MINISTERIO DE CULTURA</v>
      </c>
      <c r="I37" s="45" t="str">
        <f>_xlfn.XLOOKUP(Tabla20[[#This Row],[cedula]],TCARRERA[CEDULA],TCARRERA[CATEGORIA DEL SERVIDOR],"")</f>
        <v/>
      </c>
      <c r="J37" s="45" t="str">
        <f>Tabla20[[#This Row],[TIPO]]</f>
        <v>FIJO</v>
      </c>
      <c r="K3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7" s="24" t="str">
        <f>IF(Tabla20[[#This Row],[CARRERA]]="CARRERA ADMINISTRATIVA",Tabla20[[#This Row],[CARRERA]],Tabla20[[#This Row],[STATUS]])</f>
        <v>FIJO</v>
      </c>
      <c r="M37" s="35" t="str">
        <f>IF(Tabla20[[#This Row],[TIPO]]="Temporales",_xlfn.XLOOKUP(Tabla20[[#This Row],[NOMBRE Y APELLIDO]],TFECHAS[NOMBRE Y APELLIDO],TFECHAS[DESDE]),"")</f>
        <v/>
      </c>
      <c r="N37" s="35" t="str">
        <f>IF(Tabla20[[#This Row],[TIPO]]="Temporales",_xlfn.XLOOKUP(Tabla20[[#This Row],[NOMBRE Y APELLIDO]],TFECHAS[NOMBRE Y APELLIDO],TFECHAS[HASTA]),"")</f>
        <v/>
      </c>
      <c r="O37" s="39">
        <f>_xlfn.XLOOKUP(Tabla20[[#This Row],[COD]],TMES[COD],TMES[sbruto])</f>
        <v>26250</v>
      </c>
      <c r="P37" s="44">
        <f>_xlfn.XLOOKUP(Tabla20[[#This Row],[COD]],TMES[COD],TMES[ISR])</f>
        <v>0</v>
      </c>
      <c r="Q37" s="40">
        <f>_xlfn.XLOOKUP(Tabla20[[#This Row],[COD]],TMES[COD],TMES[SFS])</f>
        <v>798</v>
      </c>
      <c r="R37" s="40">
        <f>_xlfn.XLOOKUP(Tabla20[[#This Row],[COD]],TMES[COD],TMES[AFP])</f>
        <v>753.38</v>
      </c>
      <c r="S37" s="40">
        <f>Tabla20[[#This Row],[sbruto]]-SUM(Tabla20[[#This Row],[ISR]:[AFP]])-Tabla20[[#This Row],[sneto]]</f>
        <v>25</v>
      </c>
      <c r="T37" s="40">
        <f>_xlfn.XLOOKUP(Tabla20[[#This Row],[COD]],TMES[COD],TMES[sneto])</f>
        <v>24673.62</v>
      </c>
      <c r="U37" s="28" t="str">
        <f>_xlfn.XLOOKUP(Tabla20[[#This Row],[cedula]],Tabla11[Numero Documento],Tabla11[GEN])</f>
        <v>M</v>
      </c>
      <c r="V37" s="29" t="str">
        <f>_xlfn.XLOOKUP(Tabla20[[#This Row],[cedula]],TMODELO[Numero Documento],TMODELO[Lugar Funciones Codigo])</f>
        <v>01.83</v>
      </c>
    </row>
    <row r="38" spans="1:22" hidden="1">
      <c r="A38" s="38" t="s">
        <v>3052</v>
      </c>
      <c r="B38" s="38" t="s">
        <v>11</v>
      </c>
      <c r="C38" s="38" t="s">
        <v>3088</v>
      </c>
      <c r="D38" s="38" t="str">
        <f>Tabla20[[#This Row],[cedula]]&amp;Tabla20[[#This Row],[ctapresup]]</f>
        <v>001005752992.1.1.1.01</v>
      </c>
      <c r="E38" s="38" t="s">
        <v>2061</v>
      </c>
      <c r="F38" s="38" t="str">
        <f>_xlfn.XLOOKUP(Tabla20[[#This Row],[cedula]],TMODELO[Numero Documento],TMODELO[Empleado])</f>
        <v>CRISTINA FABIANA MARTINEZ GUILLEN</v>
      </c>
      <c r="G38" s="38" t="str">
        <f>_xlfn.XLOOKUP(Tabla20[[#This Row],[cedula]],TMODELO[Numero Documento],TMODELO[Cargo])</f>
        <v>BOLETERO</v>
      </c>
      <c r="H38" s="38" t="str">
        <f>_xlfn.XLOOKUP(Tabla20[[#This Row],[cedula]],TMODELO[Numero Documento],TMODELO[Lugar Funciones])</f>
        <v>MINISTERIO DE CULTURA</v>
      </c>
      <c r="I38" s="45" t="str">
        <f>_xlfn.XLOOKUP(Tabla20[[#This Row],[cedula]],TCARRERA[CEDULA],TCARRERA[CATEGORIA DEL SERVIDOR],"")</f>
        <v/>
      </c>
      <c r="J38" s="45" t="str">
        <f>Tabla20[[#This Row],[TIPO]]</f>
        <v>FIJO</v>
      </c>
      <c r="K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8" s="24" t="str">
        <f>IF(Tabla20[[#This Row],[CARRERA]]="CARRERA ADMINISTRATIVA",Tabla20[[#This Row],[CARRERA]],Tabla20[[#This Row],[STATUS]])</f>
        <v>FIJO</v>
      </c>
      <c r="M38" s="34" t="str">
        <f>IF(Tabla20[[#This Row],[TIPO]]="Temporales",_xlfn.XLOOKUP(Tabla20[[#This Row],[NOMBRE Y APELLIDO]],TFECHAS[NOMBRE Y APELLIDO],TFECHAS[DESDE]),"")</f>
        <v/>
      </c>
      <c r="N38" s="34" t="str">
        <f>IF(Tabla20[[#This Row],[TIPO]]="Temporales",_xlfn.XLOOKUP(Tabla20[[#This Row],[NOMBRE Y APELLIDO]],TFECHAS[NOMBRE Y APELLIDO],TFECHAS[HASTA]),"")</f>
        <v/>
      </c>
      <c r="O38" s="39">
        <f>_xlfn.XLOOKUP(Tabla20[[#This Row],[COD]],TMES[COD],TMES[sbruto])</f>
        <v>25000</v>
      </c>
      <c r="P38" s="44">
        <f>_xlfn.XLOOKUP(Tabla20[[#This Row],[COD]],TMES[COD],TMES[ISR])</f>
        <v>0</v>
      </c>
      <c r="Q38" s="40">
        <f>_xlfn.XLOOKUP(Tabla20[[#This Row],[COD]],TMES[COD],TMES[SFS])</f>
        <v>760</v>
      </c>
      <c r="R38" s="40">
        <f>_xlfn.XLOOKUP(Tabla20[[#This Row],[COD]],TMES[COD],TMES[AFP])</f>
        <v>717.5</v>
      </c>
      <c r="S38" s="40">
        <f>Tabla20[[#This Row],[sbruto]]-SUM(Tabla20[[#This Row],[ISR]:[AFP]])-Tabla20[[#This Row],[sneto]]</f>
        <v>25</v>
      </c>
      <c r="T38" s="40">
        <f>_xlfn.XLOOKUP(Tabla20[[#This Row],[COD]],TMES[COD],TMES[sneto])</f>
        <v>23497.5</v>
      </c>
      <c r="U38" s="28" t="str">
        <f>_xlfn.XLOOKUP(Tabla20[[#This Row],[cedula]],Tabla11[Numero Documento],Tabla11[GEN])</f>
        <v>F</v>
      </c>
      <c r="V38" s="29" t="str">
        <f>_xlfn.XLOOKUP(Tabla20[[#This Row],[cedula]],TMODELO[Numero Documento],TMODELO[Lugar Funciones Codigo])</f>
        <v>01.83</v>
      </c>
    </row>
    <row r="39" spans="1:22" hidden="1">
      <c r="A39" s="38" t="s">
        <v>3052</v>
      </c>
      <c r="B39" s="38" t="s">
        <v>11</v>
      </c>
      <c r="C39" s="38" t="s">
        <v>3088</v>
      </c>
      <c r="D39" s="38" t="str">
        <f>Tabla20[[#This Row],[cedula]]&amp;Tabla20[[#This Row],[ctapresup]]</f>
        <v>068005533382.1.1.1.01</v>
      </c>
      <c r="E39" s="38" t="s">
        <v>3061</v>
      </c>
      <c r="F39" s="38" t="str">
        <f>_xlfn.XLOOKUP(Tabla20[[#This Row],[cedula]],TMODELO[Numero Documento],TMODELO[Empleado])</f>
        <v>ARTURO ANDRES DILONE DE JESUS</v>
      </c>
      <c r="G39" s="38" t="str">
        <f>_xlfn.XLOOKUP(Tabla20[[#This Row],[cedula]],TMODELO[Numero Documento],TMODELO[Cargo])</f>
        <v>CHOFER I</v>
      </c>
      <c r="H39" s="38" t="str">
        <f>_xlfn.XLOOKUP(Tabla20[[#This Row],[cedula]],TMODELO[Numero Documento],TMODELO[Lugar Funciones])</f>
        <v>MINISTERIO DE CULTURA</v>
      </c>
      <c r="I39" s="45" t="str">
        <f>_xlfn.XLOOKUP(Tabla20[[#This Row],[cedula]],TCARRERA[CEDULA],TCARRERA[CATEGORIA DEL SERVIDOR],"")</f>
        <v/>
      </c>
      <c r="J39" s="45" t="str">
        <f>Tabla20[[#This Row],[TIPO]]</f>
        <v>FIJO</v>
      </c>
      <c r="K3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9" s="24" t="str">
        <f>IF(Tabla20[[#This Row],[CARRERA]]="CARRERA ADMINISTRATIVA",Tabla20[[#This Row],[CARRERA]],Tabla20[[#This Row],[STATUS]])</f>
        <v>ESTATUTO SIMPLIFICADO</v>
      </c>
      <c r="M39" s="35" t="str">
        <f>IF(Tabla20[[#This Row],[TIPO]]="Temporales",_xlfn.XLOOKUP(Tabla20[[#This Row],[NOMBRE Y APELLIDO]],TFECHAS[NOMBRE Y APELLIDO],TFECHAS[DESDE]),"")</f>
        <v/>
      </c>
      <c r="N39" s="35" t="str">
        <f>IF(Tabla20[[#This Row],[TIPO]]="Temporales",_xlfn.XLOOKUP(Tabla20[[#This Row],[NOMBRE Y APELLIDO]],TFECHAS[NOMBRE Y APELLIDO],TFECHAS[HASTA]),"")</f>
        <v/>
      </c>
      <c r="O39" s="39">
        <f>_xlfn.XLOOKUP(Tabla20[[#This Row],[COD]],TMES[COD],TMES[sbruto])</f>
        <v>24000</v>
      </c>
      <c r="P39" s="41">
        <f>_xlfn.XLOOKUP(Tabla20[[#This Row],[COD]],TMES[COD],TMES[ISR])</f>
        <v>0</v>
      </c>
      <c r="Q39" s="40">
        <f>_xlfn.XLOOKUP(Tabla20[[#This Row],[COD]],TMES[COD],TMES[SFS])</f>
        <v>729.6</v>
      </c>
      <c r="R39" s="40">
        <f>_xlfn.XLOOKUP(Tabla20[[#This Row],[COD]],TMES[COD],TMES[AFP])</f>
        <v>688.8</v>
      </c>
      <c r="S39" s="40">
        <f>Tabla20[[#This Row],[sbruto]]-SUM(Tabla20[[#This Row],[ISR]:[AFP]])-Tabla20[[#This Row],[sneto]]</f>
        <v>25</v>
      </c>
      <c r="T39" s="40">
        <f>_xlfn.XLOOKUP(Tabla20[[#This Row],[COD]],TMES[COD],TMES[sneto])</f>
        <v>22556.6</v>
      </c>
      <c r="U39" s="28" t="str">
        <f>_xlfn.XLOOKUP(Tabla20[[#This Row],[cedula]],Tabla11[Numero Documento],Tabla11[GEN])</f>
        <v>M</v>
      </c>
      <c r="V39" s="29" t="str">
        <f>_xlfn.XLOOKUP(Tabla20[[#This Row],[cedula]],TMODELO[Numero Documento],TMODELO[Lugar Funciones Codigo])</f>
        <v>01.83</v>
      </c>
    </row>
    <row r="40" spans="1:22" hidden="1">
      <c r="A40" s="38" t="s">
        <v>3052</v>
      </c>
      <c r="B40" s="38" t="s">
        <v>11</v>
      </c>
      <c r="C40" s="38" t="s">
        <v>3088</v>
      </c>
      <c r="D40" s="38" t="str">
        <f>Tabla20[[#This Row],[cedula]]&amp;Tabla20[[#This Row],[ctapresup]]</f>
        <v>402283410832.1.1.1.01</v>
      </c>
      <c r="E40" s="38" t="s">
        <v>2044</v>
      </c>
      <c r="F40" s="38" t="str">
        <f>_xlfn.XLOOKUP(Tabla20[[#This Row],[cedula]],TMODELO[Numero Documento],TMODELO[Empleado])</f>
        <v>BENY DANIEL MELENCIANO MATEO</v>
      </c>
      <c r="G40" s="38" t="str">
        <f>_xlfn.XLOOKUP(Tabla20[[#This Row],[cedula]],TMODELO[Numero Documento],TMODELO[Cargo])</f>
        <v>CAMARERO</v>
      </c>
      <c r="H40" s="38" t="str">
        <f>_xlfn.XLOOKUP(Tabla20[[#This Row],[cedula]],TMODELO[Numero Documento],TMODELO[Lugar Funciones])</f>
        <v>MINISTERIO DE CULTURA</v>
      </c>
      <c r="I40" s="45" t="str">
        <f>_xlfn.XLOOKUP(Tabla20[[#This Row],[cedula]],TCARRERA[CEDULA],TCARRERA[CATEGORIA DEL SERVIDOR],"")</f>
        <v/>
      </c>
      <c r="J40" s="45" t="str">
        <f>Tabla20[[#This Row],[TIPO]]</f>
        <v>FIJO</v>
      </c>
      <c r="K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0" s="24" t="str">
        <f>IF(Tabla20[[#This Row],[CARRERA]]="CARRERA ADMINISTRATIVA",Tabla20[[#This Row],[CARRERA]],Tabla20[[#This Row],[STATUS]])</f>
        <v>ESTATUTO SIMPLIFICADO</v>
      </c>
      <c r="M40" s="35" t="str">
        <f>IF(Tabla20[[#This Row],[TIPO]]="Temporales",_xlfn.XLOOKUP(Tabla20[[#This Row],[NOMBRE Y APELLIDO]],TFECHAS[NOMBRE Y APELLIDO],TFECHAS[DESDE]),"")</f>
        <v/>
      </c>
      <c r="N40" s="35" t="str">
        <f>IF(Tabla20[[#This Row],[TIPO]]="Temporales",_xlfn.XLOOKUP(Tabla20[[#This Row],[NOMBRE Y APELLIDO]],TFECHAS[NOMBRE Y APELLIDO],TFECHAS[HASTA]),"")</f>
        <v/>
      </c>
      <c r="O40" s="39">
        <f>_xlfn.XLOOKUP(Tabla20[[#This Row],[COD]],TMES[COD],TMES[sbruto])</f>
        <v>24000</v>
      </c>
      <c r="P40" s="44">
        <f>_xlfn.XLOOKUP(Tabla20[[#This Row],[COD]],TMES[COD],TMES[ISR])</f>
        <v>0</v>
      </c>
      <c r="Q40" s="42">
        <f>_xlfn.XLOOKUP(Tabla20[[#This Row],[COD]],TMES[COD],TMES[SFS])</f>
        <v>729.6</v>
      </c>
      <c r="R40" s="42">
        <f>_xlfn.XLOOKUP(Tabla20[[#This Row],[COD]],TMES[COD],TMES[AFP])</f>
        <v>688.8</v>
      </c>
      <c r="S40" s="40">
        <f>Tabla20[[#This Row],[sbruto]]-SUM(Tabla20[[#This Row],[ISR]:[AFP]])-Tabla20[[#This Row],[sneto]]</f>
        <v>12644.259999999998</v>
      </c>
      <c r="T40" s="42">
        <f>_xlfn.XLOOKUP(Tabla20[[#This Row],[COD]],TMES[COD],TMES[sneto])</f>
        <v>9937.34</v>
      </c>
      <c r="U40" s="28" t="str">
        <f>_xlfn.XLOOKUP(Tabla20[[#This Row],[cedula]],Tabla11[Numero Documento],Tabla11[GEN])</f>
        <v>M</v>
      </c>
      <c r="V40" s="29" t="str">
        <f>_xlfn.XLOOKUP(Tabla20[[#This Row],[cedula]],TMODELO[Numero Documento],TMODELO[Lugar Funciones Codigo])</f>
        <v>01.83</v>
      </c>
    </row>
    <row r="41" spans="1:22" hidden="1">
      <c r="A41" s="38" t="s">
        <v>3052</v>
      </c>
      <c r="B41" s="38" t="s">
        <v>11</v>
      </c>
      <c r="C41" s="38" t="s">
        <v>3088</v>
      </c>
      <c r="D41" s="38" t="str">
        <f>Tabla20[[#This Row],[cedula]]&amp;Tabla20[[#This Row],[ctapresup]]</f>
        <v>001148558282.1.1.1.01</v>
      </c>
      <c r="E41" s="38" t="s">
        <v>3327</v>
      </c>
      <c r="F41" s="38" t="str">
        <f>_xlfn.XLOOKUP(Tabla20[[#This Row],[cedula]],TMODELO[Numero Documento],TMODELO[Empleado])</f>
        <v>MIGUEL ANGEL PEREZ HERNANDEZ</v>
      </c>
      <c r="G41" s="38" t="str">
        <f>_xlfn.XLOOKUP(Tabla20[[#This Row],[cedula]],TMODELO[Numero Documento],TMODELO[Cargo])</f>
        <v>CAMARERO</v>
      </c>
      <c r="H41" s="38" t="str">
        <f>_xlfn.XLOOKUP(Tabla20[[#This Row],[cedula]],TMODELO[Numero Documento],TMODELO[Lugar Funciones])</f>
        <v>MINISTERIO DE CULTURA</v>
      </c>
      <c r="I41" s="45" t="str">
        <f>_xlfn.XLOOKUP(Tabla20[[#This Row],[cedula]],TCARRERA[CEDULA],TCARRERA[CATEGORIA DEL SERVIDOR],"")</f>
        <v/>
      </c>
      <c r="J41" s="45" t="str">
        <f>Tabla20[[#This Row],[TIPO]]</f>
        <v>FIJO</v>
      </c>
      <c r="K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1" s="24" t="str">
        <f>IF(Tabla20[[#This Row],[CARRERA]]="CARRERA ADMINISTRATIVA",Tabla20[[#This Row],[CARRERA]],Tabla20[[#This Row],[STATUS]])</f>
        <v>ESTATUTO SIMPLIFICADO</v>
      </c>
      <c r="M41" s="35" t="str">
        <f>IF(Tabla20[[#This Row],[TIPO]]="Temporales",_xlfn.XLOOKUP(Tabla20[[#This Row],[NOMBRE Y APELLIDO]],TFECHAS[NOMBRE Y APELLIDO],TFECHAS[DESDE]),"")</f>
        <v/>
      </c>
      <c r="N41" s="35" t="str">
        <f>IF(Tabla20[[#This Row],[TIPO]]="Temporales",_xlfn.XLOOKUP(Tabla20[[#This Row],[NOMBRE Y APELLIDO]],TFECHAS[NOMBRE Y APELLIDO],TFECHAS[HASTA]),"")</f>
        <v/>
      </c>
      <c r="O41" s="39">
        <f>_xlfn.XLOOKUP(Tabla20[[#This Row],[COD]],TMES[COD],TMES[sbruto])</f>
        <v>24000</v>
      </c>
      <c r="P41" s="44">
        <f>_xlfn.XLOOKUP(Tabla20[[#This Row],[COD]],TMES[COD],TMES[ISR])</f>
        <v>0</v>
      </c>
      <c r="Q41" s="40">
        <f>_xlfn.XLOOKUP(Tabla20[[#This Row],[COD]],TMES[COD],TMES[SFS])</f>
        <v>729.6</v>
      </c>
      <c r="R41" s="40">
        <f>_xlfn.XLOOKUP(Tabla20[[#This Row],[COD]],TMES[COD],TMES[AFP])</f>
        <v>688.8</v>
      </c>
      <c r="S41" s="40">
        <f>Tabla20[[#This Row],[sbruto]]-SUM(Tabla20[[#This Row],[ISR]:[AFP]])-Tabla20[[#This Row],[sneto]]</f>
        <v>25</v>
      </c>
      <c r="T41" s="40">
        <f>_xlfn.XLOOKUP(Tabla20[[#This Row],[COD]],TMES[COD],TMES[sneto])</f>
        <v>22556.6</v>
      </c>
      <c r="U41" s="28" t="str">
        <f>_xlfn.XLOOKUP(Tabla20[[#This Row],[cedula]],Tabla11[Numero Documento],Tabla11[GEN])</f>
        <v>M</v>
      </c>
      <c r="V41" s="29" t="str">
        <f>_xlfn.XLOOKUP(Tabla20[[#This Row],[cedula]],TMODELO[Numero Documento],TMODELO[Lugar Funciones Codigo])</f>
        <v>01.83</v>
      </c>
    </row>
    <row r="42" spans="1:22" hidden="1">
      <c r="A42" s="38" t="s">
        <v>3052</v>
      </c>
      <c r="B42" s="38" t="s">
        <v>11</v>
      </c>
      <c r="C42" s="38" t="s">
        <v>3088</v>
      </c>
      <c r="D42" s="38" t="str">
        <f>Tabla20[[#This Row],[cedula]]&amp;Tabla20[[#This Row],[ctapresup]]</f>
        <v>001041647772.1.1.1.01</v>
      </c>
      <c r="E42" s="38" t="s">
        <v>1339</v>
      </c>
      <c r="F42" s="38" t="str">
        <f>_xlfn.XLOOKUP(Tabla20[[#This Row],[cedula]],TMODELO[Numero Documento],TMODELO[Empleado])</f>
        <v>JUANA ELOISA VENTURA CAMACHO</v>
      </c>
      <c r="G42" s="38" t="str">
        <f>_xlfn.XLOOKUP(Tabla20[[#This Row],[cedula]],TMODELO[Numero Documento],TMODELO[Cargo])</f>
        <v>SECRETARIA AUXILIAR</v>
      </c>
      <c r="H42" s="38" t="str">
        <f>_xlfn.XLOOKUP(Tabla20[[#This Row],[cedula]],TMODELO[Numero Documento],TMODELO[Lugar Funciones])</f>
        <v>MINISTERIO DE CULTURA</v>
      </c>
      <c r="I42" s="45" t="str">
        <f>_xlfn.XLOOKUP(Tabla20[[#This Row],[cedula]],TCARRERA[CEDULA],TCARRERA[CATEGORIA DEL SERVIDOR],"")</f>
        <v>CARRERA ADMINISTRATIVA</v>
      </c>
      <c r="J42" s="45" t="str">
        <f>Tabla20[[#This Row],[TIPO]]</f>
        <v>FIJO</v>
      </c>
      <c r="K4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2" s="24" t="str">
        <f>IF(Tabla20[[#This Row],[CARRERA]]="CARRERA ADMINISTRATIVA",Tabla20[[#This Row],[CARRERA]],Tabla20[[#This Row],[STATUS]])</f>
        <v>CARRERA ADMINISTRATIVA</v>
      </c>
      <c r="M42" s="35" t="str">
        <f>IF(Tabla20[[#This Row],[TIPO]]="Temporales",_xlfn.XLOOKUP(Tabla20[[#This Row],[NOMBRE Y APELLIDO]],TFECHAS[NOMBRE Y APELLIDO],TFECHAS[DESDE]),"")</f>
        <v/>
      </c>
      <c r="N42" s="35" t="str">
        <f>IF(Tabla20[[#This Row],[TIPO]]="Temporales",_xlfn.XLOOKUP(Tabla20[[#This Row],[NOMBRE Y APELLIDO]],TFECHAS[NOMBRE Y APELLIDO],TFECHAS[HASTA]),"")</f>
        <v/>
      </c>
      <c r="O42" s="39">
        <f>_xlfn.XLOOKUP(Tabla20[[#This Row],[COD]],TMES[COD],TMES[sbruto])</f>
        <v>22000</v>
      </c>
      <c r="P42" s="42">
        <f>_xlfn.XLOOKUP(Tabla20[[#This Row],[COD]],TMES[COD],TMES[ISR])</f>
        <v>0</v>
      </c>
      <c r="Q42" s="40">
        <f>_xlfn.XLOOKUP(Tabla20[[#This Row],[COD]],TMES[COD],TMES[SFS])</f>
        <v>668.8</v>
      </c>
      <c r="R42" s="40">
        <f>_xlfn.XLOOKUP(Tabla20[[#This Row],[COD]],TMES[COD],TMES[AFP])</f>
        <v>631.4</v>
      </c>
      <c r="S42" s="40">
        <f>Tabla20[[#This Row],[sbruto]]-SUM(Tabla20[[#This Row],[ISR]:[AFP]])-Tabla20[[#This Row],[sneto]]</f>
        <v>3471</v>
      </c>
      <c r="T42" s="40">
        <f>_xlfn.XLOOKUP(Tabla20[[#This Row],[COD]],TMES[COD],TMES[sneto])</f>
        <v>17228.8</v>
      </c>
      <c r="U42" s="28" t="str">
        <f>_xlfn.XLOOKUP(Tabla20[[#This Row],[cedula]],Tabla11[Numero Documento],Tabla11[GEN])</f>
        <v>F</v>
      </c>
      <c r="V42" s="29" t="str">
        <f>_xlfn.XLOOKUP(Tabla20[[#This Row],[cedula]],TMODELO[Numero Documento],TMODELO[Lugar Funciones Codigo])</f>
        <v>01.83</v>
      </c>
    </row>
    <row r="43" spans="1:22" hidden="1">
      <c r="A43" s="38" t="s">
        <v>3052</v>
      </c>
      <c r="B43" s="38" t="s">
        <v>11</v>
      </c>
      <c r="C43" s="38" t="s">
        <v>3088</v>
      </c>
      <c r="D43" s="38" t="str">
        <f>Tabla20[[#This Row],[cedula]]&amp;Tabla20[[#This Row],[ctapresup]]</f>
        <v>054013781372.1.1.1.01</v>
      </c>
      <c r="E43" s="38" t="s">
        <v>2184</v>
      </c>
      <c r="F43" s="38" t="str">
        <f>_xlfn.XLOOKUP(Tabla20[[#This Row],[cedula]],TMODELO[Numero Documento],TMODELO[Empleado])</f>
        <v>MARIELA TERESA GUZMAN ACOSTA</v>
      </c>
      <c r="G43" s="38" t="str">
        <f>_xlfn.XLOOKUP(Tabla20[[#This Row],[cedula]],TMODELO[Numero Documento],TMODELO[Cargo])</f>
        <v>SECRETARIA</v>
      </c>
      <c r="H43" s="38" t="str">
        <f>_xlfn.XLOOKUP(Tabla20[[#This Row],[cedula]],TMODELO[Numero Documento],TMODELO[Lugar Funciones])</f>
        <v>MINISTERIO DE CULTURA</v>
      </c>
      <c r="I43" s="45" t="str">
        <f>_xlfn.XLOOKUP(Tabla20[[#This Row],[cedula]],TCARRERA[CEDULA],TCARRERA[CATEGORIA DEL SERVIDOR],"")</f>
        <v/>
      </c>
      <c r="J43" s="45" t="str">
        <f>Tabla20[[#This Row],[TIPO]]</f>
        <v>FIJO</v>
      </c>
      <c r="K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3" s="24" t="str">
        <f>IF(Tabla20[[#This Row],[CARRERA]]="CARRERA ADMINISTRATIVA",Tabla20[[#This Row],[CARRERA]],Tabla20[[#This Row],[STATUS]])</f>
        <v>ESTATUTO SIMPLIFICADO</v>
      </c>
      <c r="M43" s="35" t="str">
        <f>IF(Tabla20[[#This Row],[TIPO]]="Temporales",_xlfn.XLOOKUP(Tabla20[[#This Row],[NOMBRE Y APELLIDO]],TFECHAS[NOMBRE Y APELLIDO],TFECHAS[DESDE]),"")</f>
        <v/>
      </c>
      <c r="N43" s="35" t="str">
        <f>IF(Tabla20[[#This Row],[TIPO]]="Temporales",_xlfn.XLOOKUP(Tabla20[[#This Row],[NOMBRE Y APELLIDO]],TFECHAS[NOMBRE Y APELLIDO],TFECHAS[HASTA]),"")</f>
        <v/>
      </c>
      <c r="O43" s="39">
        <f>_xlfn.XLOOKUP(Tabla20[[#This Row],[COD]],TMES[COD],TMES[sbruto])</f>
        <v>22000</v>
      </c>
      <c r="P43" s="44">
        <f>_xlfn.XLOOKUP(Tabla20[[#This Row],[COD]],TMES[COD],TMES[ISR])</f>
        <v>0</v>
      </c>
      <c r="Q43" s="40">
        <f>_xlfn.XLOOKUP(Tabla20[[#This Row],[COD]],TMES[COD],TMES[SFS])</f>
        <v>668.8</v>
      </c>
      <c r="R43" s="40">
        <f>_xlfn.XLOOKUP(Tabla20[[#This Row],[COD]],TMES[COD],TMES[AFP])</f>
        <v>631.4</v>
      </c>
      <c r="S43" s="40">
        <f>Tabla20[[#This Row],[sbruto]]-SUM(Tabla20[[#This Row],[ISR]:[AFP]])-Tabla20[[#This Row],[sneto]]</f>
        <v>1837.4500000000007</v>
      </c>
      <c r="T43" s="40">
        <f>_xlfn.XLOOKUP(Tabla20[[#This Row],[COD]],TMES[COD],TMES[sneto])</f>
        <v>18862.349999999999</v>
      </c>
      <c r="U43" s="28" t="str">
        <f>_xlfn.XLOOKUP(Tabla20[[#This Row],[cedula]],Tabla11[Numero Documento],Tabla11[GEN])</f>
        <v>F</v>
      </c>
      <c r="V43" s="29" t="str">
        <f>_xlfn.XLOOKUP(Tabla20[[#This Row],[cedula]],TMODELO[Numero Documento],TMODELO[Lugar Funciones Codigo])</f>
        <v>01.83</v>
      </c>
    </row>
    <row r="44" spans="1:22" hidden="1">
      <c r="A44" s="38" t="s">
        <v>3052</v>
      </c>
      <c r="B44" s="38" t="s">
        <v>11</v>
      </c>
      <c r="C44" s="38" t="s">
        <v>3088</v>
      </c>
      <c r="D44" s="38" t="str">
        <f>Tabla20[[#This Row],[cedula]]&amp;Tabla20[[#This Row],[ctapresup]]</f>
        <v>402311932082.1.1.1.01</v>
      </c>
      <c r="E44" s="38" t="s">
        <v>2019</v>
      </c>
      <c r="F44" s="38" t="str">
        <f>_xlfn.XLOOKUP(Tabla20[[#This Row],[cedula]],TMODELO[Numero Documento],TMODELO[Empleado])</f>
        <v>ALAN GABRIEL CAMARENA ROMAN</v>
      </c>
      <c r="G44" s="38" t="str">
        <f>_xlfn.XLOOKUP(Tabla20[[#This Row],[cedula]],TMODELO[Numero Documento],TMODELO[Cargo])</f>
        <v>MENSAJERO INTERNO</v>
      </c>
      <c r="H44" s="38" t="str">
        <f>_xlfn.XLOOKUP(Tabla20[[#This Row],[cedula]],TMODELO[Numero Documento],TMODELO[Lugar Funciones])</f>
        <v>MINISTERIO DE CULTURA</v>
      </c>
      <c r="I44" s="45" t="str">
        <f>_xlfn.XLOOKUP(Tabla20[[#This Row],[cedula]],TCARRERA[CEDULA],TCARRERA[CATEGORIA DEL SERVIDOR],"")</f>
        <v/>
      </c>
      <c r="J44" s="45" t="str">
        <f>Tabla20[[#This Row],[TIPO]]</f>
        <v>FIJO</v>
      </c>
      <c r="K4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" s="24" t="str">
        <f>IF(Tabla20[[#This Row],[CARRERA]]="CARRERA ADMINISTRATIVA",Tabla20[[#This Row],[CARRERA]],Tabla20[[#This Row],[STATUS]])</f>
        <v>ESTATUTO SIMPLIFICADO</v>
      </c>
      <c r="M44" s="35" t="str">
        <f>IF(Tabla20[[#This Row],[TIPO]]="Temporales",_xlfn.XLOOKUP(Tabla20[[#This Row],[NOMBRE Y APELLIDO]],TFECHAS[NOMBRE Y APELLIDO],TFECHAS[DESDE]),"")</f>
        <v/>
      </c>
      <c r="N44" s="35" t="str">
        <f>IF(Tabla20[[#This Row],[TIPO]]="Temporales",_xlfn.XLOOKUP(Tabla20[[#This Row],[NOMBRE Y APELLIDO]],TFECHAS[NOMBRE Y APELLIDO],TFECHAS[HASTA]),"")</f>
        <v/>
      </c>
      <c r="O44" s="39">
        <f>_xlfn.XLOOKUP(Tabla20[[#This Row],[COD]],TMES[COD],TMES[sbruto])</f>
        <v>20000</v>
      </c>
      <c r="P44" s="44">
        <f>_xlfn.XLOOKUP(Tabla20[[#This Row],[COD]],TMES[COD],TMES[ISR])</f>
        <v>0</v>
      </c>
      <c r="Q44" s="40">
        <f>_xlfn.XLOOKUP(Tabla20[[#This Row],[COD]],TMES[COD],TMES[SFS])</f>
        <v>608</v>
      </c>
      <c r="R44" s="40">
        <f>_xlfn.XLOOKUP(Tabla20[[#This Row],[COD]],TMES[COD],TMES[AFP])</f>
        <v>574</v>
      </c>
      <c r="S44" s="40">
        <f>Tabla20[[#This Row],[sbruto]]-SUM(Tabla20[[#This Row],[ISR]:[AFP]])-Tabla20[[#This Row],[sneto]]</f>
        <v>25</v>
      </c>
      <c r="T44" s="40">
        <f>_xlfn.XLOOKUP(Tabla20[[#This Row],[COD]],TMES[COD],TMES[sneto])</f>
        <v>18793</v>
      </c>
      <c r="U44" s="28" t="str">
        <f>_xlfn.XLOOKUP(Tabla20[[#This Row],[cedula]],Tabla11[Numero Documento],Tabla11[GEN])</f>
        <v>M</v>
      </c>
      <c r="V44" s="29" t="str">
        <f>_xlfn.XLOOKUP(Tabla20[[#This Row],[cedula]],TMODELO[Numero Documento],TMODELO[Lugar Funciones Codigo])</f>
        <v>01.83</v>
      </c>
    </row>
    <row r="45" spans="1:22" hidden="1">
      <c r="A45" s="38" t="s">
        <v>3052</v>
      </c>
      <c r="B45" s="38" t="s">
        <v>11</v>
      </c>
      <c r="C45" s="38" t="s">
        <v>3088</v>
      </c>
      <c r="D45" s="38" t="str">
        <f>Tabla20[[#This Row],[cedula]]&amp;Tabla20[[#This Row],[ctapresup]]</f>
        <v>001108669932.1.1.1.01</v>
      </c>
      <c r="E45" s="38" t="s">
        <v>2239</v>
      </c>
      <c r="F45" s="38" t="str">
        <f>_xlfn.XLOOKUP(Tabla20[[#This Row],[cedula]],TMODELO[Numero Documento],TMODELO[Empleado])</f>
        <v>REGINA CARABALLO</v>
      </c>
      <c r="G45" s="38" t="str">
        <f>_xlfn.XLOOKUP(Tabla20[[#This Row],[cedula]],TMODELO[Numero Documento],TMODELO[Cargo])</f>
        <v>CONSERJE</v>
      </c>
      <c r="H45" s="38" t="str">
        <f>_xlfn.XLOOKUP(Tabla20[[#This Row],[cedula]],TMODELO[Numero Documento],TMODELO[Lugar Funciones])</f>
        <v>MINISTERIO DE CULTURA</v>
      </c>
      <c r="I45" s="45" t="str">
        <f>_xlfn.XLOOKUP(Tabla20[[#This Row],[cedula]],TCARRERA[CEDULA],TCARRERA[CATEGORIA DEL SERVIDOR],"")</f>
        <v/>
      </c>
      <c r="J45" s="45" t="str">
        <f>Tabla20[[#This Row],[TIPO]]</f>
        <v>FIJO</v>
      </c>
      <c r="K4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5" s="24" t="str">
        <f>IF(Tabla20[[#This Row],[CARRERA]]="CARRERA ADMINISTRATIVA",Tabla20[[#This Row],[CARRERA]],Tabla20[[#This Row],[STATUS]])</f>
        <v>ESTATUTO SIMPLIFICADO</v>
      </c>
      <c r="M45" s="35" t="str">
        <f>IF(Tabla20[[#This Row],[TIPO]]="Temporales",_xlfn.XLOOKUP(Tabla20[[#This Row],[NOMBRE Y APELLIDO]],TFECHAS[NOMBRE Y APELLIDO],TFECHAS[DESDE]),"")</f>
        <v/>
      </c>
      <c r="N45" s="35" t="str">
        <f>IF(Tabla20[[#This Row],[TIPO]]="Temporales",_xlfn.XLOOKUP(Tabla20[[#This Row],[NOMBRE Y APELLIDO]],TFECHAS[NOMBRE Y APELLIDO],TFECHAS[HASTA]),"")</f>
        <v/>
      </c>
      <c r="O45" s="39">
        <f>_xlfn.XLOOKUP(Tabla20[[#This Row],[COD]],TMES[COD],TMES[sbruto])</f>
        <v>20000</v>
      </c>
      <c r="P45" s="44">
        <f>_xlfn.XLOOKUP(Tabla20[[#This Row],[COD]],TMES[COD],TMES[ISR])</f>
        <v>0</v>
      </c>
      <c r="Q45" s="40">
        <f>_xlfn.XLOOKUP(Tabla20[[#This Row],[COD]],TMES[COD],TMES[SFS])</f>
        <v>608</v>
      </c>
      <c r="R45" s="40">
        <f>_xlfn.XLOOKUP(Tabla20[[#This Row],[COD]],TMES[COD],TMES[AFP])</f>
        <v>574</v>
      </c>
      <c r="S45" s="40">
        <f>Tabla20[[#This Row],[sbruto]]-SUM(Tabla20[[#This Row],[ISR]:[AFP]])-Tabla20[[#This Row],[sneto]]</f>
        <v>14323.26</v>
      </c>
      <c r="T45" s="40">
        <f>_xlfn.XLOOKUP(Tabla20[[#This Row],[COD]],TMES[COD],TMES[sneto])</f>
        <v>4494.74</v>
      </c>
      <c r="U45" s="28" t="str">
        <f>_xlfn.XLOOKUP(Tabla20[[#This Row],[cedula]],Tabla11[Numero Documento],Tabla11[GEN])</f>
        <v>F</v>
      </c>
      <c r="V45" s="29" t="str">
        <f>_xlfn.XLOOKUP(Tabla20[[#This Row],[cedula]],TMODELO[Numero Documento],TMODELO[Lugar Funciones Codigo])</f>
        <v>01.83</v>
      </c>
    </row>
    <row r="46" spans="1:22" hidden="1">
      <c r="A46" s="38" t="s">
        <v>3052</v>
      </c>
      <c r="B46" s="38" t="s">
        <v>11</v>
      </c>
      <c r="C46" s="38" t="s">
        <v>3088</v>
      </c>
      <c r="D46" s="38" t="str">
        <f>Tabla20[[#This Row],[cedula]]&amp;Tabla20[[#This Row],[ctapresup]]</f>
        <v>001109535692.1.1.1.01</v>
      </c>
      <c r="E46" s="38" t="s">
        <v>2142</v>
      </c>
      <c r="F46" s="38" t="str">
        <f>_xlfn.XLOOKUP(Tabla20[[#This Row],[cedula]],TMODELO[Numero Documento],TMODELO[Empleado])</f>
        <v>JOSE OSVALDO ALMANZAR GOMEZ</v>
      </c>
      <c r="G46" s="38" t="str">
        <f>_xlfn.XLOOKUP(Tabla20[[#This Row],[cedula]],TMODELO[Numero Documento],TMODELO[Cargo])</f>
        <v>MENSAJERO</v>
      </c>
      <c r="H46" s="38" t="str">
        <f>_xlfn.XLOOKUP(Tabla20[[#This Row],[cedula]],TMODELO[Numero Documento],TMODELO[Lugar Funciones])</f>
        <v>MINISTERIO DE CULTURA</v>
      </c>
      <c r="I46" s="45" t="str">
        <f>_xlfn.XLOOKUP(Tabla20[[#This Row],[cedula]],TCARRERA[CEDULA],TCARRERA[CATEGORIA DEL SERVIDOR],"")</f>
        <v/>
      </c>
      <c r="J46" s="45" t="str">
        <f>Tabla20[[#This Row],[TIPO]]</f>
        <v>FIJO</v>
      </c>
      <c r="K4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6" s="24" t="str">
        <f>IF(Tabla20[[#This Row],[CARRERA]]="CARRERA ADMINISTRATIVA",Tabla20[[#This Row],[CARRERA]],Tabla20[[#This Row],[STATUS]])</f>
        <v>FIJO</v>
      </c>
      <c r="M46" s="34" t="str">
        <f>IF(Tabla20[[#This Row],[TIPO]]="Temporales",_xlfn.XLOOKUP(Tabla20[[#This Row],[NOMBRE Y APELLIDO]],TFECHAS[NOMBRE Y APELLIDO],TFECHAS[DESDE]),"")</f>
        <v/>
      </c>
      <c r="N46" s="34" t="str">
        <f>IF(Tabla20[[#This Row],[TIPO]]="Temporales",_xlfn.XLOOKUP(Tabla20[[#This Row],[NOMBRE Y APELLIDO]],TFECHAS[NOMBRE Y APELLIDO],TFECHAS[HASTA]),"")</f>
        <v/>
      </c>
      <c r="O46" s="39">
        <f>_xlfn.XLOOKUP(Tabla20[[#This Row],[COD]],TMES[COD],TMES[sbruto])</f>
        <v>16500</v>
      </c>
      <c r="P46" s="40">
        <f>_xlfn.XLOOKUP(Tabla20[[#This Row],[COD]],TMES[COD],TMES[ISR])</f>
        <v>0</v>
      </c>
      <c r="Q46" s="40">
        <f>_xlfn.XLOOKUP(Tabla20[[#This Row],[COD]],TMES[COD],TMES[SFS])</f>
        <v>501.6</v>
      </c>
      <c r="R46" s="40">
        <f>_xlfn.XLOOKUP(Tabla20[[#This Row],[COD]],TMES[COD],TMES[AFP])</f>
        <v>473.55</v>
      </c>
      <c r="S46" s="40">
        <f>Tabla20[[#This Row],[sbruto]]-SUM(Tabla20[[#This Row],[ISR]:[AFP]])-Tabla20[[#This Row],[sneto]]</f>
        <v>5895.9</v>
      </c>
      <c r="T46" s="40">
        <f>_xlfn.XLOOKUP(Tabla20[[#This Row],[COD]],TMES[COD],TMES[sneto])</f>
        <v>9628.9500000000007</v>
      </c>
      <c r="U46" s="28" t="str">
        <f>_xlfn.XLOOKUP(Tabla20[[#This Row],[cedula]],Tabla11[Numero Documento],Tabla11[GEN])</f>
        <v>M</v>
      </c>
      <c r="V46" s="29" t="str">
        <f>_xlfn.XLOOKUP(Tabla20[[#This Row],[cedula]],TMODELO[Numero Documento],TMODELO[Lugar Funciones Codigo])</f>
        <v>01.83</v>
      </c>
    </row>
    <row r="47" spans="1:22" hidden="1">
      <c r="A47" s="38" t="s">
        <v>3052</v>
      </c>
      <c r="B47" s="38" t="s">
        <v>11</v>
      </c>
      <c r="C47" s="38" t="s">
        <v>3088</v>
      </c>
      <c r="D47" s="38" t="str">
        <f>Tabla20[[#This Row],[cedula]]&amp;Tabla20[[#This Row],[ctapresup]]</f>
        <v>001000565142.1.1.1.01</v>
      </c>
      <c r="E47" s="38" t="s">
        <v>2222</v>
      </c>
      <c r="F47" s="38" t="str">
        <f>_xlfn.XLOOKUP(Tabla20[[#This Row],[cedula]],TMODELO[Numero Documento],TMODELO[Empleado])</f>
        <v>RAFAEL ALEJO BURGOS</v>
      </c>
      <c r="G47" s="38" t="str">
        <f>_xlfn.XLOOKUP(Tabla20[[#This Row],[cedula]],TMODELO[Numero Documento],TMODELO[Cargo])</f>
        <v>GESTOR CULTURAL</v>
      </c>
      <c r="H47" s="38" t="str">
        <f>_xlfn.XLOOKUP(Tabla20[[#This Row],[cedula]],TMODELO[Numero Documento],TMODELO[Lugar Funciones])</f>
        <v>MINISTERIO DE CULTURA</v>
      </c>
      <c r="I47" s="45" t="str">
        <f>_xlfn.XLOOKUP(Tabla20[[#This Row],[cedula]],TCARRERA[CEDULA],TCARRERA[CATEGORIA DEL SERVIDOR],"")</f>
        <v/>
      </c>
      <c r="J47" s="45" t="str">
        <f>Tabla20[[#This Row],[TIPO]]</f>
        <v>FIJO</v>
      </c>
      <c r="K4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" s="24" t="str">
        <f>IF(Tabla20[[#This Row],[CARRERA]]="CARRERA ADMINISTRATIVA",Tabla20[[#This Row],[CARRERA]],Tabla20[[#This Row],[STATUS]])</f>
        <v>FIJO</v>
      </c>
      <c r="M47" s="35" t="str">
        <f>IF(Tabla20[[#This Row],[TIPO]]="Temporales",_xlfn.XLOOKUP(Tabla20[[#This Row],[NOMBRE Y APELLIDO]],TFECHAS[NOMBRE Y APELLIDO],TFECHAS[DESDE]),"")</f>
        <v/>
      </c>
      <c r="N47" s="35" t="str">
        <f>IF(Tabla20[[#This Row],[TIPO]]="Temporales",_xlfn.XLOOKUP(Tabla20[[#This Row],[NOMBRE Y APELLIDO]],TFECHAS[NOMBRE Y APELLIDO],TFECHAS[HASTA]),"")</f>
        <v/>
      </c>
      <c r="O47" s="39">
        <f>_xlfn.XLOOKUP(Tabla20[[#This Row],[COD]],TMES[COD],TMES[sbruto])</f>
        <v>16500</v>
      </c>
      <c r="P47" s="44">
        <f>_xlfn.XLOOKUP(Tabla20[[#This Row],[COD]],TMES[COD],TMES[ISR])</f>
        <v>0</v>
      </c>
      <c r="Q47" s="40">
        <f>_xlfn.XLOOKUP(Tabla20[[#This Row],[COD]],TMES[COD],TMES[SFS])</f>
        <v>501.6</v>
      </c>
      <c r="R47" s="40">
        <f>_xlfn.XLOOKUP(Tabla20[[#This Row],[COD]],TMES[COD],TMES[AFP])</f>
        <v>473.55</v>
      </c>
      <c r="S47" s="40">
        <f>Tabla20[[#This Row],[sbruto]]-SUM(Tabla20[[#This Row],[ISR]:[AFP]])-Tabla20[[#This Row],[sneto]]</f>
        <v>25</v>
      </c>
      <c r="T47" s="40">
        <f>_xlfn.XLOOKUP(Tabla20[[#This Row],[COD]],TMES[COD],TMES[sneto])</f>
        <v>15499.85</v>
      </c>
      <c r="U47" s="28" t="str">
        <f>_xlfn.XLOOKUP(Tabla20[[#This Row],[cedula]],Tabla11[Numero Documento],Tabla11[GEN])</f>
        <v>M</v>
      </c>
      <c r="V47" s="29" t="str">
        <f>_xlfn.XLOOKUP(Tabla20[[#This Row],[cedula]],TMODELO[Numero Documento],TMODELO[Lugar Funciones Codigo])</f>
        <v>01.83</v>
      </c>
    </row>
    <row r="48" spans="1:22" hidden="1">
      <c r="A48" s="38" t="s">
        <v>3052</v>
      </c>
      <c r="B48" s="38" t="s">
        <v>11</v>
      </c>
      <c r="C48" s="38" t="s">
        <v>3088</v>
      </c>
      <c r="D48" s="38" t="str">
        <f>Tabla20[[#This Row],[cedula]]&amp;Tabla20[[#This Row],[ctapresup]]</f>
        <v>402286244212.1.1.1.01</v>
      </c>
      <c r="E48" s="38" t="s">
        <v>2047</v>
      </c>
      <c r="F48" s="38" t="str">
        <f>_xlfn.XLOOKUP(Tabla20[[#This Row],[cedula]],TMODELO[Numero Documento],TMODELO[Empleado])</f>
        <v>CARLOS ALFREDO DIAZ GARCIA</v>
      </c>
      <c r="G48" s="38" t="str">
        <f>_xlfn.XLOOKUP(Tabla20[[#This Row],[cedula]],TMODELO[Numero Documento],TMODELO[Cargo])</f>
        <v>JARDINERO (A)</v>
      </c>
      <c r="H48" s="38" t="str">
        <f>_xlfn.XLOOKUP(Tabla20[[#This Row],[cedula]],TMODELO[Numero Documento],TMODELO[Lugar Funciones])</f>
        <v>MINISTERIO DE CULTURA</v>
      </c>
      <c r="I48" s="45" t="str">
        <f>_xlfn.XLOOKUP(Tabla20[[#This Row],[cedula]],TCARRERA[CEDULA],TCARRERA[CATEGORIA DEL SERVIDOR],"")</f>
        <v/>
      </c>
      <c r="J48" s="45" t="str">
        <f>Tabla20[[#This Row],[TIPO]]</f>
        <v>FIJO</v>
      </c>
      <c r="K4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8" s="24" t="str">
        <f>IF(Tabla20[[#This Row],[CARRERA]]="CARRERA ADMINISTRATIVA",Tabla20[[#This Row],[CARRERA]],Tabla20[[#This Row],[STATUS]])</f>
        <v>ESTATUTO SIMPLIFICADO</v>
      </c>
      <c r="M48" s="34" t="str">
        <f>IF(Tabla20[[#This Row],[TIPO]]="Temporales",_xlfn.XLOOKUP(Tabla20[[#This Row],[NOMBRE Y APELLIDO]],TFECHAS[NOMBRE Y APELLIDO],TFECHAS[DESDE]),"")</f>
        <v/>
      </c>
      <c r="N48" s="34" t="str">
        <f>IF(Tabla20[[#This Row],[TIPO]]="Temporales",_xlfn.XLOOKUP(Tabla20[[#This Row],[NOMBRE Y APELLIDO]],TFECHAS[NOMBRE Y APELLIDO],TFECHAS[HASTA]),"")</f>
        <v/>
      </c>
      <c r="O48" s="39">
        <f>_xlfn.XLOOKUP(Tabla20[[#This Row],[COD]],TMES[COD],TMES[sbruto])</f>
        <v>15000</v>
      </c>
      <c r="P48" s="42">
        <f>_xlfn.XLOOKUP(Tabla20[[#This Row],[COD]],TMES[COD],TMES[ISR])</f>
        <v>0</v>
      </c>
      <c r="Q48" s="40">
        <f>_xlfn.XLOOKUP(Tabla20[[#This Row],[COD]],TMES[COD],TMES[SFS])</f>
        <v>456</v>
      </c>
      <c r="R48" s="40">
        <f>_xlfn.XLOOKUP(Tabla20[[#This Row],[COD]],TMES[COD],TMES[AFP])</f>
        <v>430.5</v>
      </c>
      <c r="S48" s="40">
        <f>Tabla20[[#This Row],[sbruto]]-SUM(Tabla20[[#This Row],[ISR]:[AFP]])-Tabla20[[#This Row],[sneto]]</f>
        <v>25</v>
      </c>
      <c r="T48" s="40">
        <f>_xlfn.XLOOKUP(Tabla20[[#This Row],[COD]],TMES[COD],TMES[sneto])</f>
        <v>14088.5</v>
      </c>
      <c r="U48" s="28" t="str">
        <f>_xlfn.XLOOKUP(Tabla20[[#This Row],[cedula]],Tabla11[Numero Documento],Tabla11[GEN])</f>
        <v>M</v>
      </c>
      <c r="V48" s="29" t="str">
        <f>_xlfn.XLOOKUP(Tabla20[[#This Row],[cedula]],TMODELO[Numero Documento],TMODELO[Lugar Funciones Codigo])</f>
        <v>01.83</v>
      </c>
    </row>
    <row r="49" spans="1:22" hidden="1">
      <c r="A49" s="38" t="s">
        <v>3052</v>
      </c>
      <c r="B49" s="38" t="s">
        <v>11</v>
      </c>
      <c r="C49" s="38" t="s">
        <v>3088</v>
      </c>
      <c r="D49" s="38" t="str">
        <f>Tabla20[[#This Row],[cedula]]&amp;Tabla20[[#This Row],[ctapresup]]</f>
        <v>001057227972.1.1.1.01</v>
      </c>
      <c r="E49" s="38" t="s">
        <v>2058</v>
      </c>
      <c r="F49" s="38" t="str">
        <f>_xlfn.XLOOKUP(Tabla20[[#This Row],[cedula]],TMODELO[Numero Documento],TMODELO[Empleado])</f>
        <v>CLEOFIO ANTONIO DOÑE</v>
      </c>
      <c r="G49" s="38" t="str">
        <f>_xlfn.XLOOKUP(Tabla20[[#This Row],[cedula]],TMODELO[Numero Documento],TMODELO[Cargo])</f>
        <v>JARDINERO (A)</v>
      </c>
      <c r="H49" s="38" t="str">
        <f>_xlfn.XLOOKUP(Tabla20[[#This Row],[cedula]],TMODELO[Numero Documento],TMODELO[Lugar Funciones])</f>
        <v>MINISTERIO DE CULTURA</v>
      </c>
      <c r="I49" s="45" t="str">
        <f>_xlfn.XLOOKUP(Tabla20[[#This Row],[cedula]],TCARRERA[CEDULA],TCARRERA[CATEGORIA DEL SERVIDOR],"")</f>
        <v/>
      </c>
      <c r="J49" s="45" t="str">
        <f>Tabla20[[#This Row],[TIPO]]</f>
        <v>FIJO</v>
      </c>
      <c r="K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9" s="24" t="str">
        <f>IF(Tabla20[[#This Row],[CARRERA]]="CARRERA ADMINISTRATIVA",Tabla20[[#This Row],[CARRERA]],Tabla20[[#This Row],[STATUS]])</f>
        <v>ESTATUTO SIMPLIFICADO</v>
      </c>
      <c r="M49" s="35" t="str">
        <f>IF(Tabla20[[#This Row],[TIPO]]="Temporales",_xlfn.XLOOKUP(Tabla20[[#This Row],[NOMBRE Y APELLIDO]],TFECHAS[NOMBRE Y APELLIDO],TFECHAS[DESDE]),"")</f>
        <v/>
      </c>
      <c r="N49" s="35" t="str">
        <f>IF(Tabla20[[#This Row],[TIPO]]="Temporales",_xlfn.XLOOKUP(Tabla20[[#This Row],[NOMBRE Y APELLIDO]],TFECHAS[NOMBRE Y APELLIDO],TFECHAS[HASTA]),"")</f>
        <v/>
      </c>
      <c r="O49" s="39">
        <f>_xlfn.XLOOKUP(Tabla20[[#This Row],[COD]],TMES[COD],TMES[sbruto])</f>
        <v>15000</v>
      </c>
      <c r="P49" s="44">
        <f>_xlfn.XLOOKUP(Tabla20[[#This Row],[COD]],TMES[COD],TMES[ISR])</f>
        <v>0</v>
      </c>
      <c r="Q49" s="40">
        <f>_xlfn.XLOOKUP(Tabla20[[#This Row],[COD]],TMES[COD],TMES[SFS])</f>
        <v>456</v>
      </c>
      <c r="R49" s="40">
        <f>_xlfn.XLOOKUP(Tabla20[[#This Row],[COD]],TMES[COD],TMES[AFP])</f>
        <v>430.5</v>
      </c>
      <c r="S49" s="40">
        <f>Tabla20[[#This Row],[sbruto]]-SUM(Tabla20[[#This Row],[ISR]:[AFP]])-Tabla20[[#This Row],[sneto]]</f>
        <v>25</v>
      </c>
      <c r="T49" s="40">
        <f>_xlfn.XLOOKUP(Tabla20[[#This Row],[COD]],TMES[COD],TMES[sneto])</f>
        <v>14088.5</v>
      </c>
      <c r="U49" s="28" t="str">
        <f>_xlfn.XLOOKUP(Tabla20[[#This Row],[cedula]],Tabla11[Numero Documento],Tabla11[GEN])</f>
        <v>M</v>
      </c>
      <c r="V49" s="29" t="str">
        <f>_xlfn.XLOOKUP(Tabla20[[#This Row],[cedula]],TMODELO[Numero Documento],TMODELO[Lugar Funciones Codigo])</f>
        <v>01.83</v>
      </c>
    </row>
    <row r="50" spans="1:22" hidden="1">
      <c r="A50" s="38" t="s">
        <v>3052</v>
      </c>
      <c r="B50" s="38" t="s">
        <v>11</v>
      </c>
      <c r="C50" s="38" t="s">
        <v>3088</v>
      </c>
      <c r="D50" s="38" t="str">
        <f>Tabla20[[#This Row],[cedula]]&amp;Tabla20[[#This Row],[ctapresup]]</f>
        <v>001053717022.1.1.1.01</v>
      </c>
      <c r="E50" s="38" t="s">
        <v>2074</v>
      </c>
      <c r="F50" s="38" t="str">
        <f>_xlfn.XLOOKUP(Tabla20[[#This Row],[cedula]],TMODELO[Numero Documento],TMODELO[Empleado])</f>
        <v>DONATO SALAS</v>
      </c>
      <c r="G50" s="38" t="str">
        <f>_xlfn.XLOOKUP(Tabla20[[#This Row],[cedula]],TMODELO[Numero Documento],TMODELO[Cargo])</f>
        <v>JARDINERO (A)</v>
      </c>
      <c r="H50" s="38" t="str">
        <f>_xlfn.XLOOKUP(Tabla20[[#This Row],[cedula]],TMODELO[Numero Documento],TMODELO[Lugar Funciones])</f>
        <v>MINISTERIO DE CULTURA</v>
      </c>
      <c r="I50" s="45" t="str">
        <f>_xlfn.XLOOKUP(Tabla20[[#This Row],[cedula]],TCARRERA[CEDULA],TCARRERA[CATEGORIA DEL SERVIDOR],"")</f>
        <v/>
      </c>
      <c r="J50" s="45" t="str">
        <f>Tabla20[[#This Row],[TIPO]]</f>
        <v>FIJO</v>
      </c>
      <c r="K5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0" s="24" t="str">
        <f>IF(Tabla20[[#This Row],[CARRERA]]="CARRERA ADMINISTRATIVA",Tabla20[[#This Row],[CARRERA]],Tabla20[[#This Row],[STATUS]])</f>
        <v>ESTATUTO SIMPLIFICADO</v>
      </c>
      <c r="M50" s="35" t="str">
        <f>IF(Tabla20[[#This Row],[TIPO]]="Temporales",_xlfn.XLOOKUP(Tabla20[[#This Row],[NOMBRE Y APELLIDO]],TFECHAS[NOMBRE Y APELLIDO],TFECHAS[DESDE]),"")</f>
        <v/>
      </c>
      <c r="N50" s="35" t="str">
        <f>IF(Tabla20[[#This Row],[TIPO]]="Temporales",_xlfn.XLOOKUP(Tabla20[[#This Row],[NOMBRE Y APELLIDO]],TFECHAS[NOMBRE Y APELLIDO],TFECHAS[HASTA]),"")</f>
        <v/>
      </c>
      <c r="O50" s="39">
        <f>_xlfn.XLOOKUP(Tabla20[[#This Row],[COD]],TMES[COD],TMES[sbruto])</f>
        <v>15000</v>
      </c>
      <c r="P50" s="44">
        <f>_xlfn.XLOOKUP(Tabla20[[#This Row],[COD]],TMES[COD],TMES[ISR])</f>
        <v>0</v>
      </c>
      <c r="Q50" s="40">
        <f>_xlfn.XLOOKUP(Tabla20[[#This Row],[COD]],TMES[COD],TMES[SFS])</f>
        <v>456</v>
      </c>
      <c r="R50" s="40">
        <f>_xlfn.XLOOKUP(Tabla20[[#This Row],[COD]],TMES[COD],TMES[AFP])</f>
        <v>430.5</v>
      </c>
      <c r="S50" s="40">
        <f>Tabla20[[#This Row],[sbruto]]-SUM(Tabla20[[#This Row],[ISR]:[AFP]])-Tabla20[[#This Row],[sneto]]</f>
        <v>25</v>
      </c>
      <c r="T50" s="40">
        <f>_xlfn.XLOOKUP(Tabla20[[#This Row],[COD]],TMES[COD],TMES[sneto])</f>
        <v>14088.5</v>
      </c>
      <c r="U50" s="28" t="str">
        <f>_xlfn.XLOOKUP(Tabla20[[#This Row],[cedula]],Tabla11[Numero Documento],Tabla11[GEN])</f>
        <v>M</v>
      </c>
      <c r="V50" s="29" t="str">
        <f>_xlfn.XLOOKUP(Tabla20[[#This Row],[cedula]],TMODELO[Numero Documento],TMODELO[Lugar Funciones Codigo])</f>
        <v>01.83</v>
      </c>
    </row>
    <row r="51" spans="1:22" hidden="1">
      <c r="A51" s="38" t="s">
        <v>3052</v>
      </c>
      <c r="B51" s="38" t="s">
        <v>11</v>
      </c>
      <c r="C51" s="38" t="s">
        <v>3088</v>
      </c>
      <c r="D51" s="38" t="str">
        <f>Tabla20[[#This Row],[cedula]]&amp;Tabla20[[#This Row],[ctapresup]]</f>
        <v>225005288352.1.1.1.01</v>
      </c>
      <c r="E51" s="38" t="s">
        <v>2084</v>
      </c>
      <c r="F51" s="38" t="str">
        <f>_xlfn.XLOOKUP(Tabla20[[#This Row],[cedula]],TMODELO[Numero Documento],TMODELO[Empleado])</f>
        <v>ERNESTO DE LA CRUZ BRAZOBAN</v>
      </c>
      <c r="G51" s="38" t="str">
        <f>_xlfn.XLOOKUP(Tabla20[[#This Row],[cedula]],TMODELO[Numero Documento],TMODELO[Cargo])</f>
        <v>JARDINERO (A)</v>
      </c>
      <c r="H51" s="38" t="str">
        <f>_xlfn.XLOOKUP(Tabla20[[#This Row],[cedula]],TMODELO[Numero Documento],TMODELO[Lugar Funciones])</f>
        <v>MINISTERIO DE CULTURA</v>
      </c>
      <c r="I51" s="45" t="str">
        <f>_xlfn.XLOOKUP(Tabla20[[#This Row],[cedula]],TCARRERA[CEDULA],TCARRERA[CATEGORIA DEL SERVIDOR],"")</f>
        <v/>
      </c>
      <c r="J51" s="45" t="str">
        <f>Tabla20[[#This Row],[TIPO]]</f>
        <v>FIJO</v>
      </c>
      <c r="K5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1" s="24" t="str">
        <f>IF(Tabla20[[#This Row],[CARRERA]]="CARRERA ADMINISTRATIVA",Tabla20[[#This Row],[CARRERA]],Tabla20[[#This Row],[STATUS]])</f>
        <v>ESTATUTO SIMPLIFICADO</v>
      </c>
      <c r="M51" s="35" t="str">
        <f>IF(Tabla20[[#This Row],[TIPO]]="Temporales",_xlfn.XLOOKUP(Tabla20[[#This Row],[NOMBRE Y APELLIDO]],TFECHAS[NOMBRE Y APELLIDO],TFECHAS[DESDE]),"")</f>
        <v/>
      </c>
      <c r="N51" s="35" t="str">
        <f>IF(Tabla20[[#This Row],[TIPO]]="Temporales",_xlfn.XLOOKUP(Tabla20[[#This Row],[NOMBRE Y APELLIDO]],TFECHAS[NOMBRE Y APELLIDO],TFECHAS[HASTA]),"")</f>
        <v/>
      </c>
      <c r="O51" s="39">
        <f>_xlfn.XLOOKUP(Tabla20[[#This Row],[COD]],TMES[COD],TMES[sbruto])</f>
        <v>15000</v>
      </c>
      <c r="P51" s="44">
        <f>_xlfn.XLOOKUP(Tabla20[[#This Row],[COD]],TMES[COD],TMES[ISR])</f>
        <v>0</v>
      </c>
      <c r="Q51" s="40">
        <f>_xlfn.XLOOKUP(Tabla20[[#This Row],[COD]],TMES[COD],TMES[SFS])</f>
        <v>456</v>
      </c>
      <c r="R51" s="40">
        <f>_xlfn.XLOOKUP(Tabla20[[#This Row],[COD]],TMES[COD],TMES[AFP])</f>
        <v>430.5</v>
      </c>
      <c r="S51" s="40">
        <f>Tabla20[[#This Row],[sbruto]]-SUM(Tabla20[[#This Row],[ISR]:[AFP]])-Tabla20[[#This Row],[sneto]]</f>
        <v>7378.5</v>
      </c>
      <c r="T51" s="40">
        <f>_xlfn.XLOOKUP(Tabla20[[#This Row],[COD]],TMES[COD],TMES[sneto])</f>
        <v>6735</v>
      </c>
      <c r="U51" s="28" t="str">
        <f>_xlfn.XLOOKUP(Tabla20[[#This Row],[cedula]],Tabla11[Numero Documento],Tabla11[GEN])</f>
        <v>M</v>
      </c>
      <c r="V51" s="29" t="str">
        <f>_xlfn.XLOOKUP(Tabla20[[#This Row],[cedula]],TMODELO[Numero Documento],TMODELO[Lugar Funciones Codigo])</f>
        <v>01.83</v>
      </c>
    </row>
    <row r="52" spans="1:22" hidden="1">
      <c r="A52" s="38" t="s">
        <v>3052</v>
      </c>
      <c r="B52" s="38" t="s">
        <v>11</v>
      </c>
      <c r="C52" s="38" t="s">
        <v>3088</v>
      </c>
      <c r="D52" s="38" t="str">
        <f>Tabla20[[#This Row],[cedula]]&amp;Tabla20[[#This Row],[ctapresup]]</f>
        <v>402486761872.1.1.1.01</v>
      </c>
      <c r="E52" s="38" t="s">
        <v>2100</v>
      </c>
      <c r="F52" s="38" t="str">
        <f>_xlfn.XLOOKUP(Tabla20[[#This Row],[cedula]],TMODELO[Numero Documento],TMODELO[Empleado])</f>
        <v>FRANKLIN MERAN SUERO</v>
      </c>
      <c r="G52" s="38" t="str">
        <f>_xlfn.XLOOKUP(Tabla20[[#This Row],[cedula]],TMODELO[Numero Documento],TMODELO[Cargo])</f>
        <v>JARDINERO (A)</v>
      </c>
      <c r="H52" s="38" t="str">
        <f>_xlfn.XLOOKUP(Tabla20[[#This Row],[cedula]],TMODELO[Numero Documento],TMODELO[Lugar Funciones])</f>
        <v>MINISTERIO DE CULTURA</v>
      </c>
      <c r="I52" s="45" t="str">
        <f>_xlfn.XLOOKUP(Tabla20[[#This Row],[cedula]],TCARRERA[CEDULA],TCARRERA[CATEGORIA DEL SERVIDOR],"")</f>
        <v/>
      </c>
      <c r="J52" s="45" t="str">
        <f>Tabla20[[#This Row],[TIPO]]</f>
        <v>FIJO</v>
      </c>
      <c r="K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2" s="24" t="str">
        <f>IF(Tabla20[[#This Row],[CARRERA]]="CARRERA ADMINISTRATIVA",Tabla20[[#This Row],[CARRERA]],Tabla20[[#This Row],[STATUS]])</f>
        <v>ESTATUTO SIMPLIFICADO</v>
      </c>
      <c r="M52" s="35" t="str">
        <f>IF(Tabla20[[#This Row],[TIPO]]="Temporales",_xlfn.XLOOKUP(Tabla20[[#This Row],[NOMBRE Y APELLIDO]],TFECHAS[NOMBRE Y APELLIDO],TFECHAS[DESDE]),"")</f>
        <v/>
      </c>
      <c r="N52" s="35" t="str">
        <f>IF(Tabla20[[#This Row],[TIPO]]="Temporales",_xlfn.XLOOKUP(Tabla20[[#This Row],[NOMBRE Y APELLIDO]],TFECHAS[NOMBRE Y APELLIDO],TFECHAS[HASTA]),"")</f>
        <v/>
      </c>
      <c r="O52" s="39">
        <f>_xlfn.XLOOKUP(Tabla20[[#This Row],[COD]],TMES[COD],TMES[sbruto])</f>
        <v>15000</v>
      </c>
      <c r="P52" s="44">
        <f>_xlfn.XLOOKUP(Tabla20[[#This Row],[COD]],TMES[COD],TMES[ISR])</f>
        <v>0</v>
      </c>
      <c r="Q52" s="40">
        <f>_xlfn.XLOOKUP(Tabla20[[#This Row],[COD]],TMES[COD],TMES[SFS])</f>
        <v>456</v>
      </c>
      <c r="R52" s="40">
        <f>_xlfn.XLOOKUP(Tabla20[[#This Row],[COD]],TMES[COD],TMES[AFP])</f>
        <v>430.5</v>
      </c>
      <c r="S52" s="40">
        <f>Tabla20[[#This Row],[sbruto]]-SUM(Tabla20[[#This Row],[ISR]:[AFP]])-Tabla20[[#This Row],[sneto]]</f>
        <v>25</v>
      </c>
      <c r="T52" s="40">
        <f>_xlfn.XLOOKUP(Tabla20[[#This Row],[COD]],TMES[COD],TMES[sneto])</f>
        <v>14088.5</v>
      </c>
      <c r="U52" s="28" t="str">
        <f>_xlfn.XLOOKUP(Tabla20[[#This Row],[cedula]],Tabla11[Numero Documento],Tabla11[GEN])</f>
        <v>M</v>
      </c>
      <c r="V52" s="29" t="str">
        <f>_xlfn.XLOOKUP(Tabla20[[#This Row],[cedula]],TMODELO[Numero Documento],TMODELO[Lugar Funciones Codigo])</f>
        <v>01.83</v>
      </c>
    </row>
    <row r="53" spans="1:22" hidden="1">
      <c r="A53" s="38" t="s">
        <v>3052</v>
      </c>
      <c r="B53" s="38" t="s">
        <v>11</v>
      </c>
      <c r="C53" s="38" t="s">
        <v>3088</v>
      </c>
      <c r="D53" s="38" t="str">
        <f>Tabla20[[#This Row],[cedula]]&amp;Tabla20[[#This Row],[ctapresup]]</f>
        <v>016001883512.1.1.1.01</v>
      </c>
      <c r="E53" s="38" t="s">
        <v>2128</v>
      </c>
      <c r="F53" s="38" t="str">
        <f>_xlfn.XLOOKUP(Tabla20[[#This Row],[cedula]],TMODELO[Numero Documento],TMODELO[Empleado])</f>
        <v>JHOSEL CESARIN SANTANA TEJEDA</v>
      </c>
      <c r="G53" s="38" t="str">
        <f>_xlfn.XLOOKUP(Tabla20[[#This Row],[cedula]],TMODELO[Numero Documento],TMODELO[Cargo])</f>
        <v>JARDINERO (A)</v>
      </c>
      <c r="H53" s="38" t="str">
        <f>_xlfn.XLOOKUP(Tabla20[[#This Row],[cedula]],TMODELO[Numero Documento],TMODELO[Lugar Funciones])</f>
        <v>MINISTERIO DE CULTURA</v>
      </c>
      <c r="I53" s="45" t="str">
        <f>_xlfn.XLOOKUP(Tabla20[[#This Row],[cedula]],TCARRERA[CEDULA],TCARRERA[CATEGORIA DEL SERVIDOR],"")</f>
        <v/>
      </c>
      <c r="J53" s="45" t="str">
        <f>Tabla20[[#This Row],[TIPO]]</f>
        <v>FIJO</v>
      </c>
      <c r="K5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" s="24" t="str">
        <f>IF(Tabla20[[#This Row],[CARRERA]]="CARRERA ADMINISTRATIVA",Tabla20[[#This Row],[CARRERA]],Tabla20[[#This Row],[STATUS]])</f>
        <v>ESTATUTO SIMPLIFICADO</v>
      </c>
      <c r="M53" s="35" t="str">
        <f>IF(Tabla20[[#This Row],[TIPO]]="Temporales",_xlfn.XLOOKUP(Tabla20[[#This Row],[NOMBRE Y APELLIDO]],TFECHAS[NOMBRE Y APELLIDO],TFECHAS[DESDE]),"")</f>
        <v/>
      </c>
      <c r="N53" s="35" t="str">
        <f>IF(Tabla20[[#This Row],[TIPO]]="Temporales",_xlfn.XLOOKUP(Tabla20[[#This Row],[NOMBRE Y APELLIDO]],TFECHAS[NOMBRE Y APELLIDO],TFECHAS[HASTA]),"")</f>
        <v/>
      </c>
      <c r="O53" s="39">
        <f>_xlfn.XLOOKUP(Tabla20[[#This Row],[COD]],TMES[COD],TMES[sbruto])</f>
        <v>15000</v>
      </c>
      <c r="P53" s="42">
        <f>_xlfn.XLOOKUP(Tabla20[[#This Row],[COD]],TMES[COD],TMES[ISR])</f>
        <v>0</v>
      </c>
      <c r="Q53" s="40">
        <f>_xlfn.XLOOKUP(Tabla20[[#This Row],[COD]],TMES[COD],TMES[SFS])</f>
        <v>456</v>
      </c>
      <c r="R53" s="40">
        <f>_xlfn.XLOOKUP(Tabla20[[#This Row],[COD]],TMES[COD],TMES[AFP])</f>
        <v>430.5</v>
      </c>
      <c r="S53" s="40">
        <f>Tabla20[[#This Row],[sbruto]]-SUM(Tabla20[[#This Row],[ISR]:[AFP]])-Tabla20[[#This Row],[sneto]]</f>
        <v>25</v>
      </c>
      <c r="T53" s="40">
        <f>_xlfn.XLOOKUP(Tabla20[[#This Row],[COD]],TMES[COD],TMES[sneto])</f>
        <v>14088.5</v>
      </c>
      <c r="U53" s="28" t="str">
        <f>_xlfn.XLOOKUP(Tabla20[[#This Row],[cedula]],Tabla11[Numero Documento],Tabla11[GEN])</f>
        <v>M</v>
      </c>
      <c r="V53" s="29" t="str">
        <f>_xlfn.XLOOKUP(Tabla20[[#This Row],[cedula]],TMODELO[Numero Documento],TMODELO[Lugar Funciones Codigo])</f>
        <v>01.83</v>
      </c>
    </row>
    <row r="54" spans="1:22" hidden="1">
      <c r="A54" s="38" t="s">
        <v>3052</v>
      </c>
      <c r="B54" s="38" t="s">
        <v>11</v>
      </c>
      <c r="C54" s="38" t="s">
        <v>3088</v>
      </c>
      <c r="D54" s="38" t="str">
        <f>Tabla20[[#This Row],[cedula]]&amp;Tabla20[[#This Row],[ctapresup]]</f>
        <v>001036013572.1.1.1.01</v>
      </c>
      <c r="E54" s="38" t="s">
        <v>1337</v>
      </c>
      <c r="F54" s="38" t="str">
        <f>_xlfn.XLOOKUP(Tabla20[[#This Row],[cedula]],TMODELO[Numero Documento],TMODELO[Empleado])</f>
        <v>JUAN CARABALLO</v>
      </c>
      <c r="G54" s="38" t="str">
        <f>_xlfn.XLOOKUP(Tabla20[[#This Row],[cedula]],TMODELO[Numero Documento],TMODELO[Cargo])</f>
        <v>VIGILANTE</v>
      </c>
      <c r="H54" s="38" t="str">
        <f>_xlfn.XLOOKUP(Tabla20[[#This Row],[cedula]],TMODELO[Numero Documento],TMODELO[Lugar Funciones])</f>
        <v>MINISTERIO DE CULTURA</v>
      </c>
      <c r="I54" s="45" t="str">
        <f>_xlfn.XLOOKUP(Tabla20[[#This Row],[cedula]],TCARRERA[CEDULA],TCARRERA[CATEGORIA DEL SERVIDOR],"")</f>
        <v>CARRERA ADMINISTRATIVA</v>
      </c>
      <c r="J54" s="45" t="str">
        <f>Tabla20[[#This Row],[TIPO]]</f>
        <v>FIJO</v>
      </c>
      <c r="K5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4" s="24" t="str">
        <f>IF(Tabla20[[#This Row],[CARRERA]]="CARRERA ADMINISTRATIVA",Tabla20[[#This Row],[CARRERA]],Tabla20[[#This Row],[STATUS]])</f>
        <v>CARRERA ADMINISTRATIVA</v>
      </c>
      <c r="M54" s="35" t="str">
        <f>IF(Tabla20[[#This Row],[TIPO]]="Temporales",_xlfn.XLOOKUP(Tabla20[[#This Row],[NOMBRE Y APELLIDO]],TFECHAS[NOMBRE Y APELLIDO],TFECHAS[DESDE]),"")</f>
        <v/>
      </c>
      <c r="N54" s="35" t="str">
        <f>IF(Tabla20[[#This Row],[TIPO]]="Temporales",_xlfn.XLOOKUP(Tabla20[[#This Row],[NOMBRE Y APELLIDO]],TFECHAS[NOMBRE Y APELLIDO],TFECHAS[HASTA]),"")</f>
        <v/>
      </c>
      <c r="O54" s="39">
        <f>_xlfn.XLOOKUP(Tabla20[[#This Row],[COD]],TMES[COD],TMES[sbruto])</f>
        <v>15000</v>
      </c>
      <c r="P54" s="44">
        <f>_xlfn.XLOOKUP(Tabla20[[#This Row],[COD]],TMES[COD],TMES[ISR])</f>
        <v>0</v>
      </c>
      <c r="Q54" s="40">
        <f>_xlfn.XLOOKUP(Tabla20[[#This Row],[COD]],TMES[COD],TMES[SFS])</f>
        <v>456</v>
      </c>
      <c r="R54" s="40">
        <f>_xlfn.XLOOKUP(Tabla20[[#This Row],[COD]],TMES[COD],TMES[AFP])</f>
        <v>430.5</v>
      </c>
      <c r="S54" s="40">
        <f>Tabla20[[#This Row],[sbruto]]-SUM(Tabla20[[#This Row],[ISR]:[AFP]])-Tabla20[[#This Row],[sneto]]</f>
        <v>11107.880000000001</v>
      </c>
      <c r="T54" s="40">
        <f>_xlfn.XLOOKUP(Tabla20[[#This Row],[COD]],TMES[COD],TMES[sneto])</f>
        <v>3005.62</v>
      </c>
      <c r="U54" s="28" t="str">
        <f>_xlfn.XLOOKUP(Tabla20[[#This Row],[cedula]],Tabla11[Numero Documento],Tabla11[GEN])</f>
        <v>M</v>
      </c>
      <c r="V54" s="29" t="str">
        <f>_xlfn.XLOOKUP(Tabla20[[#This Row],[cedula]],TMODELO[Numero Documento],TMODELO[Lugar Funciones Codigo])</f>
        <v>01.83</v>
      </c>
    </row>
    <row r="55" spans="1:22" hidden="1">
      <c r="A55" s="38" t="s">
        <v>3052</v>
      </c>
      <c r="B55" s="38" t="s">
        <v>11</v>
      </c>
      <c r="C55" s="38" t="s">
        <v>3088</v>
      </c>
      <c r="D55" s="38" t="str">
        <f>Tabla20[[#This Row],[cedula]]&amp;Tabla20[[#This Row],[ctapresup]]</f>
        <v>001034171922.1.1.1.01</v>
      </c>
      <c r="E55" s="38" t="s">
        <v>1363</v>
      </c>
      <c r="F55" s="38" t="str">
        <f>_xlfn.XLOOKUP(Tabla20[[#This Row],[cedula]],TMODELO[Numero Documento],TMODELO[Empleado])</f>
        <v>MODESTO ANTONIO JAVIER</v>
      </c>
      <c r="G55" s="38" t="str">
        <f>_xlfn.XLOOKUP(Tabla20[[#This Row],[cedula]],TMODELO[Numero Documento],TMODELO[Cargo])</f>
        <v>JARDINERO (A)</v>
      </c>
      <c r="H55" s="38" t="str">
        <f>_xlfn.XLOOKUP(Tabla20[[#This Row],[cedula]],TMODELO[Numero Documento],TMODELO[Lugar Funciones])</f>
        <v>MINISTERIO DE CULTURA</v>
      </c>
      <c r="I55" s="45" t="str">
        <f>_xlfn.XLOOKUP(Tabla20[[#This Row],[cedula]],TCARRERA[CEDULA],TCARRERA[CATEGORIA DEL SERVIDOR],"")</f>
        <v>CARRERA ADMINISTRATIVA</v>
      </c>
      <c r="J55" s="45" t="str">
        <f>Tabla20[[#This Row],[TIPO]]</f>
        <v>FIJO</v>
      </c>
      <c r="K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5" s="24" t="str">
        <f>IF(Tabla20[[#This Row],[CARRERA]]="CARRERA ADMINISTRATIVA",Tabla20[[#This Row],[CARRERA]],Tabla20[[#This Row],[STATUS]])</f>
        <v>CARRERA ADMINISTRATIVA</v>
      </c>
      <c r="M55" s="35" t="str">
        <f>IF(Tabla20[[#This Row],[TIPO]]="Temporales",_xlfn.XLOOKUP(Tabla20[[#This Row],[NOMBRE Y APELLIDO]],TFECHAS[NOMBRE Y APELLIDO],TFECHAS[DESDE]),"")</f>
        <v/>
      </c>
      <c r="N55" s="35" t="str">
        <f>IF(Tabla20[[#This Row],[TIPO]]="Temporales",_xlfn.XLOOKUP(Tabla20[[#This Row],[NOMBRE Y APELLIDO]],TFECHAS[NOMBRE Y APELLIDO],TFECHAS[HASTA]),"")</f>
        <v/>
      </c>
      <c r="O55" s="39">
        <f>_xlfn.XLOOKUP(Tabla20[[#This Row],[COD]],TMES[COD],TMES[sbruto])</f>
        <v>15000</v>
      </c>
      <c r="P55" s="41">
        <f>_xlfn.XLOOKUP(Tabla20[[#This Row],[COD]],TMES[COD],TMES[ISR])</f>
        <v>0</v>
      </c>
      <c r="Q55" s="40">
        <f>_xlfn.XLOOKUP(Tabla20[[#This Row],[COD]],TMES[COD],TMES[SFS])</f>
        <v>456</v>
      </c>
      <c r="R55" s="40">
        <f>_xlfn.XLOOKUP(Tabla20[[#This Row],[COD]],TMES[COD],TMES[AFP])</f>
        <v>430.5</v>
      </c>
      <c r="S55" s="40">
        <f>Tabla20[[#This Row],[sbruto]]-SUM(Tabla20[[#This Row],[ISR]:[AFP]])-Tabla20[[#This Row],[sneto]]</f>
        <v>9163.74</v>
      </c>
      <c r="T55" s="40">
        <f>_xlfn.XLOOKUP(Tabla20[[#This Row],[COD]],TMES[COD],TMES[sneto])</f>
        <v>4949.76</v>
      </c>
      <c r="U55" s="28" t="str">
        <f>_xlfn.XLOOKUP(Tabla20[[#This Row],[cedula]],Tabla11[Numero Documento],Tabla11[GEN])</f>
        <v>M</v>
      </c>
      <c r="V55" s="29" t="str">
        <f>_xlfn.XLOOKUP(Tabla20[[#This Row],[cedula]],TMODELO[Numero Documento],TMODELO[Lugar Funciones Codigo])</f>
        <v>01.83</v>
      </c>
    </row>
    <row r="56" spans="1:22" hidden="1">
      <c r="A56" s="38" t="s">
        <v>3052</v>
      </c>
      <c r="B56" s="38" t="s">
        <v>11</v>
      </c>
      <c r="C56" s="38" t="s">
        <v>3088</v>
      </c>
      <c r="D56" s="38" t="str">
        <f>Tabla20[[#This Row],[cedula]]&amp;Tabla20[[#This Row],[ctapresup]]</f>
        <v>001091224812.1.1.1.01</v>
      </c>
      <c r="E56" s="38" t="s">
        <v>2221</v>
      </c>
      <c r="F56" s="38" t="str">
        <f>_xlfn.XLOOKUP(Tabla20[[#This Row],[cedula]],TMODELO[Numero Documento],TMODELO[Empleado])</f>
        <v>RADHAMES ROSARIO</v>
      </c>
      <c r="G56" s="38" t="str">
        <f>_xlfn.XLOOKUP(Tabla20[[#This Row],[cedula]],TMODELO[Numero Documento],TMODELO[Cargo])</f>
        <v>JARDINERO (A)</v>
      </c>
      <c r="H56" s="38" t="str">
        <f>_xlfn.XLOOKUP(Tabla20[[#This Row],[cedula]],TMODELO[Numero Documento],TMODELO[Lugar Funciones])</f>
        <v>MINISTERIO DE CULTURA</v>
      </c>
      <c r="I56" s="45" t="str">
        <f>_xlfn.XLOOKUP(Tabla20[[#This Row],[cedula]],TCARRERA[CEDULA],TCARRERA[CATEGORIA DEL SERVIDOR],"")</f>
        <v/>
      </c>
      <c r="J56" s="45" t="str">
        <f>Tabla20[[#This Row],[TIPO]]</f>
        <v>FIJO</v>
      </c>
      <c r="K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6" s="24" t="str">
        <f>IF(Tabla20[[#This Row],[CARRERA]]="CARRERA ADMINISTRATIVA",Tabla20[[#This Row],[CARRERA]],Tabla20[[#This Row],[STATUS]])</f>
        <v>ESTATUTO SIMPLIFICADO</v>
      </c>
      <c r="M56" s="34" t="str">
        <f>IF(Tabla20[[#This Row],[TIPO]]="Temporales",_xlfn.XLOOKUP(Tabla20[[#This Row],[NOMBRE Y APELLIDO]],TFECHAS[NOMBRE Y APELLIDO],TFECHAS[DESDE]),"")</f>
        <v/>
      </c>
      <c r="N56" s="34" t="str">
        <f>IF(Tabla20[[#This Row],[TIPO]]="Temporales",_xlfn.XLOOKUP(Tabla20[[#This Row],[NOMBRE Y APELLIDO]],TFECHAS[NOMBRE Y APELLIDO],TFECHAS[HASTA]),"")</f>
        <v/>
      </c>
      <c r="O56" s="39">
        <f>_xlfn.XLOOKUP(Tabla20[[#This Row],[COD]],TMES[COD],TMES[sbruto])</f>
        <v>15000</v>
      </c>
      <c r="P56" s="42">
        <f>_xlfn.XLOOKUP(Tabla20[[#This Row],[COD]],TMES[COD],TMES[ISR])</f>
        <v>0</v>
      </c>
      <c r="Q56" s="40">
        <f>_xlfn.XLOOKUP(Tabla20[[#This Row],[COD]],TMES[COD],TMES[SFS])</f>
        <v>456</v>
      </c>
      <c r="R56" s="40">
        <f>_xlfn.XLOOKUP(Tabla20[[#This Row],[COD]],TMES[COD],TMES[AFP])</f>
        <v>430.5</v>
      </c>
      <c r="S56" s="40">
        <f>Tabla20[[#This Row],[sbruto]]-SUM(Tabla20[[#This Row],[ISR]:[AFP]])-Tabla20[[#This Row],[sneto]]</f>
        <v>4959.2800000000007</v>
      </c>
      <c r="T56" s="40">
        <f>_xlfn.XLOOKUP(Tabla20[[#This Row],[COD]],TMES[COD],TMES[sneto])</f>
        <v>9154.2199999999993</v>
      </c>
      <c r="U56" s="28" t="str">
        <f>_xlfn.XLOOKUP(Tabla20[[#This Row],[cedula]],Tabla11[Numero Documento],Tabla11[GEN])</f>
        <v>M</v>
      </c>
      <c r="V56" s="29" t="str">
        <f>_xlfn.XLOOKUP(Tabla20[[#This Row],[cedula]],TMODELO[Numero Documento],TMODELO[Lugar Funciones Codigo])</f>
        <v>01.83</v>
      </c>
    </row>
    <row r="57" spans="1:22" hidden="1">
      <c r="A57" s="38" t="s">
        <v>3052</v>
      </c>
      <c r="B57" s="38" t="s">
        <v>11</v>
      </c>
      <c r="C57" s="38" t="s">
        <v>3088</v>
      </c>
      <c r="D57" s="38" t="str">
        <f>Tabla20[[#This Row],[cedula]]&amp;Tabla20[[#This Row],[ctapresup]]</f>
        <v>402379388612.1.1.1.01</v>
      </c>
      <c r="E57" s="38" t="s">
        <v>2240</v>
      </c>
      <c r="F57" s="38" t="str">
        <f>_xlfn.XLOOKUP(Tabla20[[#This Row],[cedula]],TMODELO[Numero Documento],TMODELO[Empleado])</f>
        <v>REINY VLADIMIR MOQUETE CUELLO</v>
      </c>
      <c r="G57" s="38" t="str">
        <f>_xlfn.XLOOKUP(Tabla20[[#This Row],[cedula]],TMODELO[Numero Documento],TMODELO[Cargo])</f>
        <v>JARDINERO (A)</v>
      </c>
      <c r="H57" s="38" t="str">
        <f>_xlfn.XLOOKUP(Tabla20[[#This Row],[cedula]],TMODELO[Numero Documento],TMODELO[Lugar Funciones])</f>
        <v>MINISTERIO DE CULTURA</v>
      </c>
      <c r="I57" s="45" t="str">
        <f>_xlfn.XLOOKUP(Tabla20[[#This Row],[cedula]],TCARRERA[CEDULA],TCARRERA[CATEGORIA DEL SERVIDOR],"")</f>
        <v/>
      </c>
      <c r="J57" s="45" t="str">
        <f>Tabla20[[#This Row],[TIPO]]</f>
        <v>FIJO</v>
      </c>
      <c r="K5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7" s="24" t="str">
        <f>IF(Tabla20[[#This Row],[CARRERA]]="CARRERA ADMINISTRATIVA",Tabla20[[#This Row],[CARRERA]],Tabla20[[#This Row],[STATUS]])</f>
        <v>ESTATUTO SIMPLIFICADO</v>
      </c>
      <c r="M57" s="35" t="str">
        <f>IF(Tabla20[[#This Row],[TIPO]]="Temporales",_xlfn.XLOOKUP(Tabla20[[#This Row],[NOMBRE Y APELLIDO]],TFECHAS[NOMBRE Y APELLIDO],TFECHAS[DESDE]),"")</f>
        <v/>
      </c>
      <c r="N57" s="35" t="str">
        <f>IF(Tabla20[[#This Row],[TIPO]]="Temporales",_xlfn.XLOOKUP(Tabla20[[#This Row],[NOMBRE Y APELLIDO]],TFECHAS[NOMBRE Y APELLIDO],TFECHAS[HASTA]),"")</f>
        <v/>
      </c>
      <c r="O57" s="39">
        <f>_xlfn.XLOOKUP(Tabla20[[#This Row],[COD]],TMES[COD],TMES[sbruto])</f>
        <v>15000</v>
      </c>
      <c r="P57" s="41">
        <f>_xlfn.XLOOKUP(Tabla20[[#This Row],[COD]],TMES[COD],TMES[ISR])</f>
        <v>0</v>
      </c>
      <c r="Q57" s="40">
        <f>_xlfn.XLOOKUP(Tabla20[[#This Row],[COD]],TMES[COD],TMES[SFS])</f>
        <v>456</v>
      </c>
      <c r="R57" s="40">
        <f>_xlfn.XLOOKUP(Tabla20[[#This Row],[COD]],TMES[COD],TMES[AFP])</f>
        <v>430.5</v>
      </c>
      <c r="S57" s="40">
        <f>Tabla20[[#This Row],[sbruto]]-SUM(Tabla20[[#This Row],[ISR]:[AFP]])-Tabla20[[#This Row],[sneto]]</f>
        <v>4820.17</v>
      </c>
      <c r="T57" s="40">
        <f>_xlfn.XLOOKUP(Tabla20[[#This Row],[COD]],TMES[COD],TMES[sneto])</f>
        <v>9293.33</v>
      </c>
      <c r="U57" s="28" t="str">
        <f>_xlfn.XLOOKUP(Tabla20[[#This Row],[cedula]],Tabla11[Numero Documento],Tabla11[GEN])</f>
        <v>M</v>
      </c>
      <c r="V57" s="29" t="str">
        <f>_xlfn.XLOOKUP(Tabla20[[#This Row],[cedula]],TMODELO[Numero Documento],TMODELO[Lugar Funciones Codigo])</f>
        <v>01.83</v>
      </c>
    </row>
    <row r="58" spans="1:22" hidden="1">
      <c r="A58" s="38" t="s">
        <v>3052</v>
      </c>
      <c r="B58" s="38" t="s">
        <v>11</v>
      </c>
      <c r="C58" s="38" t="s">
        <v>3088</v>
      </c>
      <c r="D58" s="38" t="str">
        <f>Tabla20[[#This Row],[cedula]]&amp;Tabla20[[#This Row],[ctapresup]]</f>
        <v>001173673262.1.1.1.01</v>
      </c>
      <c r="E58" s="38" t="s">
        <v>2277</v>
      </c>
      <c r="F58" s="38" t="str">
        <f>_xlfn.XLOOKUP(Tabla20[[#This Row],[cedula]],TMODELO[Numero Documento],TMODELO[Empleado])</f>
        <v>YAEL ROJAS VENTURA</v>
      </c>
      <c r="G58" s="38" t="str">
        <f>_xlfn.XLOOKUP(Tabla20[[#This Row],[cedula]],TMODELO[Numero Documento],TMODELO[Cargo])</f>
        <v>CONSERJE</v>
      </c>
      <c r="H58" s="38" t="str">
        <f>_xlfn.XLOOKUP(Tabla20[[#This Row],[cedula]],TMODELO[Numero Documento],TMODELO[Lugar Funciones])</f>
        <v>MINISTERIO DE CULTURA</v>
      </c>
      <c r="I58" s="45" t="str">
        <f>_xlfn.XLOOKUP(Tabla20[[#This Row],[cedula]],TCARRERA[CEDULA],TCARRERA[CATEGORIA DEL SERVIDOR],"")</f>
        <v/>
      </c>
      <c r="J58" s="45" t="str">
        <f>Tabla20[[#This Row],[TIPO]]</f>
        <v>FIJO</v>
      </c>
      <c r="K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8" s="24" t="str">
        <f>IF(Tabla20[[#This Row],[CARRERA]]="CARRERA ADMINISTRATIVA",Tabla20[[#This Row],[CARRERA]],Tabla20[[#This Row],[STATUS]])</f>
        <v>ESTATUTO SIMPLIFICADO</v>
      </c>
      <c r="M58" s="35" t="str">
        <f>IF(Tabla20[[#This Row],[TIPO]]="Temporales",_xlfn.XLOOKUP(Tabla20[[#This Row],[NOMBRE Y APELLIDO]],TFECHAS[NOMBRE Y APELLIDO],TFECHAS[DESDE]),"")</f>
        <v/>
      </c>
      <c r="N58" s="35" t="str">
        <f>IF(Tabla20[[#This Row],[TIPO]]="Temporales",_xlfn.XLOOKUP(Tabla20[[#This Row],[NOMBRE Y APELLIDO]],TFECHAS[NOMBRE Y APELLIDO],TFECHAS[HASTA]),"")</f>
        <v/>
      </c>
      <c r="O58" s="39">
        <f>_xlfn.XLOOKUP(Tabla20[[#This Row],[COD]],TMES[COD],TMES[sbruto])</f>
        <v>15000</v>
      </c>
      <c r="P58" s="44">
        <f>_xlfn.XLOOKUP(Tabla20[[#This Row],[COD]],TMES[COD],TMES[ISR])</f>
        <v>0</v>
      </c>
      <c r="Q58" s="42">
        <f>_xlfn.XLOOKUP(Tabla20[[#This Row],[COD]],TMES[COD],TMES[SFS])</f>
        <v>456</v>
      </c>
      <c r="R58" s="42">
        <f>_xlfn.XLOOKUP(Tabla20[[#This Row],[COD]],TMES[COD],TMES[AFP])</f>
        <v>430.5</v>
      </c>
      <c r="S58" s="40">
        <f>Tabla20[[#This Row],[sbruto]]-SUM(Tabla20[[#This Row],[ISR]:[AFP]])-Tabla20[[#This Row],[sneto]]</f>
        <v>25</v>
      </c>
      <c r="T58" s="42">
        <f>_xlfn.XLOOKUP(Tabla20[[#This Row],[COD]],TMES[COD],TMES[sneto])</f>
        <v>14088.5</v>
      </c>
      <c r="U58" s="28" t="str">
        <f>_xlfn.XLOOKUP(Tabla20[[#This Row],[cedula]],Tabla11[Numero Documento],Tabla11[GEN])</f>
        <v>M</v>
      </c>
      <c r="V58" s="29" t="str">
        <f>_xlfn.XLOOKUP(Tabla20[[#This Row],[cedula]],TMODELO[Numero Documento],TMODELO[Lugar Funciones Codigo])</f>
        <v>01.83</v>
      </c>
    </row>
    <row r="59" spans="1:22" hidden="1">
      <c r="A59" s="38" t="s">
        <v>3052</v>
      </c>
      <c r="B59" s="38" t="s">
        <v>11</v>
      </c>
      <c r="C59" s="38" t="s">
        <v>3088</v>
      </c>
      <c r="D59" s="38" t="str">
        <f>Tabla20[[#This Row],[cedula]]&amp;Tabla20[[#This Row],[ctapresup]]</f>
        <v>001036490002.1.1.1.01</v>
      </c>
      <c r="E59" s="38" t="s">
        <v>2098</v>
      </c>
      <c r="F59" s="38" t="str">
        <f>_xlfn.XLOOKUP(Tabla20[[#This Row],[cedula]],TMODELO[Numero Documento],TMODELO[Empleado])</f>
        <v>FRANK DIONISIO AZCONA</v>
      </c>
      <c r="G59" s="38" t="str">
        <f>_xlfn.XLOOKUP(Tabla20[[#This Row],[cedula]],TMODELO[Numero Documento],TMODELO[Cargo])</f>
        <v>MENSAJERO EXTERNO</v>
      </c>
      <c r="H59" s="38" t="str">
        <f>_xlfn.XLOOKUP(Tabla20[[#This Row],[cedula]],TMODELO[Numero Documento],TMODELO[Lugar Funciones])</f>
        <v>MINISTERIO DE CULTURA</v>
      </c>
      <c r="I59" s="45" t="str">
        <f>_xlfn.XLOOKUP(Tabla20[[#This Row],[cedula]],TCARRERA[CEDULA],TCARRERA[CATEGORIA DEL SERVIDOR],"")</f>
        <v/>
      </c>
      <c r="J59" s="45" t="str">
        <f>Tabla20[[#This Row],[TIPO]]</f>
        <v>FIJO</v>
      </c>
      <c r="K5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" s="24" t="str">
        <f>IF(Tabla20[[#This Row],[CARRERA]]="CARRERA ADMINISTRATIVA",Tabla20[[#This Row],[CARRERA]],Tabla20[[#This Row],[STATUS]])</f>
        <v>ESTATUTO SIMPLIFICADO</v>
      </c>
      <c r="M59" s="35" t="str">
        <f>IF(Tabla20[[#This Row],[TIPO]]="Temporales",_xlfn.XLOOKUP(Tabla20[[#This Row],[NOMBRE Y APELLIDO]],TFECHAS[NOMBRE Y APELLIDO],TFECHAS[DESDE]),"")</f>
        <v/>
      </c>
      <c r="N59" s="35" t="str">
        <f>IF(Tabla20[[#This Row],[TIPO]]="Temporales",_xlfn.XLOOKUP(Tabla20[[#This Row],[NOMBRE Y APELLIDO]],TFECHAS[NOMBRE Y APELLIDO],TFECHAS[HASTA]),"")</f>
        <v/>
      </c>
      <c r="O59" s="39">
        <f>_xlfn.XLOOKUP(Tabla20[[#This Row],[COD]],TMES[COD],TMES[sbruto])</f>
        <v>13200</v>
      </c>
      <c r="P59" s="44">
        <f>_xlfn.XLOOKUP(Tabla20[[#This Row],[COD]],TMES[COD],TMES[ISR])</f>
        <v>0</v>
      </c>
      <c r="Q59" s="40">
        <f>_xlfn.XLOOKUP(Tabla20[[#This Row],[COD]],TMES[COD],TMES[SFS])</f>
        <v>401.28</v>
      </c>
      <c r="R59" s="40">
        <f>_xlfn.XLOOKUP(Tabla20[[#This Row],[COD]],TMES[COD],TMES[AFP])</f>
        <v>378.84</v>
      </c>
      <c r="S59" s="40">
        <f>Tabla20[[#This Row],[sbruto]]-SUM(Tabla20[[#This Row],[ISR]:[AFP]])-Tabla20[[#This Row],[sneto]]</f>
        <v>375.00000000000182</v>
      </c>
      <c r="T59" s="40">
        <f>_xlfn.XLOOKUP(Tabla20[[#This Row],[COD]],TMES[COD],TMES[sneto])</f>
        <v>12044.88</v>
      </c>
      <c r="U59" s="28" t="str">
        <f>_xlfn.XLOOKUP(Tabla20[[#This Row],[cedula]],Tabla11[Numero Documento],Tabla11[GEN])</f>
        <v>M</v>
      </c>
      <c r="V59" s="29" t="str">
        <f>_xlfn.XLOOKUP(Tabla20[[#This Row],[cedula]],TMODELO[Numero Documento],TMODELO[Lugar Funciones Codigo])</f>
        <v>01.83</v>
      </c>
    </row>
    <row r="60" spans="1:22" hidden="1">
      <c r="A60" s="38" t="s">
        <v>3052</v>
      </c>
      <c r="B60" s="38" t="s">
        <v>11</v>
      </c>
      <c r="C60" s="38" t="s">
        <v>3088</v>
      </c>
      <c r="D60" s="38" t="str">
        <f>Tabla20[[#This Row],[cedula]]&amp;Tabla20[[#This Row],[ctapresup]]</f>
        <v>001093379802.1.1.1.01</v>
      </c>
      <c r="E60" s="38" t="s">
        <v>1347</v>
      </c>
      <c r="F60" s="38" t="str">
        <f>_xlfn.XLOOKUP(Tabla20[[#This Row],[cedula]],TMODELO[Numero Documento],TMODELO[Empleado])</f>
        <v>LUIS ERNESTO CRUZ ORTIZ</v>
      </c>
      <c r="G60" s="38" t="str">
        <f>_xlfn.XLOOKUP(Tabla20[[#This Row],[cedula]],TMODELO[Numero Documento],TMODELO[Cargo])</f>
        <v>GESTOR CULTURAL</v>
      </c>
      <c r="H60" s="38" t="str">
        <f>_xlfn.XLOOKUP(Tabla20[[#This Row],[cedula]],TMODELO[Numero Documento],TMODELO[Lugar Funciones])</f>
        <v>MINISTERIO DE CULTURA</v>
      </c>
      <c r="I60" s="45" t="str">
        <f>_xlfn.XLOOKUP(Tabla20[[#This Row],[cedula]],TCARRERA[CEDULA],TCARRERA[CATEGORIA DEL SERVIDOR],"")</f>
        <v>CARRERA ADMINISTRATIVA</v>
      </c>
      <c r="J60" s="45" t="str">
        <f>Tabla20[[#This Row],[TIPO]]</f>
        <v>FIJO</v>
      </c>
      <c r="K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0" s="24" t="str">
        <f>IF(Tabla20[[#This Row],[CARRERA]]="CARRERA ADMINISTRATIVA",Tabla20[[#This Row],[CARRERA]],Tabla20[[#This Row],[STATUS]])</f>
        <v>CARRERA ADMINISTRATIVA</v>
      </c>
      <c r="M60" s="35" t="str">
        <f>IF(Tabla20[[#This Row],[TIPO]]="Temporales",_xlfn.XLOOKUP(Tabla20[[#This Row],[NOMBRE Y APELLIDO]],TFECHAS[NOMBRE Y APELLIDO],TFECHAS[DESDE]),"")</f>
        <v/>
      </c>
      <c r="N60" s="35" t="str">
        <f>IF(Tabla20[[#This Row],[TIPO]]="Temporales",_xlfn.XLOOKUP(Tabla20[[#This Row],[NOMBRE Y APELLIDO]],TFECHAS[NOMBRE Y APELLIDO],TFECHAS[HASTA]),"")</f>
        <v/>
      </c>
      <c r="O60" s="39">
        <f>_xlfn.XLOOKUP(Tabla20[[#This Row],[COD]],TMES[COD],TMES[sbruto])</f>
        <v>11399.67</v>
      </c>
      <c r="P60" s="44">
        <f>_xlfn.XLOOKUP(Tabla20[[#This Row],[COD]],TMES[COD],TMES[ISR])</f>
        <v>0</v>
      </c>
      <c r="Q60" s="40">
        <f>_xlfn.XLOOKUP(Tabla20[[#This Row],[COD]],TMES[COD],TMES[SFS])</f>
        <v>346.55</v>
      </c>
      <c r="R60" s="40">
        <f>_xlfn.XLOOKUP(Tabla20[[#This Row],[COD]],TMES[COD],TMES[AFP])</f>
        <v>327.17</v>
      </c>
      <c r="S60" s="40">
        <f>Tabla20[[#This Row],[sbruto]]-SUM(Tabla20[[#This Row],[ISR]:[AFP]])-Tabla20[[#This Row],[sneto]]</f>
        <v>25</v>
      </c>
      <c r="T60" s="40">
        <f>_xlfn.XLOOKUP(Tabla20[[#This Row],[COD]],TMES[COD],TMES[sneto])</f>
        <v>10700.95</v>
      </c>
      <c r="U60" s="28" t="str">
        <f>_xlfn.XLOOKUP(Tabla20[[#This Row],[cedula]],Tabla11[Numero Documento],Tabla11[GEN])</f>
        <v>M</v>
      </c>
      <c r="V60" s="29" t="str">
        <f>_xlfn.XLOOKUP(Tabla20[[#This Row],[cedula]],TMODELO[Numero Documento],TMODELO[Lugar Funciones Codigo])</f>
        <v>01.83</v>
      </c>
    </row>
    <row r="61" spans="1:22" hidden="1">
      <c r="A61" s="38" t="s">
        <v>3052</v>
      </c>
      <c r="B61" s="38" t="s">
        <v>11</v>
      </c>
      <c r="C61" s="38" t="s">
        <v>3088</v>
      </c>
      <c r="D61" s="38" t="str">
        <f>Tabla20[[#This Row],[cedula]]&amp;Tabla20[[#This Row],[ctapresup]]</f>
        <v>001158192942.1.1.1.01</v>
      </c>
      <c r="E61" s="38" t="s">
        <v>2031</v>
      </c>
      <c r="F61" s="38" t="str">
        <f>_xlfn.XLOOKUP(Tabla20[[#This Row],[cedula]],TMODELO[Numero Documento],TMODELO[Empleado])</f>
        <v>ANA ROSA PEREZ</v>
      </c>
      <c r="G61" s="38" t="str">
        <f>_xlfn.XLOOKUP(Tabla20[[#This Row],[cedula]],TMODELO[Numero Documento],TMODELO[Cargo])</f>
        <v>CONSERJE</v>
      </c>
      <c r="H61" s="38" t="str">
        <f>_xlfn.XLOOKUP(Tabla20[[#This Row],[cedula]],TMODELO[Numero Documento],TMODELO[Lugar Funciones])</f>
        <v>MINISTERIO DE CULTURA</v>
      </c>
      <c r="I61" s="45" t="str">
        <f>_xlfn.XLOOKUP(Tabla20[[#This Row],[cedula]],TCARRERA[CEDULA],TCARRERA[CATEGORIA DEL SERVIDOR],"")</f>
        <v/>
      </c>
      <c r="J61" s="45" t="str">
        <f>Tabla20[[#This Row],[TIPO]]</f>
        <v>FIJO</v>
      </c>
      <c r="K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1" s="24" t="str">
        <f>IF(Tabla20[[#This Row],[CARRERA]]="CARRERA ADMINISTRATIVA",Tabla20[[#This Row],[CARRERA]],Tabla20[[#This Row],[STATUS]])</f>
        <v>ESTATUTO SIMPLIFICADO</v>
      </c>
      <c r="M61" s="35" t="str">
        <f>IF(Tabla20[[#This Row],[TIPO]]="Temporales",_xlfn.XLOOKUP(Tabla20[[#This Row],[NOMBRE Y APELLIDO]],TFECHAS[NOMBRE Y APELLIDO],TFECHAS[DESDE]),"")</f>
        <v/>
      </c>
      <c r="N61" s="35" t="str">
        <f>IF(Tabla20[[#This Row],[TIPO]]="Temporales",_xlfn.XLOOKUP(Tabla20[[#This Row],[NOMBRE Y APELLIDO]],TFECHAS[NOMBRE Y APELLIDO],TFECHAS[HASTA]),"")</f>
        <v/>
      </c>
      <c r="O61" s="39">
        <f>_xlfn.XLOOKUP(Tabla20[[#This Row],[COD]],TMES[COD],TMES[sbruto])</f>
        <v>11000</v>
      </c>
      <c r="P61" s="44">
        <f>_xlfn.XLOOKUP(Tabla20[[#This Row],[COD]],TMES[COD],TMES[ISR])</f>
        <v>0</v>
      </c>
      <c r="Q61" s="42">
        <f>_xlfn.XLOOKUP(Tabla20[[#This Row],[COD]],TMES[COD],TMES[SFS])</f>
        <v>334.4</v>
      </c>
      <c r="R61" s="42">
        <f>_xlfn.XLOOKUP(Tabla20[[#This Row],[COD]],TMES[COD],TMES[AFP])</f>
        <v>315.7</v>
      </c>
      <c r="S61" s="40">
        <f>Tabla20[[#This Row],[sbruto]]-SUM(Tabla20[[#This Row],[ISR]:[AFP]])-Tabla20[[#This Row],[sneto]]</f>
        <v>25</v>
      </c>
      <c r="T61" s="42">
        <f>_xlfn.XLOOKUP(Tabla20[[#This Row],[COD]],TMES[COD],TMES[sneto])</f>
        <v>10324.9</v>
      </c>
      <c r="U61" s="28" t="str">
        <f>_xlfn.XLOOKUP(Tabla20[[#This Row],[cedula]],Tabla11[Numero Documento],Tabla11[GEN])</f>
        <v>F</v>
      </c>
      <c r="V61" s="29" t="str">
        <f>_xlfn.XLOOKUP(Tabla20[[#This Row],[cedula]],TMODELO[Numero Documento],TMODELO[Lugar Funciones Codigo])</f>
        <v>01.83</v>
      </c>
    </row>
    <row r="62" spans="1:22" hidden="1">
      <c r="A62" s="38" t="s">
        <v>3052</v>
      </c>
      <c r="B62" s="38" t="s">
        <v>11</v>
      </c>
      <c r="C62" s="38" t="s">
        <v>3088</v>
      </c>
      <c r="D62" s="38" t="str">
        <f>Tabla20[[#This Row],[cedula]]&amp;Tabla20[[#This Row],[ctapresup]]</f>
        <v>001040001612.1.1.1.01</v>
      </c>
      <c r="E62" s="38" t="s">
        <v>2032</v>
      </c>
      <c r="F62" s="38" t="str">
        <f>_xlfn.XLOOKUP(Tabla20[[#This Row],[cedula]],TMODELO[Numero Documento],TMODELO[Empleado])</f>
        <v>ANA TEOTISTE SANCHEZ BAEZ</v>
      </c>
      <c r="G62" s="38" t="str">
        <f>_xlfn.XLOOKUP(Tabla20[[#This Row],[cedula]],TMODELO[Numero Documento],TMODELO[Cargo])</f>
        <v>BIBLIOTECARIA</v>
      </c>
      <c r="H62" s="38" t="str">
        <f>_xlfn.XLOOKUP(Tabla20[[#This Row],[cedula]],TMODELO[Numero Documento],TMODELO[Lugar Funciones])</f>
        <v>MINISTERIO DE CULTURA</v>
      </c>
      <c r="I62" s="45" t="str">
        <f>_xlfn.XLOOKUP(Tabla20[[#This Row],[cedula]],TCARRERA[CEDULA],TCARRERA[CATEGORIA DEL SERVIDOR],"")</f>
        <v/>
      </c>
      <c r="J62" s="45" t="str">
        <f>Tabla20[[#This Row],[TIPO]]</f>
        <v>FIJO</v>
      </c>
      <c r="K6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" s="24" t="str">
        <f>IF(Tabla20[[#This Row],[CARRERA]]="CARRERA ADMINISTRATIVA",Tabla20[[#This Row],[CARRERA]],Tabla20[[#This Row],[STATUS]])</f>
        <v>FIJO</v>
      </c>
      <c r="M62" s="35" t="str">
        <f>IF(Tabla20[[#This Row],[TIPO]]="Temporales",_xlfn.XLOOKUP(Tabla20[[#This Row],[NOMBRE Y APELLIDO]],TFECHAS[NOMBRE Y APELLIDO],TFECHAS[DESDE]),"")</f>
        <v/>
      </c>
      <c r="N62" s="35" t="str">
        <f>IF(Tabla20[[#This Row],[TIPO]]="Temporales",_xlfn.XLOOKUP(Tabla20[[#This Row],[NOMBRE Y APELLIDO]],TFECHAS[NOMBRE Y APELLIDO],TFECHAS[HASTA]),"")</f>
        <v/>
      </c>
      <c r="O62" s="39">
        <f>_xlfn.XLOOKUP(Tabla20[[#This Row],[COD]],TMES[COD],TMES[sbruto])</f>
        <v>11000</v>
      </c>
      <c r="P62" s="44">
        <f>_xlfn.XLOOKUP(Tabla20[[#This Row],[COD]],TMES[COD],TMES[ISR])</f>
        <v>0</v>
      </c>
      <c r="Q62" s="40">
        <f>_xlfn.XLOOKUP(Tabla20[[#This Row],[COD]],TMES[COD],TMES[SFS])</f>
        <v>334.4</v>
      </c>
      <c r="R62" s="40">
        <f>_xlfn.XLOOKUP(Tabla20[[#This Row],[COD]],TMES[COD],TMES[AFP])</f>
        <v>315.7</v>
      </c>
      <c r="S62" s="40">
        <f>Tabla20[[#This Row],[sbruto]]-SUM(Tabla20[[#This Row],[ISR]:[AFP]])-Tabla20[[#This Row],[sneto]]</f>
        <v>375</v>
      </c>
      <c r="T62" s="40">
        <f>_xlfn.XLOOKUP(Tabla20[[#This Row],[COD]],TMES[COD],TMES[sneto])</f>
        <v>9974.9</v>
      </c>
      <c r="U62" s="28" t="str">
        <f>_xlfn.XLOOKUP(Tabla20[[#This Row],[cedula]],Tabla11[Numero Documento],Tabla11[GEN])</f>
        <v>F</v>
      </c>
      <c r="V62" s="29" t="str">
        <f>_xlfn.XLOOKUP(Tabla20[[#This Row],[cedula]],TMODELO[Numero Documento],TMODELO[Lugar Funciones Codigo])</f>
        <v>01.83</v>
      </c>
    </row>
    <row r="63" spans="1:22" hidden="1">
      <c r="A63" s="38" t="s">
        <v>3052</v>
      </c>
      <c r="B63" s="38" t="s">
        <v>11</v>
      </c>
      <c r="C63" s="38" t="s">
        <v>3088</v>
      </c>
      <c r="D63" s="38" t="str">
        <f>Tabla20[[#This Row],[cedula]]&amp;Tabla20[[#This Row],[ctapresup]]</f>
        <v>001040980252.1.1.1.01</v>
      </c>
      <c r="E63" s="38" t="s">
        <v>2103</v>
      </c>
      <c r="F63" s="38" t="str">
        <f>_xlfn.XLOOKUP(Tabla20[[#This Row],[cedula]],TMODELO[Numero Documento],TMODELO[Empleado])</f>
        <v>GENARA GUZMAN PEREZ</v>
      </c>
      <c r="G63" s="38" t="str">
        <f>_xlfn.XLOOKUP(Tabla20[[#This Row],[cedula]],TMODELO[Numero Documento],TMODELO[Cargo])</f>
        <v>CONSERJE</v>
      </c>
      <c r="H63" s="38" t="str">
        <f>_xlfn.XLOOKUP(Tabla20[[#This Row],[cedula]],TMODELO[Numero Documento],TMODELO[Lugar Funciones])</f>
        <v>MINISTERIO DE CULTURA</v>
      </c>
      <c r="I63" s="45" t="str">
        <f>_xlfn.XLOOKUP(Tabla20[[#This Row],[cedula]],TCARRERA[CEDULA],TCARRERA[CATEGORIA DEL SERVIDOR],"")</f>
        <v/>
      </c>
      <c r="J63" s="45" t="str">
        <f>Tabla20[[#This Row],[TIPO]]</f>
        <v>FIJO</v>
      </c>
      <c r="K6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" s="24" t="str">
        <f>IF(Tabla20[[#This Row],[CARRERA]]="CARRERA ADMINISTRATIVA",Tabla20[[#This Row],[CARRERA]],Tabla20[[#This Row],[STATUS]])</f>
        <v>ESTATUTO SIMPLIFICADO</v>
      </c>
      <c r="M63" s="35" t="str">
        <f>IF(Tabla20[[#This Row],[TIPO]]="Temporales",_xlfn.XLOOKUP(Tabla20[[#This Row],[NOMBRE Y APELLIDO]],TFECHAS[NOMBRE Y APELLIDO],TFECHAS[DESDE]),"")</f>
        <v/>
      </c>
      <c r="N63" s="35" t="str">
        <f>IF(Tabla20[[#This Row],[TIPO]]="Temporales",_xlfn.XLOOKUP(Tabla20[[#This Row],[NOMBRE Y APELLIDO]],TFECHAS[NOMBRE Y APELLIDO],TFECHAS[HASTA]),"")</f>
        <v/>
      </c>
      <c r="O63" s="39">
        <f>_xlfn.XLOOKUP(Tabla20[[#This Row],[COD]],TMES[COD],TMES[sbruto])</f>
        <v>11000</v>
      </c>
      <c r="P63" s="42">
        <f>_xlfn.XLOOKUP(Tabla20[[#This Row],[COD]],TMES[COD],TMES[ISR])</f>
        <v>0</v>
      </c>
      <c r="Q63" s="40">
        <f>_xlfn.XLOOKUP(Tabla20[[#This Row],[COD]],TMES[COD],TMES[SFS])</f>
        <v>334.4</v>
      </c>
      <c r="R63" s="40">
        <f>_xlfn.XLOOKUP(Tabla20[[#This Row],[COD]],TMES[COD],TMES[AFP])</f>
        <v>315.7</v>
      </c>
      <c r="S63" s="40">
        <f>Tabla20[[#This Row],[sbruto]]-SUM(Tabla20[[#This Row],[ISR]:[AFP]])-Tabla20[[#This Row],[sneto]]</f>
        <v>921</v>
      </c>
      <c r="T63" s="40">
        <f>_xlfn.XLOOKUP(Tabla20[[#This Row],[COD]],TMES[COD],TMES[sneto])</f>
        <v>9428.9</v>
      </c>
      <c r="U63" s="28" t="str">
        <f>_xlfn.XLOOKUP(Tabla20[[#This Row],[cedula]],Tabla11[Numero Documento],Tabla11[GEN])</f>
        <v>F</v>
      </c>
      <c r="V63" s="29" t="str">
        <f>_xlfn.XLOOKUP(Tabla20[[#This Row],[cedula]],TMODELO[Numero Documento],TMODELO[Lugar Funciones Codigo])</f>
        <v>01.83</v>
      </c>
    </row>
    <row r="64" spans="1:22" hidden="1">
      <c r="A64" s="38" t="s">
        <v>3052</v>
      </c>
      <c r="B64" s="38" t="s">
        <v>11</v>
      </c>
      <c r="C64" s="38" t="s">
        <v>3088</v>
      </c>
      <c r="D64" s="38" t="str">
        <f>Tabla20[[#This Row],[cedula]]&amp;Tabla20[[#This Row],[ctapresup]]</f>
        <v>001041086422.1.1.1.01</v>
      </c>
      <c r="E64" s="38" t="s">
        <v>2152</v>
      </c>
      <c r="F64" s="38" t="str">
        <f>_xlfn.XLOOKUP(Tabla20[[#This Row],[cedula]],TMODELO[Numero Documento],TMODELO[Empleado])</f>
        <v>JULIANA GONZALEZ</v>
      </c>
      <c r="G64" s="38" t="str">
        <f>_xlfn.XLOOKUP(Tabla20[[#This Row],[cedula]],TMODELO[Numero Documento],TMODELO[Cargo])</f>
        <v>CONSERJE</v>
      </c>
      <c r="H64" s="38" t="str">
        <f>_xlfn.XLOOKUP(Tabla20[[#This Row],[cedula]],TMODELO[Numero Documento],TMODELO[Lugar Funciones])</f>
        <v>MINISTERIO DE CULTURA</v>
      </c>
      <c r="I64" s="45" t="str">
        <f>_xlfn.XLOOKUP(Tabla20[[#This Row],[cedula]],TCARRERA[CEDULA],TCARRERA[CATEGORIA DEL SERVIDOR],"")</f>
        <v/>
      </c>
      <c r="J64" s="45" t="str">
        <f>Tabla20[[#This Row],[TIPO]]</f>
        <v>FIJO</v>
      </c>
      <c r="K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" s="24" t="str">
        <f>IF(Tabla20[[#This Row],[CARRERA]]="CARRERA ADMINISTRATIVA",Tabla20[[#This Row],[CARRERA]],Tabla20[[#This Row],[STATUS]])</f>
        <v>ESTATUTO SIMPLIFICADO</v>
      </c>
      <c r="M64" s="35" t="str">
        <f>IF(Tabla20[[#This Row],[TIPO]]="Temporales",_xlfn.XLOOKUP(Tabla20[[#This Row],[NOMBRE Y APELLIDO]],TFECHAS[NOMBRE Y APELLIDO],TFECHAS[DESDE]),"")</f>
        <v/>
      </c>
      <c r="N64" s="35" t="str">
        <f>IF(Tabla20[[#This Row],[TIPO]]="Temporales",_xlfn.XLOOKUP(Tabla20[[#This Row],[NOMBRE Y APELLIDO]],TFECHAS[NOMBRE Y APELLIDO],TFECHAS[HASTA]),"")</f>
        <v/>
      </c>
      <c r="O64" s="39">
        <f>_xlfn.XLOOKUP(Tabla20[[#This Row],[COD]],TMES[COD],TMES[sbruto])</f>
        <v>11000</v>
      </c>
      <c r="P64" s="44">
        <f>_xlfn.XLOOKUP(Tabla20[[#This Row],[COD]],TMES[COD],TMES[ISR])</f>
        <v>0</v>
      </c>
      <c r="Q64" s="40">
        <f>_xlfn.XLOOKUP(Tabla20[[#This Row],[COD]],TMES[COD],TMES[SFS])</f>
        <v>334.4</v>
      </c>
      <c r="R64" s="40">
        <f>_xlfn.XLOOKUP(Tabla20[[#This Row],[COD]],TMES[COD],TMES[AFP])</f>
        <v>315.7</v>
      </c>
      <c r="S64" s="40">
        <f>Tabla20[[#This Row],[sbruto]]-SUM(Tabla20[[#This Row],[ISR]:[AFP]])-Tabla20[[#This Row],[sneto]]</f>
        <v>8113.75</v>
      </c>
      <c r="T64" s="40">
        <f>_xlfn.XLOOKUP(Tabla20[[#This Row],[COD]],TMES[COD],TMES[sneto])</f>
        <v>2236.15</v>
      </c>
      <c r="U64" s="28" t="str">
        <f>_xlfn.XLOOKUP(Tabla20[[#This Row],[cedula]],Tabla11[Numero Documento],Tabla11[GEN])</f>
        <v>F</v>
      </c>
      <c r="V64" s="29" t="str">
        <f>_xlfn.XLOOKUP(Tabla20[[#This Row],[cedula]],TMODELO[Numero Documento],TMODELO[Lugar Funciones Codigo])</f>
        <v>01.83</v>
      </c>
    </row>
    <row r="65" spans="1:22" hidden="1">
      <c r="A65" s="38" t="s">
        <v>3052</v>
      </c>
      <c r="B65" s="38" t="s">
        <v>11</v>
      </c>
      <c r="C65" s="38" t="s">
        <v>3088</v>
      </c>
      <c r="D65" s="38" t="str">
        <f>Tabla20[[#This Row],[cedula]]&amp;Tabla20[[#This Row],[ctapresup]]</f>
        <v>025004172052.1.1.1.01</v>
      </c>
      <c r="E65" s="38" t="s">
        <v>2236</v>
      </c>
      <c r="F65" s="38" t="str">
        <f>_xlfn.XLOOKUP(Tabla20[[#This Row],[cedula]],TMODELO[Numero Documento],TMODELO[Empleado])</f>
        <v>RAUL ALBERTO CAMPECHANO JIMENEZ</v>
      </c>
      <c r="G65" s="38" t="str">
        <f>_xlfn.XLOOKUP(Tabla20[[#This Row],[cedula]],TMODELO[Numero Documento],TMODELO[Cargo])</f>
        <v>AUXILIAR BIBLIOTECA</v>
      </c>
      <c r="H65" s="38" t="str">
        <f>_xlfn.XLOOKUP(Tabla20[[#This Row],[cedula]],TMODELO[Numero Documento],TMODELO[Lugar Funciones])</f>
        <v>MINISTERIO DE CULTURA</v>
      </c>
      <c r="I65" s="45" t="str">
        <f>_xlfn.XLOOKUP(Tabla20[[#This Row],[cedula]],TCARRERA[CEDULA],TCARRERA[CATEGORIA DEL SERVIDOR],"")</f>
        <v/>
      </c>
      <c r="J65" s="45" t="str">
        <f>Tabla20[[#This Row],[TIPO]]</f>
        <v>FIJO</v>
      </c>
      <c r="K6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" s="24" t="str">
        <f>IF(Tabla20[[#This Row],[CARRERA]]="CARRERA ADMINISTRATIVA",Tabla20[[#This Row],[CARRERA]],Tabla20[[#This Row],[STATUS]])</f>
        <v>FIJO</v>
      </c>
      <c r="M65" s="35" t="str">
        <f>IF(Tabla20[[#This Row],[TIPO]]="Temporales",_xlfn.XLOOKUP(Tabla20[[#This Row],[NOMBRE Y APELLIDO]],TFECHAS[NOMBRE Y APELLIDO],TFECHAS[DESDE]),"")</f>
        <v/>
      </c>
      <c r="N65" s="35" t="str">
        <f>IF(Tabla20[[#This Row],[TIPO]]="Temporales",_xlfn.XLOOKUP(Tabla20[[#This Row],[NOMBRE Y APELLIDO]],TFECHAS[NOMBRE Y APELLIDO],TFECHAS[HASTA]),"")</f>
        <v/>
      </c>
      <c r="O65" s="39">
        <f>_xlfn.XLOOKUP(Tabla20[[#This Row],[COD]],TMES[COD],TMES[sbruto])</f>
        <v>11000</v>
      </c>
      <c r="P65" s="41">
        <f>_xlfn.XLOOKUP(Tabla20[[#This Row],[COD]],TMES[COD],TMES[ISR])</f>
        <v>0</v>
      </c>
      <c r="Q65" s="40">
        <f>_xlfn.XLOOKUP(Tabla20[[#This Row],[COD]],TMES[COD],TMES[SFS])</f>
        <v>334.4</v>
      </c>
      <c r="R65" s="40">
        <f>_xlfn.XLOOKUP(Tabla20[[#This Row],[COD]],TMES[COD],TMES[AFP])</f>
        <v>315.7</v>
      </c>
      <c r="S65" s="40">
        <f>Tabla20[[#This Row],[sbruto]]-SUM(Tabla20[[#This Row],[ISR]:[AFP]])-Tabla20[[#This Row],[sneto]]</f>
        <v>6467.59</v>
      </c>
      <c r="T65" s="40">
        <f>_xlfn.XLOOKUP(Tabla20[[#This Row],[COD]],TMES[COD],TMES[sneto])</f>
        <v>3882.31</v>
      </c>
      <c r="U65" s="28" t="str">
        <f>_xlfn.XLOOKUP(Tabla20[[#This Row],[cedula]],Tabla11[Numero Documento],Tabla11[GEN])</f>
        <v>M</v>
      </c>
      <c r="V65" s="29" t="str">
        <f>_xlfn.XLOOKUP(Tabla20[[#This Row],[cedula]],TMODELO[Numero Documento],TMODELO[Lugar Funciones Codigo])</f>
        <v>01.83</v>
      </c>
    </row>
    <row r="66" spans="1:22" hidden="1">
      <c r="A66" s="38" t="s">
        <v>3052</v>
      </c>
      <c r="B66" s="38" t="s">
        <v>11</v>
      </c>
      <c r="C66" s="38" t="s">
        <v>3088</v>
      </c>
      <c r="D66" s="38" t="str">
        <f>Tabla20[[#This Row],[cedula]]&amp;Tabla20[[#This Row],[ctapresup]]</f>
        <v>001003850612.1.1.1.01</v>
      </c>
      <c r="E66" s="38" t="s">
        <v>2256</v>
      </c>
      <c r="F66" s="38" t="str">
        <f>_xlfn.XLOOKUP(Tabla20[[#This Row],[cedula]],TMODELO[Numero Documento],TMODELO[Empleado])</f>
        <v>SHEILA SOLEDAD REYES GONZALEZ</v>
      </c>
      <c r="G66" s="38" t="str">
        <f>_xlfn.XLOOKUP(Tabla20[[#This Row],[cedula]],TMODELO[Numero Documento],TMODELO[Cargo])</f>
        <v>VIGILANTE DE SALON</v>
      </c>
      <c r="H66" s="38" t="str">
        <f>_xlfn.XLOOKUP(Tabla20[[#This Row],[cedula]],TMODELO[Numero Documento],TMODELO[Lugar Funciones])</f>
        <v>MINISTERIO DE CULTURA</v>
      </c>
      <c r="I66" s="45" t="str">
        <f>_xlfn.XLOOKUP(Tabla20[[#This Row],[cedula]],TCARRERA[CEDULA],TCARRERA[CATEGORIA DEL SERVIDOR],"")</f>
        <v/>
      </c>
      <c r="J66" s="45" t="str">
        <f>Tabla20[[#This Row],[TIPO]]</f>
        <v>FIJO</v>
      </c>
      <c r="K6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6" s="24" t="str">
        <f>IF(Tabla20[[#This Row],[CARRERA]]="CARRERA ADMINISTRATIVA",Tabla20[[#This Row],[CARRERA]],Tabla20[[#This Row],[STATUS]])</f>
        <v>ESTATUTO SIMPLIFICADO</v>
      </c>
      <c r="M66" s="35" t="str">
        <f>IF(Tabla20[[#This Row],[TIPO]]="Temporales",_xlfn.XLOOKUP(Tabla20[[#This Row],[NOMBRE Y APELLIDO]],TFECHAS[NOMBRE Y APELLIDO],TFECHAS[DESDE]),"")</f>
        <v/>
      </c>
      <c r="N66" s="35" t="str">
        <f>IF(Tabla20[[#This Row],[TIPO]]="Temporales",_xlfn.XLOOKUP(Tabla20[[#This Row],[NOMBRE Y APELLIDO]],TFECHAS[NOMBRE Y APELLIDO],TFECHAS[HASTA]),"")</f>
        <v/>
      </c>
      <c r="O66" s="39">
        <f>_xlfn.XLOOKUP(Tabla20[[#This Row],[COD]],TMES[COD],TMES[sbruto])</f>
        <v>11000</v>
      </c>
      <c r="P66" s="42">
        <f>_xlfn.XLOOKUP(Tabla20[[#This Row],[COD]],TMES[COD],TMES[ISR])</f>
        <v>0</v>
      </c>
      <c r="Q66" s="42">
        <f>_xlfn.XLOOKUP(Tabla20[[#This Row],[COD]],TMES[COD],TMES[SFS])</f>
        <v>334.4</v>
      </c>
      <c r="R66" s="42">
        <f>_xlfn.XLOOKUP(Tabla20[[#This Row],[COD]],TMES[COD],TMES[AFP])</f>
        <v>315.7</v>
      </c>
      <c r="S66" s="40">
        <f>Tabla20[[#This Row],[sbruto]]-SUM(Tabla20[[#This Row],[ISR]:[AFP]])-Tabla20[[#This Row],[sneto]]</f>
        <v>3873</v>
      </c>
      <c r="T66" s="42">
        <f>_xlfn.XLOOKUP(Tabla20[[#This Row],[COD]],TMES[COD],TMES[sneto])</f>
        <v>6476.9</v>
      </c>
      <c r="U66" s="28" t="str">
        <f>_xlfn.XLOOKUP(Tabla20[[#This Row],[cedula]],Tabla11[Numero Documento],Tabla11[GEN])</f>
        <v>F</v>
      </c>
      <c r="V66" s="29" t="str">
        <f>_xlfn.XLOOKUP(Tabla20[[#This Row],[cedula]],TMODELO[Numero Documento],TMODELO[Lugar Funciones Codigo])</f>
        <v>01.83</v>
      </c>
    </row>
    <row r="67" spans="1:22" hidden="1">
      <c r="A67" s="38" t="s">
        <v>3052</v>
      </c>
      <c r="B67" s="38" t="s">
        <v>11</v>
      </c>
      <c r="C67" s="38" t="s">
        <v>3088</v>
      </c>
      <c r="D67" s="38" t="str">
        <f>Tabla20[[#This Row],[cedula]]&amp;Tabla20[[#This Row],[ctapresup]]</f>
        <v>013001248212.1.1.1.01</v>
      </c>
      <c r="E67" s="38" t="s">
        <v>1313</v>
      </c>
      <c r="F67" s="38" t="str">
        <f>_xlfn.XLOOKUP(Tabla20[[#This Row],[cedula]],TMODELO[Numero Documento],TMODELO[Empleado])</f>
        <v>ANIBAL CUSTODIO</v>
      </c>
      <c r="G67" s="38" t="str">
        <f>_xlfn.XLOOKUP(Tabla20[[#This Row],[cedula]],TMODELO[Numero Documento],TMODELO[Cargo])</f>
        <v>CONSERJE</v>
      </c>
      <c r="H67" s="38" t="str">
        <f>_xlfn.XLOOKUP(Tabla20[[#This Row],[cedula]],TMODELO[Numero Documento],TMODELO[Lugar Funciones])</f>
        <v>MINISTERIO DE CULTURA</v>
      </c>
      <c r="I67" s="45" t="str">
        <f>_xlfn.XLOOKUP(Tabla20[[#This Row],[cedula]],TCARRERA[CEDULA],TCARRERA[CATEGORIA DEL SERVIDOR],"")</f>
        <v>CARRERA ADMINISTRATIVA</v>
      </c>
      <c r="J67" s="45" t="str">
        <f>Tabla20[[#This Row],[TIPO]]</f>
        <v>FIJO</v>
      </c>
      <c r="K6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" s="24" t="str">
        <f>IF(Tabla20[[#This Row],[CARRERA]]="CARRERA ADMINISTRATIVA",Tabla20[[#This Row],[CARRERA]],Tabla20[[#This Row],[STATUS]])</f>
        <v>CARRERA ADMINISTRATIVA</v>
      </c>
      <c r="M67" s="35" t="str">
        <f>IF(Tabla20[[#This Row],[TIPO]]="Temporales",_xlfn.XLOOKUP(Tabla20[[#This Row],[NOMBRE Y APELLIDO]],TFECHAS[NOMBRE Y APELLIDO],TFECHAS[DESDE]),"")</f>
        <v/>
      </c>
      <c r="N67" s="35" t="str">
        <f>IF(Tabla20[[#This Row],[TIPO]]="Temporales",_xlfn.XLOOKUP(Tabla20[[#This Row],[NOMBRE Y APELLIDO]],TFECHAS[NOMBRE Y APELLIDO],TFECHAS[HASTA]),"")</f>
        <v/>
      </c>
      <c r="O67" s="39">
        <f>_xlfn.XLOOKUP(Tabla20[[#This Row],[COD]],TMES[COD],TMES[sbruto])</f>
        <v>10000</v>
      </c>
      <c r="P67" s="44">
        <f>_xlfn.XLOOKUP(Tabla20[[#This Row],[COD]],TMES[COD],TMES[ISR])</f>
        <v>0</v>
      </c>
      <c r="Q67" s="40">
        <f>_xlfn.XLOOKUP(Tabla20[[#This Row],[COD]],TMES[COD],TMES[SFS])</f>
        <v>304</v>
      </c>
      <c r="R67" s="40">
        <f>_xlfn.XLOOKUP(Tabla20[[#This Row],[COD]],TMES[COD],TMES[AFP])</f>
        <v>287</v>
      </c>
      <c r="S67" s="40">
        <f>Tabla20[[#This Row],[sbruto]]-SUM(Tabla20[[#This Row],[ISR]:[AFP]])-Tabla20[[#This Row],[sneto]]</f>
        <v>75</v>
      </c>
      <c r="T67" s="40">
        <f>_xlfn.XLOOKUP(Tabla20[[#This Row],[COD]],TMES[COD],TMES[sneto])</f>
        <v>9334</v>
      </c>
      <c r="U67" s="28" t="str">
        <f>_xlfn.XLOOKUP(Tabla20[[#This Row],[cedula]],Tabla11[Numero Documento],Tabla11[GEN])</f>
        <v>M</v>
      </c>
      <c r="V67" s="29" t="str">
        <f>_xlfn.XLOOKUP(Tabla20[[#This Row],[cedula]],TMODELO[Numero Documento],TMODELO[Lugar Funciones Codigo])</f>
        <v>01.83</v>
      </c>
    </row>
    <row r="68" spans="1:22" hidden="1">
      <c r="A68" s="38" t="s">
        <v>3052</v>
      </c>
      <c r="B68" s="38" t="s">
        <v>11</v>
      </c>
      <c r="C68" s="38" t="s">
        <v>3088</v>
      </c>
      <c r="D68" s="38" t="str">
        <f>Tabla20[[#This Row],[cedula]]&amp;Tabla20[[#This Row],[ctapresup]]</f>
        <v>001056431342.1.1.1.01</v>
      </c>
      <c r="E68" s="38" t="s">
        <v>2039</v>
      </c>
      <c r="F68" s="38" t="str">
        <f>_xlfn.XLOOKUP(Tabla20[[#This Row],[cedula]],TMODELO[Numero Documento],TMODELO[Empleado])</f>
        <v>ANULFO BATISTA DIAZ</v>
      </c>
      <c r="G68" s="38" t="str">
        <f>_xlfn.XLOOKUP(Tabla20[[#This Row],[cedula]],TMODELO[Numero Documento],TMODELO[Cargo])</f>
        <v>AUXILIAR IV</v>
      </c>
      <c r="H68" s="38" t="str">
        <f>_xlfn.XLOOKUP(Tabla20[[#This Row],[cedula]],TMODELO[Numero Documento],TMODELO[Lugar Funciones])</f>
        <v>MINISTERIO DE CULTURA</v>
      </c>
      <c r="I68" s="45" t="str">
        <f>_xlfn.XLOOKUP(Tabla20[[#This Row],[cedula]],TCARRERA[CEDULA],TCARRERA[CATEGORIA DEL SERVIDOR],"")</f>
        <v/>
      </c>
      <c r="J68" s="45" t="str">
        <f>Tabla20[[#This Row],[TIPO]]</f>
        <v>FIJO</v>
      </c>
      <c r="K6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8" s="24" t="str">
        <f>IF(Tabla20[[#This Row],[CARRERA]]="CARRERA ADMINISTRATIVA",Tabla20[[#This Row],[CARRERA]],Tabla20[[#This Row],[STATUS]])</f>
        <v>FIJO</v>
      </c>
      <c r="M68" s="35" t="str">
        <f>IF(Tabla20[[#This Row],[TIPO]]="Temporales",_xlfn.XLOOKUP(Tabla20[[#This Row],[NOMBRE Y APELLIDO]],TFECHAS[NOMBRE Y APELLIDO],TFECHAS[DESDE]),"")</f>
        <v/>
      </c>
      <c r="N68" s="35" t="str">
        <f>IF(Tabla20[[#This Row],[TIPO]]="Temporales",_xlfn.XLOOKUP(Tabla20[[#This Row],[NOMBRE Y APELLIDO]],TFECHAS[NOMBRE Y APELLIDO],TFECHAS[HASTA]),"")</f>
        <v/>
      </c>
      <c r="O68" s="39">
        <f>_xlfn.XLOOKUP(Tabla20[[#This Row],[COD]],TMES[COD],TMES[sbruto])</f>
        <v>10000</v>
      </c>
      <c r="P68" s="44">
        <f>_xlfn.XLOOKUP(Tabla20[[#This Row],[COD]],TMES[COD],TMES[ISR])</f>
        <v>0</v>
      </c>
      <c r="Q68" s="40">
        <f>_xlfn.XLOOKUP(Tabla20[[#This Row],[COD]],TMES[COD],TMES[SFS])</f>
        <v>304</v>
      </c>
      <c r="R68" s="40">
        <f>_xlfn.XLOOKUP(Tabla20[[#This Row],[COD]],TMES[COD],TMES[AFP])</f>
        <v>287</v>
      </c>
      <c r="S68" s="40">
        <f>Tabla20[[#This Row],[sbruto]]-SUM(Tabla20[[#This Row],[ISR]:[AFP]])-Tabla20[[#This Row],[sneto]]</f>
        <v>325</v>
      </c>
      <c r="T68" s="40">
        <f>_xlfn.XLOOKUP(Tabla20[[#This Row],[COD]],TMES[COD],TMES[sneto])</f>
        <v>9084</v>
      </c>
      <c r="U68" s="28" t="str">
        <f>_xlfn.XLOOKUP(Tabla20[[#This Row],[cedula]],Tabla11[Numero Documento],Tabla11[GEN])</f>
        <v>M</v>
      </c>
      <c r="V68" s="29" t="str">
        <f>_xlfn.XLOOKUP(Tabla20[[#This Row],[cedula]],TMODELO[Numero Documento],TMODELO[Lugar Funciones Codigo])</f>
        <v>01.83</v>
      </c>
    </row>
    <row r="69" spans="1:22" hidden="1">
      <c r="A69" s="38" t="s">
        <v>3052</v>
      </c>
      <c r="B69" s="38" t="s">
        <v>11</v>
      </c>
      <c r="C69" s="38" t="s">
        <v>3088</v>
      </c>
      <c r="D69" s="38" t="str">
        <f>Tabla20[[#This Row],[cedula]]&amp;Tabla20[[#This Row],[ctapresup]]</f>
        <v>011002138812.1.1.1.01</v>
      </c>
      <c r="E69" s="38" t="s">
        <v>2087</v>
      </c>
      <c r="F69" s="38" t="str">
        <f>_xlfn.XLOOKUP(Tabla20[[#This Row],[cedula]],TMODELO[Numero Documento],TMODELO[Empleado])</f>
        <v>FELIX ANTONIO SANCHEZ</v>
      </c>
      <c r="G69" s="38" t="str">
        <f>_xlfn.XLOOKUP(Tabla20[[#This Row],[cedula]],TMODELO[Numero Documento],TMODELO[Cargo])</f>
        <v>SUPERV. VIG. SEG. SECC. DE VIG</v>
      </c>
      <c r="H69" s="38" t="str">
        <f>_xlfn.XLOOKUP(Tabla20[[#This Row],[cedula]],TMODELO[Numero Documento],TMODELO[Lugar Funciones])</f>
        <v>MINISTERIO DE CULTURA</v>
      </c>
      <c r="I69" s="45" t="str">
        <f>_xlfn.XLOOKUP(Tabla20[[#This Row],[cedula]],TCARRERA[CEDULA],TCARRERA[CATEGORIA DEL SERVIDOR],"")</f>
        <v/>
      </c>
      <c r="J69" s="45" t="str">
        <f>Tabla20[[#This Row],[TIPO]]</f>
        <v>FIJO</v>
      </c>
      <c r="K6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9" s="24" t="str">
        <f>IF(Tabla20[[#This Row],[CARRERA]]="CARRERA ADMINISTRATIVA",Tabla20[[#This Row],[CARRERA]],Tabla20[[#This Row],[STATUS]])</f>
        <v>FIJO</v>
      </c>
      <c r="M69" s="35" t="str">
        <f>IF(Tabla20[[#This Row],[TIPO]]="Temporales",_xlfn.XLOOKUP(Tabla20[[#This Row],[NOMBRE Y APELLIDO]],TFECHAS[NOMBRE Y APELLIDO],TFECHAS[DESDE]),"")</f>
        <v/>
      </c>
      <c r="N69" s="35" t="str">
        <f>IF(Tabla20[[#This Row],[TIPO]]="Temporales",_xlfn.XLOOKUP(Tabla20[[#This Row],[NOMBRE Y APELLIDO]],TFECHAS[NOMBRE Y APELLIDO],TFECHAS[HASTA]),"")</f>
        <v/>
      </c>
      <c r="O69" s="39">
        <f>_xlfn.XLOOKUP(Tabla20[[#This Row],[COD]],TMES[COD],TMES[sbruto])</f>
        <v>10000</v>
      </c>
      <c r="P69" s="44">
        <f>_xlfn.XLOOKUP(Tabla20[[#This Row],[COD]],TMES[COD],TMES[ISR])</f>
        <v>0</v>
      </c>
      <c r="Q69" s="40">
        <f>_xlfn.XLOOKUP(Tabla20[[#This Row],[COD]],TMES[COD],TMES[SFS])</f>
        <v>304</v>
      </c>
      <c r="R69" s="40">
        <f>_xlfn.XLOOKUP(Tabla20[[#This Row],[COD]],TMES[COD],TMES[AFP])</f>
        <v>287</v>
      </c>
      <c r="S69" s="40">
        <f>Tabla20[[#This Row],[sbruto]]-SUM(Tabla20[[#This Row],[ISR]:[AFP]])-Tabla20[[#This Row],[sneto]]</f>
        <v>375</v>
      </c>
      <c r="T69" s="40">
        <f>_xlfn.XLOOKUP(Tabla20[[#This Row],[COD]],TMES[COD],TMES[sneto])</f>
        <v>9034</v>
      </c>
      <c r="U69" s="28" t="str">
        <f>_xlfn.XLOOKUP(Tabla20[[#This Row],[cedula]],Tabla11[Numero Documento],Tabla11[GEN])</f>
        <v>M</v>
      </c>
      <c r="V69" s="29" t="str">
        <f>_xlfn.XLOOKUP(Tabla20[[#This Row],[cedula]],TMODELO[Numero Documento],TMODELO[Lugar Funciones Codigo])</f>
        <v>01.83</v>
      </c>
    </row>
    <row r="70" spans="1:22" hidden="1">
      <c r="A70" s="38" t="s">
        <v>3052</v>
      </c>
      <c r="B70" s="38" t="s">
        <v>11</v>
      </c>
      <c r="C70" s="38" t="s">
        <v>3088</v>
      </c>
      <c r="D70" s="38" t="str">
        <f>Tabla20[[#This Row],[cedula]]&amp;Tabla20[[#This Row],[ctapresup]]</f>
        <v>001078824172.1.1.1.01</v>
      </c>
      <c r="E70" s="38" t="s">
        <v>2210</v>
      </c>
      <c r="F70" s="38" t="str">
        <f>_xlfn.XLOOKUP(Tabla20[[#This Row],[cedula]],TMODELO[Numero Documento],TMODELO[Empleado])</f>
        <v>PASCUAL ADRIANO NUÑEZ TAVERAS</v>
      </c>
      <c r="G70" s="38" t="str">
        <f>_xlfn.XLOOKUP(Tabla20[[#This Row],[cedula]],TMODELO[Numero Documento],TMODELO[Cargo])</f>
        <v>JARDINERO (A)</v>
      </c>
      <c r="H70" s="38" t="str">
        <f>_xlfn.XLOOKUP(Tabla20[[#This Row],[cedula]],TMODELO[Numero Documento],TMODELO[Lugar Funciones])</f>
        <v>MINISTERIO DE CULTURA</v>
      </c>
      <c r="I70" s="45" t="str">
        <f>_xlfn.XLOOKUP(Tabla20[[#This Row],[cedula]],TCARRERA[CEDULA],TCARRERA[CATEGORIA DEL SERVIDOR],"")</f>
        <v/>
      </c>
      <c r="J70" s="45" t="str">
        <f>Tabla20[[#This Row],[TIPO]]</f>
        <v>FIJO</v>
      </c>
      <c r="K7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0" s="24" t="str">
        <f>IF(Tabla20[[#This Row],[CARRERA]]="CARRERA ADMINISTRATIVA",Tabla20[[#This Row],[CARRERA]],Tabla20[[#This Row],[STATUS]])</f>
        <v>ESTATUTO SIMPLIFICADO</v>
      </c>
      <c r="M70" s="35" t="str">
        <f>IF(Tabla20[[#This Row],[TIPO]]="Temporales",_xlfn.XLOOKUP(Tabla20[[#This Row],[NOMBRE Y APELLIDO]],TFECHAS[NOMBRE Y APELLIDO],TFECHAS[DESDE]),"")</f>
        <v/>
      </c>
      <c r="N70" s="35" t="str">
        <f>IF(Tabla20[[#This Row],[TIPO]]="Temporales",_xlfn.XLOOKUP(Tabla20[[#This Row],[NOMBRE Y APELLIDO]],TFECHAS[NOMBRE Y APELLIDO],TFECHAS[HASTA]),"")</f>
        <v/>
      </c>
      <c r="O70" s="39">
        <f>_xlfn.XLOOKUP(Tabla20[[#This Row],[COD]],TMES[COD],TMES[sbruto])</f>
        <v>10000</v>
      </c>
      <c r="P70" s="41">
        <f>_xlfn.XLOOKUP(Tabla20[[#This Row],[COD]],TMES[COD],TMES[ISR])</f>
        <v>0</v>
      </c>
      <c r="Q70" s="40">
        <f>_xlfn.XLOOKUP(Tabla20[[#This Row],[COD]],TMES[COD],TMES[SFS])</f>
        <v>304</v>
      </c>
      <c r="R70" s="40">
        <f>_xlfn.XLOOKUP(Tabla20[[#This Row],[COD]],TMES[COD],TMES[AFP])</f>
        <v>287</v>
      </c>
      <c r="S70" s="40">
        <f>Tabla20[[#This Row],[sbruto]]-SUM(Tabla20[[#This Row],[ISR]:[AFP]])-Tabla20[[#This Row],[sneto]]</f>
        <v>4184.38</v>
      </c>
      <c r="T70" s="40">
        <f>_xlfn.XLOOKUP(Tabla20[[#This Row],[COD]],TMES[COD],TMES[sneto])</f>
        <v>5224.62</v>
      </c>
      <c r="U70" s="28" t="str">
        <f>_xlfn.XLOOKUP(Tabla20[[#This Row],[cedula]],Tabla11[Numero Documento],Tabla11[GEN])</f>
        <v>M</v>
      </c>
      <c r="V70" s="29" t="str">
        <f>_xlfn.XLOOKUP(Tabla20[[#This Row],[cedula]],TMODELO[Numero Documento],TMODELO[Lugar Funciones Codigo])</f>
        <v>01.83</v>
      </c>
    </row>
    <row r="71" spans="1:22" hidden="1">
      <c r="A71" s="38" t="s">
        <v>3053</v>
      </c>
      <c r="B71" s="38" t="s">
        <v>248</v>
      </c>
      <c r="C71" s="38" t="s">
        <v>3088</v>
      </c>
      <c r="D71" s="38" t="str">
        <f>Tabla20[[#This Row],[cedula]]&amp;Tabla20[[#This Row],[ctapresup]]</f>
        <v>001114667772.1.2.2.05</v>
      </c>
      <c r="E71" s="38" t="s">
        <v>2965</v>
      </c>
      <c r="F71" s="38" t="str">
        <f>_xlfn.XLOOKUP(Tabla20[[#This Row],[cedula]],TMODELO[Numero Documento],TMODELO[Empleado])</f>
        <v>JOSE ANDRES JIMENEZ DOMINGUEZ</v>
      </c>
      <c r="G71" s="38" t="str">
        <f>_xlfn.XLOOKUP(Tabla20[[#This Row],[cedula]],TMODELO[Numero Documento],TMODELO[Cargo])</f>
        <v>SEGURIDAD MILITAR</v>
      </c>
      <c r="H71" s="38" t="str">
        <f>_xlfn.XLOOKUP(Tabla20[[#This Row],[cedula]],TMODELO[Numero Documento],TMODELO[Lugar Funciones])</f>
        <v>MINISTERIO DE CULTURA</v>
      </c>
      <c r="I71" s="45" t="str">
        <f>_xlfn.XLOOKUP(Tabla20[[#This Row],[cedula]],TCARRERA[CEDULA],TCARRERA[CATEGORIA DEL SERVIDOR],"")</f>
        <v/>
      </c>
      <c r="J71" s="45" t="str">
        <f>Tabla20[[#This Row],[TIPO]]</f>
        <v>SEGURIDAD</v>
      </c>
      <c r="K7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1" s="24" t="str">
        <f>IF(Tabla20[[#This Row],[CARRERA]]="CARRERA ADMINISTRATIVA",Tabla20[[#This Row],[CARRERA]],Tabla20[[#This Row],[STATUS]])</f>
        <v>SEGURIDAD</v>
      </c>
      <c r="M71" s="35" t="str">
        <f>IF(Tabla20[[#This Row],[TIPO]]="Temporales",_xlfn.XLOOKUP(Tabla20[[#This Row],[NOMBRE Y APELLIDO]],TFECHAS[NOMBRE Y APELLIDO],TFECHAS[DESDE]),"")</f>
        <v/>
      </c>
      <c r="N71" s="35" t="str">
        <f>IF(Tabla20[[#This Row],[TIPO]]="Temporales",_xlfn.XLOOKUP(Tabla20[[#This Row],[NOMBRE Y APELLIDO]],TFECHAS[NOMBRE Y APELLIDO],TFECHAS[HASTA]),"")</f>
        <v/>
      </c>
      <c r="O71" s="39">
        <f>_xlfn.XLOOKUP(Tabla20[[#This Row],[COD]],TMES[COD],TMES[sbruto])</f>
        <v>90000</v>
      </c>
      <c r="P71" s="40">
        <f>_xlfn.XLOOKUP(Tabla20[[#This Row],[COD]],TMES[COD],TMES[ISR])</f>
        <v>11082.87</v>
      </c>
      <c r="Q71" s="42">
        <f>_xlfn.XLOOKUP(Tabla20[[#This Row],[COD]],TMES[COD],TMES[SFS])</f>
        <v>0</v>
      </c>
      <c r="R71" s="42">
        <f>_xlfn.XLOOKUP(Tabla20[[#This Row],[COD]],TMES[COD],TMES[AFP])</f>
        <v>0</v>
      </c>
      <c r="S71" s="40">
        <f>Tabla20[[#This Row],[sbruto]]-SUM(Tabla20[[#This Row],[ISR]:[AFP]])-Tabla20[[#This Row],[sneto]]</f>
        <v>0</v>
      </c>
      <c r="T71" s="42">
        <f>_xlfn.XLOOKUP(Tabla20[[#This Row],[COD]],TMES[COD],TMES[sneto])</f>
        <v>78917.13</v>
      </c>
      <c r="U71" s="28" t="str">
        <f>_xlfn.XLOOKUP(Tabla20[[#This Row],[cedula]],Tabla11[Numero Documento],Tabla11[GEN])</f>
        <v>M</v>
      </c>
      <c r="V71" s="29" t="str">
        <f>_xlfn.XLOOKUP(Tabla20[[#This Row],[cedula]],TMODELO[Numero Documento],TMODELO[Lugar Funciones Codigo])</f>
        <v>01.83</v>
      </c>
    </row>
    <row r="72" spans="1:22" hidden="1">
      <c r="A72" s="38" t="s">
        <v>3053</v>
      </c>
      <c r="B72" s="38" t="s">
        <v>248</v>
      </c>
      <c r="C72" s="38" t="s">
        <v>3088</v>
      </c>
      <c r="D72" s="38" t="str">
        <f>Tabla20[[#This Row],[cedula]]&amp;Tabla20[[#This Row],[ctapresup]]</f>
        <v>001170271022.1.2.2.05</v>
      </c>
      <c r="E72" s="38" t="s">
        <v>2958</v>
      </c>
      <c r="F72" s="38" t="str">
        <f>_xlfn.XLOOKUP(Tabla20[[#This Row],[cedula]],TMODELO[Numero Documento],TMODELO[Empleado])</f>
        <v>JEANNETTE ALTAGRACIA MACARIO RODRIGUEZ</v>
      </c>
      <c r="G72" s="38" t="str">
        <f>_xlfn.XLOOKUP(Tabla20[[#This Row],[cedula]],TMODELO[Numero Documento],TMODELO[Cargo])</f>
        <v>SEGURIDAD MILITAR</v>
      </c>
      <c r="H72" s="38" t="str">
        <f>_xlfn.XLOOKUP(Tabla20[[#This Row],[cedula]],TMODELO[Numero Documento],TMODELO[Lugar Funciones])</f>
        <v>MINISTERIO DE CULTURA</v>
      </c>
      <c r="I72" s="45" t="str">
        <f>_xlfn.XLOOKUP(Tabla20[[#This Row],[cedula]],TCARRERA[CEDULA],TCARRERA[CATEGORIA DEL SERVIDOR],"")</f>
        <v/>
      </c>
      <c r="J72" s="45" t="str">
        <f>Tabla20[[#This Row],[TIPO]]</f>
        <v>SEGURIDAD</v>
      </c>
      <c r="K7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2" s="24" t="str">
        <f>IF(Tabla20[[#This Row],[CARRERA]]="CARRERA ADMINISTRATIVA",Tabla20[[#This Row],[CARRERA]],Tabla20[[#This Row],[STATUS]])</f>
        <v>SEGURIDAD</v>
      </c>
      <c r="M72" s="34" t="str">
        <f>IF(Tabla20[[#This Row],[TIPO]]="Temporales",_xlfn.XLOOKUP(Tabla20[[#This Row],[NOMBRE Y APELLIDO]],TFECHAS[NOMBRE Y APELLIDO],TFECHAS[DESDE]),"")</f>
        <v/>
      </c>
      <c r="N72" s="34" t="str">
        <f>IF(Tabla20[[#This Row],[TIPO]]="Temporales",_xlfn.XLOOKUP(Tabla20[[#This Row],[NOMBRE Y APELLIDO]],TFECHAS[NOMBRE Y APELLIDO],TFECHAS[HASTA]),"")</f>
        <v/>
      </c>
      <c r="O72" s="39">
        <f>_xlfn.XLOOKUP(Tabla20[[#This Row],[COD]],TMES[COD],TMES[sbruto])</f>
        <v>50000</v>
      </c>
      <c r="P72" s="41">
        <f>_xlfn.XLOOKUP(Tabla20[[#This Row],[COD]],TMES[COD],TMES[ISR])</f>
        <v>2297.25</v>
      </c>
      <c r="Q72" s="40">
        <f>_xlfn.XLOOKUP(Tabla20[[#This Row],[COD]],TMES[COD],TMES[SFS])</f>
        <v>0</v>
      </c>
      <c r="R72" s="40">
        <f>_xlfn.XLOOKUP(Tabla20[[#This Row],[COD]],TMES[COD],TMES[AFP])</f>
        <v>0</v>
      </c>
      <c r="S72" s="40">
        <f>Tabla20[[#This Row],[sbruto]]-SUM(Tabla20[[#This Row],[ISR]:[AFP]])-Tabla20[[#This Row],[sneto]]</f>
        <v>0</v>
      </c>
      <c r="T72" s="40">
        <f>_xlfn.XLOOKUP(Tabla20[[#This Row],[COD]],TMES[COD],TMES[sneto])</f>
        <v>47702.75</v>
      </c>
      <c r="U72" s="28" t="str">
        <f>_xlfn.XLOOKUP(Tabla20[[#This Row],[cedula]],Tabla11[Numero Documento],Tabla11[GEN])</f>
        <v>F</v>
      </c>
      <c r="V72" s="29" t="str">
        <f>_xlfn.XLOOKUP(Tabla20[[#This Row],[cedula]],TMODELO[Numero Documento],TMODELO[Lugar Funciones Codigo])</f>
        <v>01.83</v>
      </c>
    </row>
    <row r="73" spans="1:22" hidden="1">
      <c r="A73" s="38" t="s">
        <v>3053</v>
      </c>
      <c r="B73" s="38" t="s">
        <v>248</v>
      </c>
      <c r="C73" s="38" t="s">
        <v>3088</v>
      </c>
      <c r="D73" s="38" t="str">
        <f>Tabla20[[#This Row],[cedula]]&amp;Tabla20[[#This Row],[ctapresup]]</f>
        <v>001118081012.1.2.2.05</v>
      </c>
      <c r="E73" s="38" t="s">
        <v>2997</v>
      </c>
      <c r="F73" s="38" t="str">
        <f>_xlfn.XLOOKUP(Tabla20[[#This Row],[cedula]],TMODELO[Numero Documento],TMODELO[Empleado])</f>
        <v>MARIA ZELEINA BIDO DISLA</v>
      </c>
      <c r="G73" s="38" t="str">
        <f>_xlfn.XLOOKUP(Tabla20[[#This Row],[cedula]],TMODELO[Numero Documento],TMODELO[Cargo])</f>
        <v>SEGURIDAD MILITAR</v>
      </c>
      <c r="H73" s="38" t="str">
        <f>_xlfn.XLOOKUP(Tabla20[[#This Row],[cedula]],TMODELO[Numero Documento],TMODELO[Lugar Funciones])</f>
        <v>MINISTERIO DE CULTURA</v>
      </c>
      <c r="I73" s="45" t="str">
        <f>_xlfn.XLOOKUP(Tabla20[[#This Row],[cedula]],TCARRERA[CEDULA],TCARRERA[CATEGORIA DEL SERVIDOR],"")</f>
        <v/>
      </c>
      <c r="J73" s="45" t="str">
        <f>Tabla20[[#This Row],[TIPO]]</f>
        <v>SEGURIDAD</v>
      </c>
      <c r="K7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3" s="24" t="str">
        <f>IF(Tabla20[[#This Row],[CARRERA]]="CARRERA ADMINISTRATIVA",Tabla20[[#This Row],[CARRERA]],Tabla20[[#This Row],[STATUS]])</f>
        <v>SEGURIDAD</v>
      </c>
      <c r="M73" s="35" t="str">
        <f>IF(Tabla20[[#This Row],[TIPO]]="Temporales",_xlfn.XLOOKUP(Tabla20[[#This Row],[NOMBRE Y APELLIDO]],TFECHAS[NOMBRE Y APELLIDO],TFECHAS[DESDE]),"")</f>
        <v/>
      </c>
      <c r="N73" s="35" t="str">
        <f>IF(Tabla20[[#This Row],[TIPO]]="Temporales",_xlfn.XLOOKUP(Tabla20[[#This Row],[NOMBRE Y APELLIDO]],TFECHAS[NOMBRE Y APELLIDO],TFECHAS[HASTA]),"")</f>
        <v/>
      </c>
      <c r="O73" s="39">
        <f>_xlfn.XLOOKUP(Tabla20[[#This Row],[COD]],TMES[COD],TMES[sbruto])</f>
        <v>50000</v>
      </c>
      <c r="P73" s="42">
        <f>_xlfn.XLOOKUP(Tabla20[[#This Row],[COD]],TMES[COD],TMES[ISR])</f>
        <v>2297.25</v>
      </c>
      <c r="Q73" s="40">
        <f>_xlfn.XLOOKUP(Tabla20[[#This Row],[COD]],TMES[COD],TMES[SFS])</f>
        <v>0</v>
      </c>
      <c r="R73" s="40">
        <f>_xlfn.XLOOKUP(Tabla20[[#This Row],[COD]],TMES[COD],TMES[AFP])</f>
        <v>0</v>
      </c>
      <c r="S73" s="40">
        <f>Tabla20[[#This Row],[sbruto]]-SUM(Tabla20[[#This Row],[ISR]:[AFP]])-Tabla20[[#This Row],[sneto]]</f>
        <v>0</v>
      </c>
      <c r="T73" s="40">
        <f>_xlfn.XLOOKUP(Tabla20[[#This Row],[COD]],TMES[COD],TMES[sneto])</f>
        <v>47702.75</v>
      </c>
      <c r="U73" s="28" t="str">
        <f>_xlfn.XLOOKUP(Tabla20[[#This Row],[cedula]],Tabla11[Numero Documento],Tabla11[GEN])</f>
        <v>F</v>
      </c>
      <c r="V73" s="29" t="str">
        <f>_xlfn.XLOOKUP(Tabla20[[#This Row],[cedula]],TMODELO[Numero Documento],TMODELO[Lugar Funciones Codigo])</f>
        <v>01.83</v>
      </c>
    </row>
    <row r="74" spans="1:22" hidden="1">
      <c r="A74" s="38" t="s">
        <v>3053</v>
      </c>
      <c r="B74" s="38" t="s">
        <v>248</v>
      </c>
      <c r="C74" s="38" t="s">
        <v>3088</v>
      </c>
      <c r="D74" s="38" t="str">
        <f>Tabla20[[#This Row],[cedula]]&amp;Tabla20[[#This Row],[ctapresup]]</f>
        <v>001188962652.1.2.2.05</v>
      </c>
      <c r="E74" s="38" t="s">
        <v>2940</v>
      </c>
      <c r="F74" s="38" t="str">
        <f>_xlfn.XLOOKUP(Tabla20[[#This Row],[cedula]],TMODELO[Numero Documento],TMODELO[Empleado])</f>
        <v>EDDWARD JAVIER GARCIA MONEGRO</v>
      </c>
      <c r="G74" s="38" t="str">
        <f>_xlfn.XLOOKUP(Tabla20[[#This Row],[cedula]],TMODELO[Numero Documento],TMODELO[Cargo])</f>
        <v>SEGURIDAD MILITAR</v>
      </c>
      <c r="H74" s="38" t="str">
        <f>_xlfn.XLOOKUP(Tabla20[[#This Row],[cedula]],TMODELO[Numero Documento],TMODELO[Lugar Funciones])</f>
        <v>MINISTERIO DE CULTURA</v>
      </c>
      <c r="I74" s="45" t="str">
        <f>_xlfn.XLOOKUP(Tabla20[[#This Row],[cedula]],TCARRERA[CEDULA],TCARRERA[CATEGORIA DEL SERVIDOR],"")</f>
        <v/>
      </c>
      <c r="J74" s="45" t="str">
        <f>Tabla20[[#This Row],[TIPO]]</f>
        <v>SEGURIDAD</v>
      </c>
      <c r="K7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4" s="24" t="str">
        <f>IF(Tabla20[[#This Row],[CARRERA]]="CARRERA ADMINISTRATIVA",Tabla20[[#This Row],[CARRERA]],Tabla20[[#This Row],[STATUS]])</f>
        <v>SEGURIDAD</v>
      </c>
      <c r="M74" s="35" t="str">
        <f>IF(Tabla20[[#This Row],[TIPO]]="Temporales",_xlfn.XLOOKUP(Tabla20[[#This Row],[NOMBRE Y APELLIDO]],TFECHAS[NOMBRE Y APELLIDO],TFECHAS[DESDE]),"")</f>
        <v/>
      </c>
      <c r="N74" s="35" t="str">
        <f>IF(Tabla20[[#This Row],[TIPO]]="Temporales",_xlfn.XLOOKUP(Tabla20[[#This Row],[NOMBRE Y APELLIDO]],TFECHAS[NOMBRE Y APELLIDO],TFECHAS[HASTA]),"")</f>
        <v/>
      </c>
      <c r="O74" s="39">
        <f>_xlfn.XLOOKUP(Tabla20[[#This Row],[COD]],TMES[COD],TMES[sbruto])</f>
        <v>45000</v>
      </c>
      <c r="P74" s="44">
        <f>_xlfn.XLOOKUP(Tabla20[[#This Row],[COD]],TMES[COD],TMES[ISR])</f>
        <v>1547.25</v>
      </c>
      <c r="Q74" s="40">
        <f>_xlfn.XLOOKUP(Tabla20[[#This Row],[COD]],TMES[COD],TMES[SFS])</f>
        <v>0</v>
      </c>
      <c r="R74" s="40">
        <f>_xlfn.XLOOKUP(Tabla20[[#This Row],[COD]],TMES[COD],TMES[AFP])</f>
        <v>0</v>
      </c>
      <c r="S74" s="40">
        <f>Tabla20[[#This Row],[sbruto]]-SUM(Tabla20[[#This Row],[ISR]:[AFP]])-Tabla20[[#This Row],[sneto]]</f>
        <v>0</v>
      </c>
      <c r="T74" s="40">
        <f>_xlfn.XLOOKUP(Tabla20[[#This Row],[COD]],TMES[COD],TMES[sneto])</f>
        <v>43452.75</v>
      </c>
      <c r="U74" s="28" t="str">
        <f>_xlfn.XLOOKUP(Tabla20[[#This Row],[cedula]],Tabla11[Numero Documento],Tabla11[GEN])</f>
        <v>M</v>
      </c>
      <c r="V74" s="29" t="str">
        <f>_xlfn.XLOOKUP(Tabla20[[#This Row],[cedula]],TMODELO[Numero Documento],TMODELO[Lugar Funciones Codigo])</f>
        <v>01.83</v>
      </c>
    </row>
    <row r="75" spans="1:22" hidden="1">
      <c r="A75" s="38" t="s">
        <v>3053</v>
      </c>
      <c r="B75" s="38" t="s">
        <v>248</v>
      </c>
      <c r="C75" s="38" t="s">
        <v>3088</v>
      </c>
      <c r="D75" s="38" t="str">
        <f>Tabla20[[#This Row],[cedula]]&amp;Tabla20[[#This Row],[ctapresup]]</f>
        <v>001120263722.1.2.2.05</v>
      </c>
      <c r="E75" s="38" t="s">
        <v>3013</v>
      </c>
      <c r="F75" s="38" t="str">
        <f>_xlfn.XLOOKUP(Tabla20[[#This Row],[cedula]],TMODELO[Numero Documento],TMODELO[Empleado])</f>
        <v>RAFAEL CUEVAS NIN</v>
      </c>
      <c r="G75" s="38" t="str">
        <f>_xlfn.XLOOKUP(Tabla20[[#This Row],[cedula]],TMODELO[Numero Documento],TMODELO[Cargo])</f>
        <v>SEGURIDAD MILITAR</v>
      </c>
      <c r="H75" s="38" t="str">
        <f>_xlfn.XLOOKUP(Tabla20[[#This Row],[cedula]],TMODELO[Numero Documento],TMODELO[Lugar Funciones])</f>
        <v>MINISTERIO DE CULTURA</v>
      </c>
      <c r="I75" s="45" t="str">
        <f>_xlfn.XLOOKUP(Tabla20[[#This Row],[cedula]],TCARRERA[CEDULA],TCARRERA[CATEGORIA DEL SERVIDOR],"")</f>
        <v/>
      </c>
      <c r="J75" s="45" t="str">
        <f>Tabla20[[#This Row],[TIPO]]</f>
        <v>SEGURIDAD</v>
      </c>
      <c r="K7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5" s="24" t="str">
        <f>IF(Tabla20[[#This Row],[CARRERA]]="CARRERA ADMINISTRATIVA",Tabla20[[#This Row],[CARRERA]],Tabla20[[#This Row],[STATUS]])</f>
        <v>SEGURIDAD</v>
      </c>
      <c r="M75" s="35" t="str">
        <f>IF(Tabla20[[#This Row],[TIPO]]="Temporales",_xlfn.XLOOKUP(Tabla20[[#This Row],[NOMBRE Y APELLIDO]],TFECHAS[NOMBRE Y APELLIDO],TFECHAS[DESDE]),"")</f>
        <v/>
      </c>
      <c r="N75" s="35" t="str">
        <f>IF(Tabla20[[#This Row],[TIPO]]="Temporales",_xlfn.XLOOKUP(Tabla20[[#This Row],[NOMBRE Y APELLIDO]],TFECHAS[NOMBRE Y APELLIDO],TFECHAS[HASTA]),"")</f>
        <v/>
      </c>
      <c r="O75" s="39">
        <f>_xlfn.XLOOKUP(Tabla20[[#This Row],[COD]],TMES[COD],TMES[sbruto])</f>
        <v>32000</v>
      </c>
      <c r="P75" s="44">
        <f>_xlfn.XLOOKUP(Tabla20[[#This Row],[COD]],TMES[COD],TMES[ISR])</f>
        <v>0</v>
      </c>
      <c r="Q75" s="40">
        <f>_xlfn.XLOOKUP(Tabla20[[#This Row],[COD]],TMES[COD],TMES[SFS])</f>
        <v>0</v>
      </c>
      <c r="R75" s="40">
        <f>_xlfn.XLOOKUP(Tabla20[[#This Row],[COD]],TMES[COD],TMES[AFP])</f>
        <v>0</v>
      </c>
      <c r="S75" s="40">
        <f>Tabla20[[#This Row],[sbruto]]-SUM(Tabla20[[#This Row],[ISR]:[AFP]])-Tabla20[[#This Row],[sneto]]</f>
        <v>0</v>
      </c>
      <c r="T75" s="40">
        <f>_xlfn.XLOOKUP(Tabla20[[#This Row],[COD]],TMES[COD],TMES[sneto])</f>
        <v>32000</v>
      </c>
      <c r="U75" s="28" t="str">
        <f>_xlfn.XLOOKUP(Tabla20[[#This Row],[cedula]],Tabla11[Numero Documento],Tabla11[GEN])</f>
        <v>M</v>
      </c>
      <c r="V75" s="29" t="str">
        <f>_xlfn.XLOOKUP(Tabla20[[#This Row],[cedula]],TMODELO[Numero Documento],TMODELO[Lugar Funciones Codigo])</f>
        <v>01.83</v>
      </c>
    </row>
    <row r="76" spans="1:22" hidden="1">
      <c r="A76" s="38" t="s">
        <v>3053</v>
      </c>
      <c r="B76" s="38" t="s">
        <v>248</v>
      </c>
      <c r="C76" s="38" t="s">
        <v>3088</v>
      </c>
      <c r="D76" s="38" t="str">
        <f>Tabla20[[#This Row],[cedula]]&amp;Tabla20[[#This Row],[ctapresup]]</f>
        <v>001166600022.1.2.2.05</v>
      </c>
      <c r="E76" s="38" t="s">
        <v>2915</v>
      </c>
      <c r="F76" s="38" t="str">
        <f>_xlfn.XLOOKUP(Tabla20[[#This Row],[cedula]],TMODELO[Numero Documento],TMODELO[Empleado])</f>
        <v>ADOLFO VALDEZ CABRERA</v>
      </c>
      <c r="G76" s="38" t="str">
        <f>_xlfn.XLOOKUP(Tabla20[[#This Row],[cedula]],TMODELO[Numero Documento],TMODELO[Cargo])</f>
        <v>SEGURIDAD MILITAR</v>
      </c>
      <c r="H76" s="38" t="str">
        <f>_xlfn.XLOOKUP(Tabla20[[#This Row],[cedula]],TMODELO[Numero Documento],TMODELO[Lugar Funciones])</f>
        <v>MINISTERIO DE CULTURA</v>
      </c>
      <c r="I76" s="45" t="str">
        <f>_xlfn.XLOOKUP(Tabla20[[#This Row],[cedula]],TCARRERA[CEDULA],TCARRERA[CATEGORIA DEL SERVIDOR],"")</f>
        <v/>
      </c>
      <c r="J76" s="45" t="str">
        <f>Tabla20[[#This Row],[TIPO]]</f>
        <v>SEGURIDAD</v>
      </c>
      <c r="K7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6" s="24" t="str">
        <f>IF(Tabla20[[#This Row],[CARRERA]]="CARRERA ADMINISTRATIVA",Tabla20[[#This Row],[CARRERA]],Tabla20[[#This Row],[STATUS]])</f>
        <v>SEGURIDAD</v>
      </c>
      <c r="M76" s="35" t="str">
        <f>IF(Tabla20[[#This Row],[TIPO]]="Temporales",_xlfn.XLOOKUP(Tabla20[[#This Row],[NOMBRE Y APELLIDO]],TFECHAS[NOMBRE Y APELLIDO],TFECHAS[DESDE]),"")</f>
        <v/>
      </c>
      <c r="N76" s="35" t="str">
        <f>IF(Tabla20[[#This Row],[TIPO]]="Temporales",_xlfn.XLOOKUP(Tabla20[[#This Row],[NOMBRE Y APELLIDO]],TFECHAS[NOMBRE Y APELLIDO],TFECHAS[HASTA]),"")</f>
        <v/>
      </c>
      <c r="O76" s="39">
        <f>_xlfn.XLOOKUP(Tabla20[[#This Row],[COD]],TMES[COD],TMES[sbruto])</f>
        <v>30000</v>
      </c>
      <c r="P76" s="44">
        <f>_xlfn.XLOOKUP(Tabla20[[#This Row],[COD]],TMES[COD],TMES[ISR])</f>
        <v>0</v>
      </c>
      <c r="Q76" s="40">
        <f>_xlfn.XLOOKUP(Tabla20[[#This Row],[COD]],TMES[COD],TMES[SFS])</f>
        <v>0</v>
      </c>
      <c r="R76" s="40">
        <f>_xlfn.XLOOKUP(Tabla20[[#This Row],[COD]],TMES[COD],TMES[AFP])</f>
        <v>0</v>
      </c>
      <c r="S76" s="40">
        <f>Tabla20[[#This Row],[sbruto]]-SUM(Tabla20[[#This Row],[ISR]:[AFP]])-Tabla20[[#This Row],[sneto]]</f>
        <v>0</v>
      </c>
      <c r="T76" s="40">
        <f>_xlfn.XLOOKUP(Tabla20[[#This Row],[COD]],TMES[COD],TMES[sneto])</f>
        <v>30000</v>
      </c>
      <c r="U76" s="28" t="str">
        <f>_xlfn.XLOOKUP(Tabla20[[#This Row],[cedula]],Tabla11[Numero Documento],Tabla11[GEN])</f>
        <v>M</v>
      </c>
      <c r="V76" s="29" t="str">
        <f>_xlfn.XLOOKUP(Tabla20[[#This Row],[cedula]],TMODELO[Numero Documento],TMODELO[Lugar Funciones Codigo])</f>
        <v>01.83</v>
      </c>
    </row>
    <row r="77" spans="1:22" hidden="1">
      <c r="A77" s="38" t="s">
        <v>3053</v>
      </c>
      <c r="B77" s="38" t="s">
        <v>248</v>
      </c>
      <c r="C77" s="38" t="s">
        <v>3088</v>
      </c>
      <c r="D77" s="38" t="str">
        <f>Tabla20[[#This Row],[cedula]]&amp;Tabla20[[#This Row],[ctapresup]]</f>
        <v>223001388192.1.2.2.05</v>
      </c>
      <c r="E77" s="38" t="s">
        <v>3341</v>
      </c>
      <c r="F77" s="38" t="str">
        <f>_xlfn.XLOOKUP(Tabla20[[#This Row],[cedula]],TMODELO[Numero Documento],TMODELO[Empleado])</f>
        <v>BRAWNY BIENVENIDO ROSARIO MARTINEZ</v>
      </c>
      <c r="G77" s="38" t="str">
        <f>_xlfn.XLOOKUP(Tabla20[[#This Row],[cedula]],TMODELO[Numero Documento],TMODELO[Cargo])</f>
        <v>SEGURIDAD MILITAR</v>
      </c>
      <c r="H77" s="38" t="str">
        <f>_xlfn.XLOOKUP(Tabla20[[#This Row],[cedula]],TMODELO[Numero Documento],TMODELO[Lugar Funciones])</f>
        <v>MINISTERIO DE CULTURA</v>
      </c>
      <c r="I77" s="45" t="str">
        <f>_xlfn.XLOOKUP(Tabla20[[#This Row],[cedula]],TCARRERA[CEDULA],TCARRERA[CATEGORIA DEL SERVIDOR],"")</f>
        <v/>
      </c>
      <c r="J77" s="45" t="str">
        <f>Tabla20[[#This Row],[TIPO]]</f>
        <v>SEGURIDAD</v>
      </c>
      <c r="K7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7" s="24" t="str">
        <f>IF(Tabla20[[#This Row],[CARRERA]]="CARRERA ADMINISTRATIVA",Tabla20[[#This Row],[CARRERA]],Tabla20[[#This Row],[STATUS]])</f>
        <v>SEGURIDAD</v>
      </c>
      <c r="M77" s="34" t="str">
        <f>IF(Tabla20[[#This Row],[TIPO]]="Temporales",_xlfn.XLOOKUP(Tabla20[[#This Row],[NOMBRE Y APELLIDO]],TFECHAS[NOMBRE Y APELLIDO],TFECHAS[DESDE]),"")</f>
        <v/>
      </c>
      <c r="N77" s="34" t="str">
        <f>IF(Tabla20[[#This Row],[TIPO]]="Temporales",_xlfn.XLOOKUP(Tabla20[[#This Row],[NOMBRE Y APELLIDO]],TFECHAS[NOMBRE Y APELLIDO],TFECHAS[HASTA]),"")</f>
        <v/>
      </c>
      <c r="O77" s="39">
        <f>_xlfn.XLOOKUP(Tabla20[[#This Row],[COD]],TMES[COD],TMES[sbruto])</f>
        <v>30000</v>
      </c>
      <c r="P77" s="41">
        <f>_xlfn.XLOOKUP(Tabla20[[#This Row],[COD]],TMES[COD],TMES[ISR])</f>
        <v>0</v>
      </c>
      <c r="Q77" s="40">
        <f>_xlfn.XLOOKUP(Tabla20[[#This Row],[COD]],TMES[COD],TMES[SFS])</f>
        <v>0</v>
      </c>
      <c r="R77" s="40">
        <f>_xlfn.XLOOKUP(Tabla20[[#This Row],[COD]],TMES[COD],TMES[AFP])</f>
        <v>0</v>
      </c>
      <c r="S77" s="40">
        <f>Tabla20[[#This Row],[sbruto]]-SUM(Tabla20[[#This Row],[ISR]:[AFP]])-Tabla20[[#This Row],[sneto]]</f>
        <v>0</v>
      </c>
      <c r="T77" s="40">
        <f>_xlfn.XLOOKUP(Tabla20[[#This Row],[COD]],TMES[COD],TMES[sneto])</f>
        <v>30000</v>
      </c>
      <c r="U77" s="28" t="str">
        <f>_xlfn.XLOOKUP(Tabla20[[#This Row],[cedula]],Tabla11[Numero Documento],Tabla11[GEN])</f>
        <v>M</v>
      </c>
      <c r="V77" s="29" t="str">
        <f>_xlfn.XLOOKUP(Tabla20[[#This Row],[cedula]],TMODELO[Numero Documento],TMODELO[Lugar Funciones Codigo])</f>
        <v>01.83</v>
      </c>
    </row>
    <row r="78" spans="1:22" hidden="1">
      <c r="A78" s="38" t="s">
        <v>3053</v>
      </c>
      <c r="B78" s="38" t="s">
        <v>248</v>
      </c>
      <c r="C78" s="38" t="s">
        <v>3088</v>
      </c>
      <c r="D78" s="38" t="str">
        <f>Tabla20[[#This Row],[cedula]]&amp;Tabla20[[#This Row],[ctapresup]]</f>
        <v>001179078812.1.2.2.05</v>
      </c>
      <c r="E78" s="38" t="s">
        <v>3063</v>
      </c>
      <c r="F78" s="38" t="str">
        <f>_xlfn.XLOOKUP(Tabla20[[#This Row],[cedula]],TMODELO[Numero Documento],TMODELO[Empleado])</f>
        <v>FRANCISCO LOPEZ FRIAS</v>
      </c>
      <c r="G78" s="38" t="str">
        <f>_xlfn.XLOOKUP(Tabla20[[#This Row],[cedula]],TMODELO[Numero Documento],TMODELO[Cargo])</f>
        <v>SEGURIDAD MILITAR</v>
      </c>
      <c r="H78" s="38" t="str">
        <f>_xlfn.XLOOKUP(Tabla20[[#This Row],[cedula]],TMODELO[Numero Documento],TMODELO[Lugar Funciones])</f>
        <v>MINISTERIO DE CULTURA</v>
      </c>
      <c r="I78" s="45" t="str">
        <f>_xlfn.XLOOKUP(Tabla20[[#This Row],[cedula]],TCARRERA[CEDULA],TCARRERA[CATEGORIA DEL SERVIDOR],"")</f>
        <v/>
      </c>
      <c r="J78" s="45" t="str">
        <f>Tabla20[[#This Row],[TIPO]]</f>
        <v>SEGURIDAD</v>
      </c>
      <c r="K7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8" s="24" t="str">
        <f>IF(Tabla20[[#This Row],[CARRERA]]="CARRERA ADMINISTRATIVA",Tabla20[[#This Row],[CARRERA]],Tabla20[[#This Row],[STATUS]])</f>
        <v>SEGURIDAD</v>
      </c>
      <c r="M78" s="35" t="str">
        <f>IF(Tabla20[[#This Row],[TIPO]]="Temporales",_xlfn.XLOOKUP(Tabla20[[#This Row],[NOMBRE Y APELLIDO]],TFECHAS[NOMBRE Y APELLIDO],TFECHAS[DESDE]),"")</f>
        <v/>
      </c>
      <c r="N78" s="35" t="str">
        <f>IF(Tabla20[[#This Row],[TIPO]]="Temporales",_xlfn.XLOOKUP(Tabla20[[#This Row],[NOMBRE Y APELLIDO]],TFECHAS[NOMBRE Y APELLIDO],TFECHAS[HASTA]),"")</f>
        <v/>
      </c>
      <c r="O78" s="39">
        <f>_xlfn.XLOOKUP(Tabla20[[#This Row],[COD]],TMES[COD],TMES[sbruto])</f>
        <v>30000</v>
      </c>
      <c r="P78" s="42">
        <f>_xlfn.XLOOKUP(Tabla20[[#This Row],[COD]],TMES[COD],TMES[ISR])</f>
        <v>0</v>
      </c>
      <c r="Q78" s="40">
        <f>_xlfn.XLOOKUP(Tabla20[[#This Row],[COD]],TMES[COD],TMES[SFS])</f>
        <v>0</v>
      </c>
      <c r="R78" s="40">
        <f>_xlfn.XLOOKUP(Tabla20[[#This Row],[COD]],TMES[COD],TMES[AFP])</f>
        <v>0</v>
      </c>
      <c r="S78" s="40">
        <f>Tabla20[[#This Row],[sbruto]]-SUM(Tabla20[[#This Row],[ISR]:[AFP]])-Tabla20[[#This Row],[sneto]]</f>
        <v>0</v>
      </c>
      <c r="T78" s="40">
        <f>_xlfn.XLOOKUP(Tabla20[[#This Row],[COD]],TMES[COD],TMES[sneto])</f>
        <v>30000</v>
      </c>
      <c r="U78" s="28" t="str">
        <f>_xlfn.XLOOKUP(Tabla20[[#This Row],[cedula]],Tabla11[Numero Documento],Tabla11[GEN])</f>
        <v>M</v>
      </c>
      <c r="V78" s="29" t="str">
        <f>_xlfn.XLOOKUP(Tabla20[[#This Row],[cedula]],TMODELO[Numero Documento],TMODELO[Lugar Funciones Codigo])</f>
        <v>01.83</v>
      </c>
    </row>
    <row r="79" spans="1:22" hidden="1">
      <c r="A79" s="38" t="s">
        <v>3053</v>
      </c>
      <c r="B79" s="38" t="s">
        <v>248</v>
      </c>
      <c r="C79" s="38" t="s">
        <v>3088</v>
      </c>
      <c r="D79" s="38" t="str">
        <f>Tabla20[[#This Row],[cedula]]&amp;Tabla20[[#This Row],[ctapresup]]</f>
        <v>001116618232.1.2.2.05</v>
      </c>
      <c r="E79" s="38" t="s">
        <v>2970</v>
      </c>
      <c r="F79" s="38" t="str">
        <f>_xlfn.XLOOKUP(Tabla20[[#This Row],[cedula]],TMODELO[Numero Documento],TMODELO[Empleado])</f>
        <v>JUAN ALBERTO JIMENEZ DOMINGUEZ</v>
      </c>
      <c r="G79" s="38" t="str">
        <f>_xlfn.XLOOKUP(Tabla20[[#This Row],[cedula]],TMODELO[Numero Documento],TMODELO[Cargo])</f>
        <v>SEGURIDAD MILITAR</v>
      </c>
      <c r="H79" s="38" t="str">
        <f>_xlfn.XLOOKUP(Tabla20[[#This Row],[cedula]],TMODELO[Numero Documento],TMODELO[Lugar Funciones])</f>
        <v>MINISTERIO DE CULTURA</v>
      </c>
      <c r="I79" s="45" t="str">
        <f>_xlfn.XLOOKUP(Tabla20[[#This Row],[cedula]],TCARRERA[CEDULA],TCARRERA[CATEGORIA DEL SERVIDOR],"")</f>
        <v/>
      </c>
      <c r="J79" s="45" t="str">
        <f>Tabla20[[#This Row],[TIPO]]</f>
        <v>SEGURIDAD</v>
      </c>
      <c r="K7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9" s="24" t="str">
        <f>IF(Tabla20[[#This Row],[CARRERA]]="CARRERA ADMINISTRATIVA",Tabla20[[#This Row],[CARRERA]],Tabla20[[#This Row],[STATUS]])</f>
        <v>SEGURIDAD</v>
      </c>
      <c r="M79" s="34" t="str">
        <f>IF(Tabla20[[#This Row],[TIPO]]="Temporales",_xlfn.XLOOKUP(Tabla20[[#This Row],[NOMBRE Y APELLIDO]],TFECHAS[NOMBRE Y APELLIDO],TFECHAS[DESDE]),"")</f>
        <v/>
      </c>
      <c r="N79" s="34" t="str">
        <f>IF(Tabla20[[#This Row],[TIPO]]="Temporales",_xlfn.XLOOKUP(Tabla20[[#This Row],[NOMBRE Y APELLIDO]],TFECHAS[NOMBRE Y APELLIDO],TFECHAS[HASTA]),"")</f>
        <v/>
      </c>
      <c r="O79" s="39">
        <f>_xlfn.XLOOKUP(Tabla20[[#This Row],[COD]],TMES[COD],TMES[sbruto])</f>
        <v>30000</v>
      </c>
      <c r="P79" s="41">
        <f>_xlfn.XLOOKUP(Tabla20[[#This Row],[COD]],TMES[COD],TMES[ISR])</f>
        <v>0</v>
      </c>
      <c r="Q79" s="40">
        <f>_xlfn.XLOOKUP(Tabla20[[#This Row],[COD]],TMES[COD],TMES[SFS])</f>
        <v>0</v>
      </c>
      <c r="R79" s="40">
        <f>_xlfn.XLOOKUP(Tabla20[[#This Row],[COD]],TMES[COD],TMES[AFP])</f>
        <v>0</v>
      </c>
      <c r="S79" s="40">
        <f>Tabla20[[#This Row],[sbruto]]-SUM(Tabla20[[#This Row],[ISR]:[AFP]])-Tabla20[[#This Row],[sneto]]</f>
        <v>0</v>
      </c>
      <c r="T79" s="40">
        <f>_xlfn.XLOOKUP(Tabla20[[#This Row],[COD]],TMES[COD],TMES[sneto])</f>
        <v>30000</v>
      </c>
      <c r="U79" s="28" t="str">
        <f>_xlfn.XLOOKUP(Tabla20[[#This Row],[cedula]],Tabla11[Numero Documento],Tabla11[GEN])</f>
        <v>M</v>
      </c>
      <c r="V79" s="29" t="str">
        <f>_xlfn.XLOOKUP(Tabla20[[#This Row],[cedula]],TMODELO[Numero Documento],TMODELO[Lugar Funciones Codigo])</f>
        <v>01.83</v>
      </c>
    </row>
    <row r="80" spans="1:22" hidden="1">
      <c r="A80" s="38" t="s">
        <v>3053</v>
      </c>
      <c r="B80" s="38" t="s">
        <v>248</v>
      </c>
      <c r="C80" s="38" t="s">
        <v>3088</v>
      </c>
      <c r="D80" s="38" t="str">
        <f>Tabla20[[#This Row],[cedula]]&amp;Tabla20[[#This Row],[ctapresup]]</f>
        <v>402263681872.1.2.2.05</v>
      </c>
      <c r="E80" s="38" t="s">
        <v>2986</v>
      </c>
      <c r="F80" s="38" t="str">
        <f>_xlfn.XLOOKUP(Tabla20[[#This Row],[cedula]],TMODELO[Numero Documento],TMODELO[Empleado])</f>
        <v>KEVIN EMIL CARVAJAL PEREZ</v>
      </c>
      <c r="G80" s="38" t="str">
        <f>_xlfn.XLOOKUP(Tabla20[[#This Row],[cedula]],TMODELO[Numero Documento],TMODELO[Cargo])</f>
        <v>SEGURIDAD MILITAR</v>
      </c>
      <c r="H80" s="38" t="str">
        <f>_xlfn.XLOOKUP(Tabla20[[#This Row],[cedula]],TMODELO[Numero Documento],TMODELO[Lugar Funciones])</f>
        <v>MINISTERIO DE CULTURA</v>
      </c>
      <c r="I80" s="45" t="str">
        <f>_xlfn.XLOOKUP(Tabla20[[#This Row],[cedula]],TCARRERA[CEDULA],TCARRERA[CATEGORIA DEL SERVIDOR],"")</f>
        <v/>
      </c>
      <c r="J80" s="45" t="str">
        <f>Tabla20[[#This Row],[TIPO]]</f>
        <v>SEGURIDAD</v>
      </c>
      <c r="K8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0" s="24" t="str">
        <f>IF(Tabla20[[#This Row],[CARRERA]]="CARRERA ADMINISTRATIVA",Tabla20[[#This Row],[CARRERA]],Tabla20[[#This Row],[STATUS]])</f>
        <v>SEGURIDAD</v>
      </c>
      <c r="M80" s="34" t="str">
        <f>IF(Tabla20[[#This Row],[TIPO]]="Temporales",_xlfn.XLOOKUP(Tabla20[[#This Row],[NOMBRE Y APELLIDO]],TFECHAS[NOMBRE Y APELLIDO],TFECHAS[DESDE]),"")</f>
        <v/>
      </c>
      <c r="N80" s="34" t="str">
        <f>IF(Tabla20[[#This Row],[TIPO]]="Temporales",_xlfn.XLOOKUP(Tabla20[[#This Row],[NOMBRE Y APELLIDO]],TFECHAS[NOMBRE Y APELLIDO],TFECHAS[HASTA]),"")</f>
        <v/>
      </c>
      <c r="O80" s="39">
        <f>_xlfn.XLOOKUP(Tabla20[[#This Row],[COD]],TMES[COD],TMES[sbruto])</f>
        <v>30000</v>
      </c>
      <c r="P80" s="41">
        <f>_xlfn.XLOOKUP(Tabla20[[#This Row],[COD]],TMES[COD],TMES[ISR])</f>
        <v>0</v>
      </c>
      <c r="Q80" s="40">
        <f>_xlfn.XLOOKUP(Tabla20[[#This Row],[COD]],TMES[COD],TMES[SFS])</f>
        <v>0</v>
      </c>
      <c r="R80" s="40">
        <f>_xlfn.XLOOKUP(Tabla20[[#This Row],[COD]],TMES[COD],TMES[AFP])</f>
        <v>0</v>
      </c>
      <c r="S80" s="40">
        <f>Tabla20[[#This Row],[sbruto]]-SUM(Tabla20[[#This Row],[ISR]:[AFP]])-Tabla20[[#This Row],[sneto]]</f>
        <v>0</v>
      </c>
      <c r="T80" s="40">
        <f>_xlfn.XLOOKUP(Tabla20[[#This Row],[COD]],TMES[COD],TMES[sneto])</f>
        <v>30000</v>
      </c>
      <c r="U80" s="28" t="str">
        <f>_xlfn.XLOOKUP(Tabla20[[#This Row],[cedula]],Tabla11[Numero Documento],Tabla11[GEN])</f>
        <v>M</v>
      </c>
      <c r="V80" s="29" t="str">
        <f>_xlfn.XLOOKUP(Tabla20[[#This Row],[cedula]],TMODELO[Numero Documento],TMODELO[Lugar Funciones Codigo])</f>
        <v>01.83</v>
      </c>
    </row>
    <row r="81" spans="1:22" hidden="1">
      <c r="A81" s="38" t="s">
        <v>3053</v>
      </c>
      <c r="B81" s="38" t="s">
        <v>248</v>
      </c>
      <c r="C81" s="38" t="s">
        <v>3088</v>
      </c>
      <c r="D81" s="38" t="str">
        <f>Tabla20[[#This Row],[cedula]]&amp;Tabla20[[#This Row],[ctapresup]]</f>
        <v>225001467292.1.2.2.05</v>
      </c>
      <c r="E81" s="38" t="s">
        <v>2932</v>
      </c>
      <c r="F81" s="38" t="str">
        <f>_xlfn.XLOOKUP(Tabla20[[#This Row],[cedula]],TMODELO[Numero Documento],TMODELO[Empleado])</f>
        <v>CARLOS RIGALDY UREÑA UREÑA</v>
      </c>
      <c r="G81" s="38" t="str">
        <f>_xlfn.XLOOKUP(Tabla20[[#This Row],[cedula]],TMODELO[Numero Documento],TMODELO[Cargo])</f>
        <v>SEGURIDAD MILITAR</v>
      </c>
      <c r="H81" s="38" t="str">
        <f>_xlfn.XLOOKUP(Tabla20[[#This Row],[cedula]],TMODELO[Numero Documento],TMODELO[Lugar Funciones])</f>
        <v>MINISTERIO DE CULTURA</v>
      </c>
      <c r="I81" s="45" t="str">
        <f>_xlfn.XLOOKUP(Tabla20[[#This Row],[cedula]],TCARRERA[CEDULA],TCARRERA[CATEGORIA DEL SERVIDOR],"")</f>
        <v/>
      </c>
      <c r="J81" s="45" t="str">
        <f>Tabla20[[#This Row],[TIPO]]</f>
        <v>SEGURIDAD</v>
      </c>
      <c r="K8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1" s="24" t="str">
        <f>IF(Tabla20[[#This Row],[CARRERA]]="CARRERA ADMINISTRATIVA",Tabla20[[#This Row],[CARRERA]],Tabla20[[#This Row],[STATUS]])</f>
        <v>SEGURIDAD</v>
      </c>
      <c r="M81" s="35" t="str">
        <f>IF(Tabla20[[#This Row],[TIPO]]="Temporales",_xlfn.XLOOKUP(Tabla20[[#This Row],[NOMBRE Y APELLIDO]],TFECHAS[NOMBRE Y APELLIDO],TFECHAS[DESDE]),"")</f>
        <v/>
      </c>
      <c r="N81" s="35" t="str">
        <f>IF(Tabla20[[#This Row],[TIPO]]="Temporales",_xlfn.XLOOKUP(Tabla20[[#This Row],[NOMBRE Y APELLIDO]],TFECHAS[NOMBRE Y APELLIDO],TFECHAS[HASTA]),"")</f>
        <v/>
      </c>
      <c r="O81" s="39">
        <f>_xlfn.XLOOKUP(Tabla20[[#This Row],[COD]],TMES[COD],TMES[sbruto])</f>
        <v>25000</v>
      </c>
      <c r="P81" s="42">
        <f>_xlfn.XLOOKUP(Tabla20[[#This Row],[COD]],TMES[COD],TMES[ISR])</f>
        <v>0</v>
      </c>
      <c r="Q81" s="40">
        <f>_xlfn.XLOOKUP(Tabla20[[#This Row],[COD]],TMES[COD],TMES[SFS])</f>
        <v>0</v>
      </c>
      <c r="R81" s="40">
        <f>_xlfn.XLOOKUP(Tabla20[[#This Row],[COD]],TMES[COD],TMES[AFP])</f>
        <v>0</v>
      </c>
      <c r="S81" s="40">
        <f>Tabla20[[#This Row],[sbruto]]-SUM(Tabla20[[#This Row],[ISR]:[AFP]])-Tabla20[[#This Row],[sneto]]</f>
        <v>0</v>
      </c>
      <c r="T81" s="40">
        <f>_xlfn.XLOOKUP(Tabla20[[#This Row],[COD]],TMES[COD],TMES[sneto])</f>
        <v>25000</v>
      </c>
      <c r="U81" s="28" t="str">
        <f>_xlfn.XLOOKUP(Tabla20[[#This Row],[cedula]],Tabla11[Numero Documento],Tabla11[GEN])</f>
        <v>M</v>
      </c>
      <c r="V81" s="29" t="str">
        <f>_xlfn.XLOOKUP(Tabla20[[#This Row],[cedula]],TMODELO[Numero Documento],TMODELO[Lugar Funciones Codigo])</f>
        <v>01.83</v>
      </c>
    </row>
    <row r="82" spans="1:22" hidden="1">
      <c r="A82" s="38" t="s">
        <v>3053</v>
      </c>
      <c r="B82" s="38" t="s">
        <v>248</v>
      </c>
      <c r="C82" s="38" t="s">
        <v>3088</v>
      </c>
      <c r="D82" s="38" t="str">
        <f>Tabla20[[#This Row],[cedula]]&amp;Tabla20[[#This Row],[ctapresup]]</f>
        <v>402214043912.1.2.2.05</v>
      </c>
      <c r="E82" s="38" t="s">
        <v>2957</v>
      </c>
      <c r="F82" s="38" t="str">
        <f>_xlfn.XLOOKUP(Tabla20[[#This Row],[cedula]],TMODELO[Numero Documento],TMODELO[Empleado])</f>
        <v>JANLE CATANO BERROA</v>
      </c>
      <c r="G82" s="38" t="str">
        <f>_xlfn.XLOOKUP(Tabla20[[#This Row],[cedula]],TMODELO[Numero Documento],TMODELO[Cargo])</f>
        <v>SEGURIDAD MILITAR</v>
      </c>
      <c r="H82" s="38" t="str">
        <f>_xlfn.XLOOKUP(Tabla20[[#This Row],[cedula]],TMODELO[Numero Documento],TMODELO[Lugar Funciones])</f>
        <v>MINISTERIO DE CULTURA</v>
      </c>
      <c r="I82" s="45" t="str">
        <f>_xlfn.XLOOKUP(Tabla20[[#This Row],[cedula]],TCARRERA[CEDULA],TCARRERA[CATEGORIA DEL SERVIDOR],"")</f>
        <v/>
      </c>
      <c r="J82" s="45" t="str">
        <f>Tabla20[[#This Row],[TIPO]]</f>
        <v>SEGURIDAD</v>
      </c>
      <c r="K8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2" s="24" t="str">
        <f>IF(Tabla20[[#This Row],[CARRERA]]="CARRERA ADMINISTRATIVA",Tabla20[[#This Row],[CARRERA]],Tabla20[[#This Row],[STATUS]])</f>
        <v>SEGURIDAD</v>
      </c>
      <c r="M82" s="35" t="str">
        <f>IF(Tabla20[[#This Row],[TIPO]]="Temporales",_xlfn.XLOOKUP(Tabla20[[#This Row],[NOMBRE Y APELLIDO]],TFECHAS[NOMBRE Y APELLIDO],TFECHAS[DESDE]),"")</f>
        <v/>
      </c>
      <c r="N82" s="35" t="str">
        <f>IF(Tabla20[[#This Row],[TIPO]]="Temporales",_xlfn.XLOOKUP(Tabla20[[#This Row],[NOMBRE Y APELLIDO]],TFECHAS[NOMBRE Y APELLIDO],TFECHAS[HASTA]),"")</f>
        <v/>
      </c>
      <c r="O82" s="39">
        <f>_xlfn.XLOOKUP(Tabla20[[#This Row],[COD]],TMES[COD],TMES[sbruto])</f>
        <v>25000</v>
      </c>
      <c r="P82" s="44">
        <f>_xlfn.XLOOKUP(Tabla20[[#This Row],[COD]],TMES[COD],TMES[ISR])</f>
        <v>0</v>
      </c>
      <c r="Q82" s="40">
        <f>_xlfn.XLOOKUP(Tabla20[[#This Row],[COD]],TMES[COD],TMES[SFS])</f>
        <v>0</v>
      </c>
      <c r="R82" s="40">
        <f>_xlfn.XLOOKUP(Tabla20[[#This Row],[COD]],TMES[COD],TMES[AFP])</f>
        <v>0</v>
      </c>
      <c r="S82" s="40">
        <f>Tabla20[[#This Row],[sbruto]]-SUM(Tabla20[[#This Row],[ISR]:[AFP]])-Tabla20[[#This Row],[sneto]]</f>
        <v>0</v>
      </c>
      <c r="T82" s="40">
        <f>_xlfn.XLOOKUP(Tabla20[[#This Row],[COD]],TMES[COD],TMES[sneto])</f>
        <v>25000</v>
      </c>
      <c r="U82" s="28" t="str">
        <f>_xlfn.XLOOKUP(Tabla20[[#This Row],[cedula]],Tabla11[Numero Documento],Tabla11[GEN])</f>
        <v>M</v>
      </c>
      <c r="V82" s="29" t="str">
        <f>_xlfn.XLOOKUP(Tabla20[[#This Row],[cedula]],TMODELO[Numero Documento],TMODELO[Lugar Funciones Codigo])</f>
        <v>01.83</v>
      </c>
    </row>
    <row r="83" spans="1:22" hidden="1">
      <c r="A83" s="57" t="s">
        <v>3053</v>
      </c>
      <c r="B83" s="57" t="s">
        <v>248</v>
      </c>
      <c r="C83" s="57" t="s">
        <v>3088</v>
      </c>
      <c r="D83" s="57" t="str">
        <f>Tabla20[[#This Row],[cedula]]&amp;Tabla20[[#This Row],[ctapresup]]</f>
        <v>402260457362.1.2.2.05</v>
      </c>
      <c r="E83" s="57" t="s">
        <v>3031</v>
      </c>
      <c r="F83" s="38" t="str">
        <f>_xlfn.XLOOKUP(Tabla20[[#This Row],[cedula]],TMODELO[Numero Documento],TMODELO[Empleado])</f>
        <v>WILSON MANUEL MARTE ESPINAL</v>
      </c>
      <c r="G83" s="57" t="str">
        <f>_xlfn.XLOOKUP(Tabla20[[#This Row],[cedula]],TMODELO[Numero Documento],TMODELO[Cargo])</f>
        <v>SEGURIDAD MILITAR</v>
      </c>
      <c r="H83" s="57" t="str">
        <f>_xlfn.XLOOKUP(Tabla20[[#This Row],[cedula]],TMODELO[Numero Documento],TMODELO[Lugar Funciones])</f>
        <v>MINISTERIO DE CULTURA</v>
      </c>
      <c r="I83" s="45" t="str">
        <f>_xlfn.XLOOKUP(Tabla20[[#This Row],[cedula]],TCARRERA[CEDULA],TCARRERA[CATEGORIA DEL SERVIDOR],"")</f>
        <v/>
      </c>
      <c r="J83" s="45" t="str">
        <f>Tabla20[[#This Row],[TIPO]]</f>
        <v>SEGURIDAD</v>
      </c>
      <c r="K83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3" s="24" t="str">
        <f>IF(Tabla20[[#This Row],[CARRERA]]="CARRERA ADMINISTRATIVA",Tabla20[[#This Row],[CARRERA]],Tabla20[[#This Row],[STATUS]])</f>
        <v>SEGURIDAD</v>
      </c>
      <c r="M83" s="59" t="str">
        <f>IF(Tabla20[[#This Row],[TIPO]]="Temporales",_xlfn.XLOOKUP(Tabla20[[#This Row],[NOMBRE Y APELLIDO]],TFECHAS[NOMBRE Y APELLIDO],TFECHAS[DESDE]),"")</f>
        <v/>
      </c>
      <c r="N83" s="59" t="str">
        <f>IF(Tabla20[[#This Row],[TIPO]]="Temporales",_xlfn.XLOOKUP(Tabla20[[#This Row],[NOMBRE Y APELLIDO]],TFECHAS[NOMBRE Y APELLIDO],TFECHAS[HASTA]),"")</f>
        <v/>
      </c>
      <c r="O83" s="71">
        <f>_xlfn.XLOOKUP(Tabla20[[#This Row],[COD]],TMES[COD],TMES[sbruto])</f>
        <v>25000</v>
      </c>
      <c r="P83" s="79">
        <f>_xlfn.XLOOKUP(Tabla20[[#This Row],[COD]],TMES[COD],TMES[ISR])</f>
        <v>0</v>
      </c>
      <c r="Q83" s="80">
        <f>_xlfn.XLOOKUP(Tabla20[[#This Row],[COD]],TMES[COD],TMES[SFS])</f>
        <v>0</v>
      </c>
      <c r="R83" s="80">
        <f>_xlfn.XLOOKUP(Tabla20[[#This Row],[COD]],TMES[COD],TMES[AFP])</f>
        <v>0</v>
      </c>
      <c r="S83" s="74">
        <f>Tabla20[[#This Row],[sbruto]]-SUM(Tabla20[[#This Row],[ISR]:[AFP]])-Tabla20[[#This Row],[sneto]]</f>
        <v>0</v>
      </c>
      <c r="T83" s="71">
        <f>_xlfn.XLOOKUP(Tabla20[[#This Row],[COD]],TMES[COD],TMES[sneto])</f>
        <v>25000</v>
      </c>
      <c r="U83" s="28" t="str">
        <f>_xlfn.XLOOKUP(Tabla20[[#This Row],[cedula]],Tabla11[Numero Documento],Tabla11[GEN])</f>
        <v>M</v>
      </c>
      <c r="V83" s="65" t="str">
        <f>_xlfn.XLOOKUP(Tabla20[[#This Row],[cedula]],TMODELO[Numero Documento],TMODELO[Lugar Funciones Codigo])</f>
        <v>01.83</v>
      </c>
    </row>
    <row r="84" spans="1:22" hidden="1">
      <c r="A84" s="38" t="s">
        <v>3053</v>
      </c>
      <c r="B84" s="38" t="s">
        <v>248</v>
      </c>
      <c r="C84" s="38" t="s">
        <v>3088</v>
      </c>
      <c r="D84" s="38" t="str">
        <f>Tabla20[[#This Row],[cedula]]&amp;Tabla20[[#This Row],[ctapresup]]</f>
        <v>001117926442.1.2.2.05</v>
      </c>
      <c r="E84" s="38" t="s">
        <v>2949</v>
      </c>
      <c r="F84" s="38" t="str">
        <f>_xlfn.XLOOKUP(Tabla20[[#This Row],[cedula]],TMODELO[Numero Documento],TMODELO[Empleado])</f>
        <v>FRANCISCO CONFESOR QUEVEDO OTAÑO</v>
      </c>
      <c r="G84" s="38" t="str">
        <f>_xlfn.XLOOKUP(Tabla20[[#This Row],[cedula]],TMODELO[Numero Documento],TMODELO[Cargo])</f>
        <v>SEGURIDAD MILITAR</v>
      </c>
      <c r="H84" s="38" t="str">
        <f>_xlfn.XLOOKUP(Tabla20[[#This Row],[cedula]],TMODELO[Numero Documento],TMODELO[Lugar Funciones])</f>
        <v>MINISTERIO DE CULTURA</v>
      </c>
      <c r="I84" s="45" t="str">
        <f>_xlfn.XLOOKUP(Tabla20[[#This Row],[cedula]],TCARRERA[CEDULA],TCARRERA[CATEGORIA DEL SERVIDOR],"")</f>
        <v/>
      </c>
      <c r="J84" s="45" t="str">
        <f>Tabla20[[#This Row],[TIPO]]</f>
        <v>SEGURIDAD</v>
      </c>
      <c r="K8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4" s="24" t="str">
        <f>IF(Tabla20[[#This Row],[CARRERA]]="CARRERA ADMINISTRATIVA",Tabla20[[#This Row],[CARRERA]],Tabla20[[#This Row],[STATUS]])</f>
        <v>SEGURIDAD</v>
      </c>
      <c r="M84" s="35" t="str">
        <f>IF(Tabla20[[#This Row],[TIPO]]="Temporales",_xlfn.XLOOKUP(Tabla20[[#This Row],[NOMBRE Y APELLIDO]],TFECHAS[NOMBRE Y APELLIDO],TFECHAS[DESDE]),"")</f>
        <v/>
      </c>
      <c r="N84" s="35" t="str">
        <f>IF(Tabla20[[#This Row],[TIPO]]="Temporales",_xlfn.XLOOKUP(Tabla20[[#This Row],[NOMBRE Y APELLIDO]],TFECHAS[NOMBRE Y APELLIDO],TFECHAS[HASTA]),"")</f>
        <v/>
      </c>
      <c r="O84" s="39">
        <f>_xlfn.XLOOKUP(Tabla20[[#This Row],[COD]],TMES[COD],TMES[sbruto])</f>
        <v>20000</v>
      </c>
      <c r="P84" s="41">
        <f>_xlfn.XLOOKUP(Tabla20[[#This Row],[COD]],TMES[COD],TMES[ISR])</f>
        <v>0</v>
      </c>
      <c r="Q84" s="40">
        <f>_xlfn.XLOOKUP(Tabla20[[#This Row],[COD]],TMES[COD],TMES[SFS])</f>
        <v>0</v>
      </c>
      <c r="R84" s="40">
        <f>_xlfn.XLOOKUP(Tabla20[[#This Row],[COD]],TMES[COD],TMES[AFP])</f>
        <v>0</v>
      </c>
      <c r="S84" s="40">
        <f>Tabla20[[#This Row],[sbruto]]-SUM(Tabla20[[#This Row],[ISR]:[AFP]])-Tabla20[[#This Row],[sneto]]</f>
        <v>0</v>
      </c>
      <c r="T84" s="40">
        <f>_xlfn.XLOOKUP(Tabla20[[#This Row],[COD]],TMES[COD],TMES[sneto])</f>
        <v>20000</v>
      </c>
      <c r="U84" s="28" t="str">
        <f>_xlfn.XLOOKUP(Tabla20[[#This Row],[cedula]],Tabla11[Numero Documento],Tabla11[GEN])</f>
        <v>M</v>
      </c>
      <c r="V84" s="29" t="str">
        <f>_xlfn.XLOOKUP(Tabla20[[#This Row],[cedula]],TMODELO[Numero Documento],TMODELO[Lugar Funciones Codigo])</f>
        <v>01.83</v>
      </c>
    </row>
    <row r="85" spans="1:22" hidden="1">
      <c r="A85" s="38" t="s">
        <v>3053</v>
      </c>
      <c r="B85" s="38" t="s">
        <v>248</v>
      </c>
      <c r="C85" s="38" t="s">
        <v>3088</v>
      </c>
      <c r="D85" s="38" t="str">
        <f>Tabla20[[#This Row],[cedula]]&amp;Tabla20[[#This Row],[ctapresup]]</f>
        <v>068000451602.1.2.2.05</v>
      </c>
      <c r="E85" s="38" t="s">
        <v>3066</v>
      </c>
      <c r="F85" s="38" t="str">
        <f>_xlfn.XLOOKUP(Tabla20[[#This Row],[cedula]],TMODELO[Numero Documento],TMODELO[Empleado])</f>
        <v>FRANCISCO ROSARIO VILLAR</v>
      </c>
      <c r="G85" s="38" t="str">
        <f>_xlfn.XLOOKUP(Tabla20[[#This Row],[cedula]],TMODELO[Numero Documento],TMODELO[Cargo])</f>
        <v>SEGURIDAD MILITAR</v>
      </c>
      <c r="H85" s="38" t="str">
        <f>_xlfn.XLOOKUP(Tabla20[[#This Row],[cedula]],TMODELO[Numero Documento],TMODELO[Lugar Funciones])</f>
        <v>MINISTERIO DE CULTURA</v>
      </c>
      <c r="I85" s="45" t="str">
        <f>_xlfn.XLOOKUP(Tabla20[[#This Row],[cedula]],TCARRERA[CEDULA],TCARRERA[CATEGORIA DEL SERVIDOR],"")</f>
        <v/>
      </c>
      <c r="J85" s="45" t="str">
        <f>Tabla20[[#This Row],[TIPO]]</f>
        <v>SEGURIDAD</v>
      </c>
      <c r="K8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5" s="24" t="str">
        <f>IF(Tabla20[[#This Row],[CARRERA]]="CARRERA ADMINISTRATIVA",Tabla20[[#This Row],[CARRERA]],Tabla20[[#This Row],[STATUS]])</f>
        <v>SEGURIDAD</v>
      </c>
      <c r="M85" s="35" t="str">
        <f>IF(Tabla20[[#This Row],[TIPO]]="Temporales",_xlfn.XLOOKUP(Tabla20[[#This Row],[NOMBRE Y APELLIDO]],TFECHAS[NOMBRE Y APELLIDO],TFECHAS[DESDE]),"")</f>
        <v/>
      </c>
      <c r="N85" s="35" t="str">
        <f>IF(Tabla20[[#This Row],[TIPO]]="Temporales",_xlfn.XLOOKUP(Tabla20[[#This Row],[NOMBRE Y APELLIDO]],TFECHAS[NOMBRE Y APELLIDO],TFECHAS[HASTA]),"")</f>
        <v/>
      </c>
      <c r="O85" s="39">
        <f>_xlfn.XLOOKUP(Tabla20[[#This Row],[COD]],TMES[COD],TMES[sbruto])</f>
        <v>20000</v>
      </c>
      <c r="P85" s="44">
        <f>_xlfn.XLOOKUP(Tabla20[[#This Row],[COD]],TMES[COD],TMES[ISR])</f>
        <v>0</v>
      </c>
      <c r="Q85" s="40">
        <f>_xlfn.XLOOKUP(Tabla20[[#This Row],[COD]],TMES[COD],TMES[SFS])</f>
        <v>0</v>
      </c>
      <c r="R85" s="40">
        <f>_xlfn.XLOOKUP(Tabla20[[#This Row],[COD]],TMES[COD],TMES[AFP])</f>
        <v>0</v>
      </c>
      <c r="S85" s="40">
        <f>Tabla20[[#This Row],[sbruto]]-SUM(Tabla20[[#This Row],[ISR]:[AFP]])-Tabla20[[#This Row],[sneto]]</f>
        <v>0</v>
      </c>
      <c r="T85" s="40">
        <f>_xlfn.XLOOKUP(Tabla20[[#This Row],[COD]],TMES[COD],TMES[sneto])</f>
        <v>20000</v>
      </c>
      <c r="U85" s="28" t="str">
        <f>_xlfn.XLOOKUP(Tabla20[[#This Row],[cedula]],Tabla11[Numero Documento],Tabla11[GEN])</f>
        <v>M</v>
      </c>
      <c r="V85" s="29" t="str">
        <f>_xlfn.XLOOKUP(Tabla20[[#This Row],[cedula]],TMODELO[Numero Documento],TMODELO[Lugar Funciones Codigo])</f>
        <v>01.83</v>
      </c>
    </row>
    <row r="86" spans="1:22" hidden="1">
      <c r="A86" s="38" t="s">
        <v>3053</v>
      </c>
      <c r="B86" s="38" t="s">
        <v>248</v>
      </c>
      <c r="C86" s="38" t="s">
        <v>3088</v>
      </c>
      <c r="D86" s="38" t="str">
        <f>Tabla20[[#This Row],[cedula]]&amp;Tabla20[[#This Row],[ctapresup]]</f>
        <v>227000311762.1.2.2.05</v>
      </c>
      <c r="E86" s="38" t="s">
        <v>2960</v>
      </c>
      <c r="F86" s="38" t="str">
        <f>_xlfn.XLOOKUP(Tabla20[[#This Row],[cedula]],TMODELO[Numero Documento],TMODELO[Empleado])</f>
        <v>JENNIFER SENA SEGURA</v>
      </c>
      <c r="G86" s="38" t="str">
        <f>_xlfn.XLOOKUP(Tabla20[[#This Row],[cedula]],TMODELO[Numero Documento],TMODELO[Cargo])</f>
        <v>SEGURIDAD MILITAR</v>
      </c>
      <c r="H86" s="38" t="str">
        <f>_xlfn.XLOOKUP(Tabla20[[#This Row],[cedula]],TMODELO[Numero Documento],TMODELO[Lugar Funciones])</f>
        <v>MINISTERIO DE CULTURA</v>
      </c>
      <c r="I86" s="45" t="str">
        <f>_xlfn.XLOOKUP(Tabla20[[#This Row],[cedula]],TCARRERA[CEDULA],TCARRERA[CATEGORIA DEL SERVIDOR],"")</f>
        <v/>
      </c>
      <c r="J86" s="45" t="str">
        <f>Tabla20[[#This Row],[TIPO]]</f>
        <v>SEGURIDAD</v>
      </c>
      <c r="K8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6" s="24" t="str">
        <f>IF(Tabla20[[#This Row],[CARRERA]]="CARRERA ADMINISTRATIVA",Tabla20[[#This Row],[CARRERA]],Tabla20[[#This Row],[STATUS]])</f>
        <v>SEGURIDAD</v>
      </c>
      <c r="M86" s="35" t="str">
        <f>IF(Tabla20[[#This Row],[TIPO]]="Temporales",_xlfn.XLOOKUP(Tabla20[[#This Row],[NOMBRE Y APELLIDO]],TFECHAS[NOMBRE Y APELLIDO],TFECHAS[DESDE]),"")</f>
        <v/>
      </c>
      <c r="N86" s="35" t="str">
        <f>IF(Tabla20[[#This Row],[TIPO]]="Temporales",_xlfn.XLOOKUP(Tabla20[[#This Row],[NOMBRE Y APELLIDO]],TFECHAS[NOMBRE Y APELLIDO],TFECHAS[HASTA]),"")</f>
        <v/>
      </c>
      <c r="O86" s="39">
        <f>_xlfn.XLOOKUP(Tabla20[[#This Row],[COD]],TMES[COD],TMES[sbruto])</f>
        <v>20000</v>
      </c>
      <c r="P86" s="42">
        <f>_xlfn.XLOOKUP(Tabla20[[#This Row],[COD]],TMES[COD],TMES[ISR])</f>
        <v>0</v>
      </c>
      <c r="Q86" s="40">
        <f>_xlfn.XLOOKUP(Tabla20[[#This Row],[COD]],TMES[COD],TMES[SFS])</f>
        <v>0</v>
      </c>
      <c r="R86" s="40">
        <f>_xlfn.XLOOKUP(Tabla20[[#This Row],[COD]],TMES[COD],TMES[AFP])</f>
        <v>0</v>
      </c>
      <c r="S86" s="40">
        <f>Tabla20[[#This Row],[sbruto]]-SUM(Tabla20[[#This Row],[ISR]:[AFP]])-Tabla20[[#This Row],[sneto]]</f>
        <v>0</v>
      </c>
      <c r="T86" s="40">
        <f>_xlfn.XLOOKUP(Tabla20[[#This Row],[COD]],TMES[COD],TMES[sneto])</f>
        <v>20000</v>
      </c>
      <c r="U86" s="28" t="str">
        <f>_xlfn.XLOOKUP(Tabla20[[#This Row],[cedula]],Tabla11[Numero Documento],Tabla11[GEN])</f>
        <v>F</v>
      </c>
      <c r="V86" s="29" t="str">
        <f>_xlfn.XLOOKUP(Tabla20[[#This Row],[cedula]],TMODELO[Numero Documento],TMODELO[Lugar Funciones Codigo])</f>
        <v>01.83</v>
      </c>
    </row>
    <row r="87" spans="1:22" hidden="1">
      <c r="A87" s="38" t="s">
        <v>3053</v>
      </c>
      <c r="B87" s="38" t="s">
        <v>248</v>
      </c>
      <c r="C87" s="38" t="s">
        <v>3088</v>
      </c>
      <c r="D87" s="38" t="str">
        <f>Tabla20[[#This Row],[cedula]]&amp;Tabla20[[#This Row],[ctapresup]]</f>
        <v>402122973742.1.2.2.05</v>
      </c>
      <c r="E87" s="38" t="s">
        <v>3344</v>
      </c>
      <c r="F87" s="38" t="str">
        <f>_xlfn.XLOOKUP(Tabla20[[#This Row],[cedula]],TMODELO[Numero Documento],TMODELO[Empleado])</f>
        <v>JOLDANY DE JESUS LUIS LAUREANO</v>
      </c>
      <c r="G87" s="38" t="str">
        <f>_xlfn.XLOOKUP(Tabla20[[#This Row],[cedula]],TMODELO[Numero Documento],TMODELO[Cargo])</f>
        <v>SEGURIDAD MILITAR</v>
      </c>
      <c r="H87" s="38" t="str">
        <f>_xlfn.XLOOKUP(Tabla20[[#This Row],[cedula]],TMODELO[Numero Documento],TMODELO[Lugar Funciones])</f>
        <v>MINISTERIO DE CULTURA</v>
      </c>
      <c r="I87" s="45" t="str">
        <f>_xlfn.XLOOKUP(Tabla20[[#This Row],[cedula]],TCARRERA[CEDULA],TCARRERA[CATEGORIA DEL SERVIDOR],"")</f>
        <v/>
      </c>
      <c r="J87" s="45" t="str">
        <f>Tabla20[[#This Row],[TIPO]]</f>
        <v>SEGURIDAD</v>
      </c>
      <c r="K8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7" s="24" t="str">
        <f>IF(Tabla20[[#This Row],[CARRERA]]="CARRERA ADMINISTRATIVA",Tabla20[[#This Row],[CARRERA]],Tabla20[[#This Row],[STATUS]])</f>
        <v>SEGURIDAD</v>
      </c>
      <c r="M87" s="35" t="str">
        <f>IF(Tabla20[[#This Row],[TIPO]]="Temporales",_xlfn.XLOOKUP(Tabla20[[#This Row],[NOMBRE Y APELLIDO]],TFECHAS[NOMBRE Y APELLIDO],TFECHAS[DESDE]),"")</f>
        <v/>
      </c>
      <c r="N87" s="35" t="str">
        <f>IF(Tabla20[[#This Row],[TIPO]]="Temporales",_xlfn.XLOOKUP(Tabla20[[#This Row],[NOMBRE Y APELLIDO]],TFECHAS[NOMBRE Y APELLIDO],TFECHAS[HASTA]),"")</f>
        <v/>
      </c>
      <c r="O87" s="39">
        <f>_xlfn.XLOOKUP(Tabla20[[#This Row],[COD]],TMES[COD],TMES[sbruto])</f>
        <v>20000</v>
      </c>
      <c r="P87" s="41">
        <f>_xlfn.XLOOKUP(Tabla20[[#This Row],[COD]],TMES[COD],TMES[ISR])</f>
        <v>0</v>
      </c>
      <c r="Q87" s="40">
        <f>_xlfn.XLOOKUP(Tabla20[[#This Row],[COD]],TMES[COD],TMES[SFS])</f>
        <v>0</v>
      </c>
      <c r="R87" s="40">
        <f>_xlfn.XLOOKUP(Tabla20[[#This Row],[COD]],TMES[COD],TMES[AFP])</f>
        <v>0</v>
      </c>
      <c r="S87" s="40">
        <f>Tabla20[[#This Row],[sbruto]]-SUM(Tabla20[[#This Row],[ISR]:[AFP]])-Tabla20[[#This Row],[sneto]]</f>
        <v>0</v>
      </c>
      <c r="T87" s="40">
        <f>_xlfn.XLOOKUP(Tabla20[[#This Row],[COD]],TMES[COD],TMES[sneto])</f>
        <v>20000</v>
      </c>
      <c r="U87" s="28" t="str">
        <f>_xlfn.XLOOKUP(Tabla20[[#This Row],[cedula]],Tabla11[Numero Documento],Tabla11[GEN])</f>
        <v>M</v>
      </c>
      <c r="V87" s="29" t="str">
        <f>_xlfn.XLOOKUP(Tabla20[[#This Row],[cedula]],TMODELO[Numero Documento],TMODELO[Lugar Funciones Codigo])</f>
        <v>01.83</v>
      </c>
    </row>
    <row r="88" spans="1:22" hidden="1">
      <c r="A88" s="38" t="s">
        <v>3053</v>
      </c>
      <c r="B88" s="38" t="s">
        <v>248</v>
      </c>
      <c r="C88" s="38" t="s">
        <v>3088</v>
      </c>
      <c r="D88" s="38" t="str">
        <f>Tabla20[[#This Row],[cedula]]&amp;Tabla20[[#This Row],[ctapresup]]</f>
        <v>001180101722.1.2.2.05</v>
      </c>
      <c r="E88" s="38" t="s">
        <v>2967</v>
      </c>
      <c r="F88" s="38" t="str">
        <f>_xlfn.XLOOKUP(Tabla20[[#This Row],[cedula]],TMODELO[Numero Documento],TMODELO[Empleado])</f>
        <v>JOSE DE JESUS CANDELIER PEÑA</v>
      </c>
      <c r="G88" s="38" t="str">
        <f>_xlfn.XLOOKUP(Tabla20[[#This Row],[cedula]],TMODELO[Numero Documento],TMODELO[Cargo])</f>
        <v>SEGURIDAD MILITAR</v>
      </c>
      <c r="H88" s="38" t="str">
        <f>_xlfn.XLOOKUP(Tabla20[[#This Row],[cedula]],TMODELO[Numero Documento],TMODELO[Lugar Funciones])</f>
        <v>MINISTERIO DE CULTURA</v>
      </c>
      <c r="I88" s="45" t="str">
        <f>_xlfn.XLOOKUP(Tabla20[[#This Row],[cedula]],TCARRERA[CEDULA],TCARRERA[CATEGORIA DEL SERVIDOR],"")</f>
        <v/>
      </c>
      <c r="J88" s="45" t="str">
        <f>Tabla20[[#This Row],[TIPO]]</f>
        <v>SEGURIDAD</v>
      </c>
      <c r="K8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8" s="24" t="str">
        <f>IF(Tabla20[[#This Row],[CARRERA]]="CARRERA ADMINISTRATIVA",Tabla20[[#This Row],[CARRERA]],Tabla20[[#This Row],[STATUS]])</f>
        <v>SEGURIDAD</v>
      </c>
      <c r="M88" s="35" t="str">
        <f>IF(Tabla20[[#This Row],[TIPO]]="Temporales",_xlfn.XLOOKUP(Tabla20[[#This Row],[NOMBRE Y APELLIDO]],TFECHAS[NOMBRE Y APELLIDO],TFECHAS[DESDE]),"")</f>
        <v/>
      </c>
      <c r="N88" s="35" t="str">
        <f>IF(Tabla20[[#This Row],[TIPO]]="Temporales",_xlfn.XLOOKUP(Tabla20[[#This Row],[NOMBRE Y APELLIDO]],TFECHAS[NOMBRE Y APELLIDO],TFECHAS[HASTA]),"")</f>
        <v/>
      </c>
      <c r="O88" s="39">
        <f>_xlfn.XLOOKUP(Tabla20[[#This Row],[COD]],TMES[COD],TMES[sbruto])</f>
        <v>20000</v>
      </c>
      <c r="P88" s="44">
        <f>_xlfn.XLOOKUP(Tabla20[[#This Row],[COD]],TMES[COD],TMES[ISR])</f>
        <v>0</v>
      </c>
      <c r="Q88" s="40">
        <f>_xlfn.XLOOKUP(Tabla20[[#This Row],[COD]],TMES[COD],TMES[SFS])</f>
        <v>0</v>
      </c>
      <c r="R88" s="40">
        <f>_xlfn.XLOOKUP(Tabla20[[#This Row],[COD]],TMES[COD],TMES[AFP])</f>
        <v>0</v>
      </c>
      <c r="S88" s="40">
        <f>Tabla20[[#This Row],[sbruto]]-SUM(Tabla20[[#This Row],[ISR]:[AFP]])-Tabla20[[#This Row],[sneto]]</f>
        <v>0</v>
      </c>
      <c r="T88" s="40">
        <f>_xlfn.XLOOKUP(Tabla20[[#This Row],[COD]],TMES[COD],TMES[sneto])</f>
        <v>20000</v>
      </c>
      <c r="U88" s="28" t="str">
        <f>_xlfn.XLOOKUP(Tabla20[[#This Row],[cedula]],Tabla11[Numero Documento],Tabla11[GEN])</f>
        <v>M</v>
      </c>
      <c r="V88" s="29" t="str">
        <f>_xlfn.XLOOKUP(Tabla20[[#This Row],[cedula]],TMODELO[Numero Documento],TMODELO[Lugar Funciones Codigo])</f>
        <v>01.83</v>
      </c>
    </row>
    <row r="89" spans="1:22" hidden="1">
      <c r="A89" s="38" t="s">
        <v>3053</v>
      </c>
      <c r="B89" s="38" t="s">
        <v>248</v>
      </c>
      <c r="C89" s="38" t="s">
        <v>3088</v>
      </c>
      <c r="D89" s="38" t="str">
        <f>Tabla20[[#This Row],[cedula]]&amp;Tabla20[[#This Row],[ctapresup]]</f>
        <v>225001026152.1.2.2.05</v>
      </c>
      <c r="E89" s="38" t="s">
        <v>2989</v>
      </c>
      <c r="F89" s="38" t="str">
        <f>_xlfn.XLOOKUP(Tabla20[[#This Row],[cedula]],TMODELO[Numero Documento],TMODELO[Empleado])</f>
        <v>LIONAL RAFAEL NOVAS DIAZ</v>
      </c>
      <c r="G89" s="38" t="str">
        <f>_xlfn.XLOOKUP(Tabla20[[#This Row],[cedula]],TMODELO[Numero Documento],TMODELO[Cargo])</f>
        <v>SEGURIDAD MILITAR</v>
      </c>
      <c r="H89" s="38" t="str">
        <f>_xlfn.XLOOKUP(Tabla20[[#This Row],[cedula]],TMODELO[Numero Documento],TMODELO[Lugar Funciones])</f>
        <v>MINISTERIO DE CULTURA</v>
      </c>
      <c r="I89" s="45" t="str">
        <f>_xlfn.XLOOKUP(Tabla20[[#This Row],[cedula]],TCARRERA[CEDULA],TCARRERA[CATEGORIA DEL SERVIDOR],"")</f>
        <v/>
      </c>
      <c r="J89" s="45" t="str">
        <f>Tabla20[[#This Row],[TIPO]]</f>
        <v>SEGURIDAD</v>
      </c>
      <c r="K8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9" s="24" t="str">
        <f>IF(Tabla20[[#This Row],[CARRERA]]="CARRERA ADMINISTRATIVA",Tabla20[[#This Row],[CARRERA]],Tabla20[[#This Row],[STATUS]])</f>
        <v>SEGURIDAD</v>
      </c>
      <c r="M89" s="35" t="str">
        <f>IF(Tabla20[[#This Row],[TIPO]]="Temporales",_xlfn.XLOOKUP(Tabla20[[#This Row],[NOMBRE Y APELLIDO]],TFECHAS[NOMBRE Y APELLIDO],TFECHAS[DESDE]),"")</f>
        <v/>
      </c>
      <c r="N89" s="35" t="str">
        <f>IF(Tabla20[[#This Row],[TIPO]]="Temporales",_xlfn.XLOOKUP(Tabla20[[#This Row],[NOMBRE Y APELLIDO]],TFECHAS[NOMBRE Y APELLIDO],TFECHAS[HASTA]),"")</f>
        <v/>
      </c>
      <c r="O89" s="39">
        <f>_xlfn.XLOOKUP(Tabla20[[#This Row],[COD]],TMES[COD],TMES[sbruto])</f>
        <v>20000</v>
      </c>
      <c r="P89" s="40">
        <f>_xlfn.XLOOKUP(Tabla20[[#This Row],[COD]],TMES[COD],TMES[ISR])</f>
        <v>0</v>
      </c>
      <c r="Q89" s="40">
        <f>_xlfn.XLOOKUP(Tabla20[[#This Row],[COD]],TMES[COD],TMES[SFS])</f>
        <v>0</v>
      </c>
      <c r="R89" s="40">
        <f>_xlfn.XLOOKUP(Tabla20[[#This Row],[COD]],TMES[COD],TMES[AFP])</f>
        <v>0</v>
      </c>
      <c r="S89" s="40">
        <f>Tabla20[[#This Row],[sbruto]]-SUM(Tabla20[[#This Row],[ISR]:[AFP]])-Tabla20[[#This Row],[sneto]]</f>
        <v>0</v>
      </c>
      <c r="T89" s="40">
        <f>_xlfn.XLOOKUP(Tabla20[[#This Row],[COD]],TMES[COD],TMES[sneto])</f>
        <v>20000</v>
      </c>
      <c r="U89" s="28" t="str">
        <f>_xlfn.XLOOKUP(Tabla20[[#This Row],[cedula]],Tabla11[Numero Documento],Tabla11[GEN])</f>
        <v>M</v>
      </c>
      <c r="V89" s="29" t="str">
        <f>_xlfn.XLOOKUP(Tabla20[[#This Row],[cedula]],TMODELO[Numero Documento],TMODELO[Lugar Funciones Codigo])</f>
        <v>01.83</v>
      </c>
    </row>
    <row r="90" spans="1:22" hidden="1">
      <c r="A90" s="38" t="s">
        <v>3053</v>
      </c>
      <c r="B90" s="38" t="s">
        <v>248</v>
      </c>
      <c r="C90" s="38" t="s">
        <v>3088</v>
      </c>
      <c r="D90" s="38" t="str">
        <f>Tabla20[[#This Row],[cedula]]&amp;Tabla20[[#This Row],[ctapresup]]</f>
        <v>008002278602.1.2.2.05</v>
      </c>
      <c r="E90" s="38" t="s">
        <v>3003</v>
      </c>
      <c r="F90" s="38" t="str">
        <f>_xlfn.XLOOKUP(Tabla20[[#This Row],[cedula]],TMODELO[Numero Documento],TMODELO[Empleado])</f>
        <v>MUSOLINE ANTONIO BURGOS</v>
      </c>
      <c r="G90" s="38" t="str">
        <f>_xlfn.XLOOKUP(Tabla20[[#This Row],[cedula]],TMODELO[Numero Documento],TMODELO[Cargo])</f>
        <v>SEGURIDAD MILITAR</v>
      </c>
      <c r="H90" s="38" t="str">
        <f>_xlfn.XLOOKUP(Tabla20[[#This Row],[cedula]],TMODELO[Numero Documento],TMODELO[Lugar Funciones])</f>
        <v>MINISTERIO DE CULTURA</v>
      </c>
      <c r="I90" s="45" t="str">
        <f>_xlfn.XLOOKUP(Tabla20[[#This Row],[cedula]],TCARRERA[CEDULA],TCARRERA[CATEGORIA DEL SERVIDOR],"")</f>
        <v/>
      </c>
      <c r="J90" s="45" t="str">
        <f>Tabla20[[#This Row],[TIPO]]</f>
        <v>SEGURIDAD</v>
      </c>
      <c r="K9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0" s="24" t="str">
        <f>IF(Tabla20[[#This Row],[CARRERA]]="CARRERA ADMINISTRATIVA",Tabla20[[#This Row],[CARRERA]],Tabla20[[#This Row],[STATUS]])</f>
        <v>SEGURIDAD</v>
      </c>
      <c r="M90" s="35" t="str">
        <f>IF(Tabla20[[#This Row],[TIPO]]="Temporales",_xlfn.XLOOKUP(Tabla20[[#This Row],[NOMBRE Y APELLIDO]],TFECHAS[NOMBRE Y APELLIDO],TFECHAS[DESDE]),"")</f>
        <v/>
      </c>
      <c r="N90" s="35" t="str">
        <f>IF(Tabla20[[#This Row],[TIPO]]="Temporales",_xlfn.XLOOKUP(Tabla20[[#This Row],[NOMBRE Y APELLIDO]],TFECHAS[NOMBRE Y APELLIDO],TFECHAS[HASTA]),"")</f>
        <v/>
      </c>
      <c r="O90" s="39">
        <f>_xlfn.XLOOKUP(Tabla20[[#This Row],[COD]],TMES[COD],TMES[sbruto])</f>
        <v>20000</v>
      </c>
      <c r="P90" s="44">
        <f>_xlfn.XLOOKUP(Tabla20[[#This Row],[COD]],TMES[COD],TMES[ISR])</f>
        <v>0</v>
      </c>
      <c r="Q90" s="40">
        <f>_xlfn.XLOOKUP(Tabla20[[#This Row],[COD]],TMES[COD],TMES[SFS])</f>
        <v>0</v>
      </c>
      <c r="R90" s="40">
        <f>_xlfn.XLOOKUP(Tabla20[[#This Row],[COD]],TMES[COD],TMES[AFP])</f>
        <v>0</v>
      </c>
      <c r="S90" s="40">
        <f>Tabla20[[#This Row],[sbruto]]-SUM(Tabla20[[#This Row],[ISR]:[AFP]])-Tabla20[[#This Row],[sneto]]</f>
        <v>0</v>
      </c>
      <c r="T90" s="40">
        <f>_xlfn.XLOOKUP(Tabla20[[#This Row],[COD]],TMES[COD],TMES[sneto])</f>
        <v>20000</v>
      </c>
      <c r="U90" s="28" t="str">
        <f>_xlfn.XLOOKUP(Tabla20[[#This Row],[cedula]],Tabla11[Numero Documento],Tabla11[GEN])</f>
        <v>M</v>
      </c>
      <c r="V90" s="29" t="str">
        <f>_xlfn.XLOOKUP(Tabla20[[#This Row],[cedula]],TMODELO[Numero Documento],TMODELO[Lugar Funciones Codigo])</f>
        <v>01.83</v>
      </c>
    </row>
    <row r="91" spans="1:22" hidden="1">
      <c r="A91" s="38" t="s">
        <v>3053</v>
      </c>
      <c r="B91" s="38" t="s">
        <v>248</v>
      </c>
      <c r="C91" s="38" t="s">
        <v>3088</v>
      </c>
      <c r="D91" s="38" t="str">
        <f>Tabla20[[#This Row],[cedula]]&amp;Tabla20[[#This Row],[ctapresup]]</f>
        <v>402263546582.1.2.2.05</v>
      </c>
      <c r="E91" s="38" t="s">
        <v>2976</v>
      </c>
      <c r="F91" s="38" t="str">
        <f>_xlfn.XLOOKUP(Tabla20[[#This Row],[cedula]],TMODELO[Numero Documento],TMODELO[Empleado])</f>
        <v>JUAN OMAR PACHECO FIGUEROA</v>
      </c>
      <c r="G91" s="38" t="str">
        <f>_xlfn.XLOOKUP(Tabla20[[#This Row],[cedula]],TMODELO[Numero Documento],TMODELO[Cargo])</f>
        <v>SEGURIDAD MILITAR</v>
      </c>
      <c r="H91" s="38" t="str">
        <f>_xlfn.XLOOKUP(Tabla20[[#This Row],[cedula]],TMODELO[Numero Documento],TMODELO[Lugar Funciones])</f>
        <v>MINISTERIO DE CULTURA</v>
      </c>
      <c r="I91" s="45" t="str">
        <f>_xlfn.XLOOKUP(Tabla20[[#This Row],[cedula]],TCARRERA[CEDULA],TCARRERA[CATEGORIA DEL SERVIDOR],"")</f>
        <v/>
      </c>
      <c r="J91" s="45" t="str">
        <f>Tabla20[[#This Row],[TIPO]]</f>
        <v>SEGURIDAD</v>
      </c>
      <c r="K9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1" s="24" t="str">
        <f>IF(Tabla20[[#This Row],[CARRERA]]="CARRERA ADMINISTRATIVA",Tabla20[[#This Row],[CARRERA]],Tabla20[[#This Row],[STATUS]])</f>
        <v>SEGURIDAD</v>
      </c>
      <c r="M91" s="34" t="str">
        <f>IF(Tabla20[[#This Row],[TIPO]]="Temporales",_xlfn.XLOOKUP(Tabla20[[#This Row],[NOMBRE Y APELLIDO]],TFECHAS[NOMBRE Y APELLIDO],TFECHAS[DESDE]),"")</f>
        <v/>
      </c>
      <c r="N91" s="34" t="str">
        <f>IF(Tabla20[[#This Row],[TIPO]]="Temporales",_xlfn.XLOOKUP(Tabla20[[#This Row],[NOMBRE Y APELLIDO]],TFECHAS[NOMBRE Y APELLIDO],TFECHAS[HASTA]),"")</f>
        <v/>
      </c>
      <c r="O91" s="39">
        <f>_xlfn.XLOOKUP(Tabla20[[#This Row],[COD]],TMES[COD],TMES[sbruto])</f>
        <v>18000</v>
      </c>
      <c r="P91" s="40">
        <f>_xlfn.XLOOKUP(Tabla20[[#This Row],[COD]],TMES[COD],TMES[ISR])</f>
        <v>0</v>
      </c>
      <c r="Q91" s="40">
        <f>_xlfn.XLOOKUP(Tabla20[[#This Row],[COD]],TMES[COD],TMES[SFS])</f>
        <v>0</v>
      </c>
      <c r="R91" s="40">
        <f>_xlfn.XLOOKUP(Tabla20[[#This Row],[COD]],TMES[COD],TMES[AFP])</f>
        <v>0</v>
      </c>
      <c r="S91" s="40">
        <f>Tabla20[[#This Row],[sbruto]]-SUM(Tabla20[[#This Row],[ISR]:[AFP]])-Tabla20[[#This Row],[sneto]]</f>
        <v>0</v>
      </c>
      <c r="T91" s="40">
        <f>_xlfn.XLOOKUP(Tabla20[[#This Row],[COD]],TMES[COD],TMES[sneto])</f>
        <v>18000</v>
      </c>
      <c r="U91" s="28" t="str">
        <f>_xlfn.XLOOKUP(Tabla20[[#This Row],[cedula]],Tabla11[Numero Documento],Tabla11[GEN])</f>
        <v>M</v>
      </c>
      <c r="V91" s="29" t="str">
        <f>_xlfn.XLOOKUP(Tabla20[[#This Row],[cedula]],TMODELO[Numero Documento],TMODELO[Lugar Funciones Codigo])</f>
        <v>01.83</v>
      </c>
    </row>
    <row r="92" spans="1:22" hidden="1">
      <c r="A92" s="38" t="s">
        <v>3053</v>
      </c>
      <c r="B92" s="38" t="s">
        <v>248</v>
      </c>
      <c r="C92" s="38" t="s">
        <v>3088</v>
      </c>
      <c r="D92" s="38" t="str">
        <f>Tabla20[[#This Row],[cedula]]&amp;Tabla20[[#This Row],[ctapresup]]</f>
        <v>001114726502.1.2.2.05</v>
      </c>
      <c r="E92" s="38" t="s">
        <v>3253</v>
      </c>
      <c r="F92" s="38" t="str">
        <f>_xlfn.XLOOKUP(Tabla20[[#This Row],[cedula]],TMODELO[Numero Documento],TMODELO[Empleado])</f>
        <v>BERKIN RODRIGUEZ MATEO</v>
      </c>
      <c r="G92" s="38" t="str">
        <f>_xlfn.XLOOKUP(Tabla20[[#This Row],[cedula]],TMODELO[Numero Documento],TMODELO[Cargo])</f>
        <v>SEGURIDAD MILITAR</v>
      </c>
      <c r="H92" s="38" t="str">
        <f>_xlfn.XLOOKUP(Tabla20[[#This Row],[cedula]],TMODELO[Numero Documento],TMODELO[Lugar Funciones])</f>
        <v>MINISTERIO DE CULTURA</v>
      </c>
      <c r="I92" s="45" t="str">
        <f>_xlfn.XLOOKUP(Tabla20[[#This Row],[cedula]],TCARRERA[CEDULA],TCARRERA[CATEGORIA DEL SERVIDOR],"")</f>
        <v/>
      </c>
      <c r="J92" s="45" t="str">
        <f>Tabla20[[#This Row],[TIPO]]</f>
        <v>SEGURIDAD</v>
      </c>
      <c r="K9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2" s="24" t="str">
        <f>IF(Tabla20[[#This Row],[CARRERA]]="CARRERA ADMINISTRATIVA",Tabla20[[#This Row],[CARRERA]],Tabla20[[#This Row],[STATUS]])</f>
        <v>SEGURIDAD</v>
      </c>
      <c r="M92" s="35" t="str">
        <f>IF(Tabla20[[#This Row],[TIPO]]="Temporales",_xlfn.XLOOKUP(Tabla20[[#This Row],[NOMBRE Y APELLIDO]],TFECHAS[NOMBRE Y APELLIDO],TFECHAS[DESDE]),"")</f>
        <v/>
      </c>
      <c r="N92" s="35" t="str">
        <f>IF(Tabla20[[#This Row],[TIPO]]="Temporales",_xlfn.XLOOKUP(Tabla20[[#This Row],[NOMBRE Y APELLIDO]],TFECHAS[NOMBRE Y APELLIDO],TFECHAS[HASTA]),"")</f>
        <v/>
      </c>
      <c r="O92" s="39">
        <f>_xlfn.XLOOKUP(Tabla20[[#This Row],[COD]],TMES[COD],TMES[sbruto])</f>
        <v>15000</v>
      </c>
      <c r="P92" s="44">
        <f>_xlfn.XLOOKUP(Tabla20[[#This Row],[COD]],TMES[COD],TMES[ISR])</f>
        <v>0</v>
      </c>
      <c r="Q92" s="42">
        <f>_xlfn.XLOOKUP(Tabla20[[#This Row],[COD]],TMES[COD],TMES[SFS])</f>
        <v>0</v>
      </c>
      <c r="R92" s="42">
        <f>_xlfn.XLOOKUP(Tabla20[[#This Row],[COD]],TMES[COD],TMES[AFP])</f>
        <v>0</v>
      </c>
      <c r="S92" s="40">
        <f>Tabla20[[#This Row],[sbruto]]-SUM(Tabla20[[#This Row],[ISR]:[AFP]])-Tabla20[[#This Row],[sneto]]</f>
        <v>0</v>
      </c>
      <c r="T92" s="42">
        <f>_xlfn.XLOOKUP(Tabla20[[#This Row],[COD]],TMES[COD],TMES[sneto])</f>
        <v>15000</v>
      </c>
      <c r="U92" s="28" t="str">
        <f>_xlfn.XLOOKUP(Tabla20[[#This Row],[cedula]],Tabla11[Numero Documento],Tabla11[GEN])</f>
        <v>M</v>
      </c>
      <c r="V92" s="29" t="str">
        <f>_xlfn.XLOOKUP(Tabla20[[#This Row],[cedula]],TMODELO[Numero Documento],TMODELO[Lugar Funciones Codigo])</f>
        <v>01.83</v>
      </c>
    </row>
    <row r="93" spans="1:22" hidden="1">
      <c r="A93" s="38" t="s">
        <v>3053</v>
      </c>
      <c r="B93" s="38" t="s">
        <v>248</v>
      </c>
      <c r="C93" s="38" t="s">
        <v>3088</v>
      </c>
      <c r="D93" s="38" t="str">
        <f>Tabla20[[#This Row],[cedula]]&amp;Tabla20[[#This Row],[ctapresup]]</f>
        <v>016001539002.1.2.2.05</v>
      </c>
      <c r="E93" s="38" t="s">
        <v>2929</v>
      </c>
      <c r="F93" s="38" t="str">
        <f>_xlfn.XLOOKUP(Tabla20[[#This Row],[cedula]],TMODELO[Numero Documento],TMODELO[Empleado])</f>
        <v>CARLOS MANUEL ALCANTARA TOLENTINO</v>
      </c>
      <c r="G93" s="38" t="str">
        <f>_xlfn.XLOOKUP(Tabla20[[#This Row],[cedula]],TMODELO[Numero Documento],TMODELO[Cargo])</f>
        <v>SEGURIDAD MILITAR</v>
      </c>
      <c r="H93" s="38" t="str">
        <f>_xlfn.XLOOKUP(Tabla20[[#This Row],[cedula]],TMODELO[Numero Documento],TMODELO[Lugar Funciones])</f>
        <v>MINISTERIO DE CULTURA</v>
      </c>
      <c r="I93" s="45" t="str">
        <f>_xlfn.XLOOKUP(Tabla20[[#This Row],[cedula]],TCARRERA[CEDULA],TCARRERA[CATEGORIA DEL SERVIDOR],"")</f>
        <v/>
      </c>
      <c r="J93" s="45" t="str">
        <f>Tabla20[[#This Row],[TIPO]]</f>
        <v>SEGURIDAD</v>
      </c>
      <c r="K9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3" s="24" t="str">
        <f>IF(Tabla20[[#This Row],[CARRERA]]="CARRERA ADMINISTRATIVA",Tabla20[[#This Row],[CARRERA]],Tabla20[[#This Row],[STATUS]])</f>
        <v>SEGURIDAD</v>
      </c>
      <c r="M93" s="35" t="str">
        <f>IF(Tabla20[[#This Row],[TIPO]]="Temporales",_xlfn.XLOOKUP(Tabla20[[#This Row],[NOMBRE Y APELLIDO]],TFECHAS[NOMBRE Y APELLIDO],TFECHAS[DESDE]),"")</f>
        <v/>
      </c>
      <c r="N93" s="35" t="str">
        <f>IF(Tabla20[[#This Row],[TIPO]]="Temporales",_xlfn.XLOOKUP(Tabla20[[#This Row],[NOMBRE Y APELLIDO]],TFECHAS[NOMBRE Y APELLIDO],TFECHAS[HASTA]),"")</f>
        <v/>
      </c>
      <c r="O93" s="39">
        <f>_xlfn.XLOOKUP(Tabla20[[#This Row],[COD]],TMES[COD],TMES[sbruto])</f>
        <v>15000</v>
      </c>
      <c r="P93" s="44">
        <f>_xlfn.XLOOKUP(Tabla20[[#This Row],[COD]],TMES[COD],TMES[ISR])</f>
        <v>0</v>
      </c>
      <c r="Q93" s="40">
        <f>_xlfn.XLOOKUP(Tabla20[[#This Row],[COD]],TMES[COD],TMES[SFS])</f>
        <v>0</v>
      </c>
      <c r="R93" s="40">
        <f>_xlfn.XLOOKUP(Tabla20[[#This Row],[COD]],TMES[COD],TMES[AFP])</f>
        <v>0</v>
      </c>
      <c r="S93" s="40">
        <f>Tabla20[[#This Row],[sbruto]]-SUM(Tabla20[[#This Row],[ISR]:[AFP]])-Tabla20[[#This Row],[sneto]]</f>
        <v>0</v>
      </c>
      <c r="T93" s="40">
        <f>_xlfn.XLOOKUP(Tabla20[[#This Row],[COD]],TMES[COD],TMES[sneto])</f>
        <v>15000</v>
      </c>
      <c r="U93" s="28" t="str">
        <f>_xlfn.XLOOKUP(Tabla20[[#This Row],[cedula]],Tabla11[Numero Documento],Tabla11[GEN])</f>
        <v>M</v>
      </c>
      <c r="V93" s="29" t="str">
        <f>_xlfn.XLOOKUP(Tabla20[[#This Row],[cedula]],TMODELO[Numero Documento],TMODELO[Lugar Funciones Codigo])</f>
        <v>01.83</v>
      </c>
    </row>
    <row r="94" spans="1:22" hidden="1">
      <c r="A94" s="38" t="s">
        <v>3053</v>
      </c>
      <c r="B94" s="38" t="s">
        <v>248</v>
      </c>
      <c r="C94" s="38" t="s">
        <v>3088</v>
      </c>
      <c r="D94" s="38" t="str">
        <f>Tabla20[[#This Row],[cedula]]&amp;Tabla20[[#This Row],[ctapresup]]</f>
        <v>027002821932.1.2.2.05</v>
      </c>
      <c r="E94" s="38" t="s">
        <v>2955</v>
      </c>
      <c r="F94" s="38" t="str">
        <f>_xlfn.XLOOKUP(Tabla20[[#This Row],[cedula]],TMODELO[Numero Documento],TMODELO[Empleado])</f>
        <v>HENRRI CARPIO DE JESUS</v>
      </c>
      <c r="G94" s="38" t="str">
        <f>_xlfn.XLOOKUP(Tabla20[[#This Row],[cedula]],TMODELO[Numero Documento],TMODELO[Cargo])</f>
        <v>SEGURIDAD MILITAR</v>
      </c>
      <c r="H94" s="38" t="str">
        <f>_xlfn.XLOOKUP(Tabla20[[#This Row],[cedula]],TMODELO[Numero Documento],TMODELO[Lugar Funciones])</f>
        <v>MINISTERIO DE CULTURA</v>
      </c>
      <c r="I94" s="45" t="str">
        <f>_xlfn.XLOOKUP(Tabla20[[#This Row],[cedula]],TCARRERA[CEDULA],TCARRERA[CATEGORIA DEL SERVIDOR],"")</f>
        <v/>
      </c>
      <c r="J94" s="45" t="str">
        <f>Tabla20[[#This Row],[TIPO]]</f>
        <v>SEGURIDAD</v>
      </c>
      <c r="K9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4" s="24" t="str">
        <f>IF(Tabla20[[#This Row],[CARRERA]]="CARRERA ADMINISTRATIVA",Tabla20[[#This Row],[CARRERA]],Tabla20[[#This Row],[STATUS]])</f>
        <v>SEGURIDAD</v>
      </c>
      <c r="M94" s="35" t="str">
        <f>IF(Tabla20[[#This Row],[TIPO]]="Temporales",_xlfn.XLOOKUP(Tabla20[[#This Row],[NOMBRE Y APELLIDO]],TFECHAS[NOMBRE Y APELLIDO],TFECHAS[DESDE]),"")</f>
        <v/>
      </c>
      <c r="N94" s="35" t="str">
        <f>IF(Tabla20[[#This Row],[TIPO]]="Temporales",_xlfn.XLOOKUP(Tabla20[[#This Row],[NOMBRE Y APELLIDO]],TFECHAS[NOMBRE Y APELLIDO],TFECHAS[HASTA]),"")</f>
        <v/>
      </c>
      <c r="O94" s="39">
        <f>_xlfn.XLOOKUP(Tabla20[[#This Row],[COD]],TMES[COD],TMES[sbruto])</f>
        <v>15000</v>
      </c>
      <c r="P94" s="44">
        <f>_xlfn.XLOOKUP(Tabla20[[#This Row],[COD]],TMES[COD],TMES[ISR])</f>
        <v>0</v>
      </c>
      <c r="Q94" s="40">
        <f>_xlfn.XLOOKUP(Tabla20[[#This Row],[COD]],TMES[COD],TMES[SFS])</f>
        <v>0</v>
      </c>
      <c r="R94" s="40">
        <f>_xlfn.XLOOKUP(Tabla20[[#This Row],[COD]],TMES[COD],TMES[AFP])</f>
        <v>0</v>
      </c>
      <c r="S94" s="40">
        <f>Tabla20[[#This Row],[sbruto]]-SUM(Tabla20[[#This Row],[ISR]:[AFP]])-Tabla20[[#This Row],[sneto]]</f>
        <v>0</v>
      </c>
      <c r="T94" s="40">
        <f>_xlfn.XLOOKUP(Tabla20[[#This Row],[COD]],TMES[COD],TMES[sneto])</f>
        <v>15000</v>
      </c>
      <c r="U94" s="28" t="str">
        <f>_xlfn.XLOOKUP(Tabla20[[#This Row],[cedula]],Tabla11[Numero Documento],Tabla11[GEN])</f>
        <v>M</v>
      </c>
      <c r="V94" s="29" t="str">
        <f>_xlfn.XLOOKUP(Tabla20[[#This Row],[cedula]],TMODELO[Numero Documento],TMODELO[Lugar Funciones Codigo])</f>
        <v>01.83</v>
      </c>
    </row>
    <row r="95" spans="1:22" hidden="1">
      <c r="A95" s="38" t="s">
        <v>3053</v>
      </c>
      <c r="B95" s="38" t="s">
        <v>248</v>
      </c>
      <c r="C95" s="38" t="s">
        <v>3088</v>
      </c>
      <c r="D95" s="38" t="str">
        <f>Tabla20[[#This Row],[cedula]]&amp;Tabla20[[#This Row],[ctapresup]]</f>
        <v>001116625812.1.2.2.05</v>
      </c>
      <c r="E95" s="38" t="s">
        <v>2956</v>
      </c>
      <c r="F95" s="38" t="str">
        <f>_xlfn.XLOOKUP(Tabla20[[#This Row],[cedula]],TMODELO[Numero Documento],TMODELO[Empleado])</f>
        <v>HIPOLITO TAVERAS ROQUE</v>
      </c>
      <c r="G95" s="38" t="str">
        <f>_xlfn.XLOOKUP(Tabla20[[#This Row],[cedula]],TMODELO[Numero Documento],TMODELO[Cargo])</f>
        <v>SEGURIDAD MILITAR</v>
      </c>
      <c r="H95" s="38" t="str">
        <f>_xlfn.XLOOKUP(Tabla20[[#This Row],[cedula]],TMODELO[Numero Documento],TMODELO[Lugar Funciones])</f>
        <v>MINISTERIO DE CULTURA</v>
      </c>
      <c r="I95" s="45" t="str">
        <f>_xlfn.XLOOKUP(Tabla20[[#This Row],[cedula]],TCARRERA[CEDULA],TCARRERA[CATEGORIA DEL SERVIDOR],"")</f>
        <v/>
      </c>
      <c r="J95" s="45" t="str">
        <f>Tabla20[[#This Row],[TIPO]]</f>
        <v>SEGURIDAD</v>
      </c>
      <c r="K9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5" s="24" t="str">
        <f>IF(Tabla20[[#This Row],[CARRERA]]="CARRERA ADMINISTRATIVA",Tabla20[[#This Row],[CARRERA]],Tabla20[[#This Row],[STATUS]])</f>
        <v>SEGURIDAD</v>
      </c>
      <c r="M95" s="35" t="str">
        <f>IF(Tabla20[[#This Row],[TIPO]]="Temporales",_xlfn.XLOOKUP(Tabla20[[#This Row],[NOMBRE Y APELLIDO]],TFECHAS[NOMBRE Y APELLIDO],TFECHAS[DESDE]),"")</f>
        <v/>
      </c>
      <c r="N95" s="35" t="str">
        <f>IF(Tabla20[[#This Row],[TIPO]]="Temporales",_xlfn.XLOOKUP(Tabla20[[#This Row],[NOMBRE Y APELLIDO]],TFECHAS[NOMBRE Y APELLIDO],TFECHAS[HASTA]),"")</f>
        <v/>
      </c>
      <c r="O95" s="39">
        <f>_xlfn.XLOOKUP(Tabla20[[#This Row],[COD]],TMES[COD],TMES[sbruto])</f>
        <v>15000</v>
      </c>
      <c r="P95" s="44">
        <f>_xlfn.XLOOKUP(Tabla20[[#This Row],[COD]],TMES[COD],TMES[ISR])</f>
        <v>0</v>
      </c>
      <c r="Q95" s="40">
        <f>_xlfn.XLOOKUP(Tabla20[[#This Row],[COD]],TMES[COD],TMES[SFS])</f>
        <v>0</v>
      </c>
      <c r="R95" s="40">
        <f>_xlfn.XLOOKUP(Tabla20[[#This Row],[COD]],TMES[COD],TMES[AFP])</f>
        <v>0</v>
      </c>
      <c r="S95" s="40">
        <f>Tabla20[[#This Row],[sbruto]]-SUM(Tabla20[[#This Row],[ISR]:[AFP]])-Tabla20[[#This Row],[sneto]]</f>
        <v>0</v>
      </c>
      <c r="T95" s="40">
        <f>_xlfn.XLOOKUP(Tabla20[[#This Row],[COD]],TMES[COD],TMES[sneto])</f>
        <v>15000</v>
      </c>
      <c r="U95" s="28" t="str">
        <f>_xlfn.XLOOKUP(Tabla20[[#This Row],[cedula]],Tabla11[Numero Documento],Tabla11[GEN])</f>
        <v>M</v>
      </c>
      <c r="V95" s="29" t="str">
        <f>_xlfn.XLOOKUP(Tabla20[[#This Row],[cedula]],TMODELO[Numero Documento],TMODELO[Lugar Funciones Codigo])</f>
        <v>01.83</v>
      </c>
    </row>
    <row r="96" spans="1:22" hidden="1">
      <c r="A96" s="38" t="s">
        <v>3053</v>
      </c>
      <c r="B96" s="38" t="s">
        <v>248</v>
      </c>
      <c r="C96" s="38" t="s">
        <v>3088</v>
      </c>
      <c r="D96" s="38" t="str">
        <f>Tabla20[[#This Row],[cedula]]&amp;Tabla20[[#This Row],[ctapresup]]</f>
        <v>020001226282.1.2.2.05</v>
      </c>
      <c r="E96" s="38" t="s">
        <v>2964</v>
      </c>
      <c r="F96" s="38" t="str">
        <f>_xlfn.XLOOKUP(Tabla20[[#This Row],[cedula]],TMODELO[Numero Documento],TMODELO[Empleado])</f>
        <v>JOSE ALTAGRACIA MEDRANO PLATA</v>
      </c>
      <c r="G96" s="38" t="str">
        <f>_xlfn.XLOOKUP(Tabla20[[#This Row],[cedula]],TMODELO[Numero Documento],TMODELO[Cargo])</f>
        <v>SEGURIDAD MILITAR</v>
      </c>
      <c r="H96" s="38" t="str">
        <f>_xlfn.XLOOKUP(Tabla20[[#This Row],[cedula]],TMODELO[Numero Documento],TMODELO[Lugar Funciones])</f>
        <v>MINISTERIO DE CULTURA</v>
      </c>
      <c r="I96" s="45" t="str">
        <f>_xlfn.XLOOKUP(Tabla20[[#This Row],[cedula]],TCARRERA[CEDULA],TCARRERA[CATEGORIA DEL SERVIDOR],"")</f>
        <v/>
      </c>
      <c r="J96" s="45" t="str">
        <f>Tabla20[[#This Row],[TIPO]]</f>
        <v>SEGURIDAD</v>
      </c>
      <c r="K9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6" s="24" t="str">
        <f>IF(Tabla20[[#This Row],[CARRERA]]="CARRERA ADMINISTRATIVA",Tabla20[[#This Row],[CARRERA]],Tabla20[[#This Row],[STATUS]])</f>
        <v>SEGURIDAD</v>
      </c>
      <c r="M96" s="35" t="str">
        <f>IF(Tabla20[[#This Row],[TIPO]]="Temporales",_xlfn.XLOOKUP(Tabla20[[#This Row],[NOMBRE Y APELLIDO]],TFECHAS[NOMBRE Y APELLIDO],TFECHAS[DESDE]),"")</f>
        <v/>
      </c>
      <c r="N96" s="35" t="str">
        <f>IF(Tabla20[[#This Row],[TIPO]]="Temporales",_xlfn.XLOOKUP(Tabla20[[#This Row],[NOMBRE Y APELLIDO]],TFECHAS[NOMBRE Y APELLIDO],TFECHAS[HASTA]),"")</f>
        <v/>
      </c>
      <c r="O96" s="39">
        <f>_xlfn.XLOOKUP(Tabla20[[#This Row],[COD]],TMES[COD],TMES[sbruto])</f>
        <v>15000</v>
      </c>
      <c r="P96" s="42">
        <f>_xlfn.XLOOKUP(Tabla20[[#This Row],[COD]],TMES[COD],TMES[ISR])</f>
        <v>0</v>
      </c>
      <c r="Q96" s="40">
        <f>_xlfn.XLOOKUP(Tabla20[[#This Row],[COD]],TMES[COD],TMES[SFS])</f>
        <v>0</v>
      </c>
      <c r="R96" s="40">
        <f>_xlfn.XLOOKUP(Tabla20[[#This Row],[COD]],TMES[COD],TMES[AFP])</f>
        <v>0</v>
      </c>
      <c r="S96" s="40">
        <f>Tabla20[[#This Row],[sbruto]]-SUM(Tabla20[[#This Row],[ISR]:[AFP]])-Tabla20[[#This Row],[sneto]]</f>
        <v>0</v>
      </c>
      <c r="T96" s="40">
        <f>_xlfn.XLOOKUP(Tabla20[[#This Row],[COD]],TMES[COD],TMES[sneto])</f>
        <v>15000</v>
      </c>
      <c r="U96" s="28" t="str">
        <f>_xlfn.XLOOKUP(Tabla20[[#This Row],[cedula]],Tabla11[Numero Documento],Tabla11[GEN])</f>
        <v>M</v>
      </c>
      <c r="V96" s="29" t="str">
        <f>_xlfn.XLOOKUP(Tabla20[[#This Row],[cedula]],TMODELO[Numero Documento],TMODELO[Lugar Funciones Codigo])</f>
        <v>01.83</v>
      </c>
    </row>
    <row r="97" spans="1:22" hidden="1">
      <c r="A97" s="38" t="s">
        <v>3053</v>
      </c>
      <c r="B97" s="38" t="s">
        <v>248</v>
      </c>
      <c r="C97" s="38" t="s">
        <v>3088</v>
      </c>
      <c r="D97" s="38" t="str">
        <f>Tabla20[[#This Row],[cedula]]&amp;Tabla20[[#This Row],[ctapresup]]</f>
        <v>005004728082.1.2.2.05</v>
      </c>
      <c r="E97" s="38" t="s">
        <v>2999</v>
      </c>
      <c r="F97" s="38" t="str">
        <f>_xlfn.XLOOKUP(Tabla20[[#This Row],[cedula]],TMODELO[Numero Documento],TMODELO[Empleado])</f>
        <v>MARTHA PEREZ DE LOS SANTOS</v>
      </c>
      <c r="G97" s="38" t="str">
        <f>_xlfn.XLOOKUP(Tabla20[[#This Row],[cedula]],TMODELO[Numero Documento],TMODELO[Cargo])</f>
        <v>SEGURIDAD MILITAR</v>
      </c>
      <c r="H97" s="38" t="str">
        <f>_xlfn.XLOOKUP(Tabla20[[#This Row],[cedula]],TMODELO[Numero Documento],TMODELO[Lugar Funciones])</f>
        <v>MINISTERIO DE CULTURA</v>
      </c>
      <c r="I97" s="45" t="str">
        <f>_xlfn.XLOOKUP(Tabla20[[#This Row],[cedula]],TCARRERA[CEDULA],TCARRERA[CATEGORIA DEL SERVIDOR],"")</f>
        <v/>
      </c>
      <c r="J97" s="45" t="str">
        <f>Tabla20[[#This Row],[TIPO]]</f>
        <v>SEGURIDAD</v>
      </c>
      <c r="K9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7" s="24" t="str">
        <f>IF(Tabla20[[#This Row],[CARRERA]]="CARRERA ADMINISTRATIVA",Tabla20[[#This Row],[CARRERA]],Tabla20[[#This Row],[STATUS]])</f>
        <v>SEGURIDAD</v>
      </c>
      <c r="M97" s="34" t="str">
        <f>IF(Tabla20[[#This Row],[TIPO]]="Temporales",_xlfn.XLOOKUP(Tabla20[[#This Row],[NOMBRE Y APELLIDO]],TFECHAS[NOMBRE Y APELLIDO],TFECHAS[DESDE]),"")</f>
        <v/>
      </c>
      <c r="N97" s="34" t="str">
        <f>IF(Tabla20[[#This Row],[TIPO]]="Temporales",_xlfn.XLOOKUP(Tabla20[[#This Row],[NOMBRE Y APELLIDO]],TFECHAS[NOMBRE Y APELLIDO],TFECHAS[HASTA]),"")</f>
        <v/>
      </c>
      <c r="O97" s="39">
        <f>_xlfn.XLOOKUP(Tabla20[[#This Row],[COD]],TMES[COD],TMES[sbruto])</f>
        <v>15000</v>
      </c>
      <c r="P97" s="44">
        <f>_xlfn.XLOOKUP(Tabla20[[#This Row],[COD]],TMES[COD],TMES[ISR])</f>
        <v>0</v>
      </c>
      <c r="Q97" s="40">
        <f>_xlfn.XLOOKUP(Tabla20[[#This Row],[COD]],TMES[COD],TMES[SFS])</f>
        <v>0</v>
      </c>
      <c r="R97" s="40">
        <f>_xlfn.XLOOKUP(Tabla20[[#This Row],[COD]],TMES[COD],TMES[AFP])</f>
        <v>0</v>
      </c>
      <c r="S97" s="40">
        <f>Tabla20[[#This Row],[sbruto]]-SUM(Tabla20[[#This Row],[ISR]:[AFP]])-Tabla20[[#This Row],[sneto]]</f>
        <v>0</v>
      </c>
      <c r="T97" s="40">
        <f>_xlfn.XLOOKUP(Tabla20[[#This Row],[COD]],TMES[COD],TMES[sneto])</f>
        <v>15000</v>
      </c>
      <c r="U97" s="28" t="str">
        <f>_xlfn.XLOOKUP(Tabla20[[#This Row],[cedula]],Tabla11[Numero Documento],Tabla11[GEN])</f>
        <v>F</v>
      </c>
      <c r="V97" s="29" t="str">
        <f>_xlfn.XLOOKUP(Tabla20[[#This Row],[cedula]],TMODELO[Numero Documento],TMODELO[Lugar Funciones Codigo])</f>
        <v>01.83</v>
      </c>
    </row>
    <row r="98" spans="1:22" hidden="1">
      <c r="A98" s="38" t="s">
        <v>3053</v>
      </c>
      <c r="B98" s="38" t="s">
        <v>248</v>
      </c>
      <c r="C98" s="38" t="s">
        <v>3088</v>
      </c>
      <c r="D98" s="38" t="str">
        <f>Tabla20[[#This Row],[cedula]]&amp;Tabla20[[#This Row],[ctapresup]]</f>
        <v>012009455562.1.2.2.05</v>
      </c>
      <c r="E98" s="38" t="s">
        <v>3254</v>
      </c>
      <c r="F98" s="38" t="str">
        <f>_xlfn.XLOOKUP(Tabla20[[#This Row],[cedula]],TMODELO[Numero Documento],TMODELO[Empleado])</f>
        <v>MARTIR ADAMES PERALTA</v>
      </c>
      <c r="G98" s="38" t="str">
        <f>_xlfn.XLOOKUP(Tabla20[[#This Row],[cedula]],TMODELO[Numero Documento],TMODELO[Cargo])</f>
        <v>SEGURIDAD MILITAR</v>
      </c>
      <c r="H98" s="38" t="str">
        <f>_xlfn.XLOOKUP(Tabla20[[#This Row],[cedula]],TMODELO[Numero Documento],TMODELO[Lugar Funciones])</f>
        <v>MINISTERIO DE CULTURA</v>
      </c>
      <c r="I98" s="45" t="str">
        <f>_xlfn.XLOOKUP(Tabla20[[#This Row],[cedula]],TCARRERA[CEDULA],TCARRERA[CATEGORIA DEL SERVIDOR],"")</f>
        <v/>
      </c>
      <c r="J98" s="45" t="str">
        <f>Tabla20[[#This Row],[TIPO]]</f>
        <v>SEGURIDAD</v>
      </c>
      <c r="K9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8" s="24" t="str">
        <f>IF(Tabla20[[#This Row],[CARRERA]]="CARRERA ADMINISTRATIVA",Tabla20[[#This Row],[CARRERA]],Tabla20[[#This Row],[STATUS]])</f>
        <v>SEGURIDAD</v>
      </c>
      <c r="M98" s="35" t="str">
        <f>IF(Tabla20[[#This Row],[TIPO]]="Temporales",_xlfn.XLOOKUP(Tabla20[[#This Row],[NOMBRE Y APELLIDO]],TFECHAS[NOMBRE Y APELLIDO],TFECHAS[DESDE]),"")</f>
        <v/>
      </c>
      <c r="N98" s="35" t="str">
        <f>IF(Tabla20[[#This Row],[TIPO]]="Temporales",_xlfn.XLOOKUP(Tabla20[[#This Row],[NOMBRE Y APELLIDO]],TFECHAS[NOMBRE Y APELLIDO],TFECHAS[HASTA]),"")</f>
        <v/>
      </c>
      <c r="O98" s="39">
        <f>_xlfn.XLOOKUP(Tabla20[[#This Row],[COD]],TMES[COD],TMES[sbruto])</f>
        <v>15000</v>
      </c>
      <c r="P98" s="44">
        <f>_xlfn.XLOOKUP(Tabla20[[#This Row],[COD]],TMES[COD],TMES[ISR])</f>
        <v>0</v>
      </c>
      <c r="Q98" s="40">
        <f>_xlfn.XLOOKUP(Tabla20[[#This Row],[COD]],TMES[COD],TMES[SFS])</f>
        <v>0</v>
      </c>
      <c r="R98" s="40">
        <f>_xlfn.XLOOKUP(Tabla20[[#This Row],[COD]],TMES[COD],TMES[AFP])</f>
        <v>0</v>
      </c>
      <c r="S98" s="40">
        <f>Tabla20[[#This Row],[sbruto]]-SUM(Tabla20[[#This Row],[ISR]:[AFP]])-Tabla20[[#This Row],[sneto]]</f>
        <v>0</v>
      </c>
      <c r="T98" s="40">
        <f>_xlfn.XLOOKUP(Tabla20[[#This Row],[COD]],TMES[COD],TMES[sneto])</f>
        <v>15000</v>
      </c>
      <c r="U98" s="28" t="str">
        <f>_xlfn.XLOOKUP(Tabla20[[#This Row],[cedula]],Tabla11[Numero Documento],Tabla11[GEN])</f>
        <v>M</v>
      </c>
      <c r="V98" s="29" t="str">
        <f>_xlfn.XLOOKUP(Tabla20[[#This Row],[cedula]],TMODELO[Numero Documento],TMODELO[Lugar Funciones Codigo])</f>
        <v>01.83</v>
      </c>
    </row>
    <row r="99" spans="1:22" hidden="1">
      <c r="A99" s="38" t="s">
        <v>3053</v>
      </c>
      <c r="B99" s="38" t="s">
        <v>248</v>
      </c>
      <c r="C99" s="38" t="s">
        <v>3088</v>
      </c>
      <c r="D99" s="38" t="str">
        <f>Tabla20[[#This Row],[cedula]]&amp;Tabla20[[#This Row],[ctapresup]]</f>
        <v>011002934872.1.2.2.05</v>
      </c>
      <c r="E99" s="38" t="s">
        <v>3004</v>
      </c>
      <c r="F99" s="38" t="str">
        <f>_xlfn.XLOOKUP(Tabla20[[#This Row],[cedula]],TMODELO[Numero Documento],TMODELO[Empleado])</f>
        <v>NATANAEL MONTERO LEBRON</v>
      </c>
      <c r="G99" s="38" t="str">
        <f>_xlfn.XLOOKUP(Tabla20[[#This Row],[cedula]],TMODELO[Numero Documento],TMODELO[Cargo])</f>
        <v>SEGURIDAD MILITAR</v>
      </c>
      <c r="H99" s="38" t="str">
        <f>_xlfn.XLOOKUP(Tabla20[[#This Row],[cedula]],TMODELO[Numero Documento],TMODELO[Lugar Funciones])</f>
        <v>MINISTERIO DE CULTURA</v>
      </c>
      <c r="I99" s="45" t="str">
        <f>_xlfn.XLOOKUP(Tabla20[[#This Row],[cedula]],TCARRERA[CEDULA],TCARRERA[CATEGORIA DEL SERVIDOR],"")</f>
        <v/>
      </c>
      <c r="J99" s="45" t="str">
        <f>Tabla20[[#This Row],[TIPO]]</f>
        <v>SEGURIDAD</v>
      </c>
      <c r="K9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9" s="24" t="str">
        <f>IF(Tabla20[[#This Row],[CARRERA]]="CARRERA ADMINISTRATIVA",Tabla20[[#This Row],[CARRERA]],Tabla20[[#This Row],[STATUS]])</f>
        <v>SEGURIDAD</v>
      </c>
      <c r="M99" s="35" t="str">
        <f>IF(Tabla20[[#This Row],[TIPO]]="Temporales",_xlfn.XLOOKUP(Tabla20[[#This Row],[NOMBRE Y APELLIDO]],TFECHAS[NOMBRE Y APELLIDO],TFECHAS[DESDE]),"")</f>
        <v/>
      </c>
      <c r="N99" s="35" t="str">
        <f>IF(Tabla20[[#This Row],[TIPO]]="Temporales",_xlfn.XLOOKUP(Tabla20[[#This Row],[NOMBRE Y APELLIDO]],TFECHAS[NOMBRE Y APELLIDO],TFECHAS[HASTA]),"")</f>
        <v/>
      </c>
      <c r="O99" s="39">
        <f>_xlfn.XLOOKUP(Tabla20[[#This Row],[COD]],TMES[COD],TMES[sbruto])</f>
        <v>15000</v>
      </c>
      <c r="P99" s="41">
        <f>_xlfn.XLOOKUP(Tabla20[[#This Row],[COD]],TMES[COD],TMES[ISR])</f>
        <v>0</v>
      </c>
      <c r="Q99" s="40">
        <f>_xlfn.XLOOKUP(Tabla20[[#This Row],[COD]],TMES[COD],TMES[SFS])</f>
        <v>0</v>
      </c>
      <c r="R99" s="40">
        <f>_xlfn.XLOOKUP(Tabla20[[#This Row],[COD]],TMES[COD],TMES[AFP])</f>
        <v>0</v>
      </c>
      <c r="S99" s="40">
        <f>Tabla20[[#This Row],[sbruto]]-SUM(Tabla20[[#This Row],[ISR]:[AFP]])-Tabla20[[#This Row],[sneto]]</f>
        <v>0</v>
      </c>
      <c r="T99" s="40">
        <f>_xlfn.XLOOKUP(Tabla20[[#This Row],[COD]],TMES[COD],TMES[sneto])</f>
        <v>15000</v>
      </c>
      <c r="U99" s="28" t="str">
        <f>_xlfn.XLOOKUP(Tabla20[[#This Row],[cedula]],Tabla11[Numero Documento],Tabla11[GEN])</f>
        <v>M</v>
      </c>
      <c r="V99" s="29" t="str">
        <f>_xlfn.XLOOKUP(Tabla20[[#This Row],[cedula]],TMODELO[Numero Documento],TMODELO[Lugar Funciones Codigo])</f>
        <v>01.83</v>
      </c>
    </row>
    <row r="100" spans="1:22" hidden="1">
      <c r="A100" s="38" t="s">
        <v>3053</v>
      </c>
      <c r="B100" s="38" t="s">
        <v>248</v>
      </c>
      <c r="C100" s="38" t="s">
        <v>3088</v>
      </c>
      <c r="D100" s="38" t="str">
        <f>Tabla20[[#This Row],[cedula]]&amp;Tabla20[[#This Row],[ctapresup]]</f>
        <v>002009525052.1.2.2.05</v>
      </c>
      <c r="E100" s="38" t="s">
        <v>3334</v>
      </c>
      <c r="F100" s="38" t="str">
        <f>_xlfn.XLOOKUP(Tabla20[[#This Row],[cedula]],TMODELO[Numero Documento],TMODELO[Empleado])</f>
        <v>RAFAEL ANTONIO DIAZ URIBE</v>
      </c>
      <c r="G100" s="38" t="str">
        <f>_xlfn.XLOOKUP(Tabla20[[#This Row],[cedula]],TMODELO[Numero Documento],TMODELO[Cargo])</f>
        <v>SEGURIDAD MILITAR</v>
      </c>
      <c r="H100" s="38" t="str">
        <f>_xlfn.XLOOKUP(Tabla20[[#This Row],[cedula]],TMODELO[Numero Documento],TMODELO[Lugar Funciones])</f>
        <v>MINISTERIO DE CULTURA</v>
      </c>
      <c r="I100" s="45" t="str">
        <f>_xlfn.XLOOKUP(Tabla20[[#This Row],[cedula]],TCARRERA[CEDULA],TCARRERA[CATEGORIA DEL SERVIDOR],"")</f>
        <v/>
      </c>
      <c r="J100" s="45" t="str">
        <f>Tabla20[[#This Row],[TIPO]]</f>
        <v>SEGURIDAD</v>
      </c>
      <c r="K10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0" s="24" t="str">
        <f>IF(Tabla20[[#This Row],[CARRERA]]="CARRERA ADMINISTRATIVA",Tabla20[[#This Row],[CARRERA]],Tabla20[[#This Row],[STATUS]])</f>
        <v>SEGURIDAD</v>
      </c>
      <c r="M100" s="35" t="str">
        <f>IF(Tabla20[[#This Row],[TIPO]]="Temporales",_xlfn.XLOOKUP(Tabla20[[#This Row],[NOMBRE Y APELLIDO]],TFECHAS[NOMBRE Y APELLIDO],TFECHAS[DESDE]),"")</f>
        <v/>
      </c>
      <c r="N100" s="35" t="str">
        <f>IF(Tabla20[[#This Row],[TIPO]]="Temporales",_xlfn.XLOOKUP(Tabla20[[#This Row],[NOMBRE Y APELLIDO]],TFECHAS[NOMBRE Y APELLIDO],TFECHAS[HASTA]),"")</f>
        <v/>
      </c>
      <c r="O100" s="39">
        <f>_xlfn.XLOOKUP(Tabla20[[#This Row],[COD]],TMES[COD],TMES[sbruto])</f>
        <v>15000</v>
      </c>
      <c r="P100" s="41">
        <f>_xlfn.XLOOKUP(Tabla20[[#This Row],[COD]],TMES[COD],TMES[ISR])</f>
        <v>0</v>
      </c>
      <c r="Q100" s="40">
        <f>_xlfn.XLOOKUP(Tabla20[[#This Row],[COD]],TMES[COD],TMES[SFS])</f>
        <v>0</v>
      </c>
      <c r="R100" s="40">
        <f>_xlfn.XLOOKUP(Tabla20[[#This Row],[COD]],TMES[COD],TMES[AFP])</f>
        <v>0</v>
      </c>
      <c r="S100" s="40">
        <f>Tabla20[[#This Row],[sbruto]]-SUM(Tabla20[[#This Row],[ISR]:[AFP]])-Tabla20[[#This Row],[sneto]]</f>
        <v>0</v>
      </c>
      <c r="T100" s="40">
        <f>_xlfn.XLOOKUP(Tabla20[[#This Row],[COD]],TMES[COD],TMES[sneto])</f>
        <v>15000</v>
      </c>
      <c r="U100" s="28" t="str">
        <f>_xlfn.XLOOKUP(Tabla20[[#This Row],[cedula]],Tabla11[Numero Documento],Tabla11[GEN])</f>
        <v>M</v>
      </c>
      <c r="V100" s="29" t="str">
        <f>_xlfn.XLOOKUP(Tabla20[[#This Row],[cedula]],TMODELO[Numero Documento],TMODELO[Lugar Funciones Codigo])</f>
        <v>01.83</v>
      </c>
    </row>
    <row r="101" spans="1:22" hidden="1">
      <c r="A101" s="38" t="s">
        <v>3053</v>
      </c>
      <c r="B101" s="38" t="s">
        <v>248</v>
      </c>
      <c r="C101" s="38" t="s">
        <v>3088</v>
      </c>
      <c r="D101" s="38" t="str">
        <f>Tabla20[[#This Row],[cedula]]&amp;Tabla20[[#This Row],[ctapresup]]</f>
        <v>028006269842.1.2.2.05</v>
      </c>
      <c r="E101" s="38" t="s">
        <v>3016</v>
      </c>
      <c r="F101" s="38" t="str">
        <f>_xlfn.XLOOKUP(Tabla20[[#This Row],[cedula]],TMODELO[Numero Documento],TMODELO[Empleado])</f>
        <v>RAMON PERDOMO GONZALEZ</v>
      </c>
      <c r="G101" s="38" t="str">
        <f>_xlfn.XLOOKUP(Tabla20[[#This Row],[cedula]],TMODELO[Numero Documento],TMODELO[Cargo])</f>
        <v>SEGURIDAD MILITAR</v>
      </c>
      <c r="H101" s="38" t="str">
        <f>_xlfn.XLOOKUP(Tabla20[[#This Row],[cedula]],TMODELO[Numero Documento],TMODELO[Lugar Funciones])</f>
        <v>MINISTERIO DE CULTURA</v>
      </c>
      <c r="I101" s="45" t="str">
        <f>_xlfn.XLOOKUP(Tabla20[[#This Row],[cedula]],TCARRERA[CEDULA],TCARRERA[CATEGORIA DEL SERVIDOR],"")</f>
        <v/>
      </c>
      <c r="J101" s="45" t="str">
        <f>Tabla20[[#This Row],[TIPO]]</f>
        <v>SEGURIDAD</v>
      </c>
      <c r="K10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1" s="24" t="str">
        <f>IF(Tabla20[[#This Row],[CARRERA]]="CARRERA ADMINISTRATIVA",Tabla20[[#This Row],[CARRERA]],Tabla20[[#This Row],[STATUS]])</f>
        <v>SEGURIDAD</v>
      </c>
      <c r="M101" s="35" t="str">
        <f>IF(Tabla20[[#This Row],[TIPO]]="Temporales",_xlfn.XLOOKUP(Tabla20[[#This Row],[NOMBRE Y APELLIDO]],TFECHAS[NOMBRE Y APELLIDO],TFECHAS[DESDE]),"")</f>
        <v/>
      </c>
      <c r="N101" s="35" t="str">
        <f>IF(Tabla20[[#This Row],[TIPO]]="Temporales",_xlfn.XLOOKUP(Tabla20[[#This Row],[NOMBRE Y APELLIDO]],TFECHAS[NOMBRE Y APELLIDO],TFECHAS[HASTA]),"")</f>
        <v/>
      </c>
      <c r="O101" s="39">
        <f>_xlfn.XLOOKUP(Tabla20[[#This Row],[COD]],TMES[COD],TMES[sbruto])</f>
        <v>15000</v>
      </c>
      <c r="P101" s="44">
        <f>_xlfn.XLOOKUP(Tabla20[[#This Row],[COD]],TMES[COD],TMES[ISR])</f>
        <v>0</v>
      </c>
      <c r="Q101" s="42">
        <f>_xlfn.XLOOKUP(Tabla20[[#This Row],[COD]],TMES[COD],TMES[SFS])</f>
        <v>0</v>
      </c>
      <c r="R101" s="42">
        <f>_xlfn.XLOOKUP(Tabla20[[#This Row],[COD]],TMES[COD],TMES[AFP])</f>
        <v>0</v>
      </c>
      <c r="S101" s="40">
        <f>Tabla20[[#This Row],[sbruto]]-SUM(Tabla20[[#This Row],[ISR]:[AFP]])-Tabla20[[#This Row],[sneto]]</f>
        <v>0</v>
      </c>
      <c r="T101" s="42">
        <f>_xlfn.XLOOKUP(Tabla20[[#This Row],[COD]],TMES[COD],TMES[sneto])</f>
        <v>15000</v>
      </c>
      <c r="U101" s="28" t="str">
        <f>_xlfn.XLOOKUP(Tabla20[[#This Row],[cedula]],Tabla11[Numero Documento],Tabla11[GEN])</f>
        <v>M</v>
      </c>
      <c r="V101" s="29" t="str">
        <f>_xlfn.XLOOKUP(Tabla20[[#This Row],[cedula]],TMODELO[Numero Documento],TMODELO[Lugar Funciones Codigo])</f>
        <v>01.83</v>
      </c>
    </row>
    <row r="102" spans="1:22" hidden="1">
      <c r="A102" s="38" t="s">
        <v>3053</v>
      </c>
      <c r="B102" s="38" t="s">
        <v>248</v>
      </c>
      <c r="C102" s="38" t="s">
        <v>3088</v>
      </c>
      <c r="D102" s="38" t="str">
        <f>Tabla20[[#This Row],[cedula]]&amp;Tabla20[[#This Row],[ctapresup]]</f>
        <v>082001652912.1.2.2.05</v>
      </c>
      <c r="E102" s="38" t="s">
        <v>3022</v>
      </c>
      <c r="F102" s="38" t="str">
        <f>_xlfn.XLOOKUP(Tabla20[[#This Row],[cedula]],TMODELO[Numero Documento],TMODELO[Empleado])</f>
        <v>SECUNDINO SIERRA PEREZ</v>
      </c>
      <c r="G102" s="38" t="str">
        <f>_xlfn.XLOOKUP(Tabla20[[#This Row],[cedula]],TMODELO[Numero Documento],TMODELO[Cargo])</f>
        <v>SEGURIDAD MILITAR</v>
      </c>
      <c r="H102" s="38" t="str">
        <f>_xlfn.XLOOKUP(Tabla20[[#This Row],[cedula]],TMODELO[Numero Documento],TMODELO[Lugar Funciones])</f>
        <v>MINISTERIO DE CULTURA</v>
      </c>
      <c r="I102" s="45" t="str">
        <f>_xlfn.XLOOKUP(Tabla20[[#This Row],[cedula]],TCARRERA[CEDULA],TCARRERA[CATEGORIA DEL SERVIDOR],"")</f>
        <v/>
      </c>
      <c r="J102" s="45" t="str">
        <f>Tabla20[[#This Row],[TIPO]]</f>
        <v>SEGURIDAD</v>
      </c>
      <c r="K10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2" s="24" t="str">
        <f>IF(Tabla20[[#This Row],[CARRERA]]="CARRERA ADMINISTRATIVA",Tabla20[[#This Row],[CARRERA]],Tabla20[[#This Row],[STATUS]])</f>
        <v>SEGURIDAD</v>
      </c>
      <c r="M102" s="35" t="str">
        <f>IF(Tabla20[[#This Row],[TIPO]]="Temporales",_xlfn.XLOOKUP(Tabla20[[#This Row],[NOMBRE Y APELLIDO]],TFECHAS[NOMBRE Y APELLIDO],TFECHAS[DESDE]),"")</f>
        <v/>
      </c>
      <c r="N102" s="35" t="str">
        <f>IF(Tabla20[[#This Row],[TIPO]]="Temporales",_xlfn.XLOOKUP(Tabla20[[#This Row],[NOMBRE Y APELLIDO]],TFECHAS[NOMBRE Y APELLIDO],TFECHAS[HASTA]),"")</f>
        <v/>
      </c>
      <c r="O102" s="39">
        <f>_xlfn.XLOOKUP(Tabla20[[#This Row],[COD]],TMES[COD],TMES[sbruto])</f>
        <v>15000</v>
      </c>
      <c r="P102" s="41">
        <f>_xlfn.XLOOKUP(Tabla20[[#This Row],[COD]],TMES[COD],TMES[ISR])</f>
        <v>0</v>
      </c>
      <c r="Q102" s="40">
        <f>_xlfn.XLOOKUP(Tabla20[[#This Row],[COD]],TMES[COD],TMES[SFS])</f>
        <v>0</v>
      </c>
      <c r="R102" s="40">
        <f>_xlfn.XLOOKUP(Tabla20[[#This Row],[COD]],TMES[COD],TMES[AFP])</f>
        <v>0</v>
      </c>
      <c r="S102" s="40">
        <f>Tabla20[[#This Row],[sbruto]]-SUM(Tabla20[[#This Row],[ISR]:[AFP]])-Tabla20[[#This Row],[sneto]]</f>
        <v>0</v>
      </c>
      <c r="T102" s="40">
        <f>_xlfn.XLOOKUP(Tabla20[[#This Row],[COD]],TMES[COD],TMES[sneto])</f>
        <v>15000</v>
      </c>
      <c r="U102" s="28" t="str">
        <f>_xlfn.XLOOKUP(Tabla20[[#This Row],[cedula]],Tabla11[Numero Documento],Tabla11[GEN])</f>
        <v>M</v>
      </c>
      <c r="V102" s="29" t="str">
        <f>_xlfn.XLOOKUP(Tabla20[[#This Row],[cedula]],TMODELO[Numero Documento],TMODELO[Lugar Funciones Codigo])</f>
        <v>01.83</v>
      </c>
    </row>
    <row r="103" spans="1:22" hidden="1">
      <c r="A103" s="57" t="s">
        <v>3053</v>
      </c>
      <c r="B103" s="57" t="s">
        <v>248</v>
      </c>
      <c r="C103" s="57" t="s">
        <v>3088</v>
      </c>
      <c r="D103" s="57" t="str">
        <f>Tabla20[[#This Row],[cedula]]&amp;Tabla20[[#This Row],[ctapresup]]</f>
        <v>001142691112.1.2.2.05</v>
      </c>
      <c r="E103" s="57" t="s">
        <v>3034</v>
      </c>
      <c r="F103" s="38" t="str">
        <f>_xlfn.XLOOKUP(Tabla20[[#This Row],[cedula]],TMODELO[Numero Documento],TMODELO[Empleado])</f>
        <v>YENIS MERCEDES POLANCO PEREZ</v>
      </c>
      <c r="G103" s="57" t="str">
        <f>_xlfn.XLOOKUP(Tabla20[[#This Row],[cedula]],TMODELO[Numero Documento],TMODELO[Cargo])</f>
        <v>SEGURIDAD MILITAR</v>
      </c>
      <c r="H103" s="57" t="str">
        <f>_xlfn.XLOOKUP(Tabla20[[#This Row],[cedula]],TMODELO[Numero Documento],TMODELO[Lugar Funciones])</f>
        <v>MINISTERIO DE CULTURA</v>
      </c>
      <c r="I103" s="45" t="str">
        <f>_xlfn.XLOOKUP(Tabla20[[#This Row],[cedula]],TCARRERA[CEDULA],TCARRERA[CATEGORIA DEL SERVIDOR],"")</f>
        <v/>
      </c>
      <c r="J103" s="45" t="str">
        <f>Tabla20[[#This Row],[TIPO]]</f>
        <v>SEGURIDAD</v>
      </c>
      <c r="K103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3" s="24" t="str">
        <f>IF(Tabla20[[#This Row],[CARRERA]]="CARRERA ADMINISTRATIVA",Tabla20[[#This Row],[CARRERA]],Tabla20[[#This Row],[STATUS]])</f>
        <v>SEGURIDAD</v>
      </c>
      <c r="M103" s="59" t="str">
        <f>IF(Tabla20[[#This Row],[TIPO]]="Temporales",_xlfn.XLOOKUP(Tabla20[[#This Row],[NOMBRE Y APELLIDO]],TFECHAS[NOMBRE Y APELLIDO],TFECHAS[DESDE]),"")</f>
        <v/>
      </c>
      <c r="N103" s="59" t="str">
        <f>IF(Tabla20[[#This Row],[TIPO]]="Temporales",_xlfn.XLOOKUP(Tabla20[[#This Row],[NOMBRE Y APELLIDO]],TFECHAS[NOMBRE Y APELLIDO],TFECHAS[HASTA]),"")</f>
        <v/>
      </c>
      <c r="O103" s="71">
        <f>_xlfn.XLOOKUP(Tabla20[[#This Row],[COD]],TMES[COD],TMES[sbruto])</f>
        <v>15000</v>
      </c>
      <c r="P103" s="72">
        <f>_xlfn.XLOOKUP(Tabla20[[#This Row],[COD]],TMES[COD],TMES[ISR])</f>
        <v>0</v>
      </c>
      <c r="Q103" s="80">
        <f>_xlfn.XLOOKUP(Tabla20[[#This Row],[COD]],TMES[COD],TMES[SFS])</f>
        <v>0</v>
      </c>
      <c r="R103" s="80">
        <f>_xlfn.XLOOKUP(Tabla20[[#This Row],[COD]],TMES[COD],TMES[AFP])</f>
        <v>0</v>
      </c>
      <c r="S103" s="74">
        <f>Tabla20[[#This Row],[sbruto]]-SUM(Tabla20[[#This Row],[ISR]:[AFP]])-Tabla20[[#This Row],[sneto]]</f>
        <v>0</v>
      </c>
      <c r="T103" s="71">
        <f>_xlfn.XLOOKUP(Tabla20[[#This Row],[COD]],TMES[COD],TMES[sneto])</f>
        <v>15000</v>
      </c>
      <c r="U103" s="28" t="str">
        <f>_xlfn.XLOOKUP(Tabla20[[#This Row],[cedula]],Tabla11[Numero Documento],Tabla11[GEN])</f>
        <v>F</v>
      </c>
      <c r="V103" s="65" t="str">
        <f>_xlfn.XLOOKUP(Tabla20[[#This Row],[cedula]],TMODELO[Numero Documento],TMODELO[Lugar Funciones Codigo])</f>
        <v>01.83</v>
      </c>
    </row>
    <row r="104" spans="1:22" hidden="1">
      <c r="A104" s="57" t="s">
        <v>3053</v>
      </c>
      <c r="B104" s="57" t="s">
        <v>248</v>
      </c>
      <c r="C104" s="57" t="s">
        <v>3088</v>
      </c>
      <c r="D104" s="57" t="str">
        <f>Tabla20[[#This Row],[cedula]]&amp;Tabla20[[#This Row],[ctapresup]]</f>
        <v>001117156452.1.2.2.05</v>
      </c>
      <c r="E104" s="57" t="s">
        <v>3037</v>
      </c>
      <c r="F104" s="38" t="str">
        <f>_xlfn.XLOOKUP(Tabla20[[#This Row],[cedula]],TMODELO[Numero Documento],TMODELO[Empleado])</f>
        <v>YSRAEL ENCARNACION MORILLO</v>
      </c>
      <c r="G104" s="57" t="str">
        <f>_xlfn.XLOOKUP(Tabla20[[#This Row],[cedula]],TMODELO[Numero Documento],TMODELO[Cargo])</f>
        <v>SEGURIDAD MILITAR</v>
      </c>
      <c r="H104" s="57" t="str">
        <f>_xlfn.XLOOKUP(Tabla20[[#This Row],[cedula]],TMODELO[Numero Documento],TMODELO[Lugar Funciones])</f>
        <v>MINISTERIO DE CULTURA</v>
      </c>
      <c r="I104" s="45" t="str">
        <f>_xlfn.XLOOKUP(Tabla20[[#This Row],[cedula]],TCARRERA[CEDULA],TCARRERA[CATEGORIA DEL SERVIDOR],"")</f>
        <v/>
      </c>
      <c r="J104" s="45" t="str">
        <f>Tabla20[[#This Row],[TIPO]]</f>
        <v>SEGURIDAD</v>
      </c>
      <c r="K104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4" s="24" t="str">
        <f>IF(Tabla20[[#This Row],[CARRERA]]="CARRERA ADMINISTRATIVA",Tabla20[[#This Row],[CARRERA]],Tabla20[[#This Row],[STATUS]])</f>
        <v>SEGURIDAD</v>
      </c>
      <c r="M104" s="59" t="str">
        <f>IF(Tabla20[[#This Row],[TIPO]]="Temporales",_xlfn.XLOOKUP(Tabla20[[#This Row],[NOMBRE Y APELLIDO]],TFECHAS[NOMBRE Y APELLIDO],TFECHAS[DESDE]),"")</f>
        <v/>
      </c>
      <c r="N104" s="59" t="str">
        <f>IF(Tabla20[[#This Row],[TIPO]]="Temporales",_xlfn.XLOOKUP(Tabla20[[#This Row],[NOMBRE Y APELLIDO]],TFECHAS[NOMBRE Y APELLIDO],TFECHAS[HASTA]),"")</f>
        <v/>
      </c>
      <c r="O104" s="71">
        <f>_xlfn.XLOOKUP(Tabla20[[#This Row],[COD]],TMES[COD],TMES[sbruto])</f>
        <v>15000</v>
      </c>
      <c r="P104" s="79">
        <f>_xlfn.XLOOKUP(Tabla20[[#This Row],[COD]],TMES[COD],TMES[ISR])</f>
        <v>0</v>
      </c>
      <c r="Q104" s="80">
        <f>_xlfn.XLOOKUP(Tabla20[[#This Row],[COD]],TMES[COD],TMES[SFS])</f>
        <v>0</v>
      </c>
      <c r="R104" s="80">
        <f>_xlfn.XLOOKUP(Tabla20[[#This Row],[COD]],TMES[COD],TMES[AFP])</f>
        <v>0</v>
      </c>
      <c r="S104" s="74">
        <f>Tabla20[[#This Row],[sbruto]]-SUM(Tabla20[[#This Row],[ISR]:[AFP]])-Tabla20[[#This Row],[sneto]]</f>
        <v>0</v>
      </c>
      <c r="T104" s="71">
        <f>_xlfn.XLOOKUP(Tabla20[[#This Row],[COD]],TMES[COD],TMES[sneto])</f>
        <v>15000</v>
      </c>
      <c r="U104" s="28" t="str">
        <f>_xlfn.XLOOKUP(Tabla20[[#This Row],[cedula]],Tabla11[Numero Documento],Tabla11[GEN])</f>
        <v>M</v>
      </c>
      <c r="V104" s="65" t="str">
        <f>_xlfn.XLOOKUP(Tabla20[[#This Row],[cedula]],TMODELO[Numero Documento],TMODELO[Lugar Funciones Codigo])</f>
        <v>01.83</v>
      </c>
    </row>
    <row r="105" spans="1:22" hidden="1">
      <c r="A105" s="38" t="s">
        <v>3053</v>
      </c>
      <c r="B105" s="38" t="s">
        <v>248</v>
      </c>
      <c r="C105" s="38" t="s">
        <v>3088</v>
      </c>
      <c r="D105" s="38" t="str">
        <f>Tabla20[[#This Row],[cedula]]&amp;Tabla20[[#This Row],[ctapresup]]</f>
        <v>001117990372.1.2.2.05</v>
      </c>
      <c r="E105" s="38" t="s">
        <v>2946</v>
      </c>
      <c r="F105" s="38" t="str">
        <f>_xlfn.XLOOKUP(Tabla20[[#This Row],[cedula]],TMODELO[Numero Documento],TMODELO[Empleado])</f>
        <v>FELIX JOSE VENTURA CASTRO</v>
      </c>
      <c r="G105" s="38" t="str">
        <f>_xlfn.XLOOKUP(Tabla20[[#This Row],[cedula]],TMODELO[Numero Documento],TMODELO[Cargo])</f>
        <v>SEGURIDAD MILITAR</v>
      </c>
      <c r="H105" s="38" t="str">
        <f>_xlfn.XLOOKUP(Tabla20[[#This Row],[cedula]],TMODELO[Numero Documento],TMODELO[Lugar Funciones])</f>
        <v>MINISTERIO DE CULTURA</v>
      </c>
      <c r="I105" s="45" t="str">
        <f>_xlfn.XLOOKUP(Tabla20[[#This Row],[cedula]],TCARRERA[CEDULA],TCARRERA[CATEGORIA DEL SERVIDOR],"")</f>
        <v/>
      </c>
      <c r="J105" s="45" t="str">
        <f>Tabla20[[#This Row],[TIPO]]</f>
        <v>SEGURIDAD</v>
      </c>
      <c r="K10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5" s="24" t="str">
        <f>IF(Tabla20[[#This Row],[CARRERA]]="CARRERA ADMINISTRATIVA",Tabla20[[#This Row],[CARRERA]],Tabla20[[#This Row],[STATUS]])</f>
        <v>SEGURIDAD</v>
      </c>
      <c r="M105" s="35" t="str">
        <f>IF(Tabla20[[#This Row],[TIPO]]="Temporales",_xlfn.XLOOKUP(Tabla20[[#This Row],[NOMBRE Y APELLIDO]],TFECHAS[NOMBRE Y APELLIDO],TFECHAS[DESDE]),"")</f>
        <v/>
      </c>
      <c r="N105" s="35" t="str">
        <f>IF(Tabla20[[#This Row],[TIPO]]="Temporales",_xlfn.XLOOKUP(Tabla20[[#This Row],[NOMBRE Y APELLIDO]],TFECHAS[NOMBRE Y APELLIDO],TFECHAS[HASTA]),"")</f>
        <v/>
      </c>
      <c r="O105" s="39">
        <f>_xlfn.XLOOKUP(Tabla20[[#This Row],[COD]],TMES[COD],TMES[sbruto])</f>
        <v>13000</v>
      </c>
      <c r="P105" s="44">
        <f>_xlfn.XLOOKUP(Tabla20[[#This Row],[COD]],TMES[COD],TMES[ISR])</f>
        <v>0</v>
      </c>
      <c r="Q105" s="40">
        <f>_xlfn.XLOOKUP(Tabla20[[#This Row],[COD]],TMES[COD],TMES[SFS])</f>
        <v>0</v>
      </c>
      <c r="R105" s="40">
        <f>_xlfn.XLOOKUP(Tabla20[[#This Row],[COD]],TMES[COD],TMES[AFP])</f>
        <v>0</v>
      </c>
      <c r="S105" s="40">
        <f>Tabla20[[#This Row],[sbruto]]-SUM(Tabla20[[#This Row],[ISR]:[AFP]])-Tabla20[[#This Row],[sneto]]</f>
        <v>0</v>
      </c>
      <c r="T105" s="40">
        <f>_xlfn.XLOOKUP(Tabla20[[#This Row],[COD]],TMES[COD],TMES[sneto])</f>
        <v>13000</v>
      </c>
      <c r="U105" s="28" t="str">
        <f>_xlfn.XLOOKUP(Tabla20[[#This Row],[cedula]],Tabla11[Numero Documento],Tabla11[GEN])</f>
        <v>M</v>
      </c>
      <c r="V105" s="29" t="str">
        <f>_xlfn.XLOOKUP(Tabla20[[#This Row],[cedula]],TMODELO[Numero Documento],TMODELO[Lugar Funciones Codigo])</f>
        <v>01.83</v>
      </c>
    </row>
    <row r="106" spans="1:22" hidden="1">
      <c r="A106" s="38" t="s">
        <v>3053</v>
      </c>
      <c r="B106" s="38" t="s">
        <v>248</v>
      </c>
      <c r="C106" s="38" t="s">
        <v>3088</v>
      </c>
      <c r="D106" s="38" t="str">
        <f>Tabla20[[#This Row],[cedula]]&amp;Tabla20[[#This Row],[ctapresup]]</f>
        <v>017001887072.1.2.2.05</v>
      </c>
      <c r="E106" s="38" t="s">
        <v>2994</v>
      </c>
      <c r="F106" s="38" t="str">
        <f>_xlfn.XLOOKUP(Tabla20[[#This Row],[cedula]],TMODELO[Numero Documento],TMODELO[Empleado])</f>
        <v>MANUEL EMILIO GALVAN ALCANTARA</v>
      </c>
      <c r="G106" s="38" t="str">
        <f>_xlfn.XLOOKUP(Tabla20[[#This Row],[cedula]],TMODELO[Numero Documento],TMODELO[Cargo])</f>
        <v>SEGURIDAD MILITAR</v>
      </c>
      <c r="H106" s="38" t="str">
        <f>_xlfn.XLOOKUP(Tabla20[[#This Row],[cedula]],TMODELO[Numero Documento],TMODELO[Lugar Funciones])</f>
        <v>MINISTERIO DE CULTURA</v>
      </c>
      <c r="I106" s="45" t="str">
        <f>_xlfn.XLOOKUP(Tabla20[[#This Row],[cedula]],TCARRERA[CEDULA],TCARRERA[CATEGORIA DEL SERVIDOR],"")</f>
        <v/>
      </c>
      <c r="J106" s="45" t="str">
        <f>Tabla20[[#This Row],[TIPO]]</f>
        <v>SEGURIDAD</v>
      </c>
      <c r="K10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6" s="24" t="str">
        <f>IF(Tabla20[[#This Row],[CARRERA]]="CARRERA ADMINISTRATIVA",Tabla20[[#This Row],[CARRERA]],Tabla20[[#This Row],[STATUS]])</f>
        <v>SEGURIDAD</v>
      </c>
      <c r="M106" s="35" t="str">
        <f>IF(Tabla20[[#This Row],[TIPO]]="Temporales",_xlfn.XLOOKUP(Tabla20[[#This Row],[NOMBRE Y APELLIDO]],TFECHAS[NOMBRE Y APELLIDO],TFECHAS[DESDE]),"")</f>
        <v/>
      </c>
      <c r="N106" s="35" t="str">
        <f>IF(Tabla20[[#This Row],[TIPO]]="Temporales",_xlfn.XLOOKUP(Tabla20[[#This Row],[NOMBRE Y APELLIDO]],TFECHAS[NOMBRE Y APELLIDO],TFECHAS[HASTA]),"")</f>
        <v/>
      </c>
      <c r="O106" s="39">
        <f>_xlfn.XLOOKUP(Tabla20[[#This Row],[COD]],TMES[COD],TMES[sbruto])</f>
        <v>12000</v>
      </c>
      <c r="P106" s="44">
        <f>_xlfn.XLOOKUP(Tabla20[[#This Row],[COD]],TMES[COD],TMES[ISR])</f>
        <v>0</v>
      </c>
      <c r="Q106" s="40">
        <f>_xlfn.XLOOKUP(Tabla20[[#This Row],[COD]],TMES[COD],TMES[SFS])</f>
        <v>0</v>
      </c>
      <c r="R106" s="40">
        <f>_xlfn.XLOOKUP(Tabla20[[#This Row],[COD]],TMES[COD],TMES[AFP])</f>
        <v>0</v>
      </c>
      <c r="S106" s="40">
        <f>Tabla20[[#This Row],[sbruto]]-SUM(Tabla20[[#This Row],[ISR]:[AFP]])-Tabla20[[#This Row],[sneto]]</f>
        <v>0</v>
      </c>
      <c r="T106" s="40">
        <f>_xlfn.XLOOKUP(Tabla20[[#This Row],[COD]],TMES[COD],TMES[sneto])</f>
        <v>12000</v>
      </c>
      <c r="U106" s="28" t="str">
        <f>_xlfn.XLOOKUP(Tabla20[[#This Row],[cedula]],Tabla11[Numero Documento],Tabla11[GEN])</f>
        <v>M</v>
      </c>
      <c r="V106" s="29" t="str">
        <f>_xlfn.XLOOKUP(Tabla20[[#This Row],[cedula]],TMODELO[Numero Documento],TMODELO[Lugar Funciones Codigo])</f>
        <v>01.83</v>
      </c>
    </row>
    <row r="107" spans="1:22" hidden="1">
      <c r="A107" s="38" t="s">
        <v>3053</v>
      </c>
      <c r="B107" s="38" t="s">
        <v>248</v>
      </c>
      <c r="C107" s="38" t="s">
        <v>3088</v>
      </c>
      <c r="D107" s="38" t="str">
        <f>Tabla20[[#This Row],[cedula]]&amp;Tabla20[[#This Row],[ctapresup]]</f>
        <v>402265950602.1.2.2.05</v>
      </c>
      <c r="E107" s="38" t="s">
        <v>2916</v>
      </c>
      <c r="F107" s="38" t="str">
        <f>_xlfn.XLOOKUP(Tabla20[[#This Row],[cedula]],TMODELO[Numero Documento],TMODELO[Empleado])</f>
        <v>ALBERTO ANTONIO ENCARNACION CAMARA</v>
      </c>
      <c r="G107" s="38" t="str">
        <f>_xlfn.XLOOKUP(Tabla20[[#This Row],[cedula]],TMODELO[Numero Documento],TMODELO[Cargo])</f>
        <v>SEGURIDAD MILITAR</v>
      </c>
      <c r="H107" s="38" t="str">
        <f>_xlfn.XLOOKUP(Tabla20[[#This Row],[cedula]],TMODELO[Numero Documento],TMODELO[Lugar Funciones])</f>
        <v>MINISTERIO DE CULTURA</v>
      </c>
      <c r="I107" s="45" t="str">
        <f>_xlfn.XLOOKUP(Tabla20[[#This Row],[cedula]],TCARRERA[CEDULA],TCARRERA[CATEGORIA DEL SERVIDOR],"")</f>
        <v/>
      </c>
      <c r="J107" s="45" t="str">
        <f>Tabla20[[#This Row],[TIPO]]</f>
        <v>SEGURIDAD</v>
      </c>
      <c r="K10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7" s="24" t="str">
        <f>IF(Tabla20[[#This Row],[CARRERA]]="CARRERA ADMINISTRATIVA",Tabla20[[#This Row],[CARRERA]],Tabla20[[#This Row],[STATUS]])</f>
        <v>SEGURIDAD</v>
      </c>
      <c r="M107" s="35" t="str">
        <f>IF(Tabla20[[#This Row],[TIPO]]="Temporales",_xlfn.XLOOKUP(Tabla20[[#This Row],[NOMBRE Y APELLIDO]],TFECHAS[NOMBRE Y APELLIDO],TFECHAS[DESDE]),"")</f>
        <v/>
      </c>
      <c r="N107" s="35" t="str">
        <f>IF(Tabla20[[#This Row],[TIPO]]="Temporales",_xlfn.XLOOKUP(Tabla20[[#This Row],[NOMBRE Y APELLIDO]],TFECHAS[NOMBRE Y APELLIDO],TFECHAS[HASTA]),"")</f>
        <v/>
      </c>
      <c r="O107" s="39">
        <f>_xlfn.XLOOKUP(Tabla20[[#This Row],[COD]],TMES[COD],TMES[sbruto])</f>
        <v>10000</v>
      </c>
      <c r="P107" s="44">
        <f>_xlfn.XLOOKUP(Tabla20[[#This Row],[COD]],TMES[COD],TMES[ISR])</f>
        <v>0</v>
      </c>
      <c r="Q107" s="40">
        <f>_xlfn.XLOOKUP(Tabla20[[#This Row],[COD]],TMES[COD],TMES[SFS])</f>
        <v>0</v>
      </c>
      <c r="R107" s="40">
        <f>_xlfn.XLOOKUP(Tabla20[[#This Row],[COD]],TMES[COD],TMES[AFP])</f>
        <v>0</v>
      </c>
      <c r="S107" s="40">
        <f>Tabla20[[#This Row],[sbruto]]-SUM(Tabla20[[#This Row],[ISR]:[AFP]])-Tabla20[[#This Row],[sneto]]</f>
        <v>0</v>
      </c>
      <c r="T107" s="40">
        <f>_xlfn.XLOOKUP(Tabla20[[#This Row],[COD]],TMES[COD],TMES[sneto])</f>
        <v>10000</v>
      </c>
      <c r="U107" s="28" t="str">
        <f>_xlfn.XLOOKUP(Tabla20[[#This Row],[cedula]],Tabla11[Numero Documento],Tabla11[GEN])</f>
        <v>M</v>
      </c>
      <c r="V107" s="29" t="str">
        <f>_xlfn.XLOOKUP(Tabla20[[#This Row],[cedula]],TMODELO[Numero Documento],TMODELO[Lugar Funciones Codigo])</f>
        <v>01.83</v>
      </c>
    </row>
    <row r="108" spans="1:22" hidden="1">
      <c r="A108" s="38" t="s">
        <v>3053</v>
      </c>
      <c r="B108" s="38" t="s">
        <v>248</v>
      </c>
      <c r="C108" s="38" t="s">
        <v>3088</v>
      </c>
      <c r="D108" s="38" t="str">
        <f>Tabla20[[#This Row],[cedula]]&amp;Tabla20[[#This Row],[ctapresup]]</f>
        <v>068004432742.1.2.2.05</v>
      </c>
      <c r="E108" s="38" t="s">
        <v>3118</v>
      </c>
      <c r="F108" s="38" t="str">
        <f>_xlfn.XLOOKUP(Tabla20[[#This Row],[cedula]],TMODELO[Numero Documento],TMODELO[Empleado])</f>
        <v>ALEXANDER BREA GOMEZ</v>
      </c>
      <c r="G108" s="38" t="str">
        <f>_xlfn.XLOOKUP(Tabla20[[#This Row],[cedula]],TMODELO[Numero Documento],TMODELO[Cargo])</f>
        <v>SEGURIDAD MILITAR</v>
      </c>
      <c r="H108" s="38" t="str">
        <f>_xlfn.XLOOKUP(Tabla20[[#This Row],[cedula]],TMODELO[Numero Documento],TMODELO[Lugar Funciones])</f>
        <v>MINISTERIO DE CULTURA</v>
      </c>
      <c r="I108" s="45" t="str">
        <f>_xlfn.XLOOKUP(Tabla20[[#This Row],[cedula]],TCARRERA[CEDULA],TCARRERA[CATEGORIA DEL SERVIDOR],"")</f>
        <v/>
      </c>
      <c r="J108" s="45" t="str">
        <f>Tabla20[[#This Row],[TIPO]]</f>
        <v>SEGURIDAD</v>
      </c>
      <c r="K10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8" s="24" t="str">
        <f>IF(Tabla20[[#This Row],[CARRERA]]="CARRERA ADMINISTRATIVA",Tabla20[[#This Row],[CARRERA]],Tabla20[[#This Row],[STATUS]])</f>
        <v>SEGURIDAD</v>
      </c>
      <c r="M108" s="35" t="str">
        <f>IF(Tabla20[[#This Row],[TIPO]]="Temporales",_xlfn.XLOOKUP(Tabla20[[#This Row],[NOMBRE Y APELLIDO]],TFECHAS[NOMBRE Y APELLIDO],TFECHAS[DESDE]),"")</f>
        <v/>
      </c>
      <c r="N108" s="35" t="str">
        <f>IF(Tabla20[[#This Row],[TIPO]]="Temporales",_xlfn.XLOOKUP(Tabla20[[#This Row],[NOMBRE Y APELLIDO]],TFECHAS[NOMBRE Y APELLIDO],TFECHAS[HASTA]),"")</f>
        <v/>
      </c>
      <c r="O108" s="39">
        <f>_xlfn.XLOOKUP(Tabla20[[#This Row],[COD]],TMES[COD],TMES[sbruto])</f>
        <v>10000</v>
      </c>
      <c r="P108" s="42">
        <f>_xlfn.XLOOKUP(Tabla20[[#This Row],[COD]],TMES[COD],TMES[ISR])</f>
        <v>0</v>
      </c>
      <c r="Q108" s="40">
        <f>_xlfn.XLOOKUP(Tabla20[[#This Row],[COD]],TMES[COD],TMES[SFS])</f>
        <v>0</v>
      </c>
      <c r="R108" s="40">
        <f>_xlfn.XLOOKUP(Tabla20[[#This Row],[COD]],TMES[COD],TMES[AFP])</f>
        <v>0</v>
      </c>
      <c r="S108" s="40">
        <f>Tabla20[[#This Row],[sbruto]]-SUM(Tabla20[[#This Row],[ISR]:[AFP]])-Tabla20[[#This Row],[sneto]]</f>
        <v>0</v>
      </c>
      <c r="T108" s="40">
        <f>_xlfn.XLOOKUP(Tabla20[[#This Row],[COD]],TMES[COD],TMES[sneto])</f>
        <v>10000</v>
      </c>
      <c r="U108" s="28" t="str">
        <f>_xlfn.XLOOKUP(Tabla20[[#This Row],[cedula]],Tabla11[Numero Documento],Tabla11[GEN])</f>
        <v>M</v>
      </c>
      <c r="V108" s="29" t="str">
        <f>_xlfn.XLOOKUP(Tabla20[[#This Row],[cedula]],TMODELO[Numero Documento],TMODELO[Lugar Funciones Codigo])</f>
        <v>01.83</v>
      </c>
    </row>
    <row r="109" spans="1:22" hidden="1">
      <c r="A109" s="38" t="s">
        <v>3053</v>
      </c>
      <c r="B109" s="38" t="s">
        <v>248</v>
      </c>
      <c r="C109" s="38" t="s">
        <v>3088</v>
      </c>
      <c r="D109" s="38" t="str">
        <f>Tabla20[[#This Row],[cedula]]&amp;Tabla20[[#This Row],[ctapresup]]</f>
        <v>223016992982.1.2.2.05</v>
      </c>
      <c r="E109" s="38" t="s">
        <v>2917</v>
      </c>
      <c r="F109" s="38" t="str">
        <f>_xlfn.XLOOKUP(Tabla20[[#This Row],[cedula]],TMODELO[Numero Documento],TMODELO[Empleado])</f>
        <v>ALEXANDER DE LOS SANTOS RINCON</v>
      </c>
      <c r="G109" s="38" t="str">
        <f>_xlfn.XLOOKUP(Tabla20[[#This Row],[cedula]],TMODELO[Numero Documento],TMODELO[Cargo])</f>
        <v>SEGURIDAD MILITAR</v>
      </c>
      <c r="H109" s="38" t="str">
        <f>_xlfn.XLOOKUP(Tabla20[[#This Row],[cedula]],TMODELO[Numero Documento],TMODELO[Lugar Funciones])</f>
        <v>MINISTERIO DE CULTURA</v>
      </c>
      <c r="I109" s="45" t="str">
        <f>_xlfn.XLOOKUP(Tabla20[[#This Row],[cedula]],TCARRERA[CEDULA],TCARRERA[CATEGORIA DEL SERVIDOR],"")</f>
        <v/>
      </c>
      <c r="J109" s="45" t="str">
        <f>Tabla20[[#This Row],[TIPO]]</f>
        <v>SEGURIDAD</v>
      </c>
      <c r="K10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9" s="24" t="str">
        <f>IF(Tabla20[[#This Row],[CARRERA]]="CARRERA ADMINISTRATIVA",Tabla20[[#This Row],[CARRERA]],Tabla20[[#This Row],[STATUS]])</f>
        <v>SEGURIDAD</v>
      </c>
      <c r="M109" s="35" t="str">
        <f>IF(Tabla20[[#This Row],[TIPO]]="Temporales",_xlfn.XLOOKUP(Tabla20[[#This Row],[NOMBRE Y APELLIDO]],TFECHAS[NOMBRE Y APELLIDO],TFECHAS[DESDE]),"")</f>
        <v/>
      </c>
      <c r="N109" s="35" t="str">
        <f>IF(Tabla20[[#This Row],[TIPO]]="Temporales",_xlfn.XLOOKUP(Tabla20[[#This Row],[NOMBRE Y APELLIDO]],TFECHAS[NOMBRE Y APELLIDO],TFECHAS[HASTA]),"")</f>
        <v/>
      </c>
      <c r="O109" s="39">
        <f>_xlfn.XLOOKUP(Tabla20[[#This Row],[COD]],TMES[COD],TMES[sbruto])</f>
        <v>10000</v>
      </c>
      <c r="P109" s="41">
        <f>_xlfn.XLOOKUP(Tabla20[[#This Row],[COD]],TMES[COD],TMES[ISR])</f>
        <v>0</v>
      </c>
      <c r="Q109" s="40">
        <f>_xlfn.XLOOKUP(Tabla20[[#This Row],[COD]],TMES[COD],TMES[SFS])</f>
        <v>0</v>
      </c>
      <c r="R109" s="40">
        <f>_xlfn.XLOOKUP(Tabla20[[#This Row],[COD]],TMES[COD],TMES[AFP])</f>
        <v>0</v>
      </c>
      <c r="S109" s="40">
        <f>Tabla20[[#This Row],[sbruto]]-SUM(Tabla20[[#This Row],[ISR]:[AFP]])-Tabla20[[#This Row],[sneto]]</f>
        <v>0</v>
      </c>
      <c r="T109" s="40">
        <f>_xlfn.XLOOKUP(Tabla20[[#This Row],[COD]],TMES[COD],TMES[sneto])</f>
        <v>10000</v>
      </c>
      <c r="U109" s="28" t="str">
        <f>_xlfn.XLOOKUP(Tabla20[[#This Row],[cedula]],Tabla11[Numero Documento],Tabla11[GEN])</f>
        <v>M</v>
      </c>
      <c r="V109" s="29" t="str">
        <f>_xlfn.XLOOKUP(Tabla20[[#This Row],[cedula]],TMODELO[Numero Documento],TMODELO[Lugar Funciones Codigo])</f>
        <v>01.83</v>
      </c>
    </row>
    <row r="110" spans="1:22" hidden="1">
      <c r="A110" s="38" t="s">
        <v>3053</v>
      </c>
      <c r="B110" s="38" t="s">
        <v>248</v>
      </c>
      <c r="C110" s="38" t="s">
        <v>3088</v>
      </c>
      <c r="D110" s="38" t="str">
        <f>Tabla20[[#This Row],[cedula]]&amp;Tabla20[[#This Row],[ctapresup]]</f>
        <v>016001710432.1.2.2.05</v>
      </c>
      <c r="E110" s="38" t="s">
        <v>2919</v>
      </c>
      <c r="F110" s="38" t="str">
        <f>_xlfn.XLOOKUP(Tabla20[[#This Row],[cedula]],TMODELO[Numero Documento],TMODELO[Empleado])</f>
        <v>AMBIORI OVALLE ROSARIO</v>
      </c>
      <c r="G110" s="38" t="str">
        <f>_xlfn.XLOOKUP(Tabla20[[#This Row],[cedula]],TMODELO[Numero Documento],TMODELO[Cargo])</f>
        <v>SEGURIDAD MILITAR</v>
      </c>
      <c r="H110" s="38" t="str">
        <f>_xlfn.XLOOKUP(Tabla20[[#This Row],[cedula]],TMODELO[Numero Documento],TMODELO[Lugar Funciones])</f>
        <v>MINISTERIO DE CULTURA</v>
      </c>
      <c r="I110" s="45" t="str">
        <f>_xlfn.XLOOKUP(Tabla20[[#This Row],[cedula]],TCARRERA[CEDULA],TCARRERA[CATEGORIA DEL SERVIDOR],"")</f>
        <v/>
      </c>
      <c r="J110" s="45" t="str">
        <f>Tabla20[[#This Row],[TIPO]]</f>
        <v>SEGURIDAD</v>
      </c>
      <c r="K11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0" s="24" t="str">
        <f>IF(Tabla20[[#This Row],[CARRERA]]="CARRERA ADMINISTRATIVA",Tabla20[[#This Row],[CARRERA]],Tabla20[[#This Row],[STATUS]])</f>
        <v>SEGURIDAD</v>
      </c>
      <c r="M110" s="34" t="str">
        <f>IF(Tabla20[[#This Row],[TIPO]]="Temporales",_xlfn.XLOOKUP(Tabla20[[#This Row],[NOMBRE Y APELLIDO]],TFECHAS[NOMBRE Y APELLIDO],TFECHAS[DESDE]),"")</f>
        <v/>
      </c>
      <c r="N110" s="34" t="str">
        <f>IF(Tabla20[[#This Row],[TIPO]]="Temporales",_xlfn.XLOOKUP(Tabla20[[#This Row],[NOMBRE Y APELLIDO]],TFECHAS[NOMBRE Y APELLIDO],TFECHAS[HASTA]),"")</f>
        <v/>
      </c>
      <c r="O110" s="39">
        <f>_xlfn.XLOOKUP(Tabla20[[#This Row],[COD]],TMES[COD],TMES[sbruto])</f>
        <v>10000</v>
      </c>
      <c r="P110" s="40">
        <f>_xlfn.XLOOKUP(Tabla20[[#This Row],[COD]],TMES[COD],TMES[ISR])</f>
        <v>0</v>
      </c>
      <c r="Q110" s="40">
        <f>_xlfn.XLOOKUP(Tabla20[[#This Row],[COD]],TMES[COD],TMES[SFS])</f>
        <v>0</v>
      </c>
      <c r="R110" s="40">
        <f>_xlfn.XLOOKUP(Tabla20[[#This Row],[COD]],TMES[COD],TMES[AFP])</f>
        <v>0</v>
      </c>
      <c r="S110" s="40">
        <f>Tabla20[[#This Row],[sbruto]]-SUM(Tabla20[[#This Row],[ISR]:[AFP]])-Tabla20[[#This Row],[sneto]]</f>
        <v>0</v>
      </c>
      <c r="T110" s="40">
        <f>_xlfn.XLOOKUP(Tabla20[[#This Row],[COD]],TMES[COD],TMES[sneto])</f>
        <v>10000</v>
      </c>
      <c r="U110" s="28" t="str">
        <f>_xlfn.XLOOKUP(Tabla20[[#This Row],[cedula]],Tabla11[Numero Documento],Tabla11[GEN])</f>
        <v>M</v>
      </c>
      <c r="V110" s="29" t="str">
        <f>_xlfn.XLOOKUP(Tabla20[[#This Row],[cedula]],TMODELO[Numero Documento],TMODELO[Lugar Funciones Codigo])</f>
        <v>01.83</v>
      </c>
    </row>
    <row r="111" spans="1:22" hidden="1">
      <c r="A111" s="38" t="s">
        <v>3053</v>
      </c>
      <c r="B111" s="38" t="s">
        <v>248</v>
      </c>
      <c r="C111" s="38" t="s">
        <v>3088</v>
      </c>
      <c r="D111" s="38" t="str">
        <f>Tabla20[[#This Row],[cedula]]&amp;Tabla20[[#This Row],[ctapresup]]</f>
        <v>402271894832.1.2.2.05</v>
      </c>
      <c r="E111" s="38" t="s">
        <v>2920</v>
      </c>
      <c r="F111" s="38" t="str">
        <f>_xlfn.XLOOKUP(Tabla20[[#This Row],[cedula]],TMODELO[Numero Documento],TMODELO[Empleado])</f>
        <v>AMBIORIX MORA CEDEÑO</v>
      </c>
      <c r="G111" s="38" t="str">
        <f>_xlfn.XLOOKUP(Tabla20[[#This Row],[cedula]],TMODELO[Numero Documento],TMODELO[Cargo])</f>
        <v>SEGURIDAD MILITAR</v>
      </c>
      <c r="H111" s="38" t="str">
        <f>_xlfn.XLOOKUP(Tabla20[[#This Row],[cedula]],TMODELO[Numero Documento],TMODELO[Lugar Funciones])</f>
        <v>MINISTERIO DE CULTURA</v>
      </c>
      <c r="I111" s="45" t="str">
        <f>_xlfn.XLOOKUP(Tabla20[[#This Row],[cedula]],TCARRERA[CEDULA],TCARRERA[CATEGORIA DEL SERVIDOR],"")</f>
        <v/>
      </c>
      <c r="J111" s="45" t="str">
        <f>Tabla20[[#This Row],[TIPO]]</f>
        <v>SEGURIDAD</v>
      </c>
      <c r="K1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1" s="24" t="str">
        <f>IF(Tabla20[[#This Row],[CARRERA]]="CARRERA ADMINISTRATIVA",Tabla20[[#This Row],[CARRERA]],Tabla20[[#This Row],[STATUS]])</f>
        <v>SEGURIDAD</v>
      </c>
      <c r="M111" s="35" t="str">
        <f>IF(Tabla20[[#This Row],[TIPO]]="Temporales",_xlfn.XLOOKUP(Tabla20[[#This Row],[NOMBRE Y APELLIDO]],TFECHAS[NOMBRE Y APELLIDO],TFECHAS[DESDE]),"")</f>
        <v/>
      </c>
      <c r="N111" s="35" t="str">
        <f>IF(Tabla20[[#This Row],[TIPO]]="Temporales",_xlfn.XLOOKUP(Tabla20[[#This Row],[NOMBRE Y APELLIDO]],TFECHAS[NOMBRE Y APELLIDO],TFECHAS[HASTA]),"")</f>
        <v/>
      </c>
      <c r="O111" s="39">
        <f>_xlfn.XLOOKUP(Tabla20[[#This Row],[COD]],TMES[COD],TMES[sbruto])</f>
        <v>10000</v>
      </c>
      <c r="P111" s="43">
        <f>_xlfn.XLOOKUP(Tabla20[[#This Row],[COD]],TMES[COD],TMES[ISR])</f>
        <v>0</v>
      </c>
      <c r="Q111" s="40">
        <f>_xlfn.XLOOKUP(Tabla20[[#This Row],[COD]],TMES[COD],TMES[SFS])</f>
        <v>0</v>
      </c>
      <c r="R111" s="40">
        <f>_xlfn.XLOOKUP(Tabla20[[#This Row],[COD]],TMES[COD],TMES[AFP])</f>
        <v>0</v>
      </c>
      <c r="S111" s="40">
        <f>Tabla20[[#This Row],[sbruto]]-SUM(Tabla20[[#This Row],[ISR]:[AFP]])-Tabla20[[#This Row],[sneto]]</f>
        <v>0</v>
      </c>
      <c r="T111" s="40">
        <f>_xlfn.XLOOKUP(Tabla20[[#This Row],[COD]],TMES[COD],TMES[sneto])</f>
        <v>10000</v>
      </c>
      <c r="U111" s="28" t="str">
        <f>_xlfn.XLOOKUP(Tabla20[[#This Row],[cedula]],Tabla11[Numero Documento],Tabla11[GEN])</f>
        <v>M</v>
      </c>
      <c r="V111" s="29" t="str">
        <f>_xlfn.XLOOKUP(Tabla20[[#This Row],[cedula]],TMODELO[Numero Documento],TMODELO[Lugar Funciones Codigo])</f>
        <v>01.83</v>
      </c>
    </row>
    <row r="112" spans="1:22" hidden="1">
      <c r="A112" s="38" t="s">
        <v>3053</v>
      </c>
      <c r="B112" s="38" t="s">
        <v>248</v>
      </c>
      <c r="C112" s="38" t="s">
        <v>3088</v>
      </c>
      <c r="D112" s="38" t="str">
        <f>Tabla20[[#This Row],[cedula]]&amp;Tabla20[[#This Row],[ctapresup]]</f>
        <v>014001299442.1.2.2.05</v>
      </c>
      <c r="E112" s="38" t="s">
        <v>2921</v>
      </c>
      <c r="F112" s="38" t="str">
        <f>_xlfn.XLOOKUP(Tabla20[[#This Row],[cedula]],TMODELO[Numero Documento],TMODELO[Empleado])</f>
        <v>AMICAL MONTERO ENCARNACION</v>
      </c>
      <c r="G112" s="38" t="str">
        <f>_xlfn.XLOOKUP(Tabla20[[#This Row],[cedula]],TMODELO[Numero Documento],TMODELO[Cargo])</f>
        <v>SEGURIDAD MILITAR</v>
      </c>
      <c r="H112" s="38" t="str">
        <f>_xlfn.XLOOKUP(Tabla20[[#This Row],[cedula]],TMODELO[Numero Documento],TMODELO[Lugar Funciones])</f>
        <v>MINISTERIO DE CULTURA</v>
      </c>
      <c r="I112" s="45" t="str">
        <f>_xlfn.XLOOKUP(Tabla20[[#This Row],[cedula]],TCARRERA[CEDULA],TCARRERA[CATEGORIA DEL SERVIDOR],"")</f>
        <v/>
      </c>
      <c r="J112" s="45" t="str">
        <f>Tabla20[[#This Row],[TIPO]]</f>
        <v>SEGURIDAD</v>
      </c>
      <c r="K11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2" s="24" t="str">
        <f>IF(Tabla20[[#This Row],[CARRERA]]="CARRERA ADMINISTRATIVA",Tabla20[[#This Row],[CARRERA]],Tabla20[[#This Row],[STATUS]])</f>
        <v>SEGURIDAD</v>
      </c>
      <c r="M112" s="35" t="str">
        <f>IF(Tabla20[[#This Row],[TIPO]]="Temporales",_xlfn.XLOOKUP(Tabla20[[#This Row],[NOMBRE Y APELLIDO]],TFECHAS[NOMBRE Y APELLIDO],TFECHAS[DESDE]),"")</f>
        <v/>
      </c>
      <c r="N112" s="35" t="str">
        <f>IF(Tabla20[[#This Row],[TIPO]]="Temporales",_xlfn.XLOOKUP(Tabla20[[#This Row],[NOMBRE Y APELLIDO]],TFECHAS[NOMBRE Y APELLIDO],TFECHAS[HASTA]),"")</f>
        <v/>
      </c>
      <c r="O112" s="39">
        <f>_xlfn.XLOOKUP(Tabla20[[#This Row],[COD]],TMES[COD],TMES[sbruto])</f>
        <v>10000</v>
      </c>
      <c r="P112" s="40">
        <f>_xlfn.XLOOKUP(Tabla20[[#This Row],[COD]],TMES[COD],TMES[ISR])</f>
        <v>0</v>
      </c>
      <c r="Q112" s="40">
        <f>_xlfn.XLOOKUP(Tabla20[[#This Row],[COD]],TMES[COD],TMES[SFS])</f>
        <v>0</v>
      </c>
      <c r="R112" s="40">
        <f>_xlfn.XLOOKUP(Tabla20[[#This Row],[COD]],TMES[COD],TMES[AFP])</f>
        <v>0</v>
      </c>
      <c r="S112" s="40">
        <f>Tabla20[[#This Row],[sbruto]]-SUM(Tabla20[[#This Row],[ISR]:[AFP]])-Tabla20[[#This Row],[sneto]]</f>
        <v>0</v>
      </c>
      <c r="T112" s="40">
        <f>_xlfn.XLOOKUP(Tabla20[[#This Row],[COD]],TMES[COD],TMES[sneto])</f>
        <v>10000</v>
      </c>
      <c r="U112" s="28" t="str">
        <f>_xlfn.XLOOKUP(Tabla20[[#This Row],[cedula]],Tabla11[Numero Documento],Tabla11[GEN])</f>
        <v>M</v>
      </c>
      <c r="V112" s="29" t="str">
        <f>_xlfn.XLOOKUP(Tabla20[[#This Row],[cedula]],TMODELO[Numero Documento],TMODELO[Lugar Funciones Codigo])</f>
        <v>01.83</v>
      </c>
    </row>
    <row r="113" spans="1:22" hidden="1">
      <c r="A113" s="38" t="s">
        <v>3053</v>
      </c>
      <c r="B113" s="38" t="s">
        <v>248</v>
      </c>
      <c r="C113" s="38" t="s">
        <v>3088</v>
      </c>
      <c r="D113" s="38" t="str">
        <f>Tabla20[[#This Row],[cedula]]&amp;Tabla20[[#This Row],[ctapresup]]</f>
        <v>001117230372.1.2.2.05</v>
      </c>
      <c r="E113" s="38" t="s">
        <v>3333</v>
      </c>
      <c r="F113" s="38" t="str">
        <f>_xlfn.XLOOKUP(Tabla20[[#This Row],[cedula]],TMODELO[Numero Documento],TMODELO[Empleado])</f>
        <v>ANGEL MARIA RAMON POLANCO</v>
      </c>
      <c r="G113" s="38" t="str">
        <f>_xlfn.XLOOKUP(Tabla20[[#This Row],[cedula]],TMODELO[Numero Documento],TMODELO[Cargo])</f>
        <v>SEGURIDAD MILITAR</v>
      </c>
      <c r="H113" s="38" t="str">
        <f>_xlfn.XLOOKUP(Tabla20[[#This Row],[cedula]],TMODELO[Numero Documento],TMODELO[Lugar Funciones])</f>
        <v>MINISTERIO DE CULTURA</v>
      </c>
      <c r="I113" s="45" t="str">
        <f>_xlfn.XLOOKUP(Tabla20[[#This Row],[cedula]],TCARRERA[CEDULA],TCARRERA[CATEGORIA DEL SERVIDOR],"")</f>
        <v/>
      </c>
      <c r="J113" s="45" t="str">
        <f>Tabla20[[#This Row],[TIPO]]</f>
        <v>SEGURIDAD</v>
      </c>
      <c r="K11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3" s="24" t="str">
        <f>IF(Tabla20[[#This Row],[CARRERA]]="CARRERA ADMINISTRATIVA",Tabla20[[#This Row],[CARRERA]],Tabla20[[#This Row],[STATUS]])</f>
        <v>SEGURIDAD</v>
      </c>
      <c r="M113" s="34" t="str">
        <f>IF(Tabla20[[#This Row],[TIPO]]="Temporales",_xlfn.XLOOKUP(Tabla20[[#This Row],[NOMBRE Y APELLIDO]],TFECHAS[NOMBRE Y APELLIDO],TFECHAS[DESDE]),"")</f>
        <v/>
      </c>
      <c r="N113" s="34" t="str">
        <f>IF(Tabla20[[#This Row],[TIPO]]="Temporales",_xlfn.XLOOKUP(Tabla20[[#This Row],[NOMBRE Y APELLIDO]],TFECHAS[NOMBRE Y APELLIDO],TFECHAS[HASTA]),"")</f>
        <v/>
      </c>
      <c r="O113" s="39">
        <f>_xlfn.XLOOKUP(Tabla20[[#This Row],[COD]],TMES[COD],TMES[sbruto])</f>
        <v>10000</v>
      </c>
      <c r="P113" s="40">
        <f>_xlfn.XLOOKUP(Tabla20[[#This Row],[COD]],TMES[COD],TMES[ISR])</f>
        <v>0</v>
      </c>
      <c r="Q113" s="40">
        <f>_xlfn.XLOOKUP(Tabla20[[#This Row],[COD]],TMES[COD],TMES[SFS])</f>
        <v>0</v>
      </c>
      <c r="R113" s="40">
        <f>_xlfn.XLOOKUP(Tabla20[[#This Row],[COD]],TMES[COD],TMES[AFP])</f>
        <v>0</v>
      </c>
      <c r="S113" s="40">
        <f>Tabla20[[#This Row],[sbruto]]-SUM(Tabla20[[#This Row],[ISR]:[AFP]])-Tabla20[[#This Row],[sneto]]</f>
        <v>0</v>
      </c>
      <c r="T113" s="40">
        <f>_xlfn.XLOOKUP(Tabla20[[#This Row],[COD]],TMES[COD],TMES[sneto])</f>
        <v>10000</v>
      </c>
      <c r="U113" s="28" t="str">
        <f>_xlfn.XLOOKUP(Tabla20[[#This Row],[cedula]],Tabla11[Numero Documento],Tabla11[GEN])</f>
        <v>M</v>
      </c>
      <c r="V113" s="29" t="str">
        <f>_xlfn.XLOOKUP(Tabla20[[#This Row],[cedula]],TMODELO[Numero Documento],TMODELO[Lugar Funciones Codigo])</f>
        <v>01.83</v>
      </c>
    </row>
    <row r="114" spans="1:22" hidden="1">
      <c r="A114" s="38" t="s">
        <v>3053</v>
      </c>
      <c r="B114" s="38" t="s">
        <v>248</v>
      </c>
      <c r="C114" s="38" t="s">
        <v>3088</v>
      </c>
      <c r="D114" s="38" t="str">
        <f>Tabla20[[#This Row],[cedula]]&amp;Tabla20[[#This Row],[ctapresup]]</f>
        <v>225006088842.1.2.2.05</v>
      </c>
      <c r="E114" s="38" t="s">
        <v>3342</v>
      </c>
      <c r="F114" s="38" t="str">
        <f>_xlfn.XLOOKUP(Tabla20[[#This Row],[cedula]],TMODELO[Numero Documento],TMODELO[Empleado])</f>
        <v>ANNY MERCEDES OTAÑO DIAZ</v>
      </c>
      <c r="G114" s="38" t="str">
        <f>_xlfn.XLOOKUP(Tabla20[[#This Row],[cedula]],TMODELO[Numero Documento],TMODELO[Cargo])</f>
        <v>SEGURIDAD MILITAR</v>
      </c>
      <c r="H114" s="38" t="str">
        <f>_xlfn.XLOOKUP(Tabla20[[#This Row],[cedula]],TMODELO[Numero Documento],TMODELO[Lugar Funciones])</f>
        <v>MINISTERIO DE CULTURA</v>
      </c>
      <c r="I114" s="45" t="str">
        <f>_xlfn.XLOOKUP(Tabla20[[#This Row],[cedula]],TCARRERA[CEDULA],TCARRERA[CATEGORIA DEL SERVIDOR],"")</f>
        <v/>
      </c>
      <c r="J114" s="45" t="str">
        <f>Tabla20[[#This Row],[TIPO]]</f>
        <v>SEGURIDAD</v>
      </c>
      <c r="K11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4" s="24" t="str">
        <f>IF(Tabla20[[#This Row],[CARRERA]]="CARRERA ADMINISTRATIVA",Tabla20[[#This Row],[CARRERA]],Tabla20[[#This Row],[STATUS]])</f>
        <v>SEGURIDAD</v>
      </c>
      <c r="M114" s="35" t="str">
        <f>IF(Tabla20[[#This Row],[TIPO]]="Temporales",_xlfn.XLOOKUP(Tabla20[[#This Row],[NOMBRE Y APELLIDO]],TFECHAS[NOMBRE Y APELLIDO],TFECHAS[DESDE]),"")</f>
        <v/>
      </c>
      <c r="N114" s="35" t="str">
        <f>IF(Tabla20[[#This Row],[TIPO]]="Temporales",_xlfn.XLOOKUP(Tabla20[[#This Row],[NOMBRE Y APELLIDO]],TFECHAS[NOMBRE Y APELLIDO],TFECHAS[HASTA]),"")</f>
        <v/>
      </c>
      <c r="O114" s="39">
        <f>_xlfn.XLOOKUP(Tabla20[[#This Row],[COD]],TMES[COD],TMES[sbruto])</f>
        <v>10000</v>
      </c>
      <c r="P114" s="42">
        <f>_xlfn.XLOOKUP(Tabla20[[#This Row],[COD]],TMES[COD],TMES[ISR])</f>
        <v>0</v>
      </c>
      <c r="Q114" s="40">
        <f>_xlfn.XLOOKUP(Tabla20[[#This Row],[COD]],TMES[COD],TMES[SFS])</f>
        <v>0</v>
      </c>
      <c r="R114" s="40">
        <f>_xlfn.XLOOKUP(Tabla20[[#This Row],[COD]],TMES[COD],TMES[AFP])</f>
        <v>0</v>
      </c>
      <c r="S114" s="40">
        <f>Tabla20[[#This Row],[sbruto]]-SUM(Tabla20[[#This Row],[ISR]:[AFP]])-Tabla20[[#This Row],[sneto]]</f>
        <v>0</v>
      </c>
      <c r="T114" s="40">
        <f>_xlfn.XLOOKUP(Tabla20[[#This Row],[COD]],TMES[COD],TMES[sneto])</f>
        <v>10000</v>
      </c>
      <c r="U114" s="28" t="str">
        <f>_xlfn.XLOOKUP(Tabla20[[#This Row],[cedula]],Tabla11[Numero Documento],Tabla11[GEN])</f>
        <v>F</v>
      </c>
      <c r="V114" s="29" t="str">
        <f>_xlfn.XLOOKUP(Tabla20[[#This Row],[cedula]],TMODELO[Numero Documento],TMODELO[Lugar Funciones Codigo])</f>
        <v>01.83</v>
      </c>
    </row>
    <row r="115" spans="1:22" hidden="1">
      <c r="A115" s="38" t="s">
        <v>3053</v>
      </c>
      <c r="B115" s="38" t="s">
        <v>248</v>
      </c>
      <c r="C115" s="38" t="s">
        <v>3088</v>
      </c>
      <c r="D115" s="38" t="str">
        <f>Tabla20[[#This Row],[cedula]]&amp;Tabla20[[#This Row],[ctapresup]]</f>
        <v>026013699252.1.2.2.05</v>
      </c>
      <c r="E115" s="38" t="s">
        <v>3338</v>
      </c>
      <c r="F115" s="38" t="str">
        <f>_xlfn.XLOOKUP(Tabla20[[#This Row],[cedula]],TMODELO[Numero Documento],TMODELO[Empleado])</f>
        <v>ANSON FERNANDEZ VIL</v>
      </c>
      <c r="G115" s="38" t="str">
        <f>_xlfn.XLOOKUP(Tabla20[[#This Row],[cedula]],TMODELO[Numero Documento],TMODELO[Cargo])</f>
        <v>SEGURIDAD MILITAR</v>
      </c>
      <c r="H115" s="38" t="str">
        <f>_xlfn.XLOOKUP(Tabla20[[#This Row],[cedula]],TMODELO[Numero Documento],TMODELO[Lugar Funciones])</f>
        <v>MINISTERIO DE CULTURA</v>
      </c>
      <c r="I115" s="45" t="str">
        <f>_xlfn.XLOOKUP(Tabla20[[#This Row],[cedula]],TCARRERA[CEDULA],TCARRERA[CATEGORIA DEL SERVIDOR],"")</f>
        <v/>
      </c>
      <c r="J115" s="45" t="str">
        <f>Tabla20[[#This Row],[TIPO]]</f>
        <v>SEGURIDAD</v>
      </c>
      <c r="K11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5" s="24" t="str">
        <f>IF(Tabla20[[#This Row],[CARRERA]]="CARRERA ADMINISTRATIVA",Tabla20[[#This Row],[CARRERA]],Tabla20[[#This Row],[STATUS]])</f>
        <v>SEGURIDAD</v>
      </c>
      <c r="M115" s="35" t="str">
        <f>IF(Tabla20[[#This Row],[TIPO]]="Temporales",_xlfn.XLOOKUP(Tabla20[[#This Row],[NOMBRE Y APELLIDO]],TFECHAS[NOMBRE Y APELLIDO],TFECHAS[DESDE]),"")</f>
        <v/>
      </c>
      <c r="N115" s="35" t="str">
        <f>IF(Tabla20[[#This Row],[TIPO]]="Temporales",_xlfn.XLOOKUP(Tabla20[[#This Row],[NOMBRE Y APELLIDO]],TFECHAS[NOMBRE Y APELLIDO],TFECHAS[HASTA]),"")</f>
        <v/>
      </c>
      <c r="O115" s="39">
        <f>_xlfn.XLOOKUP(Tabla20[[#This Row],[COD]],TMES[COD],TMES[sbruto])</f>
        <v>10000</v>
      </c>
      <c r="P115" s="42">
        <f>_xlfn.XLOOKUP(Tabla20[[#This Row],[COD]],TMES[COD],TMES[ISR])</f>
        <v>0</v>
      </c>
      <c r="Q115" s="40">
        <f>_xlfn.XLOOKUP(Tabla20[[#This Row],[COD]],TMES[COD],TMES[SFS])</f>
        <v>0</v>
      </c>
      <c r="R115" s="40">
        <f>_xlfn.XLOOKUP(Tabla20[[#This Row],[COD]],TMES[COD],TMES[AFP])</f>
        <v>0</v>
      </c>
      <c r="S115" s="40">
        <f>Tabla20[[#This Row],[sbruto]]-SUM(Tabla20[[#This Row],[ISR]:[AFP]])-Tabla20[[#This Row],[sneto]]</f>
        <v>0</v>
      </c>
      <c r="T115" s="40">
        <f>_xlfn.XLOOKUP(Tabla20[[#This Row],[COD]],TMES[COD],TMES[sneto])</f>
        <v>10000</v>
      </c>
      <c r="U115" s="28" t="str">
        <f>_xlfn.XLOOKUP(Tabla20[[#This Row],[cedula]],Tabla11[Numero Documento],Tabla11[GEN])</f>
        <v>M</v>
      </c>
      <c r="V115" s="29" t="str">
        <f>_xlfn.XLOOKUP(Tabla20[[#This Row],[cedula]],TMODELO[Numero Documento],TMODELO[Lugar Funciones Codigo])</f>
        <v>01.83</v>
      </c>
    </row>
    <row r="116" spans="1:22" hidden="1">
      <c r="A116" s="38" t="s">
        <v>3053</v>
      </c>
      <c r="B116" s="38" t="s">
        <v>248</v>
      </c>
      <c r="C116" s="38" t="s">
        <v>3088</v>
      </c>
      <c r="D116" s="38" t="str">
        <f>Tabla20[[#This Row],[cedula]]&amp;Tabla20[[#This Row],[ctapresup]]</f>
        <v>011004286122.1.2.2.05</v>
      </c>
      <c r="E116" s="38" t="s">
        <v>2923</v>
      </c>
      <c r="F116" s="38" t="str">
        <f>_xlfn.XLOOKUP(Tabla20[[#This Row],[cedula]],TMODELO[Numero Documento],TMODELO[Empleado])</f>
        <v>ANTONY MATEO VALDEZ</v>
      </c>
      <c r="G116" s="38" t="str">
        <f>_xlfn.XLOOKUP(Tabla20[[#This Row],[cedula]],TMODELO[Numero Documento],TMODELO[Cargo])</f>
        <v>SEGURIDAD MILITAR</v>
      </c>
      <c r="H116" s="38" t="str">
        <f>_xlfn.XLOOKUP(Tabla20[[#This Row],[cedula]],TMODELO[Numero Documento],TMODELO[Lugar Funciones])</f>
        <v>MINISTERIO DE CULTURA</v>
      </c>
      <c r="I116" s="45" t="str">
        <f>_xlfn.XLOOKUP(Tabla20[[#This Row],[cedula]],TCARRERA[CEDULA],TCARRERA[CATEGORIA DEL SERVIDOR],"")</f>
        <v/>
      </c>
      <c r="J116" s="45" t="str">
        <f>Tabla20[[#This Row],[TIPO]]</f>
        <v>SEGURIDAD</v>
      </c>
      <c r="K11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6" s="24" t="str">
        <f>IF(Tabla20[[#This Row],[CARRERA]]="CARRERA ADMINISTRATIVA",Tabla20[[#This Row],[CARRERA]],Tabla20[[#This Row],[STATUS]])</f>
        <v>SEGURIDAD</v>
      </c>
      <c r="M116" s="35" t="str">
        <f>IF(Tabla20[[#This Row],[TIPO]]="Temporales",_xlfn.XLOOKUP(Tabla20[[#This Row],[NOMBRE Y APELLIDO]],TFECHAS[NOMBRE Y APELLIDO],TFECHAS[DESDE]),"")</f>
        <v/>
      </c>
      <c r="N116" s="35" t="str">
        <f>IF(Tabla20[[#This Row],[TIPO]]="Temporales",_xlfn.XLOOKUP(Tabla20[[#This Row],[NOMBRE Y APELLIDO]],TFECHAS[NOMBRE Y APELLIDO],TFECHAS[HASTA]),"")</f>
        <v/>
      </c>
      <c r="O116" s="39">
        <f>_xlfn.XLOOKUP(Tabla20[[#This Row],[COD]],TMES[COD],TMES[sbruto])</f>
        <v>10000</v>
      </c>
      <c r="P116" s="44">
        <f>_xlfn.XLOOKUP(Tabla20[[#This Row],[COD]],TMES[COD],TMES[ISR])</f>
        <v>0</v>
      </c>
      <c r="Q116" s="40">
        <f>_xlfn.XLOOKUP(Tabla20[[#This Row],[COD]],TMES[COD],TMES[SFS])</f>
        <v>0</v>
      </c>
      <c r="R116" s="40">
        <f>_xlfn.XLOOKUP(Tabla20[[#This Row],[COD]],TMES[COD],TMES[AFP])</f>
        <v>0</v>
      </c>
      <c r="S116" s="40">
        <f>Tabla20[[#This Row],[sbruto]]-SUM(Tabla20[[#This Row],[ISR]:[AFP]])-Tabla20[[#This Row],[sneto]]</f>
        <v>0</v>
      </c>
      <c r="T116" s="40">
        <f>_xlfn.XLOOKUP(Tabla20[[#This Row],[COD]],TMES[COD],TMES[sneto])</f>
        <v>10000</v>
      </c>
      <c r="U116" s="28" t="str">
        <f>_xlfn.XLOOKUP(Tabla20[[#This Row],[cedula]],Tabla11[Numero Documento],Tabla11[GEN])</f>
        <v>M</v>
      </c>
      <c r="V116" s="29" t="str">
        <f>_xlfn.XLOOKUP(Tabla20[[#This Row],[cedula]],TMODELO[Numero Documento],TMODELO[Lugar Funciones Codigo])</f>
        <v>01.83</v>
      </c>
    </row>
    <row r="117" spans="1:22" hidden="1">
      <c r="A117" s="38" t="s">
        <v>3053</v>
      </c>
      <c r="B117" s="38" t="s">
        <v>248</v>
      </c>
      <c r="C117" s="38" t="s">
        <v>3088</v>
      </c>
      <c r="D117" s="38" t="str">
        <f>Tabla20[[#This Row],[cedula]]&amp;Tabla20[[#This Row],[ctapresup]]</f>
        <v>402280946172.1.2.2.05</v>
      </c>
      <c r="E117" s="38" t="s">
        <v>2924</v>
      </c>
      <c r="F117" s="38" t="str">
        <f>_xlfn.XLOOKUP(Tabla20[[#This Row],[cedula]],TMODELO[Numero Documento],TMODELO[Empleado])</f>
        <v>ANYELINA LORENZO DEL ROSARIO</v>
      </c>
      <c r="G117" s="38" t="str">
        <f>_xlfn.XLOOKUP(Tabla20[[#This Row],[cedula]],TMODELO[Numero Documento],TMODELO[Cargo])</f>
        <v>SEGURIDAD MILITAR</v>
      </c>
      <c r="H117" s="38" t="str">
        <f>_xlfn.XLOOKUP(Tabla20[[#This Row],[cedula]],TMODELO[Numero Documento],TMODELO[Lugar Funciones])</f>
        <v>MINISTERIO DE CULTURA</v>
      </c>
      <c r="I117" s="45" t="str">
        <f>_xlfn.XLOOKUP(Tabla20[[#This Row],[cedula]],TCARRERA[CEDULA],TCARRERA[CATEGORIA DEL SERVIDOR],"")</f>
        <v/>
      </c>
      <c r="J117" s="45" t="str">
        <f>Tabla20[[#This Row],[TIPO]]</f>
        <v>SEGURIDAD</v>
      </c>
      <c r="K11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7" s="24" t="str">
        <f>IF(Tabla20[[#This Row],[CARRERA]]="CARRERA ADMINISTRATIVA",Tabla20[[#This Row],[CARRERA]],Tabla20[[#This Row],[STATUS]])</f>
        <v>SEGURIDAD</v>
      </c>
      <c r="M117" s="34" t="str">
        <f>IF(Tabla20[[#This Row],[TIPO]]="Temporales",_xlfn.XLOOKUP(Tabla20[[#This Row],[NOMBRE Y APELLIDO]],TFECHAS[NOMBRE Y APELLIDO],TFECHAS[DESDE]),"")</f>
        <v/>
      </c>
      <c r="N117" s="34" t="str">
        <f>IF(Tabla20[[#This Row],[TIPO]]="Temporales",_xlfn.XLOOKUP(Tabla20[[#This Row],[NOMBRE Y APELLIDO]],TFECHAS[NOMBRE Y APELLIDO],TFECHAS[HASTA]),"")</f>
        <v/>
      </c>
      <c r="O117" s="39">
        <f>_xlfn.XLOOKUP(Tabla20[[#This Row],[COD]],TMES[COD],TMES[sbruto])</f>
        <v>10000</v>
      </c>
      <c r="P117" s="42">
        <f>_xlfn.XLOOKUP(Tabla20[[#This Row],[COD]],TMES[COD],TMES[ISR])</f>
        <v>0</v>
      </c>
      <c r="Q117" s="40">
        <f>_xlfn.XLOOKUP(Tabla20[[#This Row],[COD]],TMES[COD],TMES[SFS])</f>
        <v>0</v>
      </c>
      <c r="R117" s="40">
        <f>_xlfn.XLOOKUP(Tabla20[[#This Row],[COD]],TMES[COD],TMES[AFP])</f>
        <v>0</v>
      </c>
      <c r="S117" s="40">
        <f>Tabla20[[#This Row],[sbruto]]-SUM(Tabla20[[#This Row],[ISR]:[AFP]])-Tabla20[[#This Row],[sneto]]</f>
        <v>0</v>
      </c>
      <c r="T117" s="40">
        <f>_xlfn.XLOOKUP(Tabla20[[#This Row],[COD]],TMES[COD],TMES[sneto])</f>
        <v>10000</v>
      </c>
      <c r="U117" s="28" t="str">
        <f>_xlfn.XLOOKUP(Tabla20[[#This Row],[cedula]],Tabla11[Numero Documento],Tabla11[GEN])</f>
        <v>F</v>
      </c>
      <c r="V117" s="29" t="str">
        <f>_xlfn.XLOOKUP(Tabla20[[#This Row],[cedula]],TMODELO[Numero Documento],TMODELO[Lugar Funciones Codigo])</f>
        <v>01.83</v>
      </c>
    </row>
    <row r="118" spans="1:22" hidden="1">
      <c r="A118" s="38" t="s">
        <v>3053</v>
      </c>
      <c r="B118" s="38" t="s">
        <v>248</v>
      </c>
      <c r="C118" s="38" t="s">
        <v>3088</v>
      </c>
      <c r="D118" s="38" t="str">
        <f>Tabla20[[#This Row],[cedula]]&amp;Tabla20[[#This Row],[ctapresup]]</f>
        <v>016001636022.1.2.2.05</v>
      </c>
      <c r="E118" s="38" t="s">
        <v>3120</v>
      </c>
      <c r="F118" s="38" t="str">
        <f>_xlfn.XLOOKUP(Tabla20[[#This Row],[cedula]],TMODELO[Numero Documento],TMODELO[Empleado])</f>
        <v>APOLINAR VALDEZ LIRANZO</v>
      </c>
      <c r="G118" s="38" t="str">
        <f>_xlfn.XLOOKUP(Tabla20[[#This Row],[cedula]],TMODELO[Numero Documento],TMODELO[Cargo])</f>
        <v>SEGURIDAD MILITAR</v>
      </c>
      <c r="H118" s="38" t="str">
        <f>_xlfn.XLOOKUP(Tabla20[[#This Row],[cedula]],TMODELO[Numero Documento],TMODELO[Lugar Funciones])</f>
        <v>MINISTERIO DE CULTURA</v>
      </c>
      <c r="I118" s="45" t="str">
        <f>_xlfn.XLOOKUP(Tabla20[[#This Row],[cedula]],TCARRERA[CEDULA],TCARRERA[CATEGORIA DEL SERVIDOR],"")</f>
        <v/>
      </c>
      <c r="J118" s="45" t="str">
        <f>Tabla20[[#This Row],[TIPO]]</f>
        <v>SEGURIDAD</v>
      </c>
      <c r="K11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8" s="24" t="str">
        <f>IF(Tabla20[[#This Row],[CARRERA]]="CARRERA ADMINISTRATIVA",Tabla20[[#This Row],[CARRERA]],Tabla20[[#This Row],[STATUS]])</f>
        <v>SEGURIDAD</v>
      </c>
      <c r="M118" s="35" t="str">
        <f>IF(Tabla20[[#This Row],[TIPO]]="Temporales",_xlfn.XLOOKUP(Tabla20[[#This Row],[NOMBRE Y APELLIDO]],TFECHAS[NOMBRE Y APELLIDO],TFECHAS[DESDE]),"")</f>
        <v/>
      </c>
      <c r="N118" s="35" t="str">
        <f>IF(Tabla20[[#This Row],[TIPO]]="Temporales",_xlfn.XLOOKUP(Tabla20[[#This Row],[NOMBRE Y APELLIDO]],TFECHAS[NOMBRE Y APELLIDO],TFECHAS[HASTA]),"")</f>
        <v/>
      </c>
      <c r="O118" s="39">
        <f>_xlfn.XLOOKUP(Tabla20[[#This Row],[COD]],TMES[COD],TMES[sbruto])</f>
        <v>10000</v>
      </c>
      <c r="P118" s="44">
        <f>_xlfn.XLOOKUP(Tabla20[[#This Row],[COD]],TMES[COD],TMES[ISR])</f>
        <v>0</v>
      </c>
      <c r="Q118" s="40">
        <f>_xlfn.XLOOKUP(Tabla20[[#This Row],[COD]],TMES[COD],TMES[SFS])</f>
        <v>0</v>
      </c>
      <c r="R118" s="40">
        <f>_xlfn.XLOOKUP(Tabla20[[#This Row],[COD]],TMES[COD],TMES[AFP])</f>
        <v>0</v>
      </c>
      <c r="S118" s="40">
        <f>Tabla20[[#This Row],[sbruto]]-SUM(Tabla20[[#This Row],[ISR]:[AFP]])-Tabla20[[#This Row],[sneto]]</f>
        <v>0</v>
      </c>
      <c r="T118" s="40">
        <f>_xlfn.XLOOKUP(Tabla20[[#This Row],[COD]],TMES[COD],TMES[sneto])</f>
        <v>10000</v>
      </c>
      <c r="U118" s="28" t="str">
        <f>_xlfn.XLOOKUP(Tabla20[[#This Row],[cedula]],Tabla11[Numero Documento],Tabla11[GEN])</f>
        <v>M</v>
      </c>
      <c r="V118" s="29" t="str">
        <f>_xlfn.XLOOKUP(Tabla20[[#This Row],[cedula]],TMODELO[Numero Documento],TMODELO[Lugar Funciones Codigo])</f>
        <v>01.83</v>
      </c>
    </row>
    <row r="119" spans="1:22" hidden="1">
      <c r="A119" s="57" t="s">
        <v>3053</v>
      </c>
      <c r="B119" s="57" t="s">
        <v>248</v>
      </c>
      <c r="C119" s="57" t="s">
        <v>3088</v>
      </c>
      <c r="D119" s="57" t="str">
        <f>Tabla20[[#This Row],[cedula]]&amp;Tabla20[[#This Row],[ctapresup]]</f>
        <v>005004670142.1.2.2.05</v>
      </c>
      <c r="E119" s="57" t="s">
        <v>2925</v>
      </c>
      <c r="F119" s="38" t="str">
        <f>_xlfn.XLOOKUP(Tabla20[[#This Row],[cedula]],TMODELO[Numero Documento],TMODELO[Empleado])</f>
        <v>ARIANA ALIYELL BRITO ARCANGEL</v>
      </c>
      <c r="G119" s="57" t="str">
        <f>_xlfn.XLOOKUP(Tabla20[[#This Row],[cedula]],TMODELO[Numero Documento],TMODELO[Cargo])</f>
        <v>SEGURIDAD MILITAR</v>
      </c>
      <c r="H119" s="57" t="str">
        <f>_xlfn.XLOOKUP(Tabla20[[#This Row],[cedula]],TMODELO[Numero Documento],TMODELO[Lugar Funciones])</f>
        <v>MINISTERIO DE CULTURA</v>
      </c>
      <c r="I119" s="45" t="str">
        <f>_xlfn.XLOOKUP(Tabla20[[#This Row],[cedula]],TCARRERA[CEDULA],TCARRERA[CATEGORIA DEL SERVIDOR],"")</f>
        <v/>
      </c>
      <c r="J119" s="45" t="str">
        <f>Tabla20[[#This Row],[TIPO]]</f>
        <v>SEGURIDAD</v>
      </c>
      <c r="K119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9" s="24" t="str">
        <f>IF(Tabla20[[#This Row],[CARRERA]]="CARRERA ADMINISTRATIVA",Tabla20[[#This Row],[CARRERA]],Tabla20[[#This Row],[STATUS]])</f>
        <v>SEGURIDAD</v>
      </c>
      <c r="M119" s="59" t="str">
        <f>IF(Tabla20[[#This Row],[TIPO]]="Temporales",_xlfn.XLOOKUP(Tabla20[[#This Row],[NOMBRE Y APELLIDO]],TFECHAS[NOMBRE Y APELLIDO],TFECHAS[DESDE]),"")</f>
        <v/>
      </c>
      <c r="N119" s="59" t="str">
        <f>IF(Tabla20[[#This Row],[TIPO]]="Temporales",_xlfn.XLOOKUP(Tabla20[[#This Row],[NOMBRE Y APELLIDO]],TFECHAS[NOMBRE Y APELLIDO],TFECHAS[HASTA]),"")</f>
        <v/>
      </c>
      <c r="O119" s="60">
        <f>_xlfn.XLOOKUP(Tabla20[[#This Row],[COD]],TMES[COD],TMES[sbruto])</f>
        <v>10000</v>
      </c>
      <c r="P119" s="63">
        <f>_xlfn.XLOOKUP(Tabla20[[#This Row],[COD]],TMES[COD],TMES[ISR])</f>
        <v>0</v>
      </c>
      <c r="Q119" s="60">
        <f>_xlfn.XLOOKUP(Tabla20[[#This Row],[COD]],TMES[COD],TMES[SFS])</f>
        <v>0</v>
      </c>
      <c r="R119" s="60">
        <f>_xlfn.XLOOKUP(Tabla20[[#This Row],[COD]],TMES[COD],TMES[AFP])</f>
        <v>0</v>
      </c>
      <c r="S119" s="40">
        <f>Tabla20[[#This Row],[sbruto]]-SUM(Tabla20[[#This Row],[ISR]:[AFP]])-Tabla20[[#This Row],[sneto]]</f>
        <v>0</v>
      </c>
      <c r="T119" s="60">
        <f>_xlfn.XLOOKUP(Tabla20[[#This Row],[COD]],TMES[COD],TMES[sneto])</f>
        <v>10000</v>
      </c>
      <c r="U119" s="28" t="str">
        <f>_xlfn.XLOOKUP(Tabla20[[#This Row],[cedula]],Tabla11[Numero Documento],Tabla11[GEN])</f>
        <v>F</v>
      </c>
      <c r="V119" s="65" t="str">
        <f>_xlfn.XLOOKUP(Tabla20[[#This Row],[cedula]],TMODELO[Numero Documento],TMODELO[Lugar Funciones Codigo])</f>
        <v>01.83</v>
      </c>
    </row>
    <row r="120" spans="1:22" hidden="1">
      <c r="A120" s="38" t="s">
        <v>3053</v>
      </c>
      <c r="B120" s="38" t="s">
        <v>248</v>
      </c>
      <c r="C120" s="38" t="s">
        <v>3088</v>
      </c>
      <c r="D120" s="38" t="str">
        <f>Tabla20[[#This Row],[cedula]]&amp;Tabla20[[#This Row],[ctapresup]]</f>
        <v>402209160562.1.2.2.05</v>
      </c>
      <c r="E120" s="38" t="s">
        <v>2926</v>
      </c>
      <c r="F120" s="38" t="str">
        <f>_xlfn.XLOOKUP(Tabla20[[#This Row],[cedula]],TMODELO[Numero Documento],TMODELO[Empleado])</f>
        <v>ARQUIMEDES OZUNA BELLO</v>
      </c>
      <c r="G120" s="38" t="str">
        <f>_xlfn.XLOOKUP(Tabla20[[#This Row],[cedula]],TMODELO[Numero Documento],TMODELO[Cargo])</f>
        <v>SEGURIDAD MILITAR</v>
      </c>
      <c r="H120" s="38" t="str">
        <f>_xlfn.XLOOKUP(Tabla20[[#This Row],[cedula]],TMODELO[Numero Documento],TMODELO[Lugar Funciones])</f>
        <v>MINISTERIO DE CULTURA</v>
      </c>
      <c r="I120" s="45" t="str">
        <f>_xlfn.XLOOKUP(Tabla20[[#This Row],[cedula]],TCARRERA[CEDULA],TCARRERA[CATEGORIA DEL SERVIDOR],"")</f>
        <v/>
      </c>
      <c r="J120" s="45" t="str">
        <f>Tabla20[[#This Row],[TIPO]]</f>
        <v>SEGURIDAD</v>
      </c>
      <c r="K12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0" s="24" t="str">
        <f>IF(Tabla20[[#This Row],[CARRERA]]="CARRERA ADMINISTRATIVA",Tabla20[[#This Row],[CARRERA]],Tabla20[[#This Row],[STATUS]])</f>
        <v>SEGURIDAD</v>
      </c>
      <c r="M120" s="35" t="str">
        <f>IF(Tabla20[[#This Row],[TIPO]]="Temporales",_xlfn.XLOOKUP(Tabla20[[#This Row],[NOMBRE Y APELLIDO]],TFECHAS[NOMBRE Y APELLIDO],TFECHAS[DESDE]),"")</f>
        <v/>
      </c>
      <c r="N120" s="35" t="str">
        <f>IF(Tabla20[[#This Row],[TIPO]]="Temporales",_xlfn.XLOOKUP(Tabla20[[#This Row],[NOMBRE Y APELLIDO]],TFECHAS[NOMBRE Y APELLIDO],TFECHAS[HASTA]),"")</f>
        <v/>
      </c>
      <c r="O120" s="39">
        <f>_xlfn.XLOOKUP(Tabla20[[#This Row],[COD]],TMES[COD],TMES[sbruto])</f>
        <v>10000</v>
      </c>
      <c r="P120" s="44">
        <f>_xlfn.XLOOKUP(Tabla20[[#This Row],[COD]],TMES[COD],TMES[ISR])</f>
        <v>0</v>
      </c>
      <c r="Q120" s="42">
        <f>_xlfn.XLOOKUP(Tabla20[[#This Row],[COD]],TMES[COD],TMES[SFS])</f>
        <v>0</v>
      </c>
      <c r="R120" s="42">
        <f>_xlfn.XLOOKUP(Tabla20[[#This Row],[COD]],TMES[COD],TMES[AFP])</f>
        <v>0</v>
      </c>
      <c r="S120" s="40">
        <f>Tabla20[[#This Row],[sbruto]]-SUM(Tabla20[[#This Row],[ISR]:[AFP]])-Tabla20[[#This Row],[sneto]]</f>
        <v>0</v>
      </c>
      <c r="T120" s="42">
        <f>_xlfn.XLOOKUP(Tabla20[[#This Row],[COD]],TMES[COD],TMES[sneto])</f>
        <v>10000</v>
      </c>
      <c r="U120" s="28" t="str">
        <f>_xlfn.XLOOKUP(Tabla20[[#This Row],[cedula]],Tabla11[Numero Documento],Tabla11[GEN])</f>
        <v>M</v>
      </c>
      <c r="V120" s="29" t="str">
        <f>_xlfn.XLOOKUP(Tabla20[[#This Row],[cedula]],TMODELO[Numero Documento],TMODELO[Lugar Funciones Codigo])</f>
        <v>01.83</v>
      </c>
    </row>
    <row r="121" spans="1:22" hidden="1">
      <c r="A121" s="38" t="s">
        <v>3053</v>
      </c>
      <c r="B121" s="38" t="s">
        <v>248</v>
      </c>
      <c r="C121" s="38" t="s">
        <v>3088</v>
      </c>
      <c r="D121" s="38" t="str">
        <f>Tabla20[[#This Row],[cedula]]&amp;Tabla20[[#This Row],[ctapresup]]</f>
        <v>402284081062.1.2.2.05</v>
      </c>
      <c r="E121" s="38" t="s">
        <v>2927</v>
      </c>
      <c r="F121" s="38" t="str">
        <f>_xlfn.XLOOKUP(Tabla20[[#This Row],[cedula]],TMODELO[Numero Documento],TMODELO[Empleado])</f>
        <v>CAMILA ROCIO SANTOS CUSTODIO</v>
      </c>
      <c r="G121" s="38" t="str">
        <f>_xlfn.XLOOKUP(Tabla20[[#This Row],[cedula]],TMODELO[Numero Documento],TMODELO[Cargo])</f>
        <v>SEGURIDAD MILITAR</v>
      </c>
      <c r="H121" s="38" t="str">
        <f>_xlfn.XLOOKUP(Tabla20[[#This Row],[cedula]],TMODELO[Numero Documento],TMODELO[Lugar Funciones])</f>
        <v>MINISTERIO DE CULTURA</v>
      </c>
      <c r="I121" s="45" t="str">
        <f>_xlfn.XLOOKUP(Tabla20[[#This Row],[cedula]],TCARRERA[CEDULA],TCARRERA[CATEGORIA DEL SERVIDOR],"")</f>
        <v/>
      </c>
      <c r="J121" s="45" t="str">
        <f>Tabla20[[#This Row],[TIPO]]</f>
        <v>SEGURIDAD</v>
      </c>
      <c r="K12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1" s="24" t="str">
        <f>IF(Tabla20[[#This Row],[CARRERA]]="CARRERA ADMINISTRATIVA",Tabla20[[#This Row],[CARRERA]],Tabla20[[#This Row],[STATUS]])</f>
        <v>SEGURIDAD</v>
      </c>
      <c r="M121" s="35" t="str">
        <f>IF(Tabla20[[#This Row],[TIPO]]="Temporales",_xlfn.XLOOKUP(Tabla20[[#This Row],[NOMBRE Y APELLIDO]],TFECHAS[NOMBRE Y APELLIDO],TFECHAS[DESDE]),"")</f>
        <v/>
      </c>
      <c r="N121" s="35" t="str">
        <f>IF(Tabla20[[#This Row],[TIPO]]="Temporales",_xlfn.XLOOKUP(Tabla20[[#This Row],[NOMBRE Y APELLIDO]],TFECHAS[NOMBRE Y APELLIDO],TFECHAS[HASTA]),"")</f>
        <v/>
      </c>
      <c r="O121" s="39">
        <f>_xlfn.XLOOKUP(Tabla20[[#This Row],[COD]],TMES[COD],TMES[sbruto])</f>
        <v>10000</v>
      </c>
      <c r="P121" s="42">
        <f>_xlfn.XLOOKUP(Tabla20[[#This Row],[COD]],TMES[COD],TMES[ISR])</f>
        <v>0</v>
      </c>
      <c r="Q121" s="40">
        <f>_xlfn.XLOOKUP(Tabla20[[#This Row],[COD]],TMES[COD],TMES[SFS])</f>
        <v>0</v>
      </c>
      <c r="R121" s="40">
        <f>_xlfn.XLOOKUP(Tabla20[[#This Row],[COD]],TMES[COD],TMES[AFP])</f>
        <v>0</v>
      </c>
      <c r="S121" s="40">
        <f>Tabla20[[#This Row],[sbruto]]-SUM(Tabla20[[#This Row],[ISR]:[AFP]])-Tabla20[[#This Row],[sneto]]</f>
        <v>0</v>
      </c>
      <c r="T121" s="40">
        <f>_xlfn.XLOOKUP(Tabla20[[#This Row],[COD]],TMES[COD],TMES[sneto])</f>
        <v>10000</v>
      </c>
      <c r="U121" s="28" t="str">
        <f>_xlfn.XLOOKUP(Tabla20[[#This Row],[cedula]],Tabla11[Numero Documento],Tabla11[GEN])</f>
        <v>F</v>
      </c>
      <c r="V121" s="29" t="str">
        <f>_xlfn.XLOOKUP(Tabla20[[#This Row],[cedula]],TMODELO[Numero Documento],TMODELO[Lugar Funciones Codigo])</f>
        <v>01.83</v>
      </c>
    </row>
    <row r="122" spans="1:22" hidden="1">
      <c r="A122" s="38" t="s">
        <v>3053</v>
      </c>
      <c r="B122" s="38" t="s">
        <v>248</v>
      </c>
      <c r="C122" s="38" t="s">
        <v>3088</v>
      </c>
      <c r="D122" s="38" t="str">
        <f>Tabla20[[#This Row],[cedula]]&amp;Tabla20[[#This Row],[ctapresup]]</f>
        <v>402266325332.1.2.2.05</v>
      </c>
      <c r="E122" s="38" t="s">
        <v>2928</v>
      </c>
      <c r="F122" s="38" t="str">
        <f>_xlfn.XLOOKUP(Tabla20[[#This Row],[cedula]],TMODELO[Numero Documento],TMODELO[Empleado])</f>
        <v>CARLOS ALBERTO LEYBA TOLENTINO</v>
      </c>
      <c r="G122" s="38" t="str">
        <f>_xlfn.XLOOKUP(Tabla20[[#This Row],[cedula]],TMODELO[Numero Documento],TMODELO[Cargo])</f>
        <v>SEGURIDAD MILITAR</v>
      </c>
      <c r="H122" s="38" t="str">
        <f>_xlfn.XLOOKUP(Tabla20[[#This Row],[cedula]],TMODELO[Numero Documento],TMODELO[Lugar Funciones])</f>
        <v>MINISTERIO DE CULTURA</v>
      </c>
      <c r="I122" s="45" t="str">
        <f>_xlfn.XLOOKUP(Tabla20[[#This Row],[cedula]],TCARRERA[CEDULA],TCARRERA[CATEGORIA DEL SERVIDOR],"")</f>
        <v/>
      </c>
      <c r="J122" s="45" t="str">
        <f>Tabla20[[#This Row],[TIPO]]</f>
        <v>SEGURIDAD</v>
      </c>
      <c r="K12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2" s="24" t="str">
        <f>IF(Tabla20[[#This Row],[CARRERA]]="CARRERA ADMINISTRATIVA",Tabla20[[#This Row],[CARRERA]],Tabla20[[#This Row],[STATUS]])</f>
        <v>SEGURIDAD</v>
      </c>
      <c r="M122" s="35" t="str">
        <f>IF(Tabla20[[#This Row],[TIPO]]="Temporales",_xlfn.XLOOKUP(Tabla20[[#This Row],[NOMBRE Y APELLIDO]],TFECHAS[NOMBRE Y APELLIDO],TFECHAS[DESDE]),"")</f>
        <v/>
      </c>
      <c r="N122" s="35" t="str">
        <f>IF(Tabla20[[#This Row],[TIPO]]="Temporales",_xlfn.XLOOKUP(Tabla20[[#This Row],[NOMBRE Y APELLIDO]],TFECHAS[NOMBRE Y APELLIDO],TFECHAS[HASTA]),"")</f>
        <v/>
      </c>
      <c r="O122" s="39">
        <f>_xlfn.XLOOKUP(Tabla20[[#This Row],[COD]],TMES[COD],TMES[sbruto])</f>
        <v>10000</v>
      </c>
      <c r="P122" s="44">
        <f>_xlfn.XLOOKUP(Tabla20[[#This Row],[COD]],TMES[COD],TMES[ISR])</f>
        <v>0</v>
      </c>
      <c r="Q122" s="40">
        <f>_xlfn.XLOOKUP(Tabla20[[#This Row],[COD]],TMES[COD],TMES[SFS])</f>
        <v>0</v>
      </c>
      <c r="R122" s="40">
        <f>_xlfn.XLOOKUP(Tabla20[[#This Row],[COD]],TMES[COD],TMES[AFP])</f>
        <v>0</v>
      </c>
      <c r="S122" s="40">
        <f>Tabla20[[#This Row],[sbruto]]-SUM(Tabla20[[#This Row],[ISR]:[AFP]])-Tabla20[[#This Row],[sneto]]</f>
        <v>0</v>
      </c>
      <c r="T122" s="40">
        <f>_xlfn.XLOOKUP(Tabla20[[#This Row],[COD]],TMES[COD],TMES[sneto])</f>
        <v>10000</v>
      </c>
      <c r="U122" s="28" t="str">
        <f>_xlfn.XLOOKUP(Tabla20[[#This Row],[cedula]],Tabla11[Numero Documento],Tabla11[GEN])</f>
        <v>M</v>
      </c>
      <c r="V122" s="29" t="str">
        <f>_xlfn.XLOOKUP(Tabla20[[#This Row],[cedula]],TMODELO[Numero Documento],TMODELO[Lugar Funciones Codigo])</f>
        <v>01.83</v>
      </c>
    </row>
    <row r="123" spans="1:22" hidden="1">
      <c r="A123" s="38" t="s">
        <v>3053</v>
      </c>
      <c r="B123" s="38" t="s">
        <v>248</v>
      </c>
      <c r="C123" s="38" t="s">
        <v>3088</v>
      </c>
      <c r="D123" s="38" t="str">
        <f>Tabla20[[#This Row],[cedula]]&amp;Tabla20[[#This Row],[ctapresup]]</f>
        <v>016001721572.1.2.2.05</v>
      </c>
      <c r="E123" s="38" t="s">
        <v>2930</v>
      </c>
      <c r="F123" s="38" t="str">
        <f>_xlfn.XLOOKUP(Tabla20[[#This Row],[cedula]],TMODELO[Numero Documento],TMODELO[Empleado])</f>
        <v>CARLOS MANUEL ANGOMAS DICENT</v>
      </c>
      <c r="G123" s="38" t="str">
        <f>_xlfn.XLOOKUP(Tabla20[[#This Row],[cedula]],TMODELO[Numero Documento],TMODELO[Cargo])</f>
        <v>SEGURIDAD MILITAR</v>
      </c>
      <c r="H123" s="38" t="str">
        <f>_xlfn.XLOOKUP(Tabla20[[#This Row],[cedula]],TMODELO[Numero Documento],TMODELO[Lugar Funciones])</f>
        <v>MINISTERIO DE CULTURA</v>
      </c>
      <c r="I123" s="45" t="str">
        <f>_xlfn.XLOOKUP(Tabla20[[#This Row],[cedula]],TCARRERA[CEDULA],TCARRERA[CATEGORIA DEL SERVIDOR],"")</f>
        <v/>
      </c>
      <c r="J123" s="45" t="str">
        <f>Tabla20[[#This Row],[TIPO]]</f>
        <v>SEGURIDAD</v>
      </c>
      <c r="K12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3" s="24" t="str">
        <f>IF(Tabla20[[#This Row],[CARRERA]]="CARRERA ADMINISTRATIVA",Tabla20[[#This Row],[CARRERA]],Tabla20[[#This Row],[STATUS]])</f>
        <v>SEGURIDAD</v>
      </c>
      <c r="M123" s="35" t="str">
        <f>IF(Tabla20[[#This Row],[TIPO]]="Temporales",_xlfn.XLOOKUP(Tabla20[[#This Row],[NOMBRE Y APELLIDO]],TFECHAS[NOMBRE Y APELLIDO],TFECHAS[DESDE]),"")</f>
        <v/>
      </c>
      <c r="N123" s="35" t="str">
        <f>IF(Tabla20[[#This Row],[TIPO]]="Temporales",_xlfn.XLOOKUP(Tabla20[[#This Row],[NOMBRE Y APELLIDO]],TFECHAS[NOMBRE Y APELLIDO],TFECHAS[HASTA]),"")</f>
        <v/>
      </c>
      <c r="O123" s="39">
        <f>_xlfn.XLOOKUP(Tabla20[[#This Row],[COD]],TMES[COD],TMES[sbruto])</f>
        <v>10000</v>
      </c>
      <c r="P123" s="44">
        <f>_xlfn.XLOOKUP(Tabla20[[#This Row],[COD]],TMES[COD],TMES[ISR])</f>
        <v>0</v>
      </c>
      <c r="Q123" s="40">
        <f>_xlfn.XLOOKUP(Tabla20[[#This Row],[COD]],TMES[COD],TMES[SFS])</f>
        <v>0</v>
      </c>
      <c r="R123" s="40">
        <f>_xlfn.XLOOKUP(Tabla20[[#This Row],[COD]],TMES[COD],TMES[AFP])</f>
        <v>0</v>
      </c>
      <c r="S123" s="40">
        <f>Tabla20[[#This Row],[sbruto]]-SUM(Tabla20[[#This Row],[ISR]:[AFP]])-Tabla20[[#This Row],[sneto]]</f>
        <v>0</v>
      </c>
      <c r="T123" s="40">
        <f>_xlfn.XLOOKUP(Tabla20[[#This Row],[COD]],TMES[COD],TMES[sneto])</f>
        <v>10000</v>
      </c>
      <c r="U123" s="28" t="str">
        <f>_xlfn.XLOOKUP(Tabla20[[#This Row],[cedula]],Tabla11[Numero Documento],Tabla11[GEN])</f>
        <v>M</v>
      </c>
      <c r="V123" s="29" t="str">
        <f>_xlfn.XLOOKUP(Tabla20[[#This Row],[cedula]],TMODELO[Numero Documento],TMODELO[Lugar Funciones Codigo])</f>
        <v>01.83</v>
      </c>
    </row>
    <row r="124" spans="1:22" hidden="1">
      <c r="A124" s="38" t="s">
        <v>3053</v>
      </c>
      <c r="B124" s="38" t="s">
        <v>248</v>
      </c>
      <c r="C124" s="38" t="s">
        <v>3088</v>
      </c>
      <c r="D124" s="38" t="str">
        <f>Tabla20[[#This Row],[cedula]]&amp;Tabla20[[#This Row],[ctapresup]]</f>
        <v>001049969212.1.2.2.05</v>
      </c>
      <c r="E124" s="38" t="s">
        <v>2931</v>
      </c>
      <c r="F124" s="38" t="str">
        <f>_xlfn.XLOOKUP(Tabla20[[#This Row],[cedula]],TMODELO[Numero Documento],TMODELO[Empleado])</f>
        <v>CARLOS MANUEL MENDEZ LEDESMA</v>
      </c>
      <c r="G124" s="38" t="str">
        <f>_xlfn.XLOOKUP(Tabla20[[#This Row],[cedula]],TMODELO[Numero Documento],TMODELO[Cargo])</f>
        <v>SEGURIDAD MILITAR</v>
      </c>
      <c r="H124" s="38" t="str">
        <f>_xlfn.XLOOKUP(Tabla20[[#This Row],[cedula]],TMODELO[Numero Documento],TMODELO[Lugar Funciones])</f>
        <v>MINISTERIO DE CULTURA</v>
      </c>
      <c r="I124" s="45" t="str">
        <f>_xlfn.XLOOKUP(Tabla20[[#This Row],[cedula]],TCARRERA[CEDULA],TCARRERA[CATEGORIA DEL SERVIDOR],"")</f>
        <v/>
      </c>
      <c r="J124" s="45" t="str">
        <f>Tabla20[[#This Row],[TIPO]]</f>
        <v>SEGURIDAD</v>
      </c>
      <c r="K12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4" s="24" t="str">
        <f>IF(Tabla20[[#This Row],[CARRERA]]="CARRERA ADMINISTRATIVA",Tabla20[[#This Row],[CARRERA]],Tabla20[[#This Row],[STATUS]])</f>
        <v>SEGURIDAD</v>
      </c>
      <c r="M124" s="35" t="str">
        <f>IF(Tabla20[[#This Row],[TIPO]]="Temporales",_xlfn.XLOOKUP(Tabla20[[#This Row],[NOMBRE Y APELLIDO]],TFECHAS[NOMBRE Y APELLIDO],TFECHAS[DESDE]),"")</f>
        <v/>
      </c>
      <c r="N124" s="35" t="str">
        <f>IF(Tabla20[[#This Row],[TIPO]]="Temporales",_xlfn.XLOOKUP(Tabla20[[#This Row],[NOMBRE Y APELLIDO]],TFECHAS[NOMBRE Y APELLIDO],TFECHAS[HASTA]),"")</f>
        <v/>
      </c>
      <c r="O124" s="39">
        <f>_xlfn.XLOOKUP(Tabla20[[#This Row],[COD]],TMES[COD],TMES[sbruto])</f>
        <v>10000</v>
      </c>
      <c r="P124" s="44">
        <f>_xlfn.XLOOKUP(Tabla20[[#This Row],[COD]],TMES[COD],TMES[ISR])</f>
        <v>0</v>
      </c>
      <c r="Q124" s="40">
        <f>_xlfn.XLOOKUP(Tabla20[[#This Row],[COD]],TMES[COD],TMES[SFS])</f>
        <v>0</v>
      </c>
      <c r="R124" s="40">
        <f>_xlfn.XLOOKUP(Tabla20[[#This Row],[COD]],TMES[COD],TMES[AFP])</f>
        <v>0</v>
      </c>
      <c r="S124" s="40">
        <f>Tabla20[[#This Row],[sbruto]]-SUM(Tabla20[[#This Row],[ISR]:[AFP]])-Tabla20[[#This Row],[sneto]]</f>
        <v>0</v>
      </c>
      <c r="T124" s="40">
        <f>_xlfn.XLOOKUP(Tabla20[[#This Row],[COD]],TMES[COD],TMES[sneto])</f>
        <v>10000</v>
      </c>
      <c r="U124" s="28" t="str">
        <f>_xlfn.XLOOKUP(Tabla20[[#This Row],[cedula]],Tabla11[Numero Documento],Tabla11[GEN])</f>
        <v>M</v>
      </c>
      <c r="V124" s="29" t="str">
        <f>_xlfn.XLOOKUP(Tabla20[[#This Row],[cedula]],TMODELO[Numero Documento],TMODELO[Lugar Funciones Codigo])</f>
        <v>01.83</v>
      </c>
    </row>
    <row r="125" spans="1:22" hidden="1">
      <c r="A125" s="38" t="s">
        <v>3053</v>
      </c>
      <c r="B125" s="38" t="s">
        <v>248</v>
      </c>
      <c r="C125" s="38" t="s">
        <v>3088</v>
      </c>
      <c r="D125" s="38" t="str">
        <f>Tabla20[[#This Row],[cedula]]&amp;Tabla20[[#This Row],[ctapresup]]</f>
        <v>140000311962.1.2.2.05</v>
      </c>
      <c r="E125" s="38" t="s">
        <v>3122</v>
      </c>
      <c r="F125" s="38" t="str">
        <f>_xlfn.XLOOKUP(Tabla20[[#This Row],[cedula]],TMODELO[Numero Documento],TMODELO[Empleado])</f>
        <v>CAROLINA ESTHER ARIAS GERMAN</v>
      </c>
      <c r="G125" s="38" t="str">
        <f>_xlfn.XLOOKUP(Tabla20[[#This Row],[cedula]],TMODELO[Numero Documento],TMODELO[Cargo])</f>
        <v>SEGURIDAD MILITAR</v>
      </c>
      <c r="H125" s="38" t="str">
        <f>_xlfn.XLOOKUP(Tabla20[[#This Row],[cedula]],TMODELO[Numero Documento],TMODELO[Lugar Funciones])</f>
        <v>MINISTERIO DE CULTURA</v>
      </c>
      <c r="I125" s="45" t="str">
        <f>_xlfn.XLOOKUP(Tabla20[[#This Row],[cedula]],TCARRERA[CEDULA],TCARRERA[CATEGORIA DEL SERVIDOR],"")</f>
        <v/>
      </c>
      <c r="J125" s="45" t="str">
        <f>Tabla20[[#This Row],[TIPO]]</f>
        <v>SEGURIDAD</v>
      </c>
      <c r="K1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5" s="24" t="str">
        <f>IF(Tabla20[[#This Row],[CARRERA]]="CARRERA ADMINISTRATIVA",Tabla20[[#This Row],[CARRERA]],Tabla20[[#This Row],[STATUS]])</f>
        <v>SEGURIDAD</v>
      </c>
      <c r="M125" s="35" t="str">
        <f>IF(Tabla20[[#This Row],[TIPO]]="Temporales",_xlfn.XLOOKUP(Tabla20[[#This Row],[NOMBRE Y APELLIDO]],TFECHAS[NOMBRE Y APELLIDO],TFECHAS[DESDE]),"")</f>
        <v/>
      </c>
      <c r="N125" s="35" t="str">
        <f>IF(Tabla20[[#This Row],[TIPO]]="Temporales",_xlfn.XLOOKUP(Tabla20[[#This Row],[NOMBRE Y APELLIDO]],TFECHAS[NOMBRE Y APELLIDO],TFECHAS[HASTA]),"")</f>
        <v/>
      </c>
      <c r="O125" s="39">
        <f>_xlfn.XLOOKUP(Tabla20[[#This Row],[COD]],TMES[COD],TMES[sbruto])</f>
        <v>10000</v>
      </c>
      <c r="P125" s="40">
        <f>_xlfn.XLOOKUP(Tabla20[[#This Row],[COD]],TMES[COD],TMES[ISR])</f>
        <v>0</v>
      </c>
      <c r="Q125" s="40">
        <f>_xlfn.XLOOKUP(Tabla20[[#This Row],[COD]],TMES[COD],TMES[SFS])</f>
        <v>0</v>
      </c>
      <c r="R125" s="40">
        <f>_xlfn.XLOOKUP(Tabla20[[#This Row],[COD]],TMES[COD],TMES[AFP])</f>
        <v>0</v>
      </c>
      <c r="S125" s="40">
        <f>Tabla20[[#This Row],[sbruto]]-SUM(Tabla20[[#This Row],[ISR]:[AFP]])-Tabla20[[#This Row],[sneto]]</f>
        <v>0</v>
      </c>
      <c r="T125" s="40">
        <f>_xlfn.XLOOKUP(Tabla20[[#This Row],[COD]],TMES[COD],TMES[sneto])</f>
        <v>10000</v>
      </c>
      <c r="U125" s="28" t="str">
        <f>_xlfn.XLOOKUP(Tabla20[[#This Row],[cedula]],Tabla11[Numero Documento],Tabla11[GEN])</f>
        <v>F</v>
      </c>
      <c r="V125" s="29" t="str">
        <f>_xlfn.XLOOKUP(Tabla20[[#This Row],[cedula]],TMODELO[Numero Documento],TMODELO[Lugar Funciones Codigo])</f>
        <v>01.83</v>
      </c>
    </row>
    <row r="126" spans="1:22" hidden="1">
      <c r="A126" s="38" t="s">
        <v>3053</v>
      </c>
      <c r="B126" s="38" t="s">
        <v>248</v>
      </c>
      <c r="C126" s="38" t="s">
        <v>3088</v>
      </c>
      <c r="D126" s="38" t="str">
        <f>Tabla20[[#This Row],[cedula]]&amp;Tabla20[[#This Row],[ctapresup]]</f>
        <v>001165890782.1.2.2.05</v>
      </c>
      <c r="E126" s="38" t="s">
        <v>2934</v>
      </c>
      <c r="F126" s="38" t="str">
        <f>_xlfn.XLOOKUP(Tabla20[[#This Row],[cedula]],TMODELO[Numero Documento],TMODELO[Empleado])</f>
        <v>CLAUDIA ALTAGRACIA CLARK NUÑEZ</v>
      </c>
      <c r="G126" s="38" t="str">
        <f>_xlfn.XLOOKUP(Tabla20[[#This Row],[cedula]],TMODELO[Numero Documento],TMODELO[Cargo])</f>
        <v>SEGURIDAD MILITAR</v>
      </c>
      <c r="H126" s="38" t="str">
        <f>_xlfn.XLOOKUP(Tabla20[[#This Row],[cedula]],TMODELO[Numero Documento],TMODELO[Lugar Funciones])</f>
        <v>MINISTERIO DE CULTURA</v>
      </c>
      <c r="I126" s="45" t="str">
        <f>_xlfn.XLOOKUP(Tabla20[[#This Row],[cedula]],TCARRERA[CEDULA],TCARRERA[CATEGORIA DEL SERVIDOR],"")</f>
        <v/>
      </c>
      <c r="J126" s="45" t="str">
        <f>Tabla20[[#This Row],[TIPO]]</f>
        <v>SEGURIDAD</v>
      </c>
      <c r="K12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6" s="24" t="str">
        <f>IF(Tabla20[[#This Row],[CARRERA]]="CARRERA ADMINISTRATIVA",Tabla20[[#This Row],[CARRERA]],Tabla20[[#This Row],[STATUS]])</f>
        <v>SEGURIDAD</v>
      </c>
      <c r="M126" s="35" t="str">
        <f>IF(Tabla20[[#This Row],[TIPO]]="Temporales",_xlfn.XLOOKUP(Tabla20[[#This Row],[NOMBRE Y APELLIDO]],TFECHAS[NOMBRE Y APELLIDO],TFECHAS[DESDE]),"")</f>
        <v/>
      </c>
      <c r="N126" s="35" t="str">
        <f>IF(Tabla20[[#This Row],[TIPO]]="Temporales",_xlfn.XLOOKUP(Tabla20[[#This Row],[NOMBRE Y APELLIDO]],TFECHAS[NOMBRE Y APELLIDO],TFECHAS[HASTA]),"")</f>
        <v/>
      </c>
      <c r="O126" s="39">
        <f>_xlfn.XLOOKUP(Tabla20[[#This Row],[COD]],TMES[COD],TMES[sbruto])</f>
        <v>10000</v>
      </c>
      <c r="P126" s="44">
        <f>_xlfn.XLOOKUP(Tabla20[[#This Row],[COD]],TMES[COD],TMES[ISR])</f>
        <v>0</v>
      </c>
      <c r="Q126" s="42">
        <f>_xlfn.XLOOKUP(Tabla20[[#This Row],[COD]],TMES[COD],TMES[SFS])</f>
        <v>0</v>
      </c>
      <c r="R126" s="42">
        <f>_xlfn.XLOOKUP(Tabla20[[#This Row],[COD]],TMES[COD],TMES[AFP])</f>
        <v>0</v>
      </c>
      <c r="S126" s="40">
        <f>Tabla20[[#This Row],[sbruto]]-SUM(Tabla20[[#This Row],[ISR]:[AFP]])-Tabla20[[#This Row],[sneto]]</f>
        <v>0</v>
      </c>
      <c r="T126" s="42">
        <f>_xlfn.XLOOKUP(Tabla20[[#This Row],[COD]],TMES[COD],TMES[sneto])</f>
        <v>10000</v>
      </c>
      <c r="U126" s="28" t="str">
        <f>_xlfn.XLOOKUP(Tabla20[[#This Row],[cedula]],Tabla11[Numero Documento],Tabla11[GEN])</f>
        <v>F</v>
      </c>
      <c r="V126" s="29" t="str">
        <f>_xlfn.XLOOKUP(Tabla20[[#This Row],[cedula]],TMODELO[Numero Documento],TMODELO[Lugar Funciones Codigo])</f>
        <v>01.83</v>
      </c>
    </row>
    <row r="127" spans="1:22" hidden="1">
      <c r="A127" s="38" t="s">
        <v>3053</v>
      </c>
      <c r="B127" s="38" t="s">
        <v>248</v>
      </c>
      <c r="C127" s="38" t="s">
        <v>3088</v>
      </c>
      <c r="D127" s="38" t="str">
        <f>Tabla20[[#This Row],[cedula]]&amp;Tabla20[[#This Row],[ctapresup]]</f>
        <v>402247608982.1.2.2.05</v>
      </c>
      <c r="E127" s="38" t="s">
        <v>3258</v>
      </c>
      <c r="F127" s="38" t="str">
        <f>_xlfn.XLOOKUP(Tabla20[[#This Row],[cedula]],TMODELO[Numero Documento],TMODELO[Empleado])</f>
        <v>CRISTINA SEVERIANO ROSARIO</v>
      </c>
      <c r="G127" s="38" t="str">
        <f>_xlfn.XLOOKUP(Tabla20[[#This Row],[cedula]],TMODELO[Numero Documento],TMODELO[Cargo])</f>
        <v>SEGURIDAD MILITAR</v>
      </c>
      <c r="H127" s="38" t="str">
        <f>_xlfn.XLOOKUP(Tabla20[[#This Row],[cedula]],TMODELO[Numero Documento],TMODELO[Lugar Funciones])</f>
        <v>MINISTERIO DE CULTURA</v>
      </c>
      <c r="I127" s="45" t="str">
        <f>_xlfn.XLOOKUP(Tabla20[[#This Row],[cedula]],TCARRERA[CEDULA],TCARRERA[CATEGORIA DEL SERVIDOR],"")</f>
        <v/>
      </c>
      <c r="J127" s="45" t="str">
        <f>Tabla20[[#This Row],[TIPO]]</f>
        <v>SEGURIDAD</v>
      </c>
      <c r="K12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7" s="24" t="str">
        <f>IF(Tabla20[[#This Row],[CARRERA]]="CARRERA ADMINISTRATIVA",Tabla20[[#This Row],[CARRERA]],Tabla20[[#This Row],[STATUS]])</f>
        <v>SEGURIDAD</v>
      </c>
      <c r="M127" s="35" t="str">
        <f>IF(Tabla20[[#This Row],[TIPO]]="Temporales",_xlfn.XLOOKUP(Tabla20[[#This Row],[NOMBRE Y APELLIDO]],TFECHAS[NOMBRE Y APELLIDO],TFECHAS[DESDE]),"")</f>
        <v/>
      </c>
      <c r="N127" s="35" t="str">
        <f>IF(Tabla20[[#This Row],[TIPO]]="Temporales",_xlfn.XLOOKUP(Tabla20[[#This Row],[NOMBRE Y APELLIDO]],TFECHAS[NOMBRE Y APELLIDO],TFECHAS[HASTA]),"")</f>
        <v/>
      </c>
      <c r="O127" s="39">
        <f>_xlfn.XLOOKUP(Tabla20[[#This Row],[COD]],TMES[COD],TMES[sbruto])</f>
        <v>10000</v>
      </c>
      <c r="P127" s="42">
        <f>_xlfn.XLOOKUP(Tabla20[[#This Row],[COD]],TMES[COD],TMES[ISR])</f>
        <v>0</v>
      </c>
      <c r="Q127" s="40">
        <f>_xlfn.XLOOKUP(Tabla20[[#This Row],[COD]],TMES[COD],TMES[SFS])</f>
        <v>0</v>
      </c>
      <c r="R127" s="40">
        <f>_xlfn.XLOOKUP(Tabla20[[#This Row],[COD]],TMES[COD],TMES[AFP])</f>
        <v>0</v>
      </c>
      <c r="S127" s="40">
        <f>Tabla20[[#This Row],[sbruto]]-SUM(Tabla20[[#This Row],[ISR]:[AFP]])-Tabla20[[#This Row],[sneto]]</f>
        <v>0</v>
      </c>
      <c r="T127" s="40">
        <f>_xlfn.XLOOKUP(Tabla20[[#This Row],[COD]],TMES[COD],TMES[sneto])</f>
        <v>10000</v>
      </c>
      <c r="U127" s="28" t="str">
        <f>_xlfn.XLOOKUP(Tabla20[[#This Row],[cedula]],Tabla11[Numero Documento],Tabla11[GEN])</f>
        <v>F</v>
      </c>
      <c r="V127" s="29" t="str">
        <f>_xlfn.XLOOKUP(Tabla20[[#This Row],[cedula]],TMODELO[Numero Documento],TMODELO[Lugar Funciones Codigo])</f>
        <v>01.83</v>
      </c>
    </row>
    <row r="128" spans="1:22" hidden="1">
      <c r="A128" s="38" t="s">
        <v>3053</v>
      </c>
      <c r="B128" s="38" t="s">
        <v>248</v>
      </c>
      <c r="C128" s="38" t="s">
        <v>3088</v>
      </c>
      <c r="D128" s="38" t="str">
        <f>Tabla20[[#This Row],[cedula]]&amp;Tabla20[[#This Row],[ctapresup]]</f>
        <v>001122678852.1.2.2.05</v>
      </c>
      <c r="E128" s="38" t="s">
        <v>2935</v>
      </c>
      <c r="F128" s="38" t="str">
        <f>_xlfn.XLOOKUP(Tabla20[[#This Row],[cedula]],TMODELO[Numero Documento],TMODELO[Empleado])</f>
        <v>CYNTHIA ALEJANDRA CRUZ MONTERO</v>
      </c>
      <c r="G128" s="38" t="str">
        <f>_xlfn.XLOOKUP(Tabla20[[#This Row],[cedula]],TMODELO[Numero Documento],TMODELO[Cargo])</f>
        <v>SEGURIDAD MILITAR</v>
      </c>
      <c r="H128" s="38" t="str">
        <f>_xlfn.XLOOKUP(Tabla20[[#This Row],[cedula]],TMODELO[Numero Documento],TMODELO[Lugar Funciones])</f>
        <v>MINISTERIO DE CULTURA</v>
      </c>
      <c r="I128" s="45" t="str">
        <f>_xlfn.XLOOKUP(Tabla20[[#This Row],[cedula]],TCARRERA[CEDULA],TCARRERA[CATEGORIA DEL SERVIDOR],"")</f>
        <v/>
      </c>
      <c r="J128" s="45" t="str">
        <f>Tabla20[[#This Row],[TIPO]]</f>
        <v>SEGURIDAD</v>
      </c>
      <c r="K12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8" s="24" t="str">
        <f>IF(Tabla20[[#This Row],[CARRERA]]="CARRERA ADMINISTRATIVA",Tabla20[[#This Row],[CARRERA]],Tabla20[[#This Row],[STATUS]])</f>
        <v>SEGURIDAD</v>
      </c>
      <c r="M128" s="35" t="str">
        <f>IF(Tabla20[[#This Row],[TIPO]]="Temporales",_xlfn.XLOOKUP(Tabla20[[#This Row],[NOMBRE Y APELLIDO]],TFECHAS[NOMBRE Y APELLIDO],TFECHAS[DESDE]),"")</f>
        <v/>
      </c>
      <c r="N128" s="35" t="str">
        <f>IF(Tabla20[[#This Row],[TIPO]]="Temporales",_xlfn.XLOOKUP(Tabla20[[#This Row],[NOMBRE Y APELLIDO]],TFECHAS[NOMBRE Y APELLIDO],TFECHAS[HASTA]),"")</f>
        <v/>
      </c>
      <c r="O128" s="39">
        <f>_xlfn.XLOOKUP(Tabla20[[#This Row],[COD]],TMES[COD],TMES[sbruto])</f>
        <v>10000</v>
      </c>
      <c r="P128" s="44">
        <f>_xlfn.XLOOKUP(Tabla20[[#This Row],[COD]],TMES[COD],TMES[ISR])</f>
        <v>0</v>
      </c>
      <c r="Q128" s="40">
        <f>_xlfn.XLOOKUP(Tabla20[[#This Row],[COD]],TMES[COD],TMES[SFS])</f>
        <v>0</v>
      </c>
      <c r="R128" s="40">
        <f>_xlfn.XLOOKUP(Tabla20[[#This Row],[COD]],TMES[COD],TMES[AFP])</f>
        <v>0</v>
      </c>
      <c r="S128" s="40">
        <f>Tabla20[[#This Row],[sbruto]]-SUM(Tabla20[[#This Row],[ISR]:[AFP]])-Tabla20[[#This Row],[sneto]]</f>
        <v>0</v>
      </c>
      <c r="T128" s="40">
        <f>_xlfn.XLOOKUP(Tabla20[[#This Row],[COD]],TMES[COD],TMES[sneto])</f>
        <v>10000</v>
      </c>
      <c r="U128" s="28" t="str">
        <f>_xlfn.XLOOKUP(Tabla20[[#This Row],[cedula]],Tabla11[Numero Documento],Tabla11[GEN])</f>
        <v>F</v>
      </c>
      <c r="V128" s="29" t="str">
        <f>_xlfn.XLOOKUP(Tabla20[[#This Row],[cedula]],TMODELO[Numero Documento],TMODELO[Lugar Funciones Codigo])</f>
        <v>01.83</v>
      </c>
    </row>
    <row r="129" spans="1:22" hidden="1">
      <c r="A129" s="38" t="s">
        <v>3053</v>
      </c>
      <c r="B129" s="38" t="s">
        <v>248</v>
      </c>
      <c r="C129" s="38" t="s">
        <v>3088</v>
      </c>
      <c r="D129" s="38" t="str">
        <f>Tabla20[[#This Row],[cedula]]&amp;Tabla20[[#This Row],[ctapresup]]</f>
        <v>001178246642.1.2.2.05</v>
      </c>
      <c r="E129" s="38" t="s">
        <v>2936</v>
      </c>
      <c r="F129" s="38" t="str">
        <f>_xlfn.XLOOKUP(Tabla20[[#This Row],[cedula]],TMODELO[Numero Documento],TMODELO[Empleado])</f>
        <v>DEIVI PEREZ RODRIGUEZ</v>
      </c>
      <c r="G129" s="38" t="str">
        <f>_xlfn.XLOOKUP(Tabla20[[#This Row],[cedula]],TMODELO[Numero Documento],TMODELO[Cargo])</f>
        <v>SEGURIDAD MILITAR</v>
      </c>
      <c r="H129" s="38" t="str">
        <f>_xlfn.XLOOKUP(Tabla20[[#This Row],[cedula]],TMODELO[Numero Documento],TMODELO[Lugar Funciones])</f>
        <v>MINISTERIO DE CULTURA</v>
      </c>
      <c r="I129" s="45" t="str">
        <f>_xlfn.XLOOKUP(Tabla20[[#This Row],[cedula]],TCARRERA[CEDULA],TCARRERA[CATEGORIA DEL SERVIDOR],"")</f>
        <v/>
      </c>
      <c r="J129" s="45" t="str">
        <f>Tabla20[[#This Row],[TIPO]]</f>
        <v>SEGURIDAD</v>
      </c>
      <c r="K12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9" s="24" t="str">
        <f>IF(Tabla20[[#This Row],[CARRERA]]="CARRERA ADMINISTRATIVA",Tabla20[[#This Row],[CARRERA]],Tabla20[[#This Row],[STATUS]])</f>
        <v>SEGURIDAD</v>
      </c>
      <c r="M129" s="35" t="str">
        <f>IF(Tabla20[[#This Row],[TIPO]]="Temporales",_xlfn.XLOOKUP(Tabla20[[#This Row],[NOMBRE Y APELLIDO]],TFECHAS[NOMBRE Y APELLIDO],TFECHAS[DESDE]),"")</f>
        <v/>
      </c>
      <c r="N129" s="35" t="str">
        <f>IF(Tabla20[[#This Row],[TIPO]]="Temporales",_xlfn.XLOOKUP(Tabla20[[#This Row],[NOMBRE Y APELLIDO]],TFECHAS[NOMBRE Y APELLIDO],TFECHAS[HASTA]),"")</f>
        <v/>
      </c>
      <c r="O129" s="39">
        <f>_xlfn.XLOOKUP(Tabla20[[#This Row],[COD]],TMES[COD],TMES[sbruto])</f>
        <v>10000</v>
      </c>
      <c r="P129" s="44">
        <f>_xlfn.XLOOKUP(Tabla20[[#This Row],[COD]],TMES[COD],TMES[ISR])</f>
        <v>0</v>
      </c>
      <c r="Q129" s="40">
        <f>_xlfn.XLOOKUP(Tabla20[[#This Row],[COD]],TMES[COD],TMES[SFS])</f>
        <v>0</v>
      </c>
      <c r="R129" s="40">
        <f>_xlfn.XLOOKUP(Tabla20[[#This Row],[COD]],TMES[COD],TMES[AFP])</f>
        <v>0</v>
      </c>
      <c r="S129" s="40">
        <f>Tabla20[[#This Row],[sbruto]]-SUM(Tabla20[[#This Row],[ISR]:[AFP]])-Tabla20[[#This Row],[sneto]]</f>
        <v>0</v>
      </c>
      <c r="T129" s="40">
        <f>_xlfn.XLOOKUP(Tabla20[[#This Row],[COD]],TMES[COD],TMES[sneto])</f>
        <v>10000</v>
      </c>
      <c r="U129" s="28" t="str">
        <f>_xlfn.XLOOKUP(Tabla20[[#This Row],[cedula]],Tabla11[Numero Documento],Tabla11[GEN])</f>
        <v>M</v>
      </c>
      <c r="V129" s="29" t="str">
        <f>_xlfn.XLOOKUP(Tabla20[[#This Row],[cedula]],TMODELO[Numero Documento],TMODELO[Lugar Funciones Codigo])</f>
        <v>01.83</v>
      </c>
    </row>
    <row r="130" spans="1:22" hidden="1">
      <c r="A130" s="38" t="s">
        <v>3053</v>
      </c>
      <c r="B130" s="38" t="s">
        <v>248</v>
      </c>
      <c r="C130" s="38" t="s">
        <v>3088</v>
      </c>
      <c r="D130" s="38" t="str">
        <f>Tabla20[[#This Row],[cedula]]&amp;Tabla20[[#This Row],[ctapresup]]</f>
        <v>402230256732.1.2.2.05</v>
      </c>
      <c r="E130" s="38" t="s">
        <v>2937</v>
      </c>
      <c r="F130" s="38" t="str">
        <f>_xlfn.XLOOKUP(Tabla20[[#This Row],[cedula]],TMODELO[Numero Documento],TMODELO[Empleado])</f>
        <v>DERIK RHONNY DILONE GONZALEZ</v>
      </c>
      <c r="G130" s="38" t="str">
        <f>_xlfn.XLOOKUP(Tabla20[[#This Row],[cedula]],TMODELO[Numero Documento],TMODELO[Cargo])</f>
        <v>SEGURIDAD MILITAR</v>
      </c>
      <c r="H130" s="38" t="str">
        <f>_xlfn.XLOOKUP(Tabla20[[#This Row],[cedula]],TMODELO[Numero Documento],TMODELO[Lugar Funciones])</f>
        <v>MINISTERIO DE CULTURA</v>
      </c>
      <c r="I130" s="45" t="str">
        <f>_xlfn.XLOOKUP(Tabla20[[#This Row],[cedula]],TCARRERA[CEDULA],TCARRERA[CATEGORIA DEL SERVIDOR],"")</f>
        <v/>
      </c>
      <c r="J130" s="45" t="str">
        <f>Tabla20[[#This Row],[TIPO]]</f>
        <v>SEGURIDAD</v>
      </c>
      <c r="K13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0" s="24" t="str">
        <f>IF(Tabla20[[#This Row],[CARRERA]]="CARRERA ADMINISTRATIVA",Tabla20[[#This Row],[CARRERA]],Tabla20[[#This Row],[STATUS]])</f>
        <v>SEGURIDAD</v>
      </c>
      <c r="M130" s="35" t="str">
        <f>IF(Tabla20[[#This Row],[TIPO]]="Temporales",_xlfn.XLOOKUP(Tabla20[[#This Row],[NOMBRE Y APELLIDO]],TFECHAS[NOMBRE Y APELLIDO],TFECHAS[DESDE]),"")</f>
        <v/>
      </c>
      <c r="N130" s="35" t="str">
        <f>IF(Tabla20[[#This Row],[TIPO]]="Temporales",_xlfn.XLOOKUP(Tabla20[[#This Row],[NOMBRE Y APELLIDO]],TFECHAS[NOMBRE Y APELLIDO],TFECHAS[HASTA]),"")</f>
        <v/>
      </c>
      <c r="O130" s="39">
        <f>_xlfn.XLOOKUP(Tabla20[[#This Row],[COD]],TMES[COD],TMES[sbruto])</f>
        <v>10000</v>
      </c>
      <c r="P130" s="44">
        <f>_xlfn.XLOOKUP(Tabla20[[#This Row],[COD]],TMES[COD],TMES[ISR])</f>
        <v>0</v>
      </c>
      <c r="Q130" s="40">
        <f>_xlfn.XLOOKUP(Tabla20[[#This Row],[COD]],TMES[COD],TMES[SFS])</f>
        <v>0</v>
      </c>
      <c r="R130" s="40">
        <f>_xlfn.XLOOKUP(Tabla20[[#This Row],[COD]],TMES[COD],TMES[AFP])</f>
        <v>0</v>
      </c>
      <c r="S130" s="40">
        <f>Tabla20[[#This Row],[sbruto]]-SUM(Tabla20[[#This Row],[ISR]:[AFP]])-Tabla20[[#This Row],[sneto]]</f>
        <v>0</v>
      </c>
      <c r="T130" s="40">
        <f>_xlfn.XLOOKUP(Tabla20[[#This Row],[COD]],TMES[COD],TMES[sneto])</f>
        <v>10000</v>
      </c>
      <c r="U130" s="28" t="str">
        <f>_xlfn.XLOOKUP(Tabla20[[#This Row],[cedula]],Tabla11[Numero Documento],Tabla11[GEN])</f>
        <v>M</v>
      </c>
      <c r="V130" s="29" t="str">
        <f>_xlfn.XLOOKUP(Tabla20[[#This Row],[cedula]],TMODELO[Numero Documento],TMODELO[Lugar Funciones Codigo])</f>
        <v>01.83</v>
      </c>
    </row>
    <row r="131" spans="1:22" hidden="1">
      <c r="A131" s="38" t="s">
        <v>3053</v>
      </c>
      <c r="B131" s="38" t="s">
        <v>248</v>
      </c>
      <c r="C131" s="38" t="s">
        <v>3088</v>
      </c>
      <c r="D131" s="38" t="str">
        <f>Tabla20[[#This Row],[cedula]]&amp;Tabla20[[#This Row],[ctapresup]]</f>
        <v>228000050702.1.2.2.05</v>
      </c>
      <c r="E131" s="38" t="s">
        <v>2939</v>
      </c>
      <c r="F131" s="38" t="str">
        <f>_xlfn.XLOOKUP(Tabla20[[#This Row],[cedula]],TMODELO[Numero Documento],TMODELO[Empleado])</f>
        <v>DIONELIN ALCANTARA SOLER</v>
      </c>
      <c r="G131" s="38" t="str">
        <f>_xlfn.XLOOKUP(Tabla20[[#This Row],[cedula]],TMODELO[Numero Documento],TMODELO[Cargo])</f>
        <v>SEGURIDAD MILITAR</v>
      </c>
      <c r="H131" s="38" t="str">
        <f>_xlfn.XLOOKUP(Tabla20[[#This Row],[cedula]],TMODELO[Numero Documento],TMODELO[Lugar Funciones])</f>
        <v>MINISTERIO DE CULTURA</v>
      </c>
      <c r="I131" s="45" t="str">
        <f>_xlfn.XLOOKUP(Tabla20[[#This Row],[cedula]],TCARRERA[CEDULA],TCARRERA[CATEGORIA DEL SERVIDOR],"")</f>
        <v/>
      </c>
      <c r="J131" s="45" t="str">
        <f>Tabla20[[#This Row],[TIPO]]</f>
        <v>SEGURIDAD</v>
      </c>
      <c r="K13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1" s="24" t="str">
        <f>IF(Tabla20[[#This Row],[CARRERA]]="CARRERA ADMINISTRATIVA",Tabla20[[#This Row],[CARRERA]],Tabla20[[#This Row],[STATUS]])</f>
        <v>SEGURIDAD</v>
      </c>
      <c r="M131" s="35" t="str">
        <f>IF(Tabla20[[#This Row],[TIPO]]="Temporales",_xlfn.XLOOKUP(Tabla20[[#This Row],[NOMBRE Y APELLIDO]],TFECHAS[NOMBRE Y APELLIDO],TFECHAS[DESDE]),"")</f>
        <v/>
      </c>
      <c r="N131" s="35" t="str">
        <f>IF(Tabla20[[#This Row],[TIPO]]="Temporales",_xlfn.XLOOKUP(Tabla20[[#This Row],[NOMBRE Y APELLIDO]],TFECHAS[NOMBRE Y APELLIDO],TFECHAS[HASTA]),"")</f>
        <v/>
      </c>
      <c r="O131" s="39">
        <f>_xlfn.XLOOKUP(Tabla20[[#This Row],[COD]],TMES[COD],TMES[sbruto])</f>
        <v>10000</v>
      </c>
      <c r="P131" s="44">
        <f>_xlfn.XLOOKUP(Tabla20[[#This Row],[COD]],TMES[COD],TMES[ISR])</f>
        <v>0</v>
      </c>
      <c r="Q131" s="40">
        <f>_xlfn.XLOOKUP(Tabla20[[#This Row],[COD]],TMES[COD],TMES[SFS])</f>
        <v>0</v>
      </c>
      <c r="R131" s="40">
        <f>_xlfn.XLOOKUP(Tabla20[[#This Row],[COD]],TMES[COD],TMES[AFP])</f>
        <v>0</v>
      </c>
      <c r="S131" s="40">
        <f>Tabla20[[#This Row],[sbruto]]-SUM(Tabla20[[#This Row],[ISR]:[AFP]])-Tabla20[[#This Row],[sneto]]</f>
        <v>0</v>
      </c>
      <c r="T131" s="40">
        <f>_xlfn.XLOOKUP(Tabla20[[#This Row],[COD]],TMES[COD],TMES[sneto])</f>
        <v>10000</v>
      </c>
      <c r="U131" s="28" t="str">
        <f>_xlfn.XLOOKUP(Tabla20[[#This Row],[cedula]],Tabla11[Numero Documento],Tabla11[GEN])</f>
        <v>M</v>
      </c>
      <c r="V131" s="29" t="str">
        <f>_xlfn.XLOOKUP(Tabla20[[#This Row],[cedula]],TMODELO[Numero Documento],TMODELO[Lugar Funciones Codigo])</f>
        <v>01.83</v>
      </c>
    </row>
    <row r="132" spans="1:22" hidden="1">
      <c r="A132" s="38" t="s">
        <v>3053</v>
      </c>
      <c r="B132" s="38" t="s">
        <v>248</v>
      </c>
      <c r="C132" s="38" t="s">
        <v>3088</v>
      </c>
      <c r="D132" s="38" t="str">
        <f>Tabla20[[#This Row],[cedula]]&amp;Tabla20[[#This Row],[ctapresup]]</f>
        <v>052000867822.1.2.2.05</v>
      </c>
      <c r="E132" s="38" t="s">
        <v>2941</v>
      </c>
      <c r="F132" s="38" t="str">
        <f>_xlfn.XLOOKUP(Tabla20[[#This Row],[cedula]],TMODELO[Numero Documento],TMODELO[Empleado])</f>
        <v>EDIS ANDRES DE LA CRUZ SEVERINO</v>
      </c>
      <c r="G132" s="38" t="str">
        <f>_xlfn.XLOOKUP(Tabla20[[#This Row],[cedula]],TMODELO[Numero Documento],TMODELO[Cargo])</f>
        <v>SEGURIDAD MILITAR</v>
      </c>
      <c r="H132" s="38" t="str">
        <f>_xlfn.XLOOKUP(Tabla20[[#This Row],[cedula]],TMODELO[Numero Documento],TMODELO[Lugar Funciones])</f>
        <v>MINISTERIO DE CULTURA</v>
      </c>
      <c r="I132" s="45" t="str">
        <f>_xlfn.XLOOKUP(Tabla20[[#This Row],[cedula]],TCARRERA[CEDULA],TCARRERA[CATEGORIA DEL SERVIDOR],"")</f>
        <v/>
      </c>
      <c r="J132" s="45" t="str">
        <f>Tabla20[[#This Row],[TIPO]]</f>
        <v>SEGURIDAD</v>
      </c>
      <c r="K1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2" s="24" t="str">
        <f>IF(Tabla20[[#This Row],[CARRERA]]="CARRERA ADMINISTRATIVA",Tabla20[[#This Row],[CARRERA]],Tabla20[[#This Row],[STATUS]])</f>
        <v>SEGURIDAD</v>
      </c>
      <c r="M132" s="35" t="str">
        <f>IF(Tabla20[[#This Row],[TIPO]]="Temporales",_xlfn.XLOOKUP(Tabla20[[#This Row],[NOMBRE Y APELLIDO]],TFECHAS[NOMBRE Y APELLIDO],TFECHAS[DESDE]),"")</f>
        <v/>
      </c>
      <c r="N132" s="35" t="str">
        <f>IF(Tabla20[[#This Row],[TIPO]]="Temporales",_xlfn.XLOOKUP(Tabla20[[#This Row],[NOMBRE Y APELLIDO]],TFECHAS[NOMBRE Y APELLIDO],TFECHAS[HASTA]),"")</f>
        <v/>
      </c>
      <c r="O132" s="39">
        <f>_xlfn.XLOOKUP(Tabla20[[#This Row],[COD]],TMES[COD],TMES[sbruto])</f>
        <v>10000</v>
      </c>
      <c r="P132" s="42">
        <f>_xlfn.XLOOKUP(Tabla20[[#This Row],[COD]],TMES[COD],TMES[ISR])</f>
        <v>0</v>
      </c>
      <c r="Q132" s="42">
        <f>_xlfn.XLOOKUP(Tabla20[[#This Row],[COD]],TMES[COD],TMES[SFS])</f>
        <v>0</v>
      </c>
      <c r="R132" s="42">
        <f>_xlfn.XLOOKUP(Tabla20[[#This Row],[COD]],TMES[COD],TMES[AFP])</f>
        <v>0</v>
      </c>
      <c r="S132" s="40">
        <f>Tabla20[[#This Row],[sbruto]]-SUM(Tabla20[[#This Row],[ISR]:[AFP]])-Tabla20[[#This Row],[sneto]]</f>
        <v>0</v>
      </c>
      <c r="T132" s="42">
        <f>_xlfn.XLOOKUP(Tabla20[[#This Row],[COD]],TMES[COD],TMES[sneto])</f>
        <v>10000</v>
      </c>
      <c r="U132" s="28" t="str">
        <f>_xlfn.XLOOKUP(Tabla20[[#This Row],[cedula]],Tabla11[Numero Documento],Tabla11[GEN])</f>
        <v>M</v>
      </c>
      <c r="V132" s="29" t="str">
        <f>_xlfn.XLOOKUP(Tabla20[[#This Row],[cedula]],TMODELO[Numero Documento],TMODELO[Lugar Funciones Codigo])</f>
        <v>01.83</v>
      </c>
    </row>
    <row r="133" spans="1:22" hidden="1">
      <c r="A133" s="38" t="s">
        <v>3053</v>
      </c>
      <c r="B133" s="38" t="s">
        <v>248</v>
      </c>
      <c r="C133" s="38" t="s">
        <v>3088</v>
      </c>
      <c r="D133" s="38" t="str">
        <f>Tabla20[[#This Row],[cedula]]&amp;Tabla20[[#This Row],[ctapresup]]</f>
        <v>402211439732.1.2.2.05</v>
      </c>
      <c r="E133" s="38" t="s">
        <v>3124</v>
      </c>
      <c r="F133" s="38" t="str">
        <f>_xlfn.XLOOKUP(Tabla20[[#This Row],[cedula]],TMODELO[Numero Documento],TMODELO[Empleado])</f>
        <v>EDISON JAVIER CABRERA HERNANDEZ</v>
      </c>
      <c r="G133" s="38" t="str">
        <f>_xlfn.XLOOKUP(Tabla20[[#This Row],[cedula]],TMODELO[Numero Documento],TMODELO[Cargo])</f>
        <v>SEGURIDAD MILITAR</v>
      </c>
      <c r="H133" s="38" t="str">
        <f>_xlfn.XLOOKUP(Tabla20[[#This Row],[cedula]],TMODELO[Numero Documento],TMODELO[Lugar Funciones])</f>
        <v>MINISTERIO DE CULTURA</v>
      </c>
      <c r="I133" s="45" t="str">
        <f>_xlfn.XLOOKUP(Tabla20[[#This Row],[cedula]],TCARRERA[CEDULA],TCARRERA[CATEGORIA DEL SERVIDOR],"")</f>
        <v/>
      </c>
      <c r="J133" s="45" t="str">
        <f>Tabla20[[#This Row],[TIPO]]</f>
        <v>SEGURIDAD</v>
      </c>
      <c r="K13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3" s="24" t="str">
        <f>IF(Tabla20[[#This Row],[CARRERA]]="CARRERA ADMINISTRATIVA",Tabla20[[#This Row],[CARRERA]],Tabla20[[#This Row],[STATUS]])</f>
        <v>SEGURIDAD</v>
      </c>
      <c r="M133" s="35" t="str">
        <f>IF(Tabla20[[#This Row],[TIPO]]="Temporales",_xlfn.XLOOKUP(Tabla20[[#This Row],[NOMBRE Y APELLIDO]],TFECHAS[NOMBRE Y APELLIDO],TFECHAS[DESDE]),"")</f>
        <v/>
      </c>
      <c r="N133" s="35" t="str">
        <f>IF(Tabla20[[#This Row],[TIPO]]="Temporales",_xlfn.XLOOKUP(Tabla20[[#This Row],[NOMBRE Y APELLIDO]],TFECHAS[NOMBRE Y APELLIDO],TFECHAS[HASTA]),"")</f>
        <v/>
      </c>
      <c r="O133" s="39">
        <f>_xlfn.XLOOKUP(Tabla20[[#This Row],[COD]],TMES[COD],TMES[sbruto])</f>
        <v>10000</v>
      </c>
      <c r="P133" s="44">
        <f>_xlfn.XLOOKUP(Tabla20[[#This Row],[COD]],TMES[COD],TMES[ISR])</f>
        <v>0</v>
      </c>
      <c r="Q133" s="40">
        <f>_xlfn.XLOOKUP(Tabla20[[#This Row],[COD]],TMES[COD],TMES[SFS])</f>
        <v>0</v>
      </c>
      <c r="R133" s="40">
        <f>_xlfn.XLOOKUP(Tabla20[[#This Row],[COD]],TMES[COD],TMES[AFP])</f>
        <v>0</v>
      </c>
      <c r="S133" s="40">
        <f>Tabla20[[#This Row],[sbruto]]-SUM(Tabla20[[#This Row],[ISR]:[AFP]])-Tabla20[[#This Row],[sneto]]</f>
        <v>0</v>
      </c>
      <c r="T133" s="40">
        <f>_xlfn.XLOOKUP(Tabla20[[#This Row],[COD]],TMES[COD],TMES[sneto])</f>
        <v>10000</v>
      </c>
      <c r="U133" s="28" t="str">
        <f>_xlfn.XLOOKUP(Tabla20[[#This Row],[cedula]],Tabla11[Numero Documento],Tabla11[GEN])</f>
        <v>M</v>
      </c>
      <c r="V133" s="29" t="str">
        <f>_xlfn.XLOOKUP(Tabla20[[#This Row],[cedula]],TMODELO[Numero Documento],TMODELO[Lugar Funciones Codigo])</f>
        <v>01.83</v>
      </c>
    </row>
    <row r="134" spans="1:22" hidden="1">
      <c r="A134" s="38" t="s">
        <v>3053</v>
      </c>
      <c r="B134" s="38" t="s">
        <v>248</v>
      </c>
      <c r="C134" s="38" t="s">
        <v>3088</v>
      </c>
      <c r="D134" s="38" t="str">
        <f>Tabla20[[#This Row],[cedula]]&amp;Tabla20[[#This Row],[ctapresup]]</f>
        <v>011003490812.1.2.2.05</v>
      </c>
      <c r="E134" s="38" t="s">
        <v>2942</v>
      </c>
      <c r="F134" s="38" t="str">
        <f>_xlfn.XLOOKUP(Tabla20[[#This Row],[cedula]],TMODELO[Numero Documento],TMODELO[Empleado])</f>
        <v>ELVIS TAPIA QUEZADA</v>
      </c>
      <c r="G134" s="38" t="str">
        <f>_xlfn.XLOOKUP(Tabla20[[#This Row],[cedula]],TMODELO[Numero Documento],TMODELO[Cargo])</f>
        <v>SEGURIDAD MILITAR</v>
      </c>
      <c r="H134" s="38" t="str">
        <f>_xlfn.XLOOKUP(Tabla20[[#This Row],[cedula]],TMODELO[Numero Documento],TMODELO[Lugar Funciones])</f>
        <v>MINISTERIO DE CULTURA</v>
      </c>
      <c r="I134" s="45" t="str">
        <f>_xlfn.XLOOKUP(Tabla20[[#This Row],[cedula]],TCARRERA[CEDULA],TCARRERA[CATEGORIA DEL SERVIDOR],"")</f>
        <v/>
      </c>
      <c r="J134" s="45" t="str">
        <f>Tabla20[[#This Row],[TIPO]]</f>
        <v>SEGURIDAD</v>
      </c>
      <c r="K1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4" s="24" t="str">
        <f>IF(Tabla20[[#This Row],[CARRERA]]="CARRERA ADMINISTRATIVA",Tabla20[[#This Row],[CARRERA]],Tabla20[[#This Row],[STATUS]])</f>
        <v>SEGURIDAD</v>
      </c>
      <c r="M134" s="35" t="str">
        <f>IF(Tabla20[[#This Row],[TIPO]]="Temporales",_xlfn.XLOOKUP(Tabla20[[#This Row],[NOMBRE Y APELLIDO]],TFECHAS[NOMBRE Y APELLIDO],TFECHAS[DESDE]),"")</f>
        <v/>
      </c>
      <c r="N134" s="35" t="str">
        <f>IF(Tabla20[[#This Row],[TIPO]]="Temporales",_xlfn.XLOOKUP(Tabla20[[#This Row],[NOMBRE Y APELLIDO]],TFECHAS[NOMBRE Y APELLIDO],TFECHAS[HASTA]),"")</f>
        <v/>
      </c>
      <c r="O134" s="39">
        <f>_xlfn.XLOOKUP(Tabla20[[#This Row],[COD]],TMES[COD],TMES[sbruto])</f>
        <v>10000</v>
      </c>
      <c r="P134" s="42">
        <f>_xlfn.XLOOKUP(Tabla20[[#This Row],[COD]],TMES[COD],TMES[ISR])</f>
        <v>0</v>
      </c>
      <c r="Q134" s="42">
        <f>_xlfn.XLOOKUP(Tabla20[[#This Row],[COD]],TMES[COD],TMES[SFS])</f>
        <v>0</v>
      </c>
      <c r="R134" s="42">
        <f>_xlfn.XLOOKUP(Tabla20[[#This Row],[COD]],TMES[COD],TMES[AFP])</f>
        <v>0</v>
      </c>
      <c r="S134" s="40">
        <f>Tabla20[[#This Row],[sbruto]]-SUM(Tabla20[[#This Row],[ISR]:[AFP]])-Tabla20[[#This Row],[sneto]]</f>
        <v>0</v>
      </c>
      <c r="T134" s="42">
        <f>_xlfn.XLOOKUP(Tabla20[[#This Row],[COD]],TMES[COD],TMES[sneto])</f>
        <v>10000</v>
      </c>
      <c r="U134" s="28" t="str">
        <f>_xlfn.XLOOKUP(Tabla20[[#This Row],[cedula]],Tabla11[Numero Documento],Tabla11[GEN])</f>
        <v>M</v>
      </c>
      <c r="V134" s="29" t="str">
        <f>_xlfn.XLOOKUP(Tabla20[[#This Row],[cedula]],TMODELO[Numero Documento],TMODELO[Lugar Funciones Codigo])</f>
        <v>01.83</v>
      </c>
    </row>
    <row r="135" spans="1:22" hidden="1">
      <c r="A135" s="38" t="s">
        <v>3053</v>
      </c>
      <c r="B135" s="38" t="s">
        <v>248</v>
      </c>
      <c r="C135" s="38" t="s">
        <v>3088</v>
      </c>
      <c r="D135" s="38" t="str">
        <f>Tabla20[[#This Row],[cedula]]&amp;Tabla20[[#This Row],[ctapresup]]</f>
        <v>018007795872.1.2.2.05</v>
      </c>
      <c r="E135" s="38" t="s">
        <v>3337</v>
      </c>
      <c r="F135" s="38" t="str">
        <f>_xlfn.XLOOKUP(Tabla20[[#This Row],[cedula]],TMODELO[Numero Documento],TMODELO[Empleado])</f>
        <v>EZEQUIER ENMANUEL FELIZ CUEVAS</v>
      </c>
      <c r="G135" s="38" t="str">
        <f>_xlfn.XLOOKUP(Tabla20[[#This Row],[cedula]],TMODELO[Numero Documento],TMODELO[Cargo])</f>
        <v>SEGURIDAD MILITAR</v>
      </c>
      <c r="H135" s="38" t="str">
        <f>_xlfn.XLOOKUP(Tabla20[[#This Row],[cedula]],TMODELO[Numero Documento],TMODELO[Lugar Funciones])</f>
        <v>MINISTERIO DE CULTURA</v>
      </c>
      <c r="I135" s="45" t="str">
        <f>_xlfn.XLOOKUP(Tabla20[[#This Row],[cedula]],TCARRERA[CEDULA],TCARRERA[CATEGORIA DEL SERVIDOR],"")</f>
        <v/>
      </c>
      <c r="J135" s="45" t="str">
        <f>Tabla20[[#This Row],[TIPO]]</f>
        <v>SEGURIDAD</v>
      </c>
      <c r="K1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5" s="24" t="str">
        <f>IF(Tabla20[[#This Row],[CARRERA]]="CARRERA ADMINISTRATIVA",Tabla20[[#This Row],[CARRERA]],Tabla20[[#This Row],[STATUS]])</f>
        <v>SEGURIDAD</v>
      </c>
      <c r="M135" s="35" t="str">
        <f>IF(Tabla20[[#This Row],[TIPO]]="Temporales",_xlfn.XLOOKUP(Tabla20[[#This Row],[NOMBRE Y APELLIDO]],TFECHAS[NOMBRE Y APELLIDO],TFECHAS[DESDE]),"")</f>
        <v/>
      </c>
      <c r="N135" s="35" t="str">
        <f>IF(Tabla20[[#This Row],[TIPO]]="Temporales",_xlfn.XLOOKUP(Tabla20[[#This Row],[NOMBRE Y APELLIDO]],TFECHAS[NOMBRE Y APELLIDO],TFECHAS[HASTA]),"")</f>
        <v/>
      </c>
      <c r="O135" s="39">
        <f>_xlfn.XLOOKUP(Tabla20[[#This Row],[COD]],TMES[COD],TMES[sbruto])</f>
        <v>10000</v>
      </c>
      <c r="P135" s="42">
        <f>_xlfn.XLOOKUP(Tabla20[[#This Row],[COD]],TMES[COD],TMES[ISR])</f>
        <v>0</v>
      </c>
      <c r="Q135" s="40">
        <f>_xlfn.XLOOKUP(Tabla20[[#This Row],[COD]],TMES[COD],TMES[SFS])</f>
        <v>0</v>
      </c>
      <c r="R135" s="40">
        <f>_xlfn.XLOOKUP(Tabla20[[#This Row],[COD]],TMES[COD],TMES[AFP])</f>
        <v>0</v>
      </c>
      <c r="S135" s="40">
        <f>Tabla20[[#This Row],[sbruto]]-SUM(Tabla20[[#This Row],[ISR]:[AFP]])-Tabla20[[#This Row],[sneto]]</f>
        <v>0</v>
      </c>
      <c r="T135" s="40">
        <f>_xlfn.XLOOKUP(Tabla20[[#This Row],[COD]],TMES[COD],TMES[sneto])</f>
        <v>10000</v>
      </c>
      <c r="U135" s="28" t="str">
        <f>_xlfn.XLOOKUP(Tabla20[[#This Row],[cedula]],Tabla11[Numero Documento],Tabla11[GEN])</f>
        <v>M</v>
      </c>
      <c r="V135" s="29" t="str">
        <f>_xlfn.XLOOKUP(Tabla20[[#This Row],[cedula]],TMODELO[Numero Documento],TMODELO[Lugar Funciones Codigo])</f>
        <v>01.83</v>
      </c>
    </row>
    <row r="136" spans="1:22" hidden="1">
      <c r="A136" s="38" t="s">
        <v>3053</v>
      </c>
      <c r="B136" s="38" t="s">
        <v>248</v>
      </c>
      <c r="C136" s="38" t="s">
        <v>3088</v>
      </c>
      <c r="D136" s="38" t="str">
        <f>Tabla20[[#This Row],[cedula]]&amp;Tabla20[[#This Row],[ctapresup]]</f>
        <v>022002825032.1.2.2.05</v>
      </c>
      <c r="E136" s="38" t="s">
        <v>2944</v>
      </c>
      <c r="F136" s="38" t="str">
        <f>_xlfn.XLOOKUP(Tabla20[[#This Row],[cedula]],TMODELO[Numero Documento],TMODELO[Empleado])</f>
        <v>FANNY MENDEZ ROMAN</v>
      </c>
      <c r="G136" s="38" t="str">
        <f>_xlfn.XLOOKUP(Tabla20[[#This Row],[cedula]],TMODELO[Numero Documento],TMODELO[Cargo])</f>
        <v>SEGURIDAD MILITAR</v>
      </c>
      <c r="H136" s="38" t="str">
        <f>_xlfn.XLOOKUP(Tabla20[[#This Row],[cedula]],TMODELO[Numero Documento],TMODELO[Lugar Funciones])</f>
        <v>MINISTERIO DE CULTURA</v>
      </c>
      <c r="I136" s="45" t="str">
        <f>_xlfn.XLOOKUP(Tabla20[[#This Row],[cedula]],TCARRERA[CEDULA],TCARRERA[CATEGORIA DEL SERVIDOR],"")</f>
        <v/>
      </c>
      <c r="J136" s="45" t="str">
        <f>Tabla20[[#This Row],[TIPO]]</f>
        <v>SEGURIDAD</v>
      </c>
      <c r="K13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6" s="24" t="str">
        <f>IF(Tabla20[[#This Row],[CARRERA]]="CARRERA ADMINISTRATIVA",Tabla20[[#This Row],[CARRERA]],Tabla20[[#This Row],[STATUS]])</f>
        <v>SEGURIDAD</v>
      </c>
      <c r="M136" s="35" t="str">
        <f>IF(Tabla20[[#This Row],[TIPO]]="Temporales",_xlfn.XLOOKUP(Tabla20[[#This Row],[NOMBRE Y APELLIDO]],TFECHAS[NOMBRE Y APELLIDO],TFECHAS[DESDE]),"")</f>
        <v/>
      </c>
      <c r="N136" s="35" t="str">
        <f>IF(Tabla20[[#This Row],[TIPO]]="Temporales",_xlfn.XLOOKUP(Tabla20[[#This Row],[NOMBRE Y APELLIDO]],TFECHAS[NOMBRE Y APELLIDO],TFECHAS[HASTA]),"")</f>
        <v/>
      </c>
      <c r="O136" s="39">
        <f>_xlfn.XLOOKUP(Tabla20[[#This Row],[COD]],TMES[COD],TMES[sbruto])</f>
        <v>10000</v>
      </c>
      <c r="P136" s="44">
        <f>_xlfn.XLOOKUP(Tabla20[[#This Row],[COD]],TMES[COD],TMES[ISR])</f>
        <v>0</v>
      </c>
      <c r="Q136" s="40">
        <f>_xlfn.XLOOKUP(Tabla20[[#This Row],[COD]],TMES[COD],TMES[SFS])</f>
        <v>0</v>
      </c>
      <c r="R136" s="40">
        <f>_xlfn.XLOOKUP(Tabla20[[#This Row],[COD]],TMES[COD],TMES[AFP])</f>
        <v>0</v>
      </c>
      <c r="S136" s="40">
        <f>Tabla20[[#This Row],[sbruto]]-SUM(Tabla20[[#This Row],[ISR]:[AFP]])-Tabla20[[#This Row],[sneto]]</f>
        <v>0</v>
      </c>
      <c r="T136" s="40">
        <f>_xlfn.XLOOKUP(Tabla20[[#This Row],[COD]],TMES[COD],TMES[sneto])</f>
        <v>10000</v>
      </c>
      <c r="U136" s="28" t="str">
        <f>_xlfn.XLOOKUP(Tabla20[[#This Row],[cedula]],Tabla11[Numero Documento],Tabla11[GEN])</f>
        <v>M</v>
      </c>
      <c r="V136" s="29" t="str">
        <f>_xlfn.XLOOKUP(Tabla20[[#This Row],[cedula]],TMODELO[Numero Documento],TMODELO[Lugar Funciones Codigo])</f>
        <v>01.83</v>
      </c>
    </row>
    <row r="137" spans="1:22" hidden="1">
      <c r="A137" s="38" t="s">
        <v>3053</v>
      </c>
      <c r="B137" s="38" t="s">
        <v>248</v>
      </c>
      <c r="C137" s="38" t="s">
        <v>3088</v>
      </c>
      <c r="D137" s="38" t="str">
        <f>Tabla20[[#This Row],[cedula]]&amp;Tabla20[[#This Row],[ctapresup]]</f>
        <v>078001423202.1.2.2.05</v>
      </c>
      <c r="E137" s="38" t="s">
        <v>2945</v>
      </c>
      <c r="F137" s="38" t="str">
        <f>_xlfn.XLOOKUP(Tabla20[[#This Row],[cedula]],TMODELO[Numero Documento],TMODELO[Empleado])</f>
        <v>FATIMO SANTANA MENDEZ</v>
      </c>
      <c r="G137" s="38" t="str">
        <f>_xlfn.XLOOKUP(Tabla20[[#This Row],[cedula]],TMODELO[Numero Documento],TMODELO[Cargo])</f>
        <v>SEGURIDAD MILITAR</v>
      </c>
      <c r="H137" s="38" t="str">
        <f>_xlfn.XLOOKUP(Tabla20[[#This Row],[cedula]],TMODELO[Numero Documento],TMODELO[Lugar Funciones])</f>
        <v>MINISTERIO DE CULTURA</v>
      </c>
      <c r="I137" s="45" t="str">
        <f>_xlfn.XLOOKUP(Tabla20[[#This Row],[cedula]],TCARRERA[CEDULA],TCARRERA[CATEGORIA DEL SERVIDOR],"")</f>
        <v/>
      </c>
      <c r="J137" s="45" t="str">
        <f>Tabla20[[#This Row],[TIPO]]</f>
        <v>SEGURIDAD</v>
      </c>
      <c r="K13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7" s="24" t="str">
        <f>IF(Tabla20[[#This Row],[CARRERA]]="CARRERA ADMINISTRATIVA",Tabla20[[#This Row],[CARRERA]],Tabla20[[#This Row],[STATUS]])</f>
        <v>SEGURIDAD</v>
      </c>
      <c r="M137" s="35" t="str">
        <f>IF(Tabla20[[#This Row],[TIPO]]="Temporales",_xlfn.XLOOKUP(Tabla20[[#This Row],[NOMBRE Y APELLIDO]],TFECHAS[NOMBRE Y APELLIDO],TFECHAS[DESDE]),"")</f>
        <v/>
      </c>
      <c r="N137" s="35" t="str">
        <f>IF(Tabla20[[#This Row],[TIPO]]="Temporales",_xlfn.XLOOKUP(Tabla20[[#This Row],[NOMBRE Y APELLIDO]],TFECHAS[NOMBRE Y APELLIDO],TFECHAS[HASTA]),"")</f>
        <v/>
      </c>
      <c r="O137" s="39">
        <f>_xlfn.XLOOKUP(Tabla20[[#This Row],[COD]],TMES[COD],TMES[sbruto])</f>
        <v>10000</v>
      </c>
      <c r="P137" s="42">
        <f>_xlfn.XLOOKUP(Tabla20[[#This Row],[COD]],TMES[COD],TMES[ISR])</f>
        <v>0</v>
      </c>
      <c r="Q137" s="40">
        <f>_xlfn.XLOOKUP(Tabla20[[#This Row],[COD]],TMES[COD],TMES[SFS])</f>
        <v>0</v>
      </c>
      <c r="R137" s="40">
        <f>_xlfn.XLOOKUP(Tabla20[[#This Row],[COD]],TMES[COD],TMES[AFP])</f>
        <v>0</v>
      </c>
      <c r="S137" s="40">
        <f>Tabla20[[#This Row],[sbruto]]-SUM(Tabla20[[#This Row],[ISR]:[AFP]])-Tabla20[[#This Row],[sneto]]</f>
        <v>0</v>
      </c>
      <c r="T137" s="40">
        <f>_xlfn.XLOOKUP(Tabla20[[#This Row],[COD]],TMES[COD],TMES[sneto])</f>
        <v>10000</v>
      </c>
      <c r="U137" s="28" t="str">
        <f>_xlfn.XLOOKUP(Tabla20[[#This Row],[cedula]],Tabla11[Numero Documento],Tabla11[GEN])</f>
        <v>M</v>
      </c>
      <c r="V137" s="29" t="str">
        <f>_xlfn.XLOOKUP(Tabla20[[#This Row],[cedula]],TMODELO[Numero Documento],TMODELO[Lugar Funciones Codigo])</f>
        <v>01.83</v>
      </c>
    </row>
    <row r="138" spans="1:22" hidden="1">
      <c r="A138" s="38" t="s">
        <v>3053</v>
      </c>
      <c r="B138" s="38" t="s">
        <v>248</v>
      </c>
      <c r="C138" s="38" t="s">
        <v>3088</v>
      </c>
      <c r="D138" s="38" t="str">
        <f>Tabla20[[#This Row],[cedula]]&amp;Tabla20[[#This Row],[ctapresup]]</f>
        <v>001103955302.1.2.2.05</v>
      </c>
      <c r="E138" s="38" t="s">
        <v>2947</v>
      </c>
      <c r="F138" s="38" t="str">
        <f>_xlfn.XLOOKUP(Tabla20[[#This Row],[cedula]],TMODELO[Numero Documento],TMODELO[Empleado])</f>
        <v>FRANCISCA DIAZ EUSEBIO</v>
      </c>
      <c r="G138" s="38" t="str">
        <f>_xlfn.XLOOKUP(Tabla20[[#This Row],[cedula]],TMODELO[Numero Documento],TMODELO[Cargo])</f>
        <v>SEGURIDAD MILITAR</v>
      </c>
      <c r="H138" s="38" t="str">
        <f>_xlfn.XLOOKUP(Tabla20[[#This Row],[cedula]],TMODELO[Numero Documento],TMODELO[Lugar Funciones])</f>
        <v>MINISTERIO DE CULTURA</v>
      </c>
      <c r="I138" s="45" t="str">
        <f>_xlfn.XLOOKUP(Tabla20[[#This Row],[cedula]],TCARRERA[CEDULA],TCARRERA[CATEGORIA DEL SERVIDOR],"")</f>
        <v/>
      </c>
      <c r="J138" s="45" t="str">
        <f>Tabla20[[#This Row],[TIPO]]</f>
        <v>SEGURIDAD</v>
      </c>
      <c r="K1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8" s="24" t="str">
        <f>IF(Tabla20[[#This Row],[CARRERA]]="CARRERA ADMINISTRATIVA",Tabla20[[#This Row],[CARRERA]],Tabla20[[#This Row],[STATUS]])</f>
        <v>SEGURIDAD</v>
      </c>
      <c r="M138" s="35" t="str">
        <f>IF(Tabla20[[#This Row],[TIPO]]="Temporales",_xlfn.XLOOKUP(Tabla20[[#This Row],[NOMBRE Y APELLIDO]],TFECHAS[NOMBRE Y APELLIDO],TFECHAS[DESDE]),"")</f>
        <v/>
      </c>
      <c r="N138" s="35" t="str">
        <f>IF(Tabla20[[#This Row],[TIPO]]="Temporales",_xlfn.XLOOKUP(Tabla20[[#This Row],[NOMBRE Y APELLIDO]],TFECHAS[NOMBRE Y APELLIDO],TFECHAS[HASTA]),"")</f>
        <v/>
      </c>
      <c r="O138" s="39">
        <f>_xlfn.XLOOKUP(Tabla20[[#This Row],[COD]],TMES[COD],TMES[sbruto])</f>
        <v>10000</v>
      </c>
      <c r="P138" s="44">
        <f>_xlfn.XLOOKUP(Tabla20[[#This Row],[COD]],TMES[COD],TMES[ISR])</f>
        <v>0</v>
      </c>
      <c r="Q138" s="42">
        <f>_xlfn.XLOOKUP(Tabla20[[#This Row],[COD]],TMES[COD],TMES[SFS])</f>
        <v>0</v>
      </c>
      <c r="R138" s="42">
        <f>_xlfn.XLOOKUP(Tabla20[[#This Row],[COD]],TMES[COD],TMES[AFP])</f>
        <v>0</v>
      </c>
      <c r="S138" s="40">
        <f>Tabla20[[#This Row],[sbruto]]-SUM(Tabla20[[#This Row],[ISR]:[AFP]])-Tabla20[[#This Row],[sneto]]</f>
        <v>0</v>
      </c>
      <c r="T138" s="42">
        <f>_xlfn.XLOOKUP(Tabla20[[#This Row],[COD]],TMES[COD],TMES[sneto])</f>
        <v>10000</v>
      </c>
      <c r="U138" s="28" t="str">
        <f>_xlfn.XLOOKUP(Tabla20[[#This Row],[cedula]],Tabla11[Numero Documento],Tabla11[GEN])</f>
        <v>F</v>
      </c>
      <c r="V138" s="29" t="str">
        <f>_xlfn.XLOOKUP(Tabla20[[#This Row],[cedula]],TMODELO[Numero Documento],TMODELO[Lugar Funciones Codigo])</f>
        <v>01.83</v>
      </c>
    </row>
    <row r="139" spans="1:22" hidden="1">
      <c r="A139" s="38" t="s">
        <v>3053</v>
      </c>
      <c r="B139" s="38" t="s">
        <v>248</v>
      </c>
      <c r="C139" s="38" t="s">
        <v>3088</v>
      </c>
      <c r="D139" s="38" t="str">
        <f>Tabla20[[#This Row],[cedula]]&amp;Tabla20[[#This Row],[ctapresup]]</f>
        <v>402267871052.1.2.2.05</v>
      </c>
      <c r="E139" s="38" t="s">
        <v>2948</v>
      </c>
      <c r="F139" s="38" t="str">
        <f>_xlfn.XLOOKUP(Tabla20[[#This Row],[cedula]],TMODELO[Numero Documento],TMODELO[Empleado])</f>
        <v>FRANCISCA HERNANDEZ ADON</v>
      </c>
      <c r="G139" s="38" t="str">
        <f>_xlfn.XLOOKUP(Tabla20[[#This Row],[cedula]],TMODELO[Numero Documento],TMODELO[Cargo])</f>
        <v>SEGURIDAD MILITAR</v>
      </c>
      <c r="H139" s="38" t="str">
        <f>_xlfn.XLOOKUP(Tabla20[[#This Row],[cedula]],TMODELO[Numero Documento],TMODELO[Lugar Funciones])</f>
        <v>MINISTERIO DE CULTURA</v>
      </c>
      <c r="I139" s="45" t="str">
        <f>_xlfn.XLOOKUP(Tabla20[[#This Row],[cedula]],TCARRERA[CEDULA],TCARRERA[CATEGORIA DEL SERVIDOR],"")</f>
        <v/>
      </c>
      <c r="J139" s="45" t="str">
        <f>Tabla20[[#This Row],[TIPO]]</f>
        <v>SEGURIDAD</v>
      </c>
      <c r="K13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9" s="24" t="str">
        <f>IF(Tabla20[[#This Row],[CARRERA]]="CARRERA ADMINISTRATIVA",Tabla20[[#This Row],[CARRERA]],Tabla20[[#This Row],[STATUS]])</f>
        <v>SEGURIDAD</v>
      </c>
      <c r="M139" s="35" t="str">
        <f>IF(Tabla20[[#This Row],[TIPO]]="Temporales",_xlfn.XLOOKUP(Tabla20[[#This Row],[NOMBRE Y APELLIDO]],TFECHAS[NOMBRE Y APELLIDO],TFECHAS[DESDE]),"")</f>
        <v/>
      </c>
      <c r="N139" s="35" t="str">
        <f>IF(Tabla20[[#This Row],[TIPO]]="Temporales",_xlfn.XLOOKUP(Tabla20[[#This Row],[NOMBRE Y APELLIDO]],TFECHAS[NOMBRE Y APELLIDO],TFECHAS[HASTA]),"")</f>
        <v/>
      </c>
      <c r="O139" s="39">
        <f>_xlfn.XLOOKUP(Tabla20[[#This Row],[COD]],TMES[COD],TMES[sbruto])</f>
        <v>10000</v>
      </c>
      <c r="P139" s="44">
        <f>_xlfn.XLOOKUP(Tabla20[[#This Row],[COD]],TMES[COD],TMES[ISR])</f>
        <v>0</v>
      </c>
      <c r="Q139" s="42">
        <f>_xlfn.XLOOKUP(Tabla20[[#This Row],[COD]],TMES[COD],TMES[SFS])</f>
        <v>0</v>
      </c>
      <c r="R139" s="42">
        <f>_xlfn.XLOOKUP(Tabla20[[#This Row],[COD]],TMES[COD],TMES[AFP])</f>
        <v>0</v>
      </c>
      <c r="S139" s="40">
        <f>Tabla20[[#This Row],[sbruto]]-SUM(Tabla20[[#This Row],[ISR]:[AFP]])-Tabla20[[#This Row],[sneto]]</f>
        <v>0</v>
      </c>
      <c r="T139" s="42">
        <f>_xlfn.XLOOKUP(Tabla20[[#This Row],[COD]],TMES[COD],TMES[sneto])</f>
        <v>10000</v>
      </c>
      <c r="U139" s="28" t="str">
        <f>_xlfn.XLOOKUP(Tabla20[[#This Row],[cedula]],Tabla11[Numero Documento],Tabla11[GEN])</f>
        <v>F</v>
      </c>
      <c r="V139" s="29" t="str">
        <f>_xlfn.XLOOKUP(Tabla20[[#This Row],[cedula]],TMODELO[Numero Documento],TMODELO[Lugar Funciones Codigo])</f>
        <v>01.83</v>
      </c>
    </row>
    <row r="140" spans="1:22" hidden="1">
      <c r="A140" s="38" t="s">
        <v>3053</v>
      </c>
      <c r="B140" s="38" t="s">
        <v>248</v>
      </c>
      <c r="C140" s="38" t="s">
        <v>3088</v>
      </c>
      <c r="D140" s="38" t="str">
        <f>Tabla20[[#This Row],[cedula]]&amp;Tabla20[[#This Row],[ctapresup]]</f>
        <v>083000480582.1.2.2.05</v>
      </c>
      <c r="E140" s="38" t="s">
        <v>2950</v>
      </c>
      <c r="F140" s="38" t="str">
        <f>_xlfn.XLOOKUP(Tabla20[[#This Row],[cedula]],TMODELO[Numero Documento],TMODELO[Empleado])</f>
        <v>FRANCISCO DAVID GONZALEZ AQUINO</v>
      </c>
      <c r="G140" s="38" t="str">
        <f>_xlfn.XLOOKUP(Tabla20[[#This Row],[cedula]],TMODELO[Numero Documento],TMODELO[Cargo])</f>
        <v>SEGURIDAD MILITAR</v>
      </c>
      <c r="H140" s="38" t="str">
        <f>_xlfn.XLOOKUP(Tabla20[[#This Row],[cedula]],TMODELO[Numero Documento],TMODELO[Lugar Funciones])</f>
        <v>MINISTERIO DE CULTURA</v>
      </c>
      <c r="I140" s="45" t="str">
        <f>_xlfn.XLOOKUP(Tabla20[[#This Row],[cedula]],TCARRERA[CEDULA],TCARRERA[CATEGORIA DEL SERVIDOR],"")</f>
        <v/>
      </c>
      <c r="J140" s="45" t="str">
        <f>Tabla20[[#This Row],[TIPO]]</f>
        <v>SEGURIDAD</v>
      </c>
      <c r="K1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0" s="24" t="str">
        <f>IF(Tabla20[[#This Row],[CARRERA]]="CARRERA ADMINISTRATIVA",Tabla20[[#This Row],[CARRERA]],Tabla20[[#This Row],[STATUS]])</f>
        <v>SEGURIDAD</v>
      </c>
      <c r="M140" s="35" t="str">
        <f>IF(Tabla20[[#This Row],[TIPO]]="Temporales",_xlfn.XLOOKUP(Tabla20[[#This Row],[NOMBRE Y APELLIDO]],TFECHAS[NOMBRE Y APELLIDO],TFECHAS[DESDE]),"")</f>
        <v/>
      </c>
      <c r="N140" s="35" t="str">
        <f>IF(Tabla20[[#This Row],[TIPO]]="Temporales",_xlfn.XLOOKUP(Tabla20[[#This Row],[NOMBRE Y APELLIDO]],TFECHAS[NOMBRE Y APELLIDO],TFECHAS[HASTA]),"")</f>
        <v/>
      </c>
      <c r="O140" s="39">
        <f>_xlfn.XLOOKUP(Tabla20[[#This Row],[COD]],TMES[COD],TMES[sbruto])</f>
        <v>10000</v>
      </c>
      <c r="P140" s="44">
        <f>_xlfn.XLOOKUP(Tabla20[[#This Row],[COD]],TMES[COD],TMES[ISR])</f>
        <v>0</v>
      </c>
      <c r="Q140" s="40">
        <f>_xlfn.XLOOKUP(Tabla20[[#This Row],[COD]],TMES[COD],TMES[SFS])</f>
        <v>0</v>
      </c>
      <c r="R140" s="40">
        <f>_xlfn.XLOOKUP(Tabla20[[#This Row],[COD]],TMES[COD],TMES[AFP])</f>
        <v>0</v>
      </c>
      <c r="S140" s="40">
        <f>Tabla20[[#This Row],[sbruto]]-SUM(Tabla20[[#This Row],[ISR]:[AFP]])-Tabla20[[#This Row],[sneto]]</f>
        <v>0</v>
      </c>
      <c r="T140" s="40">
        <f>_xlfn.XLOOKUP(Tabla20[[#This Row],[COD]],TMES[COD],TMES[sneto])</f>
        <v>10000</v>
      </c>
      <c r="U140" s="28" t="str">
        <f>_xlfn.XLOOKUP(Tabla20[[#This Row],[cedula]],Tabla11[Numero Documento],Tabla11[GEN])</f>
        <v>M</v>
      </c>
      <c r="V140" s="29" t="str">
        <f>_xlfn.XLOOKUP(Tabla20[[#This Row],[cedula]],TMODELO[Numero Documento],TMODELO[Lugar Funciones Codigo])</f>
        <v>01.83</v>
      </c>
    </row>
    <row r="141" spans="1:22" hidden="1">
      <c r="A141" s="38" t="s">
        <v>3053</v>
      </c>
      <c r="B141" s="38" t="s">
        <v>248</v>
      </c>
      <c r="C141" s="38" t="s">
        <v>3088</v>
      </c>
      <c r="D141" s="38" t="str">
        <f>Tabla20[[#This Row],[cedula]]&amp;Tabla20[[#This Row],[ctapresup]]</f>
        <v>223012542922.1.2.2.05</v>
      </c>
      <c r="E141" s="38" t="s">
        <v>3126</v>
      </c>
      <c r="F141" s="38" t="str">
        <f>_xlfn.XLOOKUP(Tabla20[[#This Row],[cedula]],TMODELO[Numero Documento],TMODELO[Empleado])</f>
        <v>GARY MORILLO ENCARNACION</v>
      </c>
      <c r="G141" s="38" t="str">
        <f>_xlfn.XLOOKUP(Tabla20[[#This Row],[cedula]],TMODELO[Numero Documento],TMODELO[Cargo])</f>
        <v>SEGURIDAD MILITAR</v>
      </c>
      <c r="H141" s="38" t="str">
        <f>_xlfn.XLOOKUP(Tabla20[[#This Row],[cedula]],TMODELO[Numero Documento],TMODELO[Lugar Funciones])</f>
        <v>MINISTERIO DE CULTURA</v>
      </c>
      <c r="I141" s="45" t="str">
        <f>_xlfn.XLOOKUP(Tabla20[[#This Row],[cedula]],TCARRERA[CEDULA],TCARRERA[CATEGORIA DEL SERVIDOR],"")</f>
        <v/>
      </c>
      <c r="J141" s="45" t="str">
        <f>Tabla20[[#This Row],[TIPO]]</f>
        <v>SEGURIDAD</v>
      </c>
      <c r="K1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1" s="24" t="str">
        <f>IF(Tabla20[[#This Row],[CARRERA]]="CARRERA ADMINISTRATIVA",Tabla20[[#This Row],[CARRERA]],Tabla20[[#This Row],[STATUS]])</f>
        <v>SEGURIDAD</v>
      </c>
      <c r="M141" s="35" t="str">
        <f>IF(Tabla20[[#This Row],[TIPO]]="Temporales",_xlfn.XLOOKUP(Tabla20[[#This Row],[NOMBRE Y APELLIDO]],TFECHAS[NOMBRE Y APELLIDO],TFECHAS[DESDE]),"")</f>
        <v/>
      </c>
      <c r="N141" s="35" t="str">
        <f>IF(Tabla20[[#This Row],[TIPO]]="Temporales",_xlfn.XLOOKUP(Tabla20[[#This Row],[NOMBRE Y APELLIDO]],TFECHAS[NOMBRE Y APELLIDO],TFECHAS[HASTA]),"")</f>
        <v/>
      </c>
      <c r="O141" s="39">
        <f>_xlfn.XLOOKUP(Tabla20[[#This Row],[COD]],TMES[COD],TMES[sbruto])</f>
        <v>10000</v>
      </c>
      <c r="P141" s="42">
        <f>_xlfn.XLOOKUP(Tabla20[[#This Row],[COD]],TMES[COD],TMES[ISR])</f>
        <v>0</v>
      </c>
      <c r="Q141" s="40">
        <f>_xlfn.XLOOKUP(Tabla20[[#This Row],[COD]],TMES[COD],TMES[SFS])</f>
        <v>0</v>
      </c>
      <c r="R141" s="40">
        <f>_xlfn.XLOOKUP(Tabla20[[#This Row],[COD]],TMES[COD],TMES[AFP])</f>
        <v>0</v>
      </c>
      <c r="S141" s="40">
        <f>Tabla20[[#This Row],[sbruto]]-SUM(Tabla20[[#This Row],[ISR]:[AFP]])-Tabla20[[#This Row],[sneto]]</f>
        <v>0</v>
      </c>
      <c r="T141" s="40">
        <f>_xlfn.XLOOKUP(Tabla20[[#This Row],[COD]],TMES[COD],TMES[sneto])</f>
        <v>10000</v>
      </c>
      <c r="U141" s="28" t="str">
        <f>_xlfn.XLOOKUP(Tabla20[[#This Row],[cedula]],Tabla11[Numero Documento],Tabla11[GEN])</f>
        <v>M</v>
      </c>
      <c r="V141" s="29" t="str">
        <f>_xlfn.XLOOKUP(Tabla20[[#This Row],[cedula]],TMODELO[Numero Documento],TMODELO[Lugar Funciones Codigo])</f>
        <v>01.83</v>
      </c>
    </row>
    <row r="142" spans="1:22" hidden="1">
      <c r="A142" s="38" t="s">
        <v>3053</v>
      </c>
      <c r="B142" s="38" t="s">
        <v>248</v>
      </c>
      <c r="C142" s="38" t="s">
        <v>3088</v>
      </c>
      <c r="D142" s="38" t="str">
        <f>Tabla20[[#This Row],[cedula]]&amp;Tabla20[[#This Row],[ctapresup]]</f>
        <v>402141347402.1.2.2.05</v>
      </c>
      <c r="E142" s="38" t="s">
        <v>2952</v>
      </c>
      <c r="F142" s="38" t="str">
        <f>_xlfn.XLOOKUP(Tabla20[[#This Row],[cedula]],TMODELO[Numero Documento],TMODELO[Empleado])</f>
        <v>GERINSON ALEJANDRO RODRIGUEZ ALMONTE</v>
      </c>
      <c r="G142" s="38" t="str">
        <f>_xlfn.XLOOKUP(Tabla20[[#This Row],[cedula]],TMODELO[Numero Documento],TMODELO[Cargo])</f>
        <v>SEGURIDAD MILITAR</v>
      </c>
      <c r="H142" s="38" t="str">
        <f>_xlfn.XLOOKUP(Tabla20[[#This Row],[cedula]],TMODELO[Numero Documento],TMODELO[Lugar Funciones])</f>
        <v>MINISTERIO DE CULTURA</v>
      </c>
      <c r="I142" s="45" t="str">
        <f>_xlfn.XLOOKUP(Tabla20[[#This Row],[cedula]],TCARRERA[CEDULA],TCARRERA[CATEGORIA DEL SERVIDOR],"")</f>
        <v/>
      </c>
      <c r="J142" s="45" t="str">
        <f>Tabla20[[#This Row],[TIPO]]</f>
        <v>SEGURIDAD</v>
      </c>
      <c r="K14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2" s="24" t="str">
        <f>IF(Tabla20[[#This Row],[CARRERA]]="CARRERA ADMINISTRATIVA",Tabla20[[#This Row],[CARRERA]],Tabla20[[#This Row],[STATUS]])</f>
        <v>SEGURIDAD</v>
      </c>
      <c r="M142" s="34" t="str">
        <f>IF(Tabla20[[#This Row],[TIPO]]="Temporales",_xlfn.XLOOKUP(Tabla20[[#This Row],[NOMBRE Y APELLIDO]],TFECHAS[NOMBRE Y APELLIDO],TFECHAS[DESDE]),"")</f>
        <v/>
      </c>
      <c r="N142" s="34" t="str">
        <f>IF(Tabla20[[#This Row],[TIPO]]="Temporales",_xlfn.XLOOKUP(Tabla20[[#This Row],[NOMBRE Y APELLIDO]],TFECHAS[NOMBRE Y APELLIDO],TFECHAS[HASTA]),"")</f>
        <v/>
      </c>
      <c r="O142" s="39">
        <f>_xlfn.XLOOKUP(Tabla20[[#This Row],[COD]],TMES[COD],TMES[sbruto])</f>
        <v>10000</v>
      </c>
      <c r="P142" s="40">
        <f>_xlfn.XLOOKUP(Tabla20[[#This Row],[COD]],TMES[COD],TMES[ISR])</f>
        <v>0</v>
      </c>
      <c r="Q142" s="40">
        <f>_xlfn.XLOOKUP(Tabla20[[#This Row],[COD]],TMES[COD],TMES[SFS])</f>
        <v>0</v>
      </c>
      <c r="R142" s="40">
        <f>_xlfn.XLOOKUP(Tabla20[[#This Row],[COD]],TMES[COD],TMES[AFP])</f>
        <v>0</v>
      </c>
      <c r="S142" s="40">
        <f>Tabla20[[#This Row],[sbruto]]-SUM(Tabla20[[#This Row],[ISR]:[AFP]])-Tabla20[[#This Row],[sneto]]</f>
        <v>0</v>
      </c>
      <c r="T142" s="40">
        <f>_xlfn.XLOOKUP(Tabla20[[#This Row],[COD]],TMES[COD],TMES[sneto])</f>
        <v>10000</v>
      </c>
      <c r="U142" s="28" t="str">
        <f>_xlfn.XLOOKUP(Tabla20[[#This Row],[cedula]],Tabla11[Numero Documento],Tabla11[GEN])</f>
        <v>M</v>
      </c>
      <c r="V142" s="29" t="str">
        <f>_xlfn.XLOOKUP(Tabla20[[#This Row],[cedula]],TMODELO[Numero Documento],TMODELO[Lugar Funciones Codigo])</f>
        <v>01.83</v>
      </c>
    </row>
    <row r="143" spans="1:22" hidden="1">
      <c r="A143" s="38" t="s">
        <v>3053</v>
      </c>
      <c r="B143" s="38" t="s">
        <v>248</v>
      </c>
      <c r="C143" s="38" t="s">
        <v>3088</v>
      </c>
      <c r="D143" s="38" t="str">
        <f>Tabla20[[#This Row],[cedula]]&amp;Tabla20[[#This Row],[ctapresup]]</f>
        <v>002015050212.1.2.2.05</v>
      </c>
      <c r="E143" s="38" t="s">
        <v>3335</v>
      </c>
      <c r="F143" s="38" t="str">
        <f>_xlfn.XLOOKUP(Tabla20[[#This Row],[cedula]],TMODELO[Numero Documento],TMODELO[Empleado])</f>
        <v>GUSTAVO ADOLFO GARCIA RAMIREZ</v>
      </c>
      <c r="G143" s="38" t="str">
        <f>_xlfn.XLOOKUP(Tabla20[[#This Row],[cedula]],TMODELO[Numero Documento],TMODELO[Cargo])</f>
        <v>SEGURIDAD MILITAR</v>
      </c>
      <c r="H143" s="38" t="str">
        <f>_xlfn.XLOOKUP(Tabla20[[#This Row],[cedula]],TMODELO[Numero Documento],TMODELO[Lugar Funciones])</f>
        <v>MINISTERIO DE CULTURA</v>
      </c>
      <c r="I143" s="45" t="str">
        <f>_xlfn.XLOOKUP(Tabla20[[#This Row],[cedula]],TCARRERA[CEDULA],TCARRERA[CATEGORIA DEL SERVIDOR],"")</f>
        <v/>
      </c>
      <c r="J143" s="45" t="str">
        <f>Tabla20[[#This Row],[TIPO]]</f>
        <v>SEGURIDAD</v>
      </c>
      <c r="K1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3" s="24" t="str">
        <f>IF(Tabla20[[#This Row],[CARRERA]]="CARRERA ADMINISTRATIVA",Tabla20[[#This Row],[CARRERA]],Tabla20[[#This Row],[STATUS]])</f>
        <v>SEGURIDAD</v>
      </c>
      <c r="M143" s="35" t="str">
        <f>IF(Tabla20[[#This Row],[TIPO]]="Temporales",_xlfn.XLOOKUP(Tabla20[[#This Row],[NOMBRE Y APELLIDO]],TFECHAS[NOMBRE Y APELLIDO],TFECHAS[DESDE]),"")</f>
        <v/>
      </c>
      <c r="N143" s="35" t="str">
        <f>IF(Tabla20[[#This Row],[TIPO]]="Temporales",_xlfn.XLOOKUP(Tabla20[[#This Row],[NOMBRE Y APELLIDO]],TFECHAS[NOMBRE Y APELLIDO],TFECHAS[HASTA]),"")</f>
        <v/>
      </c>
      <c r="O143" s="39">
        <f>_xlfn.XLOOKUP(Tabla20[[#This Row],[COD]],TMES[COD],TMES[sbruto])</f>
        <v>10000</v>
      </c>
      <c r="P143" s="40">
        <f>_xlfn.XLOOKUP(Tabla20[[#This Row],[COD]],TMES[COD],TMES[ISR])</f>
        <v>0</v>
      </c>
      <c r="Q143" s="40">
        <f>_xlfn.XLOOKUP(Tabla20[[#This Row],[COD]],TMES[COD],TMES[SFS])</f>
        <v>0</v>
      </c>
      <c r="R143" s="40">
        <f>_xlfn.XLOOKUP(Tabla20[[#This Row],[COD]],TMES[COD],TMES[AFP])</f>
        <v>0</v>
      </c>
      <c r="S143" s="40">
        <f>Tabla20[[#This Row],[sbruto]]-SUM(Tabla20[[#This Row],[ISR]:[AFP]])-Tabla20[[#This Row],[sneto]]</f>
        <v>0</v>
      </c>
      <c r="T143" s="40">
        <f>_xlfn.XLOOKUP(Tabla20[[#This Row],[COD]],TMES[COD],TMES[sneto])</f>
        <v>10000</v>
      </c>
      <c r="U143" s="28" t="str">
        <f>_xlfn.XLOOKUP(Tabla20[[#This Row],[cedula]],Tabla11[Numero Documento],Tabla11[GEN])</f>
        <v>M</v>
      </c>
      <c r="V143" s="29" t="str">
        <f>_xlfn.XLOOKUP(Tabla20[[#This Row],[cedula]],TMODELO[Numero Documento],TMODELO[Lugar Funciones Codigo])</f>
        <v>01.83</v>
      </c>
    </row>
    <row r="144" spans="1:22" hidden="1">
      <c r="A144" s="38" t="s">
        <v>3053</v>
      </c>
      <c r="B144" s="38" t="s">
        <v>248</v>
      </c>
      <c r="C144" s="38" t="s">
        <v>3088</v>
      </c>
      <c r="D144" s="38" t="str">
        <f>Tabla20[[#This Row],[cedula]]&amp;Tabla20[[#This Row],[ctapresup]]</f>
        <v>402218280782.1.2.2.05</v>
      </c>
      <c r="E144" s="38" t="s">
        <v>2954</v>
      </c>
      <c r="F144" s="38" t="str">
        <f>_xlfn.XLOOKUP(Tabla20[[#This Row],[cedula]],TMODELO[Numero Documento],TMODELO[Empleado])</f>
        <v>HECTOR ANDRES BENITEZ RAMIREZ</v>
      </c>
      <c r="G144" s="38" t="str">
        <f>_xlfn.XLOOKUP(Tabla20[[#This Row],[cedula]],TMODELO[Numero Documento],TMODELO[Cargo])</f>
        <v>SEGURIDAD MILITAR</v>
      </c>
      <c r="H144" s="38" t="str">
        <f>_xlfn.XLOOKUP(Tabla20[[#This Row],[cedula]],TMODELO[Numero Documento],TMODELO[Lugar Funciones])</f>
        <v>MINISTERIO DE CULTURA</v>
      </c>
      <c r="I144" s="45" t="str">
        <f>_xlfn.XLOOKUP(Tabla20[[#This Row],[cedula]],TCARRERA[CEDULA],TCARRERA[CATEGORIA DEL SERVIDOR],"")</f>
        <v/>
      </c>
      <c r="J144" s="45" t="str">
        <f>Tabla20[[#This Row],[TIPO]]</f>
        <v>SEGURIDAD</v>
      </c>
      <c r="K14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4" s="24" t="str">
        <f>IF(Tabla20[[#This Row],[CARRERA]]="CARRERA ADMINISTRATIVA",Tabla20[[#This Row],[CARRERA]],Tabla20[[#This Row],[STATUS]])</f>
        <v>SEGURIDAD</v>
      </c>
      <c r="M144" s="35" t="str">
        <f>IF(Tabla20[[#This Row],[TIPO]]="Temporales",_xlfn.XLOOKUP(Tabla20[[#This Row],[NOMBRE Y APELLIDO]],TFECHAS[NOMBRE Y APELLIDO],TFECHAS[DESDE]),"")</f>
        <v/>
      </c>
      <c r="N144" s="35" t="str">
        <f>IF(Tabla20[[#This Row],[TIPO]]="Temporales",_xlfn.XLOOKUP(Tabla20[[#This Row],[NOMBRE Y APELLIDO]],TFECHAS[NOMBRE Y APELLIDO],TFECHAS[HASTA]),"")</f>
        <v/>
      </c>
      <c r="O144" s="39">
        <f>_xlfn.XLOOKUP(Tabla20[[#This Row],[COD]],TMES[COD],TMES[sbruto])</f>
        <v>10000</v>
      </c>
      <c r="P144" s="40">
        <f>_xlfn.XLOOKUP(Tabla20[[#This Row],[COD]],TMES[COD],TMES[ISR])</f>
        <v>0</v>
      </c>
      <c r="Q144" s="40">
        <f>_xlfn.XLOOKUP(Tabla20[[#This Row],[COD]],TMES[COD],TMES[SFS])</f>
        <v>0</v>
      </c>
      <c r="R144" s="40">
        <f>_xlfn.XLOOKUP(Tabla20[[#This Row],[COD]],TMES[COD],TMES[AFP])</f>
        <v>0</v>
      </c>
      <c r="S144" s="40">
        <f>Tabla20[[#This Row],[sbruto]]-SUM(Tabla20[[#This Row],[ISR]:[AFP]])-Tabla20[[#This Row],[sneto]]</f>
        <v>0</v>
      </c>
      <c r="T144" s="40">
        <f>_xlfn.XLOOKUP(Tabla20[[#This Row],[COD]],TMES[COD],TMES[sneto])</f>
        <v>10000</v>
      </c>
      <c r="U144" s="28" t="str">
        <f>_xlfn.XLOOKUP(Tabla20[[#This Row],[cedula]],Tabla11[Numero Documento],Tabla11[GEN])</f>
        <v>M</v>
      </c>
      <c r="V144" s="29" t="str">
        <f>_xlfn.XLOOKUP(Tabla20[[#This Row],[cedula]],TMODELO[Numero Documento],TMODELO[Lugar Funciones Codigo])</f>
        <v>01.83</v>
      </c>
    </row>
    <row r="145" spans="1:22" hidden="1">
      <c r="A145" s="38" t="s">
        <v>3053</v>
      </c>
      <c r="B145" s="38" t="s">
        <v>248</v>
      </c>
      <c r="C145" s="38" t="s">
        <v>3088</v>
      </c>
      <c r="D145" s="38" t="str">
        <f>Tabla20[[#This Row],[cedula]]&amp;Tabla20[[#This Row],[ctapresup]]</f>
        <v>016001503772.1.2.2.05</v>
      </c>
      <c r="E145" s="38" t="s">
        <v>3255</v>
      </c>
      <c r="F145" s="38" t="str">
        <f>_xlfn.XLOOKUP(Tabla20[[#This Row],[cedula]],TMODELO[Numero Documento],TMODELO[Empleado])</f>
        <v>HECTOR CONTRERAS ADAMES</v>
      </c>
      <c r="G145" s="38" t="str">
        <f>_xlfn.XLOOKUP(Tabla20[[#This Row],[cedula]],TMODELO[Numero Documento],TMODELO[Cargo])</f>
        <v>SEGURIDAD MILITAR</v>
      </c>
      <c r="H145" s="38" t="str">
        <f>_xlfn.XLOOKUP(Tabla20[[#This Row],[cedula]],TMODELO[Numero Documento],TMODELO[Lugar Funciones])</f>
        <v>MINISTERIO DE CULTURA</v>
      </c>
      <c r="I145" s="45" t="str">
        <f>_xlfn.XLOOKUP(Tabla20[[#This Row],[cedula]],TCARRERA[CEDULA],TCARRERA[CATEGORIA DEL SERVIDOR],"")</f>
        <v/>
      </c>
      <c r="J145" s="45" t="str">
        <f>Tabla20[[#This Row],[TIPO]]</f>
        <v>SEGURIDAD</v>
      </c>
      <c r="K14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5" s="24" t="str">
        <f>IF(Tabla20[[#This Row],[CARRERA]]="CARRERA ADMINISTRATIVA",Tabla20[[#This Row],[CARRERA]],Tabla20[[#This Row],[STATUS]])</f>
        <v>SEGURIDAD</v>
      </c>
      <c r="M145" s="35" t="str">
        <f>IF(Tabla20[[#This Row],[TIPO]]="Temporales",_xlfn.XLOOKUP(Tabla20[[#This Row],[NOMBRE Y APELLIDO]],TFECHAS[NOMBRE Y APELLIDO],TFECHAS[DESDE]),"")</f>
        <v/>
      </c>
      <c r="N145" s="35" t="str">
        <f>IF(Tabla20[[#This Row],[TIPO]]="Temporales",_xlfn.XLOOKUP(Tabla20[[#This Row],[NOMBRE Y APELLIDO]],TFECHAS[NOMBRE Y APELLIDO],TFECHAS[HASTA]),"")</f>
        <v/>
      </c>
      <c r="O145" s="39">
        <f>_xlfn.XLOOKUP(Tabla20[[#This Row],[COD]],TMES[COD],TMES[sbruto])</f>
        <v>10000</v>
      </c>
      <c r="P145" s="44">
        <f>_xlfn.XLOOKUP(Tabla20[[#This Row],[COD]],TMES[COD],TMES[ISR])</f>
        <v>0</v>
      </c>
      <c r="Q145" s="40">
        <f>_xlfn.XLOOKUP(Tabla20[[#This Row],[COD]],TMES[COD],TMES[SFS])</f>
        <v>0</v>
      </c>
      <c r="R145" s="40">
        <f>_xlfn.XLOOKUP(Tabla20[[#This Row],[COD]],TMES[COD],TMES[AFP])</f>
        <v>0</v>
      </c>
      <c r="S145" s="40">
        <f>Tabla20[[#This Row],[sbruto]]-SUM(Tabla20[[#This Row],[ISR]:[AFP]])-Tabla20[[#This Row],[sneto]]</f>
        <v>0</v>
      </c>
      <c r="T145" s="40">
        <f>_xlfn.XLOOKUP(Tabla20[[#This Row],[COD]],TMES[COD],TMES[sneto])</f>
        <v>10000</v>
      </c>
      <c r="U145" s="28" t="str">
        <f>_xlfn.XLOOKUP(Tabla20[[#This Row],[cedula]],Tabla11[Numero Documento],Tabla11[GEN])</f>
        <v>M</v>
      </c>
      <c r="V145" s="29" t="str">
        <f>_xlfn.XLOOKUP(Tabla20[[#This Row],[cedula]],TMODELO[Numero Documento],TMODELO[Lugar Funciones Codigo])</f>
        <v>01.83</v>
      </c>
    </row>
    <row r="146" spans="1:22" hidden="1">
      <c r="A146" s="38" t="s">
        <v>3053</v>
      </c>
      <c r="B146" s="38" t="s">
        <v>248</v>
      </c>
      <c r="C146" s="38" t="s">
        <v>3088</v>
      </c>
      <c r="D146" s="38" t="str">
        <f>Tabla20[[#This Row],[cedula]]&amp;Tabla20[[#This Row],[ctapresup]]</f>
        <v>016001165762.1.2.2.05</v>
      </c>
      <c r="E146" s="38" t="s">
        <v>3065</v>
      </c>
      <c r="F146" s="38" t="str">
        <f>_xlfn.XLOOKUP(Tabla20[[#This Row],[cedula]],TMODELO[Numero Documento],TMODELO[Empleado])</f>
        <v>IVAN DE LA CRUZ ROA</v>
      </c>
      <c r="G146" s="38" t="str">
        <f>_xlfn.XLOOKUP(Tabla20[[#This Row],[cedula]],TMODELO[Numero Documento],TMODELO[Cargo])</f>
        <v>SEGURIDAD MILITAR</v>
      </c>
      <c r="H146" s="38" t="str">
        <f>_xlfn.XLOOKUP(Tabla20[[#This Row],[cedula]],TMODELO[Numero Documento],TMODELO[Lugar Funciones])</f>
        <v>MINISTERIO DE CULTURA</v>
      </c>
      <c r="I146" s="45" t="str">
        <f>_xlfn.XLOOKUP(Tabla20[[#This Row],[cedula]],TCARRERA[CEDULA],TCARRERA[CATEGORIA DEL SERVIDOR],"")</f>
        <v/>
      </c>
      <c r="J146" s="45" t="str">
        <f>Tabla20[[#This Row],[TIPO]]</f>
        <v>SEGURIDAD</v>
      </c>
      <c r="K14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6" s="24" t="str">
        <f>IF(Tabla20[[#This Row],[CARRERA]]="CARRERA ADMINISTRATIVA",Tabla20[[#This Row],[CARRERA]],Tabla20[[#This Row],[STATUS]])</f>
        <v>SEGURIDAD</v>
      </c>
      <c r="M146" s="35" t="str">
        <f>IF(Tabla20[[#This Row],[TIPO]]="Temporales",_xlfn.XLOOKUP(Tabla20[[#This Row],[NOMBRE Y APELLIDO]],TFECHAS[NOMBRE Y APELLIDO],TFECHAS[DESDE]),"")</f>
        <v/>
      </c>
      <c r="N146" s="35" t="str">
        <f>IF(Tabla20[[#This Row],[TIPO]]="Temporales",_xlfn.XLOOKUP(Tabla20[[#This Row],[NOMBRE Y APELLIDO]],TFECHAS[NOMBRE Y APELLIDO],TFECHAS[HASTA]),"")</f>
        <v/>
      </c>
      <c r="O146" s="39">
        <f>_xlfn.XLOOKUP(Tabla20[[#This Row],[COD]],TMES[COD],TMES[sbruto])</f>
        <v>10000</v>
      </c>
      <c r="P146" s="44">
        <f>_xlfn.XLOOKUP(Tabla20[[#This Row],[COD]],TMES[COD],TMES[ISR])</f>
        <v>0</v>
      </c>
      <c r="Q146" s="40">
        <f>_xlfn.XLOOKUP(Tabla20[[#This Row],[COD]],TMES[COD],TMES[SFS])</f>
        <v>0</v>
      </c>
      <c r="R146" s="40">
        <f>_xlfn.XLOOKUP(Tabla20[[#This Row],[COD]],TMES[COD],TMES[AFP])</f>
        <v>0</v>
      </c>
      <c r="S146" s="40">
        <f>Tabla20[[#This Row],[sbruto]]-SUM(Tabla20[[#This Row],[ISR]:[AFP]])-Tabla20[[#This Row],[sneto]]</f>
        <v>0</v>
      </c>
      <c r="T146" s="40">
        <f>_xlfn.XLOOKUP(Tabla20[[#This Row],[COD]],TMES[COD],TMES[sneto])</f>
        <v>10000</v>
      </c>
      <c r="U146" s="28" t="str">
        <f>_xlfn.XLOOKUP(Tabla20[[#This Row],[cedula]],Tabla11[Numero Documento],Tabla11[GEN])</f>
        <v>M</v>
      </c>
      <c r="V146" s="29" t="str">
        <f>_xlfn.XLOOKUP(Tabla20[[#This Row],[cedula]],TMODELO[Numero Documento],TMODELO[Lugar Funciones Codigo])</f>
        <v>01.83</v>
      </c>
    </row>
    <row r="147" spans="1:22" hidden="1">
      <c r="A147" s="38" t="s">
        <v>3053</v>
      </c>
      <c r="B147" s="38" t="s">
        <v>248</v>
      </c>
      <c r="C147" s="38" t="s">
        <v>3088</v>
      </c>
      <c r="D147" s="38" t="str">
        <f>Tabla20[[#This Row],[cedula]]&amp;Tabla20[[#This Row],[ctapresup]]</f>
        <v>402272835672.1.2.2.05</v>
      </c>
      <c r="E147" s="38" t="s">
        <v>2959</v>
      </c>
      <c r="F147" s="38" t="str">
        <f>_xlfn.XLOOKUP(Tabla20[[#This Row],[cedula]],TMODELO[Numero Documento],TMODELO[Empleado])</f>
        <v>JEFFRY VALERIO DE LA CRUZ ADAMES</v>
      </c>
      <c r="G147" s="38" t="str">
        <f>_xlfn.XLOOKUP(Tabla20[[#This Row],[cedula]],TMODELO[Numero Documento],TMODELO[Cargo])</f>
        <v>SEGURIDAD MILITAR</v>
      </c>
      <c r="H147" s="38" t="str">
        <f>_xlfn.XLOOKUP(Tabla20[[#This Row],[cedula]],TMODELO[Numero Documento],TMODELO[Lugar Funciones])</f>
        <v>MINISTERIO DE CULTURA</v>
      </c>
      <c r="I147" s="45" t="str">
        <f>_xlfn.XLOOKUP(Tabla20[[#This Row],[cedula]],TCARRERA[CEDULA],TCARRERA[CATEGORIA DEL SERVIDOR],"")</f>
        <v/>
      </c>
      <c r="J147" s="45" t="str">
        <f>Tabla20[[#This Row],[TIPO]]</f>
        <v>SEGURIDAD</v>
      </c>
      <c r="K14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7" s="24" t="str">
        <f>IF(Tabla20[[#This Row],[CARRERA]]="CARRERA ADMINISTRATIVA",Tabla20[[#This Row],[CARRERA]],Tabla20[[#This Row],[STATUS]])</f>
        <v>SEGURIDAD</v>
      </c>
      <c r="M147" s="35" t="str">
        <f>IF(Tabla20[[#This Row],[TIPO]]="Temporales",_xlfn.XLOOKUP(Tabla20[[#This Row],[NOMBRE Y APELLIDO]],TFECHAS[NOMBRE Y APELLIDO],TFECHAS[DESDE]),"")</f>
        <v/>
      </c>
      <c r="N147" s="35" t="str">
        <f>IF(Tabla20[[#This Row],[TIPO]]="Temporales",_xlfn.XLOOKUP(Tabla20[[#This Row],[NOMBRE Y APELLIDO]],TFECHAS[NOMBRE Y APELLIDO],TFECHAS[HASTA]),"")</f>
        <v/>
      </c>
      <c r="O147" s="39">
        <f>_xlfn.XLOOKUP(Tabla20[[#This Row],[COD]],TMES[COD],TMES[sbruto])</f>
        <v>10000</v>
      </c>
      <c r="P147" s="44">
        <f>_xlfn.XLOOKUP(Tabla20[[#This Row],[COD]],TMES[COD],TMES[ISR])</f>
        <v>0</v>
      </c>
      <c r="Q147" s="40">
        <f>_xlfn.XLOOKUP(Tabla20[[#This Row],[COD]],TMES[COD],TMES[SFS])</f>
        <v>0</v>
      </c>
      <c r="R147" s="40">
        <f>_xlfn.XLOOKUP(Tabla20[[#This Row],[COD]],TMES[COD],TMES[AFP])</f>
        <v>0</v>
      </c>
      <c r="S147" s="40">
        <f>Tabla20[[#This Row],[sbruto]]-SUM(Tabla20[[#This Row],[ISR]:[AFP]])-Tabla20[[#This Row],[sneto]]</f>
        <v>0</v>
      </c>
      <c r="T147" s="40">
        <f>_xlfn.XLOOKUP(Tabla20[[#This Row],[COD]],TMES[COD],TMES[sneto])</f>
        <v>10000</v>
      </c>
      <c r="U147" s="28" t="str">
        <f>_xlfn.XLOOKUP(Tabla20[[#This Row],[cedula]],Tabla11[Numero Documento],Tabla11[GEN])</f>
        <v>M</v>
      </c>
      <c r="V147" s="29" t="str">
        <f>_xlfn.XLOOKUP(Tabla20[[#This Row],[cedula]],TMODELO[Numero Documento],TMODELO[Lugar Funciones Codigo])</f>
        <v>01.83</v>
      </c>
    </row>
    <row r="148" spans="1:22" hidden="1">
      <c r="A148" s="38" t="s">
        <v>3053</v>
      </c>
      <c r="B148" s="38" t="s">
        <v>248</v>
      </c>
      <c r="C148" s="38" t="s">
        <v>3088</v>
      </c>
      <c r="D148" s="38" t="str">
        <f>Tabla20[[#This Row],[cedula]]&amp;Tabla20[[#This Row],[ctapresup]]</f>
        <v>402235749932.1.2.2.05</v>
      </c>
      <c r="E148" s="38" t="s">
        <v>2961</v>
      </c>
      <c r="F148" s="38" t="str">
        <f>_xlfn.XLOOKUP(Tabla20[[#This Row],[cedula]],TMODELO[Numero Documento],TMODELO[Empleado])</f>
        <v>JINA GENOVEVA CASTILLO ENCARNACION</v>
      </c>
      <c r="G148" s="38" t="str">
        <f>_xlfn.XLOOKUP(Tabla20[[#This Row],[cedula]],TMODELO[Numero Documento],TMODELO[Cargo])</f>
        <v>SEGURIDAD MILITAR</v>
      </c>
      <c r="H148" s="38" t="str">
        <f>_xlfn.XLOOKUP(Tabla20[[#This Row],[cedula]],TMODELO[Numero Documento],TMODELO[Lugar Funciones])</f>
        <v>MINISTERIO DE CULTURA</v>
      </c>
      <c r="I148" s="45" t="str">
        <f>_xlfn.XLOOKUP(Tabla20[[#This Row],[cedula]],TCARRERA[CEDULA],TCARRERA[CATEGORIA DEL SERVIDOR],"")</f>
        <v/>
      </c>
      <c r="J148" s="45" t="str">
        <f>Tabla20[[#This Row],[TIPO]]</f>
        <v>SEGURIDAD</v>
      </c>
      <c r="K14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8" s="24" t="str">
        <f>IF(Tabla20[[#This Row],[CARRERA]]="CARRERA ADMINISTRATIVA",Tabla20[[#This Row],[CARRERA]],Tabla20[[#This Row],[STATUS]])</f>
        <v>SEGURIDAD</v>
      </c>
      <c r="M148" s="35" t="str">
        <f>IF(Tabla20[[#This Row],[TIPO]]="Temporales",_xlfn.XLOOKUP(Tabla20[[#This Row],[NOMBRE Y APELLIDO]],TFECHAS[NOMBRE Y APELLIDO],TFECHAS[DESDE]),"")</f>
        <v/>
      </c>
      <c r="N148" s="35" t="str">
        <f>IF(Tabla20[[#This Row],[TIPO]]="Temporales",_xlfn.XLOOKUP(Tabla20[[#This Row],[NOMBRE Y APELLIDO]],TFECHAS[NOMBRE Y APELLIDO],TFECHAS[HASTA]),"")</f>
        <v/>
      </c>
      <c r="O148" s="39">
        <f>_xlfn.XLOOKUP(Tabla20[[#This Row],[COD]],TMES[COD],TMES[sbruto])</f>
        <v>10000</v>
      </c>
      <c r="P148" s="42">
        <f>_xlfn.XLOOKUP(Tabla20[[#This Row],[COD]],TMES[COD],TMES[ISR])</f>
        <v>0</v>
      </c>
      <c r="Q148" s="40">
        <f>_xlfn.XLOOKUP(Tabla20[[#This Row],[COD]],TMES[COD],TMES[SFS])</f>
        <v>0</v>
      </c>
      <c r="R148" s="40">
        <f>_xlfn.XLOOKUP(Tabla20[[#This Row],[COD]],TMES[COD],TMES[AFP])</f>
        <v>0</v>
      </c>
      <c r="S148" s="40">
        <f>Tabla20[[#This Row],[sbruto]]-SUM(Tabla20[[#This Row],[ISR]:[AFP]])-Tabla20[[#This Row],[sneto]]</f>
        <v>0</v>
      </c>
      <c r="T148" s="40">
        <f>_xlfn.XLOOKUP(Tabla20[[#This Row],[COD]],TMES[COD],TMES[sneto])</f>
        <v>10000</v>
      </c>
      <c r="U148" s="28" t="str">
        <f>_xlfn.XLOOKUP(Tabla20[[#This Row],[cedula]],Tabla11[Numero Documento],Tabla11[GEN])</f>
        <v>F</v>
      </c>
      <c r="V148" s="29" t="str">
        <f>_xlfn.XLOOKUP(Tabla20[[#This Row],[cedula]],TMODELO[Numero Documento],TMODELO[Lugar Funciones Codigo])</f>
        <v>01.83</v>
      </c>
    </row>
    <row r="149" spans="1:22" hidden="1">
      <c r="A149" s="38" t="s">
        <v>3053</v>
      </c>
      <c r="B149" s="38" t="s">
        <v>248</v>
      </c>
      <c r="C149" s="38" t="s">
        <v>3088</v>
      </c>
      <c r="D149" s="38" t="str">
        <f>Tabla20[[#This Row],[cedula]]&amp;Tabla20[[#This Row],[ctapresup]]</f>
        <v>131000082452.1.2.2.05</v>
      </c>
      <c r="E149" s="38" t="s">
        <v>3256</v>
      </c>
      <c r="F149" s="38" t="str">
        <f>_xlfn.XLOOKUP(Tabla20[[#This Row],[cedula]],TMODELO[Numero Documento],TMODELO[Empleado])</f>
        <v>JORGE MAIKER PEREZ GARCIA</v>
      </c>
      <c r="G149" s="38" t="str">
        <f>_xlfn.XLOOKUP(Tabla20[[#This Row],[cedula]],TMODELO[Numero Documento],TMODELO[Cargo])</f>
        <v>SEGURIDAD MILITAR</v>
      </c>
      <c r="H149" s="38" t="str">
        <f>_xlfn.XLOOKUP(Tabla20[[#This Row],[cedula]],TMODELO[Numero Documento],TMODELO[Lugar Funciones])</f>
        <v>MINISTERIO DE CULTURA</v>
      </c>
      <c r="I149" s="45" t="str">
        <f>_xlfn.XLOOKUP(Tabla20[[#This Row],[cedula]],TCARRERA[CEDULA],TCARRERA[CATEGORIA DEL SERVIDOR],"")</f>
        <v/>
      </c>
      <c r="J149" s="45" t="str">
        <f>Tabla20[[#This Row],[TIPO]]</f>
        <v>SEGURIDAD</v>
      </c>
      <c r="K1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9" s="24" t="str">
        <f>IF(Tabla20[[#This Row],[CARRERA]]="CARRERA ADMINISTRATIVA",Tabla20[[#This Row],[CARRERA]],Tabla20[[#This Row],[STATUS]])</f>
        <v>SEGURIDAD</v>
      </c>
      <c r="M149" s="35" t="str">
        <f>IF(Tabla20[[#This Row],[TIPO]]="Temporales",_xlfn.XLOOKUP(Tabla20[[#This Row],[NOMBRE Y APELLIDO]],TFECHAS[NOMBRE Y APELLIDO],TFECHAS[DESDE]),"")</f>
        <v/>
      </c>
      <c r="N149" s="35" t="str">
        <f>IF(Tabla20[[#This Row],[TIPO]]="Temporales",_xlfn.XLOOKUP(Tabla20[[#This Row],[NOMBRE Y APELLIDO]],TFECHAS[NOMBRE Y APELLIDO],TFECHAS[HASTA]),"")</f>
        <v/>
      </c>
      <c r="O149" s="39">
        <f>_xlfn.XLOOKUP(Tabla20[[#This Row],[COD]],TMES[COD],TMES[sbruto])</f>
        <v>10000</v>
      </c>
      <c r="P149" s="42">
        <f>_xlfn.XLOOKUP(Tabla20[[#This Row],[COD]],TMES[COD],TMES[ISR])</f>
        <v>0</v>
      </c>
      <c r="Q149" s="40">
        <f>_xlfn.XLOOKUP(Tabla20[[#This Row],[COD]],TMES[COD],TMES[SFS])</f>
        <v>0</v>
      </c>
      <c r="R149" s="40">
        <f>_xlfn.XLOOKUP(Tabla20[[#This Row],[COD]],TMES[COD],TMES[AFP])</f>
        <v>0</v>
      </c>
      <c r="S149" s="40">
        <f>Tabla20[[#This Row],[sbruto]]-SUM(Tabla20[[#This Row],[ISR]:[AFP]])-Tabla20[[#This Row],[sneto]]</f>
        <v>0</v>
      </c>
      <c r="T149" s="40">
        <f>_xlfn.XLOOKUP(Tabla20[[#This Row],[COD]],TMES[COD],TMES[sneto])</f>
        <v>10000</v>
      </c>
      <c r="U149" s="28" t="str">
        <f>_xlfn.XLOOKUP(Tabla20[[#This Row],[cedula]],Tabla11[Numero Documento],Tabla11[GEN])</f>
        <v>M</v>
      </c>
      <c r="V149" s="29" t="str">
        <f>_xlfn.XLOOKUP(Tabla20[[#This Row],[cedula]],TMODELO[Numero Documento],TMODELO[Lugar Funciones Codigo])</f>
        <v>01.83</v>
      </c>
    </row>
    <row r="150" spans="1:22" hidden="1">
      <c r="A150" s="38" t="s">
        <v>3053</v>
      </c>
      <c r="B150" s="38" t="s">
        <v>248</v>
      </c>
      <c r="C150" s="38" t="s">
        <v>3088</v>
      </c>
      <c r="D150" s="38" t="str">
        <f>Tabla20[[#This Row],[cedula]]&amp;Tabla20[[#This Row],[ctapresup]]</f>
        <v>001125972242.1.2.2.05</v>
      </c>
      <c r="E150" s="38" t="s">
        <v>2966</v>
      </c>
      <c r="F150" s="38" t="str">
        <f>_xlfn.XLOOKUP(Tabla20[[#This Row],[cedula]],TMODELO[Numero Documento],TMODELO[Empleado])</f>
        <v>JOSE ANTONIO HERNANDEZ LUGO</v>
      </c>
      <c r="G150" s="38" t="str">
        <f>_xlfn.XLOOKUP(Tabla20[[#This Row],[cedula]],TMODELO[Numero Documento],TMODELO[Cargo])</f>
        <v>SEGURIDAD MILITAR</v>
      </c>
      <c r="H150" s="38" t="str">
        <f>_xlfn.XLOOKUP(Tabla20[[#This Row],[cedula]],TMODELO[Numero Documento],TMODELO[Lugar Funciones])</f>
        <v>MINISTERIO DE CULTURA</v>
      </c>
      <c r="I150" s="45" t="str">
        <f>_xlfn.XLOOKUP(Tabla20[[#This Row],[cedula]],TCARRERA[CEDULA],TCARRERA[CATEGORIA DEL SERVIDOR],"")</f>
        <v/>
      </c>
      <c r="J150" s="45" t="str">
        <f>Tabla20[[#This Row],[TIPO]]</f>
        <v>SEGURIDAD</v>
      </c>
      <c r="K15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0" s="24" t="str">
        <f>IF(Tabla20[[#This Row],[CARRERA]]="CARRERA ADMINISTRATIVA",Tabla20[[#This Row],[CARRERA]],Tabla20[[#This Row],[STATUS]])</f>
        <v>SEGURIDAD</v>
      </c>
      <c r="M150" s="35" t="str">
        <f>IF(Tabla20[[#This Row],[TIPO]]="Temporales",_xlfn.XLOOKUP(Tabla20[[#This Row],[NOMBRE Y APELLIDO]],TFECHAS[NOMBRE Y APELLIDO],TFECHAS[DESDE]),"")</f>
        <v/>
      </c>
      <c r="N150" s="35" t="str">
        <f>IF(Tabla20[[#This Row],[TIPO]]="Temporales",_xlfn.XLOOKUP(Tabla20[[#This Row],[NOMBRE Y APELLIDO]],TFECHAS[NOMBRE Y APELLIDO],TFECHAS[HASTA]),"")</f>
        <v/>
      </c>
      <c r="O150" s="39">
        <f>_xlfn.XLOOKUP(Tabla20[[#This Row],[COD]],TMES[COD],TMES[sbruto])</f>
        <v>10000</v>
      </c>
      <c r="P150" s="40">
        <f>_xlfn.XLOOKUP(Tabla20[[#This Row],[COD]],TMES[COD],TMES[ISR])</f>
        <v>0</v>
      </c>
      <c r="Q150" s="40">
        <f>_xlfn.XLOOKUP(Tabla20[[#This Row],[COD]],TMES[COD],TMES[SFS])</f>
        <v>0</v>
      </c>
      <c r="R150" s="40">
        <f>_xlfn.XLOOKUP(Tabla20[[#This Row],[COD]],TMES[COD],TMES[AFP])</f>
        <v>0</v>
      </c>
      <c r="S150" s="40">
        <f>Tabla20[[#This Row],[sbruto]]-SUM(Tabla20[[#This Row],[ISR]:[AFP]])-Tabla20[[#This Row],[sneto]]</f>
        <v>0</v>
      </c>
      <c r="T150" s="40">
        <f>_xlfn.XLOOKUP(Tabla20[[#This Row],[COD]],TMES[COD],TMES[sneto])</f>
        <v>10000</v>
      </c>
      <c r="U150" s="28" t="str">
        <f>_xlfn.XLOOKUP(Tabla20[[#This Row],[cedula]],Tabla11[Numero Documento],Tabla11[GEN])</f>
        <v>M</v>
      </c>
      <c r="V150" s="29" t="str">
        <f>_xlfn.XLOOKUP(Tabla20[[#This Row],[cedula]],TMODELO[Numero Documento],TMODELO[Lugar Funciones Codigo])</f>
        <v>01.83</v>
      </c>
    </row>
    <row r="151" spans="1:22" hidden="1">
      <c r="A151" s="38" t="s">
        <v>3053</v>
      </c>
      <c r="B151" s="38" t="s">
        <v>248</v>
      </c>
      <c r="C151" s="38" t="s">
        <v>3088</v>
      </c>
      <c r="D151" s="38" t="str">
        <f>Tabla20[[#This Row],[cedula]]&amp;Tabla20[[#This Row],[ctapresup]]</f>
        <v>402135365072.1.2.2.05</v>
      </c>
      <c r="E151" s="38" t="s">
        <v>2969</v>
      </c>
      <c r="F151" s="38" t="str">
        <f>_xlfn.XLOOKUP(Tabla20[[#This Row],[cedula]],TMODELO[Numero Documento],TMODELO[Empleado])</f>
        <v>JOSE JUNIOR ROSARIO TAVERAS</v>
      </c>
      <c r="G151" s="38" t="str">
        <f>_xlfn.XLOOKUP(Tabla20[[#This Row],[cedula]],TMODELO[Numero Documento],TMODELO[Cargo])</f>
        <v>SEGURIDAD MILITAR</v>
      </c>
      <c r="H151" s="38" t="str">
        <f>_xlfn.XLOOKUP(Tabla20[[#This Row],[cedula]],TMODELO[Numero Documento],TMODELO[Lugar Funciones])</f>
        <v>MINISTERIO DE CULTURA</v>
      </c>
      <c r="I151" s="45" t="str">
        <f>_xlfn.XLOOKUP(Tabla20[[#This Row],[cedula]],TCARRERA[CEDULA],TCARRERA[CATEGORIA DEL SERVIDOR],"")</f>
        <v/>
      </c>
      <c r="J151" s="45" t="str">
        <f>Tabla20[[#This Row],[TIPO]]</f>
        <v>SEGURIDAD</v>
      </c>
      <c r="K15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1" s="24" t="str">
        <f>IF(Tabla20[[#This Row],[CARRERA]]="CARRERA ADMINISTRATIVA",Tabla20[[#This Row],[CARRERA]],Tabla20[[#This Row],[STATUS]])</f>
        <v>SEGURIDAD</v>
      </c>
      <c r="M151" s="35" t="str">
        <f>IF(Tabla20[[#This Row],[TIPO]]="Temporales",_xlfn.XLOOKUP(Tabla20[[#This Row],[NOMBRE Y APELLIDO]],TFECHAS[NOMBRE Y APELLIDO],TFECHAS[DESDE]),"")</f>
        <v/>
      </c>
      <c r="N151" s="35" t="str">
        <f>IF(Tabla20[[#This Row],[TIPO]]="Temporales",_xlfn.XLOOKUP(Tabla20[[#This Row],[NOMBRE Y APELLIDO]],TFECHAS[NOMBRE Y APELLIDO],TFECHAS[HASTA]),"")</f>
        <v/>
      </c>
      <c r="O151" s="39">
        <f>_xlfn.XLOOKUP(Tabla20[[#This Row],[COD]],TMES[COD],TMES[sbruto])</f>
        <v>10000</v>
      </c>
      <c r="P151" s="40">
        <f>_xlfn.XLOOKUP(Tabla20[[#This Row],[COD]],TMES[COD],TMES[ISR])</f>
        <v>0</v>
      </c>
      <c r="Q151" s="40">
        <f>_xlfn.XLOOKUP(Tabla20[[#This Row],[COD]],TMES[COD],TMES[SFS])</f>
        <v>0</v>
      </c>
      <c r="R151" s="40">
        <f>_xlfn.XLOOKUP(Tabla20[[#This Row],[COD]],TMES[COD],TMES[AFP])</f>
        <v>0</v>
      </c>
      <c r="S151" s="40">
        <f>Tabla20[[#This Row],[sbruto]]-SUM(Tabla20[[#This Row],[ISR]:[AFP]])-Tabla20[[#This Row],[sneto]]</f>
        <v>0</v>
      </c>
      <c r="T151" s="40">
        <f>_xlfn.XLOOKUP(Tabla20[[#This Row],[COD]],TMES[COD],TMES[sneto])</f>
        <v>10000</v>
      </c>
      <c r="U151" s="28" t="str">
        <f>_xlfn.XLOOKUP(Tabla20[[#This Row],[cedula]],Tabla11[Numero Documento],Tabla11[GEN])</f>
        <v>M</v>
      </c>
      <c r="V151" s="29" t="str">
        <f>_xlfn.XLOOKUP(Tabla20[[#This Row],[cedula]],TMODELO[Numero Documento],TMODELO[Lugar Funciones Codigo])</f>
        <v>01.83</v>
      </c>
    </row>
    <row r="152" spans="1:22" hidden="1">
      <c r="A152" s="38" t="s">
        <v>3053</v>
      </c>
      <c r="B152" s="38" t="s">
        <v>248</v>
      </c>
      <c r="C152" s="38" t="s">
        <v>3088</v>
      </c>
      <c r="D152" s="38" t="str">
        <f>Tabla20[[#This Row],[cedula]]&amp;Tabla20[[#This Row],[ctapresup]]</f>
        <v>016001815212.1.2.2.05</v>
      </c>
      <c r="E152" s="38" t="s">
        <v>3128</v>
      </c>
      <c r="F152" s="38" t="str">
        <f>_xlfn.XLOOKUP(Tabla20[[#This Row],[cedula]],TMODELO[Numero Documento],TMODELO[Empleado])</f>
        <v>JUAN ANDRES LORENZO MONTERO</v>
      </c>
      <c r="G152" s="38" t="str">
        <f>_xlfn.XLOOKUP(Tabla20[[#This Row],[cedula]],TMODELO[Numero Documento],TMODELO[Cargo])</f>
        <v>SEGURIDAD MILITAR</v>
      </c>
      <c r="H152" s="38" t="str">
        <f>_xlfn.XLOOKUP(Tabla20[[#This Row],[cedula]],TMODELO[Numero Documento],TMODELO[Lugar Funciones])</f>
        <v>MINISTERIO DE CULTURA</v>
      </c>
      <c r="I152" s="45" t="str">
        <f>_xlfn.XLOOKUP(Tabla20[[#This Row],[cedula]],TCARRERA[CEDULA],TCARRERA[CATEGORIA DEL SERVIDOR],"")</f>
        <v/>
      </c>
      <c r="J152" s="45" t="str">
        <f>Tabla20[[#This Row],[TIPO]]</f>
        <v>SEGURIDAD</v>
      </c>
      <c r="K1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2" s="24" t="str">
        <f>IF(Tabla20[[#This Row],[CARRERA]]="CARRERA ADMINISTRATIVA",Tabla20[[#This Row],[CARRERA]],Tabla20[[#This Row],[STATUS]])</f>
        <v>SEGURIDAD</v>
      </c>
      <c r="M152" s="35" t="str">
        <f>IF(Tabla20[[#This Row],[TIPO]]="Temporales",_xlfn.XLOOKUP(Tabla20[[#This Row],[NOMBRE Y APELLIDO]],TFECHAS[NOMBRE Y APELLIDO],TFECHAS[DESDE]),"")</f>
        <v/>
      </c>
      <c r="N152" s="35" t="str">
        <f>IF(Tabla20[[#This Row],[TIPO]]="Temporales",_xlfn.XLOOKUP(Tabla20[[#This Row],[NOMBRE Y APELLIDO]],TFECHAS[NOMBRE Y APELLIDO],TFECHAS[HASTA]),"")</f>
        <v/>
      </c>
      <c r="O152" s="39">
        <f>_xlfn.XLOOKUP(Tabla20[[#This Row],[COD]],TMES[COD],TMES[sbruto])</f>
        <v>10000</v>
      </c>
      <c r="P152" s="44">
        <f>_xlfn.XLOOKUP(Tabla20[[#This Row],[COD]],TMES[COD],TMES[ISR])</f>
        <v>0</v>
      </c>
      <c r="Q152" s="40">
        <f>_xlfn.XLOOKUP(Tabla20[[#This Row],[COD]],TMES[COD],TMES[SFS])</f>
        <v>0</v>
      </c>
      <c r="R152" s="40">
        <f>_xlfn.XLOOKUP(Tabla20[[#This Row],[COD]],TMES[COD],TMES[AFP])</f>
        <v>0</v>
      </c>
      <c r="S152" s="40">
        <f>Tabla20[[#This Row],[sbruto]]-SUM(Tabla20[[#This Row],[ISR]:[AFP]])-Tabla20[[#This Row],[sneto]]</f>
        <v>0</v>
      </c>
      <c r="T152" s="40">
        <f>_xlfn.XLOOKUP(Tabla20[[#This Row],[COD]],TMES[COD],TMES[sneto])</f>
        <v>10000</v>
      </c>
      <c r="U152" s="28" t="str">
        <f>_xlfn.XLOOKUP(Tabla20[[#This Row],[cedula]],Tabla11[Numero Documento],Tabla11[GEN])</f>
        <v>M</v>
      </c>
      <c r="V152" s="29" t="str">
        <f>_xlfn.XLOOKUP(Tabla20[[#This Row],[cedula]],TMODELO[Numero Documento],TMODELO[Lugar Funciones Codigo])</f>
        <v>01.83</v>
      </c>
    </row>
    <row r="153" spans="1:22" hidden="1">
      <c r="A153" s="38" t="s">
        <v>3053</v>
      </c>
      <c r="B153" s="38" t="s">
        <v>248</v>
      </c>
      <c r="C153" s="38" t="s">
        <v>3088</v>
      </c>
      <c r="D153" s="38" t="str">
        <f>Tabla20[[#This Row],[cedula]]&amp;Tabla20[[#This Row],[ctapresup]]</f>
        <v>020001291852.1.2.2.05</v>
      </c>
      <c r="E153" s="38" t="s">
        <v>2971</v>
      </c>
      <c r="F153" s="38" t="str">
        <f>_xlfn.XLOOKUP(Tabla20[[#This Row],[cedula]],TMODELO[Numero Documento],TMODELO[Empleado])</f>
        <v>JUAN ANTONIO MEDRANO PEREZ</v>
      </c>
      <c r="G153" s="38" t="str">
        <f>_xlfn.XLOOKUP(Tabla20[[#This Row],[cedula]],TMODELO[Numero Documento],TMODELO[Cargo])</f>
        <v>SEGURIDAD MILITAR</v>
      </c>
      <c r="H153" s="38" t="str">
        <f>_xlfn.XLOOKUP(Tabla20[[#This Row],[cedula]],TMODELO[Numero Documento],TMODELO[Lugar Funciones])</f>
        <v>MINISTERIO DE CULTURA</v>
      </c>
      <c r="I153" s="45" t="str">
        <f>_xlfn.XLOOKUP(Tabla20[[#This Row],[cedula]],TCARRERA[CEDULA],TCARRERA[CATEGORIA DEL SERVIDOR],"")</f>
        <v/>
      </c>
      <c r="J153" s="45" t="str">
        <f>Tabla20[[#This Row],[TIPO]]</f>
        <v>SEGURIDAD</v>
      </c>
      <c r="K15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3" s="24" t="str">
        <f>IF(Tabla20[[#This Row],[CARRERA]]="CARRERA ADMINISTRATIVA",Tabla20[[#This Row],[CARRERA]],Tabla20[[#This Row],[STATUS]])</f>
        <v>SEGURIDAD</v>
      </c>
      <c r="M153" s="35" t="str">
        <f>IF(Tabla20[[#This Row],[TIPO]]="Temporales",_xlfn.XLOOKUP(Tabla20[[#This Row],[NOMBRE Y APELLIDO]],TFECHAS[NOMBRE Y APELLIDO],TFECHAS[DESDE]),"")</f>
        <v/>
      </c>
      <c r="N153" s="35" t="str">
        <f>IF(Tabla20[[#This Row],[TIPO]]="Temporales",_xlfn.XLOOKUP(Tabla20[[#This Row],[NOMBRE Y APELLIDO]],TFECHAS[NOMBRE Y APELLIDO],TFECHAS[HASTA]),"")</f>
        <v/>
      </c>
      <c r="O153" s="39">
        <f>_xlfn.XLOOKUP(Tabla20[[#This Row],[COD]],TMES[COD],TMES[sbruto])</f>
        <v>10000</v>
      </c>
      <c r="P153" s="44">
        <f>_xlfn.XLOOKUP(Tabla20[[#This Row],[COD]],TMES[COD],TMES[ISR])</f>
        <v>0</v>
      </c>
      <c r="Q153" s="42">
        <f>_xlfn.XLOOKUP(Tabla20[[#This Row],[COD]],TMES[COD],TMES[SFS])</f>
        <v>0</v>
      </c>
      <c r="R153" s="42">
        <f>_xlfn.XLOOKUP(Tabla20[[#This Row],[COD]],TMES[COD],TMES[AFP])</f>
        <v>0</v>
      </c>
      <c r="S153" s="40">
        <f>Tabla20[[#This Row],[sbruto]]-SUM(Tabla20[[#This Row],[ISR]:[AFP]])-Tabla20[[#This Row],[sneto]]</f>
        <v>0</v>
      </c>
      <c r="T153" s="42">
        <f>_xlfn.XLOOKUP(Tabla20[[#This Row],[COD]],TMES[COD],TMES[sneto])</f>
        <v>10000</v>
      </c>
      <c r="U153" s="28" t="str">
        <f>_xlfn.XLOOKUP(Tabla20[[#This Row],[cedula]],Tabla11[Numero Documento],Tabla11[GEN])</f>
        <v>M</v>
      </c>
      <c r="V153" s="29" t="str">
        <f>_xlfn.XLOOKUP(Tabla20[[#This Row],[cedula]],TMODELO[Numero Documento],TMODELO[Lugar Funciones Codigo])</f>
        <v>01.83</v>
      </c>
    </row>
    <row r="154" spans="1:22" hidden="1">
      <c r="A154" s="38" t="s">
        <v>3053</v>
      </c>
      <c r="B154" s="38" t="s">
        <v>248</v>
      </c>
      <c r="C154" s="38" t="s">
        <v>3088</v>
      </c>
      <c r="D154" s="38" t="str">
        <f>Tabla20[[#This Row],[cedula]]&amp;Tabla20[[#This Row],[ctapresup]]</f>
        <v>001175155852.1.2.2.05</v>
      </c>
      <c r="E154" s="38" t="s">
        <v>2972</v>
      </c>
      <c r="F154" s="38" t="str">
        <f>_xlfn.XLOOKUP(Tabla20[[#This Row],[cedula]],TMODELO[Numero Documento],TMODELO[Empleado])</f>
        <v>JUAN CALZADO JAVIER</v>
      </c>
      <c r="G154" s="38" t="str">
        <f>_xlfn.XLOOKUP(Tabla20[[#This Row],[cedula]],TMODELO[Numero Documento],TMODELO[Cargo])</f>
        <v>SEGURIDAD MILITAR</v>
      </c>
      <c r="H154" s="38" t="str">
        <f>_xlfn.XLOOKUP(Tabla20[[#This Row],[cedula]],TMODELO[Numero Documento],TMODELO[Lugar Funciones])</f>
        <v>MINISTERIO DE CULTURA</v>
      </c>
      <c r="I154" s="45" t="str">
        <f>_xlfn.XLOOKUP(Tabla20[[#This Row],[cedula]],TCARRERA[CEDULA],TCARRERA[CATEGORIA DEL SERVIDOR],"")</f>
        <v/>
      </c>
      <c r="J154" s="45" t="str">
        <f>Tabla20[[#This Row],[TIPO]]</f>
        <v>SEGURIDAD</v>
      </c>
      <c r="K15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4" s="24" t="str">
        <f>IF(Tabla20[[#This Row],[CARRERA]]="CARRERA ADMINISTRATIVA",Tabla20[[#This Row],[CARRERA]],Tabla20[[#This Row],[STATUS]])</f>
        <v>SEGURIDAD</v>
      </c>
      <c r="M154" s="35" t="str">
        <f>IF(Tabla20[[#This Row],[TIPO]]="Temporales",_xlfn.XLOOKUP(Tabla20[[#This Row],[NOMBRE Y APELLIDO]],TFECHAS[NOMBRE Y APELLIDO],TFECHAS[DESDE]),"")</f>
        <v/>
      </c>
      <c r="N154" s="35" t="str">
        <f>IF(Tabla20[[#This Row],[TIPO]]="Temporales",_xlfn.XLOOKUP(Tabla20[[#This Row],[NOMBRE Y APELLIDO]],TFECHAS[NOMBRE Y APELLIDO],TFECHAS[HASTA]),"")</f>
        <v/>
      </c>
      <c r="O154" s="39">
        <f>_xlfn.XLOOKUP(Tabla20[[#This Row],[COD]],TMES[COD],TMES[sbruto])</f>
        <v>10000</v>
      </c>
      <c r="P154" s="44">
        <f>_xlfn.XLOOKUP(Tabla20[[#This Row],[COD]],TMES[COD],TMES[ISR])</f>
        <v>0</v>
      </c>
      <c r="Q154" s="40">
        <f>_xlfn.XLOOKUP(Tabla20[[#This Row],[COD]],TMES[COD],TMES[SFS])</f>
        <v>0</v>
      </c>
      <c r="R154" s="40">
        <f>_xlfn.XLOOKUP(Tabla20[[#This Row],[COD]],TMES[COD],TMES[AFP])</f>
        <v>0</v>
      </c>
      <c r="S154" s="40">
        <f>Tabla20[[#This Row],[sbruto]]-SUM(Tabla20[[#This Row],[ISR]:[AFP]])-Tabla20[[#This Row],[sneto]]</f>
        <v>0</v>
      </c>
      <c r="T154" s="40">
        <f>_xlfn.XLOOKUP(Tabla20[[#This Row],[COD]],TMES[COD],TMES[sneto])</f>
        <v>10000</v>
      </c>
      <c r="U154" s="28" t="str">
        <f>_xlfn.XLOOKUP(Tabla20[[#This Row],[cedula]],Tabla11[Numero Documento],Tabla11[GEN])</f>
        <v>M</v>
      </c>
      <c r="V154" s="29" t="str">
        <f>_xlfn.XLOOKUP(Tabla20[[#This Row],[cedula]],TMODELO[Numero Documento],TMODELO[Lugar Funciones Codigo])</f>
        <v>01.83</v>
      </c>
    </row>
    <row r="155" spans="1:22" hidden="1">
      <c r="A155" s="38" t="s">
        <v>3053</v>
      </c>
      <c r="B155" s="38" t="s">
        <v>248</v>
      </c>
      <c r="C155" s="38" t="s">
        <v>3088</v>
      </c>
      <c r="D155" s="38" t="str">
        <f>Tabla20[[#This Row],[cedula]]&amp;Tabla20[[#This Row],[ctapresup]]</f>
        <v>082002269112.1.2.2.05</v>
      </c>
      <c r="E155" s="38" t="s">
        <v>3340</v>
      </c>
      <c r="F155" s="38" t="str">
        <f>_xlfn.XLOOKUP(Tabla20[[#This Row],[cedula]],TMODELO[Numero Documento],TMODELO[Empleado])</f>
        <v>JUAN CARLOS JIMENEZ JIMENEZ</v>
      </c>
      <c r="G155" s="38" t="str">
        <f>_xlfn.XLOOKUP(Tabla20[[#This Row],[cedula]],TMODELO[Numero Documento],TMODELO[Cargo])</f>
        <v>SEGURIDAD MILITAR</v>
      </c>
      <c r="H155" s="38" t="str">
        <f>_xlfn.XLOOKUP(Tabla20[[#This Row],[cedula]],TMODELO[Numero Documento],TMODELO[Lugar Funciones])</f>
        <v>MINISTERIO DE CULTURA</v>
      </c>
      <c r="I155" s="45" t="str">
        <f>_xlfn.XLOOKUP(Tabla20[[#This Row],[cedula]],TCARRERA[CEDULA],TCARRERA[CATEGORIA DEL SERVIDOR],"")</f>
        <v/>
      </c>
      <c r="J155" s="45" t="str">
        <f>Tabla20[[#This Row],[TIPO]]</f>
        <v>SEGURIDAD</v>
      </c>
      <c r="K1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5" s="24" t="str">
        <f>IF(Tabla20[[#This Row],[CARRERA]]="CARRERA ADMINISTRATIVA",Tabla20[[#This Row],[CARRERA]],Tabla20[[#This Row],[STATUS]])</f>
        <v>SEGURIDAD</v>
      </c>
      <c r="M155" s="35" t="str">
        <f>IF(Tabla20[[#This Row],[TIPO]]="Temporales",_xlfn.XLOOKUP(Tabla20[[#This Row],[NOMBRE Y APELLIDO]],TFECHAS[NOMBRE Y APELLIDO],TFECHAS[DESDE]),"")</f>
        <v/>
      </c>
      <c r="N155" s="35" t="str">
        <f>IF(Tabla20[[#This Row],[TIPO]]="Temporales",_xlfn.XLOOKUP(Tabla20[[#This Row],[NOMBRE Y APELLIDO]],TFECHAS[NOMBRE Y APELLIDO],TFECHAS[HASTA]),"")</f>
        <v/>
      </c>
      <c r="O155" s="39">
        <f>_xlfn.XLOOKUP(Tabla20[[#This Row],[COD]],TMES[COD],TMES[sbruto])</f>
        <v>10000</v>
      </c>
      <c r="P155" s="44">
        <f>_xlfn.XLOOKUP(Tabla20[[#This Row],[COD]],TMES[COD],TMES[ISR])</f>
        <v>0</v>
      </c>
      <c r="Q155" s="40">
        <f>_xlfn.XLOOKUP(Tabla20[[#This Row],[COD]],TMES[COD],TMES[SFS])</f>
        <v>0</v>
      </c>
      <c r="R155" s="40">
        <f>_xlfn.XLOOKUP(Tabla20[[#This Row],[COD]],TMES[COD],TMES[AFP])</f>
        <v>0</v>
      </c>
      <c r="S155" s="40">
        <f>Tabla20[[#This Row],[sbruto]]-SUM(Tabla20[[#This Row],[ISR]:[AFP]])-Tabla20[[#This Row],[sneto]]</f>
        <v>0</v>
      </c>
      <c r="T155" s="40">
        <f>_xlfn.XLOOKUP(Tabla20[[#This Row],[COD]],TMES[COD],TMES[sneto])</f>
        <v>10000</v>
      </c>
      <c r="U155" s="28" t="str">
        <f>_xlfn.XLOOKUP(Tabla20[[#This Row],[cedula]],Tabla11[Numero Documento],Tabla11[GEN])</f>
        <v>M</v>
      </c>
      <c r="V155" s="29" t="str">
        <f>_xlfn.XLOOKUP(Tabla20[[#This Row],[cedula]],TMODELO[Numero Documento],TMODELO[Lugar Funciones Codigo])</f>
        <v>01.83</v>
      </c>
    </row>
    <row r="156" spans="1:22" hidden="1">
      <c r="A156" s="38" t="s">
        <v>3053</v>
      </c>
      <c r="B156" s="38" t="s">
        <v>248</v>
      </c>
      <c r="C156" s="38" t="s">
        <v>3088</v>
      </c>
      <c r="D156" s="38" t="str">
        <f>Tabla20[[#This Row],[cedula]]&amp;Tabla20[[#This Row],[ctapresup]]</f>
        <v>010011738382.1.2.2.05</v>
      </c>
      <c r="E156" s="38" t="s">
        <v>2973</v>
      </c>
      <c r="F156" s="38" t="str">
        <f>_xlfn.XLOOKUP(Tabla20[[#This Row],[cedula]],TMODELO[Numero Documento],TMODELO[Empleado])</f>
        <v>JUAN CARLOS MENDEZ RAMIREZ</v>
      </c>
      <c r="G156" s="38" t="str">
        <f>_xlfn.XLOOKUP(Tabla20[[#This Row],[cedula]],TMODELO[Numero Documento],TMODELO[Cargo])</f>
        <v>SEGURIDAD MILITAR</v>
      </c>
      <c r="H156" s="38" t="str">
        <f>_xlfn.XLOOKUP(Tabla20[[#This Row],[cedula]],TMODELO[Numero Documento],TMODELO[Lugar Funciones])</f>
        <v>MINISTERIO DE CULTURA</v>
      </c>
      <c r="I156" s="45" t="str">
        <f>_xlfn.XLOOKUP(Tabla20[[#This Row],[cedula]],TCARRERA[CEDULA],TCARRERA[CATEGORIA DEL SERVIDOR],"")</f>
        <v/>
      </c>
      <c r="J156" s="45" t="str">
        <f>Tabla20[[#This Row],[TIPO]]</f>
        <v>SEGURIDAD</v>
      </c>
      <c r="K1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6" s="24" t="str">
        <f>IF(Tabla20[[#This Row],[CARRERA]]="CARRERA ADMINISTRATIVA",Tabla20[[#This Row],[CARRERA]],Tabla20[[#This Row],[STATUS]])</f>
        <v>SEGURIDAD</v>
      </c>
      <c r="M156" s="34" t="str">
        <f>IF(Tabla20[[#This Row],[TIPO]]="Temporales",_xlfn.XLOOKUP(Tabla20[[#This Row],[NOMBRE Y APELLIDO]],TFECHAS[NOMBRE Y APELLIDO],TFECHAS[DESDE]),"")</f>
        <v/>
      </c>
      <c r="N156" s="34" t="str">
        <f>IF(Tabla20[[#This Row],[TIPO]]="Temporales",_xlfn.XLOOKUP(Tabla20[[#This Row],[NOMBRE Y APELLIDO]],TFECHAS[NOMBRE Y APELLIDO],TFECHAS[HASTA]),"")</f>
        <v/>
      </c>
      <c r="O156" s="39">
        <f>_xlfn.XLOOKUP(Tabla20[[#This Row],[COD]],TMES[COD],TMES[sbruto])</f>
        <v>10000</v>
      </c>
      <c r="P156" s="41">
        <f>_xlfn.XLOOKUP(Tabla20[[#This Row],[COD]],TMES[COD],TMES[ISR])</f>
        <v>0</v>
      </c>
      <c r="Q156" s="40">
        <f>_xlfn.XLOOKUP(Tabla20[[#This Row],[COD]],TMES[COD],TMES[SFS])</f>
        <v>0</v>
      </c>
      <c r="R156" s="40">
        <f>_xlfn.XLOOKUP(Tabla20[[#This Row],[COD]],TMES[COD],TMES[AFP])</f>
        <v>0</v>
      </c>
      <c r="S156" s="40">
        <f>Tabla20[[#This Row],[sbruto]]-SUM(Tabla20[[#This Row],[ISR]:[AFP]])-Tabla20[[#This Row],[sneto]]</f>
        <v>0</v>
      </c>
      <c r="T156" s="40">
        <f>_xlfn.XLOOKUP(Tabla20[[#This Row],[COD]],TMES[COD],TMES[sneto])</f>
        <v>10000</v>
      </c>
      <c r="U156" s="28" t="str">
        <f>_xlfn.XLOOKUP(Tabla20[[#This Row],[cedula]],Tabla11[Numero Documento],Tabla11[GEN])</f>
        <v>M</v>
      </c>
      <c r="V156" s="29" t="str">
        <f>_xlfn.XLOOKUP(Tabla20[[#This Row],[cedula]],TMODELO[Numero Documento],TMODELO[Lugar Funciones Codigo])</f>
        <v>01.83</v>
      </c>
    </row>
    <row r="157" spans="1:22" hidden="1">
      <c r="A157" s="38" t="s">
        <v>3053</v>
      </c>
      <c r="B157" s="38" t="s">
        <v>248</v>
      </c>
      <c r="C157" s="38" t="s">
        <v>3088</v>
      </c>
      <c r="D157" s="38" t="str">
        <f>Tabla20[[#This Row],[cedula]]&amp;Tabla20[[#This Row],[ctapresup]]</f>
        <v>076002247402.1.2.2.05</v>
      </c>
      <c r="E157" s="38" t="s">
        <v>4836</v>
      </c>
      <c r="F157" s="38" t="str">
        <f>_xlfn.XLOOKUP(Tabla20[[#This Row],[cedula]],TMODELO[Numero Documento],TMODELO[Empleado])</f>
        <v>JUAN FRANCISCO DE JESUS DE JESUS SANTANA</v>
      </c>
      <c r="G157" s="38" t="str">
        <f>_xlfn.XLOOKUP(Tabla20[[#This Row],[cedula]],TMODELO[Numero Documento],TMODELO[Cargo])</f>
        <v>SEGURIDAD MILITAR</v>
      </c>
      <c r="H157" s="38" t="str">
        <f>_xlfn.XLOOKUP(Tabla20[[#This Row],[cedula]],TMODELO[Numero Documento],TMODELO[Lugar Funciones])</f>
        <v>MINISTERIO DE CULTURA</v>
      </c>
      <c r="I157" s="45" t="str">
        <f>_xlfn.XLOOKUP(Tabla20[[#This Row],[cedula]],TCARRERA[CEDULA],TCARRERA[CATEGORIA DEL SERVIDOR],"")</f>
        <v/>
      </c>
      <c r="J157" s="45" t="str">
        <f>Tabla20[[#This Row],[TIPO]]</f>
        <v>SEGURIDAD</v>
      </c>
      <c r="K15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7" s="24" t="str">
        <f>IF(Tabla20[[#This Row],[CARRERA]]="CARRERA ADMINISTRATIVA",Tabla20[[#This Row],[CARRERA]],Tabla20[[#This Row],[STATUS]])</f>
        <v>SEGURIDAD</v>
      </c>
      <c r="M157" s="35" t="str">
        <f>IF(Tabla20[[#This Row],[TIPO]]="Temporales",_xlfn.XLOOKUP(Tabla20[[#This Row],[NOMBRE Y APELLIDO]],TFECHAS[NOMBRE Y APELLIDO],TFECHAS[DESDE]),"")</f>
        <v/>
      </c>
      <c r="N157" s="35" t="str">
        <f>IF(Tabla20[[#This Row],[TIPO]]="Temporales",_xlfn.XLOOKUP(Tabla20[[#This Row],[NOMBRE Y APELLIDO]],TFECHAS[NOMBRE Y APELLIDO],TFECHAS[HASTA]),"")</f>
        <v/>
      </c>
      <c r="O157" s="39">
        <f>_xlfn.XLOOKUP(Tabla20[[#This Row],[COD]],TMES[COD],TMES[sbruto])</f>
        <v>10000</v>
      </c>
      <c r="P157" s="40">
        <f>_xlfn.XLOOKUP(Tabla20[[#This Row],[COD]],TMES[COD],TMES[ISR])</f>
        <v>0</v>
      </c>
      <c r="Q157" s="40">
        <f>_xlfn.XLOOKUP(Tabla20[[#This Row],[COD]],TMES[COD],TMES[SFS])</f>
        <v>0</v>
      </c>
      <c r="R157" s="40">
        <f>_xlfn.XLOOKUP(Tabla20[[#This Row],[COD]],TMES[COD],TMES[AFP])</f>
        <v>0</v>
      </c>
      <c r="S157" s="40">
        <f>Tabla20[[#This Row],[sbruto]]-SUM(Tabla20[[#This Row],[ISR]:[AFP]])-Tabla20[[#This Row],[sneto]]</f>
        <v>0</v>
      </c>
      <c r="T157" s="40">
        <f>_xlfn.XLOOKUP(Tabla20[[#This Row],[COD]],TMES[COD],TMES[sneto])</f>
        <v>10000</v>
      </c>
      <c r="U157" s="28" t="str">
        <f>_xlfn.XLOOKUP(Tabla20[[#This Row],[cedula]],Tabla11[Numero Documento],Tabla11[GEN])</f>
        <v>M</v>
      </c>
      <c r="V157" s="29" t="str">
        <f>_xlfn.XLOOKUP(Tabla20[[#This Row],[cedula]],TMODELO[Numero Documento],TMODELO[Lugar Funciones Codigo])</f>
        <v>01.83</v>
      </c>
    </row>
    <row r="158" spans="1:22" hidden="1">
      <c r="A158" s="38" t="s">
        <v>3053</v>
      </c>
      <c r="B158" s="38" t="s">
        <v>248</v>
      </c>
      <c r="C158" s="38" t="s">
        <v>3088</v>
      </c>
      <c r="D158" s="38" t="str">
        <f>Tabla20[[#This Row],[cedula]]&amp;Tabla20[[#This Row],[ctapresup]]</f>
        <v>083000371272.1.2.2.05</v>
      </c>
      <c r="E158" s="38" t="s">
        <v>2975</v>
      </c>
      <c r="F158" s="38" t="str">
        <f>_xlfn.XLOOKUP(Tabla20[[#This Row],[cedula]],TMODELO[Numero Documento],TMODELO[Empleado])</f>
        <v>JUAN MANUEL VERIGUETTY</v>
      </c>
      <c r="G158" s="38" t="str">
        <f>_xlfn.XLOOKUP(Tabla20[[#This Row],[cedula]],TMODELO[Numero Documento],TMODELO[Cargo])</f>
        <v>SEGURIDAD MILITAR</v>
      </c>
      <c r="H158" s="38" t="str">
        <f>_xlfn.XLOOKUP(Tabla20[[#This Row],[cedula]],TMODELO[Numero Documento],TMODELO[Lugar Funciones])</f>
        <v>MINISTERIO DE CULTURA</v>
      </c>
      <c r="I158" s="45" t="str">
        <f>_xlfn.XLOOKUP(Tabla20[[#This Row],[cedula]],TCARRERA[CEDULA],TCARRERA[CATEGORIA DEL SERVIDOR],"")</f>
        <v/>
      </c>
      <c r="J158" s="45" t="str">
        <f>Tabla20[[#This Row],[TIPO]]</f>
        <v>SEGURIDAD</v>
      </c>
      <c r="K1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8" s="24" t="str">
        <f>IF(Tabla20[[#This Row],[CARRERA]]="CARRERA ADMINISTRATIVA",Tabla20[[#This Row],[CARRERA]],Tabla20[[#This Row],[STATUS]])</f>
        <v>SEGURIDAD</v>
      </c>
      <c r="M158" s="35" t="str">
        <f>IF(Tabla20[[#This Row],[TIPO]]="Temporales",_xlfn.XLOOKUP(Tabla20[[#This Row],[NOMBRE Y APELLIDO]],TFECHAS[NOMBRE Y APELLIDO],TFECHAS[DESDE]),"")</f>
        <v/>
      </c>
      <c r="N158" s="35" t="str">
        <f>IF(Tabla20[[#This Row],[TIPO]]="Temporales",_xlfn.XLOOKUP(Tabla20[[#This Row],[NOMBRE Y APELLIDO]],TFECHAS[NOMBRE Y APELLIDO],TFECHAS[HASTA]),"")</f>
        <v/>
      </c>
      <c r="O158" s="39">
        <f>_xlfn.XLOOKUP(Tabla20[[#This Row],[COD]],TMES[COD],TMES[sbruto])</f>
        <v>10000</v>
      </c>
      <c r="P158" s="42">
        <f>_xlfn.XLOOKUP(Tabla20[[#This Row],[COD]],TMES[COD],TMES[ISR])</f>
        <v>0</v>
      </c>
      <c r="Q158" s="40">
        <f>_xlfn.XLOOKUP(Tabla20[[#This Row],[COD]],TMES[COD],TMES[SFS])</f>
        <v>0</v>
      </c>
      <c r="R158" s="40">
        <f>_xlfn.XLOOKUP(Tabla20[[#This Row],[COD]],TMES[COD],TMES[AFP])</f>
        <v>0</v>
      </c>
      <c r="S158" s="40">
        <f>Tabla20[[#This Row],[sbruto]]-SUM(Tabla20[[#This Row],[ISR]:[AFP]])-Tabla20[[#This Row],[sneto]]</f>
        <v>0</v>
      </c>
      <c r="T158" s="40">
        <f>_xlfn.XLOOKUP(Tabla20[[#This Row],[COD]],TMES[COD],TMES[sneto])</f>
        <v>10000</v>
      </c>
      <c r="U158" s="28" t="str">
        <f>_xlfn.XLOOKUP(Tabla20[[#This Row],[cedula]],Tabla11[Numero Documento],Tabla11[GEN])</f>
        <v>M</v>
      </c>
      <c r="V158" s="29" t="str">
        <f>_xlfn.XLOOKUP(Tabla20[[#This Row],[cedula]],TMODELO[Numero Documento],TMODELO[Lugar Funciones Codigo])</f>
        <v>01.83</v>
      </c>
    </row>
    <row r="159" spans="1:22" hidden="1">
      <c r="A159" s="38" t="s">
        <v>3053</v>
      </c>
      <c r="B159" s="38" t="s">
        <v>248</v>
      </c>
      <c r="C159" s="38" t="s">
        <v>3088</v>
      </c>
      <c r="D159" s="38" t="str">
        <f>Tabla20[[#This Row],[cedula]]&amp;Tabla20[[#This Row],[ctapresup]]</f>
        <v>402430676302.1.2.2.05</v>
      </c>
      <c r="E159" s="38" t="s">
        <v>3349</v>
      </c>
      <c r="F159" s="38" t="str">
        <f>_xlfn.XLOOKUP(Tabla20[[#This Row],[cedula]],TMODELO[Numero Documento],TMODELO[Empleado])</f>
        <v>JUAN MATIAS HERNANDEZ</v>
      </c>
      <c r="G159" s="38" t="str">
        <f>_xlfn.XLOOKUP(Tabla20[[#This Row],[cedula]],TMODELO[Numero Documento],TMODELO[Cargo])</f>
        <v>SEGURIDAD MILITAR</v>
      </c>
      <c r="H159" s="38" t="str">
        <f>_xlfn.XLOOKUP(Tabla20[[#This Row],[cedula]],TMODELO[Numero Documento],TMODELO[Lugar Funciones])</f>
        <v>MINISTERIO DE CULTURA</v>
      </c>
      <c r="I159" s="45" t="str">
        <f>_xlfn.XLOOKUP(Tabla20[[#This Row],[cedula]],TCARRERA[CEDULA],TCARRERA[CATEGORIA DEL SERVIDOR],"")</f>
        <v/>
      </c>
      <c r="J159" s="45" t="str">
        <f>Tabla20[[#This Row],[TIPO]]</f>
        <v>SEGURIDAD</v>
      </c>
      <c r="K15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9" s="24" t="str">
        <f>IF(Tabla20[[#This Row],[CARRERA]]="CARRERA ADMINISTRATIVA",Tabla20[[#This Row],[CARRERA]],Tabla20[[#This Row],[STATUS]])</f>
        <v>SEGURIDAD</v>
      </c>
      <c r="M159" s="35" t="str">
        <f>IF(Tabla20[[#This Row],[TIPO]]="Temporales",_xlfn.XLOOKUP(Tabla20[[#This Row],[NOMBRE Y APELLIDO]],TFECHAS[NOMBRE Y APELLIDO],TFECHAS[DESDE]),"")</f>
        <v/>
      </c>
      <c r="N159" s="35" t="str">
        <f>IF(Tabla20[[#This Row],[TIPO]]="Temporales",_xlfn.XLOOKUP(Tabla20[[#This Row],[NOMBRE Y APELLIDO]],TFECHAS[NOMBRE Y APELLIDO],TFECHAS[HASTA]),"")</f>
        <v/>
      </c>
      <c r="O159" s="39">
        <f>_xlfn.XLOOKUP(Tabla20[[#This Row],[COD]],TMES[COD],TMES[sbruto])</f>
        <v>10000</v>
      </c>
      <c r="P159" s="40">
        <f>_xlfn.XLOOKUP(Tabla20[[#This Row],[COD]],TMES[COD],TMES[ISR])</f>
        <v>0</v>
      </c>
      <c r="Q159" s="40">
        <f>_xlfn.XLOOKUP(Tabla20[[#This Row],[COD]],TMES[COD],TMES[SFS])</f>
        <v>0</v>
      </c>
      <c r="R159" s="40">
        <f>_xlfn.XLOOKUP(Tabla20[[#This Row],[COD]],TMES[COD],TMES[AFP])</f>
        <v>0</v>
      </c>
      <c r="S159" s="40">
        <f>Tabla20[[#This Row],[sbruto]]-SUM(Tabla20[[#This Row],[ISR]:[AFP]])-Tabla20[[#This Row],[sneto]]</f>
        <v>0</v>
      </c>
      <c r="T159" s="40">
        <f>_xlfn.XLOOKUP(Tabla20[[#This Row],[COD]],TMES[COD],TMES[sneto])</f>
        <v>10000</v>
      </c>
      <c r="U159" s="28" t="str">
        <f>_xlfn.XLOOKUP(Tabla20[[#This Row],[cedula]],Tabla11[Numero Documento],Tabla11[GEN])</f>
        <v>M</v>
      </c>
      <c r="V159" s="29" t="str">
        <f>_xlfn.XLOOKUP(Tabla20[[#This Row],[cedula]],TMODELO[Numero Documento],TMODELO[Lugar Funciones Codigo])</f>
        <v>01.83</v>
      </c>
    </row>
    <row r="160" spans="1:22" hidden="1">
      <c r="A160" s="38" t="s">
        <v>3053</v>
      </c>
      <c r="B160" s="38" t="s">
        <v>248</v>
      </c>
      <c r="C160" s="38" t="s">
        <v>3088</v>
      </c>
      <c r="D160" s="38" t="str">
        <f>Tabla20[[#This Row],[cedula]]&amp;Tabla20[[#This Row],[ctapresup]]</f>
        <v>001059658422.1.2.2.05</v>
      </c>
      <c r="E160" s="38" t="s">
        <v>2977</v>
      </c>
      <c r="F160" s="38" t="str">
        <f>_xlfn.XLOOKUP(Tabla20[[#This Row],[cedula]],TMODELO[Numero Documento],TMODELO[Empleado])</f>
        <v>JUANA MIGUELINA PEGUERO PEGUERO</v>
      </c>
      <c r="G160" s="38" t="str">
        <f>_xlfn.XLOOKUP(Tabla20[[#This Row],[cedula]],TMODELO[Numero Documento],TMODELO[Cargo])</f>
        <v>SEGURIDAD MILITAR</v>
      </c>
      <c r="H160" s="38" t="str">
        <f>_xlfn.XLOOKUP(Tabla20[[#This Row],[cedula]],TMODELO[Numero Documento],TMODELO[Lugar Funciones])</f>
        <v>MINISTERIO DE CULTURA</v>
      </c>
      <c r="I160" s="45" t="str">
        <f>_xlfn.XLOOKUP(Tabla20[[#This Row],[cedula]],TCARRERA[CEDULA],TCARRERA[CATEGORIA DEL SERVIDOR],"")</f>
        <v/>
      </c>
      <c r="J160" s="45" t="str">
        <f>Tabla20[[#This Row],[TIPO]]</f>
        <v>SEGURIDAD</v>
      </c>
      <c r="K1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0" s="24" t="str">
        <f>IF(Tabla20[[#This Row],[CARRERA]]="CARRERA ADMINISTRATIVA",Tabla20[[#This Row],[CARRERA]],Tabla20[[#This Row],[STATUS]])</f>
        <v>SEGURIDAD</v>
      </c>
      <c r="M160" s="34" t="str">
        <f>IF(Tabla20[[#This Row],[TIPO]]="Temporales",_xlfn.XLOOKUP(Tabla20[[#This Row],[NOMBRE Y APELLIDO]],TFECHAS[NOMBRE Y APELLIDO],TFECHAS[DESDE]),"")</f>
        <v/>
      </c>
      <c r="N160" s="34" t="str">
        <f>IF(Tabla20[[#This Row],[TIPO]]="Temporales",_xlfn.XLOOKUP(Tabla20[[#This Row],[NOMBRE Y APELLIDO]],TFECHAS[NOMBRE Y APELLIDO],TFECHAS[HASTA]),"")</f>
        <v/>
      </c>
      <c r="O160" s="39">
        <f>_xlfn.XLOOKUP(Tabla20[[#This Row],[COD]],TMES[COD],TMES[sbruto])</f>
        <v>10000</v>
      </c>
      <c r="P160" s="41">
        <f>_xlfn.XLOOKUP(Tabla20[[#This Row],[COD]],TMES[COD],TMES[ISR])</f>
        <v>0</v>
      </c>
      <c r="Q160" s="40">
        <f>_xlfn.XLOOKUP(Tabla20[[#This Row],[COD]],TMES[COD],TMES[SFS])</f>
        <v>0</v>
      </c>
      <c r="R160" s="40">
        <f>_xlfn.XLOOKUP(Tabla20[[#This Row],[COD]],TMES[COD],TMES[AFP])</f>
        <v>0</v>
      </c>
      <c r="S160" s="40">
        <f>Tabla20[[#This Row],[sbruto]]-SUM(Tabla20[[#This Row],[ISR]:[AFP]])-Tabla20[[#This Row],[sneto]]</f>
        <v>0</v>
      </c>
      <c r="T160" s="40">
        <f>_xlfn.XLOOKUP(Tabla20[[#This Row],[COD]],TMES[COD],TMES[sneto])</f>
        <v>10000</v>
      </c>
      <c r="U160" s="28" t="str">
        <f>_xlfn.XLOOKUP(Tabla20[[#This Row],[cedula]],Tabla11[Numero Documento],Tabla11[GEN])</f>
        <v>F</v>
      </c>
      <c r="V160" s="29" t="str">
        <f>_xlfn.XLOOKUP(Tabla20[[#This Row],[cedula]],TMODELO[Numero Documento],TMODELO[Lugar Funciones Codigo])</f>
        <v>01.83</v>
      </c>
    </row>
    <row r="161" spans="1:22" hidden="1">
      <c r="A161" s="38" t="s">
        <v>3053</v>
      </c>
      <c r="B161" s="38" t="s">
        <v>248</v>
      </c>
      <c r="C161" s="38" t="s">
        <v>3088</v>
      </c>
      <c r="D161" s="38" t="str">
        <f>Tabla20[[#This Row],[cedula]]&amp;Tabla20[[#This Row],[ctapresup]]</f>
        <v>223001937642.1.2.2.05</v>
      </c>
      <c r="E161" s="38" t="s">
        <v>2979</v>
      </c>
      <c r="F161" s="38" t="str">
        <f>_xlfn.XLOOKUP(Tabla20[[#This Row],[cedula]],TMODELO[Numero Documento],TMODELO[Empleado])</f>
        <v>JULIO AURELIO ZORRILLA RODRIGUEZ</v>
      </c>
      <c r="G161" s="38" t="str">
        <f>_xlfn.XLOOKUP(Tabla20[[#This Row],[cedula]],TMODELO[Numero Documento],TMODELO[Cargo])</f>
        <v>SEGURIDAD MILITAR</v>
      </c>
      <c r="H161" s="38" t="str">
        <f>_xlfn.XLOOKUP(Tabla20[[#This Row],[cedula]],TMODELO[Numero Documento],TMODELO[Lugar Funciones])</f>
        <v>MINISTERIO DE CULTURA</v>
      </c>
      <c r="I161" s="45" t="str">
        <f>_xlfn.XLOOKUP(Tabla20[[#This Row],[cedula]],TCARRERA[CEDULA],TCARRERA[CATEGORIA DEL SERVIDOR],"")</f>
        <v/>
      </c>
      <c r="J161" s="45" t="str">
        <f>Tabla20[[#This Row],[TIPO]]</f>
        <v>SEGURIDAD</v>
      </c>
      <c r="K1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1" s="24" t="str">
        <f>IF(Tabla20[[#This Row],[CARRERA]]="CARRERA ADMINISTRATIVA",Tabla20[[#This Row],[CARRERA]],Tabla20[[#This Row],[STATUS]])</f>
        <v>SEGURIDAD</v>
      </c>
      <c r="M161" s="35" t="str">
        <f>IF(Tabla20[[#This Row],[TIPO]]="Temporales",_xlfn.XLOOKUP(Tabla20[[#This Row],[NOMBRE Y APELLIDO]],TFECHAS[NOMBRE Y APELLIDO],TFECHAS[DESDE]),"")</f>
        <v/>
      </c>
      <c r="N161" s="35" t="str">
        <f>IF(Tabla20[[#This Row],[TIPO]]="Temporales",_xlfn.XLOOKUP(Tabla20[[#This Row],[NOMBRE Y APELLIDO]],TFECHAS[NOMBRE Y APELLIDO],TFECHAS[HASTA]),"")</f>
        <v/>
      </c>
      <c r="O161" s="39">
        <f>_xlfn.XLOOKUP(Tabla20[[#This Row],[COD]],TMES[COD],TMES[sbruto])</f>
        <v>10000</v>
      </c>
      <c r="P161" s="41">
        <f>_xlfn.XLOOKUP(Tabla20[[#This Row],[COD]],TMES[COD],TMES[ISR])</f>
        <v>0</v>
      </c>
      <c r="Q161" s="40">
        <f>_xlfn.XLOOKUP(Tabla20[[#This Row],[COD]],TMES[COD],TMES[SFS])</f>
        <v>0</v>
      </c>
      <c r="R161" s="40">
        <f>_xlfn.XLOOKUP(Tabla20[[#This Row],[COD]],TMES[COD],TMES[AFP])</f>
        <v>0</v>
      </c>
      <c r="S161" s="40">
        <f>Tabla20[[#This Row],[sbruto]]-SUM(Tabla20[[#This Row],[ISR]:[AFP]])-Tabla20[[#This Row],[sneto]]</f>
        <v>0</v>
      </c>
      <c r="T161" s="40">
        <f>_xlfn.XLOOKUP(Tabla20[[#This Row],[COD]],TMES[COD],TMES[sneto])</f>
        <v>10000</v>
      </c>
      <c r="U161" s="28" t="str">
        <f>_xlfn.XLOOKUP(Tabla20[[#This Row],[cedula]],Tabla11[Numero Documento],Tabla11[GEN])</f>
        <v>M</v>
      </c>
      <c r="V161" s="29" t="str">
        <f>_xlfn.XLOOKUP(Tabla20[[#This Row],[cedula]],TMODELO[Numero Documento],TMODELO[Lugar Funciones Codigo])</f>
        <v>01.83</v>
      </c>
    </row>
    <row r="162" spans="1:22" hidden="1">
      <c r="A162" s="38" t="s">
        <v>3053</v>
      </c>
      <c r="B162" s="38" t="s">
        <v>248</v>
      </c>
      <c r="C162" s="38" t="s">
        <v>3088</v>
      </c>
      <c r="D162" s="38" t="str">
        <f>Tabla20[[#This Row],[cedula]]&amp;Tabla20[[#This Row],[ctapresup]]</f>
        <v>001123350622.1.2.2.05</v>
      </c>
      <c r="E162" s="38" t="s">
        <v>2980</v>
      </c>
      <c r="F162" s="38" t="str">
        <f>_xlfn.XLOOKUP(Tabla20[[#This Row],[cedula]],TMODELO[Numero Documento],TMODELO[Empleado])</f>
        <v>JULIO GARCIA ROBLE</v>
      </c>
      <c r="G162" s="38" t="str">
        <f>_xlfn.XLOOKUP(Tabla20[[#This Row],[cedula]],TMODELO[Numero Documento],TMODELO[Cargo])</f>
        <v>SEGURIDAD MILITAR</v>
      </c>
      <c r="H162" s="38" t="str">
        <f>_xlfn.XLOOKUP(Tabla20[[#This Row],[cedula]],TMODELO[Numero Documento],TMODELO[Lugar Funciones])</f>
        <v>MINISTERIO DE CULTURA</v>
      </c>
      <c r="I162" s="45" t="str">
        <f>_xlfn.XLOOKUP(Tabla20[[#This Row],[cedula]],TCARRERA[CEDULA],TCARRERA[CATEGORIA DEL SERVIDOR],"")</f>
        <v/>
      </c>
      <c r="J162" s="45" t="str">
        <f>Tabla20[[#This Row],[TIPO]]</f>
        <v>SEGURIDAD</v>
      </c>
      <c r="K16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2" s="24" t="str">
        <f>IF(Tabla20[[#This Row],[CARRERA]]="CARRERA ADMINISTRATIVA",Tabla20[[#This Row],[CARRERA]],Tabla20[[#This Row],[STATUS]])</f>
        <v>SEGURIDAD</v>
      </c>
      <c r="M162" s="35" t="str">
        <f>IF(Tabla20[[#This Row],[TIPO]]="Temporales",_xlfn.XLOOKUP(Tabla20[[#This Row],[NOMBRE Y APELLIDO]],TFECHAS[NOMBRE Y APELLIDO],TFECHAS[DESDE]),"")</f>
        <v/>
      </c>
      <c r="N162" s="35" t="str">
        <f>IF(Tabla20[[#This Row],[TIPO]]="Temporales",_xlfn.XLOOKUP(Tabla20[[#This Row],[NOMBRE Y APELLIDO]],TFECHAS[NOMBRE Y APELLIDO],TFECHAS[HASTA]),"")</f>
        <v/>
      </c>
      <c r="O162" s="39">
        <f>_xlfn.XLOOKUP(Tabla20[[#This Row],[COD]],TMES[COD],TMES[sbruto])</f>
        <v>10000</v>
      </c>
      <c r="P162" s="44">
        <f>_xlfn.XLOOKUP(Tabla20[[#This Row],[COD]],TMES[COD],TMES[ISR])</f>
        <v>0</v>
      </c>
      <c r="Q162" s="42">
        <f>_xlfn.XLOOKUP(Tabla20[[#This Row],[COD]],TMES[COD],TMES[SFS])</f>
        <v>0</v>
      </c>
      <c r="R162" s="42">
        <f>_xlfn.XLOOKUP(Tabla20[[#This Row],[COD]],TMES[COD],TMES[AFP])</f>
        <v>0</v>
      </c>
      <c r="S162" s="40">
        <f>Tabla20[[#This Row],[sbruto]]-SUM(Tabla20[[#This Row],[ISR]:[AFP]])-Tabla20[[#This Row],[sneto]]</f>
        <v>0</v>
      </c>
      <c r="T162" s="42">
        <f>_xlfn.XLOOKUP(Tabla20[[#This Row],[COD]],TMES[COD],TMES[sneto])</f>
        <v>10000</v>
      </c>
      <c r="U162" s="28" t="str">
        <f>_xlfn.XLOOKUP(Tabla20[[#This Row],[cedula]],Tabla11[Numero Documento],Tabla11[GEN])</f>
        <v>M</v>
      </c>
      <c r="V162" s="29" t="str">
        <f>_xlfn.XLOOKUP(Tabla20[[#This Row],[cedula]],TMODELO[Numero Documento],TMODELO[Lugar Funciones Codigo])</f>
        <v>01.83</v>
      </c>
    </row>
    <row r="163" spans="1:22" hidden="1">
      <c r="A163" s="38" t="s">
        <v>3053</v>
      </c>
      <c r="B163" s="38" t="s">
        <v>248</v>
      </c>
      <c r="C163" s="38" t="s">
        <v>3088</v>
      </c>
      <c r="D163" s="38" t="str">
        <f>Tabla20[[#This Row],[cedula]]&amp;Tabla20[[#This Row],[ctapresup]]</f>
        <v>018006153102.1.2.2.05</v>
      </c>
      <c r="E163" s="38" t="s">
        <v>2982</v>
      </c>
      <c r="F163" s="38" t="str">
        <f>_xlfn.XLOOKUP(Tabla20[[#This Row],[cedula]],TMODELO[Numero Documento],TMODELO[Empleado])</f>
        <v>JULIO PEÑA</v>
      </c>
      <c r="G163" s="38" t="str">
        <f>_xlfn.XLOOKUP(Tabla20[[#This Row],[cedula]],TMODELO[Numero Documento],TMODELO[Cargo])</f>
        <v>SEGURIDAD MILITAR</v>
      </c>
      <c r="H163" s="38" t="str">
        <f>_xlfn.XLOOKUP(Tabla20[[#This Row],[cedula]],TMODELO[Numero Documento],TMODELO[Lugar Funciones])</f>
        <v>MINISTERIO DE CULTURA</v>
      </c>
      <c r="I163" s="45" t="str">
        <f>_xlfn.XLOOKUP(Tabla20[[#This Row],[cedula]],TCARRERA[CEDULA],TCARRERA[CATEGORIA DEL SERVIDOR],"")</f>
        <v/>
      </c>
      <c r="J163" s="45" t="str">
        <f>Tabla20[[#This Row],[TIPO]]</f>
        <v>SEGURIDAD</v>
      </c>
      <c r="K16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3" s="24" t="str">
        <f>IF(Tabla20[[#This Row],[CARRERA]]="CARRERA ADMINISTRATIVA",Tabla20[[#This Row],[CARRERA]],Tabla20[[#This Row],[STATUS]])</f>
        <v>SEGURIDAD</v>
      </c>
      <c r="M163" s="34" t="str">
        <f>IF(Tabla20[[#This Row],[TIPO]]="Temporales",_xlfn.XLOOKUP(Tabla20[[#This Row],[NOMBRE Y APELLIDO]],TFECHAS[NOMBRE Y APELLIDO],TFECHAS[DESDE]),"")</f>
        <v/>
      </c>
      <c r="N163" s="34" t="str">
        <f>IF(Tabla20[[#This Row],[TIPO]]="Temporales",_xlfn.XLOOKUP(Tabla20[[#This Row],[NOMBRE Y APELLIDO]],TFECHAS[NOMBRE Y APELLIDO],TFECHAS[HASTA]),"")</f>
        <v/>
      </c>
      <c r="O163" s="39">
        <f>_xlfn.XLOOKUP(Tabla20[[#This Row],[COD]],TMES[COD],TMES[sbruto])</f>
        <v>10000</v>
      </c>
      <c r="P163" s="40">
        <f>_xlfn.XLOOKUP(Tabla20[[#This Row],[COD]],TMES[COD],TMES[ISR])</f>
        <v>0</v>
      </c>
      <c r="Q163" s="40">
        <f>_xlfn.XLOOKUP(Tabla20[[#This Row],[COD]],TMES[COD],TMES[SFS])</f>
        <v>0</v>
      </c>
      <c r="R163" s="40">
        <f>_xlfn.XLOOKUP(Tabla20[[#This Row],[COD]],TMES[COD],TMES[AFP])</f>
        <v>0</v>
      </c>
      <c r="S163" s="40">
        <f>Tabla20[[#This Row],[sbruto]]-SUM(Tabla20[[#This Row],[ISR]:[AFP]])-Tabla20[[#This Row],[sneto]]</f>
        <v>0</v>
      </c>
      <c r="T163" s="40">
        <f>_xlfn.XLOOKUP(Tabla20[[#This Row],[COD]],TMES[COD],TMES[sneto])</f>
        <v>10000</v>
      </c>
      <c r="U163" s="28" t="str">
        <f>_xlfn.XLOOKUP(Tabla20[[#This Row],[cedula]],Tabla11[Numero Documento],Tabla11[GEN])</f>
        <v>M</v>
      </c>
      <c r="V163" s="29" t="str">
        <f>_xlfn.XLOOKUP(Tabla20[[#This Row],[cedula]],TMODELO[Numero Documento],TMODELO[Lugar Funciones Codigo])</f>
        <v>01.83</v>
      </c>
    </row>
    <row r="164" spans="1:22" hidden="1">
      <c r="A164" s="38" t="s">
        <v>3053</v>
      </c>
      <c r="B164" s="38" t="s">
        <v>248</v>
      </c>
      <c r="C164" s="38" t="s">
        <v>3088</v>
      </c>
      <c r="D164" s="38" t="str">
        <f>Tabla20[[#This Row],[cedula]]&amp;Tabla20[[#This Row],[ctapresup]]</f>
        <v>402235325382.1.2.2.05</v>
      </c>
      <c r="E164" s="38" t="s">
        <v>2983</v>
      </c>
      <c r="F164" s="38" t="str">
        <f>_xlfn.XLOOKUP(Tabla20[[#This Row],[cedula]],TMODELO[Numero Documento],TMODELO[Empleado])</f>
        <v>KATHERIN FILS LEBRON</v>
      </c>
      <c r="G164" s="38" t="str">
        <f>_xlfn.XLOOKUP(Tabla20[[#This Row],[cedula]],TMODELO[Numero Documento],TMODELO[Cargo])</f>
        <v>SEGURIDAD MILITAR</v>
      </c>
      <c r="H164" s="38" t="str">
        <f>_xlfn.XLOOKUP(Tabla20[[#This Row],[cedula]],TMODELO[Numero Documento],TMODELO[Lugar Funciones])</f>
        <v>MINISTERIO DE CULTURA</v>
      </c>
      <c r="I164" s="45" t="str">
        <f>_xlfn.XLOOKUP(Tabla20[[#This Row],[cedula]],TCARRERA[CEDULA],TCARRERA[CATEGORIA DEL SERVIDOR],"")</f>
        <v/>
      </c>
      <c r="J164" s="45" t="str">
        <f>Tabla20[[#This Row],[TIPO]]</f>
        <v>SEGURIDAD</v>
      </c>
      <c r="K1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4" s="24" t="str">
        <f>IF(Tabla20[[#This Row],[CARRERA]]="CARRERA ADMINISTRATIVA",Tabla20[[#This Row],[CARRERA]],Tabla20[[#This Row],[STATUS]])</f>
        <v>SEGURIDAD</v>
      </c>
      <c r="M164" s="35" t="str">
        <f>IF(Tabla20[[#This Row],[TIPO]]="Temporales",_xlfn.XLOOKUP(Tabla20[[#This Row],[NOMBRE Y APELLIDO]],TFECHAS[NOMBRE Y APELLIDO],TFECHAS[DESDE]),"")</f>
        <v/>
      </c>
      <c r="N164" s="35" t="str">
        <f>IF(Tabla20[[#This Row],[TIPO]]="Temporales",_xlfn.XLOOKUP(Tabla20[[#This Row],[NOMBRE Y APELLIDO]],TFECHAS[NOMBRE Y APELLIDO],TFECHAS[HASTA]),"")</f>
        <v/>
      </c>
      <c r="O164" s="39">
        <f>_xlfn.XLOOKUP(Tabla20[[#This Row],[COD]],TMES[COD],TMES[sbruto])</f>
        <v>10000</v>
      </c>
      <c r="P164" s="44">
        <f>_xlfn.XLOOKUP(Tabla20[[#This Row],[COD]],TMES[COD],TMES[ISR])</f>
        <v>0</v>
      </c>
      <c r="Q164" s="40">
        <f>_xlfn.XLOOKUP(Tabla20[[#This Row],[COD]],TMES[COD],TMES[SFS])</f>
        <v>0</v>
      </c>
      <c r="R164" s="40">
        <f>_xlfn.XLOOKUP(Tabla20[[#This Row],[COD]],TMES[COD],TMES[AFP])</f>
        <v>0</v>
      </c>
      <c r="S164" s="40">
        <f>Tabla20[[#This Row],[sbruto]]-SUM(Tabla20[[#This Row],[ISR]:[AFP]])-Tabla20[[#This Row],[sneto]]</f>
        <v>0</v>
      </c>
      <c r="T164" s="40">
        <f>_xlfn.XLOOKUP(Tabla20[[#This Row],[COD]],TMES[COD],TMES[sneto])</f>
        <v>10000</v>
      </c>
      <c r="U164" s="28" t="str">
        <f>_xlfn.XLOOKUP(Tabla20[[#This Row],[cedula]],Tabla11[Numero Documento],Tabla11[GEN])</f>
        <v>F</v>
      </c>
      <c r="V164" s="29" t="str">
        <f>_xlfn.XLOOKUP(Tabla20[[#This Row],[cedula]],TMODELO[Numero Documento],TMODELO[Lugar Funciones Codigo])</f>
        <v>01.83</v>
      </c>
    </row>
    <row r="165" spans="1:22" hidden="1">
      <c r="A165" s="38" t="s">
        <v>3053</v>
      </c>
      <c r="B165" s="38" t="s">
        <v>248</v>
      </c>
      <c r="C165" s="38" t="s">
        <v>3088</v>
      </c>
      <c r="D165" s="38" t="str">
        <f>Tabla20[[#This Row],[cedula]]&amp;Tabla20[[#This Row],[ctapresup]]</f>
        <v>011003939312.1.2.2.05</v>
      </c>
      <c r="E165" s="38" t="s">
        <v>3336</v>
      </c>
      <c r="F165" s="38" t="str">
        <f>_xlfn.XLOOKUP(Tabla20[[#This Row],[cedula]],TMODELO[Numero Documento],TMODELO[Empleado])</f>
        <v>KELVIN AMADOR AMADOR</v>
      </c>
      <c r="G165" s="38" t="str">
        <f>_xlfn.XLOOKUP(Tabla20[[#This Row],[cedula]],TMODELO[Numero Documento],TMODELO[Cargo])</f>
        <v>SEGURIDAD MILITAR</v>
      </c>
      <c r="H165" s="38" t="str">
        <f>_xlfn.XLOOKUP(Tabla20[[#This Row],[cedula]],TMODELO[Numero Documento],TMODELO[Lugar Funciones])</f>
        <v>MINISTERIO DE CULTURA</v>
      </c>
      <c r="I165" s="45" t="str">
        <f>_xlfn.XLOOKUP(Tabla20[[#This Row],[cedula]],TCARRERA[CEDULA],TCARRERA[CATEGORIA DEL SERVIDOR],"")</f>
        <v/>
      </c>
      <c r="J165" s="45" t="str">
        <f>Tabla20[[#This Row],[TIPO]]</f>
        <v>SEGURIDAD</v>
      </c>
      <c r="K16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5" s="24" t="str">
        <f>IF(Tabla20[[#This Row],[CARRERA]]="CARRERA ADMINISTRATIVA",Tabla20[[#This Row],[CARRERA]],Tabla20[[#This Row],[STATUS]])</f>
        <v>SEGURIDAD</v>
      </c>
      <c r="M165" s="35" t="str">
        <f>IF(Tabla20[[#This Row],[TIPO]]="Temporales",_xlfn.XLOOKUP(Tabla20[[#This Row],[NOMBRE Y APELLIDO]],TFECHAS[NOMBRE Y APELLIDO],TFECHAS[DESDE]),"")</f>
        <v/>
      </c>
      <c r="N165" s="35" t="str">
        <f>IF(Tabla20[[#This Row],[TIPO]]="Temporales",_xlfn.XLOOKUP(Tabla20[[#This Row],[NOMBRE Y APELLIDO]],TFECHAS[NOMBRE Y APELLIDO],TFECHAS[HASTA]),"")</f>
        <v/>
      </c>
      <c r="O165" s="39">
        <f>_xlfn.XLOOKUP(Tabla20[[#This Row],[COD]],TMES[COD],TMES[sbruto])</f>
        <v>10000</v>
      </c>
      <c r="P165" s="44">
        <f>_xlfn.XLOOKUP(Tabla20[[#This Row],[COD]],TMES[COD],TMES[ISR])</f>
        <v>0</v>
      </c>
      <c r="Q165" s="40">
        <f>_xlfn.XLOOKUP(Tabla20[[#This Row],[COD]],TMES[COD],TMES[SFS])</f>
        <v>0</v>
      </c>
      <c r="R165" s="40">
        <f>_xlfn.XLOOKUP(Tabla20[[#This Row],[COD]],TMES[COD],TMES[AFP])</f>
        <v>0</v>
      </c>
      <c r="S165" s="40">
        <f>Tabla20[[#This Row],[sbruto]]-SUM(Tabla20[[#This Row],[ISR]:[AFP]])-Tabla20[[#This Row],[sneto]]</f>
        <v>0</v>
      </c>
      <c r="T165" s="40">
        <f>_xlfn.XLOOKUP(Tabla20[[#This Row],[COD]],TMES[COD],TMES[sneto])</f>
        <v>10000</v>
      </c>
      <c r="U165" s="28" t="str">
        <f>_xlfn.XLOOKUP(Tabla20[[#This Row],[cedula]],Tabla11[Numero Documento],Tabla11[GEN])</f>
        <v>M</v>
      </c>
      <c r="V165" s="29" t="str">
        <f>_xlfn.XLOOKUP(Tabla20[[#This Row],[cedula]],TMODELO[Numero Documento],TMODELO[Lugar Funciones Codigo])</f>
        <v>01.83</v>
      </c>
    </row>
    <row r="166" spans="1:22" hidden="1">
      <c r="A166" s="38" t="s">
        <v>3053</v>
      </c>
      <c r="B166" s="38" t="s">
        <v>248</v>
      </c>
      <c r="C166" s="38" t="s">
        <v>3088</v>
      </c>
      <c r="D166" s="38" t="str">
        <f>Tabla20[[#This Row],[cedula]]&amp;Tabla20[[#This Row],[ctapresup]]</f>
        <v>402257422422.1.2.2.05</v>
      </c>
      <c r="E166" s="38" t="s">
        <v>2984</v>
      </c>
      <c r="F166" s="38" t="str">
        <f>_xlfn.XLOOKUP(Tabla20[[#This Row],[cedula]],TMODELO[Numero Documento],TMODELO[Empleado])</f>
        <v>KELVIN MANUEL MERCEDES MENDEZ</v>
      </c>
      <c r="G166" s="38" t="str">
        <f>_xlfn.XLOOKUP(Tabla20[[#This Row],[cedula]],TMODELO[Numero Documento],TMODELO[Cargo])</f>
        <v>SEGURIDAD MILITAR</v>
      </c>
      <c r="H166" s="38" t="str">
        <f>_xlfn.XLOOKUP(Tabla20[[#This Row],[cedula]],TMODELO[Numero Documento],TMODELO[Lugar Funciones])</f>
        <v>MINISTERIO DE CULTURA</v>
      </c>
      <c r="I166" s="45" t="str">
        <f>_xlfn.XLOOKUP(Tabla20[[#This Row],[cedula]],TCARRERA[CEDULA],TCARRERA[CATEGORIA DEL SERVIDOR],"")</f>
        <v/>
      </c>
      <c r="J166" s="45" t="str">
        <f>Tabla20[[#This Row],[TIPO]]</f>
        <v>SEGURIDAD</v>
      </c>
      <c r="K16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6" s="24" t="str">
        <f>IF(Tabla20[[#This Row],[CARRERA]]="CARRERA ADMINISTRATIVA",Tabla20[[#This Row],[CARRERA]],Tabla20[[#This Row],[STATUS]])</f>
        <v>SEGURIDAD</v>
      </c>
      <c r="M166" s="35" t="str">
        <f>IF(Tabla20[[#This Row],[TIPO]]="Temporales",_xlfn.XLOOKUP(Tabla20[[#This Row],[NOMBRE Y APELLIDO]],TFECHAS[NOMBRE Y APELLIDO],TFECHAS[DESDE]),"")</f>
        <v/>
      </c>
      <c r="N166" s="35" t="str">
        <f>IF(Tabla20[[#This Row],[TIPO]]="Temporales",_xlfn.XLOOKUP(Tabla20[[#This Row],[NOMBRE Y APELLIDO]],TFECHAS[NOMBRE Y APELLIDO],TFECHAS[HASTA]),"")</f>
        <v/>
      </c>
      <c r="O166" s="39">
        <f>_xlfn.XLOOKUP(Tabla20[[#This Row],[COD]],TMES[COD],TMES[sbruto])</f>
        <v>10000</v>
      </c>
      <c r="P166" s="44">
        <f>_xlfn.XLOOKUP(Tabla20[[#This Row],[COD]],TMES[COD],TMES[ISR])</f>
        <v>0</v>
      </c>
      <c r="Q166" s="40">
        <f>_xlfn.XLOOKUP(Tabla20[[#This Row],[COD]],TMES[COD],TMES[SFS])</f>
        <v>0</v>
      </c>
      <c r="R166" s="40">
        <f>_xlfn.XLOOKUP(Tabla20[[#This Row],[COD]],TMES[COD],TMES[AFP])</f>
        <v>0</v>
      </c>
      <c r="S166" s="40">
        <f>Tabla20[[#This Row],[sbruto]]-SUM(Tabla20[[#This Row],[ISR]:[AFP]])-Tabla20[[#This Row],[sneto]]</f>
        <v>0</v>
      </c>
      <c r="T166" s="40">
        <f>_xlfn.XLOOKUP(Tabla20[[#This Row],[COD]],TMES[COD],TMES[sneto])</f>
        <v>10000</v>
      </c>
      <c r="U166" s="28" t="str">
        <f>_xlfn.XLOOKUP(Tabla20[[#This Row],[cedula]],Tabla11[Numero Documento],Tabla11[GEN])</f>
        <v>M</v>
      </c>
      <c r="V166" s="29" t="str">
        <f>_xlfn.XLOOKUP(Tabla20[[#This Row],[cedula]],TMODELO[Numero Documento],TMODELO[Lugar Funciones Codigo])</f>
        <v>01.83</v>
      </c>
    </row>
    <row r="167" spans="1:22" hidden="1">
      <c r="A167" s="38" t="s">
        <v>3053</v>
      </c>
      <c r="B167" s="38" t="s">
        <v>248</v>
      </c>
      <c r="C167" s="38" t="s">
        <v>3088</v>
      </c>
      <c r="D167" s="38" t="str">
        <f>Tabla20[[#This Row],[cedula]]&amp;Tabla20[[#This Row],[ctapresup]]</f>
        <v>402141632852.1.2.2.05</v>
      </c>
      <c r="E167" s="38" t="s">
        <v>2987</v>
      </c>
      <c r="F167" s="38" t="str">
        <f>_xlfn.XLOOKUP(Tabla20[[#This Row],[cedula]],TMODELO[Numero Documento],TMODELO[Empleado])</f>
        <v>LENIN LEONARDO DE LEON HERNANDEZ</v>
      </c>
      <c r="G167" s="38" t="str">
        <f>_xlfn.XLOOKUP(Tabla20[[#This Row],[cedula]],TMODELO[Numero Documento],TMODELO[Cargo])</f>
        <v>SEGURIDAD MILITAR</v>
      </c>
      <c r="H167" s="38" t="str">
        <f>_xlfn.XLOOKUP(Tabla20[[#This Row],[cedula]],TMODELO[Numero Documento],TMODELO[Lugar Funciones])</f>
        <v>MINISTERIO DE CULTURA</v>
      </c>
      <c r="I167" s="45" t="str">
        <f>_xlfn.XLOOKUP(Tabla20[[#This Row],[cedula]],TCARRERA[CEDULA],TCARRERA[CATEGORIA DEL SERVIDOR],"")</f>
        <v/>
      </c>
      <c r="J167" s="45" t="str">
        <f>Tabla20[[#This Row],[TIPO]]</f>
        <v>SEGURIDAD</v>
      </c>
      <c r="K16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7" s="24" t="str">
        <f>IF(Tabla20[[#This Row],[CARRERA]]="CARRERA ADMINISTRATIVA",Tabla20[[#This Row],[CARRERA]],Tabla20[[#This Row],[STATUS]])</f>
        <v>SEGURIDAD</v>
      </c>
      <c r="M167" s="35" t="str">
        <f>IF(Tabla20[[#This Row],[TIPO]]="Temporales",_xlfn.XLOOKUP(Tabla20[[#This Row],[NOMBRE Y APELLIDO]],TFECHAS[NOMBRE Y APELLIDO],TFECHAS[DESDE]),"")</f>
        <v/>
      </c>
      <c r="N167" s="35" t="str">
        <f>IF(Tabla20[[#This Row],[TIPO]]="Temporales",_xlfn.XLOOKUP(Tabla20[[#This Row],[NOMBRE Y APELLIDO]],TFECHAS[NOMBRE Y APELLIDO],TFECHAS[HASTA]),"")</f>
        <v/>
      </c>
      <c r="O167" s="39">
        <f>_xlfn.XLOOKUP(Tabla20[[#This Row],[COD]],TMES[COD],TMES[sbruto])</f>
        <v>10000</v>
      </c>
      <c r="P167" s="40">
        <f>_xlfn.XLOOKUP(Tabla20[[#This Row],[COD]],TMES[COD],TMES[ISR])</f>
        <v>0</v>
      </c>
      <c r="Q167" s="40">
        <f>_xlfn.XLOOKUP(Tabla20[[#This Row],[COD]],TMES[COD],TMES[SFS])</f>
        <v>0</v>
      </c>
      <c r="R167" s="40">
        <f>_xlfn.XLOOKUP(Tabla20[[#This Row],[COD]],TMES[COD],TMES[AFP])</f>
        <v>0</v>
      </c>
      <c r="S167" s="40">
        <f>Tabla20[[#This Row],[sbruto]]-SUM(Tabla20[[#This Row],[ISR]:[AFP]])-Tabla20[[#This Row],[sneto]]</f>
        <v>0</v>
      </c>
      <c r="T167" s="40">
        <f>_xlfn.XLOOKUP(Tabla20[[#This Row],[COD]],TMES[COD],TMES[sneto])</f>
        <v>10000</v>
      </c>
      <c r="U167" s="28" t="str">
        <f>_xlfn.XLOOKUP(Tabla20[[#This Row],[cedula]],Tabla11[Numero Documento],Tabla11[GEN])</f>
        <v>M</v>
      </c>
      <c r="V167" s="29" t="str">
        <f>_xlfn.XLOOKUP(Tabla20[[#This Row],[cedula]],TMODELO[Numero Documento],TMODELO[Lugar Funciones Codigo])</f>
        <v>01.83</v>
      </c>
    </row>
    <row r="168" spans="1:22" hidden="1">
      <c r="A168" s="38" t="s">
        <v>3053</v>
      </c>
      <c r="B168" s="38" t="s">
        <v>248</v>
      </c>
      <c r="C168" s="38" t="s">
        <v>3088</v>
      </c>
      <c r="D168" s="38" t="str">
        <f>Tabla20[[#This Row],[cedula]]&amp;Tabla20[[#This Row],[ctapresup]]</f>
        <v>001117019182.1.2.2.05</v>
      </c>
      <c r="E168" s="38" t="s">
        <v>2990</v>
      </c>
      <c r="F168" s="38" t="str">
        <f>_xlfn.XLOOKUP(Tabla20[[#This Row],[cedula]],TMODELO[Numero Documento],TMODELO[Empleado])</f>
        <v>LUCIANO ZABALA DIAZ</v>
      </c>
      <c r="G168" s="38" t="str">
        <f>_xlfn.XLOOKUP(Tabla20[[#This Row],[cedula]],TMODELO[Numero Documento],TMODELO[Cargo])</f>
        <v>SEGURIDAD MILITAR</v>
      </c>
      <c r="H168" s="38" t="str">
        <f>_xlfn.XLOOKUP(Tabla20[[#This Row],[cedula]],TMODELO[Numero Documento],TMODELO[Lugar Funciones])</f>
        <v>MINISTERIO DE CULTURA</v>
      </c>
      <c r="I168" s="45" t="str">
        <f>_xlfn.XLOOKUP(Tabla20[[#This Row],[cedula]],TCARRERA[CEDULA],TCARRERA[CATEGORIA DEL SERVIDOR],"")</f>
        <v/>
      </c>
      <c r="J168" s="45" t="str">
        <f>Tabla20[[#This Row],[TIPO]]</f>
        <v>SEGURIDAD</v>
      </c>
      <c r="K16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8" s="24" t="str">
        <f>IF(Tabla20[[#This Row],[CARRERA]]="CARRERA ADMINISTRATIVA",Tabla20[[#This Row],[CARRERA]],Tabla20[[#This Row],[STATUS]])</f>
        <v>SEGURIDAD</v>
      </c>
      <c r="M168" s="35" t="str">
        <f>IF(Tabla20[[#This Row],[TIPO]]="Temporales",_xlfn.XLOOKUP(Tabla20[[#This Row],[NOMBRE Y APELLIDO]],TFECHAS[NOMBRE Y APELLIDO],TFECHAS[DESDE]),"")</f>
        <v/>
      </c>
      <c r="N168" s="35" t="str">
        <f>IF(Tabla20[[#This Row],[TIPO]]="Temporales",_xlfn.XLOOKUP(Tabla20[[#This Row],[NOMBRE Y APELLIDO]],TFECHAS[NOMBRE Y APELLIDO],TFECHAS[HASTA]),"")</f>
        <v/>
      </c>
      <c r="O168" s="39">
        <f>_xlfn.XLOOKUP(Tabla20[[#This Row],[COD]],TMES[COD],TMES[sbruto])</f>
        <v>10000</v>
      </c>
      <c r="P168" s="42">
        <f>_xlfn.XLOOKUP(Tabla20[[#This Row],[COD]],TMES[COD],TMES[ISR])</f>
        <v>0</v>
      </c>
      <c r="Q168" s="40">
        <f>_xlfn.XLOOKUP(Tabla20[[#This Row],[COD]],TMES[COD],TMES[SFS])</f>
        <v>0</v>
      </c>
      <c r="R168" s="40">
        <f>_xlfn.XLOOKUP(Tabla20[[#This Row],[COD]],TMES[COD],TMES[AFP])</f>
        <v>0</v>
      </c>
      <c r="S168" s="40">
        <f>Tabla20[[#This Row],[sbruto]]-SUM(Tabla20[[#This Row],[ISR]:[AFP]])-Tabla20[[#This Row],[sneto]]</f>
        <v>0</v>
      </c>
      <c r="T168" s="40">
        <f>_xlfn.XLOOKUP(Tabla20[[#This Row],[COD]],TMES[COD],TMES[sneto])</f>
        <v>10000</v>
      </c>
      <c r="U168" s="28" t="str">
        <f>_xlfn.XLOOKUP(Tabla20[[#This Row],[cedula]],Tabla11[Numero Documento],Tabla11[GEN])</f>
        <v>M</v>
      </c>
      <c r="V168" s="29" t="str">
        <f>_xlfn.XLOOKUP(Tabla20[[#This Row],[cedula]],TMODELO[Numero Documento],TMODELO[Lugar Funciones Codigo])</f>
        <v>01.83</v>
      </c>
    </row>
    <row r="169" spans="1:22" hidden="1">
      <c r="A169" s="38" t="s">
        <v>3053</v>
      </c>
      <c r="B169" s="38" t="s">
        <v>248</v>
      </c>
      <c r="C169" s="38" t="s">
        <v>3088</v>
      </c>
      <c r="D169" s="38" t="str">
        <f>Tabla20[[#This Row],[cedula]]&amp;Tabla20[[#This Row],[ctapresup]]</f>
        <v>402217100032.1.2.2.05</v>
      </c>
      <c r="E169" s="38" t="s">
        <v>2991</v>
      </c>
      <c r="F169" s="38" t="str">
        <f>_xlfn.XLOOKUP(Tabla20[[#This Row],[cedula]],TMODELO[Numero Documento],TMODELO[Empleado])</f>
        <v>LUIS ANGEL MOREL SANCHEZ</v>
      </c>
      <c r="G169" s="38" t="str">
        <f>_xlfn.XLOOKUP(Tabla20[[#This Row],[cedula]],TMODELO[Numero Documento],TMODELO[Cargo])</f>
        <v>SEGURIDAD MILITAR</v>
      </c>
      <c r="H169" s="38" t="str">
        <f>_xlfn.XLOOKUP(Tabla20[[#This Row],[cedula]],TMODELO[Numero Documento],TMODELO[Lugar Funciones])</f>
        <v>MINISTERIO DE CULTURA</v>
      </c>
      <c r="I169" s="45" t="str">
        <f>_xlfn.XLOOKUP(Tabla20[[#This Row],[cedula]],TCARRERA[CEDULA],TCARRERA[CATEGORIA DEL SERVIDOR],"")</f>
        <v/>
      </c>
      <c r="J169" s="45" t="str">
        <f>Tabla20[[#This Row],[TIPO]]</f>
        <v>SEGURIDAD</v>
      </c>
      <c r="K16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9" s="24" t="str">
        <f>IF(Tabla20[[#This Row],[CARRERA]]="CARRERA ADMINISTRATIVA",Tabla20[[#This Row],[CARRERA]],Tabla20[[#This Row],[STATUS]])</f>
        <v>SEGURIDAD</v>
      </c>
      <c r="M169" s="34" t="str">
        <f>IF(Tabla20[[#This Row],[TIPO]]="Temporales",_xlfn.XLOOKUP(Tabla20[[#This Row],[NOMBRE Y APELLIDO]],TFECHAS[NOMBRE Y APELLIDO],TFECHAS[DESDE]),"")</f>
        <v/>
      </c>
      <c r="N169" s="34" t="str">
        <f>IF(Tabla20[[#This Row],[TIPO]]="Temporales",_xlfn.XLOOKUP(Tabla20[[#This Row],[NOMBRE Y APELLIDO]],TFECHAS[NOMBRE Y APELLIDO],TFECHAS[HASTA]),"")</f>
        <v/>
      </c>
      <c r="O169" s="39">
        <f>_xlfn.XLOOKUP(Tabla20[[#This Row],[COD]],TMES[COD],TMES[sbruto])</f>
        <v>10000</v>
      </c>
      <c r="P169" s="41">
        <f>_xlfn.XLOOKUP(Tabla20[[#This Row],[COD]],TMES[COD],TMES[ISR])</f>
        <v>0</v>
      </c>
      <c r="Q169" s="40">
        <f>_xlfn.XLOOKUP(Tabla20[[#This Row],[COD]],TMES[COD],TMES[SFS])</f>
        <v>0</v>
      </c>
      <c r="R169" s="40">
        <f>_xlfn.XLOOKUP(Tabla20[[#This Row],[COD]],TMES[COD],TMES[AFP])</f>
        <v>0</v>
      </c>
      <c r="S169" s="40">
        <f>Tabla20[[#This Row],[sbruto]]-SUM(Tabla20[[#This Row],[ISR]:[AFP]])-Tabla20[[#This Row],[sneto]]</f>
        <v>0</v>
      </c>
      <c r="T169" s="40">
        <f>_xlfn.XLOOKUP(Tabla20[[#This Row],[COD]],TMES[COD],TMES[sneto])</f>
        <v>10000</v>
      </c>
      <c r="U169" s="28" t="str">
        <f>_xlfn.XLOOKUP(Tabla20[[#This Row],[cedula]],Tabla11[Numero Documento],Tabla11[GEN])</f>
        <v>M</v>
      </c>
      <c r="V169" s="29" t="str">
        <f>_xlfn.XLOOKUP(Tabla20[[#This Row],[cedula]],TMODELO[Numero Documento],TMODELO[Lugar Funciones Codigo])</f>
        <v>01.83</v>
      </c>
    </row>
    <row r="170" spans="1:22" hidden="1">
      <c r="A170" s="38" t="s">
        <v>3053</v>
      </c>
      <c r="B170" s="38" t="s">
        <v>248</v>
      </c>
      <c r="C170" s="38" t="s">
        <v>3088</v>
      </c>
      <c r="D170" s="38" t="str">
        <f>Tabla20[[#This Row],[cedula]]&amp;Tabla20[[#This Row],[ctapresup]]</f>
        <v>402391577592.1.2.2.05</v>
      </c>
      <c r="E170" s="38" t="s">
        <v>3348</v>
      </c>
      <c r="F170" s="38" t="str">
        <f>_xlfn.XLOOKUP(Tabla20[[#This Row],[cedula]],TMODELO[Numero Documento],TMODELO[Empleado])</f>
        <v>LUIS FRANCISCO DE LOS SANTOS ESPINOSA</v>
      </c>
      <c r="G170" s="38" t="str">
        <f>_xlfn.XLOOKUP(Tabla20[[#This Row],[cedula]],TMODELO[Numero Documento],TMODELO[Cargo])</f>
        <v>SEGURIDAD MILITAR</v>
      </c>
      <c r="H170" s="38" t="str">
        <f>_xlfn.XLOOKUP(Tabla20[[#This Row],[cedula]],TMODELO[Numero Documento],TMODELO[Lugar Funciones])</f>
        <v>MINISTERIO DE CULTURA</v>
      </c>
      <c r="I170" s="45" t="str">
        <f>_xlfn.XLOOKUP(Tabla20[[#This Row],[cedula]],TCARRERA[CEDULA],TCARRERA[CATEGORIA DEL SERVIDOR],"")</f>
        <v/>
      </c>
      <c r="J170" s="45" t="str">
        <f>Tabla20[[#This Row],[TIPO]]</f>
        <v>SEGURIDAD</v>
      </c>
      <c r="K17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0" s="24" t="str">
        <f>IF(Tabla20[[#This Row],[CARRERA]]="CARRERA ADMINISTRATIVA",Tabla20[[#This Row],[CARRERA]],Tabla20[[#This Row],[STATUS]])</f>
        <v>SEGURIDAD</v>
      </c>
      <c r="M170" s="35" t="str">
        <f>IF(Tabla20[[#This Row],[TIPO]]="Temporales",_xlfn.XLOOKUP(Tabla20[[#This Row],[NOMBRE Y APELLIDO]],TFECHAS[NOMBRE Y APELLIDO],TFECHAS[DESDE]),"")</f>
        <v/>
      </c>
      <c r="N170" s="35" t="str">
        <f>IF(Tabla20[[#This Row],[TIPO]]="Temporales",_xlfn.XLOOKUP(Tabla20[[#This Row],[NOMBRE Y APELLIDO]],TFECHAS[NOMBRE Y APELLIDO],TFECHAS[HASTA]),"")</f>
        <v/>
      </c>
      <c r="O170" s="39">
        <f>_xlfn.XLOOKUP(Tabla20[[#This Row],[COD]],TMES[COD],TMES[sbruto])</f>
        <v>10000</v>
      </c>
      <c r="P170" s="44">
        <f>_xlfn.XLOOKUP(Tabla20[[#This Row],[COD]],TMES[COD],TMES[ISR])</f>
        <v>0</v>
      </c>
      <c r="Q170" s="40">
        <f>_xlfn.XLOOKUP(Tabla20[[#This Row],[COD]],TMES[COD],TMES[SFS])</f>
        <v>0</v>
      </c>
      <c r="R170" s="40">
        <f>_xlfn.XLOOKUP(Tabla20[[#This Row],[COD]],TMES[COD],TMES[AFP])</f>
        <v>0</v>
      </c>
      <c r="S170" s="40">
        <f>Tabla20[[#This Row],[sbruto]]-SUM(Tabla20[[#This Row],[ISR]:[AFP]])-Tabla20[[#This Row],[sneto]]</f>
        <v>0</v>
      </c>
      <c r="T170" s="40">
        <f>_xlfn.XLOOKUP(Tabla20[[#This Row],[COD]],TMES[COD],TMES[sneto])</f>
        <v>10000</v>
      </c>
      <c r="U170" s="28" t="str">
        <f>_xlfn.XLOOKUP(Tabla20[[#This Row],[cedula]],Tabla11[Numero Documento],Tabla11[GEN])</f>
        <v>M</v>
      </c>
      <c r="V170" s="29" t="str">
        <f>_xlfn.XLOOKUP(Tabla20[[#This Row],[cedula]],TMODELO[Numero Documento],TMODELO[Lugar Funciones Codigo])</f>
        <v>01.83</v>
      </c>
    </row>
    <row r="171" spans="1:22" hidden="1">
      <c r="A171" s="38" t="s">
        <v>3053</v>
      </c>
      <c r="B171" s="38" t="s">
        <v>248</v>
      </c>
      <c r="C171" s="38" t="s">
        <v>3088</v>
      </c>
      <c r="D171" s="38" t="str">
        <f>Tabla20[[#This Row],[cedula]]&amp;Tabla20[[#This Row],[ctapresup]]</f>
        <v>402340757662.1.2.2.05</v>
      </c>
      <c r="E171" s="38" t="s">
        <v>3130</v>
      </c>
      <c r="F171" s="38" t="str">
        <f>_xlfn.XLOOKUP(Tabla20[[#This Row],[cedula]],TMODELO[Numero Documento],TMODELO[Empleado])</f>
        <v>LUIS JAEL PERALTA DE LA CRUZ</v>
      </c>
      <c r="G171" s="38" t="str">
        <f>_xlfn.XLOOKUP(Tabla20[[#This Row],[cedula]],TMODELO[Numero Documento],TMODELO[Cargo])</f>
        <v>SEGURIDAD MILITAR</v>
      </c>
      <c r="H171" s="38" t="str">
        <f>_xlfn.XLOOKUP(Tabla20[[#This Row],[cedula]],TMODELO[Numero Documento],TMODELO[Lugar Funciones])</f>
        <v>MINISTERIO DE CULTURA</v>
      </c>
      <c r="I171" s="45" t="str">
        <f>_xlfn.XLOOKUP(Tabla20[[#This Row],[cedula]],TCARRERA[CEDULA],TCARRERA[CATEGORIA DEL SERVIDOR],"")</f>
        <v/>
      </c>
      <c r="J171" s="45" t="str">
        <f>Tabla20[[#This Row],[TIPO]]</f>
        <v>SEGURIDAD</v>
      </c>
      <c r="K17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1" s="24" t="str">
        <f>IF(Tabla20[[#This Row],[CARRERA]]="CARRERA ADMINISTRATIVA",Tabla20[[#This Row],[CARRERA]],Tabla20[[#This Row],[STATUS]])</f>
        <v>SEGURIDAD</v>
      </c>
      <c r="M171" s="35" t="str">
        <f>IF(Tabla20[[#This Row],[TIPO]]="Temporales",_xlfn.XLOOKUP(Tabla20[[#This Row],[NOMBRE Y APELLIDO]],TFECHAS[NOMBRE Y APELLIDO],TFECHAS[DESDE]),"")</f>
        <v/>
      </c>
      <c r="N171" s="35" t="str">
        <f>IF(Tabla20[[#This Row],[TIPO]]="Temporales",_xlfn.XLOOKUP(Tabla20[[#This Row],[NOMBRE Y APELLIDO]],TFECHAS[NOMBRE Y APELLIDO],TFECHAS[HASTA]),"")</f>
        <v/>
      </c>
      <c r="O171" s="39">
        <f>_xlfn.XLOOKUP(Tabla20[[#This Row],[COD]],TMES[COD],TMES[sbruto])</f>
        <v>10000</v>
      </c>
      <c r="P171" s="40">
        <f>_xlfn.XLOOKUP(Tabla20[[#This Row],[COD]],TMES[COD],TMES[ISR])</f>
        <v>0</v>
      </c>
      <c r="Q171" s="42">
        <f>_xlfn.XLOOKUP(Tabla20[[#This Row],[COD]],TMES[COD],TMES[SFS])</f>
        <v>0</v>
      </c>
      <c r="R171" s="42">
        <f>_xlfn.XLOOKUP(Tabla20[[#This Row],[COD]],TMES[COD],TMES[AFP])</f>
        <v>0</v>
      </c>
      <c r="S171" s="40">
        <f>Tabla20[[#This Row],[sbruto]]-SUM(Tabla20[[#This Row],[ISR]:[AFP]])-Tabla20[[#This Row],[sneto]]</f>
        <v>0</v>
      </c>
      <c r="T171" s="42">
        <f>_xlfn.XLOOKUP(Tabla20[[#This Row],[COD]],TMES[COD],TMES[sneto])</f>
        <v>10000</v>
      </c>
      <c r="U171" s="28" t="str">
        <f>_xlfn.XLOOKUP(Tabla20[[#This Row],[cedula]],Tabla11[Numero Documento],Tabla11[GEN])</f>
        <v>M</v>
      </c>
      <c r="V171" s="29" t="str">
        <f>_xlfn.XLOOKUP(Tabla20[[#This Row],[cedula]],TMODELO[Numero Documento],TMODELO[Lugar Funciones Codigo])</f>
        <v>01.83</v>
      </c>
    </row>
    <row r="172" spans="1:22" hidden="1">
      <c r="A172" s="38" t="s">
        <v>3053</v>
      </c>
      <c r="B172" s="38" t="s">
        <v>248</v>
      </c>
      <c r="C172" s="38" t="s">
        <v>3088</v>
      </c>
      <c r="D172" s="38" t="str">
        <f>Tabla20[[#This Row],[cedula]]&amp;Tabla20[[#This Row],[ctapresup]]</f>
        <v>223006198422.1.2.2.05</v>
      </c>
      <c r="E172" s="38" t="s">
        <v>2993</v>
      </c>
      <c r="F172" s="38" t="str">
        <f>_xlfn.XLOOKUP(Tabla20[[#This Row],[cedula]],TMODELO[Numero Documento],TMODELO[Empleado])</f>
        <v>MANOLDYS PEREZ PEREZ</v>
      </c>
      <c r="G172" s="38" t="str">
        <f>_xlfn.XLOOKUP(Tabla20[[#This Row],[cedula]],TMODELO[Numero Documento],TMODELO[Cargo])</f>
        <v>SEGURIDAD MILITAR</v>
      </c>
      <c r="H172" s="38" t="str">
        <f>_xlfn.XLOOKUP(Tabla20[[#This Row],[cedula]],TMODELO[Numero Documento],TMODELO[Lugar Funciones])</f>
        <v>MINISTERIO DE CULTURA</v>
      </c>
      <c r="I172" s="45" t="str">
        <f>_xlfn.XLOOKUP(Tabla20[[#This Row],[cedula]],TCARRERA[CEDULA],TCARRERA[CATEGORIA DEL SERVIDOR],"")</f>
        <v/>
      </c>
      <c r="J172" s="45" t="str">
        <f>Tabla20[[#This Row],[TIPO]]</f>
        <v>SEGURIDAD</v>
      </c>
      <c r="K17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2" s="24" t="str">
        <f>IF(Tabla20[[#This Row],[CARRERA]]="CARRERA ADMINISTRATIVA",Tabla20[[#This Row],[CARRERA]],Tabla20[[#This Row],[STATUS]])</f>
        <v>SEGURIDAD</v>
      </c>
      <c r="M172" s="35" t="str">
        <f>IF(Tabla20[[#This Row],[TIPO]]="Temporales",_xlfn.XLOOKUP(Tabla20[[#This Row],[NOMBRE Y APELLIDO]],TFECHAS[NOMBRE Y APELLIDO],TFECHAS[DESDE]),"")</f>
        <v/>
      </c>
      <c r="N172" s="35" t="str">
        <f>IF(Tabla20[[#This Row],[TIPO]]="Temporales",_xlfn.XLOOKUP(Tabla20[[#This Row],[NOMBRE Y APELLIDO]],TFECHAS[NOMBRE Y APELLIDO],TFECHAS[HASTA]),"")</f>
        <v/>
      </c>
      <c r="O172" s="39">
        <f>_xlfn.XLOOKUP(Tabla20[[#This Row],[COD]],TMES[COD],TMES[sbruto])</f>
        <v>10000</v>
      </c>
      <c r="P172" s="44">
        <f>_xlfn.XLOOKUP(Tabla20[[#This Row],[COD]],TMES[COD],TMES[ISR])</f>
        <v>0</v>
      </c>
      <c r="Q172" s="40">
        <f>_xlfn.XLOOKUP(Tabla20[[#This Row],[COD]],TMES[COD],TMES[SFS])</f>
        <v>0</v>
      </c>
      <c r="R172" s="40">
        <f>_xlfn.XLOOKUP(Tabla20[[#This Row],[COD]],TMES[COD],TMES[AFP])</f>
        <v>0</v>
      </c>
      <c r="S172" s="40">
        <f>Tabla20[[#This Row],[sbruto]]-SUM(Tabla20[[#This Row],[ISR]:[AFP]])-Tabla20[[#This Row],[sneto]]</f>
        <v>0</v>
      </c>
      <c r="T172" s="40">
        <f>_xlfn.XLOOKUP(Tabla20[[#This Row],[COD]],TMES[COD],TMES[sneto])</f>
        <v>10000</v>
      </c>
      <c r="U172" s="28" t="str">
        <f>_xlfn.XLOOKUP(Tabla20[[#This Row],[cedula]],Tabla11[Numero Documento],Tabla11[GEN])</f>
        <v>M</v>
      </c>
      <c r="V172" s="29" t="str">
        <f>_xlfn.XLOOKUP(Tabla20[[#This Row],[cedula]],TMODELO[Numero Documento],TMODELO[Lugar Funciones Codigo])</f>
        <v>01.83</v>
      </c>
    </row>
    <row r="173" spans="1:22" hidden="1">
      <c r="A173" s="38" t="s">
        <v>3053</v>
      </c>
      <c r="B173" s="38" t="s">
        <v>248</v>
      </c>
      <c r="C173" s="38" t="s">
        <v>3088</v>
      </c>
      <c r="D173" s="38" t="str">
        <f>Tabla20[[#This Row],[cedula]]&amp;Tabla20[[#This Row],[ctapresup]]</f>
        <v>016001690542.1.2.2.05</v>
      </c>
      <c r="E173" s="38" t="s">
        <v>2995</v>
      </c>
      <c r="F173" s="38" t="str">
        <f>_xlfn.XLOOKUP(Tabla20[[#This Row],[cedula]],TMODELO[Numero Documento],TMODELO[Empleado])</f>
        <v>MANUEL GARCIA GARCIA</v>
      </c>
      <c r="G173" s="38" t="str">
        <f>_xlfn.XLOOKUP(Tabla20[[#This Row],[cedula]],TMODELO[Numero Documento],TMODELO[Cargo])</f>
        <v>SEGURIDAD MILITAR</v>
      </c>
      <c r="H173" s="38" t="str">
        <f>_xlfn.XLOOKUP(Tabla20[[#This Row],[cedula]],TMODELO[Numero Documento],TMODELO[Lugar Funciones])</f>
        <v>MINISTERIO DE CULTURA</v>
      </c>
      <c r="I173" s="45" t="str">
        <f>_xlfn.XLOOKUP(Tabla20[[#This Row],[cedula]],TCARRERA[CEDULA],TCARRERA[CATEGORIA DEL SERVIDOR],"")</f>
        <v/>
      </c>
      <c r="J173" s="45" t="str">
        <f>Tabla20[[#This Row],[TIPO]]</f>
        <v>SEGURIDAD</v>
      </c>
      <c r="K17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3" s="24" t="str">
        <f>IF(Tabla20[[#This Row],[CARRERA]]="CARRERA ADMINISTRATIVA",Tabla20[[#This Row],[CARRERA]],Tabla20[[#This Row],[STATUS]])</f>
        <v>SEGURIDAD</v>
      </c>
      <c r="M173" s="35" t="str">
        <f>IF(Tabla20[[#This Row],[TIPO]]="Temporales",_xlfn.XLOOKUP(Tabla20[[#This Row],[NOMBRE Y APELLIDO]],TFECHAS[NOMBRE Y APELLIDO],TFECHAS[DESDE]),"")</f>
        <v/>
      </c>
      <c r="N173" s="35" t="str">
        <f>IF(Tabla20[[#This Row],[TIPO]]="Temporales",_xlfn.XLOOKUP(Tabla20[[#This Row],[NOMBRE Y APELLIDO]],TFECHAS[NOMBRE Y APELLIDO],TFECHAS[HASTA]),"")</f>
        <v/>
      </c>
      <c r="O173" s="39">
        <f>_xlfn.XLOOKUP(Tabla20[[#This Row],[COD]],TMES[COD],TMES[sbruto])</f>
        <v>10000</v>
      </c>
      <c r="P173" s="44">
        <f>_xlfn.XLOOKUP(Tabla20[[#This Row],[COD]],TMES[COD],TMES[ISR])</f>
        <v>0</v>
      </c>
      <c r="Q173" s="40">
        <f>_xlfn.XLOOKUP(Tabla20[[#This Row],[COD]],TMES[COD],TMES[SFS])</f>
        <v>0</v>
      </c>
      <c r="R173" s="40">
        <f>_xlfn.XLOOKUP(Tabla20[[#This Row],[COD]],TMES[COD],TMES[AFP])</f>
        <v>0</v>
      </c>
      <c r="S173" s="40">
        <f>Tabla20[[#This Row],[sbruto]]-SUM(Tabla20[[#This Row],[ISR]:[AFP]])-Tabla20[[#This Row],[sneto]]</f>
        <v>0</v>
      </c>
      <c r="T173" s="40">
        <f>_xlfn.XLOOKUP(Tabla20[[#This Row],[COD]],TMES[COD],TMES[sneto])</f>
        <v>10000</v>
      </c>
      <c r="U173" s="28" t="str">
        <f>_xlfn.XLOOKUP(Tabla20[[#This Row],[cedula]],Tabla11[Numero Documento],Tabla11[GEN])</f>
        <v>M</v>
      </c>
      <c r="V173" s="29" t="str">
        <f>_xlfn.XLOOKUP(Tabla20[[#This Row],[cedula]],TMODELO[Numero Documento],TMODELO[Lugar Funciones Codigo])</f>
        <v>01.83</v>
      </c>
    </row>
    <row r="174" spans="1:22" hidden="1">
      <c r="A174" s="38" t="s">
        <v>3053</v>
      </c>
      <c r="B174" s="38" t="s">
        <v>248</v>
      </c>
      <c r="C174" s="38" t="s">
        <v>3088</v>
      </c>
      <c r="D174" s="38" t="str">
        <f>Tabla20[[#This Row],[cedula]]&amp;Tabla20[[#This Row],[ctapresup]]</f>
        <v>001188182102.1.2.2.05</v>
      </c>
      <c r="E174" s="38" t="s">
        <v>2996</v>
      </c>
      <c r="F174" s="38" t="str">
        <f>_xlfn.XLOOKUP(Tabla20[[#This Row],[cedula]],TMODELO[Numero Documento],TMODELO[Empleado])</f>
        <v>MARCOS FLORENTINO LARA</v>
      </c>
      <c r="G174" s="38" t="str">
        <f>_xlfn.XLOOKUP(Tabla20[[#This Row],[cedula]],TMODELO[Numero Documento],TMODELO[Cargo])</f>
        <v>SEGURIDAD MILITAR</v>
      </c>
      <c r="H174" s="38" t="str">
        <f>_xlfn.XLOOKUP(Tabla20[[#This Row],[cedula]],TMODELO[Numero Documento],TMODELO[Lugar Funciones])</f>
        <v>MINISTERIO DE CULTURA</v>
      </c>
      <c r="I174" s="45" t="str">
        <f>_xlfn.XLOOKUP(Tabla20[[#This Row],[cedula]],TCARRERA[CEDULA],TCARRERA[CATEGORIA DEL SERVIDOR],"")</f>
        <v/>
      </c>
      <c r="J174" s="45" t="str">
        <f>Tabla20[[#This Row],[TIPO]]</f>
        <v>SEGURIDAD</v>
      </c>
      <c r="K17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4" s="24" t="str">
        <f>IF(Tabla20[[#This Row],[CARRERA]]="CARRERA ADMINISTRATIVA",Tabla20[[#This Row],[CARRERA]],Tabla20[[#This Row],[STATUS]])</f>
        <v>SEGURIDAD</v>
      </c>
      <c r="M174" s="35" t="str">
        <f>IF(Tabla20[[#This Row],[TIPO]]="Temporales",_xlfn.XLOOKUP(Tabla20[[#This Row],[NOMBRE Y APELLIDO]],TFECHAS[NOMBRE Y APELLIDO],TFECHAS[DESDE]),"")</f>
        <v/>
      </c>
      <c r="N174" s="35" t="str">
        <f>IF(Tabla20[[#This Row],[TIPO]]="Temporales",_xlfn.XLOOKUP(Tabla20[[#This Row],[NOMBRE Y APELLIDO]],TFECHAS[NOMBRE Y APELLIDO],TFECHAS[HASTA]),"")</f>
        <v/>
      </c>
      <c r="O174" s="39">
        <f>_xlfn.XLOOKUP(Tabla20[[#This Row],[COD]],TMES[COD],TMES[sbruto])</f>
        <v>10000</v>
      </c>
      <c r="P174" s="44">
        <f>_xlfn.XLOOKUP(Tabla20[[#This Row],[COD]],TMES[COD],TMES[ISR])</f>
        <v>0</v>
      </c>
      <c r="Q174" s="40">
        <f>_xlfn.XLOOKUP(Tabla20[[#This Row],[COD]],TMES[COD],TMES[SFS])</f>
        <v>0</v>
      </c>
      <c r="R174" s="40">
        <f>_xlfn.XLOOKUP(Tabla20[[#This Row],[COD]],TMES[COD],TMES[AFP])</f>
        <v>0</v>
      </c>
      <c r="S174" s="40">
        <f>Tabla20[[#This Row],[sbruto]]-SUM(Tabla20[[#This Row],[ISR]:[AFP]])-Tabla20[[#This Row],[sneto]]</f>
        <v>0</v>
      </c>
      <c r="T174" s="40">
        <f>_xlfn.XLOOKUP(Tabla20[[#This Row],[COD]],TMES[COD],TMES[sneto])</f>
        <v>10000</v>
      </c>
      <c r="U174" s="28" t="str">
        <f>_xlfn.XLOOKUP(Tabla20[[#This Row],[cedula]],Tabla11[Numero Documento],Tabla11[GEN])</f>
        <v>M</v>
      </c>
      <c r="V174" s="29" t="str">
        <f>_xlfn.XLOOKUP(Tabla20[[#This Row],[cedula]],TMODELO[Numero Documento],TMODELO[Lugar Funciones Codigo])</f>
        <v>01.83</v>
      </c>
    </row>
    <row r="175" spans="1:22" hidden="1">
      <c r="A175" s="38" t="s">
        <v>3053</v>
      </c>
      <c r="B175" s="38" t="s">
        <v>248</v>
      </c>
      <c r="C175" s="38" t="s">
        <v>3088</v>
      </c>
      <c r="D175" s="38" t="str">
        <f>Tabla20[[#This Row],[cedula]]&amp;Tabla20[[#This Row],[ctapresup]]</f>
        <v>225000564152.1.2.2.05</v>
      </c>
      <c r="E175" s="38" t="s">
        <v>2998</v>
      </c>
      <c r="F175" s="38" t="str">
        <f>_xlfn.XLOOKUP(Tabla20[[#This Row],[cedula]],TMODELO[Numero Documento],TMODELO[Empleado])</f>
        <v>MARIO MIESES</v>
      </c>
      <c r="G175" s="38" t="str">
        <f>_xlfn.XLOOKUP(Tabla20[[#This Row],[cedula]],TMODELO[Numero Documento],TMODELO[Cargo])</f>
        <v>SEGURIDAD MILITAR</v>
      </c>
      <c r="H175" s="38" t="str">
        <f>_xlfn.XLOOKUP(Tabla20[[#This Row],[cedula]],TMODELO[Numero Documento],TMODELO[Lugar Funciones])</f>
        <v>MINISTERIO DE CULTURA</v>
      </c>
      <c r="I175" s="45" t="str">
        <f>_xlfn.XLOOKUP(Tabla20[[#This Row],[cedula]],TCARRERA[CEDULA],TCARRERA[CATEGORIA DEL SERVIDOR],"")</f>
        <v/>
      </c>
      <c r="J175" s="45" t="str">
        <f>Tabla20[[#This Row],[TIPO]]</f>
        <v>SEGURIDAD</v>
      </c>
      <c r="K17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5" s="24" t="str">
        <f>IF(Tabla20[[#This Row],[CARRERA]]="CARRERA ADMINISTRATIVA",Tabla20[[#This Row],[CARRERA]],Tabla20[[#This Row],[STATUS]])</f>
        <v>SEGURIDAD</v>
      </c>
      <c r="M175" s="35" t="str">
        <f>IF(Tabla20[[#This Row],[TIPO]]="Temporales",_xlfn.XLOOKUP(Tabla20[[#This Row],[NOMBRE Y APELLIDO]],TFECHAS[NOMBRE Y APELLIDO],TFECHAS[DESDE]),"")</f>
        <v/>
      </c>
      <c r="N175" s="35" t="str">
        <f>IF(Tabla20[[#This Row],[TIPO]]="Temporales",_xlfn.XLOOKUP(Tabla20[[#This Row],[NOMBRE Y APELLIDO]],TFECHAS[NOMBRE Y APELLIDO],TFECHAS[HASTA]),"")</f>
        <v/>
      </c>
      <c r="O175" s="39">
        <f>_xlfn.XLOOKUP(Tabla20[[#This Row],[COD]],TMES[COD],TMES[sbruto])</f>
        <v>10000</v>
      </c>
      <c r="P175" s="41">
        <f>_xlfn.XLOOKUP(Tabla20[[#This Row],[COD]],TMES[COD],TMES[ISR])</f>
        <v>0</v>
      </c>
      <c r="Q175" s="40">
        <f>_xlfn.XLOOKUP(Tabla20[[#This Row],[COD]],TMES[COD],TMES[SFS])</f>
        <v>0</v>
      </c>
      <c r="R175" s="40">
        <f>_xlfn.XLOOKUP(Tabla20[[#This Row],[COD]],TMES[COD],TMES[AFP])</f>
        <v>0</v>
      </c>
      <c r="S175" s="40">
        <f>Tabla20[[#This Row],[sbruto]]-SUM(Tabla20[[#This Row],[ISR]:[AFP]])-Tabla20[[#This Row],[sneto]]</f>
        <v>0</v>
      </c>
      <c r="T175" s="40">
        <f>_xlfn.XLOOKUP(Tabla20[[#This Row],[COD]],TMES[COD],TMES[sneto])</f>
        <v>10000</v>
      </c>
      <c r="U175" s="28" t="str">
        <f>_xlfn.XLOOKUP(Tabla20[[#This Row],[cedula]],Tabla11[Numero Documento],Tabla11[GEN])</f>
        <v>M</v>
      </c>
      <c r="V175" s="29" t="str">
        <f>_xlfn.XLOOKUP(Tabla20[[#This Row],[cedula]],TMODELO[Numero Documento],TMODELO[Lugar Funciones Codigo])</f>
        <v>01.83</v>
      </c>
    </row>
    <row r="176" spans="1:22" hidden="1">
      <c r="A176" s="38" t="s">
        <v>3053</v>
      </c>
      <c r="B176" s="38" t="s">
        <v>248</v>
      </c>
      <c r="C176" s="38" t="s">
        <v>3088</v>
      </c>
      <c r="D176" s="38" t="str">
        <f>Tabla20[[#This Row],[cedula]]&amp;Tabla20[[#This Row],[ctapresup]]</f>
        <v>402119965882.1.2.2.05</v>
      </c>
      <c r="E176" s="38" t="s">
        <v>3343</v>
      </c>
      <c r="F176" s="38" t="str">
        <f>_xlfn.XLOOKUP(Tabla20[[#This Row],[cedula]],TMODELO[Numero Documento],TMODELO[Empleado])</f>
        <v>MICHAEL DE LOS SANTOS MONTERO</v>
      </c>
      <c r="G176" s="38" t="str">
        <f>_xlfn.XLOOKUP(Tabla20[[#This Row],[cedula]],TMODELO[Numero Documento],TMODELO[Cargo])</f>
        <v>SEGURIDAD MILITAR</v>
      </c>
      <c r="H176" s="38" t="str">
        <f>_xlfn.XLOOKUP(Tabla20[[#This Row],[cedula]],TMODELO[Numero Documento],TMODELO[Lugar Funciones])</f>
        <v>MINISTERIO DE CULTURA</v>
      </c>
      <c r="I176" s="45" t="str">
        <f>_xlfn.XLOOKUP(Tabla20[[#This Row],[cedula]],TCARRERA[CEDULA],TCARRERA[CATEGORIA DEL SERVIDOR],"")</f>
        <v/>
      </c>
      <c r="J176" s="45" t="str">
        <f>Tabla20[[#This Row],[TIPO]]</f>
        <v>SEGURIDAD</v>
      </c>
      <c r="K17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6" s="24" t="str">
        <f>IF(Tabla20[[#This Row],[CARRERA]]="CARRERA ADMINISTRATIVA",Tabla20[[#This Row],[CARRERA]],Tabla20[[#This Row],[STATUS]])</f>
        <v>SEGURIDAD</v>
      </c>
      <c r="M176" s="34" t="str">
        <f>IF(Tabla20[[#This Row],[TIPO]]="Temporales",_xlfn.XLOOKUP(Tabla20[[#This Row],[NOMBRE Y APELLIDO]],TFECHAS[NOMBRE Y APELLIDO],TFECHAS[DESDE]),"")</f>
        <v/>
      </c>
      <c r="N176" s="34" t="str">
        <f>IF(Tabla20[[#This Row],[TIPO]]="Temporales",_xlfn.XLOOKUP(Tabla20[[#This Row],[NOMBRE Y APELLIDO]],TFECHAS[NOMBRE Y APELLIDO],TFECHAS[HASTA]),"")</f>
        <v/>
      </c>
      <c r="O176" s="39">
        <f>_xlfn.XLOOKUP(Tabla20[[#This Row],[COD]],TMES[COD],TMES[sbruto])</f>
        <v>10000</v>
      </c>
      <c r="P176" s="41">
        <f>_xlfn.XLOOKUP(Tabla20[[#This Row],[COD]],TMES[COD],TMES[ISR])</f>
        <v>0</v>
      </c>
      <c r="Q176" s="40">
        <f>_xlfn.XLOOKUP(Tabla20[[#This Row],[COD]],TMES[COD],TMES[SFS])</f>
        <v>0</v>
      </c>
      <c r="R176" s="40">
        <f>_xlfn.XLOOKUP(Tabla20[[#This Row],[COD]],TMES[COD],TMES[AFP])</f>
        <v>0</v>
      </c>
      <c r="S176" s="40">
        <f>Tabla20[[#This Row],[sbruto]]-SUM(Tabla20[[#This Row],[ISR]:[AFP]])-Tabla20[[#This Row],[sneto]]</f>
        <v>0</v>
      </c>
      <c r="T176" s="40">
        <f>_xlfn.XLOOKUP(Tabla20[[#This Row],[COD]],TMES[COD],TMES[sneto])</f>
        <v>10000</v>
      </c>
      <c r="U176" s="28" t="str">
        <f>_xlfn.XLOOKUP(Tabla20[[#This Row],[cedula]],Tabla11[Numero Documento],Tabla11[GEN])</f>
        <v>M</v>
      </c>
      <c r="V176" s="29" t="str">
        <f>_xlfn.XLOOKUP(Tabla20[[#This Row],[cedula]],TMODELO[Numero Documento],TMODELO[Lugar Funciones Codigo])</f>
        <v>01.83</v>
      </c>
    </row>
    <row r="177" spans="1:22" hidden="1">
      <c r="A177" s="38" t="s">
        <v>3053</v>
      </c>
      <c r="B177" s="38" t="s">
        <v>248</v>
      </c>
      <c r="C177" s="38" t="s">
        <v>3088</v>
      </c>
      <c r="D177" s="38" t="str">
        <f>Tabla20[[#This Row],[cedula]]&amp;Tabla20[[#This Row],[ctapresup]]</f>
        <v>011003648582.1.2.2.05</v>
      </c>
      <c r="E177" s="38" t="s">
        <v>3001</v>
      </c>
      <c r="F177" s="38" t="str">
        <f>_xlfn.XLOOKUP(Tabla20[[#This Row],[cedula]],TMODELO[Numero Documento],TMODELO[Empleado])</f>
        <v>MIGUEL ANGEL PEREZ LORENZO</v>
      </c>
      <c r="G177" s="38" t="str">
        <f>_xlfn.XLOOKUP(Tabla20[[#This Row],[cedula]],TMODELO[Numero Documento],TMODELO[Cargo])</f>
        <v>SEGURIDAD MILITAR</v>
      </c>
      <c r="H177" s="38" t="str">
        <f>_xlfn.XLOOKUP(Tabla20[[#This Row],[cedula]],TMODELO[Numero Documento],TMODELO[Lugar Funciones])</f>
        <v>MINISTERIO DE CULTURA</v>
      </c>
      <c r="I177" s="45" t="str">
        <f>_xlfn.XLOOKUP(Tabla20[[#This Row],[cedula]],TCARRERA[CEDULA],TCARRERA[CATEGORIA DEL SERVIDOR],"")</f>
        <v/>
      </c>
      <c r="J177" s="45" t="str">
        <f>Tabla20[[#This Row],[TIPO]]</f>
        <v>SEGURIDAD</v>
      </c>
      <c r="K17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7" s="24" t="str">
        <f>IF(Tabla20[[#This Row],[CARRERA]]="CARRERA ADMINISTRATIVA",Tabla20[[#This Row],[CARRERA]],Tabla20[[#This Row],[STATUS]])</f>
        <v>SEGURIDAD</v>
      </c>
      <c r="M177" s="35" t="str">
        <f>IF(Tabla20[[#This Row],[TIPO]]="Temporales",_xlfn.XLOOKUP(Tabla20[[#This Row],[NOMBRE Y APELLIDO]],TFECHAS[NOMBRE Y APELLIDO],TFECHAS[DESDE]),"")</f>
        <v/>
      </c>
      <c r="N177" s="35" t="str">
        <f>IF(Tabla20[[#This Row],[TIPO]]="Temporales",_xlfn.XLOOKUP(Tabla20[[#This Row],[NOMBRE Y APELLIDO]],TFECHAS[NOMBRE Y APELLIDO],TFECHAS[HASTA]),"")</f>
        <v/>
      </c>
      <c r="O177" s="39">
        <f>_xlfn.XLOOKUP(Tabla20[[#This Row],[COD]],TMES[COD],TMES[sbruto])</f>
        <v>10000</v>
      </c>
      <c r="P177" s="41">
        <f>_xlfn.XLOOKUP(Tabla20[[#This Row],[COD]],TMES[COD],TMES[ISR])</f>
        <v>0</v>
      </c>
      <c r="Q177" s="40">
        <f>_xlfn.XLOOKUP(Tabla20[[#This Row],[COD]],TMES[COD],TMES[SFS])</f>
        <v>0</v>
      </c>
      <c r="R177" s="40">
        <f>_xlfn.XLOOKUP(Tabla20[[#This Row],[COD]],TMES[COD],TMES[AFP])</f>
        <v>0</v>
      </c>
      <c r="S177" s="40">
        <f>Tabla20[[#This Row],[sbruto]]-SUM(Tabla20[[#This Row],[ISR]:[AFP]])-Tabla20[[#This Row],[sneto]]</f>
        <v>0</v>
      </c>
      <c r="T177" s="40">
        <f>_xlfn.XLOOKUP(Tabla20[[#This Row],[COD]],TMES[COD],TMES[sneto])</f>
        <v>10000</v>
      </c>
      <c r="U177" s="28" t="str">
        <f>_xlfn.XLOOKUP(Tabla20[[#This Row],[cedula]],Tabla11[Numero Documento],Tabla11[GEN])</f>
        <v>M</v>
      </c>
      <c r="V177" s="29" t="str">
        <f>_xlfn.XLOOKUP(Tabla20[[#This Row],[cedula]],TMODELO[Numero Documento],TMODELO[Lugar Funciones Codigo])</f>
        <v>01.83</v>
      </c>
    </row>
    <row r="178" spans="1:22" hidden="1">
      <c r="A178" s="38" t="s">
        <v>3053</v>
      </c>
      <c r="B178" s="38" t="s">
        <v>248</v>
      </c>
      <c r="C178" s="38" t="s">
        <v>3088</v>
      </c>
      <c r="D178" s="38" t="str">
        <f>Tabla20[[#This Row],[cedula]]&amp;Tabla20[[#This Row],[ctapresup]]</f>
        <v>020001169842.1.2.2.05</v>
      </c>
      <c r="E178" s="38" t="s">
        <v>3002</v>
      </c>
      <c r="F178" s="38" t="str">
        <f>_xlfn.XLOOKUP(Tabla20[[#This Row],[cedula]],TMODELO[Numero Documento],TMODELO[Empleado])</f>
        <v>MIGUEL ANTONIO NOVAS SAVIÑON</v>
      </c>
      <c r="G178" s="38" t="str">
        <f>_xlfn.XLOOKUP(Tabla20[[#This Row],[cedula]],TMODELO[Numero Documento],TMODELO[Cargo])</f>
        <v>SEGURIDAD MILITAR</v>
      </c>
      <c r="H178" s="38" t="str">
        <f>_xlfn.XLOOKUP(Tabla20[[#This Row],[cedula]],TMODELO[Numero Documento],TMODELO[Lugar Funciones])</f>
        <v>MINISTERIO DE CULTURA</v>
      </c>
      <c r="I178" s="45" t="str">
        <f>_xlfn.XLOOKUP(Tabla20[[#This Row],[cedula]],TCARRERA[CEDULA],TCARRERA[CATEGORIA DEL SERVIDOR],"")</f>
        <v/>
      </c>
      <c r="J178" s="45" t="str">
        <f>Tabla20[[#This Row],[TIPO]]</f>
        <v>SEGURIDAD</v>
      </c>
      <c r="K17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8" s="24" t="str">
        <f>IF(Tabla20[[#This Row],[CARRERA]]="CARRERA ADMINISTRATIVA",Tabla20[[#This Row],[CARRERA]],Tabla20[[#This Row],[STATUS]])</f>
        <v>SEGURIDAD</v>
      </c>
      <c r="M178" s="34" t="str">
        <f>IF(Tabla20[[#This Row],[TIPO]]="Temporales",_xlfn.XLOOKUP(Tabla20[[#This Row],[NOMBRE Y APELLIDO]],TFECHAS[NOMBRE Y APELLIDO],TFECHAS[DESDE]),"")</f>
        <v/>
      </c>
      <c r="N178" s="34" t="str">
        <f>IF(Tabla20[[#This Row],[TIPO]]="Temporales",_xlfn.XLOOKUP(Tabla20[[#This Row],[NOMBRE Y APELLIDO]],TFECHAS[NOMBRE Y APELLIDO],TFECHAS[HASTA]),"")</f>
        <v/>
      </c>
      <c r="O178" s="39">
        <f>_xlfn.XLOOKUP(Tabla20[[#This Row],[COD]],TMES[COD],TMES[sbruto])</f>
        <v>10000</v>
      </c>
      <c r="P178" s="41">
        <f>_xlfn.XLOOKUP(Tabla20[[#This Row],[COD]],TMES[COD],TMES[ISR])</f>
        <v>0</v>
      </c>
      <c r="Q178" s="40">
        <f>_xlfn.XLOOKUP(Tabla20[[#This Row],[COD]],TMES[COD],TMES[SFS])</f>
        <v>0</v>
      </c>
      <c r="R178" s="40">
        <f>_xlfn.XLOOKUP(Tabla20[[#This Row],[COD]],TMES[COD],TMES[AFP])</f>
        <v>0</v>
      </c>
      <c r="S178" s="40">
        <f>Tabla20[[#This Row],[sbruto]]-SUM(Tabla20[[#This Row],[ISR]:[AFP]])-Tabla20[[#This Row],[sneto]]</f>
        <v>0</v>
      </c>
      <c r="T178" s="40">
        <f>_xlfn.XLOOKUP(Tabla20[[#This Row],[COD]],TMES[COD],TMES[sneto])</f>
        <v>10000</v>
      </c>
      <c r="U178" s="28" t="str">
        <f>_xlfn.XLOOKUP(Tabla20[[#This Row],[cedula]],Tabla11[Numero Documento],Tabla11[GEN])</f>
        <v>M</v>
      </c>
      <c r="V178" s="29" t="str">
        <f>_xlfn.XLOOKUP(Tabla20[[#This Row],[cedula]],TMODELO[Numero Documento],TMODELO[Lugar Funciones Codigo])</f>
        <v>01.83</v>
      </c>
    </row>
    <row r="179" spans="1:22" hidden="1">
      <c r="A179" s="38" t="s">
        <v>3053</v>
      </c>
      <c r="B179" s="38" t="s">
        <v>248</v>
      </c>
      <c r="C179" s="38" t="s">
        <v>3088</v>
      </c>
      <c r="D179" s="38" t="str">
        <f>Tabla20[[#This Row],[cedula]]&amp;Tabla20[[#This Row],[ctapresup]]</f>
        <v>402247067762.1.2.2.05</v>
      </c>
      <c r="E179" s="38" t="s">
        <v>3005</v>
      </c>
      <c r="F179" s="38" t="str">
        <f>_xlfn.XLOOKUP(Tabla20[[#This Row],[cedula]],TMODELO[Numero Documento],TMODELO[Empleado])</f>
        <v>NATHALIE SHERYL TRINIDAD BIDO</v>
      </c>
      <c r="G179" s="38" t="str">
        <f>_xlfn.XLOOKUP(Tabla20[[#This Row],[cedula]],TMODELO[Numero Documento],TMODELO[Cargo])</f>
        <v>SEGURIDAD MILITAR</v>
      </c>
      <c r="H179" s="38" t="str">
        <f>_xlfn.XLOOKUP(Tabla20[[#This Row],[cedula]],TMODELO[Numero Documento],TMODELO[Lugar Funciones])</f>
        <v>MINISTERIO DE CULTURA</v>
      </c>
      <c r="I179" s="45" t="str">
        <f>_xlfn.XLOOKUP(Tabla20[[#This Row],[cedula]],TCARRERA[CEDULA],TCARRERA[CATEGORIA DEL SERVIDOR],"")</f>
        <v/>
      </c>
      <c r="J179" s="45" t="str">
        <f>Tabla20[[#This Row],[TIPO]]</f>
        <v>SEGURIDAD</v>
      </c>
      <c r="K17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9" s="24" t="str">
        <f>IF(Tabla20[[#This Row],[CARRERA]]="CARRERA ADMINISTRATIVA",Tabla20[[#This Row],[CARRERA]],Tabla20[[#This Row],[STATUS]])</f>
        <v>SEGURIDAD</v>
      </c>
      <c r="M179" s="35" t="str">
        <f>IF(Tabla20[[#This Row],[TIPO]]="Temporales",_xlfn.XLOOKUP(Tabla20[[#This Row],[NOMBRE Y APELLIDO]],TFECHAS[NOMBRE Y APELLIDO],TFECHAS[DESDE]),"")</f>
        <v/>
      </c>
      <c r="N179" s="35" t="str">
        <f>IF(Tabla20[[#This Row],[TIPO]]="Temporales",_xlfn.XLOOKUP(Tabla20[[#This Row],[NOMBRE Y APELLIDO]],TFECHAS[NOMBRE Y APELLIDO],TFECHAS[HASTA]),"")</f>
        <v/>
      </c>
      <c r="O179" s="39">
        <f>_xlfn.XLOOKUP(Tabla20[[#This Row],[COD]],TMES[COD],TMES[sbruto])</f>
        <v>10000</v>
      </c>
      <c r="P179" s="44">
        <f>_xlfn.XLOOKUP(Tabla20[[#This Row],[COD]],TMES[COD],TMES[ISR])</f>
        <v>0</v>
      </c>
      <c r="Q179" s="42">
        <f>_xlfn.XLOOKUP(Tabla20[[#This Row],[COD]],TMES[COD],TMES[SFS])</f>
        <v>0</v>
      </c>
      <c r="R179" s="42">
        <f>_xlfn.XLOOKUP(Tabla20[[#This Row],[COD]],TMES[COD],TMES[AFP])</f>
        <v>0</v>
      </c>
      <c r="S179" s="40">
        <f>Tabla20[[#This Row],[sbruto]]-SUM(Tabla20[[#This Row],[ISR]:[AFP]])-Tabla20[[#This Row],[sneto]]</f>
        <v>0</v>
      </c>
      <c r="T179" s="42">
        <f>_xlfn.XLOOKUP(Tabla20[[#This Row],[COD]],TMES[COD],TMES[sneto])</f>
        <v>10000</v>
      </c>
      <c r="U179" s="28" t="str">
        <f>_xlfn.XLOOKUP(Tabla20[[#This Row],[cedula]],Tabla11[Numero Documento],Tabla11[GEN])</f>
        <v>F</v>
      </c>
      <c r="V179" s="29" t="str">
        <f>_xlfn.XLOOKUP(Tabla20[[#This Row],[cedula]],TMODELO[Numero Documento],TMODELO[Lugar Funciones Codigo])</f>
        <v>01.83</v>
      </c>
    </row>
    <row r="180" spans="1:22" hidden="1">
      <c r="A180" s="38" t="s">
        <v>3053</v>
      </c>
      <c r="B180" s="38" t="s">
        <v>248</v>
      </c>
      <c r="C180" s="38" t="s">
        <v>3088</v>
      </c>
      <c r="D180" s="38" t="str">
        <f>Tabla20[[#This Row],[cedula]]&amp;Tabla20[[#This Row],[ctapresup]]</f>
        <v>402137485162.1.2.2.05</v>
      </c>
      <c r="E180" s="38" t="s">
        <v>3007</v>
      </c>
      <c r="F180" s="38" t="str">
        <f>_xlfn.XLOOKUP(Tabla20[[#This Row],[cedula]],TMODELO[Numero Documento],TMODELO[Empleado])</f>
        <v>NELVIN TEJADA TEJERA</v>
      </c>
      <c r="G180" s="38" t="str">
        <f>_xlfn.XLOOKUP(Tabla20[[#This Row],[cedula]],TMODELO[Numero Documento],TMODELO[Cargo])</f>
        <v>SEGURIDAD MILITAR</v>
      </c>
      <c r="H180" s="38" t="str">
        <f>_xlfn.XLOOKUP(Tabla20[[#This Row],[cedula]],TMODELO[Numero Documento],TMODELO[Lugar Funciones])</f>
        <v>MINISTERIO DE CULTURA</v>
      </c>
      <c r="I180" s="45" t="str">
        <f>_xlfn.XLOOKUP(Tabla20[[#This Row],[cedula]],TCARRERA[CEDULA],TCARRERA[CATEGORIA DEL SERVIDOR],"")</f>
        <v/>
      </c>
      <c r="J180" s="45" t="str">
        <f>Tabla20[[#This Row],[TIPO]]</f>
        <v>SEGURIDAD</v>
      </c>
      <c r="K18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0" s="24" t="str">
        <f>IF(Tabla20[[#This Row],[CARRERA]]="CARRERA ADMINISTRATIVA",Tabla20[[#This Row],[CARRERA]],Tabla20[[#This Row],[STATUS]])</f>
        <v>SEGURIDAD</v>
      </c>
      <c r="M180" s="35" t="str">
        <f>IF(Tabla20[[#This Row],[TIPO]]="Temporales",_xlfn.XLOOKUP(Tabla20[[#This Row],[NOMBRE Y APELLIDO]],TFECHAS[NOMBRE Y APELLIDO],TFECHAS[DESDE]),"")</f>
        <v/>
      </c>
      <c r="N180" s="35" t="str">
        <f>IF(Tabla20[[#This Row],[TIPO]]="Temporales",_xlfn.XLOOKUP(Tabla20[[#This Row],[NOMBRE Y APELLIDO]],TFECHAS[NOMBRE Y APELLIDO],TFECHAS[HASTA]),"")</f>
        <v/>
      </c>
      <c r="O180" s="39">
        <f>_xlfn.XLOOKUP(Tabla20[[#This Row],[COD]],TMES[COD],TMES[sbruto])</f>
        <v>10000</v>
      </c>
      <c r="P180" s="44">
        <f>_xlfn.XLOOKUP(Tabla20[[#This Row],[COD]],TMES[COD],TMES[ISR])</f>
        <v>0</v>
      </c>
      <c r="Q180" s="40">
        <f>_xlfn.XLOOKUP(Tabla20[[#This Row],[COD]],TMES[COD],TMES[SFS])</f>
        <v>0</v>
      </c>
      <c r="R180" s="40">
        <f>_xlfn.XLOOKUP(Tabla20[[#This Row],[COD]],TMES[COD],TMES[AFP])</f>
        <v>0</v>
      </c>
      <c r="S180" s="40">
        <f>Tabla20[[#This Row],[sbruto]]-SUM(Tabla20[[#This Row],[ISR]:[AFP]])-Tabla20[[#This Row],[sneto]]</f>
        <v>0</v>
      </c>
      <c r="T180" s="40">
        <f>_xlfn.XLOOKUP(Tabla20[[#This Row],[COD]],TMES[COD],TMES[sneto])</f>
        <v>10000</v>
      </c>
      <c r="U180" s="28" t="str">
        <f>_xlfn.XLOOKUP(Tabla20[[#This Row],[cedula]],Tabla11[Numero Documento],Tabla11[GEN])</f>
        <v>M</v>
      </c>
      <c r="V180" s="29" t="str">
        <f>_xlfn.XLOOKUP(Tabla20[[#This Row],[cedula]],TMODELO[Numero Documento],TMODELO[Lugar Funciones Codigo])</f>
        <v>01.83</v>
      </c>
    </row>
    <row r="181" spans="1:22" hidden="1">
      <c r="A181" s="38" t="s">
        <v>3053</v>
      </c>
      <c r="B181" s="38" t="s">
        <v>248</v>
      </c>
      <c r="C181" s="38" t="s">
        <v>3088</v>
      </c>
      <c r="D181" s="38" t="str">
        <f>Tabla20[[#This Row],[cedula]]&amp;Tabla20[[#This Row],[ctapresup]]</f>
        <v>037012627472.1.2.2.05</v>
      </c>
      <c r="E181" s="38" t="s">
        <v>3009</v>
      </c>
      <c r="F181" s="38" t="str">
        <f>_xlfn.XLOOKUP(Tabla20[[#This Row],[cedula]],TMODELO[Numero Documento],TMODELO[Empleado])</f>
        <v>ORNAVIL ANDERSON GOMEZ ROJAS</v>
      </c>
      <c r="G181" s="38" t="str">
        <f>_xlfn.XLOOKUP(Tabla20[[#This Row],[cedula]],TMODELO[Numero Documento],TMODELO[Cargo])</f>
        <v>SEGURIDAD MILITAR</v>
      </c>
      <c r="H181" s="38" t="str">
        <f>_xlfn.XLOOKUP(Tabla20[[#This Row],[cedula]],TMODELO[Numero Documento],TMODELO[Lugar Funciones])</f>
        <v>MINISTERIO DE CULTURA</v>
      </c>
      <c r="I181" s="45" t="str">
        <f>_xlfn.XLOOKUP(Tabla20[[#This Row],[cedula]],TCARRERA[CEDULA],TCARRERA[CATEGORIA DEL SERVIDOR],"")</f>
        <v/>
      </c>
      <c r="J181" s="45" t="str">
        <f>Tabla20[[#This Row],[TIPO]]</f>
        <v>SEGURIDAD</v>
      </c>
      <c r="K18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1" s="24" t="str">
        <f>IF(Tabla20[[#This Row],[CARRERA]]="CARRERA ADMINISTRATIVA",Tabla20[[#This Row],[CARRERA]],Tabla20[[#This Row],[STATUS]])</f>
        <v>SEGURIDAD</v>
      </c>
      <c r="M181" s="35" t="str">
        <f>IF(Tabla20[[#This Row],[TIPO]]="Temporales",_xlfn.XLOOKUP(Tabla20[[#This Row],[NOMBRE Y APELLIDO]],TFECHAS[NOMBRE Y APELLIDO],TFECHAS[DESDE]),"")</f>
        <v/>
      </c>
      <c r="N181" s="35" t="str">
        <f>IF(Tabla20[[#This Row],[TIPO]]="Temporales",_xlfn.XLOOKUP(Tabla20[[#This Row],[NOMBRE Y APELLIDO]],TFECHAS[NOMBRE Y APELLIDO],TFECHAS[HASTA]),"")</f>
        <v/>
      </c>
      <c r="O181" s="39">
        <f>_xlfn.XLOOKUP(Tabla20[[#This Row],[COD]],TMES[COD],TMES[sbruto])</f>
        <v>10000</v>
      </c>
      <c r="P181" s="44">
        <f>_xlfn.XLOOKUP(Tabla20[[#This Row],[COD]],TMES[COD],TMES[ISR])</f>
        <v>0</v>
      </c>
      <c r="Q181" s="42">
        <f>_xlfn.XLOOKUP(Tabla20[[#This Row],[COD]],TMES[COD],TMES[SFS])</f>
        <v>0</v>
      </c>
      <c r="R181" s="42">
        <f>_xlfn.XLOOKUP(Tabla20[[#This Row],[COD]],TMES[COD],TMES[AFP])</f>
        <v>0</v>
      </c>
      <c r="S181" s="40">
        <f>Tabla20[[#This Row],[sbruto]]-SUM(Tabla20[[#This Row],[ISR]:[AFP]])-Tabla20[[#This Row],[sneto]]</f>
        <v>0</v>
      </c>
      <c r="T181" s="42">
        <f>_xlfn.XLOOKUP(Tabla20[[#This Row],[COD]],TMES[COD],TMES[sneto])</f>
        <v>10000</v>
      </c>
      <c r="U181" s="28" t="str">
        <f>_xlfn.XLOOKUP(Tabla20[[#This Row],[cedula]],Tabla11[Numero Documento],Tabla11[GEN])</f>
        <v>M</v>
      </c>
      <c r="V181" s="29" t="str">
        <f>_xlfn.XLOOKUP(Tabla20[[#This Row],[cedula]],TMODELO[Numero Documento],TMODELO[Lugar Funciones Codigo])</f>
        <v>01.83</v>
      </c>
    </row>
    <row r="182" spans="1:22" hidden="1">
      <c r="A182" s="38" t="s">
        <v>3053</v>
      </c>
      <c r="B182" s="38" t="s">
        <v>248</v>
      </c>
      <c r="C182" s="38" t="s">
        <v>3088</v>
      </c>
      <c r="D182" s="38" t="str">
        <f>Tabla20[[#This Row],[cedula]]&amp;Tabla20[[#This Row],[ctapresup]]</f>
        <v>224003775492.1.2.2.05</v>
      </c>
      <c r="E182" s="38" t="s">
        <v>3010</v>
      </c>
      <c r="F182" s="38" t="str">
        <f>_xlfn.XLOOKUP(Tabla20[[#This Row],[cedula]],TMODELO[Numero Documento],TMODELO[Empleado])</f>
        <v>PAUL VASQUEZ MELENDEZ</v>
      </c>
      <c r="G182" s="38" t="str">
        <f>_xlfn.XLOOKUP(Tabla20[[#This Row],[cedula]],TMODELO[Numero Documento],TMODELO[Cargo])</f>
        <v>SEGURIDAD MILITAR</v>
      </c>
      <c r="H182" s="38" t="str">
        <f>_xlfn.XLOOKUP(Tabla20[[#This Row],[cedula]],TMODELO[Numero Documento],TMODELO[Lugar Funciones])</f>
        <v>MINISTERIO DE CULTURA</v>
      </c>
      <c r="I182" s="45" t="str">
        <f>_xlfn.XLOOKUP(Tabla20[[#This Row],[cedula]],TCARRERA[CEDULA],TCARRERA[CATEGORIA DEL SERVIDOR],"")</f>
        <v/>
      </c>
      <c r="J182" s="45" t="str">
        <f>Tabla20[[#This Row],[TIPO]]</f>
        <v>SEGURIDAD</v>
      </c>
      <c r="K18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2" s="24" t="str">
        <f>IF(Tabla20[[#This Row],[CARRERA]]="CARRERA ADMINISTRATIVA",Tabla20[[#This Row],[CARRERA]],Tabla20[[#This Row],[STATUS]])</f>
        <v>SEGURIDAD</v>
      </c>
      <c r="M182" s="35" t="str">
        <f>IF(Tabla20[[#This Row],[TIPO]]="Temporales",_xlfn.XLOOKUP(Tabla20[[#This Row],[NOMBRE Y APELLIDO]],TFECHAS[NOMBRE Y APELLIDO],TFECHAS[DESDE]),"")</f>
        <v/>
      </c>
      <c r="N182" s="35" t="str">
        <f>IF(Tabla20[[#This Row],[TIPO]]="Temporales",_xlfn.XLOOKUP(Tabla20[[#This Row],[NOMBRE Y APELLIDO]],TFECHAS[NOMBRE Y APELLIDO],TFECHAS[HASTA]),"")</f>
        <v/>
      </c>
      <c r="O182" s="39">
        <f>_xlfn.XLOOKUP(Tabla20[[#This Row],[COD]],TMES[COD],TMES[sbruto])</f>
        <v>10000</v>
      </c>
      <c r="P182" s="42">
        <f>_xlfn.XLOOKUP(Tabla20[[#This Row],[COD]],TMES[COD],TMES[ISR])</f>
        <v>0</v>
      </c>
      <c r="Q182" s="40">
        <f>_xlfn.XLOOKUP(Tabla20[[#This Row],[COD]],TMES[COD],TMES[SFS])</f>
        <v>0</v>
      </c>
      <c r="R182" s="40">
        <f>_xlfn.XLOOKUP(Tabla20[[#This Row],[COD]],TMES[COD],TMES[AFP])</f>
        <v>0</v>
      </c>
      <c r="S182" s="40">
        <f>Tabla20[[#This Row],[sbruto]]-SUM(Tabla20[[#This Row],[ISR]:[AFP]])-Tabla20[[#This Row],[sneto]]</f>
        <v>0</v>
      </c>
      <c r="T182" s="40">
        <f>_xlfn.XLOOKUP(Tabla20[[#This Row],[COD]],TMES[COD],TMES[sneto])</f>
        <v>10000</v>
      </c>
      <c r="U182" s="28" t="str">
        <f>_xlfn.XLOOKUP(Tabla20[[#This Row],[cedula]],Tabla11[Numero Documento],Tabla11[GEN])</f>
        <v>M</v>
      </c>
      <c r="V182" s="29" t="str">
        <f>_xlfn.XLOOKUP(Tabla20[[#This Row],[cedula]],TMODELO[Numero Documento],TMODELO[Lugar Funciones Codigo])</f>
        <v>01.83</v>
      </c>
    </row>
    <row r="183" spans="1:22" hidden="1">
      <c r="A183" s="38" t="s">
        <v>3053</v>
      </c>
      <c r="B183" s="38" t="s">
        <v>248</v>
      </c>
      <c r="C183" s="38" t="s">
        <v>3088</v>
      </c>
      <c r="D183" s="38" t="str">
        <f>Tabla20[[#This Row],[cedula]]&amp;Tabla20[[#This Row],[ctapresup]]</f>
        <v>223011505652.1.2.2.05</v>
      </c>
      <c r="E183" s="38" t="s">
        <v>3012</v>
      </c>
      <c r="F183" s="38" t="str">
        <f>_xlfn.XLOOKUP(Tabla20[[#This Row],[cedula]],TMODELO[Numero Documento],TMODELO[Empleado])</f>
        <v>PELCY CUEVAS CUEVAS</v>
      </c>
      <c r="G183" s="38" t="str">
        <f>_xlfn.XLOOKUP(Tabla20[[#This Row],[cedula]],TMODELO[Numero Documento],TMODELO[Cargo])</f>
        <v>SEGURIDAD MILITAR</v>
      </c>
      <c r="H183" s="38" t="str">
        <f>_xlfn.XLOOKUP(Tabla20[[#This Row],[cedula]],TMODELO[Numero Documento],TMODELO[Lugar Funciones])</f>
        <v>MINISTERIO DE CULTURA</v>
      </c>
      <c r="I183" s="45" t="str">
        <f>_xlfn.XLOOKUP(Tabla20[[#This Row],[cedula]],TCARRERA[CEDULA],TCARRERA[CATEGORIA DEL SERVIDOR],"")</f>
        <v/>
      </c>
      <c r="J183" s="45" t="str">
        <f>Tabla20[[#This Row],[TIPO]]</f>
        <v>SEGURIDAD</v>
      </c>
      <c r="K18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3" s="24" t="str">
        <f>IF(Tabla20[[#This Row],[CARRERA]]="CARRERA ADMINISTRATIVA",Tabla20[[#This Row],[CARRERA]],Tabla20[[#This Row],[STATUS]])</f>
        <v>SEGURIDAD</v>
      </c>
      <c r="M183" s="35" t="str">
        <f>IF(Tabla20[[#This Row],[TIPO]]="Temporales",_xlfn.XLOOKUP(Tabla20[[#This Row],[NOMBRE Y APELLIDO]],TFECHAS[NOMBRE Y APELLIDO],TFECHAS[DESDE]),"")</f>
        <v/>
      </c>
      <c r="N183" s="35" t="str">
        <f>IF(Tabla20[[#This Row],[TIPO]]="Temporales",_xlfn.XLOOKUP(Tabla20[[#This Row],[NOMBRE Y APELLIDO]],TFECHAS[NOMBRE Y APELLIDO],TFECHAS[HASTA]),"")</f>
        <v/>
      </c>
      <c r="O183" s="39">
        <f>_xlfn.XLOOKUP(Tabla20[[#This Row],[COD]],TMES[COD],TMES[sbruto])</f>
        <v>10000</v>
      </c>
      <c r="P183" s="42">
        <f>_xlfn.XLOOKUP(Tabla20[[#This Row],[COD]],TMES[COD],TMES[ISR])</f>
        <v>0</v>
      </c>
      <c r="Q183" s="40">
        <f>_xlfn.XLOOKUP(Tabla20[[#This Row],[COD]],TMES[COD],TMES[SFS])</f>
        <v>0</v>
      </c>
      <c r="R183" s="40">
        <f>_xlfn.XLOOKUP(Tabla20[[#This Row],[COD]],TMES[COD],TMES[AFP])</f>
        <v>0</v>
      </c>
      <c r="S183" s="40">
        <f>Tabla20[[#This Row],[sbruto]]-SUM(Tabla20[[#This Row],[ISR]:[AFP]])-Tabla20[[#This Row],[sneto]]</f>
        <v>0</v>
      </c>
      <c r="T183" s="40">
        <f>_xlfn.XLOOKUP(Tabla20[[#This Row],[COD]],TMES[COD],TMES[sneto])</f>
        <v>10000</v>
      </c>
      <c r="U183" s="28" t="str">
        <f>_xlfn.XLOOKUP(Tabla20[[#This Row],[cedula]],Tabla11[Numero Documento],Tabla11[GEN])</f>
        <v>F</v>
      </c>
      <c r="V183" s="29" t="str">
        <f>_xlfn.XLOOKUP(Tabla20[[#This Row],[cedula]],TMODELO[Numero Documento],TMODELO[Lugar Funciones Codigo])</f>
        <v>01.83</v>
      </c>
    </row>
    <row r="184" spans="1:22" hidden="1">
      <c r="A184" s="38" t="s">
        <v>3053</v>
      </c>
      <c r="B184" s="38" t="s">
        <v>248</v>
      </c>
      <c r="C184" s="38" t="s">
        <v>3088</v>
      </c>
      <c r="D184" s="38" t="str">
        <f>Tabla20[[#This Row],[cedula]]&amp;Tabla20[[#This Row],[ctapresup]]</f>
        <v>001109166992.1.2.2.05</v>
      </c>
      <c r="E184" s="38" t="s">
        <v>3014</v>
      </c>
      <c r="F184" s="38" t="str">
        <f>_xlfn.XLOOKUP(Tabla20[[#This Row],[cedula]],TMODELO[Numero Documento],TMODELO[Empleado])</f>
        <v>RAFAEL DAVID PEREZ LEBRON</v>
      </c>
      <c r="G184" s="38" t="str">
        <f>_xlfn.XLOOKUP(Tabla20[[#This Row],[cedula]],TMODELO[Numero Documento],TMODELO[Cargo])</f>
        <v>SEGURIDAD MILITAR</v>
      </c>
      <c r="H184" s="38" t="str">
        <f>_xlfn.XLOOKUP(Tabla20[[#This Row],[cedula]],TMODELO[Numero Documento],TMODELO[Lugar Funciones])</f>
        <v>MINISTERIO DE CULTURA</v>
      </c>
      <c r="I184" s="45" t="str">
        <f>_xlfn.XLOOKUP(Tabla20[[#This Row],[cedula]],TCARRERA[CEDULA],TCARRERA[CATEGORIA DEL SERVIDOR],"")</f>
        <v/>
      </c>
      <c r="J184" s="45" t="str">
        <f>Tabla20[[#This Row],[TIPO]]</f>
        <v>SEGURIDAD</v>
      </c>
      <c r="K18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4" s="24" t="str">
        <f>IF(Tabla20[[#This Row],[CARRERA]]="CARRERA ADMINISTRATIVA",Tabla20[[#This Row],[CARRERA]],Tabla20[[#This Row],[STATUS]])</f>
        <v>SEGURIDAD</v>
      </c>
      <c r="M184" s="35" t="str">
        <f>IF(Tabla20[[#This Row],[TIPO]]="Temporales",_xlfn.XLOOKUP(Tabla20[[#This Row],[NOMBRE Y APELLIDO]],TFECHAS[NOMBRE Y APELLIDO],TFECHAS[DESDE]),"")</f>
        <v/>
      </c>
      <c r="N184" s="35" t="str">
        <f>IF(Tabla20[[#This Row],[TIPO]]="Temporales",_xlfn.XLOOKUP(Tabla20[[#This Row],[NOMBRE Y APELLIDO]],TFECHAS[NOMBRE Y APELLIDO],TFECHAS[HASTA]),"")</f>
        <v/>
      </c>
      <c r="O184" s="39">
        <f>_xlfn.XLOOKUP(Tabla20[[#This Row],[COD]],TMES[COD],TMES[sbruto])</f>
        <v>10000</v>
      </c>
      <c r="P184" s="44">
        <f>_xlfn.XLOOKUP(Tabla20[[#This Row],[COD]],TMES[COD],TMES[ISR])</f>
        <v>0</v>
      </c>
      <c r="Q184" s="42">
        <f>_xlfn.XLOOKUP(Tabla20[[#This Row],[COD]],TMES[COD],TMES[SFS])</f>
        <v>0</v>
      </c>
      <c r="R184" s="42">
        <f>_xlfn.XLOOKUP(Tabla20[[#This Row],[COD]],TMES[COD],TMES[AFP])</f>
        <v>0</v>
      </c>
      <c r="S184" s="40">
        <f>Tabla20[[#This Row],[sbruto]]-SUM(Tabla20[[#This Row],[ISR]:[AFP]])-Tabla20[[#This Row],[sneto]]</f>
        <v>0</v>
      </c>
      <c r="T184" s="42">
        <f>_xlfn.XLOOKUP(Tabla20[[#This Row],[COD]],TMES[COD],TMES[sneto])</f>
        <v>10000</v>
      </c>
      <c r="U184" s="28" t="str">
        <f>_xlfn.XLOOKUP(Tabla20[[#This Row],[cedula]],Tabla11[Numero Documento],Tabla11[GEN])</f>
        <v>M</v>
      </c>
      <c r="V184" s="29" t="str">
        <f>_xlfn.XLOOKUP(Tabla20[[#This Row],[cedula]],TMODELO[Numero Documento],TMODELO[Lugar Funciones Codigo])</f>
        <v>01.83</v>
      </c>
    </row>
    <row r="185" spans="1:22" hidden="1">
      <c r="A185" s="38" t="s">
        <v>3053</v>
      </c>
      <c r="B185" s="38" t="s">
        <v>248</v>
      </c>
      <c r="C185" s="38" t="s">
        <v>3088</v>
      </c>
      <c r="D185" s="38" t="str">
        <f>Tabla20[[#This Row],[cedula]]&amp;Tabla20[[#This Row],[ctapresup]]</f>
        <v>110000654972.1.2.2.05</v>
      </c>
      <c r="E185" s="38" t="s">
        <v>3015</v>
      </c>
      <c r="F185" s="38" t="str">
        <f>_xlfn.XLOOKUP(Tabla20[[#This Row],[cedula]],TMODELO[Numero Documento],TMODELO[Empleado])</f>
        <v>RAMON ANTONIO BENITEZ REYES</v>
      </c>
      <c r="G185" s="38" t="str">
        <f>_xlfn.XLOOKUP(Tabla20[[#This Row],[cedula]],TMODELO[Numero Documento],TMODELO[Cargo])</f>
        <v>SEGURIDAD MILITAR</v>
      </c>
      <c r="H185" s="38" t="str">
        <f>_xlfn.XLOOKUP(Tabla20[[#This Row],[cedula]],TMODELO[Numero Documento],TMODELO[Lugar Funciones])</f>
        <v>MINISTERIO DE CULTURA</v>
      </c>
      <c r="I185" s="45" t="str">
        <f>_xlfn.XLOOKUP(Tabla20[[#This Row],[cedula]],TCARRERA[CEDULA],TCARRERA[CATEGORIA DEL SERVIDOR],"")</f>
        <v/>
      </c>
      <c r="J185" s="45" t="str">
        <f>Tabla20[[#This Row],[TIPO]]</f>
        <v>SEGURIDAD</v>
      </c>
      <c r="K18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5" s="24" t="str">
        <f>IF(Tabla20[[#This Row],[CARRERA]]="CARRERA ADMINISTRATIVA",Tabla20[[#This Row],[CARRERA]],Tabla20[[#This Row],[STATUS]])</f>
        <v>SEGURIDAD</v>
      </c>
      <c r="M185" s="35" t="str">
        <f>IF(Tabla20[[#This Row],[TIPO]]="Temporales",_xlfn.XLOOKUP(Tabla20[[#This Row],[NOMBRE Y APELLIDO]],TFECHAS[NOMBRE Y APELLIDO],TFECHAS[DESDE]),"")</f>
        <v/>
      </c>
      <c r="N185" s="35" t="str">
        <f>IF(Tabla20[[#This Row],[TIPO]]="Temporales",_xlfn.XLOOKUP(Tabla20[[#This Row],[NOMBRE Y APELLIDO]],TFECHAS[NOMBRE Y APELLIDO],TFECHAS[HASTA]),"")</f>
        <v/>
      </c>
      <c r="O185" s="39">
        <f>_xlfn.XLOOKUP(Tabla20[[#This Row],[COD]],TMES[COD],TMES[sbruto])</f>
        <v>10000</v>
      </c>
      <c r="P185" s="41">
        <f>_xlfn.XLOOKUP(Tabla20[[#This Row],[COD]],TMES[COD],TMES[ISR])</f>
        <v>0</v>
      </c>
      <c r="Q185" s="40">
        <f>_xlfn.XLOOKUP(Tabla20[[#This Row],[COD]],TMES[COD],TMES[SFS])</f>
        <v>0</v>
      </c>
      <c r="R185" s="40">
        <f>_xlfn.XLOOKUP(Tabla20[[#This Row],[COD]],TMES[COD],TMES[AFP])</f>
        <v>0</v>
      </c>
      <c r="S185" s="40">
        <f>Tabla20[[#This Row],[sbruto]]-SUM(Tabla20[[#This Row],[ISR]:[AFP]])-Tabla20[[#This Row],[sneto]]</f>
        <v>0</v>
      </c>
      <c r="T185" s="40">
        <f>_xlfn.XLOOKUP(Tabla20[[#This Row],[COD]],TMES[COD],TMES[sneto])</f>
        <v>10000</v>
      </c>
      <c r="U185" s="28" t="str">
        <f>_xlfn.XLOOKUP(Tabla20[[#This Row],[cedula]],Tabla11[Numero Documento],Tabla11[GEN])</f>
        <v>M</v>
      </c>
      <c r="V185" s="29" t="str">
        <f>_xlfn.XLOOKUP(Tabla20[[#This Row],[cedula]],TMODELO[Numero Documento],TMODELO[Lugar Funciones Codigo])</f>
        <v>01.83</v>
      </c>
    </row>
    <row r="186" spans="1:22" hidden="1">
      <c r="A186" s="38" t="s">
        <v>3053</v>
      </c>
      <c r="B186" s="38" t="s">
        <v>248</v>
      </c>
      <c r="C186" s="38" t="s">
        <v>3088</v>
      </c>
      <c r="D186" s="38" t="str">
        <f>Tabla20[[#This Row],[cedula]]&amp;Tabla20[[#This Row],[ctapresup]]</f>
        <v>402214554272.1.2.2.05</v>
      </c>
      <c r="E186" s="38" t="s">
        <v>3017</v>
      </c>
      <c r="F186" s="38" t="str">
        <f>_xlfn.XLOOKUP(Tabla20[[#This Row],[cedula]],TMODELO[Numero Documento],TMODELO[Empleado])</f>
        <v>RAUL ALEXANDER REYES MORENO</v>
      </c>
      <c r="G186" s="38" t="str">
        <f>_xlfn.XLOOKUP(Tabla20[[#This Row],[cedula]],TMODELO[Numero Documento],TMODELO[Cargo])</f>
        <v>SEGURIDAD MILITAR</v>
      </c>
      <c r="H186" s="38" t="str">
        <f>_xlfn.XLOOKUP(Tabla20[[#This Row],[cedula]],TMODELO[Numero Documento],TMODELO[Lugar Funciones])</f>
        <v>MINISTERIO DE CULTURA</v>
      </c>
      <c r="I186" s="45" t="str">
        <f>_xlfn.XLOOKUP(Tabla20[[#This Row],[cedula]],TCARRERA[CEDULA],TCARRERA[CATEGORIA DEL SERVIDOR],"")</f>
        <v/>
      </c>
      <c r="J186" s="45" t="str">
        <f>Tabla20[[#This Row],[TIPO]]</f>
        <v>SEGURIDAD</v>
      </c>
      <c r="K18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6" s="24" t="str">
        <f>IF(Tabla20[[#This Row],[CARRERA]]="CARRERA ADMINISTRATIVA",Tabla20[[#This Row],[CARRERA]],Tabla20[[#This Row],[STATUS]])</f>
        <v>SEGURIDAD</v>
      </c>
      <c r="M186" s="35" t="str">
        <f>IF(Tabla20[[#This Row],[TIPO]]="Temporales",_xlfn.XLOOKUP(Tabla20[[#This Row],[NOMBRE Y APELLIDO]],TFECHAS[NOMBRE Y APELLIDO],TFECHAS[DESDE]),"")</f>
        <v/>
      </c>
      <c r="N186" s="35" t="str">
        <f>IF(Tabla20[[#This Row],[TIPO]]="Temporales",_xlfn.XLOOKUP(Tabla20[[#This Row],[NOMBRE Y APELLIDO]],TFECHAS[NOMBRE Y APELLIDO],TFECHAS[HASTA]),"")</f>
        <v/>
      </c>
      <c r="O186" s="39">
        <f>_xlfn.XLOOKUP(Tabla20[[#This Row],[COD]],TMES[COD],TMES[sbruto])</f>
        <v>10000</v>
      </c>
      <c r="P186" s="44">
        <f>_xlfn.XLOOKUP(Tabla20[[#This Row],[COD]],TMES[COD],TMES[ISR])</f>
        <v>0</v>
      </c>
      <c r="Q186" s="40">
        <f>_xlfn.XLOOKUP(Tabla20[[#This Row],[COD]],TMES[COD],TMES[SFS])</f>
        <v>0</v>
      </c>
      <c r="R186" s="40">
        <f>_xlfn.XLOOKUP(Tabla20[[#This Row],[COD]],TMES[COD],TMES[AFP])</f>
        <v>0</v>
      </c>
      <c r="S186" s="40">
        <f>Tabla20[[#This Row],[sbruto]]-SUM(Tabla20[[#This Row],[ISR]:[AFP]])-Tabla20[[#This Row],[sneto]]</f>
        <v>0</v>
      </c>
      <c r="T186" s="40">
        <f>_xlfn.XLOOKUP(Tabla20[[#This Row],[COD]],TMES[COD],TMES[sneto])</f>
        <v>10000</v>
      </c>
      <c r="U186" s="28" t="str">
        <f>_xlfn.XLOOKUP(Tabla20[[#This Row],[cedula]],Tabla11[Numero Documento],Tabla11[GEN])</f>
        <v>M</v>
      </c>
      <c r="V186" s="29" t="str">
        <f>_xlfn.XLOOKUP(Tabla20[[#This Row],[cedula]],TMODELO[Numero Documento],TMODELO[Lugar Funciones Codigo])</f>
        <v>01.83</v>
      </c>
    </row>
    <row r="187" spans="1:22" hidden="1">
      <c r="A187" s="38" t="s">
        <v>3053</v>
      </c>
      <c r="B187" s="38" t="s">
        <v>248</v>
      </c>
      <c r="C187" s="38" t="s">
        <v>3088</v>
      </c>
      <c r="D187" s="38" t="str">
        <f>Tabla20[[#This Row],[cedula]]&amp;Tabla20[[#This Row],[ctapresup]]</f>
        <v>402231254162.1.2.2.05</v>
      </c>
      <c r="E187" s="38" t="s">
        <v>3257</v>
      </c>
      <c r="F187" s="38" t="str">
        <f>_xlfn.XLOOKUP(Tabla20[[#This Row],[cedula]],TMODELO[Numero Documento],TMODELO[Empleado])</f>
        <v>RICARDO CONFESOR LOPEZ SANTANA</v>
      </c>
      <c r="G187" s="38" t="str">
        <f>_xlfn.XLOOKUP(Tabla20[[#This Row],[cedula]],TMODELO[Numero Documento],TMODELO[Cargo])</f>
        <v>SEGURIDAD MILITAR</v>
      </c>
      <c r="H187" s="38" t="str">
        <f>_xlfn.XLOOKUP(Tabla20[[#This Row],[cedula]],TMODELO[Numero Documento],TMODELO[Lugar Funciones])</f>
        <v>MINISTERIO DE CULTURA</v>
      </c>
      <c r="I187" s="45" t="str">
        <f>_xlfn.XLOOKUP(Tabla20[[#This Row],[cedula]],TCARRERA[CEDULA],TCARRERA[CATEGORIA DEL SERVIDOR],"")</f>
        <v/>
      </c>
      <c r="J187" s="45" t="str">
        <f>Tabla20[[#This Row],[TIPO]]</f>
        <v>SEGURIDAD</v>
      </c>
      <c r="K18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7" s="24" t="str">
        <f>IF(Tabla20[[#This Row],[CARRERA]]="CARRERA ADMINISTRATIVA",Tabla20[[#This Row],[CARRERA]],Tabla20[[#This Row],[STATUS]])</f>
        <v>SEGURIDAD</v>
      </c>
      <c r="M187" s="35" t="str">
        <f>IF(Tabla20[[#This Row],[TIPO]]="Temporales",_xlfn.XLOOKUP(Tabla20[[#This Row],[NOMBRE Y APELLIDO]],TFECHAS[NOMBRE Y APELLIDO],TFECHAS[DESDE]),"")</f>
        <v/>
      </c>
      <c r="N187" s="35" t="str">
        <f>IF(Tabla20[[#This Row],[TIPO]]="Temporales",_xlfn.XLOOKUP(Tabla20[[#This Row],[NOMBRE Y APELLIDO]],TFECHAS[NOMBRE Y APELLIDO],TFECHAS[HASTA]),"")</f>
        <v/>
      </c>
      <c r="O187" s="39">
        <f>_xlfn.XLOOKUP(Tabla20[[#This Row],[COD]],TMES[COD],TMES[sbruto])</f>
        <v>10000</v>
      </c>
      <c r="P187" s="42">
        <f>_xlfn.XLOOKUP(Tabla20[[#This Row],[COD]],TMES[COD],TMES[ISR])</f>
        <v>0</v>
      </c>
      <c r="Q187" s="40">
        <f>_xlfn.XLOOKUP(Tabla20[[#This Row],[COD]],TMES[COD],TMES[SFS])</f>
        <v>0</v>
      </c>
      <c r="R187" s="40">
        <f>_xlfn.XLOOKUP(Tabla20[[#This Row],[COD]],TMES[COD],TMES[AFP])</f>
        <v>0</v>
      </c>
      <c r="S187" s="40">
        <f>Tabla20[[#This Row],[sbruto]]-SUM(Tabla20[[#This Row],[ISR]:[AFP]])-Tabla20[[#This Row],[sneto]]</f>
        <v>0</v>
      </c>
      <c r="T187" s="40">
        <f>_xlfn.XLOOKUP(Tabla20[[#This Row],[COD]],TMES[COD],TMES[sneto])</f>
        <v>10000</v>
      </c>
      <c r="U187" s="28" t="str">
        <f>_xlfn.XLOOKUP(Tabla20[[#This Row],[cedula]],Tabla11[Numero Documento],Tabla11[GEN])</f>
        <v>M</v>
      </c>
      <c r="V187" s="29" t="str">
        <f>_xlfn.XLOOKUP(Tabla20[[#This Row],[cedula]],TMODELO[Numero Documento],TMODELO[Lugar Funciones Codigo])</f>
        <v>01.83</v>
      </c>
    </row>
    <row r="188" spans="1:22" hidden="1">
      <c r="A188" s="38" t="s">
        <v>3053</v>
      </c>
      <c r="B188" s="38" t="s">
        <v>248</v>
      </c>
      <c r="C188" s="38" t="s">
        <v>3088</v>
      </c>
      <c r="D188" s="38" t="str">
        <f>Tabla20[[#This Row],[cedula]]&amp;Tabla20[[#This Row],[ctapresup]]</f>
        <v>083000172282.1.2.2.05</v>
      </c>
      <c r="E188" s="38" t="s">
        <v>3018</v>
      </c>
      <c r="F188" s="38" t="str">
        <f>_xlfn.XLOOKUP(Tabla20[[#This Row],[cedula]],TMODELO[Numero Documento],TMODELO[Empleado])</f>
        <v>RODOLFO URIBE GERMAN</v>
      </c>
      <c r="G188" s="38" t="str">
        <f>_xlfn.XLOOKUP(Tabla20[[#This Row],[cedula]],TMODELO[Numero Documento],TMODELO[Cargo])</f>
        <v>SEGURIDAD MILITAR</v>
      </c>
      <c r="H188" s="38" t="str">
        <f>_xlfn.XLOOKUP(Tabla20[[#This Row],[cedula]],TMODELO[Numero Documento],TMODELO[Lugar Funciones])</f>
        <v>MINISTERIO DE CULTURA</v>
      </c>
      <c r="I188" s="45" t="str">
        <f>_xlfn.XLOOKUP(Tabla20[[#This Row],[cedula]],TCARRERA[CEDULA],TCARRERA[CATEGORIA DEL SERVIDOR],"")</f>
        <v/>
      </c>
      <c r="J188" s="45" t="str">
        <f>Tabla20[[#This Row],[TIPO]]</f>
        <v>SEGURIDAD</v>
      </c>
      <c r="K18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8" s="24" t="str">
        <f>IF(Tabla20[[#This Row],[CARRERA]]="CARRERA ADMINISTRATIVA",Tabla20[[#This Row],[CARRERA]],Tabla20[[#This Row],[STATUS]])</f>
        <v>SEGURIDAD</v>
      </c>
      <c r="M188" s="35" t="str">
        <f>IF(Tabla20[[#This Row],[TIPO]]="Temporales",_xlfn.XLOOKUP(Tabla20[[#This Row],[NOMBRE Y APELLIDO]],TFECHAS[NOMBRE Y APELLIDO],TFECHAS[DESDE]),"")</f>
        <v/>
      </c>
      <c r="N188" s="35" t="str">
        <f>IF(Tabla20[[#This Row],[TIPO]]="Temporales",_xlfn.XLOOKUP(Tabla20[[#This Row],[NOMBRE Y APELLIDO]],TFECHAS[NOMBRE Y APELLIDO],TFECHAS[HASTA]),"")</f>
        <v/>
      </c>
      <c r="O188" s="39">
        <f>_xlfn.XLOOKUP(Tabla20[[#This Row],[COD]],TMES[COD],TMES[sbruto])</f>
        <v>10000</v>
      </c>
      <c r="P188" s="44">
        <f>_xlfn.XLOOKUP(Tabla20[[#This Row],[COD]],TMES[COD],TMES[ISR])</f>
        <v>0</v>
      </c>
      <c r="Q188" s="40">
        <f>_xlfn.XLOOKUP(Tabla20[[#This Row],[COD]],TMES[COD],TMES[SFS])</f>
        <v>0</v>
      </c>
      <c r="R188" s="40">
        <f>_xlfn.XLOOKUP(Tabla20[[#This Row],[COD]],TMES[COD],TMES[AFP])</f>
        <v>0</v>
      </c>
      <c r="S188" s="40">
        <f>Tabla20[[#This Row],[sbruto]]-SUM(Tabla20[[#This Row],[ISR]:[AFP]])-Tabla20[[#This Row],[sneto]]</f>
        <v>0</v>
      </c>
      <c r="T188" s="40">
        <f>_xlfn.XLOOKUP(Tabla20[[#This Row],[COD]],TMES[COD],TMES[sneto])</f>
        <v>10000</v>
      </c>
      <c r="U188" s="28" t="str">
        <f>_xlfn.XLOOKUP(Tabla20[[#This Row],[cedula]],Tabla11[Numero Documento],Tabla11[GEN])</f>
        <v>M</v>
      </c>
      <c r="V188" s="29" t="str">
        <f>_xlfn.XLOOKUP(Tabla20[[#This Row],[cedula]],TMODELO[Numero Documento],TMODELO[Lugar Funciones Codigo])</f>
        <v>01.83</v>
      </c>
    </row>
    <row r="189" spans="1:22" hidden="1">
      <c r="A189" s="38" t="s">
        <v>3053</v>
      </c>
      <c r="B189" s="38" t="s">
        <v>248</v>
      </c>
      <c r="C189" s="38" t="s">
        <v>3088</v>
      </c>
      <c r="D189" s="38" t="str">
        <f>Tabla20[[#This Row],[cedula]]&amp;Tabla20[[#This Row],[ctapresup]]</f>
        <v>118000714552.1.2.2.05</v>
      </c>
      <c r="E189" s="38" t="s">
        <v>3019</v>
      </c>
      <c r="F189" s="38" t="str">
        <f>_xlfn.XLOOKUP(Tabla20[[#This Row],[cedula]],TMODELO[Numero Documento],TMODELO[Empleado])</f>
        <v>RUBEN DARIO CHALA SANTOS</v>
      </c>
      <c r="G189" s="38" t="str">
        <f>_xlfn.XLOOKUP(Tabla20[[#This Row],[cedula]],TMODELO[Numero Documento],TMODELO[Cargo])</f>
        <v>SEGURIDAD MILITAR</v>
      </c>
      <c r="H189" s="38" t="str">
        <f>_xlfn.XLOOKUP(Tabla20[[#This Row],[cedula]],TMODELO[Numero Documento],TMODELO[Lugar Funciones])</f>
        <v>MINISTERIO DE CULTURA</v>
      </c>
      <c r="I189" s="45" t="str">
        <f>_xlfn.XLOOKUP(Tabla20[[#This Row],[cedula]],TCARRERA[CEDULA],TCARRERA[CATEGORIA DEL SERVIDOR],"")</f>
        <v/>
      </c>
      <c r="J189" s="45" t="str">
        <f>Tabla20[[#This Row],[TIPO]]</f>
        <v>SEGURIDAD</v>
      </c>
      <c r="K18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9" s="24" t="str">
        <f>IF(Tabla20[[#This Row],[CARRERA]]="CARRERA ADMINISTRATIVA",Tabla20[[#This Row],[CARRERA]],Tabla20[[#This Row],[STATUS]])</f>
        <v>SEGURIDAD</v>
      </c>
      <c r="M189" s="34" t="str">
        <f>IF(Tabla20[[#This Row],[TIPO]]="Temporales",_xlfn.XLOOKUP(Tabla20[[#This Row],[NOMBRE Y APELLIDO]],TFECHAS[NOMBRE Y APELLIDO],TFECHAS[DESDE]),"")</f>
        <v/>
      </c>
      <c r="N189" s="34" t="str">
        <f>IF(Tabla20[[#This Row],[TIPO]]="Temporales",_xlfn.XLOOKUP(Tabla20[[#This Row],[NOMBRE Y APELLIDO]],TFECHAS[NOMBRE Y APELLIDO],TFECHAS[HASTA]),"")</f>
        <v/>
      </c>
      <c r="O189" s="39">
        <f>_xlfn.XLOOKUP(Tabla20[[#This Row],[COD]],TMES[COD],TMES[sbruto])</f>
        <v>10000</v>
      </c>
      <c r="P189" s="40">
        <f>_xlfn.XLOOKUP(Tabla20[[#This Row],[COD]],TMES[COD],TMES[ISR])</f>
        <v>0</v>
      </c>
      <c r="Q189" s="40">
        <f>_xlfn.XLOOKUP(Tabla20[[#This Row],[COD]],TMES[COD],TMES[SFS])</f>
        <v>0</v>
      </c>
      <c r="R189" s="40">
        <f>_xlfn.XLOOKUP(Tabla20[[#This Row],[COD]],TMES[COD],TMES[AFP])</f>
        <v>0</v>
      </c>
      <c r="S189" s="40">
        <f>Tabla20[[#This Row],[sbruto]]-SUM(Tabla20[[#This Row],[ISR]:[AFP]])-Tabla20[[#This Row],[sneto]]</f>
        <v>0</v>
      </c>
      <c r="T189" s="40">
        <f>_xlfn.XLOOKUP(Tabla20[[#This Row],[COD]],TMES[COD],TMES[sneto])</f>
        <v>10000</v>
      </c>
      <c r="U189" s="28" t="str">
        <f>_xlfn.XLOOKUP(Tabla20[[#This Row],[cedula]],Tabla11[Numero Documento],Tabla11[GEN])</f>
        <v>M</v>
      </c>
      <c r="V189" s="29" t="str">
        <f>_xlfn.XLOOKUP(Tabla20[[#This Row],[cedula]],TMODELO[Numero Documento],TMODELO[Lugar Funciones Codigo])</f>
        <v>01.83</v>
      </c>
    </row>
    <row r="190" spans="1:22" hidden="1">
      <c r="A190" s="38" t="s">
        <v>3053</v>
      </c>
      <c r="B190" s="38" t="s">
        <v>248</v>
      </c>
      <c r="C190" s="38" t="s">
        <v>3088</v>
      </c>
      <c r="D190" s="38" t="str">
        <f>Tabla20[[#This Row],[cedula]]&amp;Tabla20[[#This Row],[ctapresup]]</f>
        <v>016001536112.1.2.2.05</v>
      </c>
      <c r="E190" s="38" t="s">
        <v>3020</v>
      </c>
      <c r="F190" s="38" t="str">
        <f>_xlfn.XLOOKUP(Tabla20[[#This Row],[cedula]],TMODELO[Numero Documento],TMODELO[Empleado])</f>
        <v>RUDDY GREGORIO VALENZUELA</v>
      </c>
      <c r="G190" s="38" t="str">
        <f>_xlfn.XLOOKUP(Tabla20[[#This Row],[cedula]],TMODELO[Numero Documento],TMODELO[Cargo])</f>
        <v>SEGURIDAD MILITAR</v>
      </c>
      <c r="H190" s="38" t="str">
        <f>_xlfn.XLOOKUP(Tabla20[[#This Row],[cedula]],TMODELO[Numero Documento],TMODELO[Lugar Funciones])</f>
        <v>MINISTERIO DE CULTURA</v>
      </c>
      <c r="I190" s="45" t="str">
        <f>_xlfn.XLOOKUP(Tabla20[[#This Row],[cedula]],TCARRERA[CEDULA],TCARRERA[CATEGORIA DEL SERVIDOR],"")</f>
        <v/>
      </c>
      <c r="J190" s="45" t="str">
        <f>Tabla20[[#This Row],[TIPO]]</f>
        <v>SEGURIDAD</v>
      </c>
      <c r="K19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0" s="24" t="str">
        <f>IF(Tabla20[[#This Row],[CARRERA]]="CARRERA ADMINISTRATIVA",Tabla20[[#This Row],[CARRERA]],Tabla20[[#This Row],[STATUS]])</f>
        <v>SEGURIDAD</v>
      </c>
      <c r="M190" s="35" t="str">
        <f>IF(Tabla20[[#This Row],[TIPO]]="Temporales",_xlfn.XLOOKUP(Tabla20[[#This Row],[NOMBRE Y APELLIDO]],TFECHAS[NOMBRE Y APELLIDO],TFECHAS[DESDE]),"")</f>
        <v/>
      </c>
      <c r="N190" s="35" t="str">
        <f>IF(Tabla20[[#This Row],[TIPO]]="Temporales",_xlfn.XLOOKUP(Tabla20[[#This Row],[NOMBRE Y APELLIDO]],TFECHAS[NOMBRE Y APELLIDO],TFECHAS[HASTA]),"")</f>
        <v/>
      </c>
      <c r="O190" s="39">
        <f>_xlfn.XLOOKUP(Tabla20[[#This Row],[COD]],TMES[COD],TMES[sbruto])</f>
        <v>10000</v>
      </c>
      <c r="P190" s="42">
        <f>_xlfn.XLOOKUP(Tabla20[[#This Row],[COD]],TMES[COD],TMES[ISR])</f>
        <v>0</v>
      </c>
      <c r="Q190" s="40">
        <f>_xlfn.XLOOKUP(Tabla20[[#This Row],[COD]],TMES[COD],TMES[SFS])</f>
        <v>0</v>
      </c>
      <c r="R190" s="40">
        <f>_xlfn.XLOOKUP(Tabla20[[#This Row],[COD]],TMES[COD],TMES[AFP])</f>
        <v>0</v>
      </c>
      <c r="S190" s="40">
        <f>Tabla20[[#This Row],[sbruto]]-SUM(Tabla20[[#This Row],[ISR]:[AFP]])-Tabla20[[#This Row],[sneto]]</f>
        <v>0</v>
      </c>
      <c r="T190" s="40">
        <f>_xlfn.XLOOKUP(Tabla20[[#This Row],[COD]],TMES[COD],TMES[sneto])</f>
        <v>10000</v>
      </c>
      <c r="U190" s="28" t="str">
        <f>_xlfn.XLOOKUP(Tabla20[[#This Row],[cedula]],Tabla11[Numero Documento],Tabla11[GEN])</f>
        <v>M</v>
      </c>
      <c r="V190" s="29" t="str">
        <f>_xlfn.XLOOKUP(Tabla20[[#This Row],[cedula]],TMODELO[Numero Documento],TMODELO[Lugar Funciones Codigo])</f>
        <v>01.83</v>
      </c>
    </row>
    <row r="191" spans="1:22" hidden="1">
      <c r="A191" s="38" t="s">
        <v>3053</v>
      </c>
      <c r="B191" s="38" t="s">
        <v>248</v>
      </c>
      <c r="C191" s="38" t="s">
        <v>3088</v>
      </c>
      <c r="D191" s="38" t="str">
        <f>Tabla20[[#This Row],[cedula]]&amp;Tabla20[[#This Row],[ctapresup]]</f>
        <v>020001364532.1.2.2.05</v>
      </c>
      <c r="E191" s="38" t="s">
        <v>3021</v>
      </c>
      <c r="F191" s="38" t="str">
        <f>_xlfn.XLOOKUP(Tabla20[[#This Row],[cedula]],TMODELO[Numero Documento],TMODELO[Empleado])</f>
        <v>SANTO ICELSO RODRIGUEZ NIN</v>
      </c>
      <c r="G191" s="38" t="str">
        <f>_xlfn.XLOOKUP(Tabla20[[#This Row],[cedula]],TMODELO[Numero Documento],TMODELO[Cargo])</f>
        <v>SEGURIDAD MILITAR</v>
      </c>
      <c r="H191" s="38" t="str">
        <f>_xlfn.XLOOKUP(Tabla20[[#This Row],[cedula]],TMODELO[Numero Documento],TMODELO[Lugar Funciones])</f>
        <v>MINISTERIO DE CULTURA</v>
      </c>
      <c r="I191" s="45" t="str">
        <f>_xlfn.XLOOKUP(Tabla20[[#This Row],[cedula]],TCARRERA[CEDULA],TCARRERA[CATEGORIA DEL SERVIDOR],"")</f>
        <v/>
      </c>
      <c r="J191" s="45" t="str">
        <f>Tabla20[[#This Row],[TIPO]]</f>
        <v>SEGURIDAD</v>
      </c>
      <c r="K19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1" s="24" t="str">
        <f>IF(Tabla20[[#This Row],[CARRERA]]="CARRERA ADMINISTRATIVA",Tabla20[[#This Row],[CARRERA]],Tabla20[[#This Row],[STATUS]])</f>
        <v>SEGURIDAD</v>
      </c>
      <c r="M191" s="35" t="str">
        <f>IF(Tabla20[[#This Row],[TIPO]]="Temporales",_xlfn.XLOOKUP(Tabla20[[#This Row],[NOMBRE Y APELLIDO]],TFECHAS[NOMBRE Y APELLIDO],TFECHAS[DESDE]),"")</f>
        <v/>
      </c>
      <c r="N191" s="35" t="str">
        <f>IF(Tabla20[[#This Row],[TIPO]]="Temporales",_xlfn.XLOOKUP(Tabla20[[#This Row],[NOMBRE Y APELLIDO]],TFECHAS[NOMBRE Y APELLIDO],TFECHAS[HASTA]),"")</f>
        <v/>
      </c>
      <c r="O191" s="39">
        <f>_xlfn.XLOOKUP(Tabla20[[#This Row],[COD]],TMES[COD],TMES[sbruto])</f>
        <v>10000</v>
      </c>
      <c r="P191" s="42">
        <f>_xlfn.XLOOKUP(Tabla20[[#This Row],[COD]],TMES[COD],TMES[ISR])</f>
        <v>0</v>
      </c>
      <c r="Q191" s="40">
        <f>_xlfn.XLOOKUP(Tabla20[[#This Row],[COD]],TMES[COD],TMES[SFS])</f>
        <v>0</v>
      </c>
      <c r="R191" s="40">
        <f>_xlfn.XLOOKUP(Tabla20[[#This Row],[COD]],TMES[COD],TMES[AFP])</f>
        <v>0</v>
      </c>
      <c r="S191" s="40">
        <f>Tabla20[[#This Row],[sbruto]]-SUM(Tabla20[[#This Row],[ISR]:[AFP]])-Tabla20[[#This Row],[sneto]]</f>
        <v>0</v>
      </c>
      <c r="T191" s="40">
        <f>_xlfn.XLOOKUP(Tabla20[[#This Row],[COD]],TMES[COD],TMES[sneto])</f>
        <v>10000</v>
      </c>
      <c r="U191" s="28" t="str">
        <f>_xlfn.XLOOKUP(Tabla20[[#This Row],[cedula]],Tabla11[Numero Documento],Tabla11[GEN])</f>
        <v>M</v>
      </c>
      <c r="V191" s="29" t="str">
        <f>_xlfn.XLOOKUP(Tabla20[[#This Row],[cedula]],TMODELO[Numero Documento],TMODELO[Lugar Funciones Codigo])</f>
        <v>01.83</v>
      </c>
    </row>
    <row r="192" spans="1:22" hidden="1">
      <c r="A192" s="38" t="s">
        <v>3053</v>
      </c>
      <c r="B192" s="38" t="s">
        <v>248</v>
      </c>
      <c r="C192" s="38" t="s">
        <v>3088</v>
      </c>
      <c r="D192" s="38" t="str">
        <f>Tabla20[[#This Row],[cedula]]&amp;Tabla20[[#This Row],[ctapresup]]</f>
        <v>049007217152.1.2.2.05</v>
      </c>
      <c r="E192" s="38" t="s">
        <v>3024</v>
      </c>
      <c r="F192" s="38" t="str">
        <f>_xlfn.XLOOKUP(Tabla20[[#This Row],[cedula]],TMODELO[Numero Documento],TMODELO[Empleado])</f>
        <v>SIXTO MANUEL VASQUEZ DE LEON</v>
      </c>
      <c r="G192" s="38" t="str">
        <f>_xlfn.XLOOKUP(Tabla20[[#This Row],[cedula]],TMODELO[Numero Documento],TMODELO[Cargo])</f>
        <v>SEGURIDAD MILITAR</v>
      </c>
      <c r="H192" s="38" t="str">
        <f>_xlfn.XLOOKUP(Tabla20[[#This Row],[cedula]],TMODELO[Numero Documento],TMODELO[Lugar Funciones])</f>
        <v>MINISTERIO DE CULTURA</v>
      </c>
      <c r="I192" s="45" t="str">
        <f>_xlfn.XLOOKUP(Tabla20[[#This Row],[cedula]],TCARRERA[CEDULA],TCARRERA[CATEGORIA DEL SERVIDOR],"")</f>
        <v/>
      </c>
      <c r="J192" s="45" t="str">
        <f>Tabla20[[#This Row],[TIPO]]</f>
        <v>SEGURIDAD</v>
      </c>
      <c r="K19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2" s="24" t="str">
        <f>IF(Tabla20[[#This Row],[CARRERA]]="CARRERA ADMINISTRATIVA",Tabla20[[#This Row],[CARRERA]],Tabla20[[#This Row],[STATUS]])</f>
        <v>SEGURIDAD</v>
      </c>
      <c r="M192" s="35" t="str">
        <f>IF(Tabla20[[#This Row],[TIPO]]="Temporales",_xlfn.XLOOKUP(Tabla20[[#This Row],[NOMBRE Y APELLIDO]],TFECHAS[NOMBRE Y APELLIDO],TFECHAS[DESDE]),"")</f>
        <v/>
      </c>
      <c r="N192" s="35" t="str">
        <f>IF(Tabla20[[#This Row],[TIPO]]="Temporales",_xlfn.XLOOKUP(Tabla20[[#This Row],[NOMBRE Y APELLIDO]],TFECHAS[NOMBRE Y APELLIDO],TFECHAS[HASTA]),"")</f>
        <v/>
      </c>
      <c r="O192" s="39">
        <f>_xlfn.XLOOKUP(Tabla20[[#This Row],[COD]],TMES[COD],TMES[sbruto])</f>
        <v>10000</v>
      </c>
      <c r="P192" s="41">
        <f>_xlfn.XLOOKUP(Tabla20[[#This Row],[COD]],TMES[COD],TMES[ISR])</f>
        <v>0</v>
      </c>
      <c r="Q192" s="40">
        <f>_xlfn.XLOOKUP(Tabla20[[#This Row],[COD]],TMES[COD],TMES[SFS])</f>
        <v>0</v>
      </c>
      <c r="R192" s="40">
        <f>_xlfn.XLOOKUP(Tabla20[[#This Row],[COD]],TMES[COD],TMES[AFP])</f>
        <v>0</v>
      </c>
      <c r="S192" s="40">
        <f>Tabla20[[#This Row],[sbruto]]-SUM(Tabla20[[#This Row],[ISR]:[AFP]])-Tabla20[[#This Row],[sneto]]</f>
        <v>0</v>
      </c>
      <c r="T192" s="40">
        <f>_xlfn.XLOOKUP(Tabla20[[#This Row],[COD]],TMES[COD],TMES[sneto])</f>
        <v>10000</v>
      </c>
      <c r="U192" s="28" t="str">
        <f>_xlfn.XLOOKUP(Tabla20[[#This Row],[cedula]],Tabla11[Numero Documento],Tabla11[GEN])</f>
        <v>M</v>
      </c>
      <c r="V192" s="29" t="str">
        <f>_xlfn.XLOOKUP(Tabla20[[#This Row],[cedula]],TMODELO[Numero Documento],TMODELO[Lugar Funciones Codigo])</f>
        <v>01.83</v>
      </c>
    </row>
    <row r="193" spans="1:22" hidden="1">
      <c r="A193" s="38" t="s">
        <v>3053</v>
      </c>
      <c r="B193" s="38" t="s">
        <v>248</v>
      </c>
      <c r="C193" s="38" t="s">
        <v>3088</v>
      </c>
      <c r="D193" s="38" t="str">
        <f>Tabla20[[#This Row],[cedula]]&amp;Tabla20[[#This Row],[ctapresup]]</f>
        <v>402147954662.1.2.2.05</v>
      </c>
      <c r="E193" s="38" t="s">
        <v>3346</v>
      </c>
      <c r="F193" s="38" t="str">
        <f>_xlfn.XLOOKUP(Tabla20[[#This Row],[cedula]],TMODELO[Numero Documento],TMODELO[Empleado])</f>
        <v>STARLYN MANUEL DE LOS SANTOS VASQUEZ</v>
      </c>
      <c r="G193" s="38" t="str">
        <f>_xlfn.XLOOKUP(Tabla20[[#This Row],[cedula]],TMODELO[Numero Documento],TMODELO[Cargo])</f>
        <v>SEGURIDAD MILITAR</v>
      </c>
      <c r="H193" s="38" t="str">
        <f>_xlfn.XLOOKUP(Tabla20[[#This Row],[cedula]],TMODELO[Numero Documento],TMODELO[Lugar Funciones])</f>
        <v>MINISTERIO DE CULTURA</v>
      </c>
      <c r="I193" s="45" t="str">
        <f>_xlfn.XLOOKUP(Tabla20[[#This Row],[cedula]],TCARRERA[CEDULA],TCARRERA[CATEGORIA DEL SERVIDOR],"")</f>
        <v/>
      </c>
      <c r="J193" s="45" t="str">
        <f>Tabla20[[#This Row],[TIPO]]</f>
        <v>SEGURIDAD</v>
      </c>
      <c r="K19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3" s="24" t="str">
        <f>IF(Tabla20[[#This Row],[CARRERA]]="CARRERA ADMINISTRATIVA",Tabla20[[#This Row],[CARRERA]],Tabla20[[#This Row],[STATUS]])</f>
        <v>SEGURIDAD</v>
      </c>
      <c r="M193" s="35" t="str">
        <f>IF(Tabla20[[#This Row],[TIPO]]="Temporales",_xlfn.XLOOKUP(Tabla20[[#This Row],[NOMBRE Y APELLIDO]],TFECHAS[NOMBRE Y APELLIDO],TFECHAS[DESDE]),"")</f>
        <v/>
      </c>
      <c r="N193" s="35" t="str">
        <f>IF(Tabla20[[#This Row],[TIPO]]="Temporales",_xlfn.XLOOKUP(Tabla20[[#This Row],[NOMBRE Y APELLIDO]],TFECHAS[NOMBRE Y APELLIDO],TFECHAS[HASTA]),"")</f>
        <v/>
      </c>
      <c r="O193" s="39">
        <f>_xlfn.XLOOKUP(Tabla20[[#This Row],[COD]],TMES[COD],TMES[sbruto])</f>
        <v>10000</v>
      </c>
      <c r="P193" s="42">
        <f>_xlfn.XLOOKUP(Tabla20[[#This Row],[COD]],TMES[COD],TMES[ISR])</f>
        <v>0</v>
      </c>
      <c r="Q193" s="42">
        <f>_xlfn.XLOOKUP(Tabla20[[#This Row],[COD]],TMES[COD],TMES[SFS])</f>
        <v>0</v>
      </c>
      <c r="R193" s="42">
        <f>_xlfn.XLOOKUP(Tabla20[[#This Row],[COD]],TMES[COD],TMES[AFP])</f>
        <v>0</v>
      </c>
      <c r="S193" s="40">
        <f>Tabla20[[#This Row],[sbruto]]-SUM(Tabla20[[#This Row],[ISR]:[AFP]])-Tabla20[[#This Row],[sneto]]</f>
        <v>0</v>
      </c>
      <c r="T193" s="42">
        <f>_xlfn.XLOOKUP(Tabla20[[#This Row],[COD]],TMES[COD],TMES[sneto])</f>
        <v>10000</v>
      </c>
      <c r="U193" s="28" t="str">
        <f>_xlfn.XLOOKUP(Tabla20[[#This Row],[cedula]],Tabla11[Numero Documento],Tabla11[GEN])</f>
        <v>M</v>
      </c>
      <c r="V193" s="29" t="str">
        <f>_xlfn.XLOOKUP(Tabla20[[#This Row],[cedula]],TMODELO[Numero Documento],TMODELO[Lugar Funciones Codigo])</f>
        <v>01.83</v>
      </c>
    </row>
    <row r="194" spans="1:22" hidden="1">
      <c r="A194" s="38" t="s">
        <v>3053</v>
      </c>
      <c r="B194" s="38" t="s">
        <v>248</v>
      </c>
      <c r="C194" s="38" t="s">
        <v>3088</v>
      </c>
      <c r="D194" s="38" t="str">
        <f>Tabla20[[#This Row],[cedula]]&amp;Tabla20[[#This Row],[ctapresup]]</f>
        <v>031047987272.1.2.2.05</v>
      </c>
      <c r="E194" s="38" t="s">
        <v>3339</v>
      </c>
      <c r="F194" s="38" t="str">
        <f>_xlfn.XLOOKUP(Tabla20[[#This Row],[cedula]],TMODELO[Numero Documento],TMODELO[Empleado])</f>
        <v>TANMY RAQUEL HILARIO NUÑEZ</v>
      </c>
      <c r="G194" s="38" t="str">
        <f>_xlfn.XLOOKUP(Tabla20[[#This Row],[cedula]],TMODELO[Numero Documento],TMODELO[Cargo])</f>
        <v>SEGURIDAD MILITAR</v>
      </c>
      <c r="H194" s="38" t="str">
        <f>_xlfn.XLOOKUP(Tabla20[[#This Row],[cedula]],TMODELO[Numero Documento],TMODELO[Lugar Funciones])</f>
        <v>MINISTERIO DE CULTURA</v>
      </c>
      <c r="I194" s="45" t="str">
        <f>_xlfn.XLOOKUP(Tabla20[[#This Row],[cedula]],TCARRERA[CEDULA],TCARRERA[CATEGORIA DEL SERVIDOR],"")</f>
        <v/>
      </c>
      <c r="J194" s="45" t="str">
        <f>Tabla20[[#This Row],[TIPO]]</f>
        <v>SEGURIDAD</v>
      </c>
      <c r="K19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4" s="24" t="str">
        <f>IF(Tabla20[[#This Row],[CARRERA]]="CARRERA ADMINISTRATIVA",Tabla20[[#This Row],[CARRERA]],Tabla20[[#This Row],[STATUS]])</f>
        <v>SEGURIDAD</v>
      </c>
      <c r="M194" s="35" t="str">
        <f>IF(Tabla20[[#This Row],[TIPO]]="Temporales",_xlfn.XLOOKUP(Tabla20[[#This Row],[NOMBRE Y APELLIDO]],TFECHAS[NOMBRE Y APELLIDO],TFECHAS[DESDE]),"")</f>
        <v/>
      </c>
      <c r="N194" s="35" t="str">
        <f>IF(Tabla20[[#This Row],[TIPO]]="Temporales",_xlfn.XLOOKUP(Tabla20[[#This Row],[NOMBRE Y APELLIDO]],TFECHAS[NOMBRE Y APELLIDO],TFECHAS[HASTA]),"")</f>
        <v/>
      </c>
      <c r="O194" s="39">
        <f>_xlfn.XLOOKUP(Tabla20[[#This Row],[COD]],TMES[COD],TMES[sbruto])</f>
        <v>10000</v>
      </c>
      <c r="P194" s="42">
        <f>_xlfn.XLOOKUP(Tabla20[[#This Row],[COD]],TMES[COD],TMES[ISR])</f>
        <v>0</v>
      </c>
      <c r="Q194" s="42">
        <f>_xlfn.XLOOKUP(Tabla20[[#This Row],[COD]],TMES[COD],TMES[SFS])</f>
        <v>0</v>
      </c>
      <c r="R194" s="42">
        <f>_xlfn.XLOOKUP(Tabla20[[#This Row],[COD]],TMES[COD],TMES[AFP])</f>
        <v>0</v>
      </c>
      <c r="S194" s="40">
        <f>Tabla20[[#This Row],[sbruto]]-SUM(Tabla20[[#This Row],[ISR]:[AFP]])-Tabla20[[#This Row],[sneto]]</f>
        <v>0</v>
      </c>
      <c r="T194" s="42">
        <f>_xlfn.XLOOKUP(Tabla20[[#This Row],[COD]],TMES[COD],TMES[sneto])</f>
        <v>10000</v>
      </c>
      <c r="U194" s="28" t="str">
        <f>_xlfn.XLOOKUP(Tabla20[[#This Row],[cedula]],Tabla11[Numero Documento],Tabla11[GEN])</f>
        <v>F</v>
      </c>
      <c r="V194" s="29" t="str">
        <f>_xlfn.XLOOKUP(Tabla20[[#This Row],[cedula]],TMODELO[Numero Documento],TMODELO[Lugar Funciones Codigo])</f>
        <v>01.83</v>
      </c>
    </row>
    <row r="195" spans="1:22" hidden="1">
      <c r="A195" s="38" t="s">
        <v>3053</v>
      </c>
      <c r="B195" s="38" t="s">
        <v>248</v>
      </c>
      <c r="C195" s="38" t="s">
        <v>3088</v>
      </c>
      <c r="D195" s="38" t="str">
        <f>Tabla20[[#This Row],[cedula]]&amp;Tabla20[[#This Row],[ctapresup]]</f>
        <v>010010259392.1.2.2.05</v>
      </c>
      <c r="E195" s="38" t="s">
        <v>3025</v>
      </c>
      <c r="F195" s="38" t="str">
        <f>_xlfn.XLOOKUP(Tabla20[[#This Row],[cedula]],TMODELO[Numero Documento],TMODELO[Empleado])</f>
        <v>TEIRY TORRES CESPEDES</v>
      </c>
      <c r="G195" s="38" t="str">
        <f>_xlfn.XLOOKUP(Tabla20[[#This Row],[cedula]],TMODELO[Numero Documento],TMODELO[Cargo])</f>
        <v>SEGURIDAD MILITAR</v>
      </c>
      <c r="H195" s="38" t="str">
        <f>_xlfn.XLOOKUP(Tabla20[[#This Row],[cedula]],TMODELO[Numero Documento],TMODELO[Lugar Funciones])</f>
        <v>MINISTERIO DE CULTURA</v>
      </c>
      <c r="I195" s="45" t="str">
        <f>_xlfn.XLOOKUP(Tabla20[[#This Row],[cedula]],TCARRERA[CEDULA],TCARRERA[CATEGORIA DEL SERVIDOR],"")</f>
        <v/>
      </c>
      <c r="J195" s="45" t="str">
        <f>Tabla20[[#This Row],[TIPO]]</f>
        <v>SEGURIDAD</v>
      </c>
      <c r="K19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5" s="24" t="str">
        <f>IF(Tabla20[[#This Row],[CARRERA]]="CARRERA ADMINISTRATIVA",Tabla20[[#This Row],[CARRERA]],Tabla20[[#This Row],[STATUS]])</f>
        <v>SEGURIDAD</v>
      </c>
      <c r="M195" s="35" t="str">
        <f>IF(Tabla20[[#This Row],[TIPO]]="Temporales",_xlfn.XLOOKUP(Tabla20[[#This Row],[NOMBRE Y APELLIDO]],TFECHAS[NOMBRE Y APELLIDO],TFECHAS[DESDE]),"")</f>
        <v/>
      </c>
      <c r="N195" s="35" t="str">
        <f>IF(Tabla20[[#This Row],[TIPO]]="Temporales",_xlfn.XLOOKUP(Tabla20[[#This Row],[NOMBRE Y APELLIDO]],TFECHAS[NOMBRE Y APELLIDO],TFECHAS[HASTA]),"")</f>
        <v/>
      </c>
      <c r="O195" s="39">
        <f>_xlfn.XLOOKUP(Tabla20[[#This Row],[COD]],TMES[COD],TMES[sbruto])</f>
        <v>10000</v>
      </c>
      <c r="P195" s="44">
        <f>_xlfn.XLOOKUP(Tabla20[[#This Row],[COD]],TMES[COD],TMES[ISR])</f>
        <v>0</v>
      </c>
      <c r="Q195" s="40">
        <f>_xlfn.XLOOKUP(Tabla20[[#This Row],[COD]],TMES[COD],TMES[SFS])</f>
        <v>0</v>
      </c>
      <c r="R195" s="40">
        <f>_xlfn.XLOOKUP(Tabla20[[#This Row],[COD]],TMES[COD],TMES[AFP])</f>
        <v>0</v>
      </c>
      <c r="S195" s="40">
        <f>Tabla20[[#This Row],[sbruto]]-SUM(Tabla20[[#This Row],[ISR]:[AFP]])-Tabla20[[#This Row],[sneto]]</f>
        <v>0</v>
      </c>
      <c r="T195" s="40">
        <f>_xlfn.XLOOKUP(Tabla20[[#This Row],[COD]],TMES[COD],TMES[sneto])</f>
        <v>10000</v>
      </c>
      <c r="U195" s="28" t="str">
        <f>_xlfn.XLOOKUP(Tabla20[[#This Row],[cedula]],Tabla11[Numero Documento],Tabla11[GEN])</f>
        <v>M</v>
      </c>
      <c r="V195" s="29" t="str">
        <f>_xlfn.XLOOKUP(Tabla20[[#This Row],[cedula]],TMODELO[Numero Documento],TMODELO[Lugar Funciones Codigo])</f>
        <v>01.83</v>
      </c>
    </row>
    <row r="196" spans="1:22" hidden="1">
      <c r="A196" s="38" t="s">
        <v>3053</v>
      </c>
      <c r="B196" s="38" t="s">
        <v>248</v>
      </c>
      <c r="C196" s="38" t="s">
        <v>3088</v>
      </c>
      <c r="D196" s="38" t="str">
        <f>Tabla20[[#This Row],[cedula]]&amp;Tabla20[[#This Row],[ctapresup]]</f>
        <v>078001004012.1.2.2.05</v>
      </c>
      <c r="E196" s="38" t="s">
        <v>3026</v>
      </c>
      <c r="F196" s="38" t="str">
        <f>_xlfn.XLOOKUP(Tabla20[[#This Row],[cedula]],TMODELO[Numero Documento],TMODELO[Empleado])</f>
        <v>VICENTE CUEVAS SENA</v>
      </c>
      <c r="G196" s="38" t="str">
        <f>_xlfn.XLOOKUP(Tabla20[[#This Row],[cedula]],TMODELO[Numero Documento],TMODELO[Cargo])</f>
        <v>SEGURIDAD MILITAR</v>
      </c>
      <c r="H196" s="38" t="str">
        <f>_xlfn.XLOOKUP(Tabla20[[#This Row],[cedula]],TMODELO[Numero Documento],TMODELO[Lugar Funciones])</f>
        <v>MINISTERIO DE CULTURA</v>
      </c>
      <c r="I196" s="45" t="str">
        <f>_xlfn.XLOOKUP(Tabla20[[#This Row],[cedula]],TCARRERA[CEDULA],TCARRERA[CATEGORIA DEL SERVIDOR],"")</f>
        <v/>
      </c>
      <c r="J196" s="45" t="str">
        <f>Tabla20[[#This Row],[TIPO]]</f>
        <v>SEGURIDAD</v>
      </c>
      <c r="K19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6" s="24" t="str">
        <f>IF(Tabla20[[#This Row],[CARRERA]]="CARRERA ADMINISTRATIVA",Tabla20[[#This Row],[CARRERA]],Tabla20[[#This Row],[STATUS]])</f>
        <v>SEGURIDAD</v>
      </c>
      <c r="M196" s="35" t="str">
        <f>IF(Tabla20[[#This Row],[TIPO]]="Temporales",_xlfn.XLOOKUP(Tabla20[[#This Row],[NOMBRE Y APELLIDO]],TFECHAS[NOMBRE Y APELLIDO],TFECHAS[DESDE]),"")</f>
        <v/>
      </c>
      <c r="N196" s="35" t="str">
        <f>IF(Tabla20[[#This Row],[TIPO]]="Temporales",_xlfn.XLOOKUP(Tabla20[[#This Row],[NOMBRE Y APELLIDO]],TFECHAS[NOMBRE Y APELLIDO],TFECHAS[HASTA]),"")</f>
        <v/>
      </c>
      <c r="O196" s="39">
        <f>_xlfn.XLOOKUP(Tabla20[[#This Row],[COD]],TMES[COD],TMES[sbruto])</f>
        <v>10000</v>
      </c>
      <c r="P196" s="44">
        <f>_xlfn.XLOOKUP(Tabla20[[#This Row],[COD]],TMES[COD],TMES[ISR])</f>
        <v>0</v>
      </c>
      <c r="Q196" s="40">
        <f>_xlfn.XLOOKUP(Tabla20[[#This Row],[COD]],TMES[COD],TMES[SFS])</f>
        <v>0</v>
      </c>
      <c r="R196" s="40">
        <f>_xlfn.XLOOKUP(Tabla20[[#This Row],[COD]],TMES[COD],TMES[AFP])</f>
        <v>0</v>
      </c>
      <c r="S196" s="40">
        <f>Tabla20[[#This Row],[sbruto]]-SUM(Tabla20[[#This Row],[ISR]:[AFP]])-Tabla20[[#This Row],[sneto]]</f>
        <v>0</v>
      </c>
      <c r="T196" s="40">
        <f>_xlfn.XLOOKUP(Tabla20[[#This Row],[COD]],TMES[COD],TMES[sneto])</f>
        <v>10000</v>
      </c>
      <c r="U196" s="28" t="str">
        <f>_xlfn.XLOOKUP(Tabla20[[#This Row],[cedula]],Tabla11[Numero Documento],Tabla11[GEN])</f>
        <v>M</v>
      </c>
      <c r="V196" s="29" t="str">
        <f>_xlfn.XLOOKUP(Tabla20[[#This Row],[cedula]],TMODELO[Numero Documento],TMODELO[Lugar Funciones Codigo])</f>
        <v>01.83</v>
      </c>
    </row>
    <row r="197" spans="1:22" hidden="1">
      <c r="A197" s="38" t="s">
        <v>3053</v>
      </c>
      <c r="B197" s="38" t="s">
        <v>248</v>
      </c>
      <c r="C197" s="38" t="s">
        <v>3088</v>
      </c>
      <c r="D197" s="38" t="str">
        <f>Tabla20[[#This Row],[cedula]]&amp;Tabla20[[#This Row],[ctapresup]]</f>
        <v>402091456282.1.2.2.05</v>
      </c>
      <c r="E197" s="38" t="s">
        <v>3132</v>
      </c>
      <c r="F197" s="38" t="str">
        <f>_xlfn.XLOOKUP(Tabla20[[#This Row],[cedula]],TMODELO[Numero Documento],TMODELO[Empleado])</f>
        <v>WANDER BAEZ FERMIN</v>
      </c>
      <c r="G197" s="38" t="str">
        <f>_xlfn.XLOOKUP(Tabla20[[#This Row],[cedula]],TMODELO[Numero Documento],TMODELO[Cargo])</f>
        <v>SEGURIDAD MILITAR</v>
      </c>
      <c r="H197" s="38" t="str">
        <f>_xlfn.XLOOKUP(Tabla20[[#This Row],[cedula]],TMODELO[Numero Documento],TMODELO[Lugar Funciones])</f>
        <v>MINISTERIO DE CULTURA</v>
      </c>
      <c r="I197" s="45" t="str">
        <f>_xlfn.XLOOKUP(Tabla20[[#This Row],[cedula]],TCARRERA[CEDULA],TCARRERA[CATEGORIA DEL SERVIDOR],"")</f>
        <v/>
      </c>
      <c r="J197" s="45" t="str">
        <f>Tabla20[[#This Row],[TIPO]]</f>
        <v>SEGURIDAD</v>
      </c>
      <c r="K19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7" s="24" t="str">
        <f>IF(Tabla20[[#This Row],[CARRERA]]="CARRERA ADMINISTRATIVA",Tabla20[[#This Row],[CARRERA]],Tabla20[[#This Row],[STATUS]])</f>
        <v>SEGURIDAD</v>
      </c>
      <c r="M197" s="35" t="str">
        <f>IF(Tabla20[[#This Row],[TIPO]]="Temporales",_xlfn.XLOOKUP(Tabla20[[#This Row],[NOMBRE Y APELLIDO]],TFECHAS[NOMBRE Y APELLIDO],TFECHAS[DESDE]),"")</f>
        <v/>
      </c>
      <c r="N197" s="35" t="str">
        <f>IF(Tabla20[[#This Row],[TIPO]]="Temporales",_xlfn.XLOOKUP(Tabla20[[#This Row],[NOMBRE Y APELLIDO]],TFECHAS[NOMBRE Y APELLIDO],TFECHAS[HASTA]),"")</f>
        <v/>
      </c>
      <c r="O197" s="39">
        <f>_xlfn.XLOOKUP(Tabla20[[#This Row],[COD]],TMES[COD],TMES[sbruto])</f>
        <v>10000</v>
      </c>
      <c r="P197" s="42">
        <f>_xlfn.XLOOKUP(Tabla20[[#This Row],[COD]],TMES[COD],TMES[ISR])</f>
        <v>0</v>
      </c>
      <c r="Q197" s="40">
        <f>_xlfn.XLOOKUP(Tabla20[[#This Row],[COD]],TMES[COD],TMES[SFS])</f>
        <v>0</v>
      </c>
      <c r="R197" s="40">
        <f>_xlfn.XLOOKUP(Tabla20[[#This Row],[COD]],TMES[COD],TMES[AFP])</f>
        <v>0</v>
      </c>
      <c r="S197" s="40">
        <f>Tabla20[[#This Row],[sbruto]]-SUM(Tabla20[[#This Row],[ISR]:[AFP]])-Tabla20[[#This Row],[sneto]]</f>
        <v>0</v>
      </c>
      <c r="T197" s="40">
        <f>_xlfn.XLOOKUP(Tabla20[[#This Row],[COD]],TMES[COD],TMES[sneto])</f>
        <v>10000</v>
      </c>
      <c r="U197" s="28" t="str">
        <f>_xlfn.XLOOKUP(Tabla20[[#This Row],[cedula]],Tabla11[Numero Documento],Tabla11[GEN])</f>
        <v>F</v>
      </c>
      <c r="V197" s="29" t="str">
        <f>_xlfn.XLOOKUP(Tabla20[[#This Row],[cedula]],TMODELO[Numero Documento],TMODELO[Lugar Funciones Codigo])</f>
        <v>01.83</v>
      </c>
    </row>
    <row r="198" spans="1:22" hidden="1">
      <c r="A198" s="38" t="s">
        <v>3053</v>
      </c>
      <c r="B198" s="38" t="s">
        <v>248</v>
      </c>
      <c r="C198" s="38" t="s">
        <v>3088</v>
      </c>
      <c r="D198" s="38" t="str">
        <f>Tabla20[[#This Row],[cedula]]&amp;Tabla20[[#This Row],[ctapresup]]</f>
        <v>016001976832.1.2.2.05</v>
      </c>
      <c r="E198" s="38" t="s">
        <v>3028</v>
      </c>
      <c r="F198" s="38" t="str">
        <f>_xlfn.XLOOKUP(Tabla20[[#This Row],[cedula]],TMODELO[Numero Documento],TMODELO[Empleado])</f>
        <v>WASCAL SUERO FERRERAS</v>
      </c>
      <c r="G198" s="38" t="str">
        <f>_xlfn.XLOOKUP(Tabla20[[#This Row],[cedula]],TMODELO[Numero Documento],TMODELO[Cargo])</f>
        <v>SEGURIDAD MILITAR</v>
      </c>
      <c r="H198" s="38" t="str">
        <f>_xlfn.XLOOKUP(Tabla20[[#This Row],[cedula]],TMODELO[Numero Documento],TMODELO[Lugar Funciones])</f>
        <v>MINISTERIO DE CULTURA</v>
      </c>
      <c r="I198" s="45" t="str">
        <f>_xlfn.XLOOKUP(Tabla20[[#This Row],[cedula]],TCARRERA[CEDULA],TCARRERA[CATEGORIA DEL SERVIDOR],"")</f>
        <v/>
      </c>
      <c r="J198" s="45" t="str">
        <f>Tabla20[[#This Row],[TIPO]]</f>
        <v>SEGURIDAD</v>
      </c>
      <c r="K19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8" s="24" t="str">
        <f>IF(Tabla20[[#This Row],[CARRERA]]="CARRERA ADMINISTRATIVA",Tabla20[[#This Row],[CARRERA]],Tabla20[[#This Row],[STATUS]])</f>
        <v>SEGURIDAD</v>
      </c>
      <c r="M198" s="35" t="str">
        <f>IF(Tabla20[[#This Row],[TIPO]]="Temporales",_xlfn.XLOOKUP(Tabla20[[#This Row],[NOMBRE Y APELLIDO]],TFECHAS[NOMBRE Y APELLIDO],TFECHAS[DESDE]),"")</f>
        <v/>
      </c>
      <c r="N198" s="35" t="str">
        <f>IF(Tabla20[[#This Row],[TIPO]]="Temporales",_xlfn.XLOOKUP(Tabla20[[#This Row],[NOMBRE Y APELLIDO]],TFECHAS[NOMBRE Y APELLIDO],TFECHAS[HASTA]),"")</f>
        <v/>
      </c>
      <c r="O198" s="39">
        <f>_xlfn.XLOOKUP(Tabla20[[#This Row],[COD]],TMES[COD],TMES[sbruto])</f>
        <v>10000</v>
      </c>
      <c r="P198" s="40">
        <f>_xlfn.XLOOKUP(Tabla20[[#This Row],[COD]],TMES[COD],TMES[ISR])</f>
        <v>0</v>
      </c>
      <c r="Q198" s="40">
        <f>_xlfn.XLOOKUP(Tabla20[[#This Row],[COD]],TMES[COD],TMES[SFS])</f>
        <v>0</v>
      </c>
      <c r="R198" s="40">
        <f>_xlfn.XLOOKUP(Tabla20[[#This Row],[COD]],TMES[COD],TMES[AFP])</f>
        <v>0</v>
      </c>
      <c r="S198" s="40">
        <f>Tabla20[[#This Row],[sbruto]]-SUM(Tabla20[[#This Row],[ISR]:[AFP]])-Tabla20[[#This Row],[sneto]]</f>
        <v>0</v>
      </c>
      <c r="T198" s="40">
        <f>_xlfn.XLOOKUP(Tabla20[[#This Row],[COD]],TMES[COD],TMES[sneto])</f>
        <v>10000</v>
      </c>
      <c r="U198" s="28" t="str">
        <f>_xlfn.XLOOKUP(Tabla20[[#This Row],[cedula]],Tabla11[Numero Documento],Tabla11[GEN])</f>
        <v>M</v>
      </c>
      <c r="V198" s="29" t="str">
        <f>_xlfn.XLOOKUP(Tabla20[[#This Row],[cedula]],TMODELO[Numero Documento],TMODELO[Lugar Funciones Codigo])</f>
        <v>01.83</v>
      </c>
    </row>
    <row r="199" spans="1:22" hidden="1">
      <c r="A199" s="57" t="s">
        <v>3053</v>
      </c>
      <c r="B199" s="57" t="s">
        <v>248</v>
      </c>
      <c r="C199" s="57" t="s">
        <v>3088</v>
      </c>
      <c r="D199" s="57" t="str">
        <f>Tabla20[[#This Row],[cedula]]&amp;Tabla20[[#This Row],[ctapresup]]</f>
        <v>110000501922.1.2.2.05</v>
      </c>
      <c r="E199" s="57" t="s">
        <v>3030</v>
      </c>
      <c r="F199" s="38" t="str">
        <f>_xlfn.XLOOKUP(Tabla20[[#This Row],[cedula]],TMODELO[Numero Documento],TMODELO[Empleado])</f>
        <v>WILSON GARCIA PORTES</v>
      </c>
      <c r="G199" s="57" t="str">
        <f>_xlfn.XLOOKUP(Tabla20[[#This Row],[cedula]],TMODELO[Numero Documento],TMODELO[Cargo])</f>
        <v>SEGURIDAD MILITAR</v>
      </c>
      <c r="H199" s="57" t="str">
        <f>_xlfn.XLOOKUP(Tabla20[[#This Row],[cedula]],TMODELO[Numero Documento],TMODELO[Lugar Funciones])</f>
        <v>MINISTERIO DE CULTURA</v>
      </c>
      <c r="I199" s="45" t="str">
        <f>_xlfn.XLOOKUP(Tabla20[[#This Row],[cedula]],TCARRERA[CEDULA],TCARRERA[CATEGORIA DEL SERVIDOR],"")</f>
        <v/>
      </c>
      <c r="J199" s="45" t="str">
        <f>Tabla20[[#This Row],[TIPO]]</f>
        <v>SEGURIDAD</v>
      </c>
      <c r="K199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9" s="24" t="str">
        <f>IF(Tabla20[[#This Row],[CARRERA]]="CARRERA ADMINISTRATIVA",Tabla20[[#This Row],[CARRERA]],Tabla20[[#This Row],[STATUS]])</f>
        <v>SEGURIDAD</v>
      </c>
      <c r="M199" s="59" t="str">
        <f>IF(Tabla20[[#This Row],[TIPO]]="Temporales",_xlfn.XLOOKUP(Tabla20[[#This Row],[NOMBRE Y APELLIDO]],TFECHAS[NOMBRE Y APELLIDO],TFECHAS[DESDE]),"")</f>
        <v/>
      </c>
      <c r="N199" s="59" t="str">
        <f>IF(Tabla20[[#This Row],[TIPO]]="Temporales",_xlfn.XLOOKUP(Tabla20[[#This Row],[NOMBRE Y APELLIDO]],TFECHAS[NOMBRE Y APELLIDO],TFECHAS[HASTA]),"")</f>
        <v/>
      </c>
      <c r="O199" s="71">
        <f>_xlfn.XLOOKUP(Tabla20[[#This Row],[COD]],TMES[COD],TMES[sbruto])</f>
        <v>10000</v>
      </c>
      <c r="P199" s="72">
        <f>_xlfn.XLOOKUP(Tabla20[[#This Row],[COD]],TMES[COD],TMES[ISR])</f>
        <v>0</v>
      </c>
      <c r="Q199" s="80">
        <f>_xlfn.XLOOKUP(Tabla20[[#This Row],[COD]],TMES[COD],TMES[SFS])</f>
        <v>0</v>
      </c>
      <c r="R199" s="80">
        <f>_xlfn.XLOOKUP(Tabla20[[#This Row],[COD]],TMES[COD],TMES[AFP])</f>
        <v>0</v>
      </c>
      <c r="S199" s="74">
        <f>Tabla20[[#This Row],[sbruto]]-SUM(Tabla20[[#This Row],[ISR]:[AFP]])-Tabla20[[#This Row],[sneto]]</f>
        <v>0</v>
      </c>
      <c r="T199" s="71">
        <f>_xlfn.XLOOKUP(Tabla20[[#This Row],[COD]],TMES[COD],TMES[sneto])</f>
        <v>10000</v>
      </c>
      <c r="U199" s="28" t="str">
        <f>_xlfn.XLOOKUP(Tabla20[[#This Row],[cedula]],Tabla11[Numero Documento],Tabla11[GEN])</f>
        <v>M</v>
      </c>
      <c r="V199" s="65" t="str">
        <f>_xlfn.XLOOKUP(Tabla20[[#This Row],[cedula]],TMODELO[Numero Documento],TMODELO[Lugar Funciones Codigo])</f>
        <v>01.83</v>
      </c>
    </row>
    <row r="200" spans="1:22" hidden="1">
      <c r="A200" s="57" t="s">
        <v>3053</v>
      </c>
      <c r="B200" s="57" t="s">
        <v>248</v>
      </c>
      <c r="C200" s="57" t="s">
        <v>3088</v>
      </c>
      <c r="D200" s="57" t="str">
        <f>Tabla20[[#This Row],[cedula]]&amp;Tabla20[[#This Row],[ctapresup]]</f>
        <v>402143676212.1.2.2.05</v>
      </c>
      <c r="E200" s="57" t="s">
        <v>3345</v>
      </c>
      <c r="F200" s="38" t="str">
        <f>_xlfn.XLOOKUP(Tabla20[[#This Row],[cedula]],TMODELO[Numero Documento],TMODELO[Empleado])</f>
        <v>WILY LEBRON MONTERO</v>
      </c>
      <c r="G200" s="57" t="str">
        <f>_xlfn.XLOOKUP(Tabla20[[#This Row],[cedula]],TMODELO[Numero Documento],TMODELO[Cargo])</f>
        <v>SEGURIDAD MILITAR</v>
      </c>
      <c r="H200" s="57" t="str">
        <f>_xlfn.XLOOKUP(Tabla20[[#This Row],[cedula]],TMODELO[Numero Documento],TMODELO[Lugar Funciones])</f>
        <v>MINISTERIO DE CULTURA</v>
      </c>
      <c r="I200" s="45" t="str">
        <f>_xlfn.XLOOKUP(Tabla20[[#This Row],[cedula]],TCARRERA[CEDULA],TCARRERA[CATEGORIA DEL SERVIDOR],"")</f>
        <v/>
      </c>
      <c r="J200" s="45" t="str">
        <f>Tabla20[[#This Row],[TIPO]]</f>
        <v>SEGURIDAD</v>
      </c>
      <c r="K200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0" s="24" t="str">
        <f>IF(Tabla20[[#This Row],[CARRERA]]="CARRERA ADMINISTRATIVA",Tabla20[[#This Row],[CARRERA]],Tabla20[[#This Row],[STATUS]])</f>
        <v>SEGURIDAD</v>
      </c>
      <c r="M200" s="59" t="str">
        <f>IF(Tabla20[[#This Row],[TIPO]]="Temporales",_xlfn.XLOOKUP(Tabla20[[#This Row],[NOMBRE Y APELLIDO]],TFECHAS[NOMBRE Y APELLIDO],TFECHAS[DESDE]),"")</f>
        <v/>
      </c>
      <c r="N200" s="59" t="str">
        <f>IF(Tabla20[[#This Row],[TIPO]]="Temporales",_xlfn.XLOOKUP(Tabla20[[#This Row],[NOMBRE Y APELLIDO]],TFECHAS[NOMBRE Y APELLIDO],TFECHAS[HASTA]),"")</f>
        <v/>
      </c>
      <c r="O200" s="71">
        <f>_xlfn.XLOOKUP(Tabla20[[#This Row],[COD]],TMES[COD],TMES[sbruto])</f>
        <v>10000</v>
      </c>
      <c r="P200" s="79">
        <f>_xlfn.XLOOKUP(Tabla20[[#This Row],[COD]],TMES[COD],TMES[ISR])</f>
        <v>0</v>
      </c>
      <c r="Q200" s="80">
        <f>_xlfn.XLOOKUP(Tabla20[[#This Row],[COD]],TMES[COD],TMES[SFS])</f>
        <v>0</v>
      </c>
      <c r="R200" s="80">
        <f>_xlfn.XLOOKUP(Tabla20[[#This Row],[COD]],TMES[COD],TMES[AFP])</f>
        <v>0</v>
      </c>
      <c r="S200" s="74">
        <f>Tabla20[[#This Row],[sbruto]]-SUM(Tabla20[[#This Row],[ISR]:[AFP]])-Tabla20[[#This Row],[sneto]]</f>
        <v>0</v>
      </c>
      <c r="T200" s="71">
        <f>_xlfn.XLOOKUP(Tabla20[[#This Row],[COD]],TMES[COD],TMES[sneto])</f>
        <v>10000</v>
      </c>
      <c r="U200" s="28" t="str">
        <f>_xlfn.XLOOKUP(Tabla20[[#This Row],[cedula]],Tabla11[Numero Documento],Tabla11[GEN])</f>
        <v>M</v>
      </c>
      <c r="V200" s="65" t="str">
        <f>_xlfn.XLOOKUP(Tabla20[[#This Row],[cedula]],TMODELO[Numero Documento],TMODELO[Lugar Funciones Codigo])</f>
        <v>01.83</v>
      </c>
    </row>
    <row r="201" spans="1:22" hidden="1">
      <c r="A201" s="57" t="s">
        <v>3053</v>
      </c>
      <c r="B201" s="57" t="s">
        <v>248</v>
      </c>
      <c r="C201" s="57" t="s">
        <v>3088</v>
      </c>
      <c r="D201" s="57" t="str">
        <f>Tabla20[[#This Row],[cedula]]&amp;Tabla20[[#This Row],[ctapresup]]</f>
        <v>075001136132.1.2.2.05</v>
      </c>
      <c r="E201" s="57" t="s">
        <v>3032</v>
      </c>
      <c r="F201" s="38" t="str">
        <f>_xlfn.XLOOKUP(Tabla20[[#This Row],[cedula]],TMODELO[Numero Documento],TMODELO[Empleado])</f>
        <v>YANCARLOS ENCARNACION ENCARNACION</v>
      </c>
      <c r="G201" s="57" t="str">
        <f>_xlfn.XLOOKUP(Tabla20[[#This Row],[cedula]],TMODELO[Numero Documento],TMODELO[Cargo])</f>
        <v>SEGURIDAD MILITAR</v>
      </c>
      <c r="H201" s="57" t="str">
        <f>_xlfn.XLOOKUP(Tabla20[[#This Row],[cedula]],TMODELO[Numero Documento],TMODELO[Lugar Funciones])</f>
        <v>MINISTERIO DE CULTURA</v>
      </c>
      <c r="I201" s="45" t="str">
        <f>_xlfn.XLOOKUP(Tabla20[[#This Row],[cedula]],TCARRERA[CEDULA],TCARRERA[CATEGORIA DEL SERVIDOR],"")</f>
        <v/>
      </c>
      <c r="J201" s="45" t="str">
        <f>Tabla20[[#This Row],[TIPO]]</f>
        <v>SEGURIDAD</v>
      </c>
      <c r="K201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1" s="24" t="str">
        <f>IF(Tabla20[[#This Row],[CARRERA]]="CARRERA ADMINISTRATIVA",Tabla20[[#This Row],[CARRERA]],Tabla20[[#This Row],[STATUS]])</f>
        <v>SEGURIDAD</v>
      </c>
      <c r="M201" s="59" t="str">
        <f>IF(Tabla20[[#This Row],[TIPO]]="Temporales",_xlfn.XLOOKUP(Tabla20[[#This Row],[NOMBRE Y APELLIDO]],TFECHAS[NOMBRE Y APELLIDO],TFECHAS[DESDE]),"")</f>
        <v/>
      </c>
      <c r="N201" s="59" t="str">
        <f>IF(Tabla20[[#This Row],[TIPO]]="Temporales",_xlfn.XLOOKUP(Tabla20[[#This Row],[NOMBRE Y APELLIDO]],TFECHAS[NOMBRE Y APELLIDO],TFECHAS[HASTA]),"")</f>
        <v/>
      </c>
      <c r="O201" s="71">
        <f>_xlfn.XLOOKUP(Tabla20[[#This Row],[COD]],TMES[COD],TMES[sbruto])</f>
        <v>10000</v>
      </c>
      <c r="P201" s="72">
        <f>_xlfn.XLOOKUP(Tabla20[[#This Row],[COD]],TMES[COD],TMES[ISR])</f>
        <v>0</v>
      </c>
      <c r="Q201" s="80">
        <f>_xlfn.XLOOKUP(Tabla20[[#This Row],[COD]],TMES[COD],TMES[SFS])</f>
        <v>0</v>
      </c>
      <c r="R201" s="80">
        <f>_xlfn.XLOOKUP(Tabla20[[#This Row],[COD]],TMES[COD],TMES[AFP])</f>
        <v>0</v>
      </c>
      <c r="S201" s="74">
        <f>Tabla20[[#This Row],[sbruto]]-SUM(Tabla20[[#This Row],[ISR]:[AFP]])-Tabla20[[#This Row],[sneto]]</f>
        <v>0</v>
      </c>
      <c r="T201" s="71">
        <f>_xlfn.XLOOKUP(Tabla20[[#This Row],[COD]],TMES[COD],TMES[sneto])</f>
        <v>10000</v>
      </c>
      <c r="U201" s="28" t="str">
        <f>_xlfn.XLOOKUP(Tabla20[[#This Row],[cedula]],Tabla11[Numero Documento],Tabla11[GEN])</f>
        <v>M</v>
      </c>
      <c r="V201" s="65" t="str">
        <f>_xlfn.XLOOKUP(Tabla20[[#This Row],[cedula]],TMODELO[Numero Documento],TMODELO[Lugar Funciones Codigo])</f>
        <v>01.83</v>
      </c>
    </row>
    <row r="202" spans="1:22" hidden="1">
      <c r="A202" s="57" t="s">
        <v>3053</v>
      </c>
      <c r="B202" s="57" t="s">
        <v>248</v>
      </c>
      <c r="C202" s="57" t="s">
        <v>3088</v>
      </c>
      <c r="D202" s="57" t="str">
        <f>Tabla20[[#This Row],[cedula]]&amp;Tabla20[[#This Row],[ctapresup]]</f>
        <v>402269437572.1.2.2.05</v>
      </c>
      <c r="E202" s="57" t="s">
        <v>3035</v>
      </c>
      <c r="F202" s="38" t="str">
        <f>_xlfn.XLOOKUP(Tabla20[[#This Row],[cedula]],TMODELO[Numero Documento],TMODELO[Empleado])</f>
        <v>YESMEL ANTONIO FERNANDEZ SEPULVEDA</v>
      </c>
      <c r="G202" s="57" t="str">
        <f>_xlfn.XLOOKUP(Tabla20[[#This Row],[cedula]],TMODELO[Numero Documento],TMODELO[Cargo])</f>
        <v>SEGURIDAD MILITAR</v>
      </c>
      <c r="H202" s="57" t="str">
        <f>_xlfn.XLOOKUP(Tabla20[[#This Row],[cedula]],TMODELO[Numero Documento],TMODELO[Lugar Funciones])</f>
        <v>MINISTERIO DE CULTURA</v>
      </c>
      <c r="I202" s="45" t="str">
        <f>_xlfn.XLOOKUP(Tabla20[[#This Row],[cedula]],TCARRERA[CEDULA],TCARRERA[CATEGORIA DEL SERVIDOR],"")</f>
        <v/>
      </c>
      <c r="J202" s="45" t="str">
        <f>Tabla20[[#This Row],[TIPO]]</f>
        <v>SEGURIDAD</v>
      </c>
      <c r="K202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2" s="24" t="str">
        <f>IF(Tabla20[[#This Row],[CARRERA]]="CARRERA ADMINISTRATIVA",Tabla20[[#This Row],[CARRERA]],Tabla20[[#This Row],[STATUS]])</f>
        <v>SEGURIDAD</v>
      </c>
      <c r="M202" s="59" t="str">
        <f>IF(Tabla20[[#This Row],[TIPO]]="Temporales",_xlfn.XLOOKUP(Tabla20[[#This Row],[NOMBRE Y APELLIDO]],TFECHAS[NOMBRE Y APELLIDO],TFECHAS[DESDE]),"")</f>
        <v/>
      </c>
      <c r="N202" s="59" t="str">
        <f>IF(Tabla20[[#This Row],[TIPO]]="Temporales",_xlfn.XLOOKUP(Tabla20[[#This Row],[NOMBRE Y APELLIDO]],TFECHAS[NOMBRE Y APELLIDO],TFECHAS[HASTA]),"")</f>
        <v/>
      </c>
      <c r="O202" s="71">
        <f>_xlfn.XLOOKUP(Tabla20[[#This Row],[COD]],TMES[COD],TMES[sbruto])</f>
        <v>10000</v>
      </c>
      <c r="P202" s="72">
        <f>_xlfn.XLOOKUP(Tabla20[[#This Row],[COD]],TMES[COD],TMES[ISR])</f>
        <v>0</v>
      </c>
      <c r="Q202" s="80">
        <f>_xlfn.XLOOKUP(Tabla20[[#This Row],[COD]],TMES[COD],TMES[SFS])</f>
        <v>0</v>
      </c>
      <c r="R202" s="80">
        <f>_xlfn.XLOOKUP(Tabla20[[#This Row],[COD]],TMES[COD],TMES[AFP])</f>
        <v>0</v>
      </c>
      <c r="S202" s="74">
        <f>Tabla20[[#This Row],[sbruto]]-SUM(Tabla20[[#This Row],[ISR]:[AFP]])-Tabla20[[#This Row],[sneto]]</f>
        <v>0</v>
      </c>
      <c r="T202" s="71">
        <f>_xlfn.XLOOKUP(Tabla20[[#This Row],[COD]],TMES[COD],TMES[sneto])</f>
        <v>10000</v>
      </c>
      <c r="U202" s="28" t="str">
        <f>_xlfn.XLOOKUP(Tabla20[[#This Row],[cedula]],Tabla11[Numero Documento],Tabla11[GEN])</f>
        <v>M</v>
      </c>
      <c r="V202" s="65" t="str">
        <f>_xlfn.XLOOKUP(Tabla20[[#This Row],[cedula]],TMODELO[Numero Documento],TMODELO[Lugar Funciones Codigo])</f>
        <v>01.83</v>
      </c>
    </row>
    <row r="203" spans="1:22" hidden="1">
      <c r="A203" s="57" t="s">
        <v>3053</v>
      </c>
      <c r="B203" s="57" t="s">
        <v>248</v>
      </c>
      <c r="C203" s="57" t="s">
        <v>3088</v>
      </c>
      <c r="D203" s="57" t="str">
        <f>Tabla20[[#This Row],[cedula]]&amp;Tabla20[[#This Row],[ctapresup]]</f>
        <v>001116959122.1.2.2.05</v>
      </c>
      <c r="E203" s="57" t="s">
        <v>3038</v>
      </c>
      <c r="F203" s="38" t="str">
        <f>_xlfn.XLOOKUP(Tabla20[[#This Row],[cedula]],TMODELO[Numero Documento],TMODELO[Empleado])</f>
        <v>ZENON MONTERO MORILLO</v>
      </c>
      <c r="G203" s="57" t="str">
        <f>_xlfn.XLOOKUP(Tabla20[[#This Row],[cedula]],TMODELO[Numero Documento],TMODELO[Cargo])</f>
        <v>SEGURIDAD MILITAR</v>
      </c>
      <c r="H203" s="57" t="str">
        <f>_xlfn.XLOOKUP(Tabla20[[#This Row],[cedula]],TMODELO[Numero Documento],TMODELO[Lugar Funciones])</f>
        <v>MINISTERIO DE CULTURA</v>
      </c>
      <c r="I203" s="45" t="str">
        <f>_xlfn.XLOOKUP(Tabla20[[#This Row],[cedula]],TCARRERA[CEDULA],TCARRERA[CATEGORIA DEL SERVIDOR],"")</f>
        <v/>
      </c>
      <c r="J203" s="45" t="str">
        <f>Tabla20[[#This Row],[TIPO]]</f>
        <v>SEGURIDAD</v>
      </c>
      <c r="K203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3" s="24" t="str">
        <f>IF(Tabla20[[#This Row],[CARRERA]]="CARRERA ADMINISTRATIVA",Tabla20[[#This Row],[CARRERA]],Tabla20[[#This Row],[STATUS]])</f>
        <v>SEGURIDAD</v>
      </c>
      <c r="M203" s="59" t="str">
        <f>IF(Tabla20[[#This Row],[TIPO]]="Temporales",_xlfn.XLOOKUP(Tabla20[[#This Row],[NOMBRE Y APELLIDO]],TFECHAS[NOMBRE Y APELLIDO],TFECHAS[DESDE]),"")</f>
        <v/>
      </c>
      <c r="N203" s="59" t="str">
        <f>IF(Tabla20[[#This Row],[TIPO]]="Temporales",_xlfn.XLOOKUP(Tabla20[[#This Row],[NOMBRE Y APELLIDO]],TFECHAS[NOMBRE Y APELLIDO],TFECHAS[HASTA]),"")</f>
        <v/>
      </c>
      <c r="O203" s="71">
        <f>_xlfn.XLOOKUP(Tabla20[[#This Row],[COD]],TMES[COD],TMES[sbruto])</f>
        <v>10000</v>
      </c>
      <c r="P203" s="72">
        <f>_xlfn.XLOOKUP(Tabla20[[#This Row],[COD]],TMES[COD],TMES[ISR])</f>
        <v>0</v>
      </c>
      <c r="Q203" s="80">
        <f>_xlfn.XLOOKUP(Tabla20[[#This Row],[COD]],TMES[COD],TMES[SFS])</f>
        <v>0</v>
      </c>
      <c r="R203" s="80">
        <f>_xlfn.XLOOKUP(Tabla20[[#This Row],[COD]],TMES[COD],TMES[AFP])</f>
        <v>0</v>
      </c>
      <c r="S203" s="74">
        <f>Tabla20[[#This Row],[sbruto]]-SUM(Tabla20[[#This Row],[ISR]:[AFP]])-Tabla20[[#This Row],[sneto]]</f>
        <v>0</v>
      </c>
      <c r="T203" s="71">
        <f>_xlfn.XLOOKUP(Tabla20[[#This Row],[COD]],TMES[COD],TMES[sneto])</f>
        <v>10000</v>
      </c>
      <c r="U203" s="28" t="str">
        <f>_xlfn.XLOOKUP(Tabla20[[#This Row],[cedula]],Tabla11[Numero Documento],Tabla11[GEN])</f>
        <v>M</v>
      </c>
      <c r="V203" s="65" t="str">
        <f>_xlfn.XLOOKUP(Tabla20[[#This Row],[cedula]],TMODELO[Numero Documento],TMODELO[Lugar Funciones Codigo])</f>
        <v>01.83</v>
      </c>
    </row>
    <row r="204" spans="1:22" hidden="1">
      <c r="A204" s="38" t="s">
        <v>3053</v>
      </c>
      <c r="B204" s="38" t="s">
        <v>248</v>
      </c>
      <c r="C204" s="38" t="s">
        <v>3088</v>
      </c>
      <c r="D204" s="38" t="str">
        <f>Tabla20[[#This Row],[cedula]]&amp;Tabla20[[#This Row],[ctapresup]]</f>
        <v>011003205532.1.2.2.05</v>
      </c>
      <c r="E204" s="38" t="s">
        <v>3064</v>
      </c>
      <c r="F204" s="38" t="str">
        <f>_xlfn.XLOOKUP(Tabla20[[#This Row],[cedula]],TMODELO[Numero Documento],TMODELO[Empleado])</f>
        <v>OBISPO ENCARNACION ENCARNACION</v>
      </c>
      <c r="G204" s="38" t="str">
        <f>_xlfn.XLOOKUP(Tabla20[[#This Row],[cedula]],TMODELO[Numero Documento],TMODELO[Cargo])</f>
        <v>SEGURIDAD MILITAR</v>
      </c>
      <c r="H204" s="38" t="str">
        <f>_xlfn.XLOOKUP(Tabla20[[#This Row],[cedula]],TMODELO[Numero Documento],TMODELO[Lugar Funciones])</f>
        <v>MINISTERIO DE CULTURA</v>
      </c>
      <c r="I204" s="45" t="str">
        <f>_xlfn.XLOOKUP(Tabla20[[#This Row],[cedula]],TCARRERA[CEDULA],TCARRERA[CATEGORIA DEL SERVIDOR],"")</f>
        <v/>
      </c>
      <c r="J204" s="45" t="str">
        <f>Tabla20[[#This Row],[TIPO]]</f>
        <v>SEGURIDAD</v>
      </c>
      <c r="K20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4" s="24" t="str">
        <f>IF(Tabla20[[#This Row],[CARRERA]]="CARRERA ADMINISTRATIVA",Tabla20[[#This Row],[CARRERA]],Tabla20[[#This Row],[STATUS]])</f>
        <v>SEGURIDAD</v>
      </c>
      <c r="M204" s="35" t="str">
        <f>IF(Tabla20[[#This Row],[TIPO]]="Temporales",_xlfn.XLOOKUP(Tabla20[[#This Row],[NOMBRE Y APELLIDO]],TFECHAS[NOMBRE Y APELLIDO],TFECHAS[DESDE]),"")</f>
        <v/>
      </c>
      <c r="N204" s="35" t="str">
        <f>IF(Tabla20[[#This Row],[TIPO]]="Temporales",_xlfn.XLOOKUP(Tabla20[[#This Row],[NOMBRE Y APELLIDO]],TFECHAS[NOMBRE Y APELLIDO],TFECHAS[HASTA]),"")</f>
        <v/>
      </c>
      <c r="O204" s="39">
        <f>_xlfn.XLOOKUP(Tabla20[[#This Row],[COD]],TMES[COD],TMES[sbruto])</f>
        <v>9500</v>
      </c>
      <c r="P204" s="44">
        <f>_xlfn.XLOOKUP(Tabla20[[#This Row],[COD]],TMES[COD],TMES[ISR])</f>
        <v>0</v>
      </c>
      <c r="Q204" s="40">
        <f>_xlfn.XLOOKUP(Tabla20[[#This Row],[COD]],TMES[COD],TMES[SFS])</f>
        <v>0</v>
      </c>
      <c r="R204" s="40">
        <f>_xlfn.XLOOKUP(Tabla20[[#This Row],[COD]],TMES[COD],TMES[AFP])</f>
        <v>0</v>
      </c>
      <c r="S204" s="40">
        <f>Tabla20[[#This Row],[sbruto]]-SUM(Tabla20[[#This Row],[ISR]:[AFP]])-Tabla20[[#This Row],[sneto]]</f>
        <v>0</v>
      </c>
      <c r="T204" s="40">
        <f>_xlfn.XLOOKUP(Tabla20[[#This Row],[COD]],TMES[COD],TMES[sneto])</f>
        <v>9500</v>
      </c>
      <c r="U204" s="28" t="str">
        <f>_xlfn.XLOOKUP(Tabla20[[#This Row],[cedula]],Tabla11[Numero Documento],Tabla11[GEN])</f>
        <v>M</v>
      </c>
      <c r="V204" s="29" t="str">
        <f>_xlfn.XLOOKUP(Tabla20[[#This Row],[cedula]],TMODELO[Numero Documento],TMODELO[Lugar Funciones Codigo])</f>
        <v>01.83</v>
      </c>
    </row>
    <row r="205" spans="1:22" hidden="1">
      <c r="A205" s="38" t="s">
        <v>3053</v>
      </c>
      <c r="B205" s="38" t="s">
        <v>248</v>
      </c>
      <c r="C205" s="38" t="s">
        <v>3088</v>
      </c>
      <c r="D205" s="38" t="str">
        <f>Tabla20[[#This Row],[cedula]]&amp;Tabla20[[#This Row],[ctapresup]]</f>
        <v>008003296662.1.2.2.05</v>
      </c>
      <c r="E205" s="38" t="s">
        <v>2963</v>
      </c>
      <c r="F205" s="38" t="str">
        <f>_xlfn.XLOOKUP(Tabla20[[#This Row],[cedula]],TMODELO[Numero Documento],TMODELO[Empleado])</f>
        <v>JOHAN MANUEL GURIDIS</v>
      </c>
      <c r="G205" s="38" t="str">
        <f>_xlfn.XLOOKUP(Tabla20[[#This Row],[cedula]],TMODELO[Numero Documento],TMODELO[Cargo])</f>
        <v>SEGURIDAD MILITAR</v>
      </c>
      <c r="H205" s="38" t="str">
        <f>_xlfn.XLOOKUP(Tabla20[[#This Row],[cedula]],TMODELO[Numero Documento],TMODELO[Lugar Funciones])</f>
        <v>MINISTERIO DE CULTURA</v>
      </c>
      <c r="I205" s="45" t="str">
        <f>_xlfn.XLOOKUP(Tabla20[[#This Row],[cedula]],TCARRERA[CEDULA],TCARRERA[CATEGORIA DEL SERVIDOR],"")</f>
        <v/>
      </c>
      <c r="J205" s="45" t="str">
        <f>Tabla20[[#This Row],[TIPO]]</f>
        <v>SEGURIDAD</v>
      </c>
      <c r="K20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5" s="24" t="str">
        <f>IF(Tabla20[[#This Row],[CARRERA]]="CARRERA ADMINISTRATIVA",Tabla20[[#This Row],[CARRERA]],Tabla20[[#This Row],[STATUS]])</f>
        <v>SEGURIDAD</v>
      </c>
      <c r="M205" s="35" t="str">
        <f>IF(Tabla20[[#This Row],[TIPO]]="Temporales",_xlfn.XLOOKUP(Tabla20[[#This Row],[NOMBRE Y APELLIDO]],TFECHAS[NOMBRE Y APELLIDO],TFECHAS[DESDE]),"")</f>
        <v/>
      </c>
      <c r="N205" s="35" t="str">
        <f>IF(Tabla20[[#This Row],[TIPO]]="Temporales",_xlfn.XLOOKUP(Tabla20[[#This Row],[NOMBRE Y APELLIDO]],TFECHAS[NOMBRE Y APELLIDO],TFECHAS[HASTA]),"")</f>
        <v/>
      </c>
      <c r="O205" s="39">
        <f>_xlfn.XLOOKUP(Tabla20[[#This Row],[COD]],TMES[COD],TMES[sbruto])</f>
        <v>9000</v>
      </c>
      <c r="P205" s="44">
        <f>_xlfn.XLOOKUP(Tabla20[[#This Row],[COD]],TMES[COD],TMES[ISR])</f>
        <v>0</v>
      </c>
      <c r="Q205" s="40">
        <f>_xlfn.XLOOKUP(Tabla20[[#This Row],[COD]],TMES[COD],TMES[SFS])</f>
        <v>0</v>
      </c>
      <c r="R205" s="40">
        <f>_xlfn.XLOOKUP(Tabla20[[#This Row],[COD]],TMES[COD],TMES[AFP])</f>
        <v>0</v>
      </c>
      <c r="S205" s="40">
        <f>Tabla20[[#This Row],[sbruto]]-SUM(Tabla20[[#This Row],[ISR]:[AFP]])-Tabla20[[#This Row],[sneto]]</f>
        <v>0</v>
      </c>
      <c r="T205" s="40">
        <f>_xlfn.XLOOKUP(Tabla20[[#This Row],[COD]],TMES[COD],TMES[sneto])</f>
        <v>9000</v>
      </c>
      <c r="U205" s="28" t="str">
        <f>_xlfn.XLOOKUP(Tabla20[[#This Row],[cedula]],Tabla11[Numero Documento],Tabla11[GEN])</f>
        <v>F</v>
      </c>
      <c r="V205" s="29" t="str">
        <f>_xlfn.XLOOKUP(Tabla20[[#This Row],[cedula]],TMODELO[Numero Documento],TMODELO[Lugar Funciones Codigo])</f>
        <v>01.83</v>
      </c>
    </row>
    <row r="206" spans="1:22" hidden="1">
      <c r="A206" s="38" t="s">
        <v>3053</v>
      </c>
      <c r="B206" s="38" t="s">
        <v>248</v>
      </c>
      <c r="C206" s="38" t="s">
        <v>3088</v>
      </c>
      <c r="D206" s="38" t="str">
        <f>Tabla20[[#This Row],[cedula]]&amp;Tabla20[[#This Row],[ctapresup]]</f>
        <v>012008200492.1.2.2.05</v>
      </c>
      <c r="E206" s="38" t="s">
        <v>2992</v>
      </c>
      <c r="F206" s="38" t="str">
        <f>_xlfn.XLOOKUP(Tabla20[[#This Row],[cedula]],TMODELO[Numero Documento],TMODELO[Empleado])</f>
        <v>LUIS MANUEL OTAÑO OTAÑO</v>
      </c>
      <c r="G206" s="38" t="str">
        <f>_xlfn.XLOOKUP(Tabla20[[#This Row],[cedula]],TMODELO[Numero Documento],TMODELO[Cargo])</f>
        <v>SEGURIDAD MILITAR</v>
      </c>
      <c r="H206" s="38" t="str">
        <f>_xlfn.XLOOKUP(Tabla20[[#This Row],[cedula]],TMODELO[Numero Documento],TMODELO[Lugar Funciones])</f>
        <v>MINISTERIO DE CULTURA</v>
      </c>
      <c r="I206" s="45" t="str">
        <f>_xlfn.XLOOKUP(Tabla20[[#This Row],[cedula]],TCARRERA[CEDULA],TCARRERA[CATEGORIA DEL SERVIDOR],"")</f>
        <v/>
      </c>
      <c r="J206" s="45" t="str">
        <f>Tabla20[[#This Row],[TIPO]]</f>
        <v>SEGURIDAD</v>
      </c>
      <c r="K20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6" s="24" t="str">
        <f>IF(Tabla20[[#This Row],[CARRERA]]="CARRERA ADMINISTRATIVA",Tabla20[[#This Row],[CARRERA]],Tabla20[[#This Row],[STATUS]])</f>
        <v>SEGURIDAD</v>
      </c>
      <c r="M206" s="35" t="str">
        <f>IF(Tabla20[[#This Row],[TIPO]]="Temporales",_xlfn.XLOOKUP(Tabla20[[#This Row],[NOMBRE Y APELLIDO]],TFECHAS[NOMBRE Y APELLIDO],TFECHAS[DESDE]),"")</f>
        <v/>
      </c>
      <c r="N206" s="35" t="str">
        <f>IF(Tabla20[[#This Row],[TIPO]]="Temporales",_xlfn.XLOOKUP(Tabla20[[#This Row],[NOMBRE Y APELLIDO]],TFECHAS[NOMBRE Y APELLIDO],TFECHAS[HASTA]),"")</f>
        <v/>
      </c>
      <c r="O206" s="39">
        <f>_xlfn.XLOOKUP(Tabla20[[#This Row],[COD]],TMES[COD],TMES[sbruto])</f>
        <v>9000</v>
      </c>
      <c r="P206" s="42">
        <f>_xlfn.XLOOKUP(Tabla20[[#This Row],[COD]],TMES[COD],TMES[ISR])</f>
        <v>0</v>
      </c>
      <c r="Q206" s="40">
        <f>_xlfn.XLOOKUP(Tabla20[[#This Row],[COD]],TMES[COD],TMES[SFS])</f>
        <v>0</v>
      </c>
      <c r="R206" s="40">
        <f>_xlfn.XLOOKUP(Tabla20[[#This Row],[COD]],TMES[COD],TMES[AFP])</f>
        <v>0</v>
      </c>
      <c r="S206" s="40">
        <f>Tabla20[[#This Row],[sbruto]]-SUM(Tabla20[[#This Row],[ISR]:[AFP]])-Tabla20[[#This Row],[sneto]]</f>
        <v>0</v>
      </c>
      <c r="T206" s="40">
        <f>_xlfn.XLOOKUP(Tabla20[[#This Row],[COD]],TMES[COD],TMES[sneto])</f>
        <v>9000</v>
      </c>
      <c r="U206" s="28" t="str">
        <f>_xlfn.XLOOKUP(Tabla20[[#This Row],[cedula]],Tabla11[Numero Documento],Tabla11[GEN])</f>
        <v>M</v>
      </c>
      <c r="V206" s="29" t="str">
        <f>_xlfn.XLOOKUP(Tabla20[[#This Row],[cedula]],TMODELO[Numero Documento],TMODELO[Lugar Funciones Codigo])</f>
        <v>01.83</v>
      </c>
    </row>
    <row r="207" spans="1:22" hidden="1">
      <c r="A207" s="38" t="s">
        <v>3053</v>
      </c>
      <c r="B207" s="38" t="s">
        <v>248</v>
      </c>
      <c r="C207" s="38" t="s">
        <v>3088</v>
      </c>
      <c r="D207" s="38" t="str">
        <f>Tabla20[[#This Row],[cedula]]&amp;Tabla20[[#This Row],[ctapresup]]</f>
        <v>093006799592.1.2.2.05</v>
      </c>
      <c r="E207" s="38" t="s">
        <v>3000</v>
      </c>
      <c r="F207" s="38" t="str">
        <f>_xlfn.XLOOKUP(Tabla20[[#This Row],[cedula]],TMODELO[Numero Documento],TMODELO[Empleado])</f>
        <v>MARY JOE PEREZ GOMEZ</v>
      </c>
      <c r="G207" s="38" t="str">
        <f>_xlfn.XLOOKUP(Tabla20[[#This Row],[cedula]],TMODELO[Numero Documento],TMODELO[Cargo])</f>
        <v>SEGURIDAD MILITAR</v>
      </c>
      <c r="H207" s="38" t="str">
        <f>_xlfn.XLOOKUP(Tabla20[[#This Row],[cedula]],TMODELO[Numero Documento],TMODELO[Lugar Funciones])</f>
        <v>MINISTERIO DE CULTURA</v>
      </c>
      <c r="I207" s="45" t="str">
        <f>_xlfn.XLOOKUP(Tabla20[[#This Row],[cedula]],TCARRERA[CEDULA],TCARRERA[CATEGORIA DEL SERVIDOR],"")</f>
        <v/>
      </c>
      <c r="J207" s="45" t="str">
        <f>Tabla20[[#This Row],[TIPO]]</f>
        <v>SEGURIDAD</v>
      </c>
      <c r="K20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7" s="24" t="str">
        <f>IF(Tabla20[[#This Row],[CARRERA]]="CARRERA ADMINISTRATIVA",Tabla20[[#This Row],[CARRERA]],Tabla20[[#This Row],[STATUS]])</f>
        <v>SEGURIDAD</v>
      </c>
      <c r="M207" s="35" t="str">
        <f>IF(Tabla20[[#This Row],[TIPO]]="Temporales",_xlfn.XLOOKUP(Tabla20[[#This Row],[NOMBRE Y APELLIDO]],TFECHAS[NOMBRE Y APELLIDO],TFECHAS[DESDE]),"")</f>
        <v/>
      </c>
      <c r="N207" s="35" t="str">
        <f>IF(Tabla20[[#This Row],[TIPO]]="Temporales",_xlfn.XLOOKUP(Tabla20[[#This Row],[NOMBRE Y APELLIDO]],TFECHAS[NOMBRE Y APELLIDO],TFECHAS[HASTA]),"")</f>
        <v/>
      </c>
      <c r="O207" s="39">
        <f>_xlfn.XLOOKUP(Tabla20[[#This Row],[COD]],TMES[COD],TMES[sbruto])</f>
        <v>9000</v>
      </c>
      <c r="P207" s="42">
        <f>_xlfn.XLOOKUP(Tabla20[[#This Row],[COD]],TMES[COD],TMES[ISR])</f>
        <v>0</v>
      </c>
      <c r="Q207" s="40">
        <f>_xlfn.XLOOKUP(Tabla20[[#This Row],[COD]],TMES[COD],TMES[SFS])</f>
        <v>0</v>
      </c>
      <c r="R207" s="40">
        <f>_xlfn.XLOOKUP(Tabla20[[#This Row],[COD]],TMES[COD],TMES[AFP])</f>
        <v>0</v>
      </c>
      <c r="S207" s="40">
        <f>Tabla20[[#This Row],[sbruto]]-SUM(Tabla20[[#This Row],[ISR]:[AFP]])-Tabla20[[#This Row],[sneto]]</f>
        <v>0</v>
      </c>
      <c r="T207" s="40">
        <f>_xlfn.XLOOKUP(Tabla20[[#This Row],[COD]],TMES[COD],TMES[sneto])</f>
        <v>9000</v>
      </c>
      <c r="U207" s="28" t="str">
        <f>_xlfn.XLOOKUP(Tabla20[[#This Row],[cedula]],Tabla11[Numero Documento],Tabla11[GEN])</f>
        <v>F</v>
      </c>
      <c r="V207" s="29" t="str">
        <f>_xlfn.XLOOKUP(Tabla20[[#This Row],[cedula]],TMODELO[Numero Documento],TMODELO[Lugar Funciones Codigo])</f>
        <v>01.83</v>
      </c>
    </row>
    <row r="208" spans="1:22" hidden="1">
      <c r="A208" s="38" t="s">
        <v>3053</v>
      </c>
      <c r="B208" s="38" t="s">
        <v>248</v>
      </c>
      <c r="C208" s="38" t="s">
        <v>3088</v>
      </c>
      <c r="D208" s="38" t="str">
        <f>Tabla20[[#This Row],[cedula]]&amp;Tabla20[[#This Row],[ctapresup]]</f>
        <v>018006238842.1.2.2.05</v>
      </c>
      <c r="E208" s="38" t="s">
        <v>2918</v>
      </c>
      <c r="F208" s="38" t="str">
        <f>_xlfn.XLOOKUP(Tabla20[[#This Row],[cedula]],TMODELO[Numero Documento],TMODELO[Empleado])</f>
        <v>ALGENIS GARCIA LOPEZ</v>
      </c>
      <c r="G208" s="38" t="str">
        <f>_xlfn.XLOOKUP(Tabla20[[#This Row],[cedula]],TMODELO[Numero Documento],TMODELO[Cargo])</f>
        <v>SEGURIDAD MILITAR</v>
      </c>
      <c r="H208" s="38" t="str">
        <f>_xlfn.XLOOKUP(Tabla20[[#This Row],[cedula]],TMODELO[Numero Documento],TMODELO[Lugar Funciones])</f>
        <v>MINISTERIO DE CULTURA</v>
      </c>
      <c r="I208" s="45" t="str">
        <f>_xlfn.XLOOKUP(Tabla20[[#This Row],[cedula]],TCARRERA[CEDULA],TCARRERA[CATEGORIA DEL SERVIDOR],"")</f>
        <v/>
      </c>
      <c r="J208" s="45" t="str">
        <f>Tabla20[[#This Row],[TIPO]]</f>
        <v>SEGURIDAD</v>
      </c>
      <c r="K20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8" s="24" t="str">
        <f>IF(Tabla20[[#This Row],[CARRERA]]="CARRERA ADMINISTRATIVA",Tabla20[[#This Row],[CARRERA]],Tabla20[[#This Row],[STATUS]])</f>
        <v>SEGURIDAD</v>
      </c>
      <c r="M208" s="34" t="str">
        <f>IF(Tabla20[[#This Row],[TIPO]]="Temporales",_xlfn.XLOOKUP(Tabla20[[#This Row],[NOMBRE Y APELLIDO]],TFECHAS[NOMBRE Y APELLIDO],TFECHAS[DESDE]),"")</f>
        <v/>
      </c>
      <c r="N208" s="34" t="str">
        <f>IF(Tabla20[[#This Row],[TIPO]]="Temporales",_xlfn.XLOOKUP(Tabla20[[#This Row],[NOMBRE Y APELLIDO]],TFECHAS[NOMBRE Y APELLIDO],TFECHAS[HASTA]),"")</f>
        <v/>
      </c>
      <c r="O208" s="39">
        <f>_xlfn.XLOOKUP(Tabla20[[#This Row],[COD]],TMES[COD],TMES[sbruto])</f>
        <v>8500</v>
      </c>
      <c r="P208" s="40">
        <f>_xlfn.XLOOKUP(Tabla20[[#This Row],[COD]],TMES[COD],TMES[ISR])</f>
        <v>0</v>
      </c>
      <c r="Q208" s="40">
        <f>_xlfn.XLOOKUP(Tabla20[[#This Row],[COD]],TMES[COD],TMES[SFS])</f>
        <v>0</v>
      </c>
      <c r="R208" s="40">
        <f>_xlfn.XLOOKUP(Tabla20[[#This Row],[COD]],TMES[COD],TMES[AFP])</f>
        <v>0</v>
      </c>
      <c r="S208" s="40">
        <f>Tabla20[[#This Row],[sbruto]]-SUM(Tabla20[[#This Row],[ISR]:[AFP]])-Tabla20[[#This Row],[sneto]]</f>
        <v>0</v>
      </c>
      <c r="T208" s="40">
        <f>_xlfn.XLOOKUP(Tabla20[[#This Row],[COD]],TMES[COD],TMES[sneto])</f>
        <v>8500</v>
      </c>
      <c r="U208" s="28" t="str">
        <f>_xlfn.XLOOKUP(Tabla20[[#This Row],[cedula]],Tabla11[Numero Documento],Tabla11[GEN])</f>
        <v>M</v>
      </c>
      <c r="V208" s="29" t="str">
        <f>_xlfn.XLOOKUP(Tabla20[[#This Row],[cedula]],TMODELO[Numero Documento],TMODELO[Lugar Funciones Codigo])</f>
        <v>01.83</v>
      </c>
    </row>
    <row r="209" spans="1:22" hidden="1">
      <c r="A209" s="38" t="s">
        <v>3053</v>
      </c>
      <c r="B209" s="38" t="s">
        <v>248</v>
      </c>
      <c r="C209" s="38" t="s">
        <v>3088</v>
      </c>
      <c r="D209" s="38" t="str">
        <f>Tabla20[[#This Row],[cedula]]&amp;Tabla20[[#This Row],[ctapresup]]</f>
        <v>001193791052.1.2.2.05</v>
      </c>
      <c r="E209" s="38" t="s">
        <v>2922</v>
      </c>
      <c r="F209" s="38" t="str">
        <f>_xlfn.XLOOKUP(Tabla20[[#This Row],[cedula]],TMODELO[Numero Documento],TMODELO[Empleado])</f>
        <v>ANEURY VENTURA GARCIA</v>
      </c>
      <c r="G209" s="38" t="str">
        <f>_xlfn.XLOOKUP(Tabla20[[#This Row],[cedula]],TMODELO[Numero Documento],TMODELO[Cargo])</f>
        <v>SEGURIDAD MILITAR</v>
      </c>
      <c r="H209" s="38" t="str">
        <f>_xlfn.XLOOKUP(Tabla20[[#This Row],[cedula]],TMODELO[Numero Documento],TMODELO[Lugar Funciones])</f>
        <v>MINISTERIO DE CULTURA</v>
      </c>
      <c r="I209" s="45" t="str">
        <f>_xlfn.XLOOKUP(Tabla20[[#This Row],[cedula]],TCARRERA[CEDULA],TCARRERA[CATEGORIA DEL SERVIDOR],"")</f>
        <v/>
      </c>
      <c r="J209" s="45" t="str">
        <f>Tabla20[[#This Row],[TIPO]]</f>
        <v>SEGURIDAD</v>
      </c>
      <c r="K20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9" s="24" t="str">
        <f>IF(Tabla20[[#This Row],[CARRERA]]="CARRERA ADMINISTRATIVA",Tabla20[[#This Row],[CARRERA]],Tabla20[[#This Row],[STATUS]])</f>
        <v>SEGURIDAD</v>
      </c>
      <c r="M209" s="35" t="str">
        <f>IF(Tabla20[[#This Row],[TIPO]]="Temporales",_xlfn.XLOOKUP(Tabla20[[#This Row],[NOMBRE Y APELLIDO]],TFECHAS[NOMBRE Y APELLIDO],TFECHAS[DESDE]),"")</f>
        <v/>
      </c>
      <c r="N209" s="35" t="str">
        <f>IF(Tabla20[[#This Row],[TIPO]]="Temporales",_xlfn.XLOOKUP(Tabla20[[#This Row],[NOMBRE Y APELLIDO]],TFECHAS[NOMBRE Y APELLIDO],TFECHAS[HASTA]),"")</f>
        <v/>
      </c>
      <c r="O209" s="39">
        <f>_xlfn.XLOOKUP(Tabla20[[#This Row],[COD]],TMES[COD],TMES[sbruto])</f>
        <v>8000</v>
      </c>
      <c r="P209" s="44">
        <f>_xlfn.XLOOKUP(Tabla20[[#This Row],[COD]],TMES[COD],TMES[ISR])</f>
        <v>0</v>
      </c>
      <c r="Q209" s="40">
        <f>_xlfn.XLOOKUP(Tabla20[[#This Row],[COD]],TMES[COD],TMES[SFS])</f>
        <v>0</v>
      </c>
      <c r="R209" s="40">
        <f>_xlfn.XLOOKUP(Tabla20[[#This Row],[COD]],TMES[COD],TMES[AFP])</f>
        <v>0</v>
      </c>
      <c r="S209" s="40">
        <f>Tabla20[[#This Row],[sbruto]]-SUM(Tabla20[[#This Row],[ISR]:[AFP]])-Tabla20[[#This Row],[sneto]]</f>
        <v>0</v>
      </c>
      <c r="T209" s="40">
        <f>_xlfn.XLOOKUP(Tabla20[[#This Row],[COD]],TMES[COD],TMES[sneto])</f>
        <v>8000</v>
      </c>
      <c r="U209" s="28" t="str">
        <f>_xlfn.XLOOKUP(Tabla20[[#This Row],[cedula]],Tabla11[Numero Documento],Tabla11[GEN])</f>
        <v>M</v>
      </c>
      <c r="V209" s="29" t="str">
        <f>_xlfn.XLOOKUP(Tabla20[[#This Row],[cedula]],TMODELO[Numero Documento],TMODELO[Lugar Funciones Codigo])</f>
        <v>01.83</v>
      </c>
    </row>
    <row r="210" spans="1:22" hidden="1">
      <c r="A210" s="38" t="s">
        <v>3053</v>
      </c>
      <c r="B210" s="38" t="s">
        <v>248</v>
      </c>
      <c r="C210" s="38" t="s">
        <v>3088</v>
      </c>
      <c r="D210" s="38" t="str">
        <f>Tabla20[[#This Row],[cedula]]&amp;Tabla20[[#This Row],[ctapresup]]</f>
        <v>093007843612.1.2.2.05</v>
      </c>
      <c r="E210" s="38" t="s">
        <v>2943</v>
      </c>
      <c r="F210" s="38" t="str">
        <f>_xlfn.XLOOKUP(Tabla20[[#This Row],[cedula]],TMODELO[Numero Documento],TMODELO[Empleado])</f>
        <v>ERNESTO ENRIQUE MATOS</v>
      </c>
      <c r="G210" s="38" t="str">
        <f>_xlfn.XLOOKUP(Tabla20[[#This Row],[cedula]],TMODELO[Numero Documento],TMODELO[Cargo])</f>
        <v>SEGURIDAD MILITAR</v>
      </c>
      <c r="H210" s="38" t="str">
        <f>_xlfn.XLOOKUP(Tabla20[[#This Row],[cedula]],TMODELO[Numero Documento],TMODELO[Lugar Funciones])</f>
        <v>MINISTERIO DE CULTURA</v>
      </c>
      <c r="I210" s="45" t="str">
        <f>_xlfn.XLOOKUP(Tabla20[[#This Row],[cedula]],TCARRERA[CEDULA],TCARRERA[CATEGORIA DEL SERVIDOR],"")</f>
        <v/>
      </c>
      <c r="J210" s="45" t="str">
        <f>Tabla20[[#This Row],[TIPO]]</f>
        <v>SEGURIDAD</v>
      </c>
      <c r="K21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0" s="24" t="str">
        <f>IF(Tabla20[[#This Row],[CARRERA]]="CARRERA ADMINISTRATIVA",Tabla20[[#This Row],[CARRERA]],Tabla20[[#This Row],[STATUS]])</f>
        <v>SEGURIDAD</v>
      </c>
      <c r="M210" s="35" t="str">
        <f>IF(Tabla20[[#This Row],[TIPO]]="Temporales",_xlfn.XLOOKUP(Tabla20[[#This Row],[NOMBRE Y APELLIDO]],TFECHAS[NOMBRE Y APELLIDO],TFECHAS[DESDE]),"")</f>
        <v/>
      </c>
      <c r="N210" s="35" t="str">
        <f>IF(Tabla20[[#This Row],[TIPO]]="Temporales",_xlfn.XLOOKUP(Tabla20[[#This Row],[NOMBRE Y APELLIDO]],TFECHAS[NOMBRE Y APELLIDO],TFECHAS[HASTA]),"")</f>
        <v/>
      </c>
      <c r="O210" s="39">
        <f>_xlfn.XLOOKUP(Tabla20[[#This Row],[COD]],TMES[COD],TMES[sbruto])</f>
        <v>8000</v>
      </c>
      <c r="P210" s="44">
        <f>_xlfn.XLOOKUP(Tabla20[[#This Row],[COD]],TMES[COD],TMES[ISR])</f>
        <v>0</v>
      </c>
      <c r="Q210" s="40">
        <f>_xlfn.XLOOKUP(Tabla20[[#This Row],[COD]],TMES[COD],TMES[SFS])</f>
        <v>0</v>
      </c>
      <c r="R210" s="40">
        <f>_xlfn.XLOOKUP(Tabla20[[#This Row],[COD]],TMES[COD],TMES[AFP])</f>
        <v>0</v>
      </c>
      <c r="S210" s="40">
        <f>Tabla20[[#This Row],[sbruto]]-SUM(Tabla20[[#This Row],[ISR]:[AFP]])-Tabla20[[#This Row],[sneto]]</f>
        <v>0</v>
      </c>
      <c r="T210" s="40">
        <f>_xlfn.XLOOKUP(Tabla20[[#This Row],[COD]],TMES[COD],TMES[sneto])</f>
        <v>8000</v>
      </c>
      <c r="U210" s="28" t="str">
        <f>_xlfn.XLOOKUP(Tabla20[[#This Row],[cedula]],Tabla11[Numero Documento],Tabla11[GEN])</f>
        <v>M</v>
      </c>
      <c r="V210" s="29" t="str">
        <f>_xlfn.XLOOKUP(Tabla20[[#This Row],[cedula]],TMODELO[Numero Documento],TMODELO[Lugar Funciones Codigo])</f>
        <v>01.83</v>
      </c>
    </row>
    <row r="211" spans="1:22" hidden="1">
      <c r="A211" s="38" t="s">
        <v>3053</v>
      </c>
      <c r="B211" s="38" t="s">
        <v>248</v>
      </c>
      <c r="C211" s="38" t="s">
        <v>3088</v>
      </c>
      <c r="D211" s="38" t="str">
        <f>Tabla20[[#This Row],[cedula]]&amp;Tabla20[[#This Row],[ctapresup]]</f>
        <v>047012086562.1.2.2.05</v>
      </c>
      <c r="E211" s="38" t="s">
        <v>2951</v>
      </c>
      <c r="F211" s="38" t="str">
        <f>_xlfn.XLOOKUP(Tabla20[[#This Row],[cedula]],TMODELO[Numero Documento],TMODELO[Empleado])</f>
        <v>FRANKLIN HERIBERTO MORETA</v>
      </c>
      <c r="G211" s="38" t="str">
        <f>_xlfn.XLOOKUP(Tabla20[[#This Row],[cedula]],TMODELO[Numero Documento],TMODELO[Cargo])</f>
        <v>SEGURIDAD MILITAR</v>
      </c>
      <c r="H211" s="38" t="str">
        <f>_xlfn.XLOOKUP(Tabla20[[#This Row],[cedula]],TMODELO[Numero Documento],TMODELO[Lugar Funciones])</f>
        <v>MINISTERIO DE CULTURA</v>
      </c>
      <c r="I211" s="45" t="str">
        <f>_xlfn.XLOOKUP(Tabla20[[#This Row],[cedula]],TCARRERA[CEDULA],TCARRERA[CATEGORIA DEL SERVIDOR],"")</f>
        <v/>
      </c>
      <c r="J211" s="45" t="str">
        <f>Tabla20[[#This Row],[TIPO]]</f>
        <v>SEGURIDAD</v>
      </c>
      <c r="K2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1" s="24" t="str">
        <f>IF(Tabla20[[#This Row],[CARRERA]]="CARRERA ADMINISTRATIVA",Tabla20[[#This Row],[CARRERA]],Tabla20[[#This Row],[STATUS]])</f>
        <v>SEGURIDAD</v>
      </c>
      <c r="M211" s="34" t="str">
        <f>IF(Tabla20[[#This Row],[TIPO]]="Temporales",_xlfn.XLOOKUP(Tabla20[[#This Row],[NOMBRE Y APELLIDO]],TFECHAS[NOMBRE Y APELLIDO],TFECHAS[DESDE]),"")</f>
        <v/>
      </c>
      <c r="N211" s="34" t="str">
        <f>IF(Tabla20[[#This Row],[TIPO]]="Temporales",_xlfn.XLOOKUP(Tabla20[[#This Row],[NOMBRE Y APELLIDO]],TFECHAS[NOMBRE Y APELLIDO],TFECHAS[HASTA]),"")</f>
        <v/>
      </c>
      <c r="O211" s="39">
        <f>_xlfn.XLOOKUP(Tabla20[[#This Row],[COD]],TMES[COD],TMES[sbruto])</f>
        <v>8000</v>
      </c>
      <c r="P211" s="40">
        <f>_xlfn.XLOOKUP(Tabla20[[#This Row],[COD]],TMES[COD],TMES[ISR])</f>
        <v>0</v>
      </c>
      <c r="Q211" s="40">
        <f>_xlfn.XLOOKUP(Tabla20[[#This Row],[COD]],TMES[COD],TMES[SFS])</f>
        <v>0</v>
      </c>
      <c r="R211" s="40">
        <f>_xlfn.XLOOKUP(Tabla20[[#This Row],[COD]],TMES[COD],TMES[AFP])</f>
        <v>0</v>
      </c>
      <c r="S211" s="40">
        <f>Tabla20[[#This Row],[sbruto]]-SUM(Tabla20[[#This Row],[ISR]:[AFP]])-Tabla20[[#This Row],[sneto]]</f>
        <v>0</v>
      </c>
      <c r="T211" s="40">
        <f>_xlfn.XLOOKUP(Tabla20[[#This Row],[COD]],TMES[COD],TMES[sneto])</f>
        <v>8000</v>
      </c>
      <c r="U211" s="28" t="str">
        <f>_xlfn.XLOOKUP(Tabla20[[#This Row],[cedula]],Tabla11[Numero Documento],Tabla11[GEN])</f>
        <v>M</v>
      </c>
      <c r="V211" s="29" t="str">
        <f>_xlfn.XLOOKUP(Tabla20[[#This Row],[cedula]],TMODELO[Numero Documento],TMODELO[Lugar Funciones Codigo])</f>
        <v>01.83</v>
      </c>
    </row>
    <row r="212" spans="1:22" hidden="1">
      <c r="A212" s="38" t="s">
        <v>3053</v>
      </c>
      <c r="B212" s="38" t="s">
        <v>248</v>
      </c>
      <c r="C212" s="38" t="s">
        <v>3088</v>
      </c>
      <c r="D212" s="38" t="str">
        <f>Tabla20[[#This Row],[cedula]]&amp;Tabla20[[#This Row],[ctapresup]]</f>
        <v>011002701212.1.2.2.05</v>
      </c>
      <c r="E212" s="38" t="s">
        <v>2974</v>
      </c>
      <c r="F212" s="38" t="str">
        <f>_xlfn.XLOOKUP(Tabla20[[#This Row],[cedula]],TMODELO[Numero Documento],TMODELO[Empleado])</f>
        <v>JUAN DIAZ DE LA ROSA</v>
      </c>
      <c r="G212" s="38" t="str">
        <f>_xlfn.XLOOKUP(Tabla20[[#This Row],[cedula]],TMODELO[Numero Documento],TMODELO[Cargo])</f>
        <v>SEGURIDAD MILITAR</v>
      </c>
      <c r="H212" s="38" t="str">
        <f>_xlfn.XLOOKUP(Tabla20[[#This Row],[cedula]],TMODELO[Numero Documento],TMODELO[Lugar Funciones])</f>
        <v>MINISTERIO DE CULTURA</v>
      </c>
      <c r="I212" s="45" t="str">
        <f>_xlfn.XLOOKUP(Tabla20[[#This Row],[cedula]],TCARRERA[CEDULA],TCARRERA[CATEGORIA DEL SERVIDOR],"")</f>
        <v/>
      </c>
      <c r="J212" s="45" t="str">
        <f>Tabla20[[#This Row],[TIPO]]</f>
        <v>SEGURIDAD</v>
      </c>
      <c r="K21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2" s="24" t="str">
        <f>IF(Tabla20[[#This Row],[CARRERA]]="CARRERA ADMINISTRATIVA",Tabla20[[#This Row],[CARRERA]],Tabla20[[#This Row],[STATUS]])</f>
        <v>SEGURIDAD</v>
      </c>
      <c r="M212" s="34" t="str">
        <f>IF(Tabla20[[#This Row],[TIPO]]="Temporales",_xlfn.XLOOKUP(Tabla20[[#This Row],[NOMBRE Y APELLIDO]],TFECHAS[NOMBRE Y APELLIDO],TFECHAS[DESDE]),"")</f>
        <v/>
      </c>
      <c r="N212" s="34" t="str">
        <f>IF(Tabla20[[#This Row],[TIPO]]="Temporales",_xlfn.XLOOKUP(Tabla20[[#This Row],[NOMBRE Y APELLIDO]],TFECHAS[NOMBRE Y APELLIDO],TFECHAS[HASTA]),"")</f>
        <v/>
      </c>
      <c r="O212" s="39">
        <f>_xlfn.XLOOKUP(Tabla20[[#This Row],[COD]],TMES[COD],TMES[sbruto])</f>
        <v>8000</v>
      </c>
      <c r="P212" s="40">
        <f>_xlfn.XLOOKUP(Tabla20[[#This Row],[COD]],TMES[COD],TMES[ISR])</f>
        <v>0</v>
      </c>
      <c r="Q212" s="40">
        <f>_xlfn.XLOOKUP(Tabla20[[#This Row],[COD]],TMES[COD],TMES[SFS])</f>
        <v>0</v>
      </c>
      <c r="R212" s="40">
        <f>_xlfn.XLOOKUP(Tabla20[[#This Row],[COD]],TMES[COD],TMES[AFP])</f>
        <v>0</v>
      </c>
      <c r="S212" s="40">
        <f>Tabla20[[#This Row],[sbruto]]-SUM(Tabla20[[#This Row],[ISR]:[AFP]])-Tabla20[[#This Row],[sneto]]</f>
        <v>0</v>
      </c>
      <c r="T212" s="40">
        <f>_xlfn.XLOOKUP(Tabla20[[#This Row],[COD]],TMES[COD],TMES[sneto])</f>
        <v>8000</v>
      </c>
      <c r="U212" s="28" t="str">
        <f>_xlfn.XLOOKUP(Tabla20[[#This Row],[cedula]],Tabla11[Numero Documento],Tabla11[GEN])</f>
        <v>M</v>
      </c>
      <c r="V212" s="29" t="str">
        <f>_xlfn.XLOOKUP(Tabla20[[#This Row],[cedula]],TMODELO[Numero Documento],TMODELO[Lugar Funciones Codigo])</f>
        <v>01.83</v>
      </c>
    </row>
    <row r="213" spans="1:22" hidden="1">
      <c r="A213" s="38" t="s">
        <v>3053</v>
      </c>
      <c r="B213" s="38" t="s">
        <v>248</v>
      </c>
      <c r="C213" s="38" t="s">
        <v>3088</v>
      </c>
      <c r="D213" s="38" t="str">
        <f>Tabla20[[#This Row],[cedula]]&amp;Tabla20[[#This Row],[ctapresup]]</f>
        <v>020000899422.1.2.2.05</v>
      </c>
      <c r="E213" s="38" t="s">
        <v>2988</v>
      </c>
      <c r="F213" s="38" t="str">
        <f>_xlfn.XLOOKUP(Tabla20[[#This Row],[cedula]],TMODELO[Numero Documento],TMODELO[Empleado])</f>
        <v>LEURIS SEVERINO MARMOLEJOS PEÑA</v>
      </c>
      <c r="G213" s="38" t="str">
        <f>_xlfn.XLOOKUP(Tabla20[[#This Row],[cedula]],TMODELO[Numero Documento],TMODELO[Cargo])</f>
        <v>SEGURIDAD MILITAR</v>
      </c>
      <c r="H213" s="38" t="str">
        <f>_xlfn.XLOOKUP(Tabla20[[#This Row],[cedula]],TMODELO[Numero Documento],TMODELO[Lugar Funciones])</f>
        <v>MINISTERIO DE CULTURA</v>
      </c>
      <c r="I213" s="45" t="str">
        <f>_xlfn.XLOOKUP(Tabla20[[#This Row],[cedula]],TCARRERA[CEDULA],TCARRERA[CATEGORIA DEL SERVIDOR],"")</f>
        <v/>
      </c>
      <c r="J213" s="45" t="str">
        <f>Tabla20[[#This Row],[TIPO]]</f>
        <v>SEGURIDAD</v>
      </c>
      <c r="K21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3" s="24" t="str">
        <f>IF(Tabla20[[#This Row],[CARRERA]]="CARRERA ADMINISTRATIVA",Tabla20[[#This Row],[CARRERA]],Tabla20[[#This Row],[STATUS]])</f>
        <v>SEGURIDAD</v>
      </c>
      <c r="M213" s="35" t="str">
        <f>IF(Tabla20[[#This Row],[TIPO]]="Temporales",_xlfn.XLOOKUP(Tabla20[[#This Row],[NOMBRE Y APELLIDO]],TFECHAS[NOMBRE Y APELLIDO],TFECHAS[DESDE]),"")</f>
        <v/>
      </c>
      <c r="N213" s="35" t="str">
        <f>IF(Tabla20[[#This Row],[TIPO]]="Temporales",_xlfn.XLOOKUP(Tabla20[[#This Row],[NOMBRE Y APELLIDO]],TFECHAS[NOMBRE Y APELLIDO],TFECHAS[HASTA]),"")</f>
        <v/>
      </c>
      <c r="O213" s="39">
        <f>_xlfn.XLOOKUP(Tabla20[[#This Row],[COD]],TMES[COD],TMES[sbruto])</f>
        <v>8000</v>
      </c>
      <c r="P213" s="42">
        <f>_xlfn.XLOOKUP(Tabla20[[#This Row],[COD]],TMES[COD],TMES[ISR])</f>
        <v>0</v>
      </c>
      <c r="Q213" s="40">
        <f>_xlfn.XLOOKUP(Tabla20[[#This Row],[COD]],TMES[COD],TMES[SFS])</f>
        <v>0</v>
      </c>
      <c r="R213" s="40">
        <f>_xlfn.XLOOKUP(Tabla20[[#This Row],[COD]],TMES[COD],TMES[AFP])</f>
        <v>0</v>
      </c>
      <c r="S213" s="40">
        <f>Tabla20[[#This Row],[sbruto]]-SUM(Tabla20[[#This Row],[ISR]:[AFP]])-Tabla20[[#This Row],[sneto]]</f>
        <v>0</v>
      </c>
      <c r="T213" s="40">
        <f>_xlfn.XLOOKUP(Tabla20[[#This Row],[COD]],TMES[COD],TMES[sneto])</f>
        <v>8000</v>
      </c>
      <c r="U213" s="28" t="str">
        <f>_xlfn.XLOOKUP(Tabla20[[#This Row],[cedula]],Tabla11[Numero Documento],Tabla11[GEN])</f>
        <v>M</v>
      </c>
      <c r="V213" s="29" t="str">
        <f>_xlfn.XLOOKUP(Tabla20[[#This Row],[cedula]],TMODELO[Numero Documento],TMODELO[Lugar Funciones Codigo])</f>
        <v>01.83</v>
      </c>
    </row>
    <row r="214" spans="1:22" hidden="1">
      <c r="A214" s="38" t="s">
        <v>3053</v>
      </c>
      <c r="B214" s="38" t="s">
        <v>248</v>
      </c>
      <c r="C214" s="38" t="s">
        <v>3088</v>
      </c>
      <c r="D214" s="38" t="str">
        <f>Tabla20[[#This Row],[cedula]]&amp;Tabla20[[#This Row],[ctapresup]]</f>
        <v>020000882412.1.2.2.05</v>
      </c>
      <c r="E214" s="38" t="s">
        <v>3008</v>
      </c>
      <c r="F214" s="38" t="str">
        <f>_xlfn.XLOOKUP(Tabla20[[#This Row],[cedula]],TMODELO[Numero Documento],TMODELO[Empleado])</f>
        <v>OQUERYS MATOS MEDINA</v>
      </c>
      <c r="G214" s="38" t="str">
        <f>_xlfn.XLOOKUP(Tabla20[[#This Row],[cedula]],TMODELO[Numero Documento],TMODELO[Cargo])</f>
        <v>SEGURIDAD MILITAR</v>
      </c>
      <c r="H214" s="38" t="str">
        <f>_xlfn.XLOOKUP(Tabla20[[#This Row],[cedula]],TMODELO[Numero Documento],TMODELO[Lugar Funciones])</f>
        <v>MINISTERIO DE CULTURA</v>
      </c>
      <c r="I214" s="45" t="str">
        <f>_xlfn.XLOOKUP(Tabla20[[#This Row],[cedula]],TCARRERA[CEDULA],TCARRERA[CATEGORIA DEL SERVIDOR],"")</f>
        <v/>
      </c>
      <c r="J214" s="45" t="str">
        <f>Tabla20[[#This Row],[TIPO]]</f>
        <v>SEGURIDAD</v>
      </c>
      <c r="K21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4" s="24" t="str">
        <f>IF(Tabla20[[#This Row],[CARRERA]]="CARRERA ADMINISTRATIVA",Tabla20[[#This Row],[CARRERA]],Tabla20[[#This Row],[STATUS]])</f>
        <v>SEGURIDAD</v>
      </c>
      <c r="M214" s="35" t="str">
        <f>IF(Tabla20[[#This Row],[TIPO]]="Temporales",_xlfn.XLOOKUP(Tabla20[[#This Row],[NOMBRE Y APELLIDO]],TFECHAS[NOMBRE Y APELLIDO],TFECHAS[DESDE]),"")</f>
        <v/>
      </c>
      <c r="N214" s="35" t="str">
        <f>IF(Tabla20[[#This Row],[TIPO]]="Temporales",_xlfn.XLOOKUP(Tabla20[[#This Row],[NOMBRE Y APELLIDO]],TFECHAS[NOMBRE Y APELLIDO],TFECHAS[HASTA]),"")</f>
        <v/>
      </c>
      <c r="O214" s="39">
        <f>_xlfn.XLOOKUP(Tabla20[[#This Row],[COD]],TMES[COD],TMES[sbruto])</f>
        <v>8000</v>
      </c>
      <c r="P214" s="42">
        <f>_xlfn.XLOOKUP(Tabla20[[#This Row],[COD]],TMES[COD],TMES[ISR])</f>
        <v>0</v>
      </c>
      <c r="Q214" s="40">
        <f>_xlfn.XLOOKUP(Tabla20[[#This Row],[COD]],TMES[COD],TMES[SFS])</f>
        <v>0</v>
      </c>
      <c r="R214" s="40">
        <f>_xlfn.XLOOKUP(Tabla20[[#This Row],[COD]],TMES[COD],TMES[AFP])</f>
        <v>0</v>
      </c>
      <c r="S214" s="40">
        <f>Tabla20[[#This Row],[sbruto]]-SUM(Tabla20[[#This Row],[ISR]:[AFP]])-Tabla20[[#This Row],[sneto]]</f>
        <v>0</v>
      </c>
      <c r="T214" s="40">
        <f>_xlfn.XLOOKUP(Tabla20[[#This Row],[COD]],TMES[COD],TMES[sneto])</f>
        <v>8000</v>
      </c>
      <c r="U214" s="28" t="str">
        <f>_xlfn.XLOOKUP(Tabla20[[#This Row],[cedula]],Tabla11[Numero Documento],Tabla11[GEN])</f>
        <v>M</v>
      </c>
      <c r="V214" s="29" t="str">
        <f>_xlfn.XLOOKUP(Tabla20[[#This Row],[cedula]],TMODELO[Numero Documento],TMODELO[Lugar Funciones Codigo])</f>
        <v>01.83</v>
      </c>
    </row>
    <row r="215" spans="1:22" hidden="1">
      <c r="A215" s="57" t="s">
        <v>3053</v>
      </c>
      <c r="B215" s="57" t="s">
        <v>248</v>
      </c>
      <c r="C215" s="57" t="s">
        <v>3088</v>
      </c>
      <c r="D215" s="57" t="str">
        <f>Tabla20[[#This Row],[cedula]]&amp;Tabla20[[#This Row],[ctapresup]]</f>
        <v>223016290142.1.2.2.05</v>
      </c>
      <c r="E215" s="57" t="s">
        <v>3033</v>
      </c>
      <c r="F215" s="38" t="str">
        <f>_xlfn.XLOOKUP(Tabla20[[#This Row],[cedula]],TMODELO[Numero Documento],TMODELO[Empleado])</f>
        <v>YANLONKY JAEL MORA</v>
      </c>
      <c r="G215" s="57" t="str">
        <f>_xlfn.XLOOKUP(Tabla20[[#This Row],[cedula]],TMODELO[Numero Documento],TMODELO[Cargo])</f>
        <v>SEGURIDAD MILITAR</v>
      </c>
      <c r="H215" s="57" t="str">
        <f>_xlfn.XLOOKUP(Tabla20[[#This Row],[cedula]],TMODELO[Numero Documento],TMODELO[Lugar Funciones])</f>
        <v>MINISTERIO DE CULTURA</v>
      </c>
      <c r="I215" s="45" t="str">
        <f>_xlfn.XLOOKUP(Tabla20[[#This Row],[cedula]],TCARRERA[CEDULA],TCARRERA[CATEGORIA DEL SERVIDOR],"")</f>
        <v/>
      </c>
      <c r="J215" s="45" t="str">
        <f>Tabla20[[#This Row],[TIPO]]</f>
        <v>SEGURIDAD</v>
      </c>
      <c r="K215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5" s="24" t="str">
        <f>IF(Tabla20[[#This Row],[CARRERA]]="CARRERA ADMINISTRATIVA",Tabla20[[#This Row],[CARRERA]],Tabla20[[#This Row],[STATUS]])</f>
        <v>SEGURIDAD</v>
      </c>
      <c r="M215" s="59" t="str">
        <f>IF(Tabla20[[#This Row],[TIPO]]="Temporales",_xlfn.XLOOKUP(Tabla20[[#This Row],[NOMBRE Y APELLIDO]],TFECHAS[NOMBRE Y APELLIDO],TFECHAS[DESDE]),"")</f>
        <v/>
      </c>
      <c r="N215" s="59" t="str">
        <f>IF(Tabla20[[#This Row],[TIPO]]="Temporales",_xlfn.XLOOKUP(Tabla20[[#This Row],[NOMBRE Y APELLIDO]],TFECHAS[NOMBRE Y APELLIDO],TFECHAS[HASTA]),"")</f>
        <v/>
      </c>
      <c r="O215" s="71">
        <f>_xlfn.XLOOKUP(Tabla20[[#This Row],[COD]],TMES[COD],TMES[sbruto])</f>
        <v>8000</v>
      </c>
      <c r="P215" s="79">
        <f>_xlfn.XLOOKUP(Tabla20[[#This Row],[COD]],TMES[COD],TMES[ISR])</f>
        <v>0</v>
      </c>
      <c r="Q215" s="80">
        <f>_xlfn.XLOOKUP(Tabla20[[#This Row],[COD]],TMES[COD],TMES[SFS])</f>
        <v>0</v>
      </c>
      <c r="R215" s="80">
        <f>_xlfn.XLOOKUP(Tabla20[[#This Row],[COD]],TMES[COD],TMES[AFP])</f>
        <v>0</v>
      </c>
      <c r="S215" s="74">
        <f>Tabla20[[#This Row],[sbruto]]-SUM(Tabla20[[#This Row],[ISR]:[AFP]])-Tabla20[[#This Row],[sneto]]</f>
        <v>0</v>
      </c>
      <c r="T215" s="71">
        <f>_xlfn.XLOOKUP(Tabla20[[#This Row],[COD]],TMES[COD],TMES[sneto])</f>
        <v>8000</v>
      </c>
      <c r="U215" s="28" t="str">
        <f>_xlfn.XLOOKUP(Tabla20[[#This Row],[cedula]],Tabla11[Numero Documento],Tabla11[GEN])</f>
        <v>M</v>
      </c>
      <c r="V215" s="65" t="str">
        <f>_xlfn.XLOOKUP(Tabla20[[#This Row],[cedula]],TMODELO[Numero Documento],TMODELO[Lugar Funciones Codigo])</f>
        <v>01.83</v>
      </c>
    </row>
    <row r="216" spans="1:22" hidden="1">
      <c r="A216" s="38" t="s">
        <v>3053</v>
      </c>
      <c r="B216" s="38" t="s">
        <v>248</v>
      </c>
      <c r="C216" s="38" t="s">
        <v>3088</v>
      </c>
      <c r="D216" s="38" t="str">
        <f>Tabla20[[#This Row],[cedula]]&amp;Tabla20[[#This Row],[ctapresup]]</f>
        <v>402157332192.1.2.2.05</v>
      </c>
      <c r="E216" s="38" t="s">
        <v>4833</v>
      </c>
      <c r="F216" s="38" t="str">
        <f>_xlfn.XLOOKUP(Tabla20[[#This Row],[cedula]],TMODELO[Numero Documento],TMODELO[Empleado])</f>
        <v>JOSE ANGEL REYES BELTRE</v>
      </c>
      <c r="G216" s="38" t="str">
        <f>_xlfn.XLOOKUP(Tabla20[[#This Row],[cedula]],TMODELO[Numero Documento],TMODELO[Cargo])</f>
        <v>SEGURIDAD MILITAR</v>
      </c>
      <c r="H216" s="38" t="str">
        <f>_xlfn.XLOOKUP(Tabla20[[#This Row],[cedula]],TMODELO[Numero Documento],TMODELO[Lugar Funciones])</f>
        <v>MINISTERIO DE CULTURA</v>
      </c>
      <c r="I216" s="45" t="str">
        <f>_xlfn.XLOOKUP(Tabla20[[#This Row],[cedula]],TCARRERA[CEDULA],TCARRERA[CATEGORIA DEL SERVIDOR],"")</f>
        <v/>
      </c>
      <c r="J216" s="45" t="str">
        <f>Tabla20[[#This Row],[TIPO]]</f>
        <v>SEGURIDAD</v>
      </c>
      <c r="K21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6" s="24" t="str">
        <f>IF(Tabla20[[#This Row],[CARRERA]]="CARRERA ADMINISTRATIVA",Tabla20[[#This Row],[CARRERA]],Tabla20[[#This Row],[STATUS]])</f>
        <v>SEGURIDAD</v>
      </c>
      <c r="M216" s="35" t="str">
        <f>IF(Tabla20[[#This Row],[TIPO]]="Temporales",_xlfn.XLOOKUP(Tabla20[[#This Row],[NOMBRE Y APELLIDO]],TFECHAS[NOMBRE Y APELLIDO],TFECHAS[DESDE]),"")</f>
        <v/>
      </c>
      <c r="N216" s="35" t="str">
        <f>IF(Tabla20[[#This Row],[TIPO]]="Temporales",_xlfn.XLOOKUP(Tabla20[[#This Row],[NOMBRE Y APELLIDO]],TFECHAS[NOMBRE Y APELLIDO],TFECHAS[HASTA]),"")</f>
        <v/>
      </c>
      <c r="O216" s="39">
        <f>_xlfn.XLOOKUP(Tabla20[[#This Row],[COD]],TMES[COD],TMES[sbruto])</f>
        <v>7000</v>
      </c>
      <c r="P216" s="44">
        <f>_xlfn.XLOOKUP(Tabla20[[#This Row],[COD]],TMES[COD],TMES[ISR])</f>
        <v>0</v>
      </c>
      <c r="Q216" s="42">
        <f>_xlfn.XLOOKUP(Tabla20[[#This Row],[COD]],TMES[COD],TMES[SFS])</f>
        <v>0</v>
      </c>
      <c r="R216" s="42">
        <f>_xlfn.XLOOKUP(Tabla20[[#This Row],[COD]],TMES[COD],TMES[AFP])</f>
        <v>0</v>
      </c>
      <c r="S216" s="40">
        <f>Tabla20[[#This Row],[sbruto]]-SUM(Tabla20[[#This Row],[ISR]:[AFP]])-Tabla20[[#This Row],[sneto]]</f>
        <v>0</v>
      </c>
      <c r="T216" s="42">
        <f>_xlfn.XLOOKUP(Tabla20[[#This Row],[COD]],TMES[COD],TMES[sneto])</f>
        <v>7000</v>
      </c>
      <c r="U216" s="28" t="str">
        <f>_xlfn.XLOOKUP(Tabla20[[#This Row],[cedula]],Tabla11[Numero Documento],Tabla11[GEN])</f>
        <v>M</v>
      </c>
      <c r="V216" s="29" t="str">
        <f>_xlfn.XLOOKUP(Tabla20[[#This Row],[cedula]],TMODELO[Numero Documento],TMODELO[Lugar Funciones Codigo])</f>
        <v>01.83</v>
      </c>
    </row>
    <row r="217" spans="1:22" hidden="1">
      <c r="A217" s="38" t="s">
        <v>3053</v>
      </c>
      <c r="B217" s="38" t="s">
        <v>248</v>
      </c>
      <c r="C217" s="38" t="s">
        <v>3088</v>
      </c>
      <c r="D217" s="38" t="str">
        <f>Tabla20[[#This Row],[cedula]]&amp;Tabla20[[#This Row],[ctapresup]]</f>
        <v>402263840772.1.2.2.05</v>
      </c>
      <c r="E217" s="38" t="s">
        <v>2968</v>
      </c>
      <c r="F217" s="38" t="str">
        <f>_xlfn.XLOOKUP(Tabla20[[#This Row],[cedula]],TMODELO[Numero Documento],TMODELO[Empleado])</f>
        <v>JOSE FELIPE AYALA ACOSTA</v>
      </c>
      <c r="G217" s="38" t="str">
        <f>_xlfn.XLOOKUP(Tabla20[[#This Row],[cedula]],TMODELO[Numero Documento],TMODELO[Cargo])</f>
        <v>SEGURIDAD MILITAR</v>
      </c>
      <c r="H217" s="38" t="str">
        <f>_xlfn.XLOOKUP(Tabla20[[#This Row],[cedula]],TMODELO[Numero Documento],TMODELO[Lugar Funciones])</f>
        <v>MINISTERIO DE CULTURA</v>
      </c>
      <c r="I217" s="45" t="str">
        <f>_xlfn.XLOOKUP(Tabla20[[#This Row],[cedula]],TCARRERA[CEDULA],TCARRERA[CATEGORIA DEL SERVIDOR],"")</f>
        <v/>
      </c>
      <c r="J217" s="45" t="str">
        <f>Tabla20[[#This Row],[TIPO]]</f>
        <v>SEGURIDAD</v>
      </c>
      <c r="K21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7" s="24" t="str">
        <f>IF(Tabla20[[#This Row],[CARRERA]]="CARRERA ADMINISTRATIVA",Tabla20[[#This Row],[CARRERA]],Tabla20[[#This Row],[STATUS]])</f>
        <v>SEGURIDAD</v>
      </c>
      <c r="M217" s="35" t="str">
        <f>IF(Tabla20[[#This Row],[TIPO]]="Temporales",_xlfn.XLOOKUP(Tabla20[[#This Row],[NOMBRE Y APELLIDO]],TFECHAS[NOMBRE Y APELLIDO],TFECHAS[DESDE]),"")</f>
        <v/>
      </c>
      <c r="N217" s="35" t="str">
        <f>IF(Tabla20[[#This Row],[TIPO]]="Temporales",_xlfn.XLOOKUP(Tabla20[[#This Row],[NOMBRE Y APELLIDO]],TFECHAS[NOMBRE Y APELLIDO],TFECHAS[HASTA]),"")</f>
        <v/>
      </c>
      <c r="O217" s="39">
        <f>_xlfn.XLOOKUP(Tabla20[[#This Row],[COD]],TMES[COD],TMES[sbruto])</f>
        <v>7000</v>
      </c>
      <c r="P217" s="44">
        <f>_xlfn.XLOOKUP(Tabla20[[#This Row],[COD]],TMES[COD],TMES[ISR])</f>
        <v>0</v>
      </c>
      <c r="Q217" s="42">
        <f>_xlfn.XLOOKUP(Tabla20[[#This Row],[COD]],TMES[COD],TMES[SFS])</f>
        <v>0</v>
      </c>
      <c r="R217" s="42">
        <f>_xlfn.XLOOKUP(Tabla20[[#This Row],[COD]],TMES[COD],TMES[AFP])</f>
        <v>0</v>
      </c>
      <c r="S217" s="40">
        <f>Tabla20[[#This Row],[sbruto]]-SUM(Tabla20[[#This Row],[ISR]:[AFP]])-Tabla20[[#This Row],[sneto]]</f>
        <v>0</v>
      </c>
      <c r="T217" s="42">
        <f>_xlfn.XLOOKUP(Tabla20[[#This Row],[COD]],TMES[COD],TMES[sneto])</f>
        <v>7000</v>
      </c>
      <c r="U217" s="28" t="str">
        <f>_xlfn.XLOOKUP(Tabla20[[#This Row],[cedula]],Tabla11[Numero Documento],Tabla11[GEN])</f>
        <v>M</v>
      </c>
      <c r="V217" s="29" t="str">
        <f>_xlfn.XLOOKUP(Tabla20[[#This Row],[cedula]],TMODELO[Numero Documento],TMODELO[Lugar Funciones Codigo])</f>
        <v>01.83</v>
      </c>
    </row>
    <row r="218" spans="1:22" hidden="1">
      <c r="A218" s="57" t="s">
        <v>3053</v>
      </c>
      <c r="B218" s="57" t="s">
        <v>248</v>
      </c>
      <c r="C218" s="57" t="s">
        <v>3088</v>
      </c>
      <c r="D218" s="57" t="str">
        <f>Tabla20[[#This Row],[cedula]]&amp;Tabla20[[#This Row],[ctapresup]]</f>
        <v>225000536362.1.2.2.05</v>
      </c>
      <c r="E218" s="57" t="s">
        <v>3029</v>
      </c>
      <c r="F218" s="38" t="str">
        <f>_xlfn.XLOOKUP(Tabla20[[#This Row],[cedula]],TMODELO[Numero Documento],TMODELO[Empleado])</f>
        <v>WILKIN MONTERO MONTERO</v>
      </c>
      <c r="G218" s="57" t="str">
        <f>_xlfn.XLOOKUP(Tabla20[[#This Row],[cedula]],TMODELO[Numero Documento],TMODELO[Cargo])</f>
        <v>SEGURIDAD MILITAR</v>
      </c>
      <c r="H218" s="57" t="str">
        <f>_xlfn.XLOOKUP(Tabla20[[#This Row],[cedula]],TMODELO[Numero Documento],TMODELO[Lugar Funciones])</f>
        <v>MINISTERIO DE CULTURA</v>
      </c>
      <c r="I218" s="45" t="str">
        <f>_xlfn.XLOOKUP(Tabla20[[#This Row],[cedula]],TCARRERA[CEDULA],TCARRERA[CATEGORIA DEL SERVIDOR],"")</f>
        <v/>
      </c>
      <c r="J218" s="45" t="str">
        <f>Tabla20[[#This Row],[TIPO]]</f>
        <v>SEGURIDAD</v>
      </c>
      <c r="K218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8" s="24" t="str">
        <f>IF(Tabla20[[#This Row],[CARRERA]]="CARRERA ADMINISTRATIVA",Tabla20[[#This Row],[CARRERA]],Tabla20[[#This Row],[STATUS]])</f>
        <v>SEGURIDAD</v>
      </c>
      <c r="M218" s="59" t="str">
        <f>IF(Tabla20[[#This Row],[TIPO]]="Temporales",_xlfn.XLOOKUP(Tabla20[[#This Row],[NOMBRE Y APELLIDO]],TFECHAS[NOMBRE Y APELLIDO],TFECHAS[DESDE]),"")</f>
        <v/>
      </c>
      <c r="N218" s="59" t="str">
        <f>IF(Tabla20[[#This Row],[TIPO]]="Temporales",_xlfn.XLOOKUP(Tabla20[[#This Row],[NOMBRE Y APELLIDO]],TFECHAS[NOMBRE Y APELLIDO],TFECHAS[HASTA]),"")</f>
        <v/>
      </c>
      <c r="O218" s="71">
        <f>_xlfn.XLOOKUP(Tabla20[[#This Row],[COD]],TMES[COD],TMES[sbruto])</f>
        <v>6000</v>
      </c>
      <c r="P218" s="72">
        <f>_xlfn.XLOOKUP(Tabla20[[#This Row],[COD]],TMES[COD],TMES[ISR])</f>
        <v>0</v>
      </c>
      <c r="Q218" s="80">
        <f>_xlfn.XLOOKUP(Tabla20[[#This Row],[COD]],TMES[COD],TMES[SFS])</f>
        <v>0</v>
      </c>
      <c r="R218" s="80">
        <f>_xlfn.XLOOKUP(Tabla20[[#This Row],[COD]],TMES[COD],TMES[AFP])</f>
        <v>0</v>
      </c>
      <c r="S218" s="74">
        <f>Tabla20[[#This Row],[sbruto]]-SUM(Tabla20[[#This Row],[ISR]:[AFP]])-Tabla20[[#This Row],[sneto]]</f>
        <v>0</v>
      </c>
      <c r="T218" s="71">
        <f>_xlfn.XLOOKUP(Tabla20[[#This Row],[COD]],TMES[COD],TMES[sneto])</f>
        <v>6000</v>
      </c>
      <c r="U218" s="28" t="str">
        <f>_xlfn.XLOOKUP(Tabla20[[#This Row],[cedula]],Tabla11[Numero Documento],Tabla11[GEN])</f>
        <v>M</v>
      </c>
      <c r="V218" s="65" t="str">
        <f>_xlfn.XLOOKUP(Tabla20[[#This Row],[cedula]],TMODELO[Numero Documento],TMODELO[Lugar Funciones Codigo])</f>
        <v>01.83</v>
      </c>
    </row>
    <row r="219" spans="1:22" hidden="1">
      <c r="A219" s="38" t="s">
        <v>3053</v>
      </c>
      <c r="B219" s="38" t="s">
        <v>248</v>
      </c>
      <c r="C219" s="38" t="s">
        <v>3088</v>
      </c>
      <c r="D219" s="38" t="str">
        <f>Tabla20[[#This Row],[cedula]]&amp;Tabla20[[#This Row],[ctapresup]]</f>
        <v>402262837332.1.2.2.05</v>
      </c>
      <c r="E219" s="38" t="s">
        <v>2914</v>
      </c>
      <c r="F219" s="38" t="str">
        <f>_xlfn.XLOOKUP(Tabla20[[#This Row],[cedula]],TMODELO[Numero Documento],TMODELO[Empleado])</f>
        <v>ADELSON RAYMOND MORILLO</v>
      </c>
      <c r="G219" s="38" t="str">
        <f>_xlfn.XLOOKUP(Tabla20[[#This Row],[cedula]],TMODELO[Numero Documento],TMODELO[Cargo])</f>
        <v>SEGURIDAD MILITAR</v>
      </c>
      <c r="H219" s="38" t="str">
        <f>_xlfn.XLOOKUP(Tabla20[[#This Row],[cedula]],TMODELO[Numero Documento],TMODELO[Lugar Funciones])</f>
        <v>MINISTERIO DE CULTURA</v>
      </c>
      <c r="I219" s="45" t="str">
        <f>_xlfn.XLOOKUP(Tabla20[[#This Row],[cedula]],TCARRERA[CEDULA],TCARRERA[CATEGORIA DEL SERVIDOR],"")</f>
        <v/>
      </c>
      <c r="J219" s="45" t="str">
        <f>Tabla20[[#This Row],[TIPO]]</f>
        <v>SEGURIDAD</v>
      </c>
      <c r="K21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9" s="24" t="str">
        <f>IF(Tabla20[[#This Row],[CARRERA]]="CARRERA ADMINISTRATIVA",Tabla20[[#This Row],[CARRERA]],Tabla20[[#This Row],[STATUS]])</f>
        <v>SEGURIDAD</v>
      </c>
      <c r="M219" s="35" t="str">
        <f>IF(Tabla20[[#This Row],[TIPO]]="Temporales",_xlfn.XLOOKUP(Tabla20[[#This Row],[NOMBRE Y APELLIDO]],TFECHAS[NOMBRE Y APELLIDO],TFECHAS[DESDE]),"")</f>
        <v/>
      </c>
      <c r="N219" s="35" t="str">
        <f>IF(Tabla20[[#This Row],[TIPO]]="Temporales",_xlfn.XLOOKUP(Tabla20[[#This Row],[NOMBRE Y APELLIDO]],TFECHAS[NOMBRE Y APELLIDO],TFECHAS[HASTA]),"")</f>
        <v/>
      </c>
      <c r="O219" s="39">
        <f>_xlfn.XLOOKUP(Tabla20[[#This Row],[COD]],TMES[COD],TMES[sbruto])</f>
        <v>5000</v>
      </c>
      <c r="P219" s="44">
        <f>_xlfn.XLOOKUP(Tabla20[[#This Row],[COD]],TMES[COD],TMES[ISR])</f>
        <v>0</v>
      </c>
      <c r="Q219" s="40">
        <f>_xlfn.XLOOKUP(Tabla20[[#This Row],[COD]],TMES[COD],TMES[SFS])</f>
        <v>0</v>
      </c>
      <c r="R219" s="40">
        <f>_xlfn.XLOOKUP(Tabla20[[#This Row],[COD]],TMES[COD],TMES[AFP])</f>
        <v>0</v>
      </c>
      <c r="S219" s="40">
        <f>Tabla20[[#This Row],[sbruto]]-SUM(Tabla20[[#This Row],[ISR]:[AFP]])-Tabla20[[#This Row],[sneto]]</f>
        <v>0</v>
      </c>
      <c r="T219" s="40">
        <f>_xlfn.XLOOKUP(Tabla20[[#This Row],[COD]],TMES[COD],TMES[sneto])</f>
        <v>5000</v>
      </c>
      <c r="U219" s="28" t="str">
        <f>_xlfn.XLOOKUP(Tabla20[[#This Row],[cedula]],Tabla11[Numero Documento],Tabla11[GEN])</f>
        <v>M</v>
      </c>
      <c r="V219" s="29" t="str">
        <f>_xlfn.XLOOKUP(Tabla20[[#This Row],[cedula]],TMODELO[Numero Documento],TMODELO[Lugar Funciones Codigo])</f>
        <v>01.83</v>
      </c>
    </row>
    <row r="220" spans="1:22" hidden="1">
      <c r="A220" s="38" t="s">
        <v>3053</v>
      </c>
      <c r="B220" s="38" t="s">
        <v>248</v>
      </c>
      <c r="C220" s="38" t="s">
        <v>3088</v>
      </c>
      <c r="D220" s="38" t="str">
        <f>Tabla20[[#This Row],[cedula]]&amp;Tabla20[[#This Row],[ctapresup]]</f>
        <v>001085966022.1.2.2.05</v>
      </c>
      <c r="E220" s="38" t="s">
        <v>2933</v>
      </c>
      <c r="F220" s="38" t="str">
        <f>_xlfn.XLOOKUP(Tabla20[[#This Row],[cedula]],TMODELO[Numero Documento],TMODELO[Empleado])</f>
        <v>CARMEN ALICIA TEJADA CANDELARIO</v>
      </c>
      <c r="G220" s="38" t="str">
        <f>_xlfn.XLOOKUP(Tabla20[[#This Row],[cedula]],TMODELO[Numero Documento],TMODELO[Cargo])</f>
        <v>SEGURIDAD MILITAR</v>
      </c>
      <c r="H220" s="38" t="str">
        <f>_xlfn.XLOOKUP(Tabla20[[#This Row],[cedula]],TMODELO[Numero Documento],TMODELO[Lugar Funciones])</f>
        <v>MINISTERIO DE CULTURA</v>
      </c>
      <c r="I220" s="45" t="str">
        <f>_xlfn.XLOOKUP(Tabla20[[#This Row],[cedula]],TCARRERA[CEDULA],TCARRERA[CATEGORIA DEL SERVIDOR],"")</f>
        <v/>
      </c>
      <c r="J220" s="45" t="str">
        <f>Tabla20[[#This Row],[TIPO]]</f>
        <v>SEGURIDAD</v>
      </c>
      <c r="K22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0" s="24" t="str">
        <f>IF(Tabla20[[#This Row],[CARRERA]]="CARRERA ADMINISTRATIVA",Tabla20[[#This Row],[CARRERA]],Tabla20[[#This Row],[STATUS]])</f>
        <v>SEGURIDAD</v>
      </c>
      <c r="M220" s="35" t="str">
        <f>IF(Tabla20[[#This Row],[TIPO]]="Temporales",_xlfn.XLOOKUP(Tabla20[[#This Row],[NOMBRE Y APELLIDO]],TFECHAS[NOMBRE Y APELLIDO],TFECHAS[DESDE]),"")</f>
        <v/>
      </c>
      <c r="N220" s="35" t="str">
        <f>IF(Tabla20[[#This Row],[TIPO]]="Temporales",_xlfn.XLOOKUP(Tabla20[[#This Row],[NOMBRE Y APELLIDO]],TFECHAS[NOMBRE Y APELLIDO],TFECHAS[HASTA]),"")</f>
        <v/>
      </c>
      <c r="O220" s="39">
        <f>_xlfn.XLOOKUP(Tabla20[[#This Row],[COD]],TMES[COD],TMES[sbruto])</f>
        <v>5000</v>
      </c>
      <c r="P220" s="44">
        <f>_xlfn.XLOOKUP(Tabla20[[#This Row],[COD]],TMES[COD],TMES[ISR])</f>
        <v>0</v>
      </c>
      <c r="Q220" s="40">
        <f>_xlfn.XLOOKUP(Tabla20[[#This Row],[COD]],TMES[COD],TMES[SFS])</f>
        <v>0</v>
      </c>
      <c r="R220" s="40">
        <f>_xlfn.XLOOKUP(Tabla20[[#This Row],[COD]],TMES[COD],TMES[AFP])</f>
        <v>0</v>
      </c>
      <c r="S220" s="40">
        <f>Tabla20[[#This Row],[sbruto]]-SUM(Tabla20[[#This Row],[ISR]:[AFP]])-Tabla20[[#This Row],[sneto]]</f>
        <v>0</v>
      </c>
      <c r="T220" s="40">
        <f>_xlfn.XLOOKUP(Tabla20[[#This Row],[COD]],TMES[COD],TMES[sneto])</f>
        <v>5000</v>
      </c>
      <c r="U220" s="28" t="str">
        <f>_xlfn.XLOOKUP(Tabla20[[#This Row],[cedula]],Tabla11[Numero Documento],Tabla11[GEN])</f>
        <v>F</v>
      </c>
      <c r="V220" s="29" t="str">
        <f>_xlfn.XLOOKUP(Tabla20[[#This Row],[cedula]],TMODELO[Numero Documento],TMODELO[Lugar Funciones Codigo])</f>
        <v>01.83</v>
      </c>
    </row>
    <row r="221" spans="1:22" hidden="1">
      <c r="A221" s="38" t="s">
        <v>3053</v>
      </c>
      <c r="B221" s="38" t="s">
        <v>248</v>
      </c>
      <c r="C221" s="38" t="s">
        <v>3088</v>
      </c>
      <c r="D221" s="38" t="str">
        <f>Tabla20[[#This Row],[cedula]]&amp;Tabla20[[#This Row],[ctapresup]]</f>
        <v>402379980892.1.2.2.05</v>
      </c>
      <c r="E221" s="38" t="s">
        <v>2953</v>
      </c>
      <c r="F221" s="38" t="str">
        <f>_xlfn.XLOOKUP(Tabla20[[#This Row],[cedula]],TMODELO[Numero Documento],TMODELO[Empleado])</f>
        <v>GREGORIS GUZMAN CUSTODIO</v>
      </c>
      <c r="G221" s="38" t="str">
        <f>_xlfn.XLOOKUP(Tabla20[[#This Row],[cedula]],TMODELO[Numero Documento],TMODELO[Cargo])</f>
        <v>SEGURIDAD MILITAR</v>
      </c>
      <c r="H221" s="38" t="str">
        <f>_xlfn.XLOOKUP(Tabla20[[#This Row],[cedula]],TMODELO[Numero Documento],TMODELO[Lugar Funciones])</f>
        <v>MINISTERIO DE CULTURA</v>
      </c>
      <c r="I221" s="45" t="str">
        <f>_xlfn.XLOOKUP(Tabla20[[#This Row],[cedula]],TCARRERA[CEDULA],TCARRERA[CATEGORIA DEL SERVIDOR],"")</f>
        <v/>
      </c>
      <c r="J221" s="45" t="str">
        <f>Tabla20[[#This Row],[TIPO]]</f>
        <v>SEGURIDAD</v>
      </c>
      <c r="K22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1" s="24" t="str">
        <f>IF(Tabla20[[#This Row],[CARRERA]]="CARRERA ADMINISTRATIVA",Tabla20[[#This Row],[CARRERA]],Tabla20[[#This Row],[STATUS]])</f>
        <v>SEGURIDAD</v>
      </c>
      <c r="M221" s="35" t="str">
        <f>IF(Tabla20[[#This Row],[TIPO]]="Temporales",_xlfn.XLOOKUP(Tabla20[[#This Row],[NOMBRE Y APELLIDO]],TFECHAS[NOMBRE Y APELLIDO],TFECHAS[DESDE]),"")</f>
        <v/>
      </c>
      <c r="N221" s="35" t="str">
        <f>IF(Tabla20[[#This Row],[TIPO]]="Temporales",_xlfn.XLOOKUP(Tabla20[[#This Row],[NOMBRE Y APELLIDO]],TFECHAS[NOMBRE Y APELLIDO],TFECHAS[HASTA]),"")</f>
        <v/>
      </c>
      <c r="O221" s="39">
        <f>_xlfn.XLOOKUP(Tabla20[[#This Row],[COD]],TMES[COD],TMES[sbruto])</f>
        <v>5000</v>
      </c>
      <c r="P221" s="44">
        <f>_xlfn.XLOOKUP(Tabla20[[#This Row],[COD]],TMES[COD],TMES[ISR])</f>
        <v>0</v>
      </c>
      <c r="Q221" s="40">
        <f>_xlfn.XLOOKUP(Tabla20[[#This Row],[COD]],TMES[COD],TMES[SFS])</f>
        <v>0</v>
      </c>
      <c r="R221" s="40">
        <f>_xlfn.XLOOKUP(Tabla20[[#This Row],[COD]],TMES[COD],TMES[AFP])</f>
        <v>0</v>
      </c>
      <c r="S221" s="40">
        <f>Tabla20[[#This Row],[sbruto]]-SUM(Tabla20[[#This Row],[ISR]:[AFP]])-Tabla20[[#This Row],[sneto]]</f>
        <v>0</v>
      </c>
      <c r="T221" s="40">
        <f>_xlfn.XLOOKUP(Tabla20[[#This Row],[COD]],TMES[COD],TMES[sneto])</f>
        <v>5000</v>
      </c>
      <c r="U221" s="28" t="str">
        <f>_xlfn.XLOOKUP(Tabla20[[#This Row],[cedula]],Tabla11[Numero Documento],Tabla11[GEN])</f>
        <v>M</v>
      </c>
      <c r="V221" s="29" t="str">
        <f>_xlfn.XLOOKUP(Tabla20[[#This Row],[cedula]],TMODELO[Numero Documento],TMODELO[Lugar Funciones Codigo])</f>
        <v>01.83</v>
      </c>
    </row>
    <row r="222" spans="1:22" hidden="1">
      <c r="A222" s="38" t="s">
        <v>3053</v>
      </c>
      <c r="B222" s="38" t="s">
        <v>248</v>
      </c>
      <c r="C222" s="38" t="s">
        <v>3088</v>
      </c>
      <c r="D222" s="38" t="str">
        <f>Tabla20[[#This Row],[cedula]]&amp;Tabla20[[#This Row],[ctapresup]]</f>
        <v>223014472272.1.2.2.05</v>
      </c>
      <c r="E222" s="38" t="s">
        <v>2985</v>
      </c>
      <c r="F222" s="38" t="str">
        <f>_xlfn.XLOOKUP(Tabla20[[#This Row],[cedula]],TMODELO[Numero Documento],TMODELO[Empleado])</f>
        <v>KELVIN MENDEZ GUERRERO</v>
      </c>
      <c r="G222" s="38" t="str">
        <f>_xlfn.XLOOKUP(Tabla20[[#This Row],[cedula]],TMODELO[Numero Documento],TMODELO[Cargo])</f>
        <v>SEGURIDAD MILITAR</v>
      </c>
      <c r="H222" s="38" t="str">
        <f>_xlfn.XLOOKUP(Tabla20[[#This Row],[cedula]],TMODELO[Numero Documento],TMODELO[Lugar Funciones])</f>
        <v>MINISTERIO DE CULTURA</v>
      </c>
      <c r="I222" s="45" t="str">
        <f>_xlfn.XLOOKUP(Tabla20[[#This Row],[cedula]],TCARRERA[CEDULA],TCARRERA[CATEGORIA DEL SERVIDOR],"")</f>
        <v/>
      </c>
      <c r="J222" s="45" t="str">
        <f>Tabla20[[#This Row],[TIPO]]</f>
        <v>SEGURIDAD</v>
      </c>
      <c r="K22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2" s="24" t="str">
        <f>IF(Tabla20[[#This Row],[CARRERA]]="CARRERA ADMINISTRATIVA",Tabla20[[#This Row],[CARRERA]],Tabla20[[#This Row],[STATUS]])</f>
        <v>SEGURIDAD</v>
      </c>
      <c r="M222" s="35" t="str">
        <f>IF(Tabla20[[#This Row],[TIPO]]="Temporales",_xlfn.XLOOKUP(Tabla20[[#This Row],[NOMBRE Y APELLIDO]],TFECHAS[NOMBRE Y APELLIDO],TFECHAS[DESDE]),"")</f>
        <v/>
      </c>
      <c r="N222" s="35" t="str">
        <f>IF(Tabla20[[#This Row],[TIPO]]="Temporales",_xlfn.XLOOKUP(Tabla20[[#This Row],[NOMBRE Y APELLIDO]],TFECHAS[NOMBRE Y APELLIDO],TFECHAS[HASTA]),"")</f>
        <v/>
      </c>
      <c r="O222" s="39">
        <f>_xlfn.XLOOKUP(Tabla20[[#This Row],[COD]],TMES[COD],TMES[sbruto])</f>
        <v>5000</v>
      </c>
      <c r="P222" s="44">
        <f>_xlfn.XLOOKUP(Tabla20[[#This Row],[COD]],TMES[COD],TMES[ISR])</f>
        <v>0</v>
      </c>
      <c r="Q222" s="40">
        <f>_xlfn.XLOOKUP(Tabla20[[#This Row],[COD]],TMES[COD],TMES[SFS])</f>
        <v>0</v>
      </c>
      <c r="R222" s="40">
        <f>_xlfn.XLOOKUP(Tabla20[[#This Row],[COD]],TMES[COD],TMES[AFP])</f>
        <v>0</v>
      </c>
      <c r="S222" s="40">
        <f>Tabla20[[#This Row],[sbruto]]-SUM(Tabla20[[#This Row],[ISR]:[AFP]])-Tabla20[[#This Row],[sneto]]</f>
        <v>4900</v>
      </c>
      <c r="T222" s="40">
        <f>_xlfn.XLOOKUP(Tabla20[[#This Row],[COD]],TMES[COD],TMES[sneto])</f>
        <v>100</v>
      </c>
      <c r="U222" s="28" t="str">
        <f>_xlfn.XLOOKUP(Tabla20[[#This Row],[cedula]],Tabla11[Numero Documento],Tabla11[GEN])</f>
        <v>M</v>
      </c>
      <c r="V222" s="29" t="str">
        <f>_xlfn.XLOOKUP(Tabla20[[#This Row],[cedula]],TMODELO[Numero Documento],TMODELO[Lugar Funciones Codigo])</f>
        <v>01.83</v>
      </c>
    </row>
    <row r="223" spans="1:22" hidden="1">
      <c r="A223" s="38" t="s">
        <v>3053</v>
      </c>
      <c r="B223" s="38" t="s">
        <v>248</v>
      </c>
      <c r="C223" s="38" t="s">
        <v>3088</v>
      </c>
      <c r="D223" s="38" t="str">
        <f>Tabla20[[#This Row],[cedula]]&amp;Tabla20[[#This Row],[ctapresup]]</f>
        <v>402304204872.1.2.2.05</v>
      </c>
      <c r="E223" s="38" t="s">
        <v>3347</v>
      </c>
      <c r="F223" s="38" t="str">
        <f>_xlfn.XLOOKUP(Tabla20[[#This Row],[cedula]],TMODELO[Numero Documento],TMODELO[Empleado])</f>
        <v>MIJHAEL CESPEDES OTAÑO</v>
      </c>
      <c r="G223" s="38" t="str">
        <f>_xlfn.XLOOKUP(Tabla20[[#This Row],[cedula]],TMODELO[Numero Documento],TMODELO[Cargo])</f>
        <v>SEGURIDAD MILITAR</v>
      </c>
      <c r="H223" s="38" t="str">
        <f>_xlfn.XLOOKUP(Tabla20[[#This Row],[cedula]],TMODELO[Numero Documento],TMODELO[Lugar Funciones])</f>
        <v>MINISTERIO DE CULTURA</v>
      </c>
      <c r="I223" s="45" t="str">
        <f>_xlfn.XLOOKUP(Tabla20[[#This Row],[cedula]],TCARRERA[CEDULA],TCARRERA[CATEGORIA DEL SERVIDOR],"")</f>
        <v/>
      </c>
      <c r="J223" s="45" t="str">
        <f>Tabla20[[#This Row],[TIPO]]</f>
        <v>SEGURIDAD</v>
      </c>
      <c r="K22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3" s="24" t="str">
        <f>IF(Tabla20[[#This Row],[CARRERA]]="CARRERA ADMINISTRATIVA",Tabla20[[#This Row],[CARRERA]],Tabla20[[#This Row],[STATUS]])</f>
        <v>SEGURIDAD</v>
      </c>
      <c r="M223" s="34" t="str">
        <f>IF(Tabla20[[#This Row],[TIPO]]="Temporales",_xlfn.XLOOKUP(Tabla20[[#This Row],[NOMBRE Y APELLIDO]],TFECHAS[NOMBRE Y APELLIDO],TFECHAS[DESDE]),"")</f>
        <v/>
      </c>
      <c r="N223" s="34" t="str">
        <f>IF(Tabla20[[#This Row],[TIPO]]="Temporales",_xlfn.XLOOKUP(Tabla20[[#This Row],[NOMBRE Y APELLIDO]],TFECHAS[NOMBRE Y APELLIDO],TFECHAS[HASTA]),"")</f>
        <v/>
      </c>
      <c r="O223" s="39">
        <f>_xlfn.XLOOKUP(Tabla20[[#This Row],[COD]],TMES[COD],TMES[sbruto])</f>
        <v>5000</v>
      </c>
      <c r="P223" s="41">
        <f>_xlfn.XLOOKUP(Tabla20[[#This Row],[COD]],TMES[COD],TMES[ISR])</f>
        <v>0</v>
      </c>
      <c r="Q223" s="40">
        <f>_xlfn.XLOOKUP(Tabla20[[#This Row],[COD]],TMES[COD],TMES[SFS])</f>
        <v>0</v>
      </c>
      <c r="R223" s="40">
        <f>_xlfn.XLOOKUP(Tabla20[[#This Row],[COD]],TMES[COD],TMES[AFP])</f>
        <v>0</v>
      </c>
      <c r="S223" s="40">
        <f>Tabla20[[#This Row],[sbruto]]-SUM(Tabla20[[#This Row],[ISR]:[AFP]])-Tabla20[[#This Row],[sneto]]</f>
        <v>0</v>
      </c>
      <c r="T223" s="40">
        <f>_xlfn.XLOOKUP(Tabla20[[#This Row],[COD]],TMES[COD],TMES[sneto])</f>
        <v>5000</v>
      </c>
      <c r="U223" s="28" t="str">
        <f>_xlfn.XLOOKUP(Tabla20[[#This Row],[cedula]],Tabla11[Numero Documento],Tabla11[GEN])</f>
        <v>M</v>
      </c>
      <c r="V223" s="29" t="str">
        <f>_xlfn.XLOOKUP(Tabla20[[#This Row],[cedula]],TMODELO[Numero Documento],TMODELO[Lugar Funciones Codigo])</f>
        <v>01.83</v>
      </c>
    </row>
    <row r="224" spans="1:22" hidden="1">
      <c r="A224" s="38" t="s">
        <v>3053</v>
      </c>
      <c r="B224" s="38" t="s">
        <v>248</v>
      </c>
      <c r="C224" s="38" t="s">
        <v>3088</v>
      </c>
      <c r="D224" s="38" t="str">
        <f>Tabla20[[#This Row],[cedula]]&amp;Tabla20[[#This Row],[ctapresup]]</f>
        <v>402255379802.1.2.2.05</v>
      </c>
      <c r="E224" s="38" t="s">
        <v>4839</v>
      </c>
      <c r="F224" s="38" t="str">
        <f>_xlfn.XLOOKUP(Tabla20[[#This Row],[cedula]],TMODELO[Numero Documento],TMODELO[Empleado])</f>
        <v>ROBINSON LAUREANO DE PAULA</v>
      </c>
      <c r="G224" s="38" t="str">
        <f>_xlfn.XLOOKUP(Tabla20[[#This Row],[cedula]],TMODELO[Numero Documento],TMODELO[Cargo])</f>
        <v>SEGURIDAD MILITAR</v>
      </c>
      <c r="H224" s="38" t="str">
        <f>_xlfn.XLOOKUP(Tabla20[[#This Row],[cedula]],TMODELO[Numero Documento],TMODELO[Lugar Funciones])</f>
        <v>MINISTERIO DE CULTURA</v>
      </c>
      <c r="I224" s="45" t="str">
        <f>_xlfn.XLOOKUP(Tabla20[[#This Row],[cedula]],TCARRERA[CEDULA],TCARRERA[CATEGORIA DEL SERVIDOR],"")</f>
        <v/>
      </c>
      <c r="J224" s="45" t="str">
        <f>Tabla20[[#This Row],[TIPO]]</f>
        <v>SEGURIDAD</v>
      </c>
      <c r="K22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4" s="24" t="str">
        <f>IF(Tabla20[[#This Row],[CARRERA]]="CARRERA ADMINISTRATIVA",Tabla20[[#This Row],[CARRERA]],Tabla20[[#This Row],[STATUS]])</f>
        <v>SEGURIDAD</v>
      </c>
      <c r="M224" s="35" t="str">
        <f>IF(Tabla20[[#This Row],[TIPO]]="Temporales",_xlfn.XLOOKUP(Tabla20[[#This Row],[NOMBRE Y APELLIDO]],TFECHAS[NOMBRE Y APELLIDO],TFECHAS[DESDE]),"")</f>
        <v/>
      </c>
      <c r="N224" s="35" t="str">
        <f>IF(Tabla20[[#This Row],[TIPO]]="Temporales",_xlfn.XLOOKUP(Tabla20[[#This Row],[NOMBRE Y APELLIDO]],TFECHAS[NOMBRE Y APELLIDO],TFECHAS[HASTA]),"")</f>
        <v/>
      </c>
      <c r="O224" s="39">
        <f>_xlfn.XLOOKUP(Tabla20[[#This Row],[COD]],TMES[COD],TMES[sbruto])</f>
        <v>5000</v>
      </c>
      <c r="P224" s="42">
        <f>_xlfn.XLOOKUP(Tabla20[[#This Row],[COD]],TMES[COD],TMES[ISR])</f>
        <v>0</v>
      </c>
      <c r="Q224" s="40">
        <f>_xlfn.XLOOKUP(Tabla20[[#This Row],[COD]],TMES[COD],TMES[SFS])</f>
        <v>0</v>
      </c>
      <c r="R224" s="40">
        <f>_xlfn.XLOOKUP(Tabla20[[#This Row],[COD]],TMES[COD],TMES[AFP])</f>
        <v>0</v>
      </c>
      <c r="S224" s="40">
        <f>Tabla20[[#This Row],[sbruto]]-SUM(Tabla20[[#This Row],[ISR]:[AFP]])-Tabla20[[#This Row],[sneto]]</f>
        <v>0</v>
      </c>
      <c r="T224" s="40">
        <f>_xlfn.XLOOKUP(Tabla20[[#This Row],[COD]],TMES[COD],TMES[sneto])</f>
        <v>5000</v>
      </c>
      <c r="U224" s="28" t="str">
        <f>_xlfn.XLOOKUP(Tabla20[[#This Row],[cedula]],Tabla11[Numero Documento],Tabla11[GEN])</f>
        <v>M</v>
      </c>
      <c r="V224" s="29" t="str">
        <f>_xlfn.XLOOKUP(Tabla20[[#This Row],[cedula]],TMODELO[Numero Documento],TMODELO[Lugar Funciones Codigo])</f>
        <v>01.83</v>
      </c>
    </row>
    <row r="225" spans="1:22" hidden="1">
      <c r="A225" s="38" t="s">
        <v>3053</v>
      </c>
      <c r="B225" s="38" t="s">
        <v>248</v>
      </c>
      <c r="C225" s="38" t="s">
        <v>3088</v>
      </c>
      <c r="D225" s="38" t="str">
        <f>Tabla20[[#This Row],[cedula]]&amp;Tabla20[[#This Row],[ctapresup]]</f>
        <v>402410885052.1.2.2.05</v>
      </c>
      <c r="E225" s="38" t="s">
        <v>3027</v>
      </c>
      <c r="F225" s="38" t="str">
        <f>_xlfn.XLOOKUP(Tabla20[[#This Row],[cedula]],TMODELO[Numero Documento],TMODELO[Empleado])</f>
        <v>VICTOR MANUEL JAVIER CAMINERO</v>
      </c>
      <c r="G225" s="38" t="str">
        <f>_xlfn.XLOOKUP(Tabla20[[#This Row],[cedula]],TMODELO[Numero Documento],TMODELO[Cargo])</f>
        <v>SEGURIDAD MILITAR</v>
      </c>
      <c r="H225" s="38" t="str">
        <f>_xlfn.XLOOKUP(Tabla20[[#This Row],[cedula]],TMODELO[Numero Documento],TMODELO[Lugar Funciones])</f>
        <v>MINISTERIO DE CULTURA</v>
      </c>
      <c r="I225" s="45" t="str">
        <f>_xlfn.XLOOKUP(Tabla20[[#This Row],[cedula]],TCARRERA[CEDULA],TCARRERA[CATEGORIA DEL SERVIDOR],"")</f>
        <v/>
      </c>
      <c r="J225" s="45" t="str">
        <f>Tabla20[[#This Row],[TIPO]]</f>
        <v>SEGURIDAD</v>
      </c>
      <c r="K2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5" s="24" t="str">
        <f>IF(Tabla20[[#This Row],[CARRERA]]="CARRERA ADMINISTRATIVA",Tabla20[[#This Row],[CARRERA]],Tabla20[[#This Row],[STATUS]])</f>
        <v>SEGURIDAD</v>
      </c>
      <c r="M225" s="35" t="str">
        <f>IF(Tabla20[[#This Row],[TIPO]]="Temporales",_xlfn.XLOOKUP(Tabla20[[#This Row],[NOMBRE Y APELLIDO]],TFECHAS[NOMBRE Y APELLIDO],TFECHAS[DESDE]),"")</f>
        <v/>
      </c>
      <c r="N225" s="35" t="str">
        <f>IF(Tabla20[[#This Row],[TIPO]]="Temporales",_xlfn.XLOOKUP(Tabla20[[#This Row],[NOMBRE Y APELLIDO]],TFECHAS[NOMBRE Y APELLIDO],TFECHAS[HASTA]),"")</f>
        <v/>
      </c>
      <c r="O225" s="39">
        <f>_xlfn.XLOOKUP(Tabla20[[#This Row],[COD]],TMES[COD],TMES[sbruto])</f>
        <v>5000</v>
      </c>
      <c r="P225" s="42">
        <f>_xlfn.XLOOKUP(Tabla20[[#This Row],[COD]],TMES[COD],TMES[ISR])</f>
        <v>0</v>
      </c>
      <c r="Q225" s="40">
        <f>_xlfn.XLOOKUP(Tabla20[[#This Row],[COD]],TMES[COD],TMES[SFS])</f>
        <v>0</v>
      </c>
      <c r="R225" s="40">
        <f>_xlfn.XLOOKUP(Tabla20[[#This Row],[COD]],TMES[COD],TMES[AFP])</f>
        <v>0</v>
      </c>
      <c r="S225" s="40">
        <f>Tabla20[[#This Row],[sbruto]]-SUM(Tabla20[[#This Row],[ISR]:[AFP]])-Tabla20[[#This Row],[sneto]]</f>
        <v>0</v>
      </c>
      <c r="T225" s="40">
        <f>_xlfn.XLOOKUP(Tabla20[[#This Row],[COD]],TMES[COD],TMES[sneto])</f>
        <v>5000</v>
      </c>
      <c r="U225" s="28" t="str">
        <f>_xlfn.XLOOKUP(Tabla20[[#This Row],[cedula]],Tabla11[Numero Documento],Tabla11[GEN])</f>
        <v>M</v>
      </c>
      <c r="V225" s="29" t="str">
        <f>_xlfn.XLOOKUP(Tabla20[[#This Row],[cedula]],TMODELO[Numero Documento],TMODELO[Lugar Funciones Codigo])</f>
        <v>01.83</v>
      </c>
    </row>
    <row r="226" spans="1:22">
      <c r="A226" s="38" t="s">
        <v>3051</v>
      </c>
      <c r="B226" s="38" t="s">
        <v>4793</v>
      </c>
      <c r="C226" s="38" t="s">
        <v>3088</v>
      </c>
      <c r="D226" s="38" t="str">
        <f>Tabla20[[#This Row],[cedula]]&amp;Tabla20[[#This Row],[ctapresup]]</f>
        <v>001004297782.1.1.2.08</v>
      </c>
      <c r="E226" s="38" t="s">
        <v>2850</v>
      </c>
      <c r="F226" s="38" t="str">
        <f>_xlfn.XLOOKUP(Tabla20[[#This Row],[cedula]],TMODELO[Numero Documento],TMODELO[Empleado])</f>
        <v>MIGUEL ALEJANDRO HERNANDEZ MIRABAL</v>
      </c>
      <c r="G226" s="38" t="str">
        <f>_xlfn.XLOOKUP(Tabla20[[#This Row],[cedula]],TMODELO[Numero Documento],TMODELO[Cargo])</f>
        <v>GOBERNADOR</v>
      </c>
      <c r="H226" s="38" t="str">
        <f>_xlfn.XLOOKUP(Tabla20[[#This Row],[cedula]],TMODELO[Numero Documento],TMODELO[Lugar Funciones])</f>
        <v>MINISTERIO DE CULTURA</v>
      </c>
      <c r="I226" s="45" t="str">
        <f>_xlfn.XLOOKUP(Tabla20[[#This Row],[cedula]],TCARRERA[CEDULA],TCARRERA[CATEGORIA DEL SERVIDOR],"")</f>
        <v/>
      </c>
      <c r="J226" s="45" t="str">
        <f>Tabla20[[#This Row],[TIPO]]</f>
        <v>TEMPORALES</v>
      </c>
      <c r="K22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26" s="24" t="str">
        <f>IF(Tabla20[[#This Row],[CARRERA]]="CARRERA ADMINISTRATIVA",Tabla20[[#This Row],[CARRERA]],Tabla20[[#This Row],[STATUS]])</f>
        <v>TEMPORALES</v>
      </c>
      <c r="M226" s="35">
        <f>IF(Tabla20[[#This Row],[TIPO]]="Temporales",_xlfn.XLOOKUP(Tabla20[[#This Row],[NOMBRE Y APELLIDO]],TFECHAS[NOMBRE Y APELLIDO],TFECHAS[DESDE]),"")</f>
        <v>44866</v>
      </c>
      <c r="N226" s="35">
        <f>IF(Tabla20[[#This Row],[TIPO]]="Temporales",_xlfn.XLOOKUP(Tabla20[[#This Row],[NOMBRE Y APELLIDO]],TFECHAS[NOMBRE Y APELLIDO],TFECHAS[HASTA]),"")</f>
        <v>45047</v>
      </c>
      <c r="O226" s="39">
        <f>_xlfn.XLOOKUP(Tabla20[[#This Row],[COD]],TMES[COD],TMES[sbruto])</f>
        <v>115000</v>
      </c>
      <c r="P226" s="40">
        <f>_xlfn.XLOOKUP(Tabla20[[#This Row],[COD]],TMES[COD],TMES[ISR])</f>
        <v>15633.74</v>
      </c>
      <c r="Q226" s="40">
        <f>_xlfn.XLOOKUP(Tabla20[[#This Row],[COD]],TMES[COD],TMES[SFS])</f>
        <v>3496</v>
      </c>
      <c r="R226" s="40">
        <f>_xlfn.XLOOKUP(Tabla20[[#This Row],[COD]],TMES[COD],TMES[AFP])</f>
        <v>3300.5</v>
      </c>
      <c r="S226" s="40">
        <f>Tabla20[[#This Row],[sbruto]]-SUM(Tabla20[[#This Row],[ISR]:[AFP]])-Tabla20[[#This Row],[sneto]]</f>
        <v>25.000000000014552</v>
      </c>
      <c r="T226" s="40">
        <f>_xlfn.XLOOKUP(Tabla20[[#This Row],[COD]],TMES[COD],TMES[sneto])</f>
        <v>92544.76</v>
      </c>
      <c r="U226" s="28" t="str">
        <f>_xlfn.XLOOKUP(Tabla20[[#This Row],[cedula]],Tabla11[Numero Documento],Tabla11[GEN])</f>
        <v>M</v>
      </c>
      <c r="V226" s="29" t="str">
        <f>_xlfn.XLOOKUP(Tabla20[[#This Row],[cedula]],TMODELO[Numero Documento],TMODELO[Lugar Funciones Codigo])</f>
        <v>01.83</v>
      </c>
    </row>
    <row r="227" spans="1:22">
      <c r="A227" s="38" t="s">
        <v>3051</v>
      </c>
      <c r="B227" s="38" t="s">
        <v>4793</v>
      </c>
      <c r="C227" s="38" t="s">
        <v>3088</v>
      </c>
      <c r="D227" s="38" t="str">
        <f>Tabla20[[#This Row],[cedula]]&amp;Tabla20[[#This Row],[ctapresup]]</f>
        <v>001007189722.1.1.2.08</v>
      </c>
      <c r="E227" s="38" t="s">
        <v>2813</v>
      </c>
      <c r="F227" s="38" t="str">
        <f>_xlfn.XLOOKUP(Tabla20[[#This Row],[cedula]],TMODELO[Numero Documento],TMODELO[Empleado])</f>
        <v>JESUS AUGUSTO DEL CASTILLO BAEZ</v>
      </c>
      <c r="G227" s="38" t="str">
        <f>_xlfn.XLOOKUP(Tabla20[[#This Row],[cedula]],TMODELO[Numero Documento],TMODELO[Cargo])</f>
        <v>COORDINADOR (A)</v>
      </c>
      <c r="H227" s="38" t="str">
        <f>_xlfn.XLOOKUP(Tabla20[[#This Row],[cedula]],TMODELO[Numero Documento],TMODELO[Lugar Funciones])</f>
        <v>MINISTERIO DE CULTURA</v>
      </c>
      <c r="I227" s="45" t="str">
        <f>_xlfn.XLOOKUP(Tabla20[[#This Row],[cedula]],TCARRERA[CEDULA],TCARRERA[CATEGORIA DEL SERVIDOR],"")</f>
        <v/>
      </c>
      <c r="J227" s="45" t="str">
        <f>Tabla20[[#This Row],[TIPO]]</f>
        <v>TEMPORALES</v>
      </c>
      <c r="K22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27" s="31" t="str">
        <f>IF(Tabla20[[#This Row],[CARRERA]]="CARRERA ADMINISTRATIVA",Tabla20[[#This Row],[CARRERA]],Tabla20[[#This Row],[STATUS]])</f>
        <v>TEMPORALES</v>
      </c>
      <c r="M227" s="34">
        <f>IF(Tabla20[[#This Row],[TIPO]]="Temporales",_xlfn.XLOOKUP(Tabla20[[#This Row],[NOMBRE Y APELLIDO]],TFECHAS[NOMBRE Y APELLIDO],TFECHAS[DESDE]),"")</f>
        <v>44866</v>
      </c>
      <c r="N227" s="34">
        <f>IF(Tabla20[[#This Row],[TIPO]]="Temporales",_xlfn.XLOOKUP(Tabla20[[#This Row],[NOMBRE Y APELLIDO]],TFECHAS[NOMBRE Y APELLIDO],TFECHAS[HASTA]),"")</f>
        <v>45047</v>
      </c>
      <c r="O227" s="39">
        <f>_xlfn.XLOOKUP(Tabla20[[#This Row],[COD]],TMES[COD],TMES[sbruto])</f>
        <v>65000</v>
      </c>
      <c r="P227" s="41">
        <f>_xlfn.XLOOKUP(Tabla20[[#This Row],[COD]],TMES[COD],TMES[ISR])</f>
        <v>4427.58</v>
      </c>
      <c r="Q227" s="40">
        <f>_xlfn.XLOOKUP(Tabla20[[#This Row],[COD]],TMES[COD],TMES[SFS])</f>
        <v>1976</v>
      </c>
      <c r="R227" s="40">
        <f>_xlfn.XLOOKUP(Tabla20[[#This Row],[COD]],TMES[COD],TMES[AFP])</f>
        <v>1865.5</v>
      </c>
      <c r="S227" s="40">
        <f>Tabla20[[#This Row],[sbruto]]-SUM(Tabla20[[#This Row],[ISR]:[AFP]])-Tabla20[[#This Row],[sneto]]</f>
        <v>25</v>
      </c>
      <c r="T227" s="40">
        <f>_xlfn.XLOOKUP(Tabla20[[#This Row],[COD]],TMES[COD],TMES[sneto])</f>
        <v>56705.919999999998</v>
      </c>
      <c r="U227" s="28" t="str">
        <f>_xlfn.XLOOKUP(Tabla20[[#This Row],[cedula]],Tabla11[Numero Documento],Tabla11[GEN])</f>
        <v>M</v>
      </c>
      <c r="V227" s="29" t="str">
        <f>_xlfn.XLOOKUP(Tabla20[[#This Row],[cedula]],TMODELO[Numero Documento],TMODELO[Lugar Funciones Codigo])</f>
        <v>01.83</v>
      </c>
    </row>
    <row r="228" spans="1:22">
      <c r="A228" s="38" t="s">
        <v>3051</v>
      </c>
      <c r="B228" s="38" t="s">
        <v>4793</v>
      </c>
      <c r="C228" s="38" t="s">
        <v>3088</v>
      </c>
      <c r="D228" s="38" t="str">
        <f>Tabla20[[#This Row],[cedula]]&amp;Tabla20[[#This Row],[ctapresup]]</f>
        <v>020001751702.1.1.2.08</v>
      </c>
      <c r="E228" s="38" t="s">
        <v>3110</v>
      </c>
      <c r="F228" s="38" t="str">
        <f>_xlfn.XLOOKUP(Tabla20[[#This Row],[cedula]],TMODELO[Numero Documento],TMODELO[Empleado])</f>
        <v>LUZ NERIS NOVAS JIMENEZ</v>
      </c>
      <c r="G228" s="38" t="str">
        <f>_xlfn.XLOOKUP(Tabla20[[#This Row],[cedula]],TMODELO[Numero Documento],TMODELO[Cargo])</f>
        <v>TECNICO EN ARCHIVISTICA</v>
      </c>
      <c r="H228" s="38" t="str">
        <f>_xlfn.XLOOKUP(Tabla20[[#This Row],[cedula]],TMODELO[Numero Documento],TMODELO[Lugar Funciones])</f>
        <v>MINISTERIO DE CULTURA</v>
      </c>
      <c r="I228" s="45" t="str">
        <f>_xlfn.XLOOKUP(Tabla20[[#This Row],[cedula]],TCARRERA[CEDULA],TCARRERA[CATEGORIA DEL SERVIDOR],"")</f>
        <v/>
      </c>
      <c r="J228" s="45" t="str">
        <f>Tabla20[[#This Row],[TIPO]]</f>
        <v>TEMPORALES</v>
      </c>
      <c r="K22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28" s="31" t="str">
        <f>IF(Tabla20[[#This Row],[CARRERA]]="CARRERA ADMINISTRATIVA",Tabla20[[#This Row],[CARRERA]],Tabla20[[#This Row],[STATUS]])</f>
        <v>TEMPORALES</v>
      </c>
      <c r="M228" s="34">
        <f>IF(Tabla20[[#This Row],[TIPO]]="Temporales",_xlfn.XLOOKUP(Tabla20[[#This Row],[NOMBRE Y APELLIDO]],TFECHAS[NOMBRE Y APELLIDO],TFECHAS[DESDE]),"")</f>
        <v>44774</v>
      </c>
      <c r="N228" s="34">
        <f>IF(Tabla20[[#This Row],[TIPO]]="Temporales",_xlfn.XLOOKUP(Tabla20[[#This Row],[NOMBRE Y APELLIDO]],TFECHAS[NOMBRE Y APELLIDO],TFECHAS[HASTA]),"")</f>
        <v>44958</v>
      </c>
      <c r="O228" s="39">
        <f>_xlfn.XLOOKUP(Tabla20[[#This Row],[COD]],TMES[COD],TMES[sbruto])</f>
        <v>35000</v>
      </c>
      <c r="P228" s="40">
        <f>_xlfn.XLOOKUP(Tabla20[[#This Row],[COD]],TMES[COD],TMES[ISR])</f>
        <v>0</v>
      </c>
      <c r="Q228" s="40">
        <f>_xlfn.XLOOKUP(Tabla20[[#This Row],[COD]],TMES[COD],TMES[SFS])</f>
        <v>1064</v>
      </c>
      <c r="R228" s="40">
        <f>_xlfn.XLOOKUP(Tabla20[[#This Row],[COD]],TMES[COD],TMES[AFP])</f>
        <v>1004.5</v>
      </c>
      <c r="S228" s="40">
        <f>Tabla20[[#This Row],[sbruto]]-SUM(Tabla20[[#This Row],[ISR]:[AFP]])-Tabla20[[#This Row],[sneto]]</f>
        <v>25</v>
      </c>
      <c r="T228" s="40">
        <f>_xlfn.XLOOKUP(Tabla20[[#This Row],[COD]],TMES[COD],TMES[sneto])</f>
        <v>32906.5</v>
      </c>
      <c r="U228" s="28" t="str">
        <f>_xlfn.XLOOKUP(Tabla20[[#This Row],[cedula]],Tabla11[Numero Documento],Tabla11[GEN])</f>
        <v>F</v>
      </c>
      <c r="V228" s="29" t="str">
        <f>_xlfn.XLOOKUP(Tabla20[[#This Row],[cedula]],TMODELO[Numero Documento],TMODELO[Lugar Funciones Codigo])</f>
        <v>01.83</v>
      </c>
    </row>
    <row r="229" spans="1:22" hidden="1">
      <c r="A229" s="38" t="s">
        <v>3054</v>
      </c>
      <c r="B229" s="38" t="s">
        <v>3049</v>
      </c>
      <c r="C229" s="38" t="s">
        <v>3088</v>
      </c>
      <c r="D229" s="38" t="str">
        <f>Tabla20[[#This Row],[cedula]]&amp;Tabla20[[#This Row],[ctapresup]]</f>
        <v>001006345912.1.1.3.01</v>
      </c>
      <c r="E229" s="38" t="s">
        <v>2901</v>
      </c>
      <c r="F229" s="38" t="str">
        <f>_xlfn.XLOOKUP(Tabla20[[#This Row],[cedula]],TMODELO[Numero Documento],TMODELO[Empleado])</f>
        <v>CLARA BERENI ESTRELLA CORTINAS</v>
      </c>
      <c r="G229" s="38" t="str">
        <f>_xlfn.XLOOKUP(Tabla20[[#This Row],[cedula]],TMODELO[Numero Documento],TMODELO[Cargo])</f>
        <v>SUB-DIRECTORA TECNICA</v>
      </c>
      <c r="H229" s="38" t="str">
        <f>_xlfn.XLOOKUP(Tabla20[[#This Row],[cedula]],TMODELO[Numero Documento],TMODELO[Lugar Funciones])</f>
        <v>MINISTERIO DE CULTURA</v>
      </c>
      <c r="I229" s="45" t="str">
        <f>_xlfn.XLOOKUP(Tabla20[[#This Row],[cedula]],TCARRERA[CEDULA],TCARRERA[CATEGORIA DEL SERVIDOR],"")</f>
        <v/>
      </c>
      <c r="J229" s="45" t="str">
        <f>Tabla20[[#This Row],[TIPO]]</f>
        <v>TRAMITE DE PENSION</v>
      </c>
      <c r="K22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29" s="24" t="str">
        <f>IF(Tabla20[[#This Row],[CARRERA]]="CARRERA ADMINISTRATIVA",Tabla20[[#This Row],[CARRERA]],Tabla20[[#This Row],[STATUS]])</f>
        <v>TRAMITE DE PENSION</v>
      </c>
      <c r="M229" s="35" t="str">
        <f>IF(Tabla20[[#This Row],[TIPO]]="Temporales",_xlfn.XLOOKUP(Tabla20[[#This Row],[NOMBRE Y APELLIDO]],TFECHAS[NOMBRE Y APELLIDO],TFECHAS[DESDE]),"")</f>
        <v/>
      </c>
      <c r="N229" s="35" t="str">
        <f>IF(Tabla20[[#This Row],[TIPO]]="Temporales",_xlfn.XLOOKUP(Tabla20[[#This Row],[NOMBRE Y APELLIDO]],TFECHAS[NOMBRE Y APELLIDO],TFECHAS[HASTA]),"")</f>
        <v/>
      </c>
      <c r="O229" s="39">
        <f>_xlfn.XLOOKUP(Tabla20[[#This Row],[COD]],TMES[COD],TMES[sbruto])</f>
        <v>30040.400000000001</v>
      </c>
      <c r="P229" s="40">
        <f>_xlfn.XLOOKUP(Tabla20[[#This Row],[COD]],TMES[COD],TMES[ISR])</f>
        <v>0</v>
      </c>
      <c r="Q229" s="40">
        <f>_xlfn.XLOOKUP(Tabla20[[#This Row],[COD]],TMES[COD],TMES[SFS])</f>
        <v>913.23</v>
      </c>
      <c r="R229" s="40">
        <f>_xlfn.XLOOKUP(Tabla20[[#This Row],[COD]],TMES[COD],TMES[AFP])</f>
        <v>862.16</v>
      </c>
      <c r="S229" s="40">
        <f>Tabla20[[#This Row],[sbruto]]-SUM(Tabla20[[#This Row],[ISR]:[AFP]])-Tabla20[[#This Row],[sneto]]</f>
        <v>75.000000000003638</v>
      </c>
      <c r="T229" s="40">
        <f>_xlfn.XLOOKUP(Tabla20[[#This Row],[COD]],TMES[COD],TMES[sneto])</f>
        <v>28190.01</v>
      </c>
      <c r="U229" s="28" t="str">
        <f>_xlfn.XLOOKUP(Tabla20[[#This Row],[cedula]],Tabla11[Numero Documento],Tabla11[GEN])</f>
        <v>F</v>
      </c>
      <c r="V229" s="29" t="str">
        <f>_xlfn.XLOOKUP(Tabla20[[#This Row],[cedula]],TMODELO[Numero Documento],TMODELO[Lugar Funciones Codigo])</f>
        <v>01.83</v>
      </c>
    </row>
    <row r="230" spans="1:22" hidden="1">
      <c r="A230" s="38" t="s">
        <v>3054</v>
      </c>
      <c r="B230" s="38" t="s">
        <v>3049</v>
      </c>
      <c r="C230" s="38" t="s">
        <v>3088</v>
      </c>
      <c r="D230" s="38" t="str">
        <f>Tabla20[[#This Row],[cedula]]&amp;Tabla20[[#This Row],[ctapresup]]</f>
        <v>047001631342.1.1.3.01</v>
      </c>
      <c r="E230" s="38" t="s">
        <v>2903</v>
      </c>
      <c r="F230" s="38" t="str">
        <f>_xlfn.XLOOKUP(Tabla20[[#This Row],[cedula]],TMODELO[Numero Documento],TMODELO[Empleado])</f>
        <v>FLORENCIO SILIA EDUARDO</v>
      </c>
      <c r="G230" s="38" t="str">
        <f>_xlfn.XLOOKUP(Tabla20[[#This Row],[cedula]],TMODELO[Numero Documento],TMODELO[Cargo])</f>
        <v>DELEGAGO CULT.ZONA NORTE CTR.</v>
      </c>
      <c r="H230" s="38" t="str">
        <f>_xlfn.XLOOKUP(Tabla20[[#This Row],[cedula]],TMODELO[Numero Documento],TMODELO[Lugar Funciones])</f>
        <v>MINISTERIO DE CULTURA</v>
      </c>
      <c r="I230" s="45" t="str">
        <f>_xlfn.XLOOKUP(Tabla20[[#This Row],[cedula]],TCARRERA[CEDULA],TCARRERA[CATEGORIA DEL SERVIDOR],"")</f>
        <v/>
      </c>
      <c r="J230" s="45" t="str">
        <f>Tabla20[[#This Row],[TIPO]]</f>
        <v>TRAMITE DE PENSION</v>
      </c>
      <c r="K23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0" s="24" t="str">
        <f>IF(Tabla20[[#This Row],[CARRERA]]="CARRERA ADMINISTRATIVA",Tabla20[[#This Row],[CARRERA]],Tabla20[[#This Row],[STATUS]])</f>
        <v>TRAMITE DE PENSION</v>
      </c>
      <c r="M230" s="35" t="str">
        <f>IF(Tabla20[[#This Row],[TIPO]]="Temporales",_xlfn.XLOOKUP(Tabla20[[#This Row],[NOMBRE Y APELLIDO]],TFECHAS[NOMBRE Y APELLIDO],TFECHAS[DESDE]),"")</f>
        <v/>
      </c>
      <c r="N230" s="35" t="str">
        <f>IF(Tabla20[[#This Row],[TIPO]]="Temporales",_xlfn.XLOOKUP(Tabla20[[#This Row],[NOMBRE Y APELLIDO]],TFECHAS[NOMBRE Y APELLIDO],TFECHAS[HASTA]),"")</f>
        <v/>
      </c>
      <c r="O230" s="39">
        <f>_xlfn.XLOOKUP(Tabla20[[#This Row],[COD]],TMES[COD],TMES[sbruto])</f>
        <v>27205.34</v>
      </c>
      <c r="P230" s="44">
        <f>_xlfn.XLOOKUP(Tabla20[[#This Row],[COD]],TMES[COD],TMES[ISR])</f>
        <v>0</v>
      </c>
      <c r="Q230" s="40">
        <f>_xlfn.XLOOKUP(Tabla20[[#This Row],[COD]],TMES[COD],TMES[SFS])</f>
        <v>827.04</v>
      </c>
      <c r="R230" s="40">
        <f>_xlfn.XLOOKUP(Tabla20[[#This Row],[COD]],TMES[COD],TMES[AFP])</f>
        <v>780.79</v>
      </c>
      <c r="S230" s="40">
        <f>Tabla20[[#This Row],[sbruto]]-SUM(Tabla20[[#This Row],[ISR]:[AFP]])-Tabla20[[#This Row],[sneto]]</f>
        <v>75.000000000003638</v>
      </c>
      <c r="T230" s="40">
        <f>_xlfn.XLOOKUP(Tabla20[[#This Row],[COD]],TMES[COD],TMES[sneto])</f>
        <v>25522.51</v>
      </c>
      <c r="U230" s="28" t="str">
        <f>_xlfn.XLOOKUP(Tabla20[[#This Row],[cedula]],Tabla11[Numero Documento],Tabla11[GEN])</f>
        <v>M</v>
      </c>
      <c r="V230" s="29" t="str">
        <f>_xlfn.XLOOKUP(Tabla20[[#This Row],[cedula]],TMODELO[Numero Documento],TMODELO[Lugar Funciones Codigo])</f>
        <v>01.83</v>
      </c>
    </row>
    <row r="231" spans="1:22" hidden="1">
      <c r="A231" s="38" t="s">
        <v>3054</v>
      </c>
      <c r="B231" s="38" t="s">
        <v>3049</v>
      </c>
      <c r="C231" s="38" t="s">
        <v>3088</v>
      </c>
      <c r="D231" s="38" t="str">
        <f>Tabla20[[#This Row],[cedula]]&amp;Tabla20[[#This Row],[ctapresup]]</f>
        <v>001173885042.1.1.3.01</v>
      </c>
      <c r="E231" s="38" t="s">
        <v>2898</v>
      </c>
      <c r="F231" s="38" t="str">
        <f>_xlfn.XLOOKUP(Tabla20[[#This Row],[cedula]],TMODELO[Numero Documento],TMODELO[Empleado])</f>
        <v>ANA LUCIA SANCHEZ CIPRIAN</v>
      </c>
      <c r="G231" s="38" t="str">
        <f>_xlfn.XLOOKUP(Tabla20[[#This Row],[cedula]],TMODELO[Numero Documento],TMODELO[Cargo])</f>
        <v>ENC. LIMPIEZA</v>
      </c>
      <c r="H231" s="38" t="str">
        <f>_xlfn.XLOOKUP(Tabla20[[#This Row],[cedula]],TMODELO[Numero Documento],TMODELO[Lugar Funciones])</f>
        <v>MINISTERIO DE CULTURA</v>
      </c>
      <c r="I231" s="45" t="str">
        <f>_xlfn.XLOOKUP(Tabla20[[#This Row],[cedula]],TCARRERA[CEDULA],TCARRERA[CATEGORIA DEL SERVIDOR],"")</f>
        <v/>
      </c>
      <c r="J231" s="45" t="str">
        <f>Tabla20[[#This Row],[TIPO]]</f>
        <v>TRAMITE DE PENSION</v>
      </c>
      <c r="K23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1" s="24" t="str">
        <f>IF(Tabla20[[#This Row],[CARRERA]]="CARRERA ADMINISTRATIVA",Tabla20[[#This Row],[CARRERA]],Tabla20[[#This Row],[STATUS]])</f>
        <v>TRAMITE DE PENSION</v>
      </c>
      <c r="M231" s="35" t="str">
        <f>IF(Tabla20[[#This Row],[TIPO]]="Temporales",_xlfn.XLOOKUP(Tabla20[[#This Row],[NOMBRE Y APELLIDO]],TFECHAS[NOMBRE Y APELLIDO],TFECHAS[DESDE]),"")</f>
        <v/>
      </c>
      <c r="N231" s="35" t="str">
        <f>IF(Tabla20[[#This Row],[TIPO]]="Temporales",_xlfn.XLOOKUP(Tabla20[[#This Row],[NOMBRE Y APELLIDO]],TFECHAS[NOMBRE Y APELLIDO],TFECHAS[HASTA]),"")</f>
        <v/>
      </c>
      <c r="O231" s="39">
        <f>_xlfn.XLOOKUP(Tabla20[[#This Row],[COD]],TMES[COD],TMES[sbruto])</f>
        <v>10000</v>
      </c>
      <c r="P231" s="44">
        <f>_xlfn.XLOOKUP(Tabla20[[#This Row],[COD]],TMES[COD],TMES[ISR])</f>
        <v>0</v>
      </c>
      <c r="Q231" s="40">
        <f>_xlfn.XLOOKUP(Tabla20[[#This Row],[COD]],TMES[COD],TMES[SFS])</f>
        <v>304</v>
      </c>
      <c r="R231" s="40">
        <f>_xlfn.XLOOKUP(Tabla20[[#This Row],[COD]],TMES[COD],TMES[AFP])</f>
        <v>287</v>
      </c>
      <c r="S231" s="40">
        <f>Tabla20[[#This Row],[sbruto]]-SUM(Tabla20[[#This Row],[ISR]:[AFP]])-Tabla20[[#This Row],[sneto]]</f>
        <v>75</v>
      </c>
      <c r="T231" s="40">
        <f>_xlfn.XLOOKUP(Tabla20[[#This Row],[COD]],TMES[COD],TMES[sneto])</f>
        <v>9334</v>
      </c>
      <c r="U231" s="28" t="str">
        <f>_xlfn.XLOOKUP(Tabla20[[#This Row],[cedula]],Tabla11[Numero Documento],Tabla11[GEN])</f>
        <v>F</v>
      </c>
      <c r="V231" s="29" t="str">
        <f>_xlfn.XLOOKUP(Tabla20[[#This Row],[cedula]],TMODELO[Numero Documento],TMODELO[Lugar Funciones Codigo])</f>
        <v>01.83</v>
      </c>
    </row>
    <row r="232" spans="1:22" hidden="1">
      <c r="A232" s="38" t="s">
        <v>3054</v>
      </c>
      <c r="B232" s="38" t="s">
        <v>3049</v>
      </c>
      <c r="C232" s="38" t="s">
        <v>3088</v>
      </c>
      <c r="D232" s="38" t="str">
        <f>Tabla20[[#This Row],[cedula]]&amp;Tabla20[[#This Row],[ctapresup]]</f>
        <v>013000649692.1.1.3.01</v>
      </c>
      <c r="E232" s="38" t="s">
        <v>2899</v>
      </c>
      <c r="F232" s="38" t="str">
        <f>_xlfn.XLOOKUP(Tabla20[[#This Row],[cedula]],TMODELO[Numero Documento],TMODELO[Empleado])</f>
        <v>ANGEL VINICIO TEJEDA SOTO</v>
      </c>
      <c r="G232" s="38" t="str">
        <f>_xlfn.XLOOKUP(Tabla20[[#This Row],[cedula]],TMODELO[Numero Documento],TMODELO[Cargo])</f>
        <v>SERENO</v>
      </c>
      <c r="H232" s="38" t="str">
        <f>_xlfn.XLOOKUP(Tabla20[[#This Row],[cedula]],TMODELO[Numero Documento],TMODELO[Lugar Funciones])</f>
        <v>MINISTERIO DE CULTURA</v>
      </c>
      <c r="I232" s="45" t="str">
        <f>_xlfn.XLOOKUP(Tabla20[[#This Row],[cedula]],TCARRERA[CEDULA],TCARRERA[CATEGORIA DEL SERVIDOR],"")</f>
        <v/>
      </c>
      <c r="J232" s="45" t="str">
        <f>Tabla20[[#This Row],[TIPO]]</f>
        <v>TRAMITE DE PENSION</v>
      </c>
      <c r="K2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2" s="24" t="str">
        <f>IF(Tabla20[[#This Row],[CARRERA]]="CARRERA ADMINISTRATIVA",Tabla20[[#This Row],[CARRERA]],Tabla20[[#This Row],[STATUS]])</f>
        <v>TRAMITE DE PENSION</v>
      </c>
      <c r="M232" s="35" t="str">
        <f>IF(Tabla20[[#This Row],[TIPO]]="Temporales",_xlfn.XLOOKUP(Tabla20[[#This Row],[NOMBRE Y APELLIDO]],TFECHAS[NOMBRE Y APELLIDO],TFECHAS[DESDE]),"")</f>
        <v/>
      </c>
      <c r="N232" s="35" t="str">
        <f>IF(Tabla20[[#This Row],[TIPO]]="Temporales",_xlfn.XLOOKUP(Tabla20[[#This Row],[NOMBRE Y APELLIDO]],TFECHAS[NOMBRE Y APELLIDO],TFECHAS[HASTA]),"")</f>
        <v/>
      </c>
      <c r="O232" s="39">
        <f>_xlfn.XLOOKUP(Tabla20[[#This Row],[COD]],TMES[COD],TMES[sbruto])</f>
        <v>10000</v>
      </c>
      <c r="P232" s="42">
        <f>_xlfn.XLOOKUP(Tabla20[[#This Row],[COD]],TMES[COD],TMES[ISR])</f>
        <v>0</v>
      </c>
      <c r="Q232" s="40">
        <f>_xlfn.XLOOKUP(Tabla20[[#This Row],[COD]],TMES[COD],TMES[SFS])</f>
        <v>304</v>
      </c>
      <c r="R232" s="40">
        <f>_xlfn.XLOOKUP(Tabla20[[#This Row],[COD]],TMES[COD],TMES[AFP])</f>
        <v>287</v>
      </c>
      <c r="S232" s="40">
        <f>Tabla20[[#This Row],[sbruto]]-SUM(Tabla20[[#This Row],[ISR]:[AFP]])-Tabla20[[#This Row],[sneto]]</f>
        <v>375</v>
      </c>
      <c r="T232" s="40">
        <f>_xlfn.XLOOKUP(Tabla20[[#This Row],[COD]],TMES[COD],TMES[sneto])</f>
        <v>9034</v>
      </c>
      <c r="U232" s="28" t="str">
        <f>_xlfn.XLOOKUP(Tabla20[[#This Row],[cedula]],Tabla11[Numero Documento],Tabla11[GEN])</f>
        <v>M</v>
      </c>
      <c r="V232" s="29" t="str">
        <f>_xlfn.XLOOKUP(Tabla20[[#This Row],[cedula]],TMODELO[Numero Documento],TMODELO[Lugar Funciones Codigo])</f>
        <v>01.83</v>
      </c>
    </row>
    <row r="233" spans="1:22" hidden="1">
      <c r="A233" s="38" t="s">
        <v>3054</v>
      </c>
      <c r="B233" s="38" t="s">
        <v>3049</v>
      </c>
      <c r="C233" s="38" t="s">
        <v>3088</v>
      </c>
      <c r="D233" s="38" t="str">
        <f>Tabla20[[#This Row],[cedula]]&amp;Tabla20[[#This Row],[ctapresup]]</f>
        <v>001055247552.1.1.3.01</v>
      </c>
      <c r="E233" s="38" t="s">
        <v>2902</v>
      </c>
      <c r="F233" s="38" t="str">
        <f>_xlfn.XLOOKUP(Tabla20[[#This Row],[cedula]],TMODELO[Numero Documento],TMODELO[Empleado])</f>
        <v>CONFESOR DE LA ROSA</v>
      </c>
      <c r="G233" s="38" t="str">
        <f>_xlfn.XLOOKUP(Tabla20[[#This Row],[cedula]],TMODELO[Numero Documento],TMODELO[Cargo])</f>
        <v>GUARDIAN</v>
      </c>
      <c r="H233" s="38" t="str">
        <f>_xlfn.XLOOKUP(Tabla20[[#This Row],[cedula]],TMODELO[Numero Documento],TMODELO[Lugar Funciones])</f>
        <v>MINISTERIO DE CULTURA</v>
      </c>
      <c r="I233" s="45" t="str">
        <f>_xlfn.XLOOKUP(Tabla20[[#This Row],[cedula]],TCARRERA[CEDULA],TCARRERA[CATEGORIA DEL SERVIDOR],"")</f>
        <v/>
      </c>
      <c r="J233" s="45" t="str">
        <f>Tabla20[[#This Row],[TIPO]]</f>
        <v>TRAMITE DE PENSION</v>
      </c>
      <c r="K23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3" s="24" t="str">
        <f>IF(Tabla20[[#This Row],[CARRERA]]="CARRERA ADMINISTRATIVA",Tabla20[[#This Row],[CARRERA]],Tabla20[[#This Row],[STATUS]])</f>
        <v>TRAMITE DE PENSION</v>
      </c>
      <c r="M233" s="35" t="str">
        <f>IF(Tabla20[[#This Row],[TIPO]]="Temporales",_xlfn.XLOOKUP(Tabla20[[#This Row],[NOMBRE Y APELLIDO]],TFECHAS[NOMBRE Y APELLIDO],TFECHAS[DESDE]),"")</f>
        <v/>
      </c>
      <c r="N233" s="35" t="str">
        <f>IF(Tabla20[[#This Row],[TIPO]]="Temporales",_xlfn.XLOOKUP(Tabla20[[#This Row],[NOMBRE Y APELLIDO]],TFECHAS[NOMBRE Y APELLIDO],TFECHAS[HASTA]),"")</f>
        <v/>
      </c>
      <c r="O233" s="39">
        <f>_xlfn.XLOOKUP(Tabla20[[#This Row],[COD]],TMES[COD],TMES[sbruto])</f>
        <v>10000</v>
      </c>
      <c r="P233" s="42">
        <f>_xlfn.XLOOKUP(Tabla20[[#This Row],[COD]],TMES[COD],TMES[ISR])</f>
        <v>0</v>
      </c>
      <c r="Q233" s="40">
        <f>_xlfn.XLOOKUP(Tabla20[[#This Row],[COD]],TMES[COD],TMES[SFS])</f>
        <v>304</v>
      </c>
      <c r="R233" s="40">
        <f>_xlfn.XLOOKUP(Tabla20[[#This Row],[COD]],TMES[COD],TMES[AFP])</f>
        <v>287</v>
      </c>
      <c r="S233" s="40">
        <f>Tabla20[[#This Row],[sbruto]]-SUM(Tabla20[[#This Row],[ISR]:[AFP]])-Tabla20[[#This Row],[sneto]]</f>
        <v>75</v>
      </c>
      <c r="T233" s="40">
        <f>_xlfn.XLOOKUP(Tabla20[[#This Row],[COD]],TMES[COD],TMES[sneto])</f>
        <v>9334</v>
      </c>
      <c r="U233" s="28" t="str">
        <f>_xlfn.XLOOKUP(Tabla20[[#This Row],[cedula]],Tabla11[Numero Documento],Tabla11[GEN])</f>
        <v>M</v>
      </c>
      <c r="V233" s="29" t="str">
        <f>_xlfn.XLOOKUP(Tabla20[[#This Row],[cedula]],TMODELO[Numero Documento],TMODELO[Lugar Funciones Codigo])</f>
        <v>01.83</v>
      </c>
    </row>
    <row r="234" spans="1:22" hidden="1">
      <c r="A234" s="38" t="s">
        <v>3054</v>
      </c>
      <c r="B234" s="38" t="s">
        <v>3049</v>
      </c>
      <c r="C234" s="38" t="s">
        <v>3088</v>
      </c>
      <c r="D234" s="38" t="str">
        <f>Tabla20[[#This Row],[cedula]]&amp;Tabla20[[#This Row],[ctapresup]]</f>
        <v>001048302602.1.1.3.01</v>
      </c>
      <c r="E234" s="38" t="s">
        <v>2904</v>
      </c>
      <c r="F234" s="38" t="str">
        <f>_xlfn.XLOOKUP(Tabla20[[#This Row],[cedula]],TMODELO[Numero Documento],TMODELO[Empleado])</f>
        <v>FRANK ALBERTO SANTANA DULUC</v>
      </c>
      <c r="G234" s="38" t="str">
        <f>_xlfn.XLOOKUP(Tabla20[[#This Row],[cedula]],TMODELO[Numero Documento],TMODELO[Cargo])</f>
        <v>PLOMERO</v>
      </c>
      <c r="H234" s="38" t="str">
        <f>_xlfn.XLOOKUP(Tabla20[[#This Row],[cedula]],TMODELO[Numero Documento],TMODELO[Lugar Funciones])</f>
        <v>MINISTERIO DE CULTURA</v>
      </c>
      <c r="I234" s="45" t="str">
        <f>_xlfn.XLOOKUP(Tabla20[[#This Row],[cedula]],TCARRERA[CEDULA],TCARRERA[CATEGORIA DEL SERVIDOR],"")</f>
        <v/>
      </c>
      <c r="J234" s="45" t="str">
        <f>Tabla20[[#This Row],[TIPO]]</f>
        <v>TRAMITE DE PENSION</v>
      </c>
      <c r="K2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4" s="24" t="str">
        <f>IF(Tabla20[[#This Row],[CARRERA]]="CARRERA ADMINISTRATIVA",Tabla20[[#This Row],[CARRERA]],Tabla20[[#This Row],[STATUS]])</f>
        <v>TRAMITE DE PENSION</v>
      </c>
      <c r="M234" s="35" t="str">
        <f>IF(Tabla20[[#This Row],[TIPO]]="Temporales",_xlfn.XLOOKUP(Tabla20[[#This Row],[NOMBRE Y APELLIDO]],TFECHAS[NOMBRE Y APELLIDO],TFECHAS[DESDE]),"")</f>
        <v/>
      </c>
      <c r="N234" s="35" t="str">
        <f>IF(Tabla20[[#This Row],[TIPO]]="Temporales",_xlfn.XLOOKUP(Tabla20[[#This Row],[NOMBRE Y APELLIDO]],TFECHAS[NOMBRE Y APELLIDO],TFECHAS[HASTA]),"")</f>
        <v/>
      </c>
      <c r="O234" s="39">
        <f>_xlfn.XLOOKUP(Tabla20[[#This Row],[COD]],TMES[COD],TMES[sbruto])</f>
        <v>10000</v>
      </c>
      <c r="P234" s="44">
        <f>_xlfn.XLOOKUP(Tabla20[[#This Row],[COD]],TMES[COD],TMES[ISR])</f>
        <v>0</v>
      </c>
      <c r="Q234" s="40">
        <f>_xlfn.XLOOKUP(Tabla20[[#This Row],[COD]],TMES[COD],TMES[SFS])</f>
        <v>304</v>
      </c>
      <c r="R234" s="40">
        <f>_xlfn.XLOOKUP(Tabla20[[#This Row],[COD]],TMES[COD],TMES[AFP])</f>
        <v>287</v>
      </c>
      <c r="S234" s="40">
        <f>Tabla20[[#This Row],[sbruto]]-SUM(Tabla20[[#This Row],[ISR]:[AFP]])-Tabla20[[#This Row],[sneto]]</f>
        <v>375</v>
      </c>
      <c r="T234" s="40">
        <f>_xlfn.XLOOKUP(Tabla20[[#This Row],[COD]],TMES[COD],TMES[sneto])</f>
        <v>9034</v>
      </c>
      <c r="U234" s="28" t="str">
        <f>_xlfn.XLOOKUP(Tabla20[[#This Row],[cedula]],Tabla11[Numero Documento],Tabla11[GEN])</f>
        <v>M</v>
      </c>
      <c r="V234" s="29" t="str">
        <f>_xlfn.XLOOKUP(Tabla20[[#This Row],[cedula]],TMODELO[Numero Documento],TMODELO[Lugar Funciones Codigo])</f>
        <v>01.83</v>
      </c>
    </row>
    <row r="235" spans="1:22" hidden="1">
      <c r="A235" s="38" t="s">
        <v>3054</v>
      </c>
      <c r="B235" s="38" t="s">
        <v>3049</v>
      </c>
      <c r="C235" s="38" t="s">
        <v>3088</v>
      </c>
      <c r="D235" s="38" t="str">
        <f>Tabla20[[#This Row],[cedula]]&amp;Tabla20[[#This Row],[ctapresup]]</f>
        <v>001056445042.1.1.3.01</v>
      </c>
      <c r="E235" s="38" t="s">
        <v>1588</v>
      </c>
      <c r="F235" s="38" t="str">
        <f>_xlfn.XLOOKUP(Tabla20[[#This Row],[cedula]],TMODELO[Numero Documento],TMODELO[Empleado])</f>
        <v>HECTOR GONZALEZ</v>
      </c>
      <c r="G235" s="38" t="str">
        <f>_xlfn.XLOOKUP(Tabla20[[#This Row],[cedula]],TMODELO[Numero Documento],TMODELO[Cargo])</f>
        <v>SERENO</v>
      </c>
      <c r="H235" s="38" t="str">
        <f>_xlfn.XLOOKUP(Tabla20[[#This Row],[cedula]],TMODELO[Numero Documento],TMODELO[Lugar Funciones])</f>
        <v>MINISTERIO DE CULTURA</v>
      </c>
      <c r="I235" s="45" t="str">
        <f>_xlfn.XLOOKUP(Tabla20[[#This Row],[cedula]],TCARRERA[CEDULA],TCARRERA[CATEGORIA DEL SERVIDOR],"")</f>
        <v>CARRERA ADMINISTRATIVA</v>
      </c>
      <c r="J235" s="45" t="str">
        <f>Tabla20[[#This Row],[TIPO]]</f>
        <v>TRAMITE DE PENSION</v>
      </c>
      <c r="K2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5" s="24" t="str">
        <f>IF(Tabla20[[#This Row],[CARRERA]]="CARRERA ADMINISTRATIVA",Tabla20[[#This Row],[CARRERA]],Tabla20[[#This Row],[STATUS]])</f>
        <v>CARRERA ADMINISTRATIVA</v>
      </c>
      <c r="M235" s="35" t="str">
        <f>IF(Tabla20[[#This Row],[TIPO]]="Temporales",_xlfn.XLOOKUP(Tabla20[[#This Row],[NOMBRE Y APELLIDO]],TFECHAS[NOMBRE Y APELLIDO],TFECHAS[DESDE]),"")</f>
        <v/>
      </c>
      <c r="N235" s="35" t="str">
        <f>IF(Tabla20[[#This Row],[TIPO]]="Temporales",_xlfn.XLOOKUP(Tabla20[[#This Row],[NOMBRE Y APELLIDO]],TFECHAS[NOMBRE Y APELLIDO],TFECHAS[HASTA]),"")</f>
        <v/>
      </c>
      <c r="O235" s="39">
        <f>_xlfn.XLOOKUP(Tabla20[[#This Row],[COD]],TMES[COD],TMES[sbruto])</f>
        <v>10000</v>
      </c>
      <c r="P235" s="44">
        <f>_xlfn.XLOOKUP(Tabla20[[#This Row],[COD]],TMES[COD],TMES[ISR])</f>
        <v>0</v>
      </c>
      <c r="Q235" s="40">
        <f>_xlfn.XLOOKUP(Tabla20[[#This Row],[COD]],TMES[COD],TMES[SFS])</f>
        <v>304</v>
      </c>
      <c r="R235" s="40">
        <f>_xlfn.XLOOKUP(Tabla20[[#This Row],[COD]],TMES[COD],TMES[AFP])</f>
        <v>287</v>
      </c>
      <c r="S235" s="40">
        <f>Tabla20[[#This Row],[sbruto]]-SUM(Tabla20[[#This Row],[ISR]:[AFP]])-Tabla20[[#This Row],[sneto]]</f>
        <v>25</v>
      </c>
      <c r="T235" s="40">
        <f>_xlfn.XLOOKUP(Tabla20[[#This Row],[COD]],TMES[COD],TMES[sneto])</f>
        <v>9384</v>
      </c>
      <c r="U235" s="28" t="str">
        <f>_xlfn.XLOOKUP(Tabla20[[#This Row],[cedula]],Tabla11[Numero Documento],Tabla11[GEN])</f>
        <v>M</v>
      </c>
      <c r="V235" s="29" t="str">
        <f>_xlfn.XLOOKUP(Tabla20[[#This Row],[cedula]],TMODELO[Numero Documento],TMODELO[Lugar Funciones Codigo])</f>
        <v>01.83</v>
      </c>
    </row>
    <row r="236" spans="1:22" hidden="1">
      <c r="A236" s="38" t="s">
        <v>3054</v>
      </c>
      <c r="B236" s="38" t="s">
        <v>3049</v>
      </c>
      <c r="C236" s="38" t="s">
        <v>3088</v>
      </c>
      <c r="D236" s="38" t="str">
        <f>Tabla20[[#This Row],[cedula]]&amp;Tabla20[[#This Row],[ctapresup]]</f>
        <v>001086892822.1.1.3.01</v>
      </c>
      <c r="E236" s="38" t="s">
        <v>2905</v>
      </c>
      <c r="F236" s="38" t="str">
        <f>_xlfn.XLOOKUP(Tabla20[[#This Row],[cedula]],TMODELO[Numero Documento],TMODELO[Empleado])</f>
        <v>HECTOR MANUEL GONZALEZ GONZALEZ</v>
      </c>
      <c r="G236" s="38" t="str">
        <f>_xlfn.XLOOKUP(Tabla20[[#This Row],[cedula]],TMODELO[Numero Documento],TMODELO[Cargo])</f>
        <v>GUARDIAN I</v>
      </c>
      <c r="H236" s="38" t="str">
        <f>_xlfn.XLOOKUP(Tabla20[[#This Row],[cedula]],TMODELO[Numero Documento],TMODELO[Lugar Funciones])</f>
        <v>MINISTERIO DE CULTURA</v>
      </c>
      <c r="I236" s="45" t="str">
        <f>_xlfn.XLOOKUP(Tabla20[[#This Row],[cedula]],TCARRERA[CEDULA],TCARRERA[CATEGORIA DEL SERVIDOR],"")</f>
        <v/>
      </c>
      <c r="J236" s="45" t="str">
        <f>Tabla20[[#This Row],[TIPO]]</f>
        <v>TRAMITE DE PENSION</v>
      </c>
      <c r="K23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6" s="24" t="str">
        <f>IF(Tabla20[[#This Row],[CARRERA]]="CARRERA ADMINISTRATIVA",Tabla20[[#This Row],[CARRERA]],Tabla20[[#This Row],[STATUS]])</f>
        <v>TRAMITE DE PENSION</v>
      </c>
      <c r="M236" s="35" t="str">
        <f>IF(Tabla20[[#This Row],[TIPO]]="Temporales",_xlfn.XLOOKUP(Tabla20[[#This Row],[NOMBRE Y APELLIDO]],TFECHAS[NOMBRE Y APELLIDO],TFECHAS[DESDE]),"")</f>
        <v/>
      </c>
      <c r="N236" s="35" t="str">
        <f>IF(Tabla20[[#This Row],[TIPO]]="Temporales",_xlfn.XLOOKUP(Tabla20[[#This Row],[NOMBRE Y APELLIDO]],TFECHAS[NOMBRE Y APELLIDO],TFECHAS[HASTA]),"")</f>
        <v/>
      </c>
      <c r="O236" s="39">
        <f>_xlfn.XLOOKUP(Tabla20[[#This Row],[COD]],TMES[COD],TMES[sbruto])</f>
        <v>10000</v>
      </c>
      <c r="P236" s="44">
        <f>_xlfn.XLOOKUP(Tabla20[[#This Row],[COD]],TMES[COD],TMES[ISR])</f>
        <v>0</v>
      </c>
      <c r="Q236" s="40">
        <f>_xlfn.XLOOKUP(Tabla20[[#This Row],[COD]],TMES[COD],TMES[SFS])</f>
        <v>304</v>
      </c>
      <c r="R236" s="40">
        <f>_xlfn.XLOOKUP(Tabla20[[#This Row],[COD]],TMES[COD],TMES[AFP])</f>
        <v>287</v>
      </c>
      <c r="S236" s="40">
        <f>Tabla20[[#This Row],[sbruto]]-SUM(Tabla20[[#This Row],[ISR]:[AFP]])-Tabla20[[#This Row],[sneto]]</f>
        <v>75</v>
      </c>
      <c r="T236" s="40">
        <f>_xlfn.XLOOKUP(Tabla20[[#This Row],[COD]],TMES[COD],TMES[sneto])</f>
        <v>9334</v>
      </c>
      <c r="U236" s="28" t="str">
        <f>_xlfn.XLOOKUP(Tabla20[[#This Row],[cedula]],Tabla11[Numero Documento],Tabla11[GEN])</f>
        <v>M</v>
      </c>
      <c r="V236" s="29" t="str">
        <f>_xlfn.XLOOKUP(Tabla20[[#This Row],[cedula]],TMODELO[Numero Documento],TMODELO[Lugar Funciones Codigo])</f>
        <v>01.83</v>
      </c>
    </row>
    <row r="237" spans="1:22" hidden="1">
      <c r="A237" s="38" t="s">
        <v>3054</v>
      </c>
      <c r="B237" s="38" t="s">
        <v>3049</v>
      </c>
      <c r="C237" s="38" t="s">
        <v>3088</v>
      </c>
      <c r="D237" s="38" t="str">
        <f>Tabla20[[#This Row],[cedula]]&amp;Tabla20[[#This Row],[ctapresup]]</f>
        <v>082000989302.1.1.3.01</v>
      </c>
      <c r="E237" s="38" t="s">
        <v>1589</v>
      </c>
      <c r="F237" s="38" t="str">
        <f>_xlfn.XLOOKUP(Tabla20[[#This Row],[cedula]],TMODELO[Numero Documento],TMODELO[Empleado])</f>
        <v>ISIDRA VALLEJO</v>
      </c>
      <c r="G237" s="38" t="str">
        <f>_xlfn.XLOOKUP(Tabla20[[#This Row],[cedula]],TMODELO[Numero Documento],TMODELO[Cargo])</f>
        <v>CONSERJE</v>
      </c>
      <c r="H237" s="38" t="str">
        <f>_xlfn.XLOOKUP(Tabla20[[#This Row],[cedula]],TMODELO[Numero Documento],TMODELO[Lugar Funciones])</f>
        <v>MINISTERIO DE CULTURA</v>
      </c>
      <c r="I237" s="45" t="str">
        <f>_xlfn.XLOOKUP(Tabla20[[#This Row],[cedula]],TCARRERA[CEDULA],TCARRERA[CATEGORIA DEL SERVIDOR],"")</f>
        <v>CARRERA ADMINISTRATIVA</v>
      </c>
      <c r="J237" s="45" t="str">
        <f>Tabla20[[#This Row],[TIPO]]</f>
        <v>TRAMITE DE PENSION</v>
      </c>
      <c r="K23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7" s="24" t="str">
        <f>IF(Tabla20[[#This Row],[CARRERA]]="CARRERA ADMINISTRATIVA",Tabla20[[#This Row],[CARRERA]],Tabla20[[#This Row],[STATUS]])</f>
        <v>CARRERA ADMINISTRATIVA</v>
      </c>
      <c r="M237" s="35" t="str">
        <f>IF(Tabla20[[#This Row],[TIPO]]="Temporales",_xlfn.XLOOKUP(Tabla20[[#This Row],[NOMBRE Y APELLIDO]],TFECHAS[NOMBRE Y APELLIDO],TFECHAS[DESDE]),"")</f>
        <v/>
      </c>
      <c r="N237" s="35" t="str">
        <f>IF(Tabla20[[#This Row],[TIPO]]="Temporales",_xlfn.XLOOKUP(Tabla20[[#This Row],[NOMBRE Y APELLIDO]],TFECHAS[NOMBRE Y APELLIDO],TFECHAS[HASTA]),"")</f>
        <v/>
      </c>
      <c r="O237" s="39">
        <f>_xlfn.XLOOKUP(Tabla20[[#This Row],[COD]],TMES[COD],TMES[sbruto])</f>
        <v>10000</v>
      </c>
      <c r="P237" s="41">
        <f>_xlfn.XLOOKUP(Tabla20[[#This Row],[COD]],TMES[COD],TMES[ISR])</f>
        <v>0</v>
      </c>
      <c r="Q237" s="40">
        <f>_xlfn.XLOOKUP(Tabla20[[#This Row],[COD]],TMES[COD],TMES[SFS])</f>
        <v>304</v>
      </c>
      <c r="R237" s="40">
        <f>_xlfn.XLOOKUP(Tabla20[[#This Row],[COD]],TMES[COD],TMES[AFP])</f>
        <v>287</v>
      </c>
      <c r="S237" s="40">
        <f>Tabla20[[#This Row],[sbruto]]-SUM(Tabla20[[#This Row],[ISR]:[AFP]])-Tabla20[[#This Row],[sneto]]</f>
        <v>375</v>
      </c>
      <c r="T237" s="40">
        <f>_xlfn.XLOOKUP(Tabla20[[#This Row],[COD]],TMES[COD],TMES[sneto])</f>
        <v>9034</v>
      </c>
      <c r="U237" s="28" t="str">
        <f>_xlfn.XLOOKUP(Tabla20[[#This Row],[cedula]],Tabla11[Numero Documento],Tabla11[GEN])</f>
        <v>F</v>
      </c>
      <c r="V237" s="29" t="str">
        <f>_xlfn.XLOOKUP(Tabla20[[#This Row],[cedula]],TMODELO[Numero Documento],TMODELO[Lugar Funciones Codigo])</f>
        <v>01.83</v>
      </c>
    </row>
    <row r="238" spans="1:22" hidden="1">
      <c r="A238" s="38" t="s">
        <v>3054</v>
      </c>
      <c r="B238" s="38" t="s">
        <v>3049</v>
      </c>
      <c r="C238" s="38" t="s">
        <v>3088</v>
      </c>
      <c r="D238" s="38" t="str">
        <f>Tabla20[[#This Row],[cedula]]&amp;Tabla20[[#This Row],[ctapresup]]</f>
        <v>001107437212.1.1.3.01</v>
      </c>
      <c r="E238" s="38" t="s">
        <v>2906</v>
      </c>
      <c r="F238" s="38" t="str">
        <f>_xlfn.XLOOKUP(Tabla20[[#This Row],[cedula]],TMODELO[Numero Documento],TMODELO[Empleado])</f>
        <v>JOSEFA SOTO DE GUZMAN</v>
      </c>
      <c r="G238" s="38" t="str">
        <f>_xlfn.XLOOKUP(Tabla20[[#This Row],[cedula]],TMODELO[Numero Documento],TMODELO[Cargo])</f>
        <v>SEC. AUX. I</v>
      </c>
      <c r="H238" s="38" t="str">
        <f>_xlfn.XLOOKUP(Tabla20[[#This Row],[cedula]],TMODELO[Numero Documento],TMODELO[Lugar Funciones])</f>
        <v>MINISTERIO DE CULTURA</v>
      </c>
      <c r="I238" s="45" t="str">
        <f>_xlfn.XLOOKUP(Tabla20[[#This Row],[cedula]],TCARRERA[CEDULA],TCARRERA[CATEGORIA DEL SERVIDOR],"")</f>
        <v/>
      </c>
      <c r="J238" s="45" t="str">
        <f>Tabla20[[#This Row],[TIPO]]</f>
        <v>TRAMITE DE PENSION</v>
      </c>
      <c r="K2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8" s="24" t="str">
        <f>IF(Tabla20[[#This Row],[CARRERA]]="CARRERA ADMINISTRATIVA",Tabla20[[#This Row],[CARRERA]],Tabla20[[#This Row],[STATUS]])</f>
        <v>TRAMITE DE PENSION</v>
      </c>
      <c r="M238" s="34" t="str">
        <f>IF(Tabla20[[#This Row],[TIPO]]="Temporales",_xlfn.XLOOKUP(Tabla20[[#This Row],[NOMBRE Y APELLIDO]],TFECHAS[NOMBRE Y APELLIDO],TFECHAS[DESDE]),"")</f>
        <v/>
      </c>
      <c r="N238" s="34" t="str">
        <f>IF(Tabla20[[#This Row],[TIPO]]="Temporales",_xlfn.XLOOKUP(Tabla20[[#This Row],[NOMBRE Y APELLIDO]],TFECHAS[NOMBRE Y APELLIDO],TFECHAS[HASTA]),"")</f>
        <v/>
      </c>
      <c r="O238" s="39">
        <f>_xlfn.XLOOKUP(Tabla20[[#This Row],[COD]],TMES[COD],TMES[sbruto])</f>
        <v>10000</v>
      </c>
      <c r="P238" s="40">
        <f>_xlfn.XLOOKUP(Tabla20[[#This Row],[COD]],TMES[COD],TMES[ISR])</f>
        <v>0</v>
      </c>
      <c r="Q238" s="40">
        <f>_xlfn.XLOOKUP(Tabla20[[#This Row],[COD]],TMES[COD],TMES[SFS])</f>
        <v>304</v>
      </c>
      <c r="R238" s="40">
        <f>_xlfn.XLOOKUP(Tabla20[[#This Row],[COD]],TMES[COD],TMES[AFP])</f>
        <v>287</v>
      </c>
      <c r="S238" s="40">
        <f>Tabla20[[#This Row],[sbruto]]-SUM(Tabla20[[#This Row],[ISR]:[AFP]])-Tabla20[[#This Row],[sneto]]</f>
        <v>375</v>
      </c>
      <c r="T238" s="40">
        <f>_xlfn.XLOOKUP(Tabla20[[#This Row],[COD]],TMES[COD],TMES[sneto])</f>
        <v>9034</v>
      </c>
      <c r="U238" s="28" t="str">
        <f>_xlfn.XLOOKUP(Tabla20[[#This Row],[cedula]],Tabla11[Numero Documento],Tabla11[GEN])</f>
        <v>F</v>
      </c>
      <c r="V238" s="29" t="str">
        <f>_xlfn.XLOOKUP(Tabla20[[#This Row],[cedula]],TMODELO[Numero Documento],TMODELO[Lugar Funciones Codigo])</f>
        <v>01.83</v>
      </c>
    </row>
    <row r="239" spans="1:22" hidden="1">
      <c r="A239" s="38" t="s">
        <v>3054</v>
      </c>
      <c r="B239" s="38" t="s">
        <v>3049</v>
      </c>
      <c r="C239" s="38" t="s">
        <v>3088</v>
      </c>
      <c r="D239" s="38" t="str">
        <f>Tabla20[[#This Row],[cedula]]&amp;Tabla20[[#This Row],[ctapresup]]</f>
        <v>001074315382.1.1.3.01</v>
      </c>
      <c r="E239" s="38" t="s">
        <v>2907</v>
      </c>
      <c r="F239" s="38" t="str">
        <f>_xlfn.XLOOKUP(Tabla20[[#This Row],[cedula]],TMODELO[Numero Documento],TMODELO[Empleado])</f>
        <v>MERCEDES VICTORIA LAUREANO ALCANTARA</v>
      </c>
      <c r="G239" s="38" t="str">
        <f>_xlfn.XLOOKUP(Tabla20[[#This Row],[cedula]],TMODELO[Numero Documento],TMODELO[Cargo])</f>
        <v>ENC. LIMPIEZA</v>
      </c>
      <c r="H239" s="38" t="str">
        <f>_xlfn.XLOOKUP(Tabla20[[#This Row],[cedula]],TMODELO[Numero Documento],TMODELO[Lugar Funciones])</f>
        <v>MINISTERIO DE CULTURA</v>
      </c>
      <c r="I239" s="45" t="str">
        <f>_xlfn.XLOOKUP(Tabla20[[#This Row],[cedula]],TCARRERA[CEDULA],TCARRERA[CATEGORIA DEL SERVIDOR],"")</f>
        <v/>
      </c>
      <c r="J239" s="45" t="str">
        <f>Tabla20[[#This Row],[TIPO]]</f>
        <v>TRAMITE DE PENSION</v>
      </c>
      <c r="K23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9" s="24" t="str">
        <f>IF(Tabla20[[#This Row],[CARRERA]]="CARRERA ADMINISTRATIVA",Tabla20[[#This Row],[CARRERA]],Tabla20[[#This Row],[STATUS]])</f>
        <v>TRAMITE DE PENSION</v>
      </c>
      <c r="M239" s="35" t="str">
        <f>IF(Tabla20[[#This Row],[TIPO]]="Temporales",_xlfn.XLOOKUP(Tabla20[[#This Row],[NOMBRE Y APELLIDO]],TFECHAS[NOMBRE Y APELLIDO],TFECHAS[DESDE]),"")</f>
        <v/>
      </c>
      <c r="N239" s="35" t="str">
        <f>IF(Tabla20[[#This Row],[TIPO]]="Temporales",_xlfn.XLOOKUP(Tabla20[[#This Row],[NOMBRE Y APELLIDO]],TFECHAS[NOMBRE Y APELLIDO],TFECHAS[HASTA]),"")</f>
        <v/>
      </c>
      <c r="O239" s="39">
        <f>_xlfn.XLOOKUP(Tabla20[[#This Row],[COD]],TMES[COD],TMES[sbruto])</f>
        <v>10000</v>
      </c>
      <c r="P239" s="42">
        <f>_xlfn.XLOOKUP(Tabla20[[#This Row],[COD]],TMES[COD],TMES[ISR])</f>
        <v>0</v>
      </c>
      <c r="Q239" s="40">
        <f>_xlfn.XLOOKUP(Tabla20[[#This Row],[COD]],TMES[COD],TMES[SFS])</f>
        <v>304</v>
      </c>
      <c r="R239" s="40">
        <f>_xlfn.XLOOKUP(Tabla20[[#This Row],[COD]],TMES[COD],TMES[AFP])</f>
        <v>287</v>
      </c>
      <c r="S239" s="40">
        <f>Tabla20[[#This Row],[sbruto]]-SUM(Tabla20[[#This Row],[ISR]:[AFP]])-Tabla20[[#This Row],[sneto]]</f>
        <v>75</v>
      </c>
      <c r="T239" s="40">
        <f>_xlfn.XLOOKUP(Tabla20[[#This Row],[COD]],TMES[COD],TMES[sneto])</f>
        <v>9334</v>
      </c>
      <c r="U239" s="28" t="str">
        <f>_xlfn.XLOOKUP(Tabla20[[#This Row],[cedula]],Tabla11[Numero Documento],Tabla11[GEN])</f>
        <v>F</v>
      </c>
      <c r="V239" s="29" t="str">
        <f>_xlfn.XLOOKUP(Tabla20[[#This Row],[cedula]],TMODELO[Numero Documento],TMODELO[Lugar Funciones Codigo])</f>
        <v>01.83</v>
      </c>
    </row>
    <row r="240" spans="1:22" hidden="1">
      <c r="A240" s="38" t="s">
        <v>3054</v>
      </c>
      <c r="B240" s="38" t="s">
        <v>3049</v>
      </c>
      <c r="C240" s="38" t="s">
        <v>3088</v>
      </c>
      <c r="D240" s="38" t="str">
        <f>Tabla20[[#This Row],[cedula]]&amp;Tabla20[[#This Row],[ctapresup]]</f>
        <v>001005529002.1.1.3.01</v>
      </c>
      <c r="E240" s="38" t="s">
        <v>2909</v>
      </c>
      <c r="F240" s="38" t="str">
        <f>_xlfn.XLOOKUP(Tabla20[[#This Row],[cedula]],TMODELO[Numero Documento],TMODELO[Empleado])</f>
        <v>OLGA ALTAGRACIA PAULA RAMIREZ</v>
      </c>
      <c r="G240" s="38" t="str">
        <f>_xlfn.XLOOKUP(Tabla20[[#This Row],[cedula]],TMODELO[Numero Documento],TMODELO[Cargo])</f>
        <v>VIGILANTE</v>
      </c>
      <c r="H240" s="38" t="str">
        <f>_xlfn.XLOOKUP(Tabla20[[#This Row],[cedula]],TMODELO[Numero Documento],TMODELO[Lugar Funciones])</f>
        <v>MINISTERIO DE CULTURA</v>
      </c>
      <c r="I240" s="45" t="str">
        <f>_xlfn.XLOOKUP(Tabla20[[#This Row],[cedula]],TCARRERA[CEDULA],TCARRERA[CATEGORIA DEL SERVIDOR],"")</f>
        <v/>
      </c>
      <c r="J240" s="45" t="str">
        <f>Tabla20[[#This Row],[TIPO]]</f>
        <v>TRAMITE DE PENSION</v>
      </c>
      <c r="K2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40" s="24" t="str">
        <f>IF(Tabla20[[#This Row],[CARRERA]]="CARRERA ADMINISTRATIVA",Tabla20[[#This Row],[CARRERA]],Tabla20[[#This Row],[STATUS]])</f>
        <v>TRAMITE DE PENSION</v>
      </c>
      <c r="M240" s="35" t="str">
        <f>IF(Tabla20[[#This Row],[TIPO]]="Temporales",_xlfn.XLOOKUP(Tabla20[[#This Row],[NOMBRE Y APELLIDO]],TFECHAS[NOMBRE Y APELLIDO],TFECHAS[DESDE]),"")</f>
        <v/>
      </c>
      <c r="N240" s="35" t="str">
        <f>IF(Tabla20[[#This Row],[TIPO]]="Temporales",_xlfn.XLOOKUP(Tabla20[[#This Row],[NOMBRE Y APELLIDO]],TFECHAS[NOMBRE Y APELLIDO],TFECHAS[HASTA]),"")</f>
        <v/>
      </c>
      <c r="O240" s="39">
        <f>_xlfn.XLOOKUP(Tabla20[[#This Row],[COD]],TMES[COD],TMES[sbruto])</f>
        <v>10000</v>
      </c>
      <c r="P240" s="41">
        <f>_xlfn.XLOOKUP(Tabla20[[#This Row],[COD]],TMES[COD],TMES[ISR])</f>
        <v>0</v>
      </c>
      <c r="Q240" s="40">
        <f>_xlfn.XLOOKUP(Tabla20[[#This Row],[COD]],TMES[COD],TMES[SFS])</f>
        <v>304</v>
      </c>
      <c r="R240" s="40">
        <f>_xlfn.XLOOKUP(Tabla20[[#This Row],[COD]],TMES[COD],TMES[AFP])</f>
        <v>287</v>
      </c>
      <c r="S240" s="40">
        <f>Tabla20[[#This Row],[sbruto]]-SUM(Tabla20[[#This Row],[ISR]:[AFP]])-Tabla20[[#This Row],[sneto]]</f>
        <v>75</v>
      </c>
      <c r="T240" s="40">
        <f>_xlfn.XLOOKUP(Tabla20[[#This Row],[COD]],TMES[COD],TMES[sneto])</f>
        <v>9334</v>
      </c>
      <c r="U240" s="28" t="str">
        <f>_xlfn.XLOOKUP(Tabla20[[#This Row],[cedula]],Tabla11[Numero Documento],Tabla11[GEN])</f>
        <v>F</v>
      </c>
      <c r="V240" s="29" t="str">
        <f>_xlfn.XLOOKUP(Tabla20[[#This Row],[cedula]],TMODELO[Numero Documento],TMODELO[Lugar Funciones Codigo])</f>
        <v>01.83</v>
      </c>
    </row>
    <row r="241" spans="1:22" hidden="1">
      <c r="A241" s="38" t="s">
        <v>3054</v>
      </c>
      <c r="B241" s="38" t="s">
        <v>3049</v>
      </c>
      <c r="C241" s="38" t="s">
        <v>3088</v>
      </c>
      <c r="D241" s="38" t="str">
        <f>Tabla20[[#This Row],[cedula]]&amp;Tabla20[[#This Row],[ctapresup]]</f>
        <v>001024472162.1.1.3.01</v>
      </c>
      <c r="E241" s="38" t="s">
        <v>2910</v>
      </c>
      <c r="F241" s="38" t="str">
        <f>_xlfn.XLOOKUP(Tabla20[[#This Row],[cedula]],TMODELO[Numero Documento],TMODELO[Empleado])</f>
        <v>RAFAEL ABREU JESUS</v>
      </c>
      <c r="G241" s="38" t="str">
        <f>_xlfn.XLOOKUP(Tabla20[[#This Row],[cedula]],TMODELO[Numero Documento],TMODELO[Cargo])</f>
        <v>CHOFER I</v>
      </c>
      <c r="H241" s="38" t="str">
        <f>_xlfn.XLOOKUP(Tabla20[[#This Row],[cedula]],TMODELO[Numero Documento],TMODELO[Lugar Funciones])</f>
        <v>MINISTERIO DE CULTURA</v>
      </c>
      <c r="I241" s="45" t="str">
        <f>_xlfn.XLOOKUP(Tabla20[[#This Row],[cedula]],TCARRERA[CEDULA],TCARRERA[CATEGORIA DEL SERVIDOR],"")</f>
        <v/>
      </c>
      <c r="J241" s="45" t="str">
        <f>Tabla20[[#This Row],[TIPO]]</f>
        <v>TRAMITE DE PENSION</v>
      </c>
      <c r="K2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41" s="24" t="str">
        <f>IF(Tabla20[[#This Row],[CARRERA]]="CARRERA ADMINISTRATIVA",Tabla20[[#This Row],[CARRERA]],Tabla20[[#This Row],[STATUS]])</f>
        <v>TRAMITE DE PENSION</v>
      </c>
      <c r="M241" s="35" t="str">
        <f>IF(Tabla20[[#This Row],[TIPO]]="Temporales",_xlfn.XLOOKUP(Tabla20[[#This Row],[NOMBRE Y APELLIDO]],TFECHAS[NOMBRE Y APELLIDO],TFECHAS[DESDE]),"")</f>
        <v/>
      </c>
      <c r="N241" s="35" t="str">
        <f>IF(Tabla20[[#This Row],[TIPO]]="Temporales",_xlfn.XLOOKUP(Tabla20[[#This Row],[NOMBRE Y APELLIDO]],TFECHAS[NOMBRE Y APELLIDO],TFECHAS[HASTA]),"")</f>
        <v/>
      </c>
      <c r="O241" s="39">
        <f>_xlfn.XLOOKUP(Tabla20[[#This Row],[COD]],TMES[COD],TMES[sbruto])</f>
        <v>10000</v>
      </c>
      <c r="P241" s="44">
        <f>_xlfn.XLOOKUP(Tabla20[[#This Row],[COD]],TMES[COD],TMES[ISR])</f>
        <v>0</v>
      </c>
      <c r="Q241" s="42">
        <f>_xlfn.XLOOKUP(Tabla20[[#This Row],[COD]],TMES[COD],TMES[SFS])</f>
        <v>304</v>
      </c>
      <c r="R241" s="42">
        <f>_xlfn.XLOOKUP(Tabla20[[#This Row],[COD]],TMES[COD],TMES[AFP])</f>
        <v>287</v>
      </c>
      <c r="S241" s="40">
        <f>Tabla20[[#This Row],[sbruto]]-SUM(Tabla20[[#This Row],[ISR]:[AFP]])-Tabla20[[#This Row],[sneto]]</f>
        <v>4216.99</v>
      </c>
      <c r="T241" s="42">
        <f>_xlfn.XLOOKUP(Tabla20[[#This Row],[COD]],TMES[COD],TMES[sneto])</f>
        <v>5192.01</v>
      </c>
      <c r="U241" s="28" t="str">
        <f>_xlfn.XLOOKUP(Tabla20[[#This Row],[cedula]],Tabla11[Numero Documento],Tabla11[GEN])</f>
        <v>M</v>
      </c>
      <c r="V241" s="29" t="str">
        <f>_xlfn.XLOOKUP(Tabla20[[#This Row],[cedula]],TMODELO[Numero Documento],TMODELO[Lugar Funciones Codigo])</f>
        <v>01.83</v>
      </c>
    </row>
    <row r="242" spans="1:22" hidden="1">
      <c r="A242" s="38" t="s">
        <v>3054</v>
      </c>
      <c r="B242" s="38" t="s">
        <v>3049</v>
      </c>
      <c r="C242" s="38" t="s">
        <v>3088</v>
      </c>
      <c r="D242" s="38" t="str">
        <f>Tabla20[[#This Row],[cedula]]&amp;Tabla20[[#This Row],[ctapresup]]</f>
        <v>001034047372.1.1.3.01</v>
      </c>
      <c r="E242" s="38" t="s">
        <v>2912</v>
      </c>
      <c r="F242" s="38" t="str">
        <f>_xlfn.XLOOKUP(Tabla20[[#This Row],[cedula]],TMODELO[Numero Documento],TMODELO[Empleado])</f>
        <v>RAFAEL ENRIQUE RAMIREZ</v>
      </c>
      <c r="G242" s="38" t="str">
        <f>_xlfn.XLOOKUP(Tabla20[[#This Row],[cedula]],TMODELO[Numero Documento],TMODELO[Cargo])</f>
        <v>VIGILANTE</v>
      </c>
      <c r="H242" s="38" t="str">
        <f>_xlfn.XLOOKUP(Tabla20[[#This Row],[cedula]],TMODELO[Numero Documento],TMODELO[Lugar Funciones])</f>
        <v>MINISTERIO DE CULTURA</v>
      </c>
      <c r="I242" s="45" t="str">
        <f>_xlfn.XLOOKUP(Tabla20[[#This Row],[cedula]],TCARRERA[CEDULA],TCARRERA[CATEGORIA DEL SERVIDOR],"")</f>
        <v/>
      </c>
      <c r="J242" s="45" t="str">
        <f>Tabla20[[#This Row],[TIPO]]</f>
        <v>TRAMITE DE PENSION</v>
      </c>
      <c r="K24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42" s="24" t="str">
        <f>IF(Tabla20[[#This Row],[CARRERA]]="CARRERA ADMINISTRATIVA",Tabla20[[#This Row],[CARRERA]],Tabla20[[#This Row],[STATUS]])</f>
        <v>TRAMITE DE PENSION</v>
      </c>
      <c r="M242" s="35" t="str">
        <f>IF(Tabla20[[#This Row],[TIPO]]="Temporales",_xlfn.XLOOKUP(Tabla20[[#This Row],[NOMBRE Y APELLIDO]],TFECHAS[NOMBRE Y APELLIDO],TFECHAS[DESDE]),"")</f>
        <v/>
      </c>
      <c r="N242" s="35" t="str">
        <f>IF(Tabla20[[#This Row],[TIPO]]="Temporales",_xlfn.XLOOKUP(Tabla20[[#This Row],[NOMBRE Y APELLIDO]],TFECHAS[NOMBRE Y APELLIDO],TFECHAS[HASTA]),"")</f>
        <v/>
      </c>
      <c r="O242" s="39">
        <f>_xlfn.XLOOKUP(Tabla20[[#This Row],[COD]],TMES[COD],TMES[sbruto])</f>
        <v>10000</v>
      </c>
      <c r="P242" s="44">
        <f>_xlfn.XLOOKUP(Tabla20[[#This Row],[COD]],TMES[COD],TMES[ISR])</f>
        <v>0</v>
      </c>
      <c r="Q242" s="42">
        <f>_xlfn.XLOOKUP(Tabla20[[#This Row],[COD]],TMES[COD],TMES[SFS])</f>
        <v>304</v>
      </c>
      <c r="R242" s="42">
        <f>_xlfn.XLOOKUP(Tabla20[[#This Row],[COD]],TMES[COD],TMES[AFP])</f>
        <v>287</v>
      </c>
      <c r="S242" s="40">
        <f>Tabla20[[#This Row],[sbruto]]-SUM(Tabla20[[#This Row],[ISR]:[AFP]])-Tabla20[[#This Row],[sneto]]</f>
        <v>1971</v>
      </c>
      <c r="T242" s="42">
        <f>_xlfn.XLOOKUP(Tabla20[[#This Row],[COD]],TMES[COD],TMES[sneto])</f>
        <v>7438</v>
      </c>
      <c r="U242" s="28" t="str">
        <f>_xlfn.XLOOKUP(Tabla20[[#This Row],[cedula]],Tabla11[Numero Documento],Tabla11[GEN])</f>
        <v>M</v>
      </c>
      <c r="V242" s="29" t="str">
        <f>_xlfn.XLOOKUP(Tabla20[[#This Row],[cedula]],TMODELO[Numero Documento],TMODELO[Lugar Funciones Codigo])</f>
        <v>01.83</v>
      </c>
    </row>
    <row r="243" spans="1:22" hidden="1">
      <c r="A243" s="38" t="s">
        <v>3052</v>
      </c>
      <c r="B243" s="38" t="s">
        <v>11</v>
      </c>
      <c r="C243" s="38" t="s">
        <v>3088</v>
      </c>
      <c r="D243" s="38" t="str">
        <f>Tabla20[[#This Row],[cedula]]&amp;Tabla20[[#This Row],[ctapresup]]</f>
        <v>001008654762.1.1.1.01</v>
      </c>
      <c r="E243" s="38" t="s">
        <v>2151</v>
      </c>
      <c r="F243" s="38" t="str">
        <f>_xlfn.XLOOKUP(Tabla20[[#This Row],[cedula]],TMODELO[Numero Documento],TMODELO[Empleado])</f>
        <v>JULIA CRISTINA HEINSEN GUERRA</v>
      </c>
      <c r="G243" s="38" t="str">
        <f>_xlfn.XLOOKUP(Tabla20[[#This Row],[cedula]],TMODELO[Numero Documento],TMODELO[Cargo])</f>
        <v>MIEMBRO</v>
      </c>
      <c r="H243" s="38" t="str">
        <f>_xlfn.XLOOKUP(Tabla20[[#This Row],[cedula]],TMODELO[Numero Documento],TMODELO[Lugar Funciones])</f>
        <v>CONSEJO INTERSECTORIAL PARA LA POLITICA DEL LIBRO, LA LECTURA Y LAS BIBLIOTECAS</v>
      </c>
      <c r="I243" s="45" t="str">
        <f>_xlfn.XLOOKUP(Tabla20[[#This Row],[cedula]],TCARRERA[CEDULA],TCARRERA[CATEGORIA DEL SERVIDOR],"")</f>
        <v/>
      </c>
      <c r="J243" s="45" t="str">
        <f>Tabla20[[#This Row],[TIPO]]</f>
        <v>FIJO</v>
      </c>
      <c r="K2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3" s="24" t="str">
        <f>IF(Tabla20[[#This Row],[CARRERA]]="CARRERA ADMINISTRATIVA",Tabla20[[#This Row],[CARRERA]],Tabla20[[#This Row],[STATUS]])</f>
        <v>FIJO</v>
      </c>
      <c r="M243" s="35" t="str">
        <f>IF(Tabla20[[#This Row],[TIPO]]="Temporales",_xlfn.XLOOKUP(Tabla20[[#This Row],[NOMBRE Y APELLIDO]],TFECHAS[NOMBRE Y APELLIDO],TFECHAS[DESDE]),"")</f>
        <v/>
      </c>
      <c r="N243" s="35" t="str">
        <f>IF(Tabla20[[#This Row],[TIPO]]="Temporales",_xlfn.XLOOKUP(Tabla20[[#This Row],[NOMBRE Y APELLIDO]],TFECHAS[NOMBRE Y APELLIDO],TFECHAS[HASTA]),"")</f>
        <v/>
      </c>
      <c r="O243" s="39">
        <f>_xlfn.XLOOKUP(Tabla20[[#This Row],[COD]],TMES[COD],TMES[sbruto])</f>
        <v>145000</v>
      </c>
      <c r="P243" s="44">
        <f>_xlfn.XLOOKUP(Tabla20[[#This Row],[COD]],TMES[COD],TMES[ISR])</f>
        <v>22690.49</v>
      </c>
      <c r="Q243" s="40">
        <f>_xlfn.XLOOKUP(Tabla20[[#This Row],[COD]],TMES[COD],TMES[SFS])</f>
        <v>4408</v>
      </c>
      <c r="R243" s="40">
        <f>_xlfn.XLOOKUP(Tabla20[[#This Row],[COD]],TMES[COD],TMES[AFP])</f>
        <v>4161.5</v>
      </c>
      <c r="S243" s="40">
        <f>Tabla20[[#This Row],[sbruto]]-SUM(Tabla20[[#This Row],[ISR]:[AFP]])-Tabla20[[#This Row],[sneto]]</f>
        <v>25</v>
      </c>
      <c r="T243" s="40">
        <f>_xlfn.XLOOKUP(Tabla20[[#This Row],[COD]],TMES[COD],TMES[sneto])</f>
        <v>113715.01</v>
      </c>
      <c r="U243" s="28" t="str">
        <f>_xlfn.XLOOKUP(Tabla20[[#This Row],[cedula]],Tabla11[Numero Documento],Tabla11[GEN])</f>
        <v>F</v>
      </c>
      <c r="V243" s="29" t="str">
        <f>_xlfn.XLOOKUP(Tabla20[[#This Row],[cedula]],TMODELO[Numero Documento],TMODELO[Lugar Funciones Codigo])</f>
        <v>01.83.00.00.00.15</v>
      </c>
    </row>
    <row r="244" spans="1:22" hidden="1">
      <c r="A244" s="38" t="s">
        <v>3052</v>
      </c>
      <c r="B244" s="38" t="s">
        <v>11</v>
      </c>
      <c r="C244" s="38" t="s">
        <v>3088</v>
      </c>
      <c r="D244" s="38" t="str">
        <f>Tabla20[[#This Row],[cedula]]&amp;Tabla20[[#This Row],[ctapresup]]</f>
        <v>034003885792.1.1.1.01</v>
      </c>
      <c r="E244" s="38" t="s">
        <v>3249</v>
      </c>
      <c r="F244" s="38" t="str">
        <f>_xlfn.XLOOKUP(Tabla20[[#This Row],[cedula]],TMODELO[Numero Documento],TMODELO[Empleado])</f>
        <v>EVELIN DE JESUS FERNANDEZ JIMENEZ</v>
      </c>
      <c r="G244" s="38" t="str">
        <f>_xlfn.XLOOKUP(Tabla20[[#This Row],[cedula]],TMODELO[Numero Documento],TMODELO[Cargo])</f>
        <v>ENCARGADO (A)</v>
      </c>
      <c r="H244" s="38" t="str">
        <f>_xlfn.XLOOKUP(Tabla20[[#This Row],[cedula]],TMODELO[Numero Documento],TMODELO[Lugar Funciones])</f>
        <v>OFICINA DE ACCESO A LA INFORMACION OAI</v>
      </c>
      <c r="I244" s="45" t="str">
        <f>_xlfn.XLOOKUP(Tabla20[[#This Row],[cedula]],TCARRERA[CEDULA],TCARRERA[CATEGORIA DEL SERVIDOR],"")</f>
        <v/>
      </c>
      <c r="J244" s="45" t="str">
        <f>Tabla20[[#This Row],[TIPO]]</f>
        <v>FIJO</v>
      </c>
      <c r="K24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4" s="24" t="str">
        <f>IF(Tabla20[[#This Row],[CARRERA]]="CARRERA ADMINISTRATIVA",Tabla20[[#This Row],[CARRERA]],Tabla20[[#This Row],[STATUS]])</f>
        <v>FIJO</v>
      </c>
      <c r="M244" s="35" t="str">
        <f>IF(Tabla20[[#This Row],[TIPO]]="Temporales",_xlfn.XLOOKUP(Tabla20[[#This Row],[NOMBRE Y APELLIDO]],TFECHAS[NOMBRE Y APELLIDO],TFECHAS[DESDE]),"")</f>
        <v/>
      </c>
      <c r="N244" s="35" t="str">
        <f>IF(Tabla20[[#This Row],[TIPO]]="Temporales",_xlfn.XLOOKUP(Tabla20[[#This Row],[NOMBRE Y APELLIDO]],TFECHAS[NOMBRE Y APELLIDO],TFECHAS[HASTA]),"")</f>
        <v/>
      </c>
      <c r="O244" s="39">
        <f>_xlfn.XLOOKUP(Tabla20[[#This Row],[COD]],TMES[COD],TMES[sbruto])</f>
        <v>100000</v>
      </c>
      <c r="P244" s="44">
        <f>_xlfn.XLOOKUP(Tabla20[[#This Row],[COD]],TMES[COD],TMES[ISR])</f>
        <v>12105.37</v>
      </c>
      <c r="Q244" s="42">
        <f>_xlfn.XLOOKUP(Tabla20[[#This Row],[COD]],TMES[COD],TMES[SFS])</f>
        <v>3040</v>
      </c>
      <c r="R244" s="42">
        <f>_xlfn.XLOOKUP(Tabla20[[#This Row],[COD]],TMES[COD],TMES[AFP])</f>
        <v>2870</v>
      </c>
      <c r="S244" s="40">
        <f>Tabla20[[#This Row],[sbruto]]-SUM(Tabla20[[#This Row],[ISR]:[AFP]])-Tabla20[[#This Row],[sneto]]</f>
        <v>25</v>
      </c>
      <c r="T244" s="42">
        <f>_xlfn.XLOOKUP(Tabla20[[#This Row],[COD]],TMES[COD],TMES[sneto])</f>
        <v>81959.63</v>
      </c>
      <c r="U244" s="28" t="str">
        <f>_xlfn.XLOOKUP(Tabla20[[#This Row],[cedula]],Tabla11[Numero Documento],Tabla11[GEN])</f>
        <v>F</v>
      </c>
      <c r="V244" s="29" t="str">
        <f>_xlfn.XLOOKUP(Tabla20[[#This Row],[cedula]],TMODELO[Numero Documento],TMODELO[Lugar Funciones Codigo])</f>
        <v>01.83.00.00.00.16</v>
      </c>
    </row>
    <row r="245" spans="1:22" hidden="1">
      <c r="A245" s="38" t="s">
        <v>3052</v>
      </c>
      <c r="B245" s="38" t="s">
        <v>11</v>
      </c>
      <c r="C245" s="38" t="s">
        <v>3088</v>
      </c>
      <c r="D245" s="38" t="str">
        <f>Tabla20[[#This Row],[cedula]]&amp;Tabla20[[#This Row],[ctapresup]]</f>
        <v>001185289672.1.1.1.01</v>
      </c>
      <c r="E245" s="38" t="s">
        <v>2124</v>
      </c>
      <c r="F245" s="38" t="str">
        <f>_xlfn.XLOOKUP(Tabla20[[#This Row],[cedula]],TMODELO[Numero Documento],TMODELO[Empleado])</f>
        <v>JESUS RAFAEL PANIAGUA MATOS</v>
      </c>
      <c r="G245" s="38" t="str">
        <f>_xlfn.XLOOKUP(Tabla20[[#This Row],[cedula]],TMODELO[Numero Documento],TMODELO[Cargo])</f>
        <v>SECRETARIO (A) GENERAL</v>
      </c>
      <c r="H245" s="38" t="str">
        <f>_xlfn.XLOOKUP(Tabla20[[#This Row],[cedula]],TMODELO[Numero Documento],TMODELO[Lugar Funciones])</f>
        <v>COMISION NACIONAL DOMINICANA PARA LA UNESCO</v>
      </c>
      <c r="I245" s="45" t="str">
        <f>_xlfn.XLOOKUP(Tabla20[[#This Row],[cedula]],TCARRERA[CEDULA],TCARRERA[CATEGORIA DEL SERVIDOR],"")</f>
        <v/>
      </c>
      <c r="J245" s="45" t="str">
        <f>Tabla20[[#This Row],[TIPO]]</f>
        <v>FIJO</v>
      </c>
      <c r="K24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5" s="24" t="str">
        <f>IF(Tabla20[[#This Row],[CARRERA]]="CARRERA ADMINISTRATIVA",Tabla20[[#This Row],[CARRERA]],Tabla20[[#This Row],[STATUS]])</f>
        <v>FIJO</v>
      </c>
      <c r="M245" s="35" t="str">
        <f>IF(Tabla20[[#This Row],[TIPO]]="Temporales",_xlfn.XLOOKUP(Tabla20[[#This Row],[NOMBRE Y APELLIDO]],TFECHAS[NOMBRE Y APELLIDO],TFECHAS[DESDE]),"")</f>
        <v/>
      </c>
      <c r="N245" s="35" t="str">
        <f>IF(Tabla20[[#This Row],[TIPO]]="Temporales",_xlfn.XLOOKUP(Tabla20[[#This Row],[NOMBRE Y APELLIDO]],TFECHAS[NOMBRE Y APELLIDO],TFECHAS[HASTA]),"")</f>
        <v/>
      </c>
      <c r="O245" s="39">
        <f>_xlfn.XLOOKUP(Tabla20[[#This Row],[COD]],TMES[COD],TMES[sbruto])</f>
        <v>180000</v>
      </c>
      <c r="P245" s="42">
        <f>_xlfn.XLOOKUP(Tabla20[[#This Row],[COD]],TMES[COD],TMES[ISR])</f>
        <v>31055.42</v>
      </c>
      <c r="Q245" s="40">
        <f>_xlfn.XLOOKUP(Tabla20[[#This Row],[COD]],TMES[COD],TMES[SFS])</f>
        <v>4943.8</v>
      </c>
      <c r="R245" s="40">
        <f>_xlfn.XLOOKUP(Tabla20[[#This Row],[COD]],TMES[COD],TMES[AFP])</f>
        <v>5166</v>
      </c>
      <c r="S245" s="40">
        <f>Tabla20[[#This Row],[sbruto]]-SUM(Tabla20[[#This Row],[ISR]:[AFP]])-Tabla20[[#This Row],[sneto]]</f>
        <v>25</v>
      </c>
      <c r="T245" s="40">
        <f>_xlfn.XLOOKUP(Tabla20[[#This Row],[COD]],TMES[COD],TMES[sneto])</f>
        <v>138809.78</v>
      </c>
      <c r="U245" s="28" t="str">
        <f>_xlfn.XLOOKUP(Tabla20[[#This Row],[cedula]],Tabla11[Numero Documento],Tabla11[GEN])</f>
        <v>M</v>
      </c>
      <c r="V245" s="29" t="str">
        <f>_xlfn.XLOOKUP(Tabla20[[#This Row],[cedula]],TMODELO[Numero Documento],TMODELO[Lugar Funciones Codigo])</f>
        <v>01.83.00.00.00.17</v>
      </c>
    </row>
    <row r="246" spans="1:22" hidden="1">
      <c r="A246" s="38" t="s">
        <v>3052</v>
      </c>
      <c r="B246" s="38" t="s">
        <v>11</v>
      </c>
      <c r="C246" s="38" t="s">
        <v>3088</v>
      </c>
      <c r="D246" s="38" t="str">
        <f>Tabla20[[#This Row],[cedula]]&amp;Tabla20[[#This Row],[ctapresup]]</f>
        <v>060000905112.1.1.1.01</v>
      </c>
      <c r="E246" s="38" t="s">
        <v>1331</v>
      </c>
      <c r="F246" s="38" t="str">
        <f>_xlfn.XLOOKUP(Tabla20[[#This Row],[cedula]],TMODELO[Numero Documento],TMODELO[Empleado])</f>
        <v>JENNY ALODIA ACOSTA MARTINEZ</v>
      </c>
      <c r="G246" s="38" t="str">
        <f>_xlfn.XLOOKUP(Tabla20[[#This Row],[cedula]],TMODELO[Numero Documento],TMODELO[Cargo])</f>
        <v>SECRETARIO EJE.CONSEJO NAC.CUL</v>
      </c>
      <c r="H246" s="38" t="str">
        <f>_xlfn.XLOOKUP(Tabla20[[#This Row],[cedula]],TMODELO[Numero Documento],TMODELO[Lugar Funciones])</f>
        <v>COMISION NACIONAL DOMINICANA PARA LA UNESCO</v>
      </c>
      <c r="I246" s="45" t="str">
        <f>_xlfn.XLOOKUP(Tabla20[[#This Row],[cedula]],TCARRERA[CEDULA],TCARRERA[CATEGORIA DEL SERVIDOR],"")</f>
        <v>CARRERA ADMINISTRATIVA</v>
      </c>
      <c r="J246" s="45" t="str">
        <f>Tabla20[[#This Row],[TIPO]]</f>
        <v>FIJO</v>
      </c>
      <c r="K246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46" s="24" t="str">
        <f>IF(Tabla20[[#This Row],[CARRERA]]="CARRERA ADMINISTRATIVA",Tabla20[[#This Row],[CARRERA]],Tabla20[[#This Row],[STATUS]])</f>
        <v>CARRERA ADMINISTRATIVA</v>
      </c>
      <c r="M246" s="35" t="str">
        <f>IF(Tabla20[[#This Row],[TIPO]]="Temporales",_xlfn.XLOOKUP(Tabla20[[#This Row],[NOMBRE Y APELLIDO]],TFECHAS[NOMBRE Y APELLIDO],TFECHAS[DESDE]),"")</f>
        <v/>
      </c>
      <c r="N246" s="35" t="str">
        <f>IF(Tabla20[[#This Row],[TIPO]]="Temporales",_xlfn.XLOOKUP(Tabla20[[#This Row],[NOMBRE Y APELLIDO]],TFECHAS[NOMBRE Y APELLIDO],TFECHAS[HASTA]),"")</f>
        <v/>
      </c>
      <c r="O246" s="39">
        <f>_xlfn.XLOOKUP(Tabla20[[#This Row],[COD]],TMES[COD],TMES[sbruto])</f>
        <v>65000</v>
      </c>
      <c r="P246" s="40">
        <f>_xlfn.XLOOKUP(Tabla20[[#This Row],[COD]],TMES[COD],TMES[ISR])</f>
        <v>4427.58</v>
      </c>
      <c r="Q246" s="40">
        <f>_xlfn.XLOOKUP(Tabla20[[#This Row],[COD]],TMES[COD],TMES[SFS])</f>
        <v>1976</v>
      </c>
      <c r="R246" s="40">
        <f>_xlfn.XLOOKUP(Tabla20[[#This Row],[COD]],TMES[COD],TMES[AFP])</f>
        <v>1865.5</v>
      </c>
      <c r="S246" s="40">
        <f>Tabla20[[#This Row],[sbruto]]-SUM(Tabla20[[#This Row],[ISR]:[AFP]])-Tabla20[[#This Row],[sneto]]</f>
        <v>375</v>
      </c>
      <c r="T246" s="40">
        <f>_xlfn.XLOOKUP(Tabla20[[#This Row],[COD]],TMES[COD],TMES[sneto])</f>
        <v>56355.92</v>
      </c>
      <c r="U246" s="28" t="str">
        <f>_xlfn.XLOOKUP(Tabla20[[#This Row],[cedula]],Tabla11[Numero Documento],Tabla11[GEN])</f>
        <v>F</v>
      </c>
      <c r="V246" s="29" t="str">
        <f>_xlfn.XLOOKUP(Tabla20[[#This Row],[cedula]],TMODELO[Numero Documento],TMODELO[Lugar Funciones Codigo])</f>
        <v>01.83.00.00.00.17</v>
      </c>
    </row>
    <row r="247" spans="1:22" hidden="1">
      <c r="A247" s="38" t="s">
        <v>3052</v>
      </c>
      <c r="B247" s="38" t="s">
        <v>11</v>
      </c>
      <c r="C247" s="38" t="s">
        <v>3088</v>
      </c>
      <c r="D247" s="38" t="str">
        <f>Tabla20[[#This Row],[cedula]]&amp;Tabla20[[#This Row],[ctapresup]]</f>
        <v>225007864332.1.1.1.01</v>
      </c>
      <c r="E247" s="38" t="s">
        <v>2064</v>
      </c>
      <c r="F247" s="38" t="str">
        <f>_xlfn.XLOOKUP(Tabla20[[#This Row],[cedula]],TMODELO[Numero Documento],TMODELO[Empleado])</f>
        <v>DANIELO CALDERON GENAO</v>
      </c>
      <c r="G247" s="38" t="str">
        <f>_xlfn.XLOOKUP(Tabla20[[#This Row],[cedula]],TMODELO[Numero Documento],TMODELO[Cargo])</f>
        <v>AUXILIAR ADMINISTRATIVO (A)</v>
      </c>
      <c r="H247" s="38" t="str">
        <f>_xlfn.XLOOKUP(Tabla20[[#This Row],[cedula]],TMODELO[Numero Documento],TMODELO[Lugar Funciones])</f>
        <v>COMISION NACIONAL DOMINICANA PARA LA UNESCO</v>
      </c>
      <c r="I247" s="45" t="str">
        <f>_xlfn.XLOOKUP(Tabla20[[#This Row],[cedula]],TCARRERA[CEDULA],TCARRERA[CATEGORIA DEL SERVIDOR],"")</f>
        <v/>
      </c>
      <c r="J247" s="45" t="str">
        <f>Tabla20[[#This Row],[TIPO]]</f>
        <v>FIJO</v>
      </c>
      <c r="K24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7" s="24" t="str">
        <f>IF(Tabla20[[#This Row],[CARRERA]]="CARRERA ADMINISTRATIVA",Tabla20[[#This Row],[CARRERA]],Tabla20[[#This Row],[STATUS]])</f>
        <v>FIJO</v>
      </c>
      <c r="M247" s="35" t="str">
        <f>IF(Tabla20[[#This Row],[TIPO]]="Temporales",_xlfn.XLOOKUP(Tabla20[[#This Row],[NOMBRE Y APELLIDO]],TFECHAS[NOMBRE Y APELLIDO],TFECHAS[DESDE]),"")</f>
        <v/>
      </c>
      <c r="N247" s="35" t="str">
        <f>IF(Tabla20[[#This Row],[TIPO]]="Temporales",_xlfn.XLOOKUP(Tabla20[[#This Row],[NOMBRE Y APELLIDO]],TFECHAS[NOMBRE Y APELLIDO],TFECHAS[HASTA]),"")</f>
        <v/>
      </c>
      <c r="O247" s="39">
        <f>_xlfn.XLOOKUP(Tabla20[[#This Row],[COD]],TMES[COD],TMES[sbruto])</f>
        <v>25000</v>
      </c>
      <c r="P247" s="44">
        <f>_xlfn.XLOOKUP(Tabla20[[#This Row],[COD]],TMES[COD],TMES[ISR])</f>
        <v>0</v>
      </c>
      <c r="Q247" s="40">
        <f>_xlfn.XLOOKUP(Tabla20[[#This Row],[COD]],TMES[COD],TMES[SFS])</f>
        <v>760</v>
      </c>
      <c r="R247" s="40">
        <f>_xlfn.XLOOKUP(Tabla20[[#This Row],[COD]],TMES[COD],TMES[AFP])</f>
        <v>717.5</v>
      </c>
      <c r="S247" s="40">
        <f>Tabla20[[#This Row],[sbruto]]-SUM(Tabla20[[#This Row],[ISR]:[AFP]])-Tabla20[[#This Row],[sneto]]</f>
        <v>25</v>
      </c>
      <c r="T247" s="40">
        <f>_xlfn.XLOOKUP(Tabla20[[#This Row],[COD]],TMES[COD],TMES[sneto])</f>
        <v>23497.5</v>
      </c>
      <c r="U247" s="28" t="str">
        <f>_xlfn.XLOOKUP(Tabla20[[#This Row],[cedula]],Tabla11[Numero Documento],Tabla11[GEN])</f>
        <v>M</v>
      </c>
      <c r="V247" s="29" t="str">
        <f>_xlfn.XLOOKUP(Tabla20[[#This Row],[cedula]],TMODELO[Numero Documento],TMODELO[Lugar Funciones Codigo])</f>
        <v>01.83.00.00.00.17</v>
      </c>
    </row>
    <row r="248" spans="1:22" hidden="1">
      <c r="A248" s="38" t="s">
        <v>3052</v>
      </c>
      <c r="B248" s="38" t="s">
        <v>11</v>
      </c>
      <c r="C248" s="38" t="s">
        <v>3088</v>
      </c>
      <c r="D248" s="38" t="str">
        <f>Tabla20[[#This Row],[cedula]]&amp;Tabla20[[#This Row],[ctapresup]]</f>
        <v>001156731622.1.1.1.01</v>
      </c>
      <c r="E248" s="38" t="s">
        <v>2228</v>
      </c>
      <c r="F248" s="38" t="str">
        <f>_xlfn.XLOOKUP(Tabla20[[#This Row],[cedula]],TMODELO[Numero Documento],TMODELO[Empleado])</f>
        <v>RAMON ANTONIO DE LEON RUIZ</v>
      </c>
      <c r="G248" s="38" t="str">
        <f>_xlfn.XLOOKUP(Tabla20[[#This Row],[cedula]],TMODELO[Numero Documento],TMODELO[Cargo])</f>
        <v>CHOFER I</v>
      </c>
      <c r="H248" s="38" t="str">
        <f>_xlfn.XLOOKUP(Tabla20[[#This Row],[cedula]],TMODELO[Numero Documento],TMODELO[Lugar Funciones])</f>
        <v>COMISION NACIONAL DOMINICANA PARA LA UNESCO</v>
      </c>
      <c r="I248" s="45" t="str">
        <f>_xlfn.XLOOKUP(Tabla20[[#This Row],[cedula]],TCARRERA[CEDULA],TCARRERA[CATEGORIA DEL SERVIDOR],"")</f>
        <v/>
      </c>
      <c r="J248" s="45" t="str">
        <f>Tabla20[[#This Row],[TIPO]]</f>
        <v>FIJO</v>
      </c>
      <c r="K24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48" s="24" t="str">
        <f>IF(Tabla20[[#This Row],[CARRERA]]="CARRERA ADMINISTRATIVA",Tabla20[[#This Row],[CARRERA]],Tabla20[[#This Row],[STATUS]])</f>
        <v>ESTATUTO SIMPLIFICADO</v>
      </c>
      <c r="M248" s="35" t="str">
        <f>IF(Tabla20[[#This Row],[TIPO]]="Temporales",_xlfn.XLOOKUP(Tabla20[[#This Row],[NOMBRE Y APELLIDO]],TFECHAS[NOMBRE Y APELLIDO],TFECHAS[DESDE]),"")</f>
        <v/>
      </c>
      <c r="N248" s="35" t="str">
        <f>IF(Tabla20[[#This Row],[TIPO]]="Temporales",_xlfn.XLOOKUP(Tabla20[[#This Row],[NOMBRE Y APELLIDO]],TFECHAS[NOMBRE Y APELLIDO],TFECHAS[HASTA]),"")</f>
        <v/>
      </c>
      <c r="O248" s="39">
        <f>_xlfn.XLOOKUP(Tabla20[[#This Row],[COD]],TMES[COD],TMES[sbruto])</f>
        <v>24000</v>
      </c>
      <c r="P248" s="42">
        <f>_xlfn.XLOOKUP(Tabla20[[#This Row],[COD]],TMES[COD],TMES[ISR])</f>
        <v>0</v>
      </c>
      <c r="Q248" s="40">
        <f>_xlfn.XLOOKUP(Tabla20[[#This Row],[COD]],TMES[COD],TMES[SFS])</f>
        <v>729.6</v>
      </c>
      <c r="R248" s="40">
        <f>_xlfn.XLOOKUP(Tabla20[[#This Row],[COD]],TMES[COD],TMES[AFP])</f>
        <v>688.8</v>
      </c>
      <c r="S248" s="40">
        <f>Tabla20[[#This Row],[sbruto]]-SUM(Tabla20[[#This Row],[ISR]:[AFP]])-Tabla20[[#This Row],[sneto]]</f>
        <v>25</v>
      </c>
      <c r="T248" s="40">
        <f>_xlfn.XLOOKUP(Tabla20[[#This Row],[COD]],TMES[COD],TMES[sneto])</f>
        <v>22556.6</v>
      </c>
      <c r="U248" s="28" t="str">
        <f>_xlfn.XLOOKUP(Tabla20[[#This Row],[cedula]],Tabla11[Numero Documento],Tabla11[GEN])</f>
        <v>M</v>
      </c>
      <c r="V248" s="29" t="str">
        <f>_xlfn.XLOOKUP(Tabla20[[#This Row],[cedula]],TMODELO[Numero Documento],TMODELO[Lugar Funciones Codigo])</f>
        <v>01.83.00.00.00.17</v>
      </c>
    </row>
    <row r="249" spans="1:22" hidden="1">
      <c r="A249" s="38" t="s">
        <v>3052</v>
      </c>
      <c r="B249" s="38" t="s">
        <v>11</v>
      </c>
      <c r="C249" s="38" t="s">
        <v>3088</v>
      </c>
      <c r="D249" s="38" t="str">
        <f>Tabla20[[#This Row],[cedula]]&amp;Tabla20[[#This Row],[ctapresup]]</f>
        <v>001114601192.1.1.1.01</v>
      </c>
      <c r="E249" s="38" t="s">
        <v>2165</v>
      </c>
      <c r="F249" s="38" t="str">
        <f>_xlfn.XLOOKUP(Tabla20[[#This Row],[cedula]],TMODELO[Numero Documento],TMODELO[Empleado])</f>
        <v>LICET ALTAGRACIA BRETON MARTINEZ</v>
      </c>
      <c r="G249" s="38" t="str">
        <f>_xlfn.XLOOKUP(Tabla20[[#This Row],[cedula]],TMODELO[Numero Documento],TMODELO[Cargo])</f>
        <v>ENCARGADA DE MAYORDOMIA</v>
      </c>
      <c r="H249" s="38" t="str">
        <f>_xlfn.XLOOKUP(Tabla20[[#This Row],[cedula]],TMODELO[Numero Documento],TMODELO[Lugar Funciones])</f>
        <v>COMISION NACIONAL DOMINICANA PARA LA UNESCO</v>
      </c>
      <c r="I249" s="45" t="str">
        <f>_xlfn.XLOOKUP(Tabla20[[#This Row],[cedula]],TCARRERA[CEDULA],TCARRERA[CATEGORIA DEL SERVIDOR],"")</f>
        <v/>
      </c>
      <c r="J249" s="45" t="str">
        <f>Tabla20[[#This Row],[TIPO]]</f>
        <v>FIJO</v>
      </c>
      <c r="K2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9" s="24" t="str">
        <f>IF(Tabla20[[#This Row],[CARRERA]]="CARRERA ADMINISTRATIVA",Tabla20[[#This Row],[CARRERA]],Tabla20[[#This Row],[STATUS]])</f>
        <v>FIJO</v>
      </c>
      <c r="M249" s="35" t="str">
        <f>IF(Tabla20[[#This Row],[TIPO]]="Temporales",_xlfn.XLOOKUP(Tabla20[[#This Row],[NOMBRE Y APELLIDO]],TFECHAS[NOMBRE Y APELLIDO],TFECHAS[DESDE]),"")</f>
        <v/>
      </c>
      <c r="N249" s="35" t="str">
        <f>IF(Tabla20[[#This Row],[TIPO]]="Temporales",_xlfn.XLOOKUP(Tabla20[[#This Row],[NOMBRE Y APELLIDO]],TFECHAS[NOMBRE Y APELLIDO],TFECHAS[HASTA]),"")</f>
        <v/>
      </c>
      <c r="O249" s="39">
        <f>_xlfn.XLOOKUP(Tabla20[[#This Row],[COD]],TMES[COD],TMES[sbruto])</f>
        <v>10000</v>
      </c>
      <c r="P249" s="44">
        <f>_xlfn.XLOOKUP(Tabla20[[#This Row],[COD]],TMES[COD],TMES[ISR])</f>
        <v>0</v>
      </c>
      <c r="Q249" s="40">
        <f>_xlfn.XLOOKUP(Tabla20[[#This Row],[COD]],TMES[COD],TMES[SFS])</f>
        <v>304</v>
      </c>
      <c r="R249" s="40">
        <f>_xlfn.XLOOKUP(Tabla20[[#This Row],[COD]],TMES[COD],TMES[AFP])</f>
        <v>287</v>
      </c>
      <c r="S249" s="40">
        <f>Tabla20[[#This Row],[sbruto]]-SUM(Tabla20[[#This Row],[ISR]:[AFP]])-Tabla20[[#This Row],[sneto]]</f>
        <v>375</v>
      </c>
      <c r="T249" s="40">
        <f>_xlfn.XLOOKUP(Tabla20[[#This Row],[COD]],TMES[COD],TMES[sneto])</f>
        <v>9034</v>
      </c>
      <c r="U249" s="28" t="str">
        <f>_xlfn.XLOOKUP(Tabla20[[#This Row],[cedula]],Tabla11[Numero Documento],Tabla11[GEN])</f>
        <v>F</v>
      </c>
      <c r="V249" s="29" t="str">
        <f>_xlfn.XLOOKUP(Tabla20[[#This Row],[cedula]],TMODELO[Numero Documento],TMODELO[Lugar Funciones Codigo])</f>
        <v>01.83.00.00.00.17</v>
      </c>
    </row>
    <row r="250" spans="1:22">
      <c r="A250" s="38" t="s">
        <v>3051</v>
      </c>
      <c r="B250" s="38" t="s">
        <v>4793</v>
      </c>
      <c r="C250" s="38" t="s">
        <v>3088</v>
      </c>
      <c r="D250" s="38" t="str">
        <f>Tabla20[[#This Row],[cedula]]&amp;Tabla20[[#This Row],[ctapresup]]</f>
        <v>402230694812.1.1.2.08</v>
      </c>
      <c r="E250" s="38" t="s">
        <v>2773</v>
      </c>
      <c r="F250" s="38" t="str">
        <f>_xlfn.XLOOKUP(Tabla20[[#This Row],[cedula]],TMODELO[Numero Documento],TMODELO[Empleado])</f>
        <v>ANTERIS BELNES BURGOS FERRERAS</v>
      </c>
      <c r="G250" s="38" t="str">
        <f>_xlfn.XLOOKUP(Tabla20[[#This Row],[cedula]],TMODELO[Numero Documento],TMODELO[Cargo])</f>
        <v>ANALISTA</v>
      </c>
      <c r="H250" s="38" t="str">
        <f>_xlfn.XLOOKUP(Tabla20[[#This Row],[cedula]],TMODELO[Numero Documento],TMODELO[Lugar Funciones])</f>
        <v>COMISION NACIONAL DOMINICANA PARA LA UNESCO</v>
      </c>
      <c r="I250" s="45" t="str">
        <f>_xlfn.XLOOKUP(Tabla20[[#This Row],[cedula]],TCARRERA[CEDULA],TCARRERA[CATEGORIA DEL SERVIDOR],"")</f>
        <v/>
      </c>
      <c r="J250" s="45" t="str">
        <f>Tabla20[[#This Row],[TIPO]]</f>
        <v>TEMPORALES</v>
      </c>
      <c r="K25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50" s="24" t="str">
        <f>IF(Tabla20[[#This Row],[CARRERA]]="CARRERA ADMINISTRATIVA",Tabla20[[#This Row],[CARRERA]],Tabla20[[#This Row],[STATUS]])</f>
        <v>TEMPORALES</v>
      </c>
      <c r="M250" s="35">
        <f>IF(Tabla20[[#This Row],[TIPO]]="Temporales",_xlfn.XLOOKUP(Tabla20[[#This Row],[NOMBRE Y APELLIDO]],TFECHAS[NOMBRE Y APELLIDO],TFECHAS[DESDE]),"")</f>
        <v>44866</v>
      </c>
      <c r="N250" s="35">
        <f>IF(Tabla20[[#This Row],[TIPO]]="Temporales",_xlfn.XLOOKUP(Tabla20[[#This Row],[NOMBRE Y APELLIDO]],TFECHAS[NOMBRE Y APELLIDO],TFECHAS[HASTA]),"")</f>
        <v>45047</v>
      </c>
      <c r="O250" s="39">
        <f>_xlfn.XLOOKUP(Tabla20[[#This Row],[COD]],TMES[COD],TMES[sbruto])</f>
        <v>60000</v>
      </c>
      <c r="P250" s="44">
        <f>_xlfn.XLOOKUP(Tabla20[[#This Row],[COD]],TMES[COD],TMES[ISR])</f>
        <v>3184.19</v>
      </c>
      <c r="Q250" s="40">
        <f>_xlfn.XLOOKUP(Tabla20[[#This Row],[COD]],TMES[COD],TMES[SFS])</f>
        <v>1824</v>
      </c>
      <c r="R250" s="40">
        <f>_xlfn.XLOOKUP(Tabla20[[#This Row],[COD]],TMES[COD],TMES[AFP])</f>
        <v>1722</v>
      </c>
      <c r="S250" s="40">
        <f>Tabla20[[#This Row],[sbruto]]-SUM(Tabla20[[#This Row],[ISR]:[AFP]])-Tabla20[[#This Row],[sneto]]</f>
        <v>1537.4499999999971</v>
      </c>
      <c r="T250" s="40">
        <f>_xlfn.XLOOKUP(Tabla20[[#This Row],[COD]],TMES[COD],TMES[sneto])</f>
        <v>51732.36</v>
      </c>
      <c r="U250" s="28" t="str">
        <f>_xlfn.XLOOKUP(Tabla20[[#This Row],[cedula]],Tabla11[Numero Documento],Tabla11[GEN])</f>
        <v>F</v>
      </c>
      <c r="V250" s="29" t="str">
        <f>_xlfn.XLOOKUP(Tabla20[[#This Row],[cedula]],TMODELO[Numero Documento],TMODELO[Lugar Funciones Codigo])</f>
        <v>01.83.00.00.00.17</v>
      </c>
    </row>
    <row r="251" spans="1:22">
      <c r="A251" s="38" t="s">
        <v>3051</v>
      </c>
      <c r="B251" s="38" t="s">
        <v>4793</v>
      </c>
      <c r="C251" s="38" t="s">
        <v>3088</v>
      </c>
      <c r="D251" s="38" t="str">
        <f>Tabla20[[#This Row],[cedula]]&amp;Tabla20[[#This Row],[ctapresup]]</f>
        <v>001181331152.1.1.2.08</v>
      </c>
      <c r="E251" s="38" t="s">
        <v>2883</v>
      </c>
      <c r="F251" s="38" t="str">
        <f>_xlfn.XLOOKUP(Tabla20[[#This Row],[cedula]],TMODELO[Numero Documento],TMODELO[Empleado])</f>
        <v>STEFFANIE SHANDRA DE LEMOS KELNER</v>
      </c>
      <c r="G251" s="38" t="str">
        <f>_xlfn.XLOOKUP(Tabla20[[#This Row],[cedula]],TMODELO[Numero Documento],TMODELO[Cargo])</f>
        <v>COORDINADOR (A)</v>
      </c>
      <c r="H251" s="38" t="str">
        <f>_xlfn.XLOOKUP(Tabla20[[#This Row],[cedula]],TMODELO[Numero Documento],TMODELO[Lugar Funciones])</f>
        <v>COMISION NACIONAL DOMINICANA PARA LA UNESCO</v>
      </c>
      <c r="I251" s="45" t="str">
        <f>_xlfn.XLOOKUP(Tabla20[[#This Row],[cedula]],TCARRERA[CEDULA],TCARRERA[CATEGORIA DEL SERVIDOR],"")</f>
        <v/>
      </c>
      <c r="J251" s="45" t="str">
        <f>Tabla20[[#This Row],[TIPO]]</f>
        <v>TEMPORALES</v>
      </c>
      <c r="K25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51" s="24" t="str">
        <f>IF(Tabla20[[#This Row],[CARRERA]]="CARRERA ADMINISTRATIVA",Tabla20[[#This Row],[CARRERA]],Tabla20[[#This Row],[STATUS]])</f>
        <v>TEMPORALES</v>
      </c>
      <c r="M251" s="35">
        <f>IF(Tabla20[[#This Row],[TIPO]]="Temporales",_xlfn.XLOOKUP(Tabla20[[#This Row],[NOMBRE Y APELLIDO]],TFECHAS[NOMBRE Y APELLIDO],TFECHAS[DESDE]),"")</f>
        <v>44713</v>
      </c>
      <c r="N251" s="35">
        <f>IF(Tabla20[[#This Row],[TIPO]]="Temporales",_xlfn.XLOOKUP(Tabla20[[#This Row],[NOMBRE Y APELLIDO]],TFECHAS[NOMBRE Y APELLIDO],TFECHAS[HASTA]),"")</f>
        <v>44896</v>
      </c>
      <c r="O251" s="39">
        <f>_xlfn.XLOOKUP(Tabla20[[#This Row],[COD]],TMES[COD],TMES[sbruto])</f>
        <v>55000</v>
      </c>
      <c r="P251" s="42">
        <f>_xlfn.XLOOKUP(Tabla20[[#This Row],[COD]],TMES[COD],TMES[ISR])</f>
        <v>2559.6799999999998</v>
      </c>
      <c r="Q251" s="40">
        <f>_xlfn.XLOOKUP(Tabla20[[#This Row],[COD]],TMES[COD],TMES[SFS])</f>
        <v>1672</v>
      </c>
      <c r="R251" s="40">
        <f>_xlfn.XLOOKUP(Tabla20[[#This Row],[COD]],TMES[COD],TMES[AFP])</f>
        <v>1578.5</v>
      </c>
      <c r="S251" s="40">
        <f>Tabla20[[#This Row],[sbruto]]-SUM(Tabla20[[#This Row],[ISR]:[AFP]])-Tabla20[[#This Row],[sneto]]</f>
        <v>25</v>
      </c>
      <c r="T251" s="40">
        <f>_xlfn.XLOOKUP(Tabla20[[#This Row],[COD]],TMES[COD],TMES[sneto])</f>
        <v>49164.82</v>
      </c>
      <c r="U251" s="28" t="str">
        <f>_xlfn.XLOOKUP(Tabla20[[#This Row],[cedula]],Tabla11[Numero Documento],Tabla11[GEN])</f>
        <v>F</v>
      </c>
      <c r="V251" s="29" t="str">
        <f>_xlfn.XLOOKUP(Tabla20[[#This Row],[cedula]],TMODELO[Numero Documento],TMODELO[Lugar Funciones Codigo])</f>
        <v>01.83.00.00.00.17</v>
      </c>
    </row>
    <row r="252" spans="1:22">
      <c r="A252" s="38" t="s">
        <v>3051</v>
      </c>
      <c r="B252" s="38" t="s">
        <v>4793</v>
      </c>
      <c r="C252" s="38" t="s">
        <v>3088</v>
      </c>
      <c r="D252" s="38" t="str">
        <f>Tabla20[[#This Row],[cedula]]&amp;Tabla20[[#This Row],[ctapresup]]</f>
        <v>223002537742.1.1.2.08</v>
      </c>
      <c r="E252" s="38" t="s">
        <v>2896</v>
      </c>
      <c r="F252" s="38" t="str">
        <f>_xlfn.XLOOKUP(Tabla20[[#This Row],[cedula]],TMODELO[Numero Documento],TMODELO[Empleado])</f>
        <v>YESSICA DURAN ALCANTARA</v>
      </c>
      <c r="G252" s="38" t="str">
        <f>_xlfn.XLOOKUP(Tabla20[[#This Row],[cedula]],TMODELO[Numero Documento],TMODELO[Cargo])</f>
        <v>COORDINADOR (A)</v>
      </c>
      <c r="H252" s="38" t="str">
        <f>_xlfn.XLOOKUP(Tabla20[[#This Row],[cedula]],TMODELO[Numero Documento],TMODELO[Lugar Funciones])</f>
        <v>COMISION NACIONAL DOMINICANA PARA LA UNESCO</v>
      </c>
      <c r="I252" s="45" t="str">
        <f>_xlfn.XLOOKUP(Tabla20[[#This Row],[cedula]],TCARRERA[CEDULA],TCARRERA[CATEGORIA DEL SERVIDOR],"")</f>
        <v/>
      </c>
      <c r="J252" s="45" t="str">
        <f>Tabla20[[#This Row],[TIPO]]</f>
        <v>TEMPORALES</v>
      </c>
      <c r="K2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52" s="24" t="str">
        <f>IF(Tabla20[[#This Row],[CARRERA]]="CARRERA ADMINISTRATIVA",Tabla20[[#This Row],[CARRERA]],Tabla20[[#This Row],[STATUS]])</f>
        <v>TEMPORALES</v>
      </c>
      <c r="M252" s="35">
        <f>IF(Tabla20[[#This Row],[TIPO]]="Temporales",_xlfn.XLOOKUP(Tabla20[[#This Row],[NOMBRE Y APELLIDO]],TFECHAS[NOMBRE Y APELLIDO],TFECHAS[DESDE]),"")</f>
        <v>44805</v>
      </c>
      <c r="N252" s="35">
        <f>IF(Tabla20[[#This Row],[TIPO]]="Temporales",_xlfn.XLOOKUP(Tabla20[[#This Row],[NOMBRE Y APELLIDO]],TFECHAS[NOMBRE Y APELLIDO],TFECHAS[HASTA]),"")</f>
        <v>44986</v>
      </c>
      <c r="O252" s="39">
        <f>_xlfn.XLOOKUP(Tabla20[[#This Row],[COD]],TMES[COD],TMES[sbruto])</f>
        <v>45000</v>
      </c>
      <c r="P252" s="44">
        <f>_xlfn.XLOOKUP(Tabla20[[#This Row],[COD]],TMES[COD],TMES[ISR])</f>
        <v>1148.33</v>
      </c>
      <c r="Q252" s="42">
        <f>_xlfn.XLOOKUP(Tabla20[[#This Row],[COD]],TMES[COD],TMES[SFS])</f>
        <v>1368</v>
      </c>
      <c r="R252" s="42">
        <f>_xlfn.XLOOKUP(Tabla20[[#This Row],[COD]],TMES[COD],TMES[AFP])</f>
        <v>1291.5</v>
      </c>
      <c r="S252" s="40">
        <f>Tabla20[[#This Row],[sbruto]]-SUM(Tabla20[[#This Row],[ISR]:[AFP]])-Tabla20[[#This Row],[sneto]]</f>
        <v>25</v>
      </c>
      <c r="T252" s="42">
        <f>_xlfn.XLOOKUP(Tabla20[[#This Row],[COD]],TMES[COD],TMES[sneto])</f>
        <v>41167.17</v>
      </c>
      <c r="U252" s="28" t="str">
        <f>_xlfn.XLOOKUP(Tabla20[[#This Row],[cedula]],Tabla11[Numero Documento],Tabla11[GEN])</f>
        <v>F</v>
      </c>
      <c r="V252" s="29" t="str">
        <f>_xlfn.XLOOKUP(Tabla20[[#This Row],[cedula]],TMODELO[Numero Documento],TMODELO[Lugar Funciones Codigo])</f>
        <v>01.83.00.00.00.17</v>
      </c>
    </row>
    <row r="253" spans="1:22" hidden="1">
      <c r="A253" s="38" t="s">
        <v>3052</v>
      </c>
      <c r="B253" s="38" t="s">
        <v>11</v>
      </c>
      <c r="C253" s="38" t="s">
        <v>3102</v>
      </c>
      <c r="D253" s="38" t="str">
        <f>Tabla20[[#This Row],[cedula]]&amp;Tabla20[[#This Row],[ctapresup]]</f>
        <v>011000139352.1.1.1.01</v>
      </c>
      <c r="E253" s="38" t="s">
        <v>1517</v>
      </c>
      <c r="F253" s="38" t="str">
        <f>_xlfn.XLOOKUP(Tabla20[[#This Row],[cedula]],TMODELO[Numero Documento],TMODELO[Empleado])</f>
        <v>ARIANNY JACKELINE CARRASCO CESPEDES</v>
      </c>
      <c r="G253" s="38" t="str">
        <f>_xlfn.XLOOKUP(Tabla20[[#This Row],[cedula]],TMODELO[Numero Documento],TMODELO[Cargo])</f>
        <v>COORDINADOR (A) DE COMPENSACION Y BENEFICIOS</v>
      </c>
      <c r="H253" s="38" t="str">
        <f>_xlfn.XLOOKUP(Tabla20[[#This Row],[cedula]],TMODELO[Numero Documento],TMODELO[Lugar Funciones])</f>
        <v>COMISION NACIONAL DE ESPECTACULOS PUBLICOS Y RADIOFONIA</v>
      </c>
      <c r="I253" s="45" t="str">
        <f>_xlfn.XLOOKUP(Tabla20[[#This Row],[cedula]],TCARRERA[CEDULA],TCARRERA[CATEGORIA DEL SERVIDOR],"")</f>
        <v>CARRERA ADMINISTRATIVA</v>
      </c>
      <c r="J253" s="45" t="str">
        <f>Tabla20[[#This Row],[TIPO]]</f>
        <v>FIJO</v>
      </c>
      <c r="K25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53" s="24" t="str">
        <f>IF(Tabla20[[#This Row],[CARRERA]]="CARRERA ADMINISTRATIVA",Tabla20[[#This Row],[CARRERA]],Tabla20[[#This Row],[STATUS]])</f>
        <v>CARRERA ADMINISTRATIVA</v>
      </c>
      <c r="M253" s="35" t="str">
        <f>IF(Tabla20[[#This Row],[TIPO]]="Temporales",_xlfn.XLOOKUP(Tabla20[[#This Row],[NOMBRE Y APELLIDO]],TFECHAS[NOMBRE Y APELLIDO],TFECHAS[DESDE]),"")</f>
        <v/>
      </c>
      <c r="N253" s="35" t="str">
        <f>IF(Tabla20[[#This Row],[TIPO]]="Temporales",_xlfn.XLOOKUP(Tabla20[[#This Row],[NOMBRE Y APELLIDO]],TFECHAS[NOMBRE Y APELLIDO],TFECHAS[HASTA]),"")</f>
        <v/>
      </c>
      <c r="O253" s="39">
        <f>_xlfn.XLOOKUP(Tabla20[[#This Row],[COD]],TMES[COD],TMES[sbruto])</f>
        <v>65000</v>
      </c>
      <c r="P253" s="41">
        <f>_xlfn.XLOOKUP(Tabla20[[#This Row],[COD]],TMES[COD],TMES[ISR])</f>
        <v>4427.58</v>
      </c>
      <c r="Q253" s="40">
        <f>_xlfn.XLOOKUP(Tabla20[[#This Row],[COD]],TMES[COD],TMES[SFS])</f>
        <v>1976</v>
      </c>
      <c r="R253" s="40">
        <f>_xlfn.XLOOKUP(Tabla20[[#This Row],[COD]],TMES[COD],TMES[AFP])</f>
        <v>1865.5</v>
      </c>
      <c r="S253" s="40">
        <f>Tabla20[[#This Row],[sbruto]]-SUM(Tabla20[[#This Row],[ISR]:[AFP]])-Tabla20[[#This Row],[sneto]]</f>
        <v>3959</v>
      </c>
      <c r="T253" s="40">
        <f>_xlfn.XLOOKUP(Tabla20[[#This Row],[COD]],TMES[COD],TMES[sneto])</f>
        <v>52771.92</v>
      </c>
      <c r="U253" s="28" t="str">
        <f>_xlfn.XLOOKUP(Tabla20[[#This Row],[cedula]],Tabla11[Numero Documento],Tabla11[GEN])</f>
        <v>F</v>
      </c>
      <c r="V253" s="29" t="str">
        <f>_xlfn.XLOOKUP(Tabla20[[#This Row],[cedula]],TMODELO[Numero Documento],TMODELO[Lugar Funciones Codigo])</f>
        <v>01.83.00.00.00.18</v>
      </c>
    </row>
    <row r="254" spans="1:22" hidden="1">
      <c r="A254" s="38" t="s">
        <v>3052</v>
      </c>
      <c r="B254" s="38" t="s">
        <v>11</v>
      </c>
      <c r="C254" s="38" t="s">
        <v>3102</v>
      </c>
      <c r="D254" s="38" t="str">
        <f>Tabla20[[#This Row],[cedula]]&amp;Tabla20[[#This Row],[ctapresup]]</f>
        <v>071002557152.1.1.1.01</v>
      </c>
      <c r="E254" s="38" t="s">
        <v>2614</v>
      </c>
      <c r="F254" s="38" t="str">
        <f>_xlfn.XLOOKUP(Tabla20[[#This Row],[cedula]],TMODELO[Numero Documento],TMODELO[Empleado])</f>
        <v>FERMINA MOSQUEA GARCIA</v>
      </c>
      <c r="G254" s="38" t="str">
        <f>_xlfn.XLOOKUP(Tabla20[[#This Row],[cedula]],TMODELO[Numero Documento],TMODELO[Cargo])</f>
        <v>ASISTENTE</v>
      </c>
      <c r="H254" s="38" t="str">
        <f>_xlfn.XLOOKUP(Tabla20[[#This Row],[cedula]],TMODELO[Numero Documento],TMODELO[Lugar Funciones])</f>
        <v>COMISION NACIONAL DE ESPECTACULOS PUBLICOS Y RADIOFONIA</v>
      </c>
      <c r="I254" s="45" t="str">
        <f>_xlfn.XLOOKUP(Tabla20[[#This Row],[cedula]],TCARRERA[CEDULA],TCARRERA[CATEGORIA DEL SERVIDOR],"")</f>
        <v/>
      </c>
      <c r="J254" s="45" t="str">
        <f>Tabla20[[#This Row],[TIPO]]</f>
        <v>FIJO</v>
      </c>
      <c r="K25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4" s="24" t="str">
        <f>IF(Tabla20[[#This Row],[CARRERA]]="CARRERA ADMINISTRATIVA",Tabla20[[#This Row],[CARRERA]],Tabla20[[#This Row],[STATUS]])</f>
        <v>FIJO</v>
      </c>
      <c r="M254" s="35" t="str">
        <f>IF(Tabla20[[#This Row],[TIPO]]="Temporales",_xlfn.XLOOKUP(Tabla20[[#This Row],[NOMBRE Y APELLIDO]],TFECHAS[NOMBRE Y APELLIDO],TFECHAS[DESDE]),"")</f>
        <v/>
      </c>
      <c r="N254" s="35" t="str">
        <f>IF(Tabla20[[#This Row],[TIPO]]="Temporales",_xlfn.XLOOKUP(Tabla20[[#This Row],[NOMBRE Y APELLIDO]],TFECHAS[NOMBRE Y APELLIDO],TFECHAS[HASTA]),"")</f>
        <v/>
      </c>
      <c r="O254" s="39">
        <f>_xlfn.XLOOKUP(Tabla20[[#This Row],[COD]],TMES[COD],TMES[sbruto])</f>
        <v>55000</v>
      </c>
      <c r="P254" s="42">
        <f>_xlfn.XLOOKUP(Tabla20[[#This Row],[COD]],TMES[COD],TMES[ISR])</f>
        <v>2332.81</v>
      </c>
      <c r="Q254" s="40">
        <f>_xlfn.XLOOKUP(Tabla20[[#This Row],[COD]],TMES[COD],TMES[SFS])</f>
        <v>1672</v>
      </c>
      <c r="R254" s="40">
        <f>_xlfn.XLOOKUP(Tabla20[[#This Row],[COD]],TMES[COD],TMES[AFP])</f>
        <v>1578.5</v>
      </c>
      <c r="S254" s="40">
        <f>Tabla20[[#This Row],[sbruto]]-SUM(Tabla20[[#This Row],[ISR]:[AFP]])-Tabla20[[#This Row],[sneto]]</f>
        <v>3533.4500000000044</v>
      </c>
      <c r="T254" s="40">
        <f>_xlfn.XLOOKUP(Tabla20[[#This Row],[COD]],TMES[COD],TMES[sneto])</f>
        <v>45883.24</v>
      </c>
      <c r="U254" s="28" t="str">
        <f>_xlfn.XLOOKUP(Tabla20[[#This Row],[cedula]],Tabla11[Numero Documento],Tabla11[GEN])</f>
        <v>F</v>
      </c>
      <c r="V254" s="29" t="str">
        <f>_xlfn.XLOOKUP(Tabla20[[#This Row],[cedula]],TMODELO[Numero Documento],TMODELO[Lugar Funciones Codigo])</f>
        <v>01.83.00.00.00.18</v>
      </c>
    </row>
    <row r="255" spans="1:22" hidden="1">
      <c r="A255" s="38" t="s">
        <v>3052</v>
      </c>
      <c r="B255" s="38" t="s">
        <v>11</v>
      </c>
      <c r="C255" s="38" t="s">
        <v>3102</v>
      </c>
      <c r="D255" s="38" t="str">
        <f>Tabla20[[#This Row],[cedula]]&amp;Tabla20[[#This Row],[ctapresup]]</f>
        <v>001005608792.1.1.1.01</v>
      </c>
      <c r="E255" s="38" t="s">
        <v>2624</v>
      </c>
      <c r="F255" s="38" t="str">
        <f>_xlfn.XLOOKUP(Tabla20[[#This Row],[cedula]],TMODELO[Numero Documento],TMODELO[Empleado])</f>
        <v>GERMAN ANTONIO MARTINEZ TRONCOSO</v>
      </c>
      <c r="G255" s="38" t="str">
        <f>_xlfn.XLOOKUP(Tabla20[[#This Row],[cedula]],TMODELO[Numero Documento],TMODELO[Cargo])</f>
        <v>VICE PRESIDENTE</v>
      </c>
      <c r="H255" s="38" t="str">
        <f>_xlfn.XLOOKUP(Tabla20[[#This Row],[cedula]],TMODELO[Numero Documento],TMODELO[Lugar Funciones])</f>
        <v>COMISION NACIONAL DE ESPECTACULOS PUBLICOS Y RADIOFONIA</v>
      </c>
      <c r="I255" s="45" t="str">
        <f>_xlfn.XLOOKUP(Tabla20[[#This Row],[cedula]],TCARRERA[CEDULA],TCARRERA[CATEGORIA DEL SERVIDOR],"")</f>
        <v/>
      </c>
      <c r="J255" s="45" t="str">
        <f>Tabla20[[#This Row],[TIPO]]</f>
        <v>FIJO</v>
      </c>
      <c r="K2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5" s="24" t="str">
        <f>IF(Tabla20[[#This Row],[CARRERA]]="CARRERA ADMINISTRATIVA",Tabla20[[#This Row],[CARRERA]],Tabla20[[#This Row],[STATUS]])</f>
        <v>FIJO</v>
      </c>
      <c r="M255" s="35" t="str">
        <f>IF(Tabla20[[#This Row],[TIPO]]="Temporales",_xlfn.XLOOKUP(Tabla20[[#This Row],[NOMBRE Y APELLIDO]],TFECHAS[NOMBRE Y APELLIDO],TFECHAS[DESDE]),"")</f>
        <v/>
      </c>
      <c r="N255" s="35" t="str">
        <f>IF(Tabla20[[#This Row],[TIPO]]="Temporales",_xlfn.XLOOKUP(Tabla20[[#This Row],[NOMBRE Y APELLIDO]],TFECHAS[NOMBRE Y APELLIDO],TFECHAS[HASTA]),"")</f>
        <v/>
      </c>
      <c r="O255" s="39">
        <f>_xlfn.XLOOKUP(Tabla20[[#This Row],[COD]],TMES[COD],TMES[sbruto])</f>
        <v>39645</v>
      </c>
      <c r="P255" s="40">
        <f>_xlfn.XLOOKUP(Tabla20[[#This Row],[COD]],TMES[COD],TMES[ISR])</f>
        <v>392.55</v>
      </c>
      <c r="Q255" s="40">
        <f>_xlfn.XLOOKUP(Tabla20[[#This Row],[COD]],TMES[COD],TMES[SFS])</f>
        <v>1205.21</v>
      </c>
      <c r="R255" s="40">
        <f>_xlfn.XLOOKUP(Tabla20[[#This Row],[COD]],TMES[COD],TMES[AFP])</f>
        <v>1137.81</v>
      </c>
      <c r="S255" s="40">
        <f>Tabla20[[#This Row],[sbruto]]-SUM(Tabla20[[#This Row],[ISR]:[AFP]])-Tabla20[[#This Row],[sneto]]</f>
        <v>25</v>
      </c>
      <c r="T255" s="40">
        <f>_xlfn.XLOOKUP(Tabla20[[#This Row],[COD]],TMES[COD],TMES[sneto])</f>
        <v>36884.43</v>
      </c>
      <c r="U255" s="28" t="str">
        <f>_xlfn.XLOOKUP(Tabla20[[#This Row],[cedula]],Tabla11[Numero Documento],Tabla11[GEN])</f>
        <v>M</v>
      </c>
      <c r="V255" s="29" t="str">
        <f>_xlfn.XLOOKUP(Tabla20[[#This Row],[cedula]],TMODELO[Numero Documento],TMODELO[Lugar Funciones Codigo])</f>
        <v>01.83.00.00.00.18</v>
      </c>
    </row>
    <row r="256" spans="1:22" hidden="1">
      <c r="A256" s="38" t="s">
        <v>3052</v>
      </c>
      <c r="B256" s="38" t="s">
        <v>11</v>
      </c>
      <c r="C256" s="38" t="s">
        <v>3102</v>
      </c>
      <c r="D256" s="38" t="str">
        <f>Tabla20[[#This Row],[cedula]]&amp;Tabla20[[#This Row],[ctapresup]]</f>
        <v>001023927922.1.1.1.01</v>
      </c>
      <c r="E256" s="38" t="s">
        <v>2578</v>
      </c>
      <c r="F256" s="38" t="str">
        <f>_xlfn.XLOOKUP(Tabla20[[#This Row],[cedula]],TMODELO[Numero Documento],TMODELO[Empleado])</f>
        <v>CARLOS ORTIZ PEREZ</v>
      </c>
      <c r="G256" s="38" t="str">
        <f>_xlfn.XLOOKUP(Tabla20[[#This Row],[cedula]],TMODELO[Numero Documento],TMODELO[Cargo])</f>
        <v>MIEMBRO</v>
      </c>
      <c r="H256" s="38" t="str">
        <f>_xlfn.XLOOKUP(Tabla20[[#This Row],[cedula]],TMODELO[Numero Documento],TMODELO[Lugar Funciones])</f>
        <v>COMISION NACIONAL DE ESPECTACULOS PUBLICOS Y RADIOFONIA</v>
      </c>
      <c r="I256" s="45" t="str">
        <f>_xlfn.XLOOKUP(Tabla20[[#This Row],[cedula]],TCARRERA[CEDULA],TCARRERA[CATEGORIA DEL SERVIDOR],"")</f>
        <v/>
      </c>
      <c r="J256" s="45" t="str">
        <f>Tabla20[[#This Row],[TIPO]]</f>
        <v>FIJO</v>
      </c>
      <c r="K2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6" s="24" t="str">
        <f>IF(Tabla20[[#This Row],[CARRERA]]="CARRERA ADMINISTRATIVA",Tabla20[[#This Row],[CARRERA]],Tabla20[[#This Row],[STATUS]])</f>
        <v>FIJO</v>
      </c>
      <c r="M256" s="35" t="str">
        <f>IF(Tabla20[[#This Row],[TIPO]]="Temporales",_xlfn.XLOOKUP(Tabla20[[#This Row],[NOMBRE Y APELLIDO]],TFECHAS[NOMBRE Y APELLIDO],TFECHAS[DESDE]),"")</f>
        <v/>
      </c>
      <c r="N256" s="35" t="str">
        <f>IF(Tabla20[[#This Row],[TIPO]]="Temporales",_xlfn.XLOOKUP(Tabla20[[#This Row],[NOMBRE Y APELLIDO]],TFECHAS[NOMBRE Y APELLIDO],TFECHAS[HASTA]),"")</f>
        <v/>
      </c>
      <c r="O256" s="39">
        <f>_xlfn.XLOOKUP(Tabla20[[#This Row],[COD]],TMES[COD],TMES[sbruto])</f>
        <v>27300</v>
      </c>
      <c r="P256" s="44">
        <f>_xlfn.XLOOKUP(Tabla20[[#This Row],[COD]],TMES[COD],TMES[ISR])</f>
        <v>0</v>
      </c>
      <c r="Q256" s="42">
        <f>_xlfn.XLOOKUP(Tabla20[[#This Row],[COD]],TMES[COD],TMES[SFS])</f>
        <v>829.92</v>
      </c>
      <c r="R256" s="42">
        <f>_xlfn.XLOOKUP(Tabla20[[#This Row],[COD]],TMES[COD],TMES[AFP])</f>
        <v>783.51</v>
      </c>
      <c r="S256" s="40">
        <f>Tabla20[[#This Row],[sbruto]]-SUM(Tabla20[[#This Row],[ISR]:[AFP]])-Tabla20[[#This Row],[sneto]]</f>
        <v>25</v>
      </c>
      <c r="T256" s="42">
        <f>_xlfn.XLOOKUP(Tabla20[[#This Row],[COD]],TMES[COD],TMES[sneto])</f>
        <v>25661.57</v>
      </c>
      <c r="U256" s="28" t="str">
        <f>_xlfn.XLOOKUP(Tabla20[[#This Row],[cedula]],Tabla11[Numero Documento],Tabla11[GEN])</f>
        <v>M</v>
      </c>
      <c r="V256" s="29" t="str">
        <f>_xlfn.XLOOKUP(Tabla20[[#This Row],[cedula]],TMODELO[Numero Documento],TMODELO[Lugar Funciones Codigo])</f>
        <v>01.83.00.00.00.18</v>
      </c>
    </row>
    <row r="257" spans="1:22" hidden="1">
      <c r="A257" s="38" t="s">
        <v>3052</v>
      </c>
      <c r="B257" s="38" t="s">
        <v>11</v>
      </c>
      <c r="C257" s="38" t="s">
        <v>3102</v>
      </c>
      <c r="D257" s="38" t="str">
        <f>Tabla20[[#This Row],[cedula]]&amp;Tabla20[[#This Row],[ctapresup]]</f>
        <v>001179165102.1.1.1.01</v>
      </c>
      <c r="E257" s="38" t="s">
        <v>2569</v>
      </c>
      <c r="F257" s="38" t="str">
        <f>_xlfn.XLOOKUP(Tabla20[[#This Row],[cedula]],TMODELO[Numero Documento],TMODELO[Empleado])</f>
        <v>ANGELY KATIUSCA BAEZ FELIZ</v>
      </c>
      <c r="G257" s="38" t="str">
        <f>_xlfn.XLOOKUP(Tabla20[[#This Row],[cedula]],TMODELO[Numero Documento],TMODELO[Cargo])</f>
        <v>MIEMBRO</v>
      </c>
      <c r="H257" s="38" t="str">
        <f>_xlfn.XLOOKUP(Tabla20[[#This Row],[cedula]],TMODELO[Numero Documento],TMODELO[Lugar Funciones])</f>
        <v>COMISION NACIONAL DE ESPECTACULOS PUBLICOS Y RADIOFONIA</v>
      </c>
      <c r="I257" s="45" t="str">
        <f>_xlfn.XLOOKUP(Tabla20[[#This Row],[cedula]],TCARRERA[CEDULA],TCARRERA[CATEGORIA DEL SERVIDOR],"")</f>
        <v/>
      </c>
      <c r="J257" s="45" t="str">
        <f>Tabla20[[#This Row],[TIPO]]</f>
        <v>FIJO</v>
      </c>
      <c r="K25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7" s="24" t="str">
        <f>IF(Tabla20[[#This Row],[CARRERA]]="CARRERA ADMINISTRATIVA",Tabla20[[#This Row],[CARRERA]],Tabla20[[#This Row],[STATUS]])</f>
        <v>FIJO</v>
      </c>
      <c r="M257" s="35" t="str">
        <f>IF(Tabla20[[#This Row],[TIPO]]="Temporales",_xlfn.XLOOKUP(Tabla20[[#This Row],[NOMBRE Y APELLIDO]],TFECHAS[NOMBRE Y APELLIDO],TFECHAS[DESDE]),"")</f>
        <v/>
      </c>
      <c r="N257" s="35" t="str">
        <f>IF(Tabla20[[#This Row],[TIPO]]="Temporales",_xlfn.XLOOKUP(Tabla20[[#This Row],[NOMBRE Y APELLIDO]],TFECHAS[NOMBRE Y APELLIDO],TFECHAS[HASTA]),"")</f>
        <v/>
      </c>
      <c r="O257" s="39">
        <f>_xlfn.XLOOKUP(Tabla20[[#This Row],[COD]],TMES[COD],TMES[sbruto])</f>
        <v>27205.34</v>
      </c>
      <c r="P257" s="40">
        <f>_xlfn.XLOOKUP(Tabla20[[#This Row],[COD]],TMES[COD],TMES[ISR])</f>
        <v>0</v>
      </c>
      <c r="Q257" s="40">
        <f>_xlfn.XLOOKUP(Tabla20[[#This Row],[COD]],TMES[COD],TMES[SFS])</f>
        <v>827.04</v>
      </c>
      <c r="R257" s="40">
        <f>_xlfn.XLOOKUP(Tabla20[[#This Row],[COD]],TMES[COD],TMES[AFP])</f>
        <v>780.79</v>
      </c>
      <c r="S257" s="40">
        <f>Tabla20[[#This Row],[sbruto]]-SUM(Tabla20[[#This Row],[ISR]:[AFP]])-Tabla20[[#This Row],[sneto]]</f>
        <v>25.000000000003638</v>
      </c>
      <c r="T257" s="40">
        <f>_xlfn.XLOOKUP(Tabla20[[#This Row],[COD]],TMES[COD],TMES[sneto])</f>
        <v>25572.51</v>
      </c>
      <c r="U257" s="28" t="str">
        <f>_xlfn.XLOOKUP(Tabla20[[#This Row],[cedula]],Tabla11[Numero Documento],Tabla11[GEN])</f>
        <v>F</v>
      </c>
      <c r="V257" s="29" t="str">
        <f>_xlfn.XLOOKUP(Tabla20[[#This Row],[cedula]],TMODELO[Numero Documento],TMODELO[Lugar Funciones Codigo])</f>
        <v>01.83.00.00.00.18</v>
      </c>
    </row>
    <row r="258" spans="1:22" hidden="1">
      <c r="A258" s="38" t="s">
        <v>3052</v>
      </c>
      <c r="B258" s="38" t="s">
        <v>11</v>
      </c>
      <c r="C258" s="38" t="s">
        <v>3102</v>
      </c>
      <c r="D258" s="38" t="str">
        <f>Tabla20[[#This Row],[cedula]]&amp;Tabla20[[#This Row],[ctapresup]]</f>
        <v>001082455982.1.1.1.01</v>
      </c>
      <c r="E258" s="38" t="s">
        <v>2576</v>
      </c>
      <c r="F258" s="38" t="str">
        <f>_xlfn.XLOOKUP(Tabla20[[#This Row],[cedula]],TMODELO[Numero Documento],TMODELO[Empleado])</f>
        <v>BETTY EUGENIA MENDEZ ACOSTA</v>
      </c>
      <c r="G258" s="38" t="str">
        <f>_xlfn.XLOOKUP(Tabla20[[#This Row],[cedula]],TMODELO[Numero Documento],TMODELO[Cargo])</f>
        <v>AUXILIAR ADMINISTRATIVO (A)</v>
      </c>
      <c r="H258" s="38" t="str">
        <f>_xlfn.XLOOKUP(Tabla20[[#This Row],[cedula]],TMODELO[Numero Documento],TMODELO[Lugar Funciones])</f>
        <v>COMISION NACIONAL DE ESPECTACULOS PUBLICOS Y RADIOFONIA</v>
      </c>
      <c r="I258" s="45" t="str">
        <f>_xlfn.XLOOKUP(Tabla20[[#This Row],[cedula]],TCARRERA[CEDULA],TCARRERA[CATEGORIA DEL SERVIDOR],"")</f>
        <v/>
      </c>
      <c r="J258" s="45" t="str">
        <f>Tabla20[[#This Row],[TIPO]]</f>
        <v>FIJO</v>
      </c>
      <c r="K2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8" s="24" t="str">
        <f>IF(Tabla20[[#This Row],[CARRERA]]="CARRERA ADMINISTRATIVA",Tabla20[[#This Row],[CARRERA]],Tabla20[[#This Row],[STATUS]])</f>
        <v>FIJO</v>
      </c>
      <c r="M258" s="35" t="str">
        <f>IF(Tabla20[[#This Row],[TIPO]]="Temporales",_xlfn.XLOOKUP(Tabla20[[#This Row],[NOMBRE Y APELLIDO]],TFECHAS[NOMBRE Y APELLIDO],TFECHAS[DESDE]),"")</f>
        <v/>
      </c>
      <c r="N258" s="35" t="str">
        <f>IF(Tabla20[[#This Row],[TIPO]]="Temporales",_xlfn.XLOOKUP(Tabla20[[#This Row],[NOMBRE Y APELLIDO]],TFECHAS[NOMBRE Y APELLIDO],TFECHAS[HASTA]),"")</f>
        <v/>
      </c>
      <c r="O258" s="39">
        <f>_xlfn.XLOOKUP(Tabla20[[#This Row],[COD]],TMES[COD],TMES[sbruto])</f>
        <v>26250</v>
      </c>
      <c r="P258" s="42">
        <f>_xlfn.XLOOKUP(Tabla20[[#This Row],[COD]],TMES[COD],TMES[ISR])</f>
        <v>0</v>
      </c>
      <c r="Q258" s="40">
        <f>_xlfn.XLOOKUP(Tabla20[[#This Row],[COD]],TMES[COD],TMES[SFS])</f>
        <v>798</v>
      </c>
      <c r="R258" s="40">
        <f>_xlfn.XLOOKUP(Tabla20[[#This Row],[COD]],TMES[COD],TMES[AFP])</f>
        <v>753.38</v>
      </c>
      <c r="S258" s="40">
        <f>Tabla20[[#This Row],[sbruto]]-SUM(Tabla20[[#This Row],[ISR]:[AFP]])-Tabla20[[#This Row],[sneto]]</f>
        <v>25</v>
      </c>
      <c r="T258" s="40">
        <f>_xlfn.XLOOKUP(Tabla20[[#This Row],[COD]],TMES[COD],TMES[sneto])</f>
        <v>24673.62</v>
      </c>
      <c r="U258" s="28" t="str">
        <f>_xlfn.XLOOKUP(Tabla20[[#This Row],[cedula]],Tabla11[Numero Documento],Tabla11[GEN])</f>
        <v>F</v>
      </c>
      <c r="V258" s="29" t="str">
        <f>_xlfn.XLOOKUP(Tabla20[[#This Row],[cedula]],TMODELO[Numero Documento],TMODELO[Lugar Funciones Codigo])</f>
        <v>01.83.00.00.00.18</v>
      </c>
    </row>
    <row r="259" spans="1:22" hidden="1">
      <c r="A259" s="38" t="s">
        <v>3052</v>
      </c>
      <c r="B259" s="38" t="s">
        <v>11</v>
      </c>
      <c r="C259" s="38" t="s">
        <v>3102</v>
      </c>
      <c r="D259" s="38" t="str">
        <f>Tabla20[[#This Row],[cedula]]&amp;Tabla20[[#This Row],[ctapresup]]</f>
        <v>001150294802.1.1.1.01</v>
      </c>
      <c r="E259" s="38" t="s">
        <v>4791</v>
      </c>
      <c r="F259" s="38" t="str">
        <f>_xlfn.XLOOKUP(Tabla20[[#This Row],[cedula]],TMODELO[Numero Documento],TMODELO[Empleado])</f>
        <v>HERY SANTIAGO ACOSTA PEREZ</v>
      </c>
      <c r="G259" s="38" t="str">
        <f>_xlfn.XLOOKUP(Tabla20[[#This Row],[cedula]],TMODELO[Numero Documento],TMODELO[Cargo])</f>
        <v>AUXILIAR ADMINISTRATIVO (A)</v>
      </c>
      <c r="H259" s="38" t="str">
        <f>_xlfn.XLOOKUP(Tabla20[[#This Row],[cedula]],TMODELO[Numero Documento],TMODELO[Lugar Funciones])</f>
        <v>COMISION NACIONAL DE ESPECTACULOS PUBLICOS Y RADIOFONIA</v>
      </c>
      <c r="I259" s="45" t="str">
        <f>_xlfn.XLOOKUP(Tabla20[[#This Row],[cedula]],TCARRERA[CEDULA],TCARRERA[CATEGORIA DEL SERVIDOR],"")</f>
        <v/>
      </c>
      <c r="J259" s="45" t="str">
        <f>Tabla20[[#This Row],[TIPO]]</f>
        <v>FIJO</v>
      </c>
      <c r="K25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9" s="24" t="str">
        <f>IF(Tabla20[[#This Row],[CARRERA]]="CARRERA ADMINISTRATIVA",Tabla20[[#This Row],[CARRERA]],Tabla20[[#This Row],[STATUS]])</f>
        <v>FIJO</v>
      </c>
      <c r="M259" s="35" t="str">
        <f>IF(Tabla20[[#This Row],[TIPO]]="Temporales",_xlfn.XLOOKUP(Tabla20[[#This Row],[NOMBRE Y APELLIDO]],TFECHAS[NOMBRE Y APELLIDO],TFECHAS[DESDE]),"")</f>
        <v/>
      </c>
      <c r="N259" s="35" t="str">
        <f>IF(Tabla20[[#This Row],[TIPO]]="Temporales",_xlfn.XLOOKUP(Tabla20[[#This Row],[NOMBRE Y APELLIDO]],TFECHAS[NOMBRE Y APELLIDO],TFECHAS[HASTA]),"")</f>
        <v/>
      </c>
      <c r="O259" s="39">
        <f>_xlfn.XLOOKUP(Tabla20[[#This Row],[COD]],TMES[COD],TMES[sbruto])</f>
        <v>25000</v>
      </c>
      <c r="P259" s="44">
        <f>_xlfn.XLOOKUP(Tabla20[[#This Row],[COD]],TMES[COD],TMES[ISR])</f>
        <v>0</v>
      </c>
      <c r="Q259" s="42">
        <f>_xlfn.XLOOKUP(Tabla20[[#This Row],[COD]],TMES[COD],TMES[SFS])</f>
        <v>760</v>
      </c>
      <c r="R259" s="42">
        <f>_xlfn.XLOOKUP(Tabla20[[#This Row],[COD]],TMES[COD],TMES[AFP])</f>
        <v>717.5</v>
      </c>
      <c r="S259" s="40">
        <f>Tabla20[[#This Row],[sbruto]]-SUM(Tabla20[[#This Row],[ISR]:[AFP]])-Tabla20[[#This Row],[sneto]]</f>
        <v>25</v>
      </c>
      <c r="T259" s="42">
        <f>_xlfn.XLOOKUP(Tabla20[[#This Row],[COD]],TMES[COD],TMES[sneto])</f>
        <v>23497.5</v>
      </c>
      <c r="U259" s="28" t="str">
        <f>_xlfn.XLOOKUP(Tabla20[[#This Row],[cedula]],Tabla11[Numero Documento],Tabla11[GEN])</f>
        <v>M</v>
      </c>
      <c r="V259" s="29" t="str">
        <f>_xlfn.XLOOKUP(Tabla20[[#This Row],[cedula]],TMODELO[Numero Documento],TMODELO[Lugar Funciones Codigo])</f>
        <v>01.83.00.00.00.18</v>
      </c>
    </row>
    <row r="260" spans="1:22" hidden="1">
      <c r="A260" s="38" t="s">
        <v>3052</v>
      </c>
      <c r="B260" s="38" t="s">
        <v>11</v>
      </c>
      <c r="C260" s="38" t="s">
        <v>3102</v>
      </c>
      <c r="D260" s="38" t="str">
        <f>Tabla20[[#This Row],[cedula]]&amp;Tabla20[[#This Row],[ctapresup]]</f>
        <v>001164323112.1.1.1.01</v>
      </c>
      <c r="E260" s="38" t="s">
        <v>3325</v>
      </c>
      <c r="F260" s="38" t="str">
        <f>_xlfn.XLOOKUP(Tabla20[[#This Row],[cedula]],TMODELO[Numero Documento],TMODELO[Empleado])</f>
        <v>YANINKA YANIRA BATISTA VENTURA</v>
      </c>
      <c r="G260" s="38" t="str">
        <f>_xlfn.XLOOKUP(Tabla20[[#This Row],[cedula]],TMODELO[Numero Documento],TMODELO[Cargo])</f>
        <v>SECRETARIA</v>
      </c>
      <c r="H260" s="38" t="str">
        <f>_xlfn.XLOOKUP(Tabla20[[#This Row],[cedula]],TMODELO[Numero Documento],TMODELO[Lugar Funciones])</f>
        <v>COMISION NACIONAL DE ESPECTACULOS PUBLICOS Y RADIOFONIA</v>
      </c>
      <c r="I260" s="45" t="str">
        <f>_xlfn.XLOOKUP(Tabla20[[#This Row],[cedula]],TCARRERA[CEDULA],TCARRERA[CATEGORIA DEL SERVIDOR],"")</f>
        <v/>
      </c>
      <c r="J260" s="45" t="str">
        <f>Tabla20[[#This Row],[TIPO]]</f>
        <v>FIJO</v>
      </c>
      <c r="K2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0" s="24" t="str">
        <f>IF(Tabla20[[#This Row],[CARRERA]]="CARRERA ADMINISTRATIVA",Tabla20[[#This Row],[CARRERA]],Tabla20[[#This Row],[STATUS]])</f>
        <v>ESTATUTO SIMPLIFICADO</v>
      </c>
      <c r="M260" s="35" t="str">
        <f>IF(Tabla20[[#This Row],[TIPO]]="Temporales",_xlfn.XLOOKUP(Tabla20[[#This Row],[NOMBRE Y APELLIDO]],TFECHAS[NOMBRE Y APELLIDO],TFECHAS[DESDE]),"")</f>
        <v/>
      </c>
      <c r="N260" s="35" t="str">
        <f>IF(Tabla20[[#This Row],[TIPO]]="Temporales",_xlfn.XLOOKUP(Tabla20[[#This Row],[NOMBRE Y APELLIDO]],TFECHAS[NOMBRE Y APELLIDO],TFECHAS[HASTA]),"")</f>
        <v/>
      </c>
      <c r="O260" s="39">
        <f>_xlfn.XLOOKUP(Tabla20[[#This Row],[COD]],TMES[COD],TMES[sbruto])</f>
        <v>25000</v>
      </c>
      <c r="P260" s="42">
        <f>_xlfn.XLOOKUP(Tabla20[[#This Row],[COD]],TMES[COD],TMES[ISR])</f>
        <v>0</v>
      </c>
      <c r="Q260" s="40">
        <f>_xlfn.XLOOKUP(Tabla20[[#This Row],[COD]],TMES[COD],TMES[SFS])</f>
        <v>760</v>
      </c>
      <c r="R260" s="40">
        <f>_xlfn.XLOOKUP(Tabla20[[#This Row],[COD]],TMES[COD],TMES[AFP])</f>
        <v>717.5</v>
      </c>
      <c r="S260" s="40">
        <f>Tabla20[[#This Row],[sbruto]]-SUM(Tabla20[[#This Row],[ISR]:[AFP]])-Tabla20[[#This Row],[sneto]]</f>
        <v>25</v>
      </c>
      <c r="T260" s="40">
        <f>_xlfn.XLOOKUP(Tabla20[[#This Row],[COD]],TMES[COD],TMES[sneto])</f>
        <v>23497.5</v>
      </c>
      <c r="U260" s="28" t="str">
        <f>_xlfn.XLOOKUP(Tabla20[[#This Row],[cedula]],Tabla11[Numero Documento],Tabla11[GEN])</f>
        <v>F</v>
      </c>
      <c r="V260" s="29" t="str">
        <f>_xlfn.XLOOKUP(Tabla20[[#This Row],[cedula]],TMODELO[Numero Documento],TMODELO[Lugar Funciones Codigo])</f>
        <v>01.83.00.00.00.18</v>
      </c>
    </row>
    <row r="261" spans="1:22" hidden="1">
      <c r="A261" s="38" t="s">
        <v>3052</v>
      </c>
      <c r="B261" s="38" t="s">
        <v>11</v>
      </c>
      <c r="C261" s="38" t="s">
        <v>3102</v>
      </c>
      <c r="D261" s="38" t="str">
        <f>Tabla20[[#This Row],[cedula]]&amp;Tabla20[[#This Row],[ctapresup]]</f>
        <v>001048820302.1.1.1.01</v>
      </c>
      <c r="E261" s="38" t="s">
        <v>2648</v>
      </c>
      <c r="F261" s="38" t="str">
        <f>_xlfn.XLOOKUP(Tabla20[[#This Row],[cedula]],TMODELO[Numero Documento],TMODELO[Empleado])</f>
        <v>JOSE ANDRES MARTINEZ ACOSTA</v>
      </c>
      <c r="G261" s="38" t="str">
        <f>_xlfn.XLOOKUP(Tabla20[[#This Row],[cedula]],TMODELO[Numero Documento],TMODELO[Cargo])</f>
        <v>CHOFER</v>
      </c>
      <c r="H261" s="38" t="str">
        <f>_xlfn.XLOOKUP(Tabla20[[#This Row],[cedula]],TMODELO[Numero Documento],TMODELO[Lugar Funciones])</f>
        <v>COMISION NACIONAL DE ESPECTACULOS PUBLICOS Y RADIOFONIA</v>
      </c>
      <c r="I261" s="45" t="str">
        <f>_xlfn.XLOOKUP(Tabla20[[#This Row],[cedula]],TCARRERA[CEDULA],TCARRERA[CATEGORIA DEL SERVIDOR],"")</f>
        <v/>
      </c>
      <c r="J261" s="45" t="str">
        <f>Tabla20[[#This Row],[TIPO]]</f>
        <v>FIJO</v>
      </c>
      <c r="K2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1" s="24" t="str">
        <f>IF(Tabla20[[#This Row],[CARRERA]]="CARRERA ADMINISTRATIVA",Tabla20[[#This Row],[CARRERA]],Tabla20[[#This Row],[STATUS]])</f>
        <v>ESTATUTO SIMPLIFICADO</v>
      </c>
      <c r="M261" s="35" t="str">
        <f>IF(Tabla20[[#This Row],[TIPO]]="Temporales",_xlfn.XLOOKUP(Tabla20[[#This Row],[NOMBRE Y APELLIDO]],TFECHAS[NOMBRE Y APELLIDO],TFECHAS[DESDE]),"")</f>
        <v/>
      </c>
      <c r="N261" s="35" t="str">
        <f>IF(Tabla20[[#This Row],[TIPO]]="Temporales",_xlfn.XLOOKUP(Tabla20[[#This Row],[NOMBRE Y APELLIDO]],TFECHAS[NOMBRE Y APELLIDO],TFECHAS[HASTA]),"")</f>
        <v/>
      </c>
      <c r="O261" s="39">
        <f>_xlfn.XLOOKUP(Tabla20[[#This Row],[COD]],TMES[COD],TMES[sbruto])</f>
        <v>20000</v>
      </c>
      <c r="P261" s="43">
        <f>_xlfn.XLOOKUP(Tabla20[[#This Row],[COD]],TMES[COD],TMES[ISR])</f>
        <v>0</v>
      </c>
      <c r="Q261" s="40">
        <f>_xlfn.XLOOKUP(Tabla20[[#This Row],[COD]],TMES[COD],TMES[SFS])</f>
        <v>608</v>
      </c>
      <c r="R261" s="40">
        <f>_xlfn.XLOOKUP(Tabla20[[#This Row],[COD]],TMES[COD],TMES[AFP])</f>
        <v>574</v>
      </c>
      <c r="S261" s="40">
        <f>Tabla20[[#This Row],[sbruto]]-SUM(Tabla20[[#This Row],[ISR]:[AFP]])-Tabla20[[#This Row],[sneto]]</f>
        <v>625</v>
      </c>
      <c r="T261" s="40">
        <f>_xlfn.XLOOKUP(Tabla20[[#This Row],[COD]],TMES[COD],TMES[sneto])</f>
        <v>18193</v>
      </c>
      <c r="U261" s="28" t="str">
        <f>_xlfn.XLOOKUP(Tabla20[[#This Row],[cedula]],Tabla11[Numero Documento],Tabla11[GEN])</f>
        <v>M</v>
      </c>
      <c r="V261" s="29" t="str">
        <f>_xlfn.XLOOKUP(Tabla20[[#This Row],[cedula]],TMODELO[Numero Documento],TMODELO[Lugar Funciones Codigo])</f>
        <v>01.83.00.00.00.18</v>
      </c>
    </row>
    <row r="262" spans="1:22" hidden="1">
      <c r="A262" s="38" t="s">
        <v>3052</v>
      </c>
      <c r="B262" s="38" t="s">
        <v>11</v>
      </c>
      <c r="C262" s="38" t="s">
        <v>3102</v>
      </c>
      <c r="D262" s="38" t="str">
        <f>Tabla20[[#This Row],[cedula]]&amp;Tabla20[[#This Row],[ctapresup]]</f>
        <v>001101418192.1.1.1.01</v>
      </c>
      <c r="E262" s="38" t="s">
        <v>1550</v>
      </c>
      <c r="F262" s="38" t="str">
        <f>_xlfn.XLOOKUP(Tabla20[[#This Row],[cedula]],TMODELO[Numero Documento],TMODELO[Empleado])</f>
        <v>MARIA LISET TEJADA MARTINEZ</v>
      </c>
      <c r="G262" s="38" t="str">
        <f>_xlfn.XLOOKUP(Tabla20[[#This Row],[cedula]],TMODELO[Numero Documento],TMODELO[Cargo])</f>
        <v>CONSERJE</v>
      </c>
      <c r="H262" s="38" t="str">
        <f>_xlfn.XLOOKUP(Tabla20[[#This Row],[cedula]],TMODELO[Numero Documento],TMODELO[Lugar Funciones])</f>
        <v>COMISION NACIONAL DE ESPECTACULOS PUBLICOS Y RADIOFONIA</v>
      </c>
      <c r="I262" s="45" t="str">
        <f>_xlfn.XLOOKUP(Tabla20[[#This Row],[cedula]],TCARRERA[CEDULA],TCARRERA[CATEGORIA DEL SERVIDOR],"")</f>
        <v>CARRERA ADMINISTRATIVA</v>
      </c>
      <c r="J262" s="45" t="str">
        <f>Tabla20[[#This Row],[TIPO]]</f>
        <v>FIJO</v>
      </c>
      <c r="K26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2" s="24" t="str">
        <f>IF(Tabla20[[#This Row],[CARRERA]]="CARRERA ADMINISTRATIVA",Tabla20[[#This Row],[CARRERA]],Tabla20[[#This Row],[STATUS]])</f>
        <v>CARRERA ADMINISTRATIVA</v>
      </c>
      <c r="M262" s="35" t="str">
        <f>IF(Tabla20[[#This Row],[TIPO]]="Temporales",_xlfn.XLOOKUP(Tabla20[[#This Row],[NOMBRE Y APELLIDO]],TFECHAS[NOMBRE Y APELLIDO],TFECHAS[DESDE]),"")</f>
        <v/>
      </c>
      <c r="N262" s="35" t="str">
        <f>IF(Tabla20[[#This Row],[TIPO]]="Temporales",_xlfn.XLOOKUP(Tabla20[[#This Row],[NOMBRE Y APELLIDO]],TFECHAS[NOMBRE Y APELLIDO],TFECHAS[HASTA]),"")</f>
        <v/>
      </c>
      <c r="O262" s="39">
        <f>_xlfn.XLOOKUP(Tabla20[[#This Row],[COD]],TMES[COD],TMES[sbruto])</f>
        <v>20000</v>
      </c>
      <c r="P262" s="44">
        <f>_xlfn.XLOOKUP(Tabla20[[#This Row],[COD]],TMES[COD],TMES[ISR])</f>
        <v>0</v>
      </c>
      <c r="Q262" s="42">
        <f>_xlfn.XLOOKUP(Tabla20[[#This Row],[COD]],TMES[COD],TMES[SFS])</f>
        <v>608</v>
      </c>
      <c r="R262" s="42">
        <f>_xlfn.XLOOKUP(Tabla20[[#This Row],[COD]],TMES[COD],TMES[AFP])</f>
        <v>574</v>
      </c>
      <c r="S262" s="40">
        <f>Tabla20[[#This Row],[sbruto]]-SUM(Tabla20[[#This Row],[ISR]:[AFP]])-Tabla20[[#This Row],[sneto]]</f>
        <v>7982.4400000000005</v>
      </c>
      <c r="T262" s="42">
        <f>_xlfn.XLOOKUP(Tabla20[[#This Row],[COD]],TMES[COD],TMES[sneto])</f>
        <v>10835.56</v>
      </c>
      <c r="U262" s="28" t="str">
        <f>_xlfn.XLOOKUP(Tabla20[[#This Row],[cedula]],Tabla11[Numero Documento],Tabla11[GEN])</f>
        <v>F</v>
      </c>
      <c r="V262" s="29" t="str">
        <f>_xlfn.XLOOKUP(Tabla20[[#This Row],[cedula]],TMODELO[Numero Documento],TMODELO[Lugar Funciones Codigo])</f>
        <v>01.83.00.00.00.18</v>
      </c>
    </row>
    <row r="263" spans="1:22" hidden="1">
      <c r="A263" s="38" t="s">
        <v>3052</v>
      </c>
      <c r="B263" s="38" t="s">
        <v>11</v>
      </c>
      <c r="C263" s="38" t="s">
        <v>3102</v>
      </c>
      <c r="D263" s="38" t="str">
        <f>Tabla20[[#This Row],[cedula]]&amp;Tabla20[[#This Row],[ctapresup]]</f>
        <v>001030182892.1.1.1.01</v>
      </c>
      <c r="E263" s="38" t="s">
        <v>2676</v>
      </c>
      <c r="F263" s="38" t="str">
        <f>_xlfn.XLOOKUP(Tabla20[[#This Row],[cedula]],TMODELO[Numero Documento],TMODELO[Empleado])</f>
        <v>LEONARDO ESTEVEZ PEREZ</v>
      </c>
      <c r="G263" s="38" t="str">
        <f>_xlfn.XLOOKUP(Tabla20[[#This Row],[cedula]],TMODELO[Numero Documento],TMODELO[Cargo])</f>
        <v>INSPECTOR DE CENSURA</v>
      </c>
      <c r="H263" s="38" t="str">
        <f>_xlfn.XLOOKUP(Tabla20[[#This Row],[cedula]],TMODELO[Numero Documento],TMODELO[Lugar Funciones])</f>
        <v>COMISION NACIONAL DE ESPECTACULOS PUBLICOS Y RADIOFONIA</v>
      </c>
      <c r="I263" s="45" t="str">
        <f>_xlfn.XLOOKUP(Tabla20[[#This Row],[cedula]],TCARRERA[CEDULA],TCARRERA[CATEGORIA DEL SERVIDOR],"")</f>
        <v/>
      </c>
      <c r="J263" s="45" t="str">
        <f>Tabla20[[#This Row],[TIPO]]</f>
        <v>FIJO</v>
      </c>
      <c r="K26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3" s="24" t="str">
        <f>IF(Tabla20[[#This Row],[CARRERA]]="CARRERA ADMINISTRATIVA",Tabla20[[#This Row],[CARRERA]],Tabla20[[#This Row],[STATUS]])</f>
        <v>FIJO</v>
      </c>
      <c r="M263" s="35" t="str">
        <f>IF(Tabla20[[#This Row],[TIPO]]="Temporales",_xlfn.XLOOKUP(Tabla20[[#This Row],[NOMBRE Y APELLIDO]],TFECHAS[NOMBRE Y APELLIDO],TFECHAS[DESDE]),"")</f>
        <v/>
      </c>
      <c r="N263" s="35" t="str">
        <f>IF(Tabla20[[#This Row],[TIPO]]="Temporales",_xlfn.XLOOKUP(Tabla20[[#This Row],[NOMBRE Y APELLIDO]],TFECHAS[NOMBRE Y APELLIDO],TFECHAS[HASTA]),"")</f>
        <v/>
      </c>
      <c r="O263" s="39">
        <f>_xlfn.XLOOKUP(Tabla20[[#This Row],[COD]],TMES[COD],TMES[sbruto])</f>
        <v>16500</v>
      </c>
      <c r="P263" s="42">
        <f>_xlfn.XLOOKUP(Tabla20[[#This Row],[COD]],TMES[COD],TMES[ISR])</f>
        <v>0</v>
      </c>
      <c r="Q263" s="40">
        <f>_xlfn.XLOOKUP(Tabla20[[#This Row],[COD]],TMES[COD],TMES[SFS])</f>
        <v>501.6</v>
      </c>
      <c r="R263" s="40">
        <f>_xlfn.XLOOKUP(Tabla20[[#This Row],[COD]],TMES[COD],TMES[AFP])</f>
        <v>473.55</v>
      </c>
      <c r="S263" s="40">
        <f>Tabla20[[#This Row],[sbruto]]-SUM(Tabla20[[#This Row],[ISR]:[AFP]])-Tabla20[[#This Row],[sneto]]</f>
        <v>2197.8199999999997</v>
      </c>
      <c r="T263" s="40">
        <f>_xlfn.XLOOKUP(Tabla20[[#This Row],[COD]],TMES[COD],TMES[sneto])</f>
        <v>13327.03</v>
      </c>
      <c r="U263" s="28" t="str">
        <f>_xlfn.XLOOKUP(Tabla20[[#This Row],[cedula]],Tabla11[Numero Documento],Tabla11[GEN])</f>
        <v>M</v>
      </c>
      <c r="V263" s="29" t="str">
        <f>_xlfn.XLOOKUP(Tabla20[[#This Row],[cedula]],TMODELO[Numero Documento],TMODELO[Lugar Funciones Codigo])</f>
        <v>01.83.00.00.00.18</v>
      </c>
    </row>
    <row r="264" spans="1:22" hidden="1">
      <c r="A264" s="38" t="s">
        <v>3052</v>
      </c>
      <c r="B264" s="38" t="s">
        <v>11</v>
      </c>
      <c r="C264" s="38" t="s">
        <v>3102</v>
      </c>
      <c r="D264" s="38" t="str">
        <f>Tabla20[[#This Row],[cedula]]&amp;Tabla20[[#This Row],[ctapresup]]</f>
        <v>001057310872.1.1.1.01</v>
      </c>
      <c r="E264" s="38" t="s">
        <v>2637</v>
      </c>
      <c r="F264" s="38" t="str">
        <f>_xlfn.XLOOKUP(Tabla20[[#This Row],[cedula]],TMODELO[Numero Documento],TMODELO[Empleado])</f>
        <v>IRMA MARIA VASQUEZ UREÑA</v>
      </c>
      <c r="G264" s="38" t="str">
        <f>_xlfn.XLOOKUP(Tabla20[[#This Row],[cedula]],TMODELO[Numero Documento],TMODELO[Cargo])</f>
        <v>MONITOR B</v>
      </c>
      <c r="H264" s="38" t="str">
        <f>_xlfn.XLOOKUP(Tabla20[[#This Row],[cedula]],TMODELO[Numero Documento],TMODELO[Lugar Funciones])</f>
        <v>COMISION NACIONAL DE ESPECTACULOS PUBLICOS Y RADIOFONIA</v>
      </c>
      <c r="I264" s="45" t="str">
        <f>_xlfn.XLOOKUP(Tabla20[[#This Row],[cedula]],TCARRERA[CEDULA],TCARRERA[CATEGORIA DEL SERVIDOR],"")</f>
        <v/>
      </c>
      <c r="J264" s="45" t="str">
        <f>Tabla20[[#This Row],[TIPO]]</f>
        <v>FIJO</v>
      </c>
      <c r="K2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4" s="24" t="str">
        <f>IF(Tabla20[[#This Row],[CARRERA]]="CARRERA ADMINISTRATIVA",Tabla20[[#This Row],[CARRERA]],Tabla20[[#This Row],[STATUS]])</f>
        <v>FIJO</v>
      </c>
      <c r="M264" s="35" t="str">
        <f>IF(Tabla20[[#This Row],[TIPO]]="Temporales",_xlfn.XLOOKUP(Tabla20[[#This Row],[NOMBRE Y APELLIDO]],TFECHAS[NOMBRE Y APELLIDO],TFECHAS[DESDE]),"")</f>
        <v/>
      </c>
      <c r="N264" s="35" t="str">
        <f>IF(Tabla20[[#This Row],[TIPO]]="Temporales",_xlfn.XLOOKUP(Tabla20[[#This Row],[NOMBRE Y APELLIDO]],TFECHAS[NOMBRE Y APELLIDO],TFECHAS[HASTA]),"")</f>
        <v/>
      </c>
      <c r="O264" s="39">
        <f>_xlfn.XLOOKUP(Tabla20[[#This Row],[COD]],TMES[COD],TMES[sbruto])</f>
        <v>13200</v>
      </c>
      <c r="P264" s="40">
        <f>_xlfn.XLOOKUP(Tabla20[[#This Row],[COD]],TMES[COD],TMES[ISR])</f>
        <v>0</v>
      </c>
      <c r="Q264" s="40">
        <f>_xlfn.XLOOKUP(Tabla20[[#This Row],[COD]],TMES[COD],TMES[SFS])</f>
        <v>401.28</v>
      </c>
      <c r="R264" s="40">
        <f>_xlfn.XLOOKUP(Tabla20[[#This Row],[COD]],TMES[COD],TMES[AFP])</f>
        <v>378.84</v>
      </c>
      <c r="S264" s="40">
        <f>Tabla20[[#This Row],[sbruto]]-SUM(Tabla20[[#This Row],[ISR]:[AFP]])-Tabla20[[#This Row],[sneto]]</f>
        <v>5669.9500000000007</v>
      </c>
      <c r="T264" s="40">
        <f>_xlfn.XLOOKUP(Tabla20[[#This Row],[COD]],TMES[COD],TMES[sneto])</f>
        <v>6749.93</v>
      </c>
      <c r="U264" s="28" t="str">
        <f>_xlfn.XLOOKUP(Tabla20[[#This Row],[cedula]],Tabla11[Numero Documento],Tabla11[GEN])</f>
        <v>F</v>
      </c>
      <c r="V264" s="29" t="str">
        <f>_xlfn.XLOOKUP(Tabla20[[#This Row],[cedula]],TMODELO[Numero Documento],TMODELO[Lugar Funciones Codigo])</f>
        <v>01.83.00.00.00.18</v>
      </c>
    </row>
    <row r="265" spans="1:22" hidden="1">
      <c r="A265" s="38" t="s">
        <v>3052</v>
      </c>
      <c r="B265" s="38" t="s">
        <v>11</v>
      </c>
      <c r="C265" s="38" t="s">
        <v>3102</v>
      </c>
      <c r="D265" s="38" t="str">
        <f>Tabla20[[#This Row],[cedula]]&amp;Tabla20[[#This Row],[ctapresup]]</f>
        <v>001049790422.1.1.1.01</v>
      </c>
      <c r="E265" s="38" t="s">
        <v>1542</v>
      </c>
      <c r="F265" s="38" t="str">
        <f>_xlfn.XLOOKUP(Tabla20[[#This Row],[cedula]],TMODELO[Numero Documento],TMODELO[Empleado])</f>
        <v>LUISA ALTAGRACIA MERCADO RODRIGUEZ</v>
      </c>
      <c r="G265" s="38" t="str">
        <f>_xlfn.XLOOKUP(Tabla20[[#This Row],[cedula]],TMODELO[Numero Documento],TMODELO[Cargo])</f>
        <v>RECEPCIONISTA</v>
      </c>
      <c r="H265" s="38" t="str">
        <f>_xlfn.XLOOKUP(Tabla20[[#This Row],[cedula]],TMODELO[Numero Documento],TMODELO[Lugar Funciones])</f>
        <v>COMISION NACIONAL DE ESPECTACULOS PUBLICOS Y RADIOFONIA</v>
      </c>
      <c r="I265" s="45" t="str">
        <f>_xlfn.XLOOKUP(Tabla20[[#This Row],[cedula]],TCARRERA[CEDULA],TCARRERA[CATEGORIA DEL SERVIDOR],"")</f>
        <v>CARRERA ADMINISTRATIVA</v>
      </c>
      <c r="J265" s="45" t="str">
        <f>Tabla20[[#This Row],[TIPO]]</f>
        <v>FIJO</v>
      </c>
      <c r="K26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5" s="24" t="str">
        <f>IF(Tabla20[[#This Row],[CARRERA]]="CARRERA ADMINISTRATIVA",Tabla20[[#This Row],[CARRERA]],Tabla20[[#This Row],[STATUS]])</f>
        <v>CARRERA ADMINISTRATIVA</v>
      </c>
      <c r="M265" s="35" t="str">
        <f>IF(Tabla20[[#This Row],[TIPO]]="Temporales",_xlfn.XLOOKUP(Tabla20[[#This Row],[NOMBRE Y APELLIDO]],TFECHAS[NOMBRE Y APELLIDO],TFECHAS[DESDE]),"")</f>
        <v/>
      </c>
      <c r="N265" s="35" t="str">
        <f>IF(Tabla20[[#This Row],[TIPO]]="Temporales",_xlfn.XLOOKUP(Tabla20[[#This Row],[NOMBRE Y APELLIDO]],TFECHAS[NOMBRE Y APELLIDO],TFECHAS[HASTA]),"")</f>
        <v/>
      </c>
      <c r="O265" s="39">
        <f>_xlfn.XLOOKUP(Tabla20[[#This Row],[COD]],TMES[COD],TMES[sbruto])</f>
        <v>12526.45</v>
      </c>
      <c r="P265" s="44">
        <f>_xlfn.XLOOKUP(Tabla20[[#This Row],[COD]],TMES[COD],TMES[ISR])</f>
        <v>0</v>
      </c>
      <c r="Q265" s="40">
        <f>_xlfn.XLOOKUP(Tabla20[[#This Row],[COD]],TMES[COD],TMES[SFS])</f>
        <v>380.8</v>
      </c>
      <c r="R265" s="40">
        <f>_xlfn.XLOOKUP(Tabla20[[#This Row],[COD]],TMES[COD],TMES[AFP])</f>
        <v>359.51</v>
      </c>
      <c r="S265" s="40">
        <f>Tabla20[[#This Row],[sbruto]]-SUM(Tabla20[[#This Row],[ISR]:[AFP]])-Tabla20[[#This Row],[sneto]]</f>
        <v>2747.2300000000014</v>
      </c>
      <c r="T265" s="40">
        <f>_xlfn.XLOOKUP(Tabla20[[#This Row],[COD]],TMES[COD],TMES[sneto])</f>
        <v>9038.91</v>
      </c>
      <c r="U265" s="28" t="str">
        <f>_xlfn.XLOOKUP(Tabla20[[#This Row],[cedula]],Tabla11[Numero Documento],Tabla11[GEN])</f>
        <v>F</v>
      </c>
      <c r="V265" s="29" t="str">
        <f>_xlfn.XLOOKUP(Tabla20[[#This Row],[cedula]],TMODELO[Numero Documento],TMODELO[Lugar Funciones Codigo])</f>
        <v>01.83.00.00.00.18</v>
      </c>
    </row>
    <row r="266" spans="1:22" hidden="1">
      <c r="A266" s="38" t="s">
        <v>3052</v>
      </c>
      <c r="B266" s="38" t="s">
        <v>11</v>
      </c>
      <c r="C266" s="38" t="s">
        <v>3102</v>
      </c>
      <c r="D266" s="38" t="str">
        <f>Tabla20[[#This Row],[cedula]]&amp;Tabla20[[#This Row],[ctapresup]]</f>
        <v>001112514272.1.1.1.01</v>
      </c>
      <c r="E266" s="38" t="s">
        <v>1537</v>
      </c>
      <c r="F266" s="38" t="str">
        <f>_xlfn.XLOOKUP(Tabla20[[#This Row],[cedula]],TMODELO[Numero Documento],TMODELO[Empleado])</f>
        <v>JUANA IVELISSE ROMERO ZORRILLA</v>
      </c>
      <c r="G266" s="38" t="str">
        <f>_xlfn.XLOOKUP(Tabla20[[#This Row],[cedula]],TMODELO[Numero Documento],TMODELO[Cargo])</f>
        <v>SECRETARIO (A)</v>
      </c>
      <c r="H266" s="38" t="str">
        <f>_xlfn.XLOOKUP(Tabla20[[#This Row],[cedula]],TMODELO[Numero Documento],TMODELO[Lugar Funciones])</f>
        <v>COMISION NACIONAL DE ESPECTACULOS PUBLICOS Y RADIOFONIA</v>
      </c>
      <c r="I266" s="45" t="str">
        <f>_xlfn.XLOOKUP(Tabla20[[#This Row],[cedula]],TCARRERA[CEDULA],TCARRERA[CATEGORIA DEL SERVIDOR],"")</f>
        <v>CARRERA ADMINISTRATIVA</v>
      </c>
      <c r="J266" s="45" t="str">
        <f>Tabla20[[#This Row],[TIPO]]</f>
        <v>FIJO</v>
      </c>
      <c r="K26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6" s="24" t="str">
        <f>IF(Tabla20[[#This Row],[CARRERA]]="CARRERA ADMINISTRATIVA",Tabla20[[#This Row],[CARRERA]],Tabla20[[#This Row],[STATUS]])</f>
        <v>CARRERA ADMINISTRATIVA</v>
      </c>
      <c r="M266" s="35" t="str">
        <f>IF(Tabla20[[#This Row],[TIPO]]="Temporales",_xlfn.XLOOKUP(Tabla20[[#This Row],[NOMBRE Y APELLIDO]],TFECHAS[NOMBRE Y APELLIDO],TFECHAS[DESDE]),"")</f>
        <v/>
      </c>
      <c r="N266" s="35" t="str">
        <f>IF(Tabla20[[#This Row],[TIPO]]="Temporales",_xlfn.XLOOKUP(Tabla20[[#This Row],[NOMBRE Y APELLIDO]],TFECHAS[NOMBRE Y APELLIDO],TFECHAS[HASTA]),"")</f>
        <v/>
      </c>
      <c r="O266" s="39">
        <f>_xlfn.XLOOKUP(Tabla20[[#This Row],[COD]],TMES[COD],TMES[sbruto])</f>
        <v>12215.5</v>
      </c>
      <c r="P266" s="42">
        <f>_xlfn.XLOOKUP(Tabla20[[#This Row],[COD]],TMES[COD],TMES[ISR])</f>
        <v>0</v>
      </c>
      <c r="Q266" s="40">
        <f>_xlfn.XLOOKUP(Tabla20[[#This Row],[COD]],TMES[COD],TMES[SFS])</f>
        <v>371.35</v>
      </c>
      <c r="R266" s="40">
        <f>_xlfn.XLOOKUP(Tabla20[[#This Row],[COD]],TMES[COD],TMES[AFP])</f>
        <v>350.58</v>
      </c>
      <c r="S266" s="40">
        <f>Tabla20[[#This Row],[sbruto]]-SUM(Tabla20[[#This Row],[ISR]:[AFP]])-Tabla20[[#This Row],[sneto]]</f>
        <v>3933.45</v>
      </c>
      <c r="T266" s="40">
        <f>_xlfn.XLOOKUP(Tabla20[[#This Row],[COD]],TMES[COD],TMES[sneto])</f>
        <v>7560.12</v>
      </c>
      <c r="U266" s="28" t="str">
        <f>_xlfn.XLOOKUP(Tabla20[[#This Row],[cedula]],Tabla11[Numero Documento],Tabla11[GEN])</f>
        <v>F</v>
      </c>
      <c r="V266" s="29" t="str">
        <f>_xlfn.XLOOKUP(Tabla20[[#This Row],[cedula]],TMODELO[Numero Documento],TMODELO[Lugar Funciones Codigo])</f>
        <v>01.83.00.00.00.18</v>
      </c>
    </row>
    <row r="267" spans="1:22" hidden="1">
      <c r="A267" s="38" t="s">
        <v>3052</v>
      </c>
      <c r="B267" s="38" t="s">
        <v>11</v>
      </c>
      <c r="C267" s="38" t="s">
        <v>3102</v>
      </c>
      <c r="D267" s="38" t="str">
        <f>Tabla20[[#This Row],[cedula]]&amp;Tabla20[[#This Row],[ctapresup]]</f>
        <v>001103187972.1.1.1.01</v>
      </c>
      <c r="E267" s="38" t="s">
        <v>2631</v>
      </c>
      <c r="F267" s="38" t="str">
        <f>_xlfn.XLOOKUP(Tabla20[[#This Row],[cedula]],TMODELO[Numero Documento],TMODELO[Empleado])</f>
        <v>GUMERCINDA GONZALEZ</v>
      </c>
      <c r="G267" s="38" t="str">
        <f>_xlfn.XLOOKUP(Tabla20[[#This Row],[cedula]],TMODELO[Numero Documento],TMODELO[Cargo])</f>
        <v>SUPERVISOR (A) DE CINE</v>
      </c>
      <c r="H267" s="38" t="str">
        <f>_xlfn.XLOOKUP(Tabla20[[#This Row],[cedula]],TMODELO[Numero Documento],TMODELO[Lugar Funciones])</f>
        <v>COMISION NACIONAL DE ESPECTACULOS PUBLICOS Y RADIOFONIA</v>
      </c>
      <c r="I267" s="45" t="str">
        <f>_xlfn.XLOOKUP(Tabla20[[#This Row],[cedula]],TCARRERA[CEDULA],TCARRERA[CATEGORIA DEL SERVIDOR],"")</f>
        <v/>
      </c>
      <c r="J267" s="45" t="str">
        <f>Tabla20[[#This Row],[TIPO]]</f>
        <v>FIJO</v>
      </c>
      <c r="K26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7" s="24" t="str">
        <f>IF(Tabla20[[#This Row],[CARRERA]]="CARRERA ADMINISTRATIVA",Tabla20[[#This Row],[CARRERA]],Tabla20[[#This Row],[STATUS]])</f>
        <v>FIJO</v>
      </c>
      <c r="M267" s="35" t="str">
        <f>IF(Tabla20[[#This Row],[TIPO]]="Temporales",_xlfn.XLOOKUP(Tabla20[[#This Row],[NOMBRE Y APELLIDO]],TFECHAS[NOMBRE Y APELLIDO],TFECHAS[DESDE]),"")</f>
        <v/>
      </c>
      <c r="N267" s="35" t="str">
        <f>IF(Tabla20[[#This Row],[TIPO]]="Temporales",_xlfn.XLOOKUP(Tabla20[[#This Row],[NOMBRE Y APELLIDO]],TFECHAS[NOMBRE Y APELLIDO],TFECHAS[HASTA]),"")</f>
        <v/>
      </c>
      <c r="O267" s="39">
        <f>_xlfn.XLOOKUP(Tabla20[[#This Row],[COD]],TMES[COD],TMES[sbruto])</f>
        <v>11292.79</v>
      </c>
      <c r="P267" s="44">
        <f>_xlfn.XLOOKUP(Tabla20[[#This Row],[COD]],TMES[COD],TMES[ISR])</f>
        <v>0</v>
      </c>
      <c r="Q267" s="40">
        <f>_xlfn.XLOOKUP(Tabla20[[#This Row],[COD]],TMES[COD],TMES[SFS])</f>
        <v>343.3</v>
      </c>
      <c r="R267" s="40">
        <f>_xlfn.XLOOKUP(Tabla20[[#This Row],[COD]],TMES[COD],TMES[AFP])</f>
        <v>324.10000000000002</v>
      </c>
      <c r="S267" s="40">
        <f>Tabla20[[#This Row],[sbruto]]-SUM(Tabla20[[#This Row],[ISR]:[AFP]])-Tabla20[[#This Row],[sneto]]</f>
        <v>5407.6100000000015</v>
      </c>
      <c r="T267" s="40">
        <f>_xlfn.XLOOKUP(Tabla20[[#This Row],[COD]],TMES[COD],TMES[sneto])</f>
        <v>5217.78</v>
      </c>
      <c r="U267" s="28" t="str">
        <f>_xlfn.XLOOKUP(Tabla20[[#This Row],[cedula]],Tabla11[Numero Documento],Tabla11[GEN])</f>
        <v>F</v>
      </c>
      <c r="V267" s="29" t="str">
        <f>_xlfn.XLOOKUP(Tabla20[[#This Row],[cedula]],TMODELO[Numero Documento],TMODELO[Lugar Funciones Codigo])</f>
        <v>01.83.00.00.00.18</v>
      </c>
    </row>
    <row r="268" spans="1:22" hidden="1">
      <c r="A268" s="38" t="s">
        <v>3052</v>
      </c>
      <c r="B268" s="38" t="s">
        <v>11</v>
      </c>
      <c r="C268" s="38" t="s">
        <v>3102</v>
      </c>
      <c r="D268" s="38" t="str">
        <f>Tabla20[[#This Row],[cedula]]&amp;Tabla20[[#This Row],[ctapresup]]</f>
        <v>001148344432.1.1.1.01</v>
      </c>
      <c r="E268" s="38" t="s">
        <v>2699</v>
      </c>
      <c r="F268" s="38" t="str">
        <f>_xlfn.XLOOKUP(Tabla20[[#This Row],[cedula]],TMODELO[Numero Documento],TMODELO[Empleado])</f>
        <v>ODETTE ANEZ OLMOS</v>
      </c>
      <c r="G268" s="38" t="str">
        <f>_xlfn.XLOOKUP(Tabla20[[#This Row],[cedula]],TMODELO[Numero Documento],TMODELO[Cargo])</f>
        <v>MONITOR</v>
      </c>
      <c r="H268" s="38" t="str">
        <f>_xlfn.XLOOKUP(Tabla20[[#This Row],[cedula]],TMODELO[Numero Documento],TMODELO[Lugar Funciones])</f>
        <v>COMISION NACIONAL DE ESPECTACULOS PUBLICOS Y RADIOFONIA</v>
      </c>
      <c r="I268" s="45" t="str">
        <f>_xlfn.XLOOKUP(Tabla20[[#This Row],[cedula]],TCARRERA[CEDULA],TCARRERA[CATEGORIA DEL SERVIDOR],"")</f>
        <v/>
      </c>
      <c r="J268" s="45" t="str">
        <f>Tabla20[[#This Row],[TIPO]]</f>
        <v>FIJO</v>
      </c>
      <c r="K26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8" s="24" t="str">
        <f>IF(Tabla20[[#This Row],[CARRERA]]="CARRERA ADMINISTRATIVA",Tabla20[[#This Row],[CARRERA]],Tabla20[[#This Row],[STATUS]])</f>
        <v>FIJO</v>
      </c>
      <c r="M268" s="35" t="str">
        <f>IF(Tabla20[[#This Row],[TIPO]]="Temporales",_xlfn.XLOOKUP(Tabla20[[#This Row],[NOMBRE Y APELLIDO]],TFECHAS[NOMBRE Y APELLIDO],TFECHAS[DESDE]),"")</f>
        <v/>
      </c>
      <c r="N268" s="35" t="str">
        <f>IF(Tabla20[[#This Row],[TIPO]]="Temporales",_xlfn.XLOOKUP(Tabla20[[#This Row],[NOMBRE Y APELLIDO]],TFECHAS[NOMBRE Y APELLIDO],TFECHAS[HASTA]),"")</f>
        <v/>
      </c>
      <c r="O268" s="39">
        <f>_xlfn.XLOOKUP(Tabla20[[#This Row],[COD]],TMES[COD],TMES[sbruto])</f>
        <v>11000</v>
      </c>
      <c r="P268" s="42">
        <f>_xlfn.XLOOKUP(Tabla20[[#This Row],[COD]],TMES[COD],TMES[ISR])</f>
        <v>0</v>
      </c>
      <c r="Q268" s="40">
        <f>_xlfn.XLOOKUP(Tabla20[[#This Row],[COD]],TMES[COD],TMES[SFS])</f>
        <v>334.4</v>
      </c>
      <c r="R268" s="40">
        <f>_xlfn.XLOOKUP(Tabla20[[#This Row],[COD]],TMES[COD],TMES[AFP])</f>
        <v>315.7</v>
      </c>
      <c r="S268" s="40">
        <f>Tabla20[[#This Row],[sbruto]]-SUM(Tabla20[[#This Row],[ISR]:[AFP]])-Tabla20[[#This Row],[sneto]]</f>
        <v>325</v>
      </c>
      <c r="T268" s="40">
        <f>_xlfn.XLOOKUP(Tabla20[[#This Row],[COD]],TMES[COD],TMES[sneto])</f>
        <v>10024.9</v>
      </c>
      <c r="U268" s="28" t="str">
        <f>_xlfn.XLOOKUP(Tabla20[[#This Row],[cedula]],Tabla11[Numero Documento],Tabla11[GEN])</f>
        <v>F</v>
      </c>
      <c r="V268" s="29" t="str">
        <f>_xlfn.XLOOKUP(Tabla20[[#This Row],[cedula]],TMODELO[Numero Documento],TMODELO[Lugar Funciones Codigo])</f>
        <v>01.83.00.00.00.18</v>
      </c>
    </row>
    <row r="269" spans="1:22" hidden="1">
      <c r="A269" s="38" t="s">
        <v>3052</v>
      </c>
      <c r="B269" s="38" t="s">
        <v>11</v>
      </c>
      <c r="C269" s="38" t="s">
        <v>3102</v>
      </c>
      <c r="D269" s="38" t="str">
        <f>Tabla20[[#This Row],[cedula]]&amp;Tabla20[[#This Row],[ctapresup]]</f>
        <v>026007377592.1.1.1.01</v>
      </c>
      <c r="E269" s="38" t="s">
        <v>2562</v>
      </c>
      <c r="F269" s="38" t="str">
        <f>_xlfn.XLOOKUP(Tabla20[[#This Row],[cedula]],TMODELO[Numero Documento],TMODELO[Empleado])</f>
        <v>ALFONSO TRINIDAD Y AZA</v>
      </c>
      <c r="G269" s="38" t="str">
        <f>_xlfn.XLOOKUP(Tabla20[[#This Row],[cedula]],TMODELO[Numero Documento],TMODELO[Cargo])</f>
        <v>INSP. ROMANA</v>
      </c>
      <c r="H269" s="38" t="str">
        <f>_xlfn.XLOOKUP(Tabla20[[#This Row],[cedula]],TMODELO[Numero Documento],TMODELO[Lugar Funciones])</f>
        <v>COMISION NACIONAL DE ESPECTACULOS PUBLICOS Y RADIOFONIA</v>
      </c>
      <c r="I269" s="45" t="str">
        <f>_xlfn.XLOOKUP(Tabla20[[#This Row],[cedula]],TCARRERA[CEDULA],TCARRERA[CATEGORIA DEL SERVIDOR],"")</f>
        <v/>
      </c>
      <c r="J269" s="45" t="str">
        <f>Tabla20[[#This Row],[TIPO]]</f>
        <v>FIJO</v>
      </c>
      <c r="K26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9" s="24" t="str">
        <f>IF(Tabla20[[#This Row],[CARRERA]]="CARRERA ADMINISTRATIVA",Tabla20[[#This Row],[CARRERA]],Tabla20[[#This Row],[STATUS]])</f>
        <v>FIJO</v>
      </c>
      <c r="M269" s="35" t="str">
        <f>IF(Tabla20[[#This Row],[TIPO]]="Temporales",_xlfn.XLOOKUP(Tabla20[[#This Row],[NOMBRE Y APELLIDO]],TFECHAS[NOMBRE Y APELLIDO],TFECHAS[DESDE]),"")</f>
        <v/>
      </c>
      <c r="N269" s="35" t="str">
        <f>IF(Tabla20[[#This Row],[TIPO]]="Temporales",_xlfn.XLOOKUP(Tabla20[[#This Row],[NOMBRE Y APELLIDO]],TFECHAS[NOMBRE Y APELLIDO],TFECHAS[HASTA]),"")</f>
        <v/>
      </c>
      <c r="O269" s="39">
        <f>_xlfn.XLOOKUP(Tabla20[[#This Row],[COD]],TMES[COD],TMES[sbruto])</f>
        <v>10000</v>
      </c>
      <c r="P269" s="44">
        <f>_xlfn.XLOOKUP(Tabla20[[#This Row],[COD]],TMES[COD],TMES[ISR])</f>
        <v>0</v>
      </c>
      <c r="Q269" s="40">
        <f>_xlfn.XLOOKUP(Tabla20[[#This Row],[COD]],TMES[COD],TMES[SFS])</f>
        <v>304</v>
      </c>
      <c r="R269" s="40">
        <f>_xlfn.XLOOKUP(Tabla20[[#This Row],[COD]],TMES[COD],TMES[AFP])</f>
        <v>287</v>
      </c>
      <c r="S269" s="40">
        <f>Tabla20[[#This Row],[sbruto]]-SUM(Tabla20[[#This Row],[ISR]:[AFP]])-Tabla20[[#This Row],[sneto]]</f>
        <v>75</v>
      </c>
      <c r="T269" s="40">
        <f>_xlfn.XLOOKUP(Tabla20[[#This Row],[COD]],TMES[COD],TMES[sneto])</f>
        <v>9334</v>
      </c>
      <c r="U269" s="28" t="str">
        <f>_xlfn.XLOOKUP(Tabla20[[#This Row],[cedula]],Tabla11[Numero Documento],Tabla11[GEN])</f>
        <v>M</v>
      </c>
      <c r="V269" s="29" t="str">
        <f>_xlfn.XLOOKUP(Tabla20[[#This Row],[cedula]],TMODELO[Numero Documento],TMODELO[Lugar Funciones Codigo])</f>
        <v>01.83.00.00.00.18</v>
      </c>
    </row>
    <row r="270" spans="1:22" hidden="1">
      <c r="A270" s="38" t="s">
        <v>3052</v>
      </c>
      <c r="B270" s="38" t="s">
        <v>11</v>
      </c>
      <c r="C270" s="38" t="s">
        <v>3102</v>
      </c>
      <c r="D270" s="38" t="str">
        <f>Tabla20[[#This Row],[cedula]]&amp;Tabla20[[#This Row],[ctapresup]]</f>
        <v>026003681342.1.1.1.01</v>
      </c>
      <c r="E270" s="38" t="s">
        <v>2582</v>
      </c>
      <c r="F270" s="38" t="str">
        <f>_xlfn.XLOOKUP(Tabla20[[#This Row],[cedula]],TMODELO[Numero Documento],TMODELO[Empleado])</f>
        <v>CASILDA GUERRERO</v>
      </c>
      <c r="G270" s="38" t="str">
        <f>_xlfn.XLOOKUP(Tabla20[[#This Row],[cedula]],TMODELO[Numero Documento],TMODELO[Cargo])</f>
        <v>MONITOR B</v>
      </c>
      <c r="H270" s="38" t="str">
        <f>_xlfn.XLOOKUP(Tabla20[[#This Row],[cedula]],TMODELO[Numero Documento],TMODELO[Lugar Funciones])</f>
        <v>COMISION NACIONAL DE ESPECTACULOS PUBLICOS Y RADIOFONIA</v>
      </c>
      <c r="I270" s="45" t="str">
        <f>_xlfn.XLOOKUP(Tabla20[[#This Row],[cedula]],TCARRERA[CEDULA],TCARRERA[CATEGORIA DEL SERVIDOR],"")</f>
        <v/>
      </c>
      <c r="J270" s="45" t="str">
        <f>Tabla20[[#This Row],[TIPO]]</f>
        <v>FIJO</v>
      </c>
      <c r="K27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0" s="24" t="str">
        <f>IF(Tabla20[[#This Row],[CARRERA]]="CARRERA ADMINISTRATIVA",Tabla20[[#This Row],[CARRERA]],Tabla20[[#This Row],[STATUS]])</f>
        <v>FIJO</v>
      </c>
      <c r="M270" s="35" t="str">
        <f>IF(Tabla20[[#This Row],[TIPO]]="Temporales",_xlfn.XLOOKUP(Tabla20[[#This Row],[NOMBRE Y APELLIDO]],TFECHAS[NOMBRE Y APELLIDO],TFECHAS[DESDE]),"")</f>
        <v/>
      </c>
      <c r="N270" s="35" t="str">
        <f>IF(Tabla20[[#This Row],[TIPO]]="Temporales",_xlfn.XLOOKUP(Tabla20[[#This Row],[NOMBRE Y APELLIDO]],TFECHAS[NOMBRE Y APELLIDO],TFECHAS[HASTA]),"")</f>
        <v/>
      </c>
      <c r="O270" s="39">
        <f>_xlfn.XLOOKUP(Tabla20[[#This Row],[COD]],TMES[COD],TMES[sbruto])</f>
        <v>10000</v>
      </c>
      <c r="P270" s="42">
        <f>_xlfn.XLOOKUP(Tabla20[[#This Row],[COD]],TMES[COD],TMES[ISR])</f>
        <v>0</v>
      </c>
      <c r="Q270" s="40">
        <f>_xlfn.XLOOKUP(Tabla20[[#This Row],[COD]],TMES[COD],TMES[SFS])</f>
        <v>304</v>
      </c>
      <c r="R270" s="40">
        <f>_xlfn.XLOOKUP(Tabla20[[#This Row],[COD]],TMES[COD],TMES[AFP])</f>
        <v>287</v>
      </c>
      <c r="S270" s="40">
        <f>Tabla20[[#This Row],[sbruto]]-SUM(Tabla20[[#This Row],[ISR]:[AFP]])-Tabla20[[#This Row],[sneto]]</f>
        <v>4520.45</v>
      </c>
      <c r="T270" s="40">
        <f>_xlfn.XLOOKUP(Tabla20[[#This Row],[COD]],TMES[COD],TMES[sneto])</f>
        <v>4888.55</v>
      </c>
      <c r="U270" s="28" t="str">
        <f>_xlfn.XLOOKUP(Tabla20[[#This Row],[cedula]],Tabla11[Numero Documento],Tabla11[GEN])</f>
        <v>F</v>
      </c>
      <c r="V270" s="29" t="str">
        <f>_xlfn.XLOOKUP(Tabla20[[#This Row],[cedula]],TMODELO[Numero Documento],TMODELO[Lugar Funciones Codigo])</f>
        <v>01.83.00.00.00.18</v>
      </c>
    </row>
    <row r="271" spans="1:22" hidden="1">
      <c r="A271" s="38" t="s">
        <v>3052</v>
      </c>
      <c r="B271" s="38" t="s">
        <v>11</v>
      </c>
      <c r="C271" s="38" t="s">
        <v>3102</v>
      </c>
      <c r="D271" s="38" t="str">
        <f>Tabla20[[#This Row],[cedula]]&amp;Tabla20[[#This Row],[ctapresup]]</f>
        <v>054001258362.1.1.1.01</v>
      </c>
      <c r="E271" s="38" t="s">
        <v>2583</v>
      </c>
      <c r="F271" s="38" t="str">
        <f>_xlfn.XLOOKUP(Tabla20[[#This Row],[cedula]],TMODELO[Numero Documento],TMODELO[Empleado])</f>
        <v>CECILIA RAMONA GUILLEN FRANCISCO</v>
      </c>
      <c r="G271" s="38" t="str">
        <f>_xlfn.XLOOKUP(Tabla20[[#This Row],[cedula]],TMODELO[Numero Documento],TMODELO[Cargo])</f>
        <v>CONSERJE</v>
      </c>
      <c r="H271" s="38" t="str">
        <f>_xlfn.XLOOKUP(Tabla20[[#This Row],[cedula]],TMODELO[Numero Documento],TMODELO[Lugar Funciones])</f>
        <v>COMISION NACIONAL DE ESPECTACULOS PUBLICOS Y RADIOFONIA</v>
      </c>
      <c r="I271" s="45" t="str">
        <f>_xlfn.XLOOKUP(Tabla20[[#This Row],[cedula]],TCARRERA[CEDULA],TCARRERA[CATEGORIA DEL SERVIDOR],"")</f>
        <v/>
      </c>
      <c r="J271" s="45" t="str">
        <f>Tabla20[[#This Row],[TIPO]]</f>
        <v>FIJO</v>
      </c>
      <c r="K27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71" s="24" t="str">
        <f>IF(Tabla20[[#This Row],[CARRERA]]="CARRERA ADMINISTRATIVA",Tabla20[[#This Row],[CARRERA]],Tabla20[[#This Row],[STATUS]])</f>
        <v>ESTATUTO SIMPLIFICADO</v>
      </c>
      <c r="M271" s="35" t="str">
        <f>IF(Tabla20[[#This Row],[TIPO]]="Temporales",_xlfn.XLOOKUP(Tabla20[[#This Row],[NOMBRE Y APELLIDO]],TFECHAS[NOMBRE Y APELLIDO],TFECHAS[DESDE]),"")</f>
        <v/>
      </c>
      <c r="N271" s="35" t="str">
        <f>IF(Tabla20[[#This Row],[TIPO]]="Temporales",_xlfn.XLOOKUP(Tabla20[[#This Row],[NOMBRE Y APELLIDO]],TFECHAS[NOMBRE Y APELLIDO],TFECHAS[HASTA]),"")</f>
        <v/>
      </c>
      <c r="O271" s="39">
        <f>_xlfn.XLOOKUP(Tabla20[[#This Row],[COD]],TMES[COD],TMES[sbruto])</f>
        <v>10000</v>
      </c>
      <c r="P271" s="44">
        <f>_xlfn.XLOOKUP(Tabla20[[#This Row],[COD]],TMES[COD],TMES[ISR])</f>
        <v>0</v>
      </c>
      <c r="Q271" s="40">
        <f>_xlfn.XLOOKUP(Tabla20[[#This Row],[COD]],TMES[COD],TMES[SFS])</f>
        <v>304</v>
      </c>
      <c r="R271" s="40">
        <f>_xlfn.XLOOKUP(Tabla20[[#This Row],[COD]],TMES[COD],TMES[AFP])</f>
        <v>287</v>
      </c>
      <c r="S271" s="40">
        <f>Tabla20[[#This Row],[sbruto]]-SUM(Tabla20[[#This Row],[ISR]:[AFP]])-Tabla20[[#This Row],[sneto]]</f>
        <v>4146.17</v>
      </c>
      <c r="T271" s="40">
        <f>_xlfn.XLOOKUP(Tabla20[[#This Row],[COD]],TMES[COD],TMES[sneto])</f>
        <v>5262.83</v>
      </c>
      <c r="U271" s="28" t="str">
        <f>_xlfn.XLOOKUP(Tabla20[[#This Row],[cedula]],Tabla11[Numero Documento],Tabla11[GEN])</f>
        <v>F</v>
      </c>
      <c r="V271" s="29" t="str">
        <f>_xlfn.XLOOKUP(Tabla20[[#This Row],[cedula]],TMODELO[Numero Documento],TMODELO[Lugar Funciones Codigo])</f>
        <v>01.83.00.00.00.18</v>
      </c>
    </row>
    <row r="272" spans="1:22" hidden="1">
      <c r="A272" s="38" t="s">
        <v>3052</v>
      </c>
      <c r="B272" s="38" t="s">
        <v>11</v>
      </c>
      <c r="C272" s="38" t="s">
        <v>3102</v>
      </c>
      <c r="D272" s="38" t="str">
        <f>Tabla20[[#This Row],[cedula]]&amp;Tabla20[[#This Row],[ctapresup]]</f>
        <v>001128597982.1.1.1.01</v>
      </c>
      <c r="E272" s="38" t="s">
        <v>1525</v>
      </c>
      <c r="F272" s="38" t="str">
        <f>_xlfn.XLOOKUP(Tabla20[[#This Row],[cedula]],TMODELO[Numero Documento],TMODELO[Empleado])</f>
        <v>EDGAR ALEXANDRO SANCHEZ PEREZ</v>
      </c>
      <c r="G272" s="38" t="str">
        <f>_xlfn.XLOOKUP(Tabla20[[#This Row],[cedula]],TMODELO[Numero Documento],TMODELO[Cargo])</f>
        <v>INSPECTOR DE CINE</v>
      </c>
      <c r="H272" s="38" t="str">
        <f>_xlfn.XLOOKUP(Tabla20[[#This Row],[cedula]],TMODELO[Numero Documento],TMODELO[Lugar Funciones])</f>
        <v>COMISION NACIONAL DE ESPECTACULOS PUBLICOS Y RADIOFONIA</v>
      </c>
      <c r="I272" s="45" t="str">
        <f>_xlfn.XLOOKUP(Tabla20[[#This Row],[cedula]],TCARRERA[CEDULA],TCARRERA[CATEGORIA DEL SERVIDOR],"")</f>
        <v>CARRERA ADMINISTRATIVA</v>
      </c>
      <c r="J272" s="45" t="str">
        <f>Tabla20[[#This Row],[TIPO]]</f>
        <v>FIJO</v>
      </c>
      <c r="K27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2" s="24" t="str">
        <f>IF(Tabla20[[#This Row],[CARRERA]]="CARRERA ADMINISTRATIVA",Tabla20[[#This Row],[CARRERA]],Tabla20[[#This Row],[STATUS]])</f>
        <v>CARRERA ADMINISTRATIVA</v>
      </c>
      <c r="M272" s="35" t="str">
        <f>IF(Tabla20[[#This Row],[TIPO]]="Temporales",_xlfn.XLOOKUP(Tabla20[[#This Row],[NOMBRE Y APELLIDO]],TFECHAS[NOMBRE Y APELLIDO],TFECHAS[DESDE]),"")</f>
        <v/>
      </c>
      <c r="N272" s="35" t="str">
        <f>IF(Tabla20[[#This Row],[TIPO]]="Temporales",_xlfn.XLOOKUP(Tabla20[[#This Row],[NOMBRE Y APELLIDO]],TFECHAS[NOMBRE Y APELLIDO],TFECHAS[HASTA]),"")</f>
        <v/>
      </c>
      <c r="O272" s="39">
        <f>_xlfn.XLOOKUP(Tabla20[[#This Row],[COD]],TMES[COD],TMES[sbruto])</f>
        <v>10000</v>
      </c>
      <c r="P272" s="42">
        <f>_xlfn.XLOOKUP(Tabla20[[#This Row],[COD]],TMES[COD],TMES[ISR])</f>
        <v>0</v>
      </c>
      <c r="Q272" s="40">
        <f>_xlfn.XLOOKUP(Tabla20[[#This Row],[COD]],TMES[COD],TMES[SFS])</f>
        <v>304</v>
      </c>
      <c r="R272" s="40">
        <f>_xlfn.XLOOKUP(Tabla20[[#This Row],[COD]],TMES[COD],TMES[AFP])</f>
        <v>287</v>
      </c>
      <c r="S272" s="40">
        <f>Tabla20[[#This Row],[sbruto]]-SUM(Tabla20[[#This Row],[ISR]:[AFP]])-Tabla20[[#This Row],[sneto]]</f>
        <v>75</v>
      </c>
      <c r="T272" s="40">
        <f>_xlfn.XLOOKUP(Tabla20[[#This Row],[COD]],TMES[COD],TMES[sneto])</f>
        <v>9334</v>
      </c>
      <c r="U272" s="28" t="str">
        <f>_xlfn.XLOOKUP(Tabla20[[#This Row],[cedula]],Tabla11[Numero Documento],Tabla11[GEN])</f>
        <v>M</v>
      </c>
      <c r="V272" s="29" t="str">
        <f>_xlfn.XLOOKUP(Tabla20[[#This Row],[cedula]],TMODELO[Numero Documento],TMODELO[Lugar Funciones Codigo])</f>
        <v>01.83.00.00.00.18</v>
      </c>
    </row>
    <row r="273" spans="1:22" hidden="1">
      <c r="A273" s="38" t="s">
        <v>3052</v>
      </c>
      <c r="B273" s="38" t="s">
        <v>11</v>
      </c>
      <c r="C273" s="38" t="s">
        <v>3102</v>
      </c>
      <c r="D273" s="38" t="str">
        <f>Tabla20[[#This Row],[cedula]]&amp;Tabla20[[#This Row],[ctapresup]]</f>
        <v>001137421182.1.1.1.01</v>
      </c>
      <c r="E273" s="38" t="s">
        <v>1526</v>
      </c>
      <c r="F273" s="38" t="str">
        <f>_xlfn.XLOOKUP(Tabla20[[#This Row],[cedula]],TMODELO[Numero Documento],TMODELO[Empleado])</f>
        <v>EDWARD MORENO JIMENEZ</v>
      </c>
      <c r="G273" s="38" t="str">
        <f>_xlfn.XLOOKUP(Tabla20[[#This Row],[cedula]],TMODELO[Numero Documento],TMODELO[Cargo])</f>
        <v>INSPECTOR DE ESPECTACULOS</v>
      </c>
      <c r="H273" s="38" t="str">
        <f>_xlfn.XLOOKUP(Tabla20[[#This Row],[cedula]],TMODELO[Numero Documento],TMODELO[Lugar Funciones])</f>
        <v>COMISION NACIONAL DE ESPECTACULOS PUBLICOS Y RADIOFONIA</v>
      </c>
      <c r="I273" s="45" t="str">
        <f>_xlfn.XLOOKUP(Tabla20[[#This Row],[cedula]],TCARRERA[CEDULA],TCARRERA[CATEGORIA DEL SERVIDOR],"")</f>
        <v>CARRERA ADMINISTRATIVA</v>
      </c>
      <c r="J273" s="45" t="str">
        <f>Tabla20[[#This Row],[TIPO]]</f>
        <v>FIJO</v>
      </c>
      <c r="K27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73" s="24" t="str">
        <f>IF(Tabla20[[#This Row],[CARRERA]]="CARRERA ADMINISTRATIVA",Tabla20[[#This Row],[CARRERA]],Tabla20[[#This Row],[STATUS]])</f>
        <v>CARRERA ADMINISTRATIVA</v>
      </c>
      <c r="M273" s="35" t="str">
        <f>IF(Tabla20[[#This Row],[TIPO]]="Temporales",_xlfn.XLOOKUP(Tabla20[[#This Row],[NOMBRE Y APELLIDO]],TFECHAS[NOMBRE Y APELLIDO],TFECHAS[DESDE]),"")</f>
        <v/>
      </c>
      <c r="N273" s="35" t="str">
        <f>IF(Tabla20[[#This Row],[TIPO]]="Temporales",_xlfn.XLOOKUP(Tabla20[[#This Row],[NOMBRE Y APELLIDO]],TFECHAS[NOMBRE Y APELLIDO],TFECHAS[HASTA]),"")</f>
        <v/>
      </c>
      <c r="O273" s="39">
        <f>_xlfn.XLOOKUP(Tabla20[[#This Row],[COD]],TMES[COD],TMES[sbruto])</f>
        <v>10000</v>
      </c>
      <c r="P273" s="41">
        <f>_xlfn.XLOOKUP(Tabla20[[#This Row],[COD]],TMES[COD],TMES[ISR])</f>
        <v>0</v>
      </c>
      <c r="Q273" s="40">
        <f>_xlfn.XLOOKUP(Tabla20[[#This Row],[COD]],TMES[COD],TMES[SFS])</f>
        <v>304</v>
      </c>
      <c r="R273" s="40">
        <f>_xlfn.XLOOKUP(Tabla20[[#This Row],[COD]],TMES[COD],TMES[AFP])</f>
        <v>287</v>
      </c>
      <c r="S273" s="40">
        <f>Tabla20[[#This Row],[sbruto]]-SUM(Tabla20[[#This Row],[ISR]:[AFP]])-Tabla20[[#This Row],[sneto]]</f>
        <v>375</v>
      </c>
      <c r="T273" s="40">
        <f>_xlfn.XLOOKUP(Tabla20[[#This Row],[COD]],TMES[COD],TMES[sneto])</f>
        <v>9034</v>
      </c>
      <c r="U273" s="28" t="str">
        <f>_xlfn.XLOOKUP(Tabla20[[#This Row],[cedula]],Tabla11[Numero Documento],Tabla11[GEN])</f>
        <v>M</v>
      </c>
      <c r="V273" s="29" t="str">
        <f>_xlfn.XLOOKUP(Tabla20[[#This Row],[cedula]],TMODELO[Numero Documento],TMODELO[Lugar Funciones Codigo])</f>
        <v>01.83.00.00.00.18</v>
      </c>
    </row>
    <row r="274" spans="1:22" hidden="1">
      <c r="A274" s="38" t="s">
        <v>3052</v>
      </c>
      <c r="B274" s="38" t="s">
        <v>11</v>
      </c>
      <c r="C274" s="38" t="s">
        <v>3102</v>
      </c>
      <c r="D274" s="38" t="str">
        <f>Tabla20[[#This Row],[cedula]]&amp;Tabla20[[#This Row],[ctapresup]]</f>
        <v>031002966272.1.1.1.01</v>
      </c>
      <c r="E274" s="38" t="s">
        <v>2626</v>
      </c>
      <c r="F274" s="38" t="str">
        <f>_xlfn.XLOOKUP(Tabla20[[#This Row],[cedula]],TMODELO[Numero Documento],TMODELO[Empleado])</f>
        <v>GERONIMO DE JESUS PEGUERO</v>
      </c>
      <c r="G274" s="38" t="str">
        <f>_xlfn.XLOOKUP(Tabla20[[#This Row],[cedula]],TMODELO[Numero Documento],TMODELO[Cargo])</f>
        <v>INSPECTOR (A)</v>
      </c>
      <c r="H274" s="38" t="str">
        <f>_xlfn.XLOOKUP(Tabla20[[#This Row],[cedula]],TMODELO[Numero Documento],TMODELO[Lugar Funciones])</f>
        <v>COMISION NACIONAL DE ESPECTACULOS PUBLICOS Y RADIOFONIA</v>
      </c>
      <c r="I274" s="45" t="str">
        <f>_xlfn.XLOOKUP(Tabla20[[#This Row],[cedula]],TCARRERA[CEDULA],TCARRERA[CATEGORIA DEL SERVIDOR],"")</f>
        <v/>
      </c>
      <c r="J274" s="45" t="str">
        <f>Tabla20[[#This Row],[TIPO]]</f>
        <v>FIJO</v>
      </c>
      <c r="K27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4" s="24" t="str">
        <f>IF(Tabla20[[#This Row],[CARRERA]]="CARRERA ADMINISTRATIVA",Tabla20[[#This Row],[CARRERA]],Tabla20[[#This Row],[STATUS]])</f>
        <v>FIJO</v>
      </c>
      <c r="M274" s="35" t="str">
        <f>IF(Tabla20[[#This Row],[TIPO]]="Temporales",_xlfn.XLOOKUP(Tabla20[[#This Row],[NOMBRE Y APELLIDO]],TFECHAS[NOMBRE Y APELLIDO],TFECHAS[DESDE]),"")</f>
        <v/>
      </c>
      <c r="N274" s="35" t="str">
        <f>IF(Tabla20[[#This Row],[TIPO]]="Temporales",_xlfn.XLOOKUP(Tabla20[[#This Row],[NOMBRE Y APELLIDO]],TFECHAS[NOMBRE Y APELLIDO],TFECHAS[HASTA]),"")</f>
        <v/>
      </c>
      <c r="O274" s="39">
        <f>_xlfn.XLOOKUP(Tabla20[[#This Row],[COD]],TMES[COD],TMES[sbruto])</f>
        <v>10000</v>
      </c>
      <c r="P274" s="42">
        <f>_xlfn.XLOOKUP(Tabla20[[#This Row],[COD]],TMES[COD],TMES[ISR])</f>
        <v>0</v>
      </c>
      <c r="Q274" s="40">
        <f>_xlfn.XLOOKUP(Tabla20[[#This Row],[COD]],TMES[COD],TMES[SFS])</f>
        <v>304</v>
      </c>
      <c r="R274" s="40">
        <f>_xlfn.XLOOKUP(Tabla20[[#This Row],[COD]],TMES[COD],TMES[AFP])</f>
        <v>287</v>
      </c>
      <c r="S274" s="40">
        <f>Tabla20[[#This Row],[sbruto]]-SUM(Tabla20[[#This Row],[ISR]:[AFP]])-Tabla20[[#This Row],[sneto]]</f>
        <v>375</v>
      </c>
      <c r="T274" s="40">
        <f>_xlfn.XLOOKUP(Tabla20[[#This Row],[COD]],TMES[COD],TMES[sneto])</f>
        <v>9034</v>
      </c>
      <c r="U274" s="28" t="str">
        <f>_xlfn.XLOOKUP(Tabla20[[#This Row],[cedula]],Tabla11[Numero Documento],Tabla11[GEN])</f>
        <v>M</v>
      </c>
      <c r="V274" s="29" t="str">
        <f>_xlfn.XLOOKUP(Tabla20[[#This Row],[cedula]],TMODELO[Numero Documento],TMODELO[Lugar Funciones Codigo])</f>
        <v>01.83.00.00.00.18</v>
      </c>
    </row>
    <row r="275" spans="1:22" hidden="1">
      <c r="A275" s="38" t="s">
        <v>3052</v>
      </c>
      <c r="B275" s="38" t="s">
        <v>11</v>
      </c>
      <c r="C275" s="38" t="s">
        <v>3102</v>
      </c>
      <c r="D275" s="38" t="str">
        <f>Tabla20[[#This Row],[cedula]]&amp;Tabla20[[#This Row],[ctapresup]]</f>
        <v>001000507072.1.1.1.01</v>
      </c>
      <c r="E275" s="38" t="s">
        <v>2638</v>
      </c>
      <c r="F275" s="38" t="str">
        <f>_xlfn.XLOOKUP(Tabla20[[#This Row],[cedula]],TMODELO[Numero Documento],TMODELO[Empleado])</f>
        <v>ISABEL MARIA PEREYRA SENCION</v>
      </c>
      <c r="G275" s="38" t="str">
        <f>_xlfn.XLOOKUP(Tabla20[[#This Row],[cedula]],TMODELO[Numero Documento],TMODELO[Cargo])</f>
        <v>MONITOR D.</v>
      </c>
      <c r="H275" s="38" t="str">
        <f>_xlfn.XLOOKUP(Tabla20[[#This Row],[cedula]],TMODELO[Numero Documento],TMODELO[Lugar Funciones])</f>
        <v>COMISION NACIONAL DE ESPECTACULOS PUBLICOS Y RADIOFONIA</v>
      </c>
      <c r="I275" s="45" t="str">
        <f>_xlfn.XLOOKUP(Tabla20[[#This Row],[cedula]],TCARRERA[CEDULA],TCARRERA[CATEGORIA DEL SERVIDOR],"")</f>
        <v/>
      </c>
      <c r="J275" s="45" t="str">
        <f>Tabla20[[#This Row],[TIPO]]</f>
        <v>FIJO</v>
      </c>
      <c r="K27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5" s="24" t="str">
        <f>IF(Tabla20[[#This Row],[CARRERA]]="CARRERA ADMINISTRATIVA",Tabla20[[#This Row],[CARRERA]],Tabla20[[#This Row],[STATUS]])</f>
        <v>FIJO</v>
      </c>
      <c r="M275" s="35" t="str">
        <f>IF(Tabla20[[#This Row],[TIPO]]="Temporales",_xlfn.XLOOKUP(Tabla20[[#This Row],[NOMBRE Y APELLIDO]],TFECHAS[NOMBRE Y APELLIDO],TFECHAS[DESDE]),"")</f>
        <v/>
      </c>
      <c r="N275" s="35" t="str">
        <f>IF(Tabla20[[#This Row],[TIPO]]="Temporales",_xlfn.XLOOKUP(Tabla20[[#This Row],[NOMBRE Y APELLIDO]],TFECHAS[NOMBRE Y APELLIDO],TFECHAS[HASTA]),"")</f>
        <v/>
      </c>
      <c r="O275" s="39">
        <f>_xlfn.XLOOKUP(Tabla20[[#This Row],[COD]],TMES[COD],TMES[sbruto])</f>
        <v>10000</v>
      </c>
      <c r="P275" s="42">
        <f>_xlfn.XLOOKUP(Tabla20[[#This Row],[COD]],TMES[COD],TMES[ISR])</f>
        <v>0</v>
      </c>
      <c r="Q275" s="42">
        <f>_xlfn.XLOOKUP(Tabla20[[#This Row],[COD]],TMES[COD],TMES[SFS])</f>
        <v>304</v>
      </c>
      <c r="R275" s="42">
        <f>_xlfn.XLOOKUP(Tabla20[[#This Row],[COD]],TMES[COD],TMES[AFP])</f>
        <v>287</v>
      </c>
      <c r="S275" s="40">
        <f>Tabla20[[#This Row],[sbruto]]-SUM(Tabla20[[#This Row],[ISR]:[AFP]])-Tabla20[[#This Row],[sneto]]</f>
        <v>75</v>
      </c>
      <c r="T275" s="42">
        <f>_xlfn.XLOOKUP(Tabla20[[#This Row],[COD]],TMES[COD],TMES[sneto])</f>
        <v>9334</v>
      </c>
      <c r="U275" s="28" t="str">
        <f>_xlfn.XLOOKUP(Tabla20[[#This Row],[cedula]],Tabla11[Numero Documento],Tabla11[GEN])</f>
        <v>F</v>
      </c>
      <c r="V275" s="29" t="str">
        <f>_xlfn.XLOOKUP(Tabla20[[#This Row],[cedula]],TMODELO[Numero Documento],TMODELO[Lugar Funciones Codigo])</f>
        <v>01.83.00.00.00.18</v>
      </c>
    </row>
    <row r="276" spans="1:22" hidden="1">
      <c r="A276" s="38" t="s">
        <v>3052</v>
      </c>
      <c r="B276" s="38" t="s">
        <v>11</v>
      </c>
      <c r="C276" s="38" t="s">
        <v>3102</v>
      </c>
      <c r="D276" s="38" t="str">
        <f>Tabla20[[#This Row],[cedula]]&amp;Tabla20[[#This Row],[ctapresup]]</f>
        <v>052001013832.1.1.1.01</v>
      </c>
      <c r="E276" s="38" t="s">
        <v>1533</v>
      </c>
      <c r="F276" s="38" t="str">
        <f>_xlfn.XLOOKUP(Tabla20[[#This Row],[cedula]],TMODELO[Numero Documento],TMODELO[Empleado])</f>
        <v>IVELISSE LEON AYBAR</v>
      </c>
      <c r="G276" s="38" t="str">
        <f>_xlfn.XLOOKUP(Tabla20[[#This Row],[cedula]],TMODELO[Numero Documento],TMODELO[Cargo])</f>
        <v>MONITOR AUDIOVISUAL</v>
      </c>
      <c r="H276" s="38" t="str">
        <f>_xlfn.XLOOKUP(Tabla20[[#This Row],[cedula]],TMODELO[Numero Documento],TMODELO[Lugar Funciones])</f>
        <v>COMISION NACIONAL DE ESPECTACULOS PUBLICOS Y RADIOFONIA</v>
      </c>
      <c r="I276" s="45" t="str">
        <f>_xlfn.XLOOKUP(Tabla20[[#This Row],[cedula]],TCARRERA[CEDULA],TCARRERA[CATEGORIA DEL SERVIDOR],"")</f>
        <v>CARRERA ADMINISTRATIVA</v>
      </c>
      <c r="J276" s="45" t="str">
        <f>Tabla20[[#This Row],[TIPO]]</f>
        <v>FIJO</v>
      </c>
      <c r="K276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76" s="24" t="str">
        <f>IF(Tabla20[[#This Row],[CARRERA]]="CARRERA ADMINISTRATIVA",Tabla20[[#This Row],[CARRERA]],Tabla20[[#This Row],[STATUS]])</f>
        <v>CARRERA ADMINISTRATIVA</v>
      </c>
      <c r="M276" s="35" t="str">
        <f>IF(Tabla20[[#This Row],[TIPO]]="Temporales",_xlfn.XLOOKUP(Tabla20[[#This Row],[NOMBRE Y APELLIDO]],TFECHAS[NOMBRE Y APELLIDO],TFECHAS[DESDE]),"")</f>
        <v/>
      </c>
      <c r="N276" s="35" t="str">
        <f>IF(Tabla20[[#This Row],[TIPO]]="Temporales",_xlfn.XLOOKUP(Tabla20[[#This Row],[NOMBRE Y APELLIDO]],TFECHAS[NOMBRE Y APELLIDO],TFECHAS[HASTA]),"")</f>
        <v/>
      </c>
      <c r="O276" s="39">
        <f>_xlfn.XLOOKUP(Tabla20[[#This Row],[COD]],TMES[COD],TMES[sbruto])</f>
        <v>10000</v>
      </c>
      <c r="P276" s="42">
        <f>_xlfn.XLOOKUP(Tabla20[[#This Row],[COD]],TMES[COD],TMES[ISR])</f>
        <v>0</v>
      </c>
      <c r="Q276" s="40">
        <f>_xlfn.XLOOKUP(Tabla20[[#This Row],[COD]],TMES[COD],TMES[SFS])</f>
        <v>304</v>
      </c>
      <c r="R276" s="40">
        <f>_xlfn.XLOOKUP(Tabla20[[#This Row],[COD]],TMES[COD],TMES[AFP])</f>
        <v>287</v>
      </c>
      <c r="S276" s="40">
        <f>Tabla20[[#This Row],[sbruto]]-SUM(Tabla20[[#This Row],[ISR]:[AFP]])-Tabla20[[#This Row],[sneto]]</f>
        <v>5666.7800000000007</v>
      </c>
      <c r="T276" s="40">
        <f>_xlfn.XLOOKUP(Tabla20[[#This Row],[COD]],TMES[COD],TMES[sneto])</f>
        <v>3742.22</v>
      </c>
      <c r="U276" s="28" t="str">
        <f>_xlfn.XLOOKUP(Tabla20[[#This Row],[cedula]],Tabla11[Numero Documento],Tabla11[GEN])</f>
        <v>F</v>
      </c>
      <c r="V276" s="29" t="str">
        <f>_xlfn.XLOOKUP(Tabla20[[#This Row],[cedula]],TMODELO[Numero Documento],TMODELO[Lugar Funciones Codigo])</f>
        <v>01.83.00.00.00.18</v>
      </c>
    </row>
    <row r="277" spans="1:22" hidden="1">
      <c r="A277" s="38" t="s">
        <v>3052</v>
      </c>
      <c r="B277" s="38" t="s">
        <v>11</v>
      </c>
      <c r="C277" s="38" t="s">
        <v>3102</v>
      </c>
      <c r="D277" s="38" t="str">
        <f>Tabla20[[#This Row],[cedula]]&amp;Tabla20[[#This Row],[ctapresup]]</f>
        <v>001088198892.1.1.1.01</v>
      </c>
      <c r="E277" s="38" t="s">
        <v>2647</v>
      </c>
      <c r="F277" s="38" t="str">
        <f>_xlfn.XLOOKUP(Tabla20[[#This Row],[cedula]],TMODELO[Numero Documento],TMODELO[Empleado])</f>
        <v>JOSE ALEXIS ROJAS MARTINEZ</v>
      </c>
      <c r="G277" s="38" t="str">
        <f>_xlfn.XLOOKUP(Tabla20[[#This Row],[cedula]],TMODELO[Numero Documento],TMODELO[Cargo])</f>
        <v>MONITOR B</v>
      </c>
      <c r="H277" s="38" t="str">
        <f>_xlfn.XLOOKUP(Tabla20[[#This Row],[cedula]],TMODELO[Numero Documento],TMODELO[Lugar Funciones])</f>
        <v>COMISION NACIONAL DE ESPECTACULOS PUBLICOS Y RADIOFONIA</v>
      </c>
      <c r="I277" s="45" t="str">
        <f>_xlfn.XLOOKUP(Tabla20[[#This Row],[cedula]],TCARRERA[CEDULA],TCARRERA[CATEGORIA DEL SERVIDOR],"")</f>
        <v/>
      </c>
      <c r="J277" s="45" t="str">
        <f>Tabla20[[#This Row],[TIPO]]</f>
        <v>FIJO</v>
      </c>
      <c r="K27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7" s="24" t="str">
        <f>IF(Tabla20[[#This Row],[CARRERA]]="CARRERA ADMINISTRATIVA",Tabla20[[#This Row],[CARRERA]],Tabla20[[#This Row],[STATUS]])</f>
        <v>FIJO</v>
      </c>
      <c r="M277" s="35" t="str">
        <f>IF(Tabla20[[#This Row],[TIPO]]="Temporales",_xlfn.XLOOKUP(Tabla20[[#This Row],[NOMBRE Y APELLIDO]],TFECHAS[NOMBRE Y APELLIDO],TFECHAS[DESDE]),"")</f>
        <v/>
      </c>
      <c r="N277" s="35" t="str">
        <f>IF(Tabla20[[#This Row],[TIPO]]="Temporales",_xlfn.XLOOKUP(Tabla20[[#This Row],[NOMBRE Y APELLIDO]],TFECHAS[NOMBRE Y APELLIDO],TFECHAS[HASTA]),"")</f>
        <v/>
      </c>
      <c r="O277" s="39">
        <f>_xlfn.XLOOKUP(Tabla20[[#This Row],[COD]],TMES[COD],TMES[sbruto])</f>
        <v>10000</v>
      </c>
      <c r="P277" s="42">
        <f>_xlfn.XLOOKUP(Tabla20[[#This Row],[COD]],TMES[COD],TMES[ISR])</f>
        <v>0</v>
      </c>
      <c r="Q277" s="42">
        <f>_xlfn.XLOOKUP(Tabla20[[#This Row],[COD]],TMES[COD],TMES[SFS])</f>
        <v>304</v>
      </c>
      <c r="R277" s="42">
        <f>_xlfn.XLOOKUP(Tabla20[[#This Row],[COD]],TMES[COD],TMES[AFP])</f>
        <v>287</v>
      </c>
      <c r="S277" s="40">
        <f>Tabla20[[#This Row],[sbruto]]-SUM(Tabla20[[#This Row],[ISR]:[AFP]])-Tabla20[[#This Row],[sneto]]</f>
        <v>2751</v>
      </c>
      <c r="T277" s="42">
        <f>_xlfn.XLOOKUP(Tabla20[[#This Row],[COD]],TMES[COD],TMES[sneto])</f>
        <v>6658</v>
      </c>
      <c r="U277" s="28" t="str">
        <f>_xlfn.XLOOKUP(Tabla20[[#This Row],[cedula]],Tabla11[Numero Documento],Tabla11[GEN])</f>
        <v>M</v>
      </c>
      <c r="V277" s="29" t="str">
        <f>_xlfn.XLOOKUP(Tabla20[[#This Row],[cedula]],TMODELO[Numero Documento],TMODELO[Lugar Funciones Codigo])</f>
        <v>01.83.00.00.00.18</v>
      </c>
    </row>
    <row r="278" spans="1:22" hidden="1">
      <c r="A278" s="38" t="s">
        <v>3052</v>
      </c>
      <c r="B278" s="38" t="s">
        <v>11</v>
      </c>
      <c r="C278" s="38" t="s">
        <v>3102</v>
      </c>
      <c r="D278" s="38" t="str">
        <f>Tabla20[[#This Row],[cedula]]&amp;Tabla20[[#This Row],[ctapresup]]</f>
        <v>086000484102.1.1.1.01</v>
      </c>
      <c r="E278" s="38" t="s">
        <v>2671</v>
      </c>
      <c r="F278" s="38" t="str">
        <f>_xlfn.XLOOKUP(Tabla20[[#This Row],[cedula]],TMODELO[Numero Documento],TMODELO[Empleado])</f>
        <v>KEVIN ROBERTO SANTOS BEJARAN</v>
      </c>
      <c r="G278" s="38" t="str">
        <f>_xlfn.XLOOKUP(Tabla20[[#This Row],[cedula]],TMODELO[Numero Documento],TMODELO[Cargo])</f>
        <v>SUPERVISOR (A) DE CINE</v>
      </c>
      <c r="H278" s="38" t="str">
        <f>_xlfn.XLOOKUP(Tabla20[[#This Row],[cedula]],TMODELO[Numero Documento],TMODELO[Lugar Funciones])</f>
        <v>COMISION NACIONAL DE ESPECTACULOS PUBLICOS Y RADIOFONIA</v>
      </c>
      <c r="I278" s="45" t="str">
        <f>_xlfn.XLOOKUP(Tabla20[[#This Row],[cedula]],TCARRERA[CEDULA],TCARRERA[CATEGORIA DEL SERVIDOR],"")</f>
        <v/>
      </c>
      <c r="J278" s="45" t="str">
        <f>Tabla20[[#This Row],[TIPO]]</f>
        <v>FIJO</v>
      </c>
      <c r="K27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8" s="24" t="str">
        <f>IF(Tabla20[[#This Row],[CARRERA]]="CARRERA ADMINISTRATIVA",Tabla20[[#This Row],[CARRERA]],Tabla20[[#This Row],[STATUS]])</f>
        <v>FIJO</v>
      </c>
      <c r="M278" s="35" t="str">
        <f>IF(Tabla20[[#This Row],[TIPO]]="Temporales",_xlfn.XLOOKUP(Tabla20[[#This Row],[NOMBRE Y APELLIDO]],TFECHAS[NOMBRE Y APELLIDO],TFECHAS[DESDE]),"")</f>
        <v/>
      </c>
      <c r="N278" s="35" t="str">
        <f>IF(Tabla20[[#This Row],[TIPO]]="Temporales",_xlfn.XLOOKUP(Tabla20[[#This Row],[NOMBRE Y APELLIDO]],TFECHAS[NOMBRE Y APELLIDO],TFECHAS[HASTA]),"")</f>
        <v/>
      </c>
      <c r="O278" s="39">
        <f>_xlfn.XLOOKUP(Tabla20[[#This Row],[COD]],TMES[COD],TMES[sbruto])</f>
        <v>10000</v>
      </c>
      <c r="P278" s="40">
        <f>_xlfn.XLOOKUP(Tabla20[[#This Row],[COD]],TMES[COD],TMES[ISR])</f>
        <v>0</v>
      </c>
      <c r="Q278" s="40">
        <f>_xlfn.XLOOKUP(Tabla20[[#This Row],[COD]],TMES[COD],TMES[SFS])</f>
        <v>304</v>
      </c>
      <c r="R278" s="40">
        <f>_xlfn.XLOOKUP(Tabla20[[#This Row],[COD]],TMES[COD],TMES[AFP])</f>
        <v>287</v>
      </c>
      <c r="S278" s="40">
        <f>Tabla20[[#This Row],[sbruto]]-SUM(Tabla20[[#This Row],[ISR]:[AFP]])-Tabla20[[#This Row],[sneto]]</f>
        <v>425</v>
      </c>
      <c r="T278" s="40">
        <f>_xlfn.XLOOKUP(Tabla20[[#This Row],[COD]],TMES[COD],TMES[sneto])</f>
        <v>8984</v>
      </c>
      <c r="U278" s="28" t="str">
        <f>_xlfn.XLOOKUP(Tabla20[[#This Row],[cedula]],Tabla11[Numero Documento],Tabla11[GEN])</f>
        <v>M</v>
      </c>
      <c r="V278" s="29" t="str">
        <f>_xlfn.XLOOKUP(Tabla20[[#This Row],[cedula]],TMODELO[Numero Documento],TMODELO[Lugar Funciones Codigo])</f>
        <v>01.83.00.00.00.18</v>
      </c>
    </row>
    <row r="279" spans="1:22" hidden="1">
      <c r="A279" s="38" t="s">
        <v>3052</v>
      </c>
      <c r="B279" s="38" t="s">
        <v>11</v>
      </c>
      <c r="C279" s="38" t="s">
        <v>3102</v>
      </c>
      <c r="D279" s="38" t="str">
        <f>Tabla20[[#This Row],[cedula]]&amp;Tabla20[[#This Row],[ctapresup]]</f>
        <v>012008732382.1.1.1.01</v>
      </c>
      <c r="E279" s="38" t="s">
        <v>1558</v>
      </c>
      <c r="F279" s="38" t="str">
        <f>_xlfn.XLOOKUP(Tabla20[[#This Row],[cedula]],TMODELO[Numero Documento],TMODELO[Empleado])</f>
        <v>ODALIS MATEO FELIZ</v>
      </c>
      <c r="G279" s="38" t="str">
        <f>_xlfn.XLOOKUP(Tabla20[[#This Row],[cedula]],TMODELO[Numero Documento],TMODELO[Cargo])</f>
        <v>SECRETARIA</v>
      </c>
      <c r="H279" s="38" t="str">
        <f>_xlfn.XLOOKUP(Tabla20[[#This Row],[cedula]],TMODELO[Numero Documento],TMODELO[Lugar Funciones])</f>
        <v>COMISION NACIONAL DE ESPECTACULOS PUBLICOS Y RADIOFONIA</v>
      </c>
      <c r="I279" s="45" t="str">
        <f>_xlfn.XLOOKUP(Tabla20[[#This Row],[cedula]],TCARRERA[CEDULA],TCARRERA[CATEGORIA DEL SERVIDOR],"")</f>
        <v>CARRERA ADMINISTRATIVA</v>
      </c>
      <c r="J279" s="45" t="str">
        <f>Tabla20[[#This Row],[TIPO]]</f>
        <v>FIJO</v>
      </c>
      <c r="K27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79" s="24" t="str">
        <f>IF(Tabla20[[#This Row],[CARRERA]]="CARRERA ADMINISTRATIVA",Tabla20[[#This Row],[CARRERA]],Tabla20[[#This Row],[STATUS]])</f>
        <v>CARRERA ADMINISTRATIVA</v>
      </c>
      <c r="M279" s="35" t="str">
        <f>IF(Tabla20[[#This Row],[TIPO]]="Temporales",_xlfn.XLOOKUP(Tabla20[[#This Row],[NOMBRE Y APELLIDO]],TFECHAS[NOMBRE Y APELLIDO],TFECHAS[DESDE]),"")</f>
        <v/>
      </c>
      <c r="N279" s="35" t="str">
        <f>IF(Tabla20[[#This Row],[TIPO]]="Temporales",_xlfn.XLOOKUP(Tabla20[[#This Row],[NOMBRE Y APELLIDO]],TFECHAS[NOMBRE Y APELLIDO],TFECHAS[HASTA]),"")</f>
        <v/>
      </c>
      <c r="O279" s="39">
        <f>_xlfn.XLOOKUP(Tabla20[[#This Row],[COD]],TMES[COD],TMES[sbruto])</f>
        <v>10000</v>
      </c>
      <c r="P279" s="44">
        <f>_xlfn.XLOOKUP(Tabla20[[#This Row],[COD]],TMES[COD],TMES[ISR])</f>
        <v>0</v>
      </c>
      <c r="Q279" s="42">
        <f>_xlfn.XLOOKUP(Tabla20[[#This Row],[COD]],TMES[COD],TMES[SFS])</f>
        <v>304</v>
      </c>
      <c r="R279" s="42">
        <f>_xlfn.XLOOKUP(Tabla20[[#This Row],[COD]],TMES[COD],TMES[AFP])</f>
        <v>287</v>
      </c>
      <c r="S279" s="40">
        <f>Tabla20[[#This Row],[sbruto]]-SUM(Tabla20[[#This Row],[ISR]:[AFP]])-Tabla20[[#This Row],[sneto]]</f>
        <v>2257.3100000000004</v>
      </c>
      <c r="T279" s="42">
        <f>_xlfn.XLOOKUP(Tabla20[[#This Row],[COD]],TMES[COD],TMES[sneto])</f>
        <v>7151.69</v>
      </c>
      <c r="U279" s="28" t="str">
        <f>_xlfn.XLOOKUP(Tabla20[[#This Row],[cedula]],Tabla11[Numero Documento],Tabla11[GEN])</f>
        <v>M</v>
      </c>
      <c r="V279" s="29" t="str">
        <f>_xlfn.XLOOKUP(Tabla20[[#This Row],[cedula]],TMODELO[Numero Documento],TMODELO[Lugar Funciones Codigo])</f>
        <v>01.83.00.00.00.18</v>
      </c>
    </row>
    <row r="280" spans="1:22" hidden="1">
      <c r="A280" s="38" t="s">
        <v>3052</v>
      </c>
      <c r="B280" s="38" t="s">
        <v>11</v>
      </c>
      <c r="C280" s="38" t="s">
        <v>3102</v>
      </c>
      <c r="D280" s="38" t="str">
        <f>Tabla20[[#This Row],[cedula]]&amp;Tabla20[[#This Row],[ctapresup]]</f>
        <v>001013024122.1.1.1.01</v>
      </c>
      <c r="E280" s="38" t="s">
        <v>1562</v>
      </c>
      <c r="F280" s="38" t="str">
        <f>_xlfn.XLOOKUP(Tabla20[[#This Row],[cedula]],TMODELO[Numero Documento],TMODELO[Empleado])</f>
        <v>RAMON GUILLERMO PEÑA REYES</v>
      </c>
      <c r="G280" s="38" t="str">
        <f>_xlfn.XLOOKUP(Tabla20[[#This Row],[cedula]],TMODELO[Numero Documento],TMODELO[Cargo])</f>
        <v>INSPECTOR DE ESPECTACULOS</v>
      </c>
      <c r="H280" s="38" t="str">
        <f>_xlfn.XLOOKUP(Tabla20[[#This Row],[cedula]],TMODELO[Numero Documento],TMODELO[Lugar Funciones])</f>
        <v>COMISION NACIONAL DE ESPECTACULOS PUBLICOS Y RADIOFONIA</v>
      </c>
      <c r="I280" s="45" t="str">
        <f>_xlfn.XLOOKUP(Tabla20[[#This Row],[cedula]],TCARRERA[CEDULA],TCARRERA[CATEGORIA DEL SERVIDOR],"")</f>
        <v>CARRERA ADMINISTRATIVA</v>
      </c>
      <c r="J280" s="45" t="str">
        <f>Tabla20[[#This Row],[TIPO]]</f>
        <v>FIJO</v>
      </c>
      <c r="K280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80" s="24" t="str">
        <f>IF(Tabla20[[#This Row],[CARRERA]]="CARRERA ADMINISTRATIVA",Tabla20[[#This Row],[CARRERA]],Tabla20[[#This Row],[STATUS]])</f>
        <v>CARRERA ADMINISTRATIVA</v>
      </c>
      <c r="M280" s="35" t="str">
        <f>IF(Tabla20[[#This Row],[TIPO]]="Temporales",_xlfn.XLOOKUP(Tabla20[[#This Row],[NOMBRE Y APELLIDO]],TFECHAS[NOMBRE Y APELLIDO],TFECHAS[DESDE]),"")</f>
        <v/>
      </c>
      <c r="N280" s="35" t="str">
        <f>IF(Tabla20[[#This Row],[TIPO]]="Temporales",_xlfn.XLOOKUP(Tabla20[[#This Row],[NOMBRE Y APELLIDO]],TFECHAS[NOMBRE Y APELLIDO],TFECHAS[HASTA]),"")</f>
        <v/>
      </c>
      <c r="O280" s="39">
        <f>_xlfn.XLOOKUP(Tabla20[[#This Row],[COD]],TMES[COD],TMES[sbruto])</f>
        <v>10000</v>
      </c>
      <c r="P280" s="40">
        <f>_xlfn.XLOOKUP(Tabla20[[#This Row],[COD]],TMES[COD],TMES[ISR])</f>
        <v>0</v>
      </c>
      <c r="Q280" s="40">
        <f>_xlfn.XLOOKUP(Tabla20[[#This Row],[COD]],TMES[COD],TMES[SFS])</f>
        <v>304</v>
      </c>
      <c r="R280" s="40">
        <f>_xlfn.XLOOKUP(Tabla20[[#This Row],[COD]],TMES[COD],TMES[AFP])</f>
        <v>287</v>
      </c>
      <c r="S280" s="40">
        <f>Tabla20[[#This Row],[sbruto]]-SUM(Tabla20[[#This Row],[ISR]:[AFP]])-Tabla20[[#This Row],[sneto]]</f>
        <v>575</v>
      </c>
      <c r="T280" s="40">
        <f>_xlfn.XLOOKUP(Tabla20[[#This Row],[COD]],TMES[COD],TMES[sneto])</f>
        <v>8834</v>
      </c>
      <c r="U280" s="28" t="str">
        <f>_xlfn.XLOOKUP(Tabla20[[#This Row],[cedula]],Tabla11[Numero Documento],Tabla11[GEN])</f>
        <v>M</v>
      </c>
      <c r="V280" s="29" t="str">
        <f>_xlfn.XLOOKUP(Tabla20[[#This Row],[cedula]],TMODELO[Numero Documento],TMODELO[Lugar Funciones Codigo])</f>
        <v>01.83.00.00.00.18</v>
      </c>
    </row>
    <row r="281" spans="1:22" hidden="1">
      <c r="A281" s="38" t="s">
        <v>3052</v>
      </c>
      <c r="B281" s="38" t="s">
        <v>11</v>
      </c>
      <c r="C281" s="38" t="s">
        <v>3102</v>
      </c>
      <c r="D281" s="38" t="str">
        <f>Tabla20[[#This Row],[cedula]]&amp;Tabla20[[#This Row],[ctapresup]]</f>
        <v>001127292232.1.1.1.01</v>
      </c>
      <c r="E281" s="38" t="s">
        <v>1563</v>
      </c>
      <c r="F281" s="38" t="str">
        <f>_xlfn.XLOOKUP(Tabla20[[#This Row],[cedula]],TMODELO[Numero Documento],TMODELO[Empleado])</f>
        <v>RAMON RADAME BERTRE OVANDO</v>
      </c>
      <c r="G281" s="38" t="str">
        <f>_xlfn.XLOOKUP(Tabla20[[#This Row],[cedula]],TMODELO[Numero Documento],TMODELO[Cargo])</f>
        <v>INSPECTOR DE ESPECTACULOS</v>
      </c>
      <c r="H281" s="38" t="str">
        <f>_xlfn.XLOOKUP(Tabla20[[#This Row],[cedula]],TMODELO[Numero Documento],TMODELO[Lugar Funciones])</f>
        <v>COMISION NACIONAL DE ESPECTACULOS PUBLICOS Y RADIOFONIA</v>
      </c>
      <c r="I281" s="45" t="str">
        <f>_xlfn.XLOOKUP(Tabla20[[#This Row],[cedula]],TCARRERA[CEDULA],TCARRERA[CATEGORIA DEL SERVIDOR],"")</f>
        <v>CARRERA ADMINISTRATIVA</v>
      </c>
      <c r="J281" s="45" t="str">
        <f>Tabla20[[#This Row],[TIPO]]</f>
        <v>FIJO</v>
      </c>
      <c r="K281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81" s="24" t="str">
        <f>IF(Tabla20[[#This Row],[CARRERA]]="CARRERA ADMINISTRATIVA",Tabla20[[#This Row],[CARRERA]],Tabla20[[#This Row],[STATUS]])</f>
        <v>CARRERA ADMINISTRATIVA</v>
      </c>
      <c r="M281" s="35" t="str">
        <f>IF(Tabla20[[#This Row],[TIPO]]="Temporales",_xlfn.XLOOKUP(Tabla20[[#This Row],[NOMBRE Y APELLIDO]],TFECHAS[NOMBRE Y APELLIDO],TFECHAS[DESDE]),"")</f>
        <v/>
      </c>
      <c r="N281" s="35" t="str">
        <f>IF(Tabla20[[#This Row],[TIPO]]="Temporales",_xlfn.XLOOKUP(Tabla20[[#This Row],[NOMBRE Y APELLIDO]],TFECHAS[NOMBRE Y APELLIDO],TFECHAS[HASTA]),"")</f>
        <v/>
      </c>
      <c r="O281" s="39">
        <f>_xlfn.XLOOKUP(Tabla20[[#This Row],[COD]],TMES[COD],TMES[sbruto])</f>
        <v>10000</v>
      </c>
      <c r="P281" s="42">
        <f>_xlfn.XLOOKUP(Tabla20[[#This Row],[COD]],TMES[COD],TMES[ISR])</f>
        <v>0</v>
      </c>
      <c r="Q281" s="40">
        <f>_xlfn.XLOOKUP(Tabla20[[#This Row],[COD]],TMES[COD],TMES[SFS])</f>
        <v>304</v>
      </c>
      <c r="R281" s="40">
        <f>_xlfn.XLOOKUP(Tabla20[[#This Row],[COD]],TMES[COD],TMES[AFP])</f>
        <v>287</v>
      </c>
      <c r="S281" s="40">
        <f>Tabla20[[#This Row],[sbruto]]-SUM(Tabla20[[#This Row],[ISR]:[AFP]])-Tabla20[[#This Row],[sneto]]</f>
        <v>525</v>
      </c>
      <c r="T281" s="40">
        <f>_xlfn.XLOOKUP(Tabla20[[#This Row],[COD]],TMES[COD],TMES[sneto])</f>
        <v>8884</v>
      </c>
      <c r="U281" s="28" t="str">
        <f>_xlfn.XLOOKUP(Tabla20[[#This Row],[cedula]],Tabla11[Numero Documento],Tabla11[GEN])</f>
        <v>M</v>
      </c>
      <c r="V281" s="29" t="str">
        <f>_xlfn.XLOOKUP(Tabla20[[#This Row],[cedula]],TMODELO[Numero Documento],TMODELO[Lugar Funciones Codigo])</f>
        <v>01.83.00.00.00.18</v>
      </c>
    </row>
    <row r="282" spans="1:22" hidden="1">
      <c r="A282" s="38" t="s">
        <v>3052</v>
      </c>
      <c r="B282" s="38" t="s">
        <v>11</v>
      </c>
      <c r="C282" s="38" t="s">
        <v>3102</v>
      </c>
      <c r="D282" s="38" t="str">
        <f>Tabla20[[#This Row],[cedula]]&amp;Tabla20[[#This Row],[ctapresup]]</f>
        <v>001134797032.1.1.1.01</v>
      </c>
      <c r="E282" s="38" t="s">
        <v>2719</v>
      </c>
      <c r="F282" s="38" t="str">
        <f>_xlfn.XLOOKUP(Tabla20[[#This Row],[cedula]],TMODELO[Numero Documento],TMODELO[Empleado])</f>
        <v>SOCRATES DE JESUS ACOSTA VIDAL</v>
      </c>
      <c r="G282" s="38" t="str">
        <f>_xlfn.XLOOKUP(Tabla20[[#This Row],[cedula]],TMODELO[Numero Documento],TMODELO[Cargo])</f>
        <v>INSPECTOR DE CINE</v>
      </c>
      <c r="H282" s="38" t="str">
        <f>_xlfn.XLOOKUP(Tabla20[[#This Row],[cedula]],TMODELO[Numero Documento],TMODELO[Lugar Funciones])</f>
        <v>COMISION NACIONAL DE ESPECTACULOS PUBLICOS Y RADIOFONIA</v>
      </c>
      <c r="I282" s="45" t="str">
        <f>_xlfn.XLOOKUP(Tabla20[[#This Row],[cedula]],TCARRERA[CEDULA],TCARRERA[CATEGORIA DEL SERVIDOR],"")</f>
        <v/>
      </c>
      <c r="J282" s="45" t="str">
        <f>Tabla20[[#This Row],[TIPO]]</f>
        <v>FIJO</v>
      </c>
      <c r="K28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82" s="24" t="str">
        <f>IF(Tabla20[[#This Row],[CARRERA]]="CARRERA ADMINISTRATIVA",Tabla20[[#This Row],[CARRERA]],Tabla20[[#This Row],[STATUS]])</f>
        <v>FIJO</v>
      </c>
      <c r="M282" s="35" t="str">
        <f>IF(Tabla20[[#This Row],[TIPO]]="Temporales",_xlfn.XLOOKUP(Tabla20[[#This Row],[NOMBRE Y APELLIDO]],TFECHAS[NOMBRE Y APELLIDO],TFECHAS[DESDE]),"")</f>
        <v/>
      </c>
      <c r="N282" s="35" t="str">
        <f>IF(Tabla20[[#This Row],[TIPO]]="Temporales",_xlfn.XLOOKUP(Tabla20[[#This Row],[NOMBRE Y APELLIDO]],TFECHAS[NOMBRE Y APELLIDO],TFECHAS[HASTA]),"")</f>
        <v/>
      </c>
      <c r="O282" s="39">
        <f>_xlfn.XLOOKUP(Tabla20[[#This Row],[COD]],TMES[COD],TMES[sbruto])</f>
        <v>10000</v>
      </c>
      <c r="P282" s="44">
        <f>_xlfn.XLOOKUP(Tabla20[[#This Row],[COD]],TMES[COD],TMES[ISR])</f>
        <v>0</v>
      </c>
      <c r="Q282" s="40">
        <f>_xlfn.XLOOKUP(Tabla20[[#This Row],[COD]],TMES[COD],TMES[SFS])</f>
        <v>304</v>
      </c>
      <c r="R282" s="40">
        <f>_xlfn.XLOOKUP(Tabla20[[#This Row],[COD]],TMES[COD],TMES[AFP])</f>
        <v>287</v>
      </c>
      <c r="S282" s="40">
        <f>Tabla20[[#This Row],[sbruto]]-SUM(Tabla20[[#This Row],[ISR]:[AFP]])-Tabla20[[#This Row],[sneto]]</f>
        <v>375</v>
      </c>
      <c r="T282" s="40">
        <f>_xlfn.XLOOKUP(Tabla20[[#This Row],[COD]],TMES[COD],TMES[sneto])</f>
        <v>9034</v>
      </c>
      <c r="U282" s="28" t="str">
        <f>_xlfn.XLOOKUP(Tabla20[[#This Row],[cedula]],Tabla11[Numero Documento],Tabla11[GEN])</f>
        <v>M</v>
      </c>
      <c r="V282" s="29" t="str">
        <f>_xlfn.XLOOKUP(Tabla20[[#This Row],[cedula]],TMODELO[Numero Documento],TMODELO[Lugar Funciones Codigo])</f>
        <v>01.83.00.00.00.18</v>
      </c>
    </row>
    <row r="283" spans="1:22">
      <c r="A283" s="38" t="s">
        <v>3051</v>
      </c>
      <c r="B283" s="38" t="s">
        <v>4793</v>
      </c>
      <c r="C283" s="38" t="s">
        <v>3088</v>
      </c>
      <c r="D283" s="38" t="str">
        <f>Tabla20[[#This Row],[cedula]]&amp;Tabla20[[#This Row],[ctapresup]]</f>
        <v>001026584652.1.1.2.08</v>
      </c>
      <c r="E283" s="38" t="s">
        <v>2819</v>
      </c>
      <c r="F283" s="38" t="str">
        <f>_xlfn.XLOOKUP(Tabla20[[#This Row],[cedula]],TMODELO[Numero Documento],TMODELO[Empleado])</f>
        <v>JOSE ALTAGRACIA BAEZ DE LEON</v>
      </c>
      <c r="G283" s="38" t="str">
        <f>_xlfn.XLOOKUP(Tabla20[[#This Row],[cedula]],TMODELO[Numero Documento],TMODELO[Cargo])</f>
        <v>PRESIDENTE</v>
      </c>
      <c r="H283" s="38" t="str">
        <f>_xlfn.XLOOKUP(Tabla20[[#This Row],[cedula]],TMODELO[Numero Documento],TMODELO[Lugar Funciones])</f>
        <v>COMISION NACIONAL DE ESPECTACULOS PUBLICOS Y RADIOFONIA</v>
      </c>
      <c r="I283" s="45" t="str">
        <f>_xlfn.XLOOKUP(Tabla20[[#This Row],[cedula]],TCARRERA[CEDULA],TCARRERA[CATEGORIA DEL SERVIDOR],"")</f>
        <v/>
      </c>
      <c r="J283" s="45" t="str">
        <f>Tabla20[[#This Row],[TIPO]]</f>
        <v>TEMPORALES</v>
      </c>
      <c r="K28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3" s="24" t="str">
        <f>IF(Tabla20[[#This Row],[CARRERA]]="CARRERA ADMINISTRATIVA",Tabla20[[#This Row],[CARRERA]],Tabla20[[#This Row],[STATUS]])</f>
        <v>TEMPORALES</v>
      </c>
      <c r="M283" s="35">
        <f>IF(Tabla20[[#This Row],[TIPO]]="Temporales",_xlfn.XLOOKUP(Tabla20[[#This Row],[NOMBRE Y APELLIDO]],TFECHAS[NOMBRE Y APELLIDO],TFECHAS[DESDE]),"")</f>
        <v>44866</v>
      </c>
      <c r="N283" s="35">
        <f>IF(Tabla20[[#This Row],[TIPO]]="Temporales",_xlfn.XLOOKUP(Tabla20[[#This Row],[NOMBRE Y APELLIDO]],TFECHAS[NOMBRE Y APELLIDO],TFECHAS[HASTA]),"")</f>
        <v>45047</v>
      </c>
      <c r="O283" s="39">
        <f>_xlfn.XLOOKUP(Tabla20[[#This Row],[COD]],TMES[COD],TMES[sbruto])</f>
        <v>100000</v>
      </c>
      <c r="P283" s="44">
        <f>_xlfn.XLOOKUP(Tabla20[[#This Row],[COD]],TMES[COD],TMES[ISR])</f>
        <v>12105.37</v>
      </c>
      <c r="Q283" s="40">
        <f>_xlfn.XLOOKUP(Tabla20[[#This Row],[COD]],TMES[COD],TMES[SFS])</f>
        <v>3040</v>
      </c>
      <c r="R283" s="40">
        <f>_xlfn.XLOOKUP(Tabla20[[#This Row],[COD]],TMES[COD],TMES[AFP])</f>
        <v>2870</v>
      </c>
      <c r="S283" s="40">
        <f>Tabla20[[#This Row],[sbruto]]-SUM(Tabla20[[#This Row],[ISR]:[AFP]])-Tabla20[[#This Row],[sneto]]</f>
        <v>25</v>
      </c>
      <c r="T283" s="40">
        <f>_xlfn.XLOOKUP(Tabla20[[#This Row],[COD]],TMES[COD],TMES[sneto])</f>
        <v>81959.63</v>
      </c>
      <c r="U283" s="28" t="str">
        <f>_xlfn.XLOOKUP(Tabla20[[#This Row],[cedula]],Tabla11[Numero Documento],Tabla11[GEN])</f>
        <v>M</v>
      </c>
      <c r="V283" s="29" t="str">
        <f>_xlfn.XLOOKUP(Tabla20[[#This Row],[cedula]],TMODELO[Numero Documento],TMODELO[Lugar Funciones Codigo])</f>
        <v>01.83.00.00.00.18</v>
      </c>
    </row>
    <row r="284" spans="1:22">
      <c r="A284" s="38" t="s">
        <v>3051</v>
      </c>
      <c r="B284" s="38" t="s">
        <v>4793</v>
      </c>
      <c r="C284" s="38" t="s">
        <v>3088</v>
      </c>
      <c r="D284" s="38" t="str">
        <f>Tabla20[[#This Row],[cedula]]&amp;Tabla20[[#This Row],[ctapresup]]</f>
        <v>001010455812.1.1.2.08</v>
      </c>
      <c r="E284" s="38" t="s">
        <v>2770</v>
      </c>
      <c r="F284" s="38" t="str">
        <f>_xlfn.XLOOKUP(Tabla20[[#This Row],[cedula]],TMODELO[Numero Documento],TMODELO[Empleado])</f>
        <v>ANGEL JOSE MANUEL BAEZ DIAZ</v>
      </c>
      <c r="G284" s="38" t="str">
        <f>_xlfn.XLOOKUP(Tabla20[[#This Row],[cedula]],TMODELO[Numero Documento],TMODELO[Cargo])</f>
        <v>INSPECTOR DE ESP. PUBLICO</v>
      </c>
      <c r="H284" s="38" t="str">
        <f>_xlfn.XLOOKUP(Tabla20[[#This Row],[cedula]],TMODELO[Numero Documento],TMODELO[Lugar Funciones])</f>
        <v>COMISION NACIONAL DE ESPECTACULOS PUBLICOS Y RADIOFONIA</v>
      </c>
      <c r="I284" s="45" t="str">
        <f>_xlfn.XLOOKUP(Tabla20[[#This Row],[cedula]],TCARRERA[CEDULA],TCARRERA[CATEGORIA DEL SERVIDOR],"")</f>
        <v/>
      </c>
      <c r="J284" s="45" t="str">
        <f>Tabla20[[#This Row],[TIPO]]</f>
        <v>TEMPORALES</v>
      </c>
      <c r="K28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4" s="31" t="str">
        <f>IF(Tabla20[[#This Row],[CARRERA]]="CARRERA ADMINISTRATIVA",Tabla20[[#This Row],[CARRERA]],Tabla20[[#This Row],[STATUS]])</f>
        <v>TEMPORALES</v>
      </c>
      <c r="M284" s="34">
        <f>IF(Tabla20[[#This Row],[TIPO]]="Temporales",_xlfn.XLOOKUP(Tabla20[[#This Row],[NOMBRE Y APELLIDO]],TFECHAS[NOMBRE Y APELLIDO],TFECHAS[DESDE]),"")</f>
        <v>44805</v>
      </c>
      <c r="N284" s="34">
        <f>IF(Tabla20[[#This Row],[TIPO]]="Temporales",_xlfn.XLOOKUP(Tabla20[[#This Row],[NOMBRE Y APELLIDO]],TFECHAS[NOMBRE Y APELLIDO],TFECHAS[HASTA]),"")</f>
        <v>44986</v>
      </c>
      <c r="O284" s="39">
        <f>_xlfn.XLOOKUP(Tabla20[[#This Row],[COD]],TMES[COD],TMES[sbruto])</f>
        <v>10000</v>
      </c>
      <c r="P284" s="40">
        <f>_xlfn.XLOOKUP(Tabla20[[#This Row],[COD]],TMES[COD],TMES[ISR])</f>
        <v>0</v>
      </c>
      <c r="Q284" s="40">
        <f>_xlfn.XLOOKUP(Tabla20[[#This Row],[COD]],TMES[COD],TMES[SFS])</f>
        <v>304</v>
      </c>
      <c r="R284" s="40">
        <f>_xlfn.XLOOKUP(Tabla20[[#This Row],[COD]],TMES[COD],TMES[AFP])</f>
        <v>287</v>
      </c>
      <c r="S284" s="40">
        <f>Tabla20[[#This Row],[sbruto]]-SUM(Tabla20[[#This Row],[ISR]:[AFP]])-Tabla20[[#This Row],[sneto]]</f>
        <v>25</v>
      </c>
      <c r="T284" s="40">
        <f>_xlfn.XLOOKUP(Tabla20[[#This Row],[COD]],TMES[COD],TMES[sneto])</f>
        <v>9384</v>
      </c>
      <c r="U284" s="28" t="str">
        <f>_xlfn.XLOOKUP(Tabla20[[#This Row],[cedula]],Tabla11[Numero Documento],Tabla11[GEN])</f>
        <v>M</v>
      </c>
      <c r="V284" s="29" t="str">
        <f>_xlfn.XLOOKUP(Tabla20[[#This Row],[cedula]],TMODELO[Numero Documento],TMODELO[Lugar Funciones Codigo])</f>
        <v>01.83.00.00.00.18</v>
      </c>
    </row>
    <row r="285" spans="1:22">
      <c r="A285" s="38" t="s">
        <v>3051</v>
      </c>
      <c r="B285" s="38" t="s">
        <v>4793</v>
      </c>
      <c r="C285" s="38" t="s">
        <v>3088</v>
      </c>
      <c r="D285" s="38" t="str">
        <f>Tabla20[[#This Row],[cedula]]&amp;Tabla20[[#This Row],[ctapresup]]</f>
        <v>223001043812.1.1.2.08</v>
      </c>
      <c r="E285" s="38" t="s">
        <v>2772</v>
      </c>
      <c r="F285" s="38" t="str">
        <f>_xlfn.XLOOKUP(Tabla20[[#This Row],[cedula]],TMODELO[Numero Documento],TMODELO[Empleado])</f>
        <v>ANGELO JESUS PACHECO RIVERA</v>
      </c>
      <c r="G285" s="38" t="str">
        <f>_xlfn.XLOOKUP(Tabla20[[#This Row],[cedula]],TMODELO[Numero Documento],TMODELO[Cargo])</f>
        <v>INSPECTOR DE ESP. PUBLICO</v>
      </c>
      <c r="H285" s="38" t="str">
        <f>_xlfn.XLOOKUP(Tabla20[[#This Row],[cedula]],TMODELO[Numero Documento],TMODELO[Lugar Funciones])</f>
        <v>COMISION NACIONAL DE ESPECTACULOS PUBLICOS Y RADIOFONIA</v>
      </c>
      <c r="I285" s="45" t="str">
        <f>_xlfn.XLOOKUP(Tabla20[[#This Row],[cedula]],TCARRERA[CEDULA],TCARRERA[CATEGORIA DEL SERVIDOR],"")</f>
        <v/>
      </c>
      <c r="J285" s="45" t="str">
        <f>Tabla20[[#This Row],[TIPO]]</f>
        <v>TEMPORALES</v>
      </c>
      <c r="K28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5" s="24" t="str">
        <f>IF(Tabla20[[#This Row],[CARRERA]]="CARRERA ADMINISTRATIVA",Tabla20[[#This Row],[CARRERA]],Tabla20[[#This Row],[STATUS]])</f>
        <v>TEMPORALES</v>
      </c>
      <c r="M285" s="35">
        <f>IF(Tabla20[[#This Row],[TIPO]]="Temporales",_xlfn.XLOOKUP(Tabla20[[#This Row],[NOMBRE Y APELLIDO]],TFECHAS[NOMBRE Y APELLIDO],TFECHAS[DESDE]),"")</f>
        <v>44805</v>
      </c>
      <c r="N285" s="35">
        <f>IF(Tabla20[[#This Row],[TIPO]]="Temporales",_xlfn.XLOOKUP(Tabla20[[#This Row],[NOMBRE Y APELLIDO]],TFECHAS[NOMBRE Y APELLIDO],TFECHAS[HASTA]),"")</f>
        <v>44986</v>
      </c>
      <c r="O285" s="39">
        <f>_xlfn.XLOOKUP(Tabla20[[#This Row],[COD]],TMES[COD],TMES[sbruto])</f>
        <v>10000</v>
      </c>
      <c r="P285" s="41">
        <f>_xlfn.XLOOKUP(Tabla20[[#This Row],[COD]],TMES[COD],TMES[ISR])</f>
        <v>0</v>
      </c>
      <c r="Q285" s="40">
        <f>_xlfn.XLOOKUP(Tabla20[[#This Row],[COD]],TMES[COD],TMES[SFS])</f>
        <v>304</v>
      </c>
      <c r="R285" s="40">
        <f>_xlfn.XLOOKUP(Tabla20[[#This Row],[COD]],TMES[COD],TMES[AFP])</f>
        <v>287</v>
      </c>
      <c r="S285" s="40">
        <f>Tabla20[[#This Row],[sbruto]]-SUM(Tabla20[[#This Row],[ISR]:[AFP]])-Tabla20[[#This Row],[sneto]]</f>
        <v>25</v>
      </c>
      <c r="T285" s="40">
        <f>_xlfn.XLOOKUP(Tabla20[[#This Row],[COD]],TMES[COD],TMES[sneto])</f>
        <v>9384</v>
      </c>
      <c r="U285" s="28" t="str">
        <f>_xlfn.XLOOKUP(Tabla20[[#This Row],[cedula]],Tabla11[Numero Documento],Tabla11[GEN])</f>
        <v>M</v>
      </c>
      <c r="V285" s="29" t="str">
        <f>_xlfn.XLOOKUP(Tabla20[[#This Row],[cedula]],TMODELO[Numero Documento],TMODELO[Lugar Funciones Codigo])</f>
        <v>01.83.00.00.00.18</v>
      </c>
    </row>
    <row r="286" spans="1:22">
      <c r="A286" s="38" t="s">
        <v>3051</v>
      </c>
      <c r="B286" s="38" t="s">
        <v>4793</v>
      </c>
      <c r="C286" s="38" t="s">
        <v>3088</v>
      </c>
      <c r="D286" s="38" t="str">
        <f>Tabla20[[#This Row],[cedula]]&amp;Tabla20[[#This Row],[ctapresup]]</f>
        <v>001038946222.1.1.2.08</v>
      </c>
      <c r="E286" s="38" t="s">
        <v>2774</v>
      </c>
      <c r="F286" s="38" t="str">
        <f>_xlfn.XLOOKUP(Tabla20[[#This Row],[cedula]],TMODELO[Numero Documento],TMODELO[Empleado])</f>
        <v>ANTONIO JIMENEZ</v>
      </c>
      <c r="G286" s="38" t="str">
        <f>_xlfn.XLOOKUP(Tabla20[[#This Row],[cedula]],TMODELO[Numero Documento],TMODELO[Cargo])</f>
        <v>INSPECTOR DE ESP. PUBLICO</v>
      </c>
      <c r="H286" s="38" t="str">
        <f>_xlfn.XLOOKUP(Tabla20[[#This Row],[cedula]],TMODELO[Numero Documento],TMODELO[Lugar Funciones])</f>
        <v>COMISION NACIONAL DE ESPECTACULOS PUBLICOS Y RADIOFONIA</v>
      </c>
      <c r="I286" s="45" t="str">
        <f>_xlfn.XLOOKUP(Tabla20[[#This Row],[cedula]],TCARRERA[CEDULA],TCARRERA[CATEGORIA DEL SERVIDOR],"")</f>
        <v/>
      </c>
      <c r="J286" s="45" t="str">
        <f>Tabla20[[#This Row],[TIPO]]</f>
        <v>TEMPORALES</v>
      </c>
      <c r="K28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6" s="24" t="str">
        <f>IF(Tabla20[[#This Row],[CARRERA]]="CARRERA ADMINISTRATIVA",Tabla20[[#This Row],[CARRERA]],Tabla20[[#This Row],[STATUS]])</f>
        <v>TEMPORALES</v>
      </c>
      <c r="M286" s="35">
        <f>IF(Tabla20[[#This Row],[TIPO]]="Temporales",_xlfn.XLOOKUP(Tabla20[[#This Row],[NOMBRE Y APELLIDO]],TFECHAS[NOMBRE Y APELLIDO],TFECHAS[DESDE]),"")</f>
        <v>44805</v>
      </c>
      <c r="N286" s="35">
        <f>IF(Tabla20[[#This Row],[TIPO]]="Temporales",_xlfn.XLOOKUP(Tabla20[[#This Row],[NOMBRE Y APELLIDO]],TFECHAS[NOMBRE Y APELLIDO],TFECHAS[HASTA]),"")</f>
        <v>44986</v>
      </c>
      <c r="O286" s="39">
        <f>_xlfn.XLOOKUP(Tabla20[[#This Row],[COD]],TMES[COD],TMES[sbruto])</f>
        <v>10000</v>
      </c>
      <c r="P286" s="41">
        <f>_xlfn.XLOOKUP(Tabla20[[#This Row],[COD]],TMES[COD],TMES[ISR])</f>
        <v>0</v>
      </c>
      <c r="Q286" s="40">
        <f>_xlfn.XLOOKUP(Tabla20[[#This Row],[COD]],TMES[COD],TMES[SFS])</f>
        <v>304</v>
      </c>
      <c r="R286" s="40">
        <f>_xlfn.XLOOKUP(Tabla20[[#This Row],[COD]],TMES[COD],TMES[AFP])</f>
        <v>287</v>
      </c>
      <c r="S286" s="40">
        <f>Tabla20[[#This Row],[sbruto]]-SUM(Tabla20[[#This Row],[ISR]:[AFP]])-Tabla20[[#This Row],[sneto]]</f>
        <v>25</v>
      </c>
      <c r="T286" s="40">
        <f>_xlfn.XLOOKUP(Tabla20[[#This Row],[COD]],TMES[COD],TMES[sneto])</f>
        <v>9384</v>
      </c>
      <c r="U286" s="28" t="str">
        <f>_xlfn.XLOOKUP(Tabla20[[#This Row],[cedula]],Tabla11[Numero Documento],Tabla11[GEN])</f>
        <v>M</v>
      </c>
      <c r="V286" s="29" t="str">
        <f>_xlfn.XLOOKUP(Tabla20[[#This Row],[cedula]],TMODELO[Numero Documento],TMODELO[Lugar Funciones Codigo])</f>
        <v>01.83.00.00.00.18</v>
      </c>
    </row>
    <row r="287" spans="1:22">
      <c r="A287" s="38" t="s">
        <v>3051</v>
      </c>
      <c r="B287" s="38" t="s">
        <v>4793</v>
      </c>
      <c r="C287" s="38" t="s">
        <v>3088</v>
      </c>
      <c r="D287" s="38" t="str">
        <f>Tabla20[[#This Row],[cedula]]&amp;Tabla20[[#This Row],[ctapresup]]</f>
        <v>001019588092.1.1.2.08</v>
      </c>
      <c r="E287" s="38" t="s">
        <v>2777</v>
      </c>
      <c r="F287" s="38" t="str">
        <f>_xlfn.XLOOKUP(Tabla20[[#This Row],[cedula]],TMODELO[Numero Documento],TMODELO[Empleado])</f>
        <v>BIENVENIDA PRENSA SANTANA</v>
      </c>
      <c r="G287" s="38" t="str">
        <f>_xlfn.XLOOKUP(Tabla20[[#This Row],[cedula]],TMODELO[Numero Documento],TMODELO[Cargo])</f>
        <v>INSPECTOR DE ESP. PUBLICO</v>
      </c>
      <c r="H287" s="38" t="str">
        <f>_xlfn.XLOOKUP(Tabla20[[#This Row],[cedula]],TMODELO[Numero Documento],TMODELO[Lugar Funciones])</f>
        <v>COMISION NACIONAL DE ESPECTACULOS PUBLICOS Y RADIOFONIA</v>
      </c>
      <c r="I287" s="45" t="str">
        <f>_xlfn.XLOOKUP(Tabla20[[#This Row],[cedula]],TCARRERA[CEDULA],TCARRERA[CATEGORIA DEL SERVIDOR],"")</f>
        <v/>
      </c>
      <c r="J287" s="45" t="str">
        <f>Tabla20[[#This Row],[TIPO]]</f>
        <v>TEMPORALES</v>
      </c>
      <c r="K28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7" s="24" t="str">
        <f>IF(Tabla20[[#This Row],[CARRERA]]="CARRERA ADMINISTRATIVA",Tabla20[[#This Row],[CARRERA]],Tabla20[[#This Row],[STATUS]])</f>
        <v>TEMPORALES</v>
      </c>
      <c r="M287" s="35">
        <f>IF(Tabla20[[#This Row],[TIPO]]="Temporales",_xlfn.XLOOKUP(Tabla20[[#This Row],[NOMBRE Y APELLIDO]],TFECHAS[NOMBRE Y APELLIDO],TFECHAS[DESDE]),"")</f>
        <v>44805</v>
      </c>
      <c r="N287" s="35">
        <f>IF(Tabla20[[#This Row],[TIPO]]="Temporales",_xlfn.XLOOKUP(Tabla20[[#This Row],[NOMBRE Y APELLIDO]],TFECHAS[NOMBRE Y APELLIDO],TFECHAS[HASTA]),"")</f>
        <v>44986</v>
      </c>
      <c r="O287" s="39">
        <f>_xlfn.XLOOKUP(Tabla20[[#This Row],[COD]],TMES[COD],TMES[sbruto])</f>
        <v>10000</v>
      </c>
      <c r="P287" s="42">
        <f>_xlfn.XLOOKUP(Tabla20[[#This Row],[COD]],TMES[COD],TMES[ISR])</f>
        <v>0</v>
      </c>
      <c r="Q287" s="40">
        <f>_xlfn.XLOOKUP(Tabla20[[#This Row],[COD]],TMES[COD],TMES[SFS])</f>
        <v>304</v>
      </c>
      <c r="R287" s="40">
        <f>_xlfn.XLOOKUP(Tabla20[[#This Row],[COD]],TMES[COD],TMES[AFP])</f>
        <v>287</v>
      </c>
      <c r="S287" s="40">
        <f>Tabla20[[#This Row],[sbruto]]-SUM(Tabla20[[#This Row],[ISR]:[AFP]])-Tabla20[[#This Row],[sneto]]</f>
        <v>25</v>
      </c>
      <c r="T287" s="40">
        <f>_xlfn.XLOOKUP(Tabla20[[#This Row],[COD]],TMES[COD],TMES[sneto])</f>
        <v>9384</v>
      </c>
      <c r="U287" s="28" t="str">
        <f>_xlfn.XLOOKUP(Tabla20[[#This Row],[cedula]],Tabla11[Numero Documento],Tabla11[GEN])</f>
        <v>F</v>
      </c>
      <c r="V287" s="29" t="str">
        <f>_xlfn.XLOOKUP(Tabla20[[#This Row],[cedula]],TMODELO[Numero Documento],TMODELO[Lugar Funciones Codigo])</f>
        <v>01.83.00.00.00.18</v>
      </c>
    </row>
    <row r="288" spans="1:22">
      <c r="A288" s="38" t="s">
        <v>3051</v>
      </c>
      <c r="B288" s="38" t="s">
        <v>4793</v>
      </c>
      <c r="C288" s="38" t="s">
        <v>3088</v>
      </c>
      <c r="D288" s="38" t="str">
        <f>Tabla20[[#This Row],[cedula]]&amp;Tabla20[[#This Row],[ctapresup]]</f>
        <v>001193777112.1.1.2.08</v>
      </c>
      <c r="E288" s="38" t="s">
        <v>2802</v>
      </c>
      <c r="F288" s="38" t="str">
        <f>_xlfn.XLOOKUP(Tabla20[[#This Row],[cedula]],TMODELO[Numero Documento],TMODELO[Empleado])</f>
        <v>GABRIEL ORBE SERRANO</v>
      </c>
      <c r="G288" s="38" t="str">
        <f>_xlfn.XLOOKUP(Tabla20[[#This Row],[cedula]],TMODELO[Numero Documento],TMODELO[Cargo])</f>
        <v>INSPECTOR DE ESP. PUBLICO</v>
      </c>
      <c r="H288" s="38" t="str">
        <f>_xlfn.XLOOKUP(Tabla20[[#This Row],[cedula]],TMODELO[Numero Documento],TMODELO[Lugar Funciones])</f>
        <v>COMISION NACIONAL DE ESPECTACULOS PUBLICOS Y RADIOFONIA</v>
      </c>
      <c r="I288" s="45" t="str">
        <f>_xlfn.XLOOKUP(Tabla20[[#This Row],[cedula]],TCARRERA[CEDULA],TCARRERA[CATEGORIA DEL SERVIDOR],"")</f>
        <v/>
      </c>
      <c r="J288" s="45" t="str">
        <f>Tabla20[[#This Row],[TIPO]]</f>
        <v>TEMPORALES</v>
      </c>
      <c r="K28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8" s="24" t="str">
        <f>IF(Tabla20[[#This Row],[CARRERA]]="CARRERA ADMINISTRATIVA",Tabla20[[#This Row],[CARRERA]],Tabla20[[#This Row],[STATUS]])</f>
        <v>TEMPORALES</v>
      </c>
      <c r="M288" s="35">
        <f>IF(Tabla20[[#This Row],[TIPO]]="Temporales",_xlfn.XLOOKUP(Tabla20[[#This Row],[NOMBRE Y APELLIDO]],TFECHAS[NOMBRE Y APELLIDO],TFECHAS[DESDE]),"")</f>
        <v>44805</v>
      </c>
      <c r="N288" s="35">
        <f>IF(Tabla20[[#This Row],[TIPO]]="Temporales",_xlfn.XLOOKUP(Tabla20[[#This Row],[NOMBRE Y APELLIDO]],TFECHAS[NOMBRE Y APELLIDO],TFECHAS[HASTA]),"")</f>
        <v>44986</v>
      </c>
      <c r="O288" s="39">
        <f>_xlfn.XLOOKUP(Tabla20[[#This Row],[COD]],TMES[COD],TMES[sbruto])</f>
        <v>10000</v>
      </c>
      <c r="P288" s="41">
        <f>_xlfn.XLOOKUP(Tabla20[[#This Row],[COD]],TMES[COD],TMES[ISR])</f>
        <v>0</v>
      </c>
      <c r="Q288" s="40">
        <f>_xlfn.XLOOKUP(Tabla20[[#This Row],[COD]],TMES[COD],TMES[SFS])</f>
        <v>304</v>
      </c>
      <c r="R288" s="40">
        <f>_xlfn.XLOOKUP(Tabla20[[#This Row],[COD]],TMES[COD],TMES[AFP])</f>
        <v>287</v>
      </c>
      <c r="S288" s="40">
        <f>Tabla20[[#This Row],[sbruto]]-SUM(Tabla20[[#This Row],[ISR]:[AFP]])-Tabla20[[#This Row],[sneto]]</f>
        <v>25</v>
      </c>
      <c r="T288" s="40">
        <f>_xlfn.XLOOKUP(Tabla20[[#This Row],[COD]],TMES[COD],TMES[sneto])</f>
        <v>9384</v>
      </c>
      <c r="U288" s="28" t="str">
        <f>_xlfn.XLOOKUP(Tabla20[[#This Row],[cedula]],Tabla11[Numero Documento],Tabla11[GEN])</f>
        <v>M</v>
      </c>
      <c r="V288" s="29" t="str">
        <f>_xlfn.XLOOKUP(Tabla20[[#This Row],[cedula]],TMODELO[Numero Documento],TMODELO[Lugar Funciones Codigo])</f>
        <v>01.83.00.00.00.18</v>
      </c>
    </row>
    <row r="289" spans="1:22">
      <c r="A289" s="38" t="s">
        <v>3051</v>
      </c>
      <c r="B289" s="38" t="s">
        <v>4793</v>
      </c>
      <c r="C289" s="38" t="s">
        <v>3088</v>
      </c>
      <c r="D289" s="38" t="str">
        <f>Tabla20[[#This Row],[cedula]]&amp;Tabla20[[#This Row],[ctapresup]]</f>
        <v>402006783612.1.1.2.08</v>
      </c>
      <c r="E289" s="38" t="s">
        <v>2851</v>
      </c>
      <c r="F289" s="38" t="str">
        <f>_xlfn.XLOOKUP(Tabla20[[#This Row],[cedula]],TMODELO[Numero Documento],TMODELO[Empleado])</f>
        <v>MIGUEL ARTURO LIMA ARIAS</v>
      </c>
      <c r="G289" s="38" t="str">
        <f>_xlfn.XLOOKUP(Tabla20[[#This Row],[cedula]],TMODELO[Numero Documento],TMODELO[Cargo])</f>
        <v>INSPECTOR DE ESP. PUBLICO</v>
      </c>
      <c r="H289" s="38" t="str">
        <f>_xlfn.XLOOKUP(Tabla20[[#This Row],[cedula]],TMODELO[Numero Documento],TMODELO[Lugar Funciones])</f>
        <v>COMISION NACIONAL DE ESPECTACULOS PUBLICOS Y RADIOFONIA</v>
      </c>
      <c r="I289" s="45" t="str">
        <f>_xlfn.XLOOKUP(Tabla20[[#This Row],[cedula]],TCARRERA[CEDULA],TCARRERA[CATEGORIA DEL SERVIDOR],"")</f>
        <v/>
      </c>
      <c r="J289" s="45" t="str">
        <f>Tabla20[[#This Row],[TIPO]]</f>
        <v>TEMPORALES</v>
      </c>
      <c r="K28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9" s="24" t="str">
        <f>IF(Tabla20[[#This Row],[CARRERA]]="CARRERA ADMINISTRATIVA",Tabla20[[#This Row],[CARRERA]],Tabla20[[#This Row],[STATUS]])</f>
        <v>TEMPORALES</v>
      </c>
      <c r="M289" s="35">
        <f>IF(Tabla20[[#This Row],[TIPO]]="Temporales",_xlfn.XLOOKUP(Tabla20[[#This Row],[NOMBRE Y APELLIDO]],TFECHAS[NOMBRE Y APELLIDO],TFECHAS[DESDE]),"")</f>
        <v>44805</v>
      </c>
      <c r="N289" s="35">
        <f>IF(Tabla20[[#This Row],[TIPO]]="Temporales",_xlfn.XLOOKUP(Tabla20[[#This Row],[NOMBRE Y APELLIDO]],TFECHAS[NOMBRE Y APELLIDO],TFECHAS[HASTA]),"")</f>
        <v>44986</v>
      </c>
      <c r="O289" s="39">
        <f>_xlfn.XLOOKUP(Tabla20[[#This Row],[COD]],TMES[COD],TMES[sbruto])</f>
        <v>10000</v>
      </c>
      <c r="P289" s="41">
        <f>_xlfn.XLOOKUP(Tabla20[[#This Row],[COD]],TMES[COD],TMES[ISR])</f>
        <v>0</v>
      </c>
      <c r="Q289" s="40">
        <f>_xlfn.XLOOKUP(Tabla20[[#This Row],[COD]],TMES[COD],TMES[SFS])</f>
        <v>304</v>
      </c>
      <c r="R289" s="40">
        <f>_xlfn.XLOOKUP(Tabla20[[#This Row],[COD]],TMES[COD],TMES[AFP])</f>
        <v>287</v>
      </c>
      <c r="S289" s="40">
        <f>Tabla20[[#This Row],[sbruto]]-SUM(Tabla20[[#This Row],[ISR]:[AFP]])-Tabla20[[#This Row],[sneto]]</f>
        <v>25</v>
      </c>
      <c r="T289" s="40">
        <f>_xlfn.XLOOKUP(Tabla20[[#This Row],[COD]],TMES[COD],TMES[sneto])</f>
        <v>9384</v>
      </c>
      <c r="U289" s="28" t="str">
        <f>_xlfn.XLOOKUP(Tabla20[[#This Row],[cedula]],Tabla11[Numero Documento],Tabla11[GEN])</f>
        <v>M</v>
      </c>
      <c r="V289" s="29" t="str">
        <f>_xlfn.XLOOKUP(Tabla20[[#This Row],[cedula]],TMODELO[Numero Documento],TMODELO[Lugar Funciones Codigo])</f>
        <v>01.83.00.00.00.18</v>
      </c>
    </row>
    <row r="290" spans="1:22">
      <c r="A290" s="38" t="s">
        <v>3051</v>
      </c>
      <c r="B290" s="38" t="s">
        <v>4793</v>
      </c>
      <c r="C290" s="38" t="s">
        <v>3088</v>
      </c>
      <c r="D290" s="38" t="str">
        <f>Tabla20[[#This Row],[cedula]]&amp;Tabla20[[#This Row],[ctapresup]]</f>
        <v>402127342102.1.1.2.08</v>
      </c>
      <c r="E290" s="38" t="s">
        <v>2893</v>
      </c>
      <c r="F290" s="38" t="str">
        <f>_xlfn.XLOOKUP(Tabla20[[#This Row],[cedula]],TMODELO[Numero Documento],TMODELO[Empleado])</f>
        <v>YBO RENE SANCHEZ QUEZADA</v>
      </c>
      <c r="G290" s="38" t="str">
        <f>_xlfn.XLOOKUP(Tabla20[[#This Row],[cedula]],TMODELO[Numero Documento],TMODELO[Cargo])</f>
        <v>INSPECTOR DE ESP. PUBLICO</v>
      </c>
      <c r="H290" s="38" t="str">
        <f>_xlfn.XLOOKUP(Tabla20[[#This Row],[cedula]],TMODELO[Numero Documento],TMODELO[Lugar Funciones])</f>
        <v>COMISION NACIONAL DE ESPECTACULOS PUBLICOS Y RADIOFONIA</v>
      </c>
      <c r="I290" s="45" t="str">
        <f>_xlfn.XLOOKUP(Tabla20[[#This Row],[cedula]],TCARRERA[CEDULA],TCARRERA[CATEGORIA DEL SERVIDOR],"")</f>
        <v/>
      </c>
      <c r="J290" s="45" t="str">
        <f>Tabla20[[#This Row],[TIPO]]</f>
        <v>TEMPORALES</v>
      </c>
      <c r="K29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90" s="24" t="str">
        <f>IF(Tabla20[[#This Row],[CARRERA]]="CARRERA ADMINISTRATIVA",Tabla20[[#This Row],[CARRERA]],Tabla20[[#This Row],[STATUS]])</f>
        <v>TEMPORALES</v>
      </c>
      <c r="M290" s="35">
        <f>IF(Tabla20[[#This Row],[TIPO]]="Temporales",_xlfn.XLOOKUP(Tabla20[[#This Row],[NOMBRE Y APELLIDO]],TFECHAS[NOMBRE Y APELLIDO],TFECHAS[DESDE]),"")</f>
        <v>44805</v>
      </c>
      <c r="N290" s="35">
        <f>IF(Tabla20[[#This Row],[TIPO]]="Temporales",_xlfn.XLOOKUP(Tabla20[[#This Row],[NOMBRE Y APELLIDO]],TFECHAS[NOMBRE Y APELLIDO],TFECHAS[HASTA]),"")</f>
        <v>44986</v>
      </c>
      <c r="O290" s="39">
        <f>_xlfn.XLOOKUP(Tabla20[[#This Row],[COD]],TMES[COD],TMES[sbruto])</f>
        <v>10000</v>
      </c>
      <c r="P290" s="44">
        <f>_xlfn.XLOOKUP(Tabla20[[#This Row],[COD]],TMES[COD],TMES[ISR])</f>
        <v>0</v>
      </c>
      <c r="Q290" s="42">
        <f>_xlfn.XLOOKUP(Tabla20[[#This Row],[COD]],TMES[COD],TMES[SFS])</f>
        <v>304</v>
      </c>
      <c r="R290" s="42">
        <f>_xlfn.XLOOKUP(Tabla20[[#This Row],[COD]],TMES[COD],TMES[AFP])</f>
        <v>287</v>
      </c>
      <c r="S290" s="40">
        <f>Tabla20[[#This Row],[sbruto]]-SUM(Tabla20[[#This Row],[ISR]:[AFP]])-Tabla20[[#This Row],[sneto]]</f>
        <v>25</v>
      </c>
      <c r="T290" s="42">
        <f>_xlfn.XLOOKUP(Tabla20[[#This Row],[COD]],TMES[COD],TMES[sneto])</f>
        <v>9384</v>
      </c>
      <c r="U290" s="28" t="str">
        <f>_xlfn.XLOOKUP(Tabla20[[#This Row],[cedula]],Tabla11[Numero Documento],Tabla11[GEN])</f>
        <v>F</v>
      </c>
      <c r="V290" s="29" t="str">
        <f>_xlfn.XLOOKUP(Tabla20[[#This Row],[cedula]],TMODELO[Numero Documento],TMODELO[Lugar Funciones Codigo])</f>
        <v>01.83.00.00.00.18</v>
      </c>
    </row>
    <row r="291" spans="1:22" hidden="1">
      <c r="A291" s="38" t="s">
        <v>3052</v>
      </c>
      <c r="B291" s="38" t="s">
        <v>11</v>
      </c>
      <c r="C291" s="38" t="s">
        <v>3088</v>
      </c>
      <c r="D291" s="38" t="str">
        <f>Tabla20[[#This Row],[cedula]]&amp;Tabla20[[#This Row],[ctapresup]]</f>
        <v>223002382962.1.1.1.01</v>
      </c>
      <c r="E291" s="38" t="s">
        <v>1306</v>
      </c>
      <c r="F291" s="38" t="str">
        <f>_xlfn.XLOOKUP(Tabla20[[#This Row],[cedula]],TMODELO[Numero Documento],TMODELO[Empleado])</f>
        <v>AMAURY ENRIQUE FERREIRA DE JESUS</v>
      </c>
      <c r="G291" s="38" t="str">
        <f>_xlfn.XLOOKUP(Tabla20[[#This Row],[cedula]],TMODELO[Numero Documento],TMODELO[Cargo])</f>
        <v>SOPORTE TECNICO</v>
      </c>
      <c r="H291" s="38" t="str">
        <f>_xlfn.XLOOKUP(Tabla20[[#This Row],[cedula]],TMODELO[Numero Documento],TMODELO[Lugar Funciones])</f>
        <v>DEPARTAMENTO DE TECNOLOGIA DE LA INFORMACION Y COMUNICACION</v>
      </c>
      <c r="I291" s="45" t="str">
        <f>_xlfn.XLOOKUP(Tabla20[[#This Row],[cedula]],TCARRERA[CEDULA],TCARRERA[CATEGORIA DEL SERVIDOR],"")</f>
        <v>CARRERA ADMINISTRATIVA</v>
      </c>
      <c r="J291" s="45" t="str">
        <f>Tabla20[[#This Row],[TIPO]]</f>
        <v>FIJO</v>
      </c>
      <c r="K29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1" s="24" t="str">
        <f>IF(Tabla20[[#This Row],[CARRERA]]="CARRERA ADMINISTRATIVA",Tabla20[[#This Row],[CARRERA]],Tabla20[[#This Row],[STATUS]])</f>
        <v>CARRERA ADMINISTRATIVA</v>
      </c>
      <c r="M291" s="35" t="str">
        <f>IF(Tabla20[[#This Row],[TIPO]]="Temporales",_xlfn.XLOOKUP(Tabla20[[#This Row],[NOMBRE Y APELLIDO]],TFECHAS[NOMBRE Y APELLIDO],TFECHAS[DESDE]),"")</f>
        <v/>
      </c>
      <c r="N291" s="35" t="str">
        <f>IF(Tabla20[[#This Row],[TIPO]]="Temporales",_xlfn.XLOOKUP(Tabla20[[#This Row],[NOMBRE Y APELLIDO]],TFECHAS[NOMBRE Y APELLIDO],TFECHAS[HASTA]),"")</f>
        <v/>
      </c>
      <c r="O291" s="39">
        <f>_xlfn.XLOOKUP(Tabla20[[#This Row],[COD]],TMES[COD],TMES[sbruto])</f>
        <v>65000</v>
      </c>
      <c r="P291" s="42">
        <f>_xlfn.XLOOKUP(Tabla20[[#This Row],[COD]],TMES[COD],TMES[ISR])</f>
        <v>4427.58</v>
      </c>
      <c r="Q291" s="40">
        <f>_xlfn.XLOOKUP(Tabla20[[#This Row],[COD]],TMES[COD],TMES[SFS])</f>
        <v>1976</v>
      </c>
      <c r="R291" s="40">
        <f>_xlfn.XLOOKUP(Tabla20[[#This Row],[COD]],TMES[COD],TMES[AFP])</f>
        <v>1865.5</v>
      </c>
      <c r="S291" s="40">
        <f>Tabla20[[#This Row],[sbruto]]-SUM(Tabla20[[#This Row],[ISR]:[AFP]])-Tabla20[[#This Row],[sneto]]</f>
        <v>4521</v>
      </c>
      <c r="T291" s="40">
        <f>_xlfn.XLOOKUP(Tabla20[[#This Row],[COD]],TMES[COD],TMES[sneto])</f>
        <v>52209.919999999998</v>
      </c>
      <c r="U291" s="28" t="str">
        <f>_xlfn.XLOOKUP(Tabla20[[#This Row],[cedula]],Tabla11[Numero Documento],Tabla11[GEN])</f>
        <v>M</v>
      </c>
      <c r="V291" s="29" t="str">
        <f>_xlfn.XLOOKUP(Tabla20[[#This Row],[cedula]],TMODELO[Numero Documento],TMODELO[Lugar Funciones Codigo])</f>
        <v>01.83.00.00.00.20</v>
      </c>
    </row>
    <row r="292" spans="1:22" hidden="1">
      <c r="A292" s="38" t="s">
        <v>3052</v>
      </c>
      <c r="B292" s="38" t="s">
        <v>11</v>
      </c>
      <c r="C292" s="38" t="s">
        <v>3088</v>
      </c>
      <c r="D292" s="38" t="str">
        <f>Tabla20[[#This Row],[cedula]]&amp;Tabla20[[#This Row],[ctapresup]]</f>
        <v>001188615742.1.1.1.01</v>
      </c>
      <c r="E292" s="38" t="s">
        <v>2194</v>
      </c>
      <c r="F292" s="38" t="str">
        <f>_xlfn.XLOOKUP(Tabla20[[#This Row],[cedula]],TMODELO[Numero Documento],TMODELO[Empleado])</f>
        <v>MIGUEL FELIX RODRIGUEZ POU</v>
      </c>
      <c r="G292" s="38" t="str">
        <f>_xlfn.XLOOKUP(Tabla20[[#This Row],[cedula]],TMODELO[Numero Documento],TMODELO[Cargo])</f>
        <v>ANALISTA SISTEMAS INFORMATICOS</v>
      </c>
      <c r="H292" s="38" t="str">
        <f>_xlfn.XLOOKUP(Tabla20[[#This Row],[cedula]],TMODELO[Numero Documento],TMODELO[Lugar Funciones])</f>
        <v>DEPARTAMENTO DE TECNOLOGIA DE LA INFORMACION Y COMUNICACION</v>
      </c>
      <c r="I292" s="45" t="str">
        <f>_xlfn.XLOOKUP(Tabla20[[#This Row],[cedula]],TCARRERA[CEDULA],TCARRERA[CATEGORIA DEL SERVIDOR],"")</f>
        <v/>
      </c>
      <c r="J292" s="45" t="str">
        <f>Tabla20[[#This Row],[TIPO]]</f>
        <v>FIJO</v>
      </c>
      <c r="K29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2" s="24" t="str">
        <f>IF(Tabla20[[#This Row],[CARRERA]]="CARRERA ADMINISTRATIVA",Tabla20[[#This Row],[CARRERA]],Tabla20[[#This Row],[STATUS]])</f>
        <v>FIJO</v>
      </c>
      <c r="M292" s="35" t="str">
        <f>IF(Tabla20[[#This Row],[TIPO]]="Temporales",_xlfn.XLOOKUP(Tabla20[[#This Row],[NOMBRE Y APELLIDO]],TFECHAS[NOMBRE Y APELLIDO],TFECHAS[DESDE]),"")</f>
        <v/>
      </c>
      <c r="N292" s="35" t="str">
        <f>IF(Tabla20[[#This Row],[TIPO]]="Temporales",_xlfn.XLOOKUP(Tabla20[[#This Row],[NOMBRE Y APELLIDO]],TFECHAS[NOMBRE Y APELLIDO],TFECHAS[HASTA]),"")</f>
        <v/>
      </c>
      <c r="O292" s="39">
        <f>_xlfn.XLOOKUP(Tabla20[[#This Row],[COD]],TMES[COD],TMES[sbruto])</f>
        <v>65000</v>
      </c>
      <c r="P292" s="44">
        <f>_xlfn.XLOOKUP(Tabla20[[#This Row],[COD]],TMES[COD],TMES[ISR])</f>
        <v>4427.58</v>
      </c>
      <c r="Q292" s="42">
        <f>_xlfn.XLOOKUP(Tabla20[[#This Row],[COD]],TMES[COD],TMES[SFS])</f>
        <v>1976</v>
      </c>
      <c r="R292" s="42">
        <f>_xlfn.XLOOKUP(Tabla20[[#This Row],[COD]],TMES[COD],TMES[AFP])</f>
        <v>1865.5</v>
      </c>
      <c r="S292" s="40">
        <f>Tabla20[[#This Row],[sbruto]]-SUM(Tabla20[[#This Row],[ISR]:[AFP]])-Tabla20[[#This Row],[sneto]]</f>
        <v>325</v>
      </c>
      <c r="T292" s="42">
        <f>_xlfn.XLOOKUP(Tabla20[[#This Row],[COD]],TMES[COD],TMES[sneto])</f>
        <v>56405.919999999998</v>
      </c>
      <c r="U292" s="28" t="str">
        <f>_xlfn.XLOOKUP(Tabla20[[#This Row],[cedula]],Tabla11[Numero Documento],Tabla11[GEN])</f>
        <v>M</v>
      </c>
      <c r="V292" s="29" t="str">
        <f>_xlfn.XLOOKUP(Tabla20[[#This Row],[cedula]],TMODELO[Numero Documento],TMODELO[Lugar Funciones Codigo])</f>
        <v>01.83.00.00.00.20</v>
      </c>
    </row>
    <row r="293" spans="1:22" hidden="1">
      <c r="A293" s="38" t="s">
        <v>3052</v>
      </c>
      <c r="B293" s="38" t="s">
        <v>11</v>
      </c>
      <c r="C293" s="38" t="s">
        <v>3088</v>
      </c>
      <c r="D293" s="38" t="str">
        <f>Tabla20[[#This Row],[cedula]]&amp;Tabla20[[#This Row],[ctapresup]]</f>
        <v>001183959462.1.1.1.01</v>
      </c>
      <c r="E293" s="38" t="s">
        <v>2281</v>
      </c>
      <c r="F293" s="38" t="str">
        <f>_xlfn.XLOOKUP(Tabla20[[#This Row],[cedula]],TMODELO[Numero Documento],TMODELO[Empleado])</f>
        <v>YASSAEL NUÑEZ MEDINA</v>
      </c>
      <c r="G293" s="38" t="str">
        <f>_xlfn.XLOOKUP(Tabla20[[#This Row],[cedula]],TMODELO[Numero Documento],TMODELO[Cargo])</f>
        <v>SOPORTE TECNICO</v>
      </c>
      <c r="H293" s="38" t="str">
        <f>_xlfn.XLOOKUP(Tabla20[[#This Row],[cedula]],TMODELO[Numero Documento],TMODELO[Lugar Funciones])</f>
        <v>DEPARTAMENTO DE TECNOLOGIA DE LA INFORMACION Y COMUNICACION</v>
      </c>
      <c r="I293" s="45" t="str">
        <f>_xlfn.XLOOKUP(Tabla20[[#This Row],[cedula]],TCARRERA[CEDULA],TCARRERA[CATEGORIA DEL SERVIDOR],"")</f>
        <v/>
      </c>
      <c r="J293" s="45" t="str">
        <f>Tabla20[[#This Row],[TIPO]]</f>
        <v>FIJO</v>
      </c>
      <c r="K29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3" s="24" t="str">
        <f>IF(Tabla20[[#This Row],[CARRERA]]="CARRERA ADMINISTRATIVA",Tabla20[[#This Row],[CARRERA]],Tabla20[[#This Row],[STATUS]])</f>
        <v>FIJO</v>
      </c>
      <c r="M293" s="35" t="str">
        <f>IF(Tabla20[[#This Row],[TIPO]]="Temporales",_xlfn.XLOOKUP(Tabla20[[#This Row],[NOMBRE Y APELLIDO]],TFECHAS[NOMBRE Y APELLIDO],TFECHAS[DESDE]),"")</f>
        <v/>
      </c>
      <c r="N293" s="35" t="str">
        <f>IF(Tabla20[[#This Row],[TIPO]]="Temporales",_xlfn.XLOOKUP(Tabla20[[#This Row],[NOMBRE Y APELLIDO]],TFECHAS[NOMBRE Y APELLIDO],TFECHAS[HASTA]),"")</f>
        <v/>
      </c>
      <c r="O293" s="39">
        <f>_xlfn.XLOOKUP(Tabla20[[#This Row],[COD]],TMES[COD],TMES[sbruto])</f>
        <v>60000</v>
      </c>
      <c r="P293" s="44">
        <f>_xlfn.XLOOKUP(Tabla20[[#This Row],[COD]],TMES[COD],TMES[ISR])</f>
        <v>3184.19</v>
      </c>
      <c r="Q293" s="40">
        <f>_xlfn.XLOOKUP(Tabla20[[#This Row],[COD]],TMES[COD],TMES[SFS])</f>
        <v>1824</v>
      </c>
      <c r="R293" s="40">
        <f>_xlfn.XLOOKUP(Tabla20[[#This Row],[COD]],TMES[COD],TMES[AFP])</f>
        <v>1722</v>
      </c>
      <c r="S293" s="40">
        <f>Tabla20[[#This Row],[sbruto]]-SUM(Tabla20[[#This Row],[ISR]:[AFP]])-Tabla20[[#This Row],[sneto]]</f>
        <v>5383.4499999999971</v>
      </c>
      <c r="T293" s="40">
        <f>_xlfn.XLOOKUP(Tabla20[[#This Row],[COD]],TMES[COD],TMES[sneto])</f>
        <v>47886.36</v>
      </c>
      <c r="U293" s="28" t="str">
        <f>_xlfn.XLOOKUP(Tabla20[[#This Row],[cedula]],Tabla11[Numero Documento],Tabla11[GEN])</f>
        <v>M</v>
      </c>
      <c r="V293" s="29" t="str">
        <f>_xlfn.XLOOKUP(Tabla20[[#This Row],[cedula]],TMODELO[Numero Documento],TMODELO[Lugar Funciones Codigo])</f>
        <v>01.83.00.00.00.20</v>
      </c>
    </row>
    <row r="294" spans="1:22" hidden="1">
      <c r="A294" s="38" t="s">
        <v>3052</v>
      </c>
      <c r="B294" s="38" t="s">
        <v>11</v>
      </c>
      <c r="C294" s="38" t="s">
        <v>3088</v>
      </c>
      <c r="D294" s="38" t="str">
        <f>Tabla20[[#This Row],[cedula]]&amp;Tabla20[[#This Row],[ctapresup]]</f>
        <v>001185286862.1.1.1.01</v>
      </c>
      <c r="E294" s="38" t="s">
        <v>2123</v>
      </c>
      <c r="F294" s="38" t="str">
        <f>_xlfn.XLOOKUP(Tabla20[[#This Row],[cedula]],TMODELO[Numero Documento],TMODELO[Empleado])</f>
        <v>JASIEL MONTERO JAQUEZ</v>
      </c>
      <c r="G294" s="38" t="str">
        <f>_xlfn.XLOOKUP(Tabla20[[#This Row],[cedula]],TMODELO[Numero Documento],TMODELO[Cargo])</f>
        <v>SOPORTE TECNICO</v>
      </c>
      <c r="H294" s="38" t="str">
        <f>_xlfn.XLOOKUP(Tabla20[[#This Row],[cedula]],TMODELO[Numero Documento],TMODELO[Lugar Funciones])</f>
        <v>DEPARTAMENTO DE TECNOLOGIA DE LA INFORMACION Y COMUNICACION</v>
      </c>
      <c r="I294" s="45" t="str">
        <f>_xlfn.XLOOKUP(Tabla20[[#This Row],[cedula]],TCARRERA[CEDULA],TCARRERA[CATEGORIA DEL SERVIDOR],"")</f>
        <v/>
      </c>
      <c r="J294" s="45" t="str">
        <f>Tabla20[[#This Row],[TIPO]]</f>
        <v>FIJO</v>
      </c>
      <c r="K29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4" s="24" t="str">
        <f>IF(Tabla20[[#This Row],[CARRERA]]="CARRERA ADMINISTRATIVA",Tabla20[[#This Row],[CARRERA]],Tabla20[[#This Row],[STATUS]])</f>
        <v>FIJO</v>
      </c>
      <c r="M294" s="35" t="str">
        <f>IF(Tabla20[[#This Row],[TIPO]]="Temporales",_xlfn.XLOOKUP(Tabla20[[#This Row],[NOMBRE Y APELLIDO]],TFECHAS[NOMBRE Y APELLIDO],TFECHAS[DESDE]),"")</f>
        <v/>
      </c>
      <c r="N294" s="35" t="str">
        <f>IF(Tabla20[[#This Row],[TIPO]]="Temporales",_xlfn.XLOOKUP(Tabla20[[#This Row],[NOMBRE Y APELLIDO]],TFECHAS[NOMBRE Y APELLIDO],TFECHAS[HASTA]),"")</f>
        <v/>
      </c>
      <c r="O294" s="39">
        <f>_xlfn.XLOOKUP(Tabla20[[#This Row],[COD]],TMES[COD],TMES[sbruto])</f>
        <v>45000</v>
      </c>
      <c r="P294" s="44">
        <f>_xlfn.XLOOKUP(Tabla20[[#This Row],[COD]],TMES[COD],TMES[ISR])</f>
        <v>1148.33</v>
      </c>
      <c r="Q294" s="40">
        <f>_xlfn.XLOOKUP(Tabla20[[#This Row],[COD]],TMES[COD],TMES[SFS])</f>
        <v>1368</v>
      </c>
      <c r="R294" s="40">
        <f>_xlfn.XLOOKUP(Tabla20[[#This Row],[COD]],TMES[COD],TMES[AFP])</f>
        <v>1291.5</v>
      </c>
      <c r="S294" s="40">
        <f>Tabla20[[#This Row],[sbruto]]-SUM(Tabla20[[#This Row],[ISR]:[AFP]])-Tabla20[[#This Row],[sneto]]</f>
        <v>7796.1299999999974</v>
      </c>
      <c r="T294" s="40">
        <f>_xlfn.XLOOKUP(Tabla20[[#This Row],[COD]],TMES[COD],TMES[sneto])</f>
        <v>33396.04</v>
      </c>
      <c r="U294" s="28" t="str">
        <f>_xlfn.XLOOKUP(Tabla20[[#This Row],[cedula]],Tabla11[Numero Documento],Tabla11[GEN])</f>
        <v>F</v>
      </c>
      <c r="V294" s="29" t="str">
        <f>_xlfn.XLOOKUP(Tabla20[[#This Row],[cedula]],TMODELO[Numero Documento],TMODELO[Lugar Funciones Codigo])</f>
        <v>01.83.00.00.00.20</v>
      </c>
    </row>
    <row r="295" spans="1:22">
      <c r="A295" s="38" t="s">
        <v>3051</v>
      </c>
      <c r="B295" s="38" t="s">
        <v>4793</v>
      </c>
      <c r="C295" s="38" t="s">
        <v>3088</v>
      </c>
      <c r="D295" s="38" t="str">
        <f>Tabla20[[#This Row],[cedula]]&amp;Tabla20[[#This Row],[ctapresup]]</f>
        <v>001089241762.1.1.2.08</v>
      </c>
      <c r="E295" s="38" t="s">
        <v>2841</v>
      </c>
      <c r="F295" s="38" t="str">
        <f>_xlfn.XLOOKUP(Tabla20[[#This Row],[cedula]],TMODELO[Numero Documento],TMODELO[Empleado])</f>
        <v>MARIA OLIMPIA GARCIA SANCHEZ DE ROSARIO</v>
      </c>
      <c r="G295" s="38" t="str">
        <f>_xlfn.XLOOKUP(Tabla20[[#This Row],[cedula]],TMODELO[Numero Documento],TMODELO[Cargo])</f>
        <v>GESTOR CULTURAL</v>
      </c>
      <c r="H295" s="38" t="str">
        <f>_xlfn.XLOOKUP(Tabla20[[#This Row],[cedula]],TMODELO[Numero Documento],TMODELO[Lugar Funciones])</f>
        <v>DEPARTAMENTO DE TECNOLOGIA DE LA INFORMACION Y COMUNICACION</v>
      </c>
      <c r="I295" s="45" t="str">
        <f>_xlfn.XLOOKUP(Tabla20[[#This Row],[cedula]],TCARRERA[CEDULA],TCARRERA[CATEGORIA DEL SERVIDOR],"")</f>
        <v/>
      </c>
      <c r="J295" s="45" t="str">
        <f>Tabla20[[#This Row],[TIPO]]</f>
        <v>TEMPORALES</v>
      </c>
      <c r="K29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95" s="24" t="str">
        <f>IF(Tabla20[[#This Row],[CARRERA]]="CARRERA ADMINISTRATIVA",Tabla20[[#This Row],[CARRERA]],Tabla20[[#This Row],[STATUS]])</f>
        <v>TEMPORALES</v>
      </c>
      <c r="M295" s="35">
        <f>IF(Tabla20[[#This Row],[TIPO]]="Temporales",_xlfn.XLOOKUP(Tabla20[[#This Row],[NOMBRE Y APELLIDO]],TFECHAS[NOMBRE Y APELLIDO],TFECHAS[DESDE]),"")</f>
        <v>44805</v>
      </c>
      <c r="N295" s="35">
        <f>IF(Tabla20[[#This Row],[TIPO]]="Temporales",_xlfn.XLOOKUP(Tabla20[[#This Row],[NOMBRE Y APELLIDO]],TFECHAS[NOMBRE Y APELLIDO],TFECHAS[HASTA]),"")</f>
        <v>44986</v>
      </c>
      <c r="O295" s="39">
        <f>_xlfn.XLOOKUP(Tabla20[[#This Row],[COD]],TMES[COD],TMES[sbruto])</f>
        <v>30000</v>
      </c>
      <c r="P295" s="41">
        <f>_xlfn.XLOOKUP(Tabla20[[#This Row],[COD]],TMES[COD],TMES[ISR])</f>
        <v>0</v>
      </c>
      <c r="Q295" s="40">
        <f>_xlfn.XLOOKUP(Tabla20[[#This Row],[COD]],TMES[COD],TMES[SFS])</f>
        <v>912</v>
      </c>
      <c r="R295" s="40">
        <f>_xlfn.XLOOKUP(Tabla20[[#This Row],[COD]],TMES[COD],TMES[AFP])</f>
        <v>861</v>
      </c>
      <c r="S295" s="40">
        <f>Tabla20[[#This Row],[sbruto]]-SUM(Tabla20[[#This Row],[ISR]:[AFP]])-Tabla20[[#This Row],[sneto]]</f>
        <v>25</v>
      </c>
      <c r="T295" s="40">
        <f>_xlfn.XLOOKUP(Tabla20[[#This Row],[COD]],TMES[COD],TMES[sneto])</f>
        <v>28202</v>
      </c>
      <c r="U295" s="28" t="str">
        <f>_xlfn.XLOOKUP(Tabla20[[#This Row],[cedula]],Tabla11[Numero Documento],Tabla11[GEN])</f>
        <v>F</v>
      </c>
      <c r="V295" s="29" t="str">
        <f>_xlfn.XLOOKUP(Tabla20[[#This Row],[cedula]],TMODELO[Numero Documento],TMODELO[Lugar Funciones Codigo])</f>
        <v>01.83.00.00.00.20</v>
      </c>
    </row>
    <row r="296" spans="1:22">
      <c r="A296" s="38" t="s">
        <v>3051</v>
      </c>
      <c r="B296" s="38" t="s">
        <v>4793</v>
      </c>
      <c r="C296" s="38" t="s">
        <v>3088</v>
      </c>
      <c r="D296" s="38" t="str">
        <f>Tabla20[[#This Row],[cedula]]&amp;Tabla20[[#This Row],[ctapresup]]</f>
        <v>402092475642.1.1.2.08</v>
      </c>
      <c r="E296" s="38" t="s">
        <v>2884</v>
      </c>
      <c r="F296" s="38" t="str">
        <f>_xlfn.XLOOKUP(Tabla20[[#This Row],[cedula]],TMODELO[Numero Documento],TMODELO[Empleado])</f>
        <v>TAIS DE JESUS RODRIGUEZ</v>
      </c>
      <c r="G296" s="38" t="str">
        <f>_xlfn.XLOOKUP(Tabla20[[#This Row],[cedula]],TMODELO[Numero Documento],TMODELO[Cargo])</f>
        <v>SOPORTE TECNICO INFORMATICO</v>
      </c>
      <c r="H296" s="38" t="str">
        <f>_xlfn.XLOOKUP(Tabla20[[#This Row],[cedula]],TMODELO[Numero Documento],TMODELO[Lugar Funciones])</f>
        <v>DEPARTAMENTO DE TECNOLOGIA DE LA INFORMACION Y COMUNICACION</v>
      </c>
      <c r="I296" s="45" t="str">
        <f>_xlfn.XLOOKUP(Tabla20[[#This Row],[cedula]],TCARRERA[CEDULA],TCARRERA[CATEGORIA DEL SERVIDOR],"")</f>
        <v/>
      </c>
      <c r="J296" s="45" t="str">
        <f>Tabla20[[#This Row],[TIPO]]</f>
        <v>TEMPORALES</v>
      </c>
      <c r="K29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96" s="24" t="str">
        <f>IF(Tabla20[[#This Row],[CARRERA]]="CARRERA ADMINISTRATIVA",Tabla20[[#This Row],[CARRERA]],Tabla20[[#This Row],[STATUS]])</f>
        <v>TEMPORALES</v>
      </c>
      <c r="M296" s="35">
        <f>IF(Tabla20[[#This Row],[TIPO]]="Temporales",_xlfn.XLOOKUP(Tabla20[[#This Row],[NOMBRE Y APELLIDO]],TFECHAS[NOMBRE Y APELLIDO],TFECHAS[DESDE]),"")</f>
        <v>44805</v>
      </c>
      <c r="N296" s="35">
        <f>IF(Tabla20[[#This Row],[TIPO]]="Temporales",_xlfn.XLOOKUP(Tabla20[[#This Row],[NOMBRE Y APELLIDO]],TFECHAS[NOMBRE Y APELLIDO],TFECHAS[HASTA]),"")</f>
        <v>44986</v>
      </c>
      <c r="O296" s="39">
        <f>_xlfn.XLOOKUP(Tabla20[[#This Row],[COD]],TMES[COD],TMES[sbruto])</f>
        <v>30000</v>
      </c>
      <c r="P296" s="44">
        <f>_xlfn.XLOOKUP(Tabla20[[#This Row],[COD]],TMES[COD],TMES[ISR])</f>
        <v>0</v>
      </c>
      <c r="Q296" s="40">
        <f>_xlfn.XLOOKUP(Tabla20[[#This Row],[COD]],TMES[COD],TMES[SFS])</f>
        <v>912</v>
      </c>
      <c r="R296" s="40">
        <f>_xlfn.XLOOKUP(Tabla20[[#This Row],[COD]],TMES[COD],TMES[AFP])</f>
        <v>861</v>
      </c>
      <c r="S296" s="40">
        <f>Tabla20[[#This Row],[sbruto]]-SUM(Tabla20[[#This Row],[ISR]:[AFP]])-Tabla20[[#This Row],[sneto]]</f>
        <v>25</v>
      </c>
      <c r="T296" s="40">
        <f>_xlfn.XLOOKUP(Tabla20[[#This Row],[COD]],TMES[COD],TMES[sneto])</f>
        <v>28202</v>
      </c>
      <c r="U296" s="28" t="str">
        <f>_xlfn.XLOOKUP(Tabla20[[#This Row],[cedula]],Tabla11[Numero Documento],Tabla11[GEN])</f>
        <v>F</v>
      </c>
      <c r="V296" s="29" t="str">
        <f>_xlfn.XLOOKUP(Tabla20[[#This Row],[cedula]],TMODELO[Numero Documento],TMODELO[Lugar Funciones Codigo])</f>
        <v>01.83.00.00.00.20</v>
      </c>
    </row>
    <row r="297" spans="1:22">
      <c r="A297" s="38" t="s">
        <v>3051</v>
      </c>
      <c r="B297" s="38" t="s">
        <v>4793</v>
      </c>
      <c r="C297" s="38" t="s">
        <v>3088</v>
      </c>
      <c r="D297" s="38" t="str">
        <f>Tabla20[[#This Row],[cedula]]&amp;Tabla20[[#This Row],[ctapresup]]</f>
        <v>001176856102.1.1.2.08</v>
      </c>
      <c r="E297" s="38" t="s">
        <v>2872</v>
      </c>
      <c r="F297" s="38" t="str">
        <f>_xlfn.XLOOKUP(Tabla20[[#This Row],[cedula]],TMODELO[Numero Documento],TMODELO[Empleado])</f>
        <v>ROHMER ALEXANDER BILLINI SANCHEZ</v>
      </c>
      <c r="G297" s="38" t="str">
        <f>_xlfn.XLOOKUP(Tabla20[[#This Row],[cedula]],TMODELO[Numero Documento],TMODELO[Cargo])</f>
        <v>ENCARGADO DIVISION</v>
      </c>
      <c r="H297" s="38" t="str">
        <f>_xlfn.XLOOKUP(Tabla20[[#This Row],[cedula]],TMODELO[Numero Documento],TMODELO[Lugar Funciones])</f>
        <v>DIVISION DE OPERACIONES TIC</v>
      </c>
      <c r="I297" s="45" t="str">
        <f>_xlfn.XLOOKUP(Tabla20[[#This Row],[cedula]],TCARRERA[CEDULA],TCARRERA[CATEGORIA DEL SERVIDOR],"")</f>
        <v/>
      </c>
      <c r="J297" s="45" t="str">
        <f>Tabla20[[#This Row],[TIPO]]</f>
        <v>TEMPORALES</v>
      </c>
      <c r="K29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97" s="24" t="str">
        <f>IF(Tabla20[[#This Row],[CARRERA]]="CARRERA ADMINISTRATIVA",Tabla20[[#This Row],[CARRERA]],Tabla20[[#This Row],[STATUS]])</f>
        <v>TEMPORALES</v>
      </c>
      <c r="M297" s="35">
        <f>IF(Tabla20[[#This Row],[TIPO]]="Temporales",_xlfn.XLOOKUP(Tabla20[[#This Row],[NOMBRE Y APELLIDO]],TFECHAS[NOMBRE Y APELLIDO],TFECHAS[DESDE]),"")</f>
        <v>44866</v>
      </c>
      <c r="N297" s="35">
        <f>IF(Tabla20[[#This Row],[TIPO]]="Temporales",_xlfn.XLOOKUP(Tabla20[[#This Row],[NOMBRE Y APELLIDO]],TFECHAS[NOMBRE Y APELLIDO],TFECHAS[HASTA]),"")</f>
        <v>45047</v>
      </c>
      <c r="O297" s="39">
        <f>_xlfn.XLOOKUP(Tabla20[[#This Row],[COD]],TMES[COD],TMES[sbruto])</f>
        <v>95000</v>
      </c>
      <c r="P297" s="44">
        <f>_xlfn.XLOOKUP(Tabla20[[#This Row],[COD]],TMES[COD],TMES[ISR])</f>
        <v>10929.24</v>
      </c>
      <c r="Q297" s="42">
        <f>_xlfn.XLOOKUP(Tabla20[[#This Row],[COD]],TMES[COD],TMES[SFS])</f>
        <v>2888</v>
      </c>
      <c r="R297" s="42">
        <f>_xlfn.XLOOKUP(Tabla20[[#This Row],[COD]],TMES[COD],TMES[AFP])</f>
        <v>2726.5</v>
      </c>
      <c r="S297" s="40">
        <f>Tabla20[[#This Row],[sbruto]]-SUM(Tabla20[[#This Row],[ISR]:[AFP]])-Tabla20[[#This Row],[sneto]]</f>
        <v>25.000000000014552</v>
      </c>
      <c r="T297" s="42">
        <f>_xlfn.XLOOKUP(Tabla20[[#This Row],[COD]],TMES[COD],TMES[sneto])</f>
        <v>78431.259999999995</v>
      </c>
      <c r="U297" s="28" t="str">
        <f>_xlfn.XLOOKUP(Tabla20[[#This Row],[cedula]],Tabla11[Numero Documento],Tabla11[GEN])</f>
        <v>M</v>
      </c>
      <c r="V297" s="29" t="str">
        <f>_xlfn.XLOOKUP(Tabla20[[#This Row],[cedula]],TMODELO[Numero Documento],TMODELO[Lugar Funciones Codigo])</f>
        <v>01.83.00.00.00.20.02</v>
      </c>
    </row>
    <row r="298" spans="1:22" hidden="1">
      <c r="A298" s="38" t="s">
        <v>3052</v>
      </c>
      <c r="B298" s="38" t="s">
        <v>11</v>
      </c>
      <c r="C298" s="38" t="s">
        <v>3091</v>
      </c>
      <c r="D298" s="38" t="str">
        <f>Tabla20[[#This Row],[cedula]]&amp;Tabla20[[#This Row],[ctapresup]]</f>
        <v>001048747892.1.1.1.01</v>
      </c>
      <c r="E298" s="38" t="s">
        <v>1496</v>
      </c>
      <c r="F298" s="38" t="str">
        <f>_xlfn.XLOOKUP(Tabla20[[#This Row],[cedula]],TMODELO[Numero Documento],TMODELO[Empleado])</f>
        <v>SANTA VICTORIA CEDEÑO LIRIANO</v>
      </c>
      <c r="G298" s="38" t="str">
        <f>_xlfn.XLOOKUP(Tabla20[[#This Row],[cedula]],TMODELO[Numero Documento],TMODELO[Cargo])</f>
        <v>ENC. SECC. PERSONAL</v>
      </c>
      <c r="H298" s="38" t="str">
        <f>_xlfn.XLOOKUP(Tabla20[[#This Row],[cedula]],TMODELO[Numero Documento],TMODELO[Lugar Funciones])</f>
        <v>PATRONATO CIUDAD COLONIAL</v>
      </c>
      <c r="I298" s="45" t="str">
        <f>_xlfn.XLOOKUP(Tabla20[[#This Row],[cedula]],TCARRERA[CEDULA],TCARRERA[CATEGORIA DEL SERVIDOR],"")</f>
        <v>CARRERA ADMINISTRATIVA</v>
      </c>
      <c r="J298" s="45" t="str">
        <f>Tabla20[[#This Row],[TIPO]]</f>
        <v>FIJO</v>
      </c>
      <c r="K298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98" s="24" t="str">
        <f>IF(Tabla20[[#This Row],[CARRERA]]="CARRERA ADMINISTRATIVA",Tabla20[[#This Row],[CARRERA]],Tabla20[[#This Row],[STATUS]])</f>
        <v>CARRERA ADMINISTRATIVA</v>
      </c>
      <c r="M298" s="35" t="str">
        <f>IF(Tabla20[[#This Row],[TIPO]]="Temporales",_xlfn.XLOOKUP(Tabla20[[#This Row],[NOMBRE Y APELLIDO]],TFECHAS[NOMBRE Y APELLIDO],TFECHAS[DESDE]),"")</f>
        <v/>
      </c>
      <c r="N298" s="35" t="str">
        <f>IF(Tabla20[[#This Row],[TIPO]]="Temporales",_xlfn.XLOOKUP(Tabla20[[#This Row],[NOMBRE Y APELLIDO]],TFECHAS[NOMBRE Y APELLIDO],TFECHAS[HASTA]),"")</f>
        <v/>
      </c>
      <c r="O298" s="39">
        <f>_xlfn.XLOOKUP(Tabla20[[#This Row],[COD]],TMES[COD],TMES[sbruto])</f>
        <v>50000</v>
      </c>
      <c r="P298" s="44">
        <f>_xlfn.XLOOKUP(Tabla20[[#This Row],[COD]],TMES[COD],TMES[ISR])</f>
        <v>1854</v>
      </c>
      <c r="Q298" s="40">
        <f>_xlfn.XLOOKUP(Tabla20[[#This Row],[COD]],TMES[COD],TMES[SFS])</f>
        <v>1520</v>
      </c>
      <c r="R298" s="40">
        <f>_xlfn.XLOOKUP(Tabla20[[#This Row],[COD]],TMES[COD],TMES[AFP])</f>
        <v>1435</v>
      </c>
      <c r="S298" s="40">
        <f>Tabla20[[#This Row],[sbruto]]-SUM(Tabla20[[#This Row],[ISR]:[AFP]])-Tabla20[[#This Row],[sneto]]</f>
        <v>1621</v>
      </c>
      <c r="T298" s="40">
        <f>_xlfn.XLOOKUP(Tabla20[[#This Row],[COD]],TMES[COD],TMES[sneto])</f>
        <v>43570</v>
      </c>
      <c r="U298" s="28" t="str">
        <f>_xlfn.XLOOKUP(Tabla20[[#This Row],[cedula]],Tabla11[Numero Documento],Tabla11[GEN])</f>
        <v>F</v>
      </c>
      <c r="V298" s="29" t="str">
        <f>_xlfn.XLOOKUP(Tabla20[[#This Row],[cedula]],TMODELO[Numero Documento],TMODELO[Lugar Funciones Codigo])</f>
        <v>01.83.00.00.00.21</v>
      </c>
    </row>
    <row r="299" spans="1:22" hidden="1">
      <c r="A299" s="38" t="s">
        <v>3052</v>
      </c>
      <c r="B299" s="38" t="s">
        <v>11</v>
      </c>
      <c r="C299" s="38" t="s">
        <v>3091</v>
      </c>
      <c r="D299" s="38" t="str">
        <f>Tabla20[[#This Row],[cedula]]&amp;Tabla20[[#This Row],[ctapresup]]</f>
        <v>001097137762.1.1.1.01</v>
      </c>
      <c r="E299" s="38" t="s">
        <v>2535</v>
      </c>
      <c r="F299" s="38" t="str">
        <f>_xlfn.XLOOKUP(Tabla20[[#This Row],[cedula]],TMODELO[Numero Documento],TMODELO[Empleado])</f>
        <v>YOVANNY CESPEDES TURBI</v>
      </c>
      <c r="G299" s="38" t="str">
        <f>_xlfn.XLOOKUP(Tabla20[[#This Row],[cedula]],TMODELO[Numero Documento],TMODELO[Cargo])</f>
        <v>ASISTENTE DEL DIRECTOR</v>
      </c>
      <c r="H299" s="38" t="str">
        <f>_xlfn.XLOOKUP(Tabla20[[#This Row],[cedula]],TMODELO[Numero Documento],TMODELO[Lugar Funciones])</f>
        <v>PATRONATO CIUDAD COLONIAL</v>
      </c>
      <c r="I299" s="45" t="str">
        <f>_xlfn.XLOOKUP(Tabla20[[#This Row],[cedula]],TCARRERA[CEDULA],TCARRERA[CATEGORIA DEL SERVIDOR],"")</f>
        <v/>
      </c>
      <c r="J299" s="45" t="str">
        <f>Tabla20[[#This Row],[TIPO]]</f>
        <v>FIJO</v>
      </c>
      <c r="K29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9" s="24" t="str">
        <f>IF(Tabla20[[#This Row],[CARRERA]]="CARRERA ADMINISTRATIVA",Tabla20[[#This Row],[CARRERA]],Tabla20[[#This Row],[STATUS]])</f>
        <v>FIJO</v>
      </c>
      <c r="M299" s="35" t="str">
        <f>IF(Tabla20[[#This Row],[TIPO]]="Temporales",_xlfn.XLOOKUP(Tabla20[[#This Row],[NOMBRE Y APELLIDO]],TFECHAS[NOMBRE Y APELLIDO],TFECHAS[DESDE]),"")</f>
        <v/>
      </c>
      <c r="N299" s="35" t="str">
        <f>IF(Tabla20[[#This Row],[TIPO]]="Temporales",_xlfn.XLOOKUP(Tabla20[[#This Row],[NOMBRE Y APELLIDO]],TFECHAS[NOMBRE Y APELLIDO],TFECHAS[HASTA]),"")</f>
        <v/>
      </c>
      <c r="O299" s="39">
        <f>_xlfn.XLOOKUP(Tabla20[[#This Row],[COD]],TMES[COD],TMES[sbruto])</f>
        <v>35000</v>
      </c>
      <c r="P299" s="44">
        <f>_xlfn.XLOOKUP(Tabla20[[#This Row],[COD]],TMES[COD],TMES[ISR])</f>
        <v>0</v>
      </c>
      <c r="Q299" s="40">
        <f>_xlfn.XLOOKUP(Tabla20[[#This Row],[COD]],TMES[COD],TMES[SFS])</f>
        <v>1064</v>
      </c>
      <c r="R299" s="40">
        <f>_xlfn.XLOOKUP(Tabla20[[#This Row],[COD]],TMES[COD],TMES[AFP])</f>
        <v>1004.5</v>
      </c>
      <c r="S299" s="40">
        <f>Tabla20[[#This Row],[sbruto]]-SUM(Tabla20[[#This Row],[ISR]:[AFP]])-Tabla20[[#This Row],[sneto]]</f>
        <v>75</v>
      </c>
      <c r="T299" s="40">
        <f>_xlfn.XLOOKUP(Tabla20[[#This Row],[COD]],TMES[COD],TMES[sneto])</f>
        <v>32856.5</v>
      </c>
      <c r="U299" s="28" t="str">
        <f>_xlfn.XLOOKUP(Tabla20[[#This Row],[cedula]],Tabla11[Numero Documento],Tabla11[GEN])</f>
        <v>M</v>
      </c>
      <c r="V299" s="29" t="str">
        <f>_xlfn.XLOOKUP(Tabla20[[#This Row],[cedula]],TMODELO[Numero Documento],TMODELO[Lugar Funciones Codigo])</f>
        <v>01.83.00.00.00.21</v>
      </c>
    </row>
    <row r="300" spans="1:22" hidden="1">
      <c r="A300" s="38" t="s">
        <v>3052</v>
      </c>
      <c r="B300" s="38" t="s">
        <v>11</v>
      </c>
      <c r="C300" s="38" t="s">
        <v>3091</v>
      </c>
      <c r="D300" s="38" t="str">
        <f>Tabla20[[#This Row],[cedula]]&amp;Tabla20[[#This Row],[ctapresup]]</f>
        <v>001082607612.1.1.1.01</v>
      </c>
      <c r="E300" s="38" t="s">
        <v>1489</v>
      </c>
      <c r="F300" s="38" t="str">
        <f>_xlfn.XLOOKUP(Tabla20[[#This Row],[cedula]],TMODELO[Numero Documento],TMODELO[Empleado])</f>
        <v>RAMONA GRACIELA PANIAGUA ALVAREZ</v>
      </c>
      <c r="G300" s="38" t="str">
        <f>_xlfn.XLOOKUP(Tabla20[[#This Row],[cedula]],TMODELO[Numero Documento],TMODELO[Cargo])</f>
        <v>SEC. CONTABILIDAD</v>
      </c>
      <c r="H300" s="38" t="str">
        <f>_xlfn.XLOOKUP(Tabla20[[#This Row],[cedula]],TMODELO[Numero Documento],TMODELO[Lugar Funciones])</f>
        <v>PATRONATO CIUDAD COLONIAL</v>
      </c>
      <c r="I300" s="45" t="str">
        <f>_xlfn.XLOOKUP(Tabla20[[#This Row],[cedula]],TCARRERA[CEDULA],TCARRERA[CATEGORIA DEL SERVIDOR],"")</f>
        <v>CARRERA ADMINISTRATIVA</v>
      </c>
      <c r="J300" s="45" t="str">
        <f>Tabla20[[#This Row],[TIPO]]</f>
        <v>FIJO</v>
      </c>
      <c r="K300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00" s="24" t="str">
        <f>IF(Tabla20[[#This Row],[CARRERA]]="CARRERA ADMINISTRATIVA",Tabla20[[#This Row],[CARRERA]],Tabla20[[#This Row],[STATUS]])</f>
        <v>CARRERA ADMINISTRATIVA</v>
      </c>
      <c r="M300" s="35" t="str">
        <f>IF(Tabla20[[#This Row],[TIPO]]="Temporales",_xlfn.XLOOKUP(Tabla20[[#This Row],[NOMBRE Y APELLIDO]],TFECHAS[NOMBRE Y APELLIDO],TFECHAS[DESDE]),"")</f>
        <v/>
      </c>
      <c r="N300" s="35" t="str">
        <f>IF(Tabla20[[#This Row],[TIPO]]="Temporales",_xlfn.XLOOKUP(Tabla20[[#This Row],[NOMBRE Y APELLIDO]],TFECHAS[NOMBRE Y APELLIDO],TFECHAS[HASTA]),"")</f>
        <v/>
      </c>
      <c r="O300" s="39">
        <f>_xlfn.XLOOKUP(Tabla20[[#This Row],[COD]],TMES[COD],TMES[sbruto])</f>
        <v>26250</v>
      </c>
      <c r="P300" s="44">
        <f>_xlfn.XLOOKUP(Tabla20[[#This Row],[COD]],TMES[COD],TMES[ISR])</f>
        <v>0</v>
      </c>
      <c r="Q300" s="40">
        <f>_xlfn.XLOOKUP(Tabla20[[#This Row],[COD]],TMES[COD],TMES[SFS])</f>
        <v>798</v>
      </c>
      <c r="R300" s="40">
        <f>_xlfn.XLOOKUP(Tabla20[[#This Row],[COD]],TMES[COD],TMES[AFP])</f>
        <v>753.38</v>
      </c>
      <c r="S300" s="40">
        <f>Tabla20[[#This Row],[sbruto]]-SUM(Tabla20[[#This Row],[ISR]:[AFP]])-Tabla20[[#This Row],[sneto]]</f>
        <v>75</v>
      </c>
      <c r="T300" s="40">
        <f>_xlfn.XLOOKUP(Tabla20[[#This Row],[COD]],TMES[COD],TMES[sneto])</f>
        <v>24623.62</v>
      </c>
      <c r="U300" s="28" t="str">
        <f>_xlfn.XLOOKUP(Tabla20[[#This Row],[cedula]],Tabla11[Numero Documento],Tabla11[GEN])</f>
        <v>F</v>
      </c>
      <c r="V300" s="29" t="str">
        <f>_xlfn.XLOOKUP(Tabla20[[#This Row],[cedula]],TMODELO[Numero Documento],TMODELO[Lugar Funciones Codigo])</f>
        <v>01.83.00.00.00.21</v>
      </c>
    </row>
    <row r="301" spans="1:22" hidden="1">
      <c r="A301" s="38" t="s">
        <v>3052</v>
      </c>
      <c r="B301" s="38" t="s">
        <v>11</v>
      </c>
      <c r="C301" s="38" t="s">
        <v>3091</v>
      </c>
      <c r="D301" s="38" t="str">
        <f>Tabla20[[#This Row],[cedula]]&amp;Tabla20[[#This Row],[ctapresup]]</f>
        <v>001041583242.1.1.1.01</v>
      </c>
      <c r="E301" s="38" t="s">
        <v>1490</v>
      </c>
      <c r="F301" s="38" t="str">
        <f>_xlfn.XLOOKUP(Tabla20[[#This Row],[cedula]],TMODELO[Numero Documento],TMODELO[Empleado])</f>
        <v>RAMONA SANCHEZ PEREZ</v>
      </c>
      <c r="G301" s="38" t="str">
        <f>_xlfn.XLOOKUP(Tabla20[[#This Row],[cedula]],TMODELO[Numero Documento],TMODELO[Cargo])</f>
        <v>ENC. DPTO. DE CONTABILIDAD</v>
      </c>
      <c r="H301" s="38" t="str">
        <f>_xlfn.XLOOKUP(Tabla20[[#This Row],[cedula]],TMODELO[Numero Documento],TMODELO[Lugar Funciones])</f>
        <v>PATRONATO CIUDAD COLONIAL</v>
      </c>
      <c r="I301" s="45" t="str">
        <f>_xlfn.XLOOKUP(Tabla20[[#This Row],[cedula]],TCARRERA[CEDULA],TCARRERA[CATEGORIA DEL SERVIDOR],"")</f>
        <v>CARRERA ADMINISTRATIVA</v>
      </c>
      <c r="J301" s="45" t="str">
        <f>Tabla20[[#This Row],[TIPO]]</f>
        <v>FIJO</v>
      </c>
      <c r="K30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01" s="24" t="str">
        <f>IF(Tabla20[[#This Row],[CARRERA]]="CARRERA ADMINISTRATIVA",Tabla20[[#This Row],[CARRERA]],Tabla20[[#This Row],[STATUS]])</f>
        <v>CARRERA ADMINISTRATIVA</v>
      </c>
      <c r="M301" s="35" t="str">
        <f>IF(Tabla20[[#This Row],[TIPO]]="Temporales",_xlfn.XLOOKUP(Tabla20[[#This Row],[NOMBRE Y APELLIDO]],TFECHAS[NOMBRE Y APELLIDO],TFECHAS[DESDE]),"")</f>
        <v/>
      </c>
      <c r="N301" s="35" t="str">
        <f>IF(Tabla20[[#This Row],[TIPO]]="Temporales",_xlfn.XLOOKUP(Tabla20[[#This Row],[NOMBRE Y APELLIDO]],TFECHAS[NOMBRE Y APELLIDO],TFECHAS[HASTA]),"")</f>
        <v/>
      </c>
      <c r="O301" s="39">
        <f>_xlfn.XLOOKUP(Tabla20[[#This Row],[COD]],TMES[COD],TMES[sbruto])</f>
        <v>25391.65</v>
      </c>
      <c r="P301" s="44">
        <f>_xlfn.XLOOKUP(Tabla20[[#This Row],[COD]],TMES[COD],TMES[ISR])</f>
        <v>0</v>
      </c>
      <c r="Q301" s="40">
        <f>_xlfn.XLOOKUP(Tabla20[[#This Row],[COD]],TMES[COD],TMES[SFS])</f>
        <v>771.91</v>
      </c>
      <c r="R301" s="40">
        <f>_xlfn.XLOOKUP(Tabla20[[#This Row],[COD]],TMES[COD],TMES[AFP])</f>
        <v>728.74</v>
      </c>
      <c r="S301" s="40">
        <f>Tabla20[[#This Row],[sbruto]]-SUM(Tabla20[[#This Row],[ISR]:[AFP]])-Tabla20[[#This Row],[sneto]]</f>
        <v>75</v>
      </c>
      <c r="T301" s="40">
        <f>_xlfn.XLOOKUP(Tabla20[[#This Row],[COD]],TMES[COD],TMES[sneto])</f>
        <v>23816</v>
      </c>
      <c r="U301" s="28" t="str">
        <f>_xlfn.XLOOKUP(Tabla20[[#This Row],[cedula]],Tabla11[Numero Documento],Tabla11[GEN])</f>
        <v>F</v>
      </c>
      <c r="V301" s="29" t="str">
        <f>_xlfn.XLOOKUP(Tabla20[[#This Row],[cedula]],TMODELO[Numero Documento],TMODELO[Lugar Funciones Codigo])</f>
        <v>01.83.00.00.00.21</v>
      </c>
    </row>
    <row r="302" spans="1:22" hidden="1">
      <c r="A302" s="38" t="s">
        <v>3052</v>
      </c>
      <c r="B302" s="38" t="s">
        <v>11</v>
      </c>
      <c r="C302" s="38" t="s">
        <v>3091</v>
      </c>
      <c r="D302" s="38" t="str">
        <f>Tabla20[[#This Row],[cedula]]&amp;Tabla20[[#This Row],[ctapresup]]</f>
        <v>033001461272.1.1.1.01</v>
      </c>
      <c r="E302" s="38" t="s">
        <v>1450</v>
      </c>
      <c r="F302" s="38" t="str">
        <f>_xlfn.XLOOKUP(Tabla20[[#This Row],[cedula]],TMODELO[Numero Documento],TMODELO[Empleado])</f>
        <v>LIGIA MARIA GENAO GOMEZ</v>
      </c>
      <c r="G302" s="38" t="str">
        <f>_xlfn.XLOOKUP(Tabla20[[#This Row],[cedula]],TMODELO[Numero Documento],TMODELO[Cargo])</f>
        <v>ASISTENTE DEL ASESOR-COORD.</v>
      </c>
      <c r="H302" s="38" t="str">
        <f>_xlfn.XLOOKUP(Tabla20[[#This Row],[cedula]],TMODELO[Numero Documento],TMODELO[Lugar Funciones])</f>
        <v>PATRONATO CIUDAD COLONIAL</v>
      </c>
      <c r="I302" s="45" t="str">
        <f>_xlfn.XLOOKUP(Tabla20[[#This Row],[cedula]],TCARRERA[CEDULA],TCARRERA[CATEGORIA DEL SERVIDOR],"")</f>
        <v>CARRERA ADMINISTRATIVA</v>
      </c>
      <c r="J302" s="45" t="str">
        <f>Tabla20[[#This Row],[TIPO]]</f>
        <v>FIJO</v>
      </c>
      <c r="K302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02" s="24" t="str">
        <f>IF(Tabla20[[#This Row],[CARRERA]]="CARRERA ADMINISTRATIVA",Tabla20[[#This Row],[CARRERA]],Tabla20[[#This Row],[STATUS]])</f>
        <v>CARRERA ADMINISTRATIVA</v>
      </c>
      <c r="M302" s="35" t="str">
        <f>IF(Tabla20[[#This Row],[TIPO]]="Temporales",_xlfn.XLOOKUP(Tabla20[[#This Row],[NOMBRE Y APELLIDO]],TFECHAS[NOMBRE Y APELLIDO],TFECHAS[DESDE]),"")</f>
        <v/>
      </c>
      <c r="N302" s="35" t="str">
        <f>IF(Tabla20[[#This Row],[TIPO]]="Temporales",_xlfn.XLOOKUP(Tabla20[[#This Row],[NOMBRE Y APELLIDO]],TFECHAS[NOMBRE Y APELLIDO],TFECHAS[HASTA]),"")</f>
        <v/>
      </c>
      <c r="O302" s="39">
        <f>_xlfn.XLOOKUP(Tabla20[[#This Row],[COD]],TMES[COD],TMES[sbruto])</f>
        <v>21850.63</v>
      </c>
      <c r="P302" s="44">
        <f>_xlfn.XLOOKUP(Tabla20[[#This Row],[COD]],TMES[COD],TMES[ISR])</f>
        <v>0</v>
      </c>
      <c r="Q302" s="40">
        <f>_xlfn.XLOOKUP(Tabla20[[#This Row],[COD]],TMES[COD],TMES[SFS])</f>
        <v>664.26</v>
      </c>
      <c r="R302" s="40">
        <f>_xlfn.XLOOKUP(Tabla20[[#This Row],[COD]],TMES[COD],TMES[AFP])</f>
        <v>627.11</v>
      </c>
      <c r="S302" s="40">
        <f>Tabla20[[#This Row],[sbruto]]-SUM(Tabla20[[#This Row],[ISR]:[AFP]])-Tabla20[[#This Row],[sneto]]</f>
        <v>1076.5200000000004</v>
      </c>
      <c r="T302" s="40">
        <f>_xlfn.XLOOKUP(Tabla20[[#This Row],[COD]],TMES[COD],TMES[sneto])</f>
        <v>19482.740000000002</v>
      </c>
      <c r="U302" s="28" t="str">
        <f>_xlfn.XLOOKUP(Tabla20[[#This Row],[cedula]],Tabla11[Numero Documento],Tabla11[GEN])</f>
        <v>F</v>
      </c>
      <c r="V302" s="29" t="str">
        <f>_xlfn.XLOOKUP(Tabla20[[#This Row],[cedula]],TMODELO[Numero Documento],TMODELO[Lugar Funciones Codigo])</f>
        <v>01.83.00.00.00.21</v>
      </c>
    </row>
    <row r="303" spans="1:22" hidden="1">
      <c r="A303" s="38" t="s">
        <v>3052</v>
      </c>
      <c r="B303" s="38" t="s">
        <v>11</v>
      </c>
      <c r="C303" s="38" t="s">
        <v>3091</v>
      </c>
      <c r="D303" s="38" t="str">
        <f>Tabla20[[#This Row],[cedula]]&amp;Tabla20[[#This Row],[ctapresup]]</f>
        <v>001073369272.1.1.1.01</v>
      </c>
      <c r="E303" s="38" t="s">
        <v>1411</v>
      </c>
      <c r="F303" s="38" t="str">
        <f>_xlfn.XLOOKUP(Tabla20[[#This Row],[cedula]],TMODELO[Numero Documento],TMODELO[Empleado])</f>
        <v>CARMEN LUISA ALMONTE MOYA</v>
      </c>
      <c r="G303" s="38" t="str">
        <f>_xlfn.XLOOKUP(Tabla20[[#This Row],[cedula]],TMODELO[Numero Documento],TMODELO[Cargo])</f>
        <v>SECRETARIA</v>
      </c>
      <c r="H303" s="38" t="str">
        <f>_xlfn.XLOOKUP(Tabla20[[#This Row],[cedula]],TMODELO[Numero Documento],TMODELO[Lugar Funciones])</f>
        <v>PATRONATO CIUDAD COLONIAL</v>
      </c>
      <c r="I303" s="45" t="str">
        <f>_xlfn.XLOOKUP(Tabla20[[#This Row],[cedula]],TCARRERA[CEDULA],TCARRERA[CATEGORIA DEL SERVIDOR],"")</f>
        <v>CARRERA ADMINISTRATIVA</v>
      </c>
      <c r="J303" s="45" t="str">
        <f>Tabla20[[#This Row],[TIPO]]</f>
        <v>FIJO</v>
      </c>
      <c r="K30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03" s="24" t="str">
        <f>IF(Tabla20[[#This Row],[CARRERA]]="CARRERA ADMINISTRATIVA",Tabla20[[#This Row],[CARRERA]],Tabla20[[#This Row],[STATUS]])</f>
        <v>CARRERA ADMINISTRATIVA</v>
      </c>
      <c r="M303" s="35" t="str">
        <f>IF(Tabla20[[#This Row],[TIPO]]="Temporales",_xlfn.XLOOKUP(Tabla20[[#This Row],[NOMBRE Y APELLIDO]],TFECHAS[NOMBRE Y APELLIDO],TFECHAS[DESDE]),"")</f>
        <v/>
      </c>
      <c r="N303" s="35" t="str">
        <f>IF(Tabla20[[#This Row],[TIPO]]="Temporales",_xlfn.XLOOKUP(Tabla20[[#This Row],[NOMBRE Y APELLIDO]],TFECHAS[NOMBRE Y APELLIDO],TFECHAS[HASTA]),"")</f>
        <v/>
      </c>
      <c r="O303" s="39">
        <f>_xlfn.XLOOKUP(Tabla20[[#This Row],[COD]],TMES[COD],TMES[sbruto])</f>
        <v>20900.61</v>
      </c>
      <c r="P303" s="42">
        <f>_xlfn.XLOOKUP(Tabla20[[#This Row],[COD]],TMES[COD],TMES[ISR])</f>
        <v>0</v>
      </c>
      <c r="Q303" s="42">
        <f>_xlfn.XLOOKUP(Tabla20[[#This Row],[COD]],TMES[COD],TMES[SFS])</f>
        <v>635.38</v>
      </c>
      <c r="R303" s="42">
        <f>_xlfn.XLOOKUP(Tabla20[[#This Row],[COD]],TMES[COD],TMES[AFP])</f>
        <v>599.85</v>
      </c>
      <c r="S303" s="40">
        <f>Tabla20[[#This Row],[sbruto]]-SUM(Tabla20[[#This Row],[ISR]:[AFP]])-Tabla20[[#This Row],[sneto]]</f>
        <v>7377.9900000000016</v>
      </c>
      <c r="T303" s="42">
        <f>_xlfn.XLOOKUP(Tabla20[[#This Row],[COD]],TMES[COD],TMES[sneto])</f>
        <v>12287.39</v>
      </c>
      <c r="U303" s="28" t="str">
        <f>_xlfn.XLOOKUP(Tabla20[[#This Row],[cedula]],Tabla11[Numero Documento],Tabla11[GEN])</f>
        <v>F</v>
      </c>
      <c r="V303" s="29" t="str">
        <f>_xlfn.XLOOKUP(Tabla20[[#This Row],[cedula]],TMODELO[Numero Documento],TMODELO[Lugar Funciones Codigo])</f>
        <v>01.83.00.00.00.21</v>
      </c>
    </row>
    <row r="304" spans="1:22" hidden="1">
      <c r="A304" s="38" t="s">
        <v>3052</v>
      </c>
      <c r="B304" s="38" t="s">
        <v>11</v>
      </c>
      <c r="C304" s="38" t="s">
        <v>3091</v>
      </c>
      <c r="D304" s="38" t="str">
        <f>Tabla20[[#This Row],[cedula]]&amp;Tabla20[[#This Row],[ctapresup]]</f>
        <v>001056530832.1.1.1.01</v>
      </c>
      <c r="E304" s="38" t="s">
        <v>1484</v>
      </c>
      <c r="F304" s="38" t="str">
        <f>_xlfn.XLOOKUP(Tabla20[[#This Row],[cedula]],TMODELO[Numero Documento],TMODELO[Empleado])</f>
        <v>PEDRO DIAZ</v>
      </c>
      <c r="G304" s="38" t="str">
        <f>_xlfn.XLOOKUP(Tabla20[[#This Row],[cedula]],TMODELO[Numero Documento],TMODELO[Cargo])</f>
        <v>AUDIOVISUAL OPERADOR DE EQUIPO</v>
      </c>
      <c r="H304" s="38" t="str">
        <f>_xlfn.XLOOKUP(Tabla20[[#This Row],[cedula]],TMODELO[Numero Documento],TMODELO[Lugar Funciones])</f>
        <v>PATRONATO CIUDAD COLONIAL</v>
      </c>
      <c r="I304" s="45" t="str">
        <f>_xlfn.XLOOKUP(Tabla20[[#This Row],[cedula]],TCARRERA[CEDULA],TCARRERA[CATEGORIA DEL SERVIDOR],"")</f>
        <v>CARRERA ADMINISTRATIVA</v>
      </c>
      <c r="J304" s="45" t="str">
        <f>Tabla20[[#This Row],[TIPO]]</f>
        <v>FIJO</v>
      </c>
      <c r="K304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04" s="24" t="str">
        <f>IF(Tabla20[[#This Row],[CARRERA]]="CARRERA ADMINISTRATIVA",Tabla20[[#This Row],[CARRERA]],Tabla20[[#This Row],[STATUS]])</f>
        <v>CARRERA ADMINISTRATIVA</v>
      </c>
      <c r="M304" s="35" t="str">
        <f>IF(Tabla20[[#This Row],[TIPO]]="Temporales",_xlfn.XLOOKUP(Tabla20[[#This Row],[NOMBRE Y APELLIDO]],TFECHAS[NOMBRE Y APELLIDO],TFECHAS[DESDE]),"")</f>
        <v/>
      </c>
      <c r="N304" s="35" t="str">
        <f>IF(Tabla20[[#This Row],[TIPO]]="Temporales",_xlfn.XLOOKUP(Tabla20[[#This Row],[NOMBRE Y APELLIDO]],TFECHAS[NOMBRE Y APELLIDO],TFECHAS[HASTA]),"")</f>
        <v/>
      </c>
      <c r="O304" s="39">
        <f>_xlfn.XLOOKUP(Tabla20[[#This Row],[COD]],TMES[COD],TMES[sbruto])</f>
        <v>18240.53</v>
      </c>
      <c r="P304" s="44">
        <f>_xlfn.XLOOKUP(Tabla20[[#This Row],[COD]],TMES[COD],TMES[ISR])</f>
        <v>0</v>
      </c>
      <c r="Q304" s="42">
        <f>_xlfn.XLOOKUP(Tabla20[[#This Row],[COD]],TMES[COD],TMES[SFS])</f>
        <v>554.51</v>
      </c>
      <c r="R304" s="42">
        <f>_xlfn.XLOOKUP(Tabla20[[#This Row],[COD]],TMES[COD],TMES[AFP])</f>
        <v>523.5</v>
      </c>
      <c r="S304" s="40">
        <f>Tabla20[[#This Row],[sbruto]]-SUM(Tabla20[[#This Row],[ISR]:[AFP]])-Tabla20[[#This Row],[sneto]]</f>
        <v>375</v>
      </c>
      <c r="T304" s="42">
        <f>_xlfn.XLOOKUP(Tabla20[[#This Row],[COD]],TMES[COD],TMES[sneto])</f>
        <v>16787.52</v>
      </c>
      <c r="U304" s="28" t="str">
        <f>_xlfn.XLOOKUP(Tabla20[[#This Row],[cedula]],Tabla11[Numero Documento],Tabla11[GEN])</f>
        <v>M</v>
      </c>
      <c r="V304" s="29" t="str">
        <f>_xlfn.XLOOKUP(Tabla20[[#This Row],[cedula]],TMODELO[Numero Documento],TMODELO[Lugar Funciones Codigo])</f>
        <v>01.83.00.00.00.21</v>
      </c>
    </row>
    <row r="305" spans="1:22" hidden="1">
      <c r="A305" s="38" t="s">
        <v>3052</v>
      </c>
      <c r="B305" s="38" t="s">
        <v>11</v>
      </c>
      <c r="C305" s="38" t="s">
        <v>3091</v>
      </c>
      <c r="D305" s="38" t="str">
        <f>Tabla20[[#This Row],[cedula]]&amp;Tabla20[[#This Row],[ctapresup]]</f>
        <v>001055229652.1.1.1.01</v>
      </c>
      <c r="E305" s="38" t="s">
        <v>1406</v>
      </c>
      <c r="F305" s="38" t="str">
        <f>_xlfn.XLOOKUP(Tabla20[[#This Row],[cedula]],TMODELO[Numero Documento],TMODELO[Empleado])</f>
        <v>CANDIDA PAULINA SANCHEZ ALVAREZ DE SANTANA</v>
      </c>
      <c r="G305" s="38" t="str">
        <f>_xlfn.XLOOKUP(Tabla20[[#This Row],[cedula]],TMODELO[Numero Documento],TMODELO[Cargo])</f>
        <v>SECRETARIA ADMINISTRATIVA</v>
      </c>
      <c r="H305" s="38" t="str">
        <f>_xlfn.XLOOKUP(Tabla20[[#This Row],[cedula]],TMODELO[Numero Documento],TMODELO[Lugar Funciones])</f>
        <v>PATRONATO CIUDAD COLONIAL</v>
      </c>
      <c r="I305" s="45" t="str">
        <f>_xlfn.XLOOKUP(Tabla20[[#This Row],[cedula]],TCARRERA[CEDULA],TCARRERA[CATEGORIA DEL SERVIDOR],"")</f>
        <v>CARRERA ADMINISTRATIVA</v>
      </c>
      <c r="J305" s="45" t="str">
        <f>Tabla20[[#This Row],[TIPO]]</f>
        <v>FIJO</v>
      </c>
      <c r="K305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05" s="24" t="str">
        <f>IF(Tabla20[[#This Row],[CARRERA]]="CARRERA ADMINISTRATIVA",Tabla20[[#This Row],[CARRERA]],Tabla20[[#This Row],[STATUS]])</f>
        <v>CARRERA ADMINISTRATIVA</v>
      </c>
      <c r="M305" s="35" t="str">
        <f>IF(Tabla20[[#This Row],[TIPO]]="Temporales",_xlfn.XLOOKUP(Tabla20[[#This Row],[NOMBRE Y APELLIDO]],TFECHAS[NOMBRE Y APELLIDO],TFECHAS[DESDE]),"")</f>
        <v/>
      </c>
      <c r="N305" s="35" t="str">
        <f>IF(Tabla20[[#This Row],[TIPO]]="Temporales",_xlfn.XLOOKUP(Tabla20[[#This Row],[NOMBRE Y APELLIDO]],TFECHAS[NOMBRE Y APELLIDO],TFECHAS[HASTA]),"")</f>
        <v/>
      </c>
      <c r="O305" s="39">
        <f>_xlfn.XLOOKUP(Tabla20[[#This Row],[COD]],TMES[COD],TMES[sbruto])</f>
        <v>14550.36</v>
      </c>
      <c r="P305" s="40">
        <f>_xlfn.XLOOKUP(Tabla20[[#This Row],[COD]],TMES[COD],TMES[ISR])</f>
        <v>0</v>
      </c>
      <c r="Q305" s="40">
        <f>_xlfn.XLOOKUP(Tabla20[[#This Row],[COD]],TMES[COD],TMES[SFS])</f>
        <v>442.33</v>
      </c>
      <c r="R305" s="40">
        <f>_xlfn.XLOOKUP(Tabla20[[#This Row],[COD]],TMES[COD],TMES[AFP])</f>
        <v>417.6</v>
      </c>
      <c r="S305" s="40">
        <f>Tabla20[[#This Row],[sbruto]]-SUM(Tabla20[[#This Row],[ISR]:[AFP]])-Tabla20[[#This Row],[sneto]]</f>
        <v>2621</v>
      </c>
      <c r="T305" s="40">
        <f>_xlfn.XLOOKUP(Tabla20[[#This Row],[COD]],TMES[COD],TMES[sneto])</f>
        <v>11069.43</v>
      </c>
      <c r="U305" s="28" t="str">
        <f>_xlfn.XLOOKUP(Tabla20[[#This Row],[cedula]],Tabla11[Numero Documento],Tabla11[GEN])</f>
        <v>F</v>
      </c>
      <c r="V305" s="29" t="str">
        <f>_xlfn.XLOOKUP(Tabla20[[#This Row],[cedula]],TMODELO[Numero Documento],TMODELO[Lugar Funciones Codigo])</f>
        <v>01.83.00.00.00.21</v>
      </c>
    </row>
    <row r="306" spans="1:22" hidden="1">
      <c r="A306" s="38" t="s">
        <v>3052</v>
      </c>
      <c r="B306" s="38" t="s">
        <v>11</v>
      </c>
      <c r="C306" s="38" t="s">
        <v>3091</v>
      </c>
      <c r="D306" s="38" t="str">
        <f>Tabla20[[#This Row],[cedula]]&amp;Tabla20[[#This Row],[ctapresup]]</f>
        <v>001000165592.1.1.1.01</v>
      </c>
      <c r="E306" s="38" t="s">
        <v>2356</v>
      </c>
      <c r="F306" s="38" t="str">
        <f>_xlfn.XLOOKUP(Tabla20[[#This Row],[cedula]],TMODELO[Numero Documento],TMODELO[Empleado])</f>
        <v>FARAILDA E DE LAS M MARTINEZ HERNANDEZ</v>
      </c>
      <c r="G306" s="38" t="str">
        <f>_xlfn.XLOOKUP(Tabla20[[#This Row],[cedula]],TMODELO[Numero Documento],TMODELO[Cargo])</f>
        <v>ENC. DE PROCESO TECNICO</v>
      </c>
      <c r="H306" s="38" t="str">
        <f>_xlfn.XLOOKUP(Tabla20[[#This Row],[cedula]],TMODELO[Numero Documento],TMODELO[Lugar Funciones])</f>
        <v>PATRONATO CIUDAD COLONIAL</v>
      </c>
      <c r="I306" s="45" t="str">
        <f>_xlfn.XLOOKUP(Tabla20[[#This Row],[cedula]],TCARRERA[CEDULA],TCARRERA[CATEGORIA DEL SERVIDOR],"")</f>
        <v/>
      </c>
      <c r="J306" s="45" t="str">
        <f>Tabla20[[#This Row],[TIPO]]</f>
        <v>FIJO</v>
      </c>
      <c r="K30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06" s="24" t="str">
        <f>IF(Tabla20[[#This Row],[CARRERA]]="CARRERA ADMINISTRATIVA",Tabla20[[#This Row],[CARRERA]],Tabla20[[#This Row],[STATUS]])</f>
        <v>FIJO</v>
      </c>
      <c r="M306" s="35" t="str">
        <f>IF(Tabla20[[#This Row],[TIPO]]="Temporales",_xlfn.XLOOKUP(Tabla20[[#This Row],[NOMBRE Y APELLIDO]],TFECHAS[NOMBRE Y APELLIDO],TFECHAS[DESDE]),"")</f>
        <v/>
      </c>
      <c r="N306" s="35" t="str">
        <f>IF(Tabla20[[#This Row],[TIPO]]="Temporales",_xlfn.XLOOKUP(Tabla20[[#This Row],[NOMBRE Y APELLIDO]],TFECHAS[NOMBRE Y APELLIDO],TFECHAS[HASTA]),"")</f>
        <v/>
      </c>
      <c r="O306" s="39">
        <f>_xlfn.XLOOKUP(Tabla20[[#This Row],[COD]],TMES[COD],TMES[sbruto])</f>
        <v>13300.39</v>
      </c>
      <c r="P306" s="42">
        <f>_xlfn.XLOOKUP(Tabla20[[#This Row],[COD]],TMES[COD],TMES[ISR])</f>
        <v>0</v>
      </c>
      <c r="Q306" s="40">
        <f>_xlfn.XLOOKUP(Tabla20[[#This Row],[COD]],TMES[COD],TMES[SFS])</f>
        <v>404.33</v>
      </c>
      <c r="R306" s="40">
        <f>_xlfn.XLOOKUP(Tabla20[[#This Row],[COD]],TMES[COD],TMES[AFP])</f>
        <v>381.72</v>
      </c>
      <c r="S306" s="40">
        <f>Tabla20[[#This Row],[sbruto]]-SUM(Tabla20[[#This Row],[ISR]:[AFP]])-Tabla20[[#This Row],[sneto]]</f>
        <v>820.01000000000022</v>
      </c>
      <c r="T306" s="40">
        <f>_xlfn.XLOOKUP(Tabla20[[#This Row],[COD]],TMES[COD],TMES[sneto])</f>
        <v>11694.33</v>
      </c>
      <c r="U306" s="28" t="str">
        <f>_xlfn.XLOOKUP(Tabla20[[#This Row],[cedula]],Tabla11[Numero Documento],Tabla11[GEN])</f>
        <v>F</v>
      </c>
      <c r="V306" s="29" t="str">
        <f>_xlfn.XLOOKUP(Tabla20[[#This Row],[cedula]],TMODELO[Numero Documento],TMODELO[Lugar Funciones Codigo])</f>
        <v>01.83.00.00.00.21</v>
      </c>
    </row>
    <row r="307" spans="1:22" hidden="1">
      <c r="A307" s="38" t="s">
        <v>3052</v>
      </c>
      <c r="B307" s="38" t="s">
        <v>11</v>
      </c>
      <c r="C307" s="38" t="s">
        <v>3091</v>
      </c>
      <c r="D307" s="38" t="str">
        <f>Tabla20[[#This Row],[cedula]]&amp;Tabla20[[#This Row],[ctapresup]]</f>
        <v>001121344322.1.1.1.01</v>
      </c>
      <c r="E307" s="38" t="s">
        <v>2499</v>
      </c>
      <c r="F307" s="38" t="str">
        <f>_xlfn.XLOOKUP(Tabla20[[#This Row],[cedula]],TMODELO[Numero Documento],TMODELO[Empleado])</f>
        <v>SAMUEL ENCARNACION</v>
      </c>
      <c r="G307" s="38" t="str">
        <f>_xlfn.XLOOKUP(Tabla20[[#This Row],[cedula]],TMODELO[Numero Documento],TMODELO[Cargo])</f>
        <v>CAMAROGRAFO</v>
      </c>
      <c r="H307" s="38" t="str">
        <f>_xlfn.XLOOKUP(Tabla20[[#This Row],[cedula]],TMODELO[Numero Documento],TMODELO[Lugar Funciones])</f>
        <v>PATRONATO CIUDAD COLONIAL</v>
      </c>
      <c r="I307" s="45" t="str">
        <f>_xlfn.XLOOKUP(Tabla20[[#This Row],[cedula]],TCARRERA[CEDULA],TCARRERA[CATEGORIA DEL SERVIDOR],"")</f>
        <v/>
      </c>
      <c r="J307" s="45" t="str">
        <f>Tabla20[[#This Row],[TIPO]]</f>
        <v>FIJO</v>
      </c>
      <c r="K30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07" s="24" t="str">
        <f>IF(Tabla20[[#This Row],[CARRERA]]="CARRERA ADMINISTRATIVA",Tabla20[[#This Row],[CARRERA]],Tabla20[[#This Row],[STATUS]])</f>
        <v>FIJO</v>
      </c>
      <c r="M307" s="35" t="str">
        <f>IF(Tabla20[[#This Row],[TIPO]]="Temporales",_xlfn.XLOOKUP(Tabla20[[#This Row],[NOMBRE Y APELLIDO]],TFECHAS[NOMBRE Y APELLIDO],TFECHAS[DESDE]),"")</f>
        <v/>
      </c>
      <c r="N307" s="35" t="str">
        <f>IF(Tabla20[[#This Row],[TIPO]]="Temporales",_xlfn.XLOOKUP(Tabla20[[#This Row],[NOMBRE Y APELLIDO]],TFECHAS[NOMBRE Y APELLIDO],TFECHAS[HASTA]),"")</f>
        <v/>
      </c>
      <c r="O307" s="39">
        <f>_xlfn.XLOOKUP(Tabla20[[#This Row],[COD]],TMES[COD],TMES[sbruto])</f>
        <v>13110.38</v>
      </c>
      <c r="P307" s="44">
        <f>_xlfn.XLOOKUP(Tabla20[[#This Row],[COD]],TMES[COD],TMES[ISR])</f>
        <v>0</v>
      </c>
      <c r="Q307" s="40">
        <f>_xlfn.XLOOKUP(Tabla20[[#This Row],[COD]],TMES[COD],TMES[SFS])</f>
        <v>398.56</v>
      </c>
      <c r="R307" s="40">
        <f>_xlfn.XLOOKUP(Tabla20[[#This Row],[COD]],TMES[COD],TMES[AFP])</f>
        <v>376.27</v>
      </c>
      <c r="S307" s="40">
        <f>Tabla20[[#This Row],[sbruto]]-SUM(Tabla20[[#This Row],[ISR]:[AFP]])-Tabla20[[#This Row],[sneto]]</f>
        <v>975</v>
      </c>
      <c r="T307" s="40">
        <f>_xlfn.XLOOKUP(Tabla20[[#This Row],[COD]],TMES[COD],TMES[sneto])</f>
        <v>11360.55</v>
      </c>
      <c r="U307" s="28" t="str">
        <f>_xlfn.XLOOKUP(Tabla20[[#This Row],[cedula]],Tabla11[Numero Documento],Tabla11[GEN])</f>
        <v>M</v>
      </c>
      <c r="V307" s="29" t="str">
        <f>_xlfn.XLOOKUP(Tabla20[[#This Row],[cedula]],TMODELO[Numero Documento],TMODELO[Lugar Funciones Codigo])</f>
        <v>01.83.00.00.00.21</v>
      </c>
    </row>
    <row r="308" spans="1:22" hidden="1">
      <c r="A308" s="38" t="s">
        <v>3052</v>
      </c>
      <c r="B308" s="38" t="s">
        <v>11</v>
      </c>
      <c r="C308" s="38" t="s">
        <v>3091</v>
      </c>
      <c r="D308" s="38" t="str">
        <f>Tabla20[[#This Row],[cedula]]&amp;Tabla20[[#This Row],[ctapresup]]</f>
        <v>001149388302.1.1.1.01</v>
      </c>
      <c r="E308" s="38" t="s">
        <v>1499</v>
      </c>
      <c r="F308" s="38" t="str">
        <f>_xlfn.XLOOKUP(Tabla20[[#This Row],[cedula]],TMODELO[Numero Documento],TMODELO[Empleado])</f>
        <v>SOLANYI ALTAGRACIA CRESPI MEJIA</v>
      </c>
      <c r="G308" s="38" t="str">
        <f>_xlfn.XLOOKUP(Tabla20[[#This Row],[cedula]],TMODELO[Numero Documento],TMODELO[Cargo])</f>
        <v>SECRETARIA</v>
      </c>
      <c r="H308" s="38" t="str">
        <f>_xlfn.XLOOKUP(Tabla20[[#This Row],[cedula]],TMODELO[Numero Documento],TMODELO[Lugar Funciones])</f>
        <v>PATRONATO CIUDAD COLONIAL</v>
      </c>
      <c r="I308" s="45" t="str">
        <f>_xlfn.XLOOKUP(Tabla20[[#This Row],[cedula]],TCARRERA[CEDULA],TCARRERA[CATEGORIA DEL SERVIDOR],"")</f>
        <v>CARRERA ADMINISTRATIVA</v>
      </c>
      <c r="J308" s="45" t="str">
        <f>Tabla20[[#This Row],[TIPO]]</f>
        <v>FIJO</v>
      </c>
      <c r="K30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08" s="24" t="str">
        <f>IF(Tabla20[[#This Row],[CARRERA]]="CARRERA ADMINISTRATIVA",Tabla20[[#This Row],[CARRERA]],Tabla20[[#This Row],[STATUS]])</f>
        <v>CARRERA ADMINISTRATIVA</v>
      </c>
      <c r="M308" s="35" t="str">
        <f>IF(Tabla20[[#This Row],[TIPO]]="Temporales",_xlfn.XLOOKUP(Tabla20[[#This Row],[NOMBRE Y APELLIDO]],TFECHAS[NOMBRE Y APELLIDO],TFECHAS[DESDE]),"")</f>
        <v/>
      </c>
      <c r="N308" s="35" t="str">
        <f>IF(Tabla20[[#This Row],[TIPO]]="Temporales",_xlfn.XLOOKUP(Tabla20[[#This Row],[NOMBRE Y APELLIDO]],TFECHAS[NOMBRE Y APELLIDO],TFECHAS[HASTA]),"")</f>
        <v/>
      </c>
      <c r="O308" s="39">
        <f>_xlfn.XLOOKUP(Tabla20[[#This Row],[COD]],TMES[COD],TMES[sbruto])</f>
        <v>12350.36</v>
      </c>
      <c r="P308" s="42">
        <f>_xlfn.XLOOKUP(Tabla20[[#This Row],[COD]],TMES[COD],TMES[ISR])</f>
        <v>0</v>
      </c>
      <c r="Q308" s="40">
        <f>_xlfn.XLOOKUP(Tabla20[[#This Row],[COD]],TMES[COD],TMES[SFS])</f>
        <v>375.45</v>
      </c>
      <c r="R308" s="40">
        <f>_xlfn.XLOOKUP(Tabla20[[#This Row],[COD]],TMES[COD],TMES[AFP])</f>
        <v>354.46</v>
      </c>
      <c r="S308" s="40">
        <f>Tabla20[[#This Row],[sbruto]]-SUM(Tabla20[[#This Row],[ISR]:[AFP]])-Tabla20[[#This Row],[sneto]]</f>
        <v>1587.4500000000007</v>
      </c>
      <c r="T308" s="40">
        <f>_xlfn.XLOOKUP(Tabla20[[#This Row],[COD]],TMES[COD],TMES[sneto])</f>
        <v>10033</v>
      </c>
      <c r="U308" s="28" t="str">
        <f>_xlfn.XLOOKUP(Tabla20[[#This Row],[cedula]],Tabla11[Numero Documento],Tabla11[GEN])</f>
        <v>F</v>
      </c>
      <c r="V308" s="29" t="str">
        <f>_xlfn.XLOOKUP(Tabla20[[#This Row],[cedula]],TMODELO[Numero Documento],TMODELO[Lugar Funciones Codigo])</f>
        <v>01.83.00.00.00.21</v>
      </c>
    </row>
    <row r="309" spans="1:22" hidden="1">
      <c r="A309" s="38" t="s">
        <v>3052</v>
      </c>
      <c r="B309" s="38" t="s">
        <v>11</v>
      </c>
      <c r="C309" s="38" t="s">
        <v>3091</v>
      </c>
      <c r="D309" s="38" t="str">
        <f>Tabla20[[#This Row],[cedula]]&amp;Tabla20[[#This Row],[ctapresup]]</f>
        <v>002001573602.1.1.1.01</v>
      </c>
      <c r="E309" s="38" t="s">
        <v>2516</v>
      </c>
      <c r="F309" s="38" t="str">
        <f>_xlfn.XLOOKUP(Tabla20[[#This Row],[cedula]],TMODELO[Numero Documento],TMODELO[Empleado])</f>
        <v>VICTOR MANUEL GUIGNI ALMONTE</v>
      </c>
      <c r="G309" s="38" t="str">
        <f>_xlfn.XLOOKUP(Tabla20[[#This Row],[cedula]],TMODELO[Numero Documento],TMODELO[Cargo])</f>
        <v>ING. ELECTRICO</v>
      </c>
      <c r="H309" s="38" t="str">
        <f>_xlfn.XLOOKUP(Tabla20[[#This Row],[cedula]],TMODELO[Numero Documento],TMODELO[Lugar Funciones])</f>
        <v>PATRONATO CIUDAD COLONIAL</v>
      </c>
      <c r="I309" s="45" t="str">
        <f>_xlfn.XLOOKUP(Tabla20[[#This Row],[cedula]],TCARRERA[CEDULA],TCARRERA[CATEGORIA DEL SERVIDOR],"")</f>
        <v/>
      </c>
      <c r="J309" s="45" t="str">
        <f>Tabla20[[#This Row],[TIPO]]</f>
        <v>FIJO</v>
      </c>
      <c r="K30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09" s="24" t="str">
        <f>IF(Tabla20[[#This Row],[CARRERA]]="CARRERA ADMINISTRATIVA",Tabla20[[#This Row],[CARRERA]],Tabla20[[#This Row],[STATUS]])</f>
        <v>FIJO</v>
      </c>
      <c r="M309" s="35" t="str">
        <f>IF(Tabla20[[#This Row],[TIPO]]="Temporales",_xlfn.XLOOKUP(Tabla20[[#This Row],[NOMBRE Y APELLIDO]],TFECHAS[NOMBRE Y APELLIDO],TFECHAS[DESDE]),"")</f>
        <v/>
      </c>
      <c r="N309" s="35" t="str">
        <f>IF(Tabla20[[#This Row],[TIPO]]="Temporales",_xlfn.XLOOKUP(Tabla20[[#This Row],[NOMBRE Y APELLIDO]],TFECHAS[NOMBRE Y APELLIDO],TFECHAS[HASTA]),"")</f>
        <v/>
      </c>
      <c r="O309" s="39">
        <f>_xlfn.XLOOKUP(Tabla20[[#This Row],[COD]],TMES[COD],TMES[sbruto])</f>
        <v>11400.33</v>
      </c>
      <c r="P309" s="41">
        <f>_xlfn.XLOOKUP(Tabla20[[#This Row],[COD]],TMES[COD],TMES[ISR])</f>
        <v>0</v>
      </c>
      <c r="Q309" s="40">
        <f>_xlfn.XLOOKUP(Tabla20[[#This Row],[COD]],TMES[COD],TMES[SFS])</f>
        <v>346.57</v>
      </c>
      <c r="R309" s="40">
        <f>_xlfn.XLOOKUP(Tabla20[[#This Row],[COD]],TMES[COD],TMES[AFP])</f>
        <v>327.19</v>
      </c>
      <c r="S309" s="40">
        <f>Tabla20[[#This Row],[sbruto]]-SUM(Tabla20[[#This Row],[ISR]:[AFP]])-Tabla20[[#This Row],[sneto]]</f>
        <v>463.01000000000022</v>
      </c>
      <c r="T309" s="40">
        <f>_xlfn.XLOOKUP(Tabla20[[#This Row],[COD]],TMES[COD],TMES[sneto])</f>
        <v>10263.56</v>
      </c>
      <c r="U309" s="28" t="str">
        <f>_xlfn.XLOOKUP(Tabla20[[#This Row],[cedula]],Tabla11[Numero Documento],Tabla11[GEN])</f>
        <v>M</v>
      </c>
      <c r="V309" s="29" t="str">
        <f>_xlfn.XLOOKUP(Tabla20[[#This Row],[cedula]],TMODELO[Numero Documento],TMODELO[Lugar Funciones Codigo])</f>
        <v>01.83.00.00.00.21</v>
      </c>
    </row>
    <row r="310" spans="1:22" hidden="1">
      <c r="A310" s="38" t="s">
        <v>3052</v>
      </c>
      <c r="B310" s="38" t="s">
        <v>11</v>
      </c>
      <c r="C310" s="38" t="s">
        <v>3091</v>
      </c>
      <c r="D310" s="38" t="str">
        <f>Tabla20[[#This Row],[cedula]]&amp;Tabla20[[#This Row],[ctapresup]]</f>
        <v>001158053762.1.1.1.01</v>
      </c>
      <c r="E310" s="38" t="s">
        <v>1405</v>
      </c>
      <c r="F310" s="38" t="str">
        <f>_xlfn.XLOOKUP(Tabla20[[#This Row],[cedula]],TMODELO[Numero Documento],TMODELO[Empleado])</f>
        <v>BURY DAVID BATISTA DIAZ</v>
      </c>
      <c r="G310" s="38" t="str">
        <f>_xlfn.XLOOKUP(Tabla20[[#This Row],[cedula]],TMODELO[Numero Documento],TMODELO[Cargo])</f>
        <v>CONSERJE</v>
      </c>
      <c r="H310" s="38" t="str">
        <f>_xlfn.XLOOKUP(Tabla20[[#This Row],[cedula]],TMODELO[Numero Documento],TMODELO[Lugar Funciones])</f>
        <v>PATRONATO CIUDAD COLONIAL</v>
      </c>
      <c r="I310" s="45" t="str">
        <f>_xlfn.XLOOKUP(Tabla20[[#This Row],[cedula]],TCARRERA[CEDULA],TCARRERA[CATEGORIA DEL SERVIDOR],"")</f>
        <v>CARRERA ADMINISTRATIVA</v>
      </c>
      <c r="J310" s="45" t="str">
        <f>Tabla20[[#This Row],[TIPO]]</f>
        <v>FIJO</v>
      </c>
      <c r="K31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10" s="24" t="str">
        <f>IF(Tabla20[[#This Row],[CARRERA]]="CARRERA ADMINISTRATIVA",Tabla20[[#This Row],[CARRERA]],Tabla20[[#This Row],[STATUS]])</f>
        <v>CARRERA ADMINISTRATIVA</v>
      </c>
      <c r="M310" s="35" t="str">
        <f>IF(Tabla20[[#This Row],[TIPO]]="Temporales",_xlfn.XLOOKUP(Tabla20[[#This Row],[NOMBRE Y APELLIDO]],TFECHAS[NOMBRE Y APELLIDO],TFECHAS[DESDE]),"")</f>
        <v/>
      </c>
      <c r="N310" s="35" t="str">
        <f>IF(Tabla20[[#This Row],[TIPO]]="Temporales",_xlfn.XLOOKUP(Tabla20[[#This Row],[NOMBRE Y APELLIDO]],TFECHAS[NOMBRE Y APELLIDO],TFECHAS[HASTA]),"")</f>
        <v/>
      </c>
      <c r="O310" s="39">
        <f>_xlfn.XLOOKUP(Tabla20[[#This Row],[COD]],TMES[COD],TMES[sbruto])</f>
        <v>10000</v>
      </c>
      <c r="P310" s="44">
        <f>_xlfn.XLOOKUP(Tabla20[[#This Row],[COD]],TMES[COD],TMES[ISR])</f>
        <v>0</v>
      </c>
      <c r="Q310" s="40">
        <f>_xlfn.XLOOKUP(Tabla20[[#This Row],[COD]],TMES[COD],TMES[SFS])</f>
        <v>304</v>
      </c>
      <c r="R310" s="40">
        <f>_xlfn.XLOOKUP(Tabla20[[#This Row],[COD]],TMES[COD],TMES[AFP])</f>
        <v>287</v>
      </c>
      <c r="S310" s="40">
        <f>Tabla20[[#This Row],[sbruto]]-SUM(Tabla20[[#This Row],[ISR]:[AFP]])-Tabla20[[#This Row],[sneto]]</f>
        <v>1587.4499999999998</v>
      </c>
      <c r="T310" s="40">
        <f>_xlfn.XLOOKUP(Tabla20[[#This Row],[COD]],TMES[COD],TMES[sneto])</f>
        <v>7821.55</v>
      </c>
      <c r="U310" s="28" t="str">
        <f>_xlfn.XLOOKUP(Tabla20[[#This Row],[cedula]],Tabla11[Numero Documento],Tabla11[GEN])</f>
        <v>M</v>
      </c>
      <c r="V310" s="29" t="str">
        <f>_xlfn.XLOOKUP(Tabla20[[#This Row],[cedula]],TMODELO[Numero Documento],TMODELO[Lugar Funciones Codigo])</f>
        <v>01.83.00.00.00.21</v>
      </c>
    </row>
    <row r="311" spans="1:22">
      <c r="A311" s="38" t="s">
        <v>3051</v>
      </c>
      <c r="B311" s="38" t="s">
        <v>4793</v>
      </c>
      <c r="C311" s="38" t="s">
        <v>3088</v>
      </c>
      <c r="D311" s="38" t="str">
        <f>Tabla20[[#This Row],[cedula]]&amp;Tabla20[[#This Row],[ctapresup]]</f>
        <v>001001264082.1.1.2.08</v>
      </c>
      <c r="E311" s="38" t="s">
        <v>2800</v>
      </c>
      <c r="F311" s="38" t="str">
        <f>_xlfn.XLOOKUP(Tabla20[[#This Row],[cedula]],TMODELO[Numero Documento],TMODELO[Empleado])</f>
        <v>FELIX ANGEL MEDINA PINEDA</v>
      </c>
      <c r="G311" s="38" t="str">
        <f>_xlfn.XLOOKUP(Tabla20[[#This Row],[cedula]],TMODELO[Numero Documento],TMODELO[Cargo])</f>
        <v>COORDINADOR (A)</v>
      </c>
      <c r="H311" s="38" t="str">
        <f>_xlfn.XLOOKUP(Tabla20[[#This Row],[cedula]],TMODELO[Numero Documento],TMODELO[Lugar Funciones])</f>
        <v>PATRONATO CIUDAD COLONIAL</v>
      </c>
      <c r="I311" s="45" t="str">
        <f>_xlfn.XLOOKUP(Tabla20[[#This Row],[cedula]],TCARRERA[CEDULA],TCARRERA[CATEGORIA DEL SERVIDOR],"")</f>
        <v/>
      </c>
      <c r="J311" s="45" t="str">
        <f>Tabla20[[#This Row],[TIPO]]</f>
        <v>TEMPORALES</v>
      </c>
      <c r="K3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11" s="24" t="str">
        <f>IF(Tabla20[[#This Row],[CARRERA]]="CARRERA ADMINISTRATIVA",Tabla20[[#This Row],[CARRERA]],Tabla20[[#This Row],[STATUS]])</f>
        <v>TEMPORALES</v>
      </c>
      <c r="M311" s="35">
        <f>IF(Tabla20[[#This Row],[TIPO]]="Temporales",_xlfn.XLOOKUP(Tabla20[[#This Row],[NOMBRE Y APELLIDO]],TFECHAS[NOMBRE Y APELLIDO],TFECHAS[DESDE]),"")</f>
        <v>44805</v>
      </c>
      <c r="N311" s="35">
        <f>IF(Tabla20[[#This Row],[TIPO]]="Temporales",_xlfn.XLOOKUP(Tabla20[[#This Row],[NOMBRE Y APELLIDO]],TFECHAS[NOMBRE Y APELLIDO],TFECHAS[HASTA]),"")</f>
        <v>44986</v>
      </c>
      <c r="O311" s="39">
        <f>_xlfn.XLOOKUP(Tabla20[[#This Row],[COD]],TMES[COD],TMES[sbruto])</f>
        <v>45000</v>
      </c>
      <c r="P311" s="42">
        <f>_xlfn.XLOOKUP(Tabla20[[#This Row],[COD]],TMES[COD],TMES[ISR])</f>
        <v>1148.33</v>
      </c>
      <c r="Q311" s="40">
        <f>_xlfn.XLOOKUP(Tabla20[[#This Row],[COD]],TMES[COD],TMES[SFS])</f>
        <v>1368</v>
      </c>
      <c r="R311" s="40">
        <f>_xlfn.XLOOKUP(Tabla20[[#This Row],[COD]],TMES[COD],TMES[AFP])</f>
        <v>1291.5</v>
      </c>
      <c r="S311" s="40">
        <f>Tabla20[[#This Row],[sbruto]]-SUM(Tabla20[[#This Row],[ISR]:[AFP]])-Tabla20[[#This Row],[sneto]]</f>
        <v>25</v>
      </c>
      <c r="T311" s="40">
        <f>_xlfn.XLOOKUP(Tabla20[[#This Row],[COD]],TMES[COD],TMES[sneto])</f>
        <v>41167.17</v>
      </c>
      <c r="U311" s="28" t="str">
        <f>_xlfn.XLOOKUP(Tabla20[[#This Row],[cedula]],Tabla11[Numero Documento],Tabla11[GEN])</f>
        <v>M</v>
      </c>
      <c r="V311" s="29" t="str">
        <f>_xlfn.XLOOKUP(Tabla20[[#This Row],[cedula]],TMODELO[Numero Documento],TMODELO[Lugar Funciones Codigo])</f>
        <v>01.83.00.00.00.21</v>
      </c>
    </row>
    <row r="312" spans="1:22" hidden="1">
      <c r="A312" s="38" t="s">
        <v>3052</v>
      </c>
      <c r="B312" s="38" t="s">
        <v>11</v>
      </c>
      <c r="C312" s="38" t="s">
        <v>3088</v>
      </c>
      <c r="D312" s="38" t="str">
        <f>Tabla20[[#This Row],[cedula]]&amp;Tabla20[[#This Row],[ctapresup]]</f>
        <v>001020301522.1.1.1.01</v>
      </c>
      <c r="E312" s="38" t="s">
        <v>2092</v>
      </c>
      <c r="F312" s="38" t="str">
        <f>_xlfn.XLOOKUP(Tabla20[[#This Row],[cedula]],TMODELO[Numero Documento],TMODELO[Empleado])</f>
        <v>FRANCESCA THAMARA PEÑA MAÑON</v>
      </c>
      <c r="G312" s="38" t="str">
        <f>_xlfn.XLOOKUP(Tabla20[[#This Row],[cedula]],TMODELO[Numero Documento],TMODELO[Cargo])</f>
        <v>ASESOR (A)</v>
      </c>
      <c r="H312" s="38" t="str">
        <f>_xlfn.XLOOKUP(Tabla20[[#This Row],[cedula]],TMODELO[Numero Documento],TMODELO[Lugar Funciones])</f>
        <v>DEPARTAMENTO DE PROTOCOLO Y EVENTOS</v>
      </c>
      <c r="I312" s="45" t="str">
        <f>_xlfn.XLOOKUP(Tabla20[[#This Row],[cedula]],TCARRERA[CEDULA],TCARRERA[CATEGORIA DEL SERVIDOR],"")</f>
        <v/>
      </c>
      <c r="J312" s="45" t="str">
        <f>Tabla20[[#This Row],[TIPO]]</f>
        <v>FIJO</v>
      </c>
      <c r="K31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312" s="24" t="str">
        <f>IF(Tabla20[[#This Row],[CARRERA]]="CARRERA ADMINISTRATIVA",Tabla20[[#This Row],[CARRERA]],Tabla20[[#This Row],[STATUS]])</f>
        <v>EMPLEADO DE CONFIANZA</v>
      </c>
      <c r="M312" s="34" t="str">
        <f>IF(Tabla20[[#This Row],[TIPO]]="Temporales",_xlfn.XLOOKUP(Tabla20[[#This Row],[NOMBRE Y APELLIDO]],TFECHAS[NOMBRE Y APELLIDO],TFECHAS[DESDE]),"")</f>
        <v/>
      </c>
      <c r="N312" s="34" t="str">
        <f>IF(Tabla20[[#This Row],[TIPO]]="Temporales",_xlfn.XLOOKUP(Tabla20[[#This Row],[NOMBRE Y APELLIDO]],TFECHAS[NOMBRE Y APELLIDO],TFECHAS[HASTA]),"")</f>
        <v/>
      </c>
      <c r="O312" s="39">
        <f>_xlfn.XLOOKUP(Tabla20[[#This Row],[COD]],TMES[COD],TMES[sbruto])</f>
        <v>145000</v>
      </c>
      <c r="P312" s="44">
        <f>_xlfn.XLOOKUP(Tabla20[[#This Row],[COD]],TMES[COD],TMES[ISR])</f>
        <v>22690.49</v>
      </c>
      <c r="Q312" s="40">
        <f>_xlfn.XLOOKUP(Tabla20[[#This Row],[COD]],TMES[COD],TMES[SFS])</f>
        <v>4408</v>
      </c>
      <c r="R312" s="40">
        <f>_xlfn.XLOOKUP(Tabla20[[#This Row],[COD]],TMES[COD],TMES[AFP])</f>
        <v>4161.5</v>
      </c>
      <c r="S312" s="40">
        <f>Tabla20[[#This Row],[sbruto]]-SUM(Tabla20[[#This Row],[ISR]:[AFP]])-Tabla20[[#This Row],[sneto]]</f>
        <v>25</v>
      </c>
      <c r="T312" s="40">
        <f>_xlfn.XLOOKUP(Tabla20[[#This Row],[COD]],TMES[COD],TMES[sneto])</f>
        <v>113715.01</v>
      </c>
      <c r="U312" s="28" t="str">
        <f>_xlfn.XLOOKUP(Tabla20[[#This Row],[cedula]],Tabla11[Numero Documento],Tabla11[GEN])</f>
        <v>F</v>
      </c>
      <c r="V312" s="29" t="str">
        <f>_xlfn.XLOOKUP(Tabla20[[#This Row],[cedula]],TMODELO[Numero Documento],TMODELO[Lugar Funciones Codigo])</f>
        <v>01.83.00.00.00.22</v>
      </c>
    </row>
    <row r="313" spans="1:22" hidden="1">
      <c r="A313" s="38" t="s">
        <v>3052</v>
      </c>
      <c r="B313" s="38" t="s">
        <v>11</v>
      </c>
      <c r="C313" s="38" t="s">
        <v>3088</v>
      </c>
      <c r="D313" s="38" t="str">
        <f>Tabla20[[#This Row],[cedula]]&amp;Tabla20[[#This Row],[ctapresup]]</f>
        <v>001128242142.1.1.1.01</v>
      </c>
      <c r="E313" s="38" t="s">
        <v>2073</v>
      </c>
      <c r="F313" s="38" t="str">
        <f>_xlfn.XLOOKUP(Tabla20[[#This Row],[cedula]],TMODELO[Numero Documento],TMODELO[Empleado])</f>
        <v>DOMINGO ANTONIO BALBUENA MENA</v>
      </c>
      <c r="G313" s="38" t="str">
        <f>_xlfn.XLOOKUP(Tabla20[[#This Row],[cedula]],TMODELO[Numero Documento],TMODELO[Cargo])</f>
        <v>GESTOR DE PROTOCOLO</v>
      </c>
      <c r="H313" s="38" t="str">
        <f>_xlfn.XLOOKUP(Tabla20[[#This Row],[cedula]],TMODELO[Numero Documento],TMODELO[Lugar Funciones])</f>
        <v>DEPARTAMENTO DE PROTOCOLO Y EVENTOS</v>
      </c>
      <c r="I313" s="45" t="str">
        <f>_xlfn.XLOOKUP(Tabla20[[#This Row],[cedula]],TCARRERA[CEDULA],TCARRERA[CATEGORIA DEL SERVIDOR],"")</f>
        <v/>
      </c>
      <c r="J313" s="45" t="str">
        <f>Tabla20[[#This Row],[TIPO]]</f>
        <v>FIJO</v>
      </c>
      <c r="K31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13" s="24" t="str">
        <f>IF(Tabla20[[#This Row],[CARRERA]]="CARRERA ADMINISTRATIVA",Tabla20[[#This Row],[CARRERA]],Tabla20[[#This Row],[STATUS]])</f>
        <v>ESTATUTO SIMPLIFICADO</v>
      </c>
      <c r="M313" s="35" t="str">
        <f>IF(Tabla20[[#This Row],[TIPO]]="Temporales",_xlfn.XLOOKUP(Tabla20[[#This Row],[NOMBRE Y APELLIDO]],TFECHAS[NOMBRE Y APELLIDO],TFECHAS[DESDE]),"")</f>
        <v/>
      </c>
      <c r="N313" s="35" t="str">
        <f>IF(Tabla20[[#This Row],[TIPO]]="Temporales",_xlfn.XLOOKUP(Tabla20[[#This Row],[NOMBRE Y APELLIDO]],TFECHAS[NOMBRE Y APELLIDO],TFECHAS[HASTA]),"")</f>
        <v/>
      </c>
      <c r="O313" s="39">
        <f>_xlfn.XLOOKUP(Tabla20[[#This Row],[COD]],TMES[COD],TMES[sbruto])</f>
        <v>60000</v>
      </c>
      <c r="P313" s="44">
        <f>_xlfn.XLOOKUP(Tabla20[[#This Row],[COD]],TMES[COD],TMES[ISR])</f>
        <v>3486.68</v>
      </c>
      <c r="Q313" s="40">
        <f>_xlfn.XLOOKUP(Tabla20[[#This Row],[COD]],TMES[COD],TMES[SFS])</f>
        <v>1824</v>
      </c>
      <c r="R313" s="40">
        <f>_xlfn.XLOOKUP(Tabla20[[#This Row],[COD]],TMES[COD],TMES[AFP])</f>
        <v>1722</v>
      </c>
      <c r="S313" s="40">
        <f>Tabla20[[#This Row],[sbruto]]-SUM(Tabla20[[#This Row],[ISR]:[AFP]])-Tabla20[[#This Row],[sneto]]</f>
        <v>5238.6599999999962</v>
      </c>
      <c r="T313" s="40">
        <f>_xlfn.XLOOKUP(Tabla20[[#This Row],[COD]],TMES[COD],TMES[sneto])</f>
        <v>47728.66</v>
      </c>
      <c r="U313" s="28" t="str">
        <f>_xlfn.XLOOKUP(Tabla20[[#This Row],[cedula]],Tabla11[Numero Documento],Tabla11[GEN])</f>
        <v>M</v>
      </c>
      <c r="V313" s="29" t="str">
        <f>_xlfn.XLOOKUP(Tabla20[[#This Row],[cedula]],TMODELO[Numero Documento],TMODELO[Lugar Funciones Codigo])</f>
        <v>01.83.00.00.00.22</v>
      </c>
    </row>
    <row r="314" spans="1:22" hidden="1">
      <c r="A314" s="38" t="s">
        <v>3052</v>
      </c>
      <c r="B314" s="38" t="s">
        <v>11</v>
      </c>
      <c r="C314" s="38" t="s">
        <v>3088</v>
      </c>
      <c r="D314" s="38" t="str">
        <f>Tabla20[[#This Row],[cedula]]&amp;Tabla20[[#This Row],[ctapresup]]</f>
        <v>001141581402.1.1.1.01</v>
      </c>
      <c r="E314" s="38" t="s">
        <v>2133</v>
      </c>
      <c r="F314" s="38" t="str">
        <f>_xlfn.XLOOKUP(Tabla20[[#This Row],[cedula]],TMODELO[Numero Documento],TMODELO[Empleado])</f>
        <v>JOSE DEL CARMEN MATA RODRIGUEZ</v>
      </c>
      <c r="G314" s="38" t="str">
        <f>_xlfn.XLOOKUP(Tabla20[[#This Row],[cedula]],TMODELO[Numero Documento],TMODELO[Cargo])</f>
        <v>AUXILIAR</v>
      </c>
      <c r="H314" s="38" t="str">
        <f>_xlfn.XLOOKUP(Tabla20[[#This Row],[cedula]],TMODELO[Numero Documento],TMODELO[Lugar Funciones])</f>
        <v>DEPARTAMENTO DE PROTOCOLO Y EVENTOS</v>
      </c>
      <c r="I314" s="45" t="str">
        <f>_xlfn.XLOOKUP(Tabla20[[#This Row],[cedula]],TCARRERA[CEDULA],TCARRERA[CATEGORIA DEL SERVIDOR],"")</f>
        <v/>
      </c>
      <c r="J314" s="45" t="str">
        <f>Tabla20[[#This Row],[TIPO]]</f>
        <v>FIJO</v>
      </c>
      <c r="K31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14" s="24" t="str">
        <f>IF(Tabla20[[#This Row],[CARRERA]]="CARRERA ADMINISTRATIVA",Tabla20[[#This Row],[CARRERA]],Tabla20[[#This Row],[STATUS]])</f>
        <v>FIJO</v>
      </c>
      <c r="M314" s="35" t="str">
        <f>IF(Tabla20[[#This Row],[TIPO]]="Temporales",_xlfn.XLOOKUP(Tabla20[[#This Row],[NOMBRE Y APELLIDO]],TFECHAS[NOMBRE Y APELLIDO],TFECHAS[DESDE]),"")</f>
        <v/>
      </c>
      <c r="N314" s="35" t="str">
        <f>IF(Tabla20[[#This Row],[TIPO]]="Temporales",_xlfn.XLOOKUP(Tabla20[[#This Row],[NOMBRE Y APELLIDO]],TFECHAS[NOMBRE Y APELLIDO],TFECHAS[HASTA]),"")</f>
        <v/>
      </c>
      <c r="O314" s="39">
        <f>_xlfn.XLOOKUP(Tabla20[[#This Row],[COD]],TMES[COD],TMES[sbruto])</f>
        <v>25000</v>
      </c>
      <c r="P314" s="44">
        <f>_xlfn.XLOOKUP(Tabla20[[#This Row],[COD]],TMES[COD],TMES[ISR])</f>
        <v>0</v>
      </c>
      <c r="Q314" s="40">
        <f>_xlfn.XLOOKUP(Tabla20[[#This Row],[COD]],TMES[COD],TMES[SFS])</f>
        <v>760</v>
      </c>
      <c r="R314" s="40">
        <f>_xlfn.XLOOKUP(Tabla20[[#This Row],[COD]],TMES[COD],TMES[AFP])</f>
        <v>717.5</v>
      </c>
      <c r="S314" s="40">
        <f>Tabla20[[#This Row],[sbruto]]-SUM(Tabla20[[#This Row],[ISR]:[AFP]])-Tabla20[[#This Row],[sneto]]</f>
        <v>12313.1</v>
      </c>
      <c r="T314" s="40">
        <f>_xlfn.XLOOKUP(Tabla20[[#This Row],[COD]],TMES[COD],TMES[sneto])</f>
        <v>11209.4</v>
      </c>
      <c r="U314" s="28" t="str">
        <f>_xlfn.XLOOKUP(Tabla20[[#This Row],[cedula]],Tabla11[Numero Documento],Tabla11[GEN])</f>
        <v>M</v>
      </c>
      <c r="V314" s="29" t="str">
        <f>_xlfn.XLOOKUP(Tabla20[[#This Row],[cedula]],TMODELO[Numero Documento],TMODELO[Lugar Funciones Codigo])</f>
        <v>01.83.00.00.00.22</v>
      </c>
    </row>
    <row r="315" spans="1:22" hidden="1">
      <c r="A315" s="38" t="s">
        <v>3052</v>
      </c>
      <c r="B315" s="38" t="s">
        <v>11</v>
      </c>
      <c r="C315" s="38" t="s">
        <v>3088</v>
      </c>
      <c r="D315" s="38" t="str">
        <f>Tabla20[[#This Row],[cedula]]&amp;Tabla20[[#This Row],[ctapresup]]</f>
        <v>402005618312.1.1.1.01</v>
      </c>
      <c r="E315" s="38" t="s">
        <v>2254</v>
      </c>
      <c r="F315" s="38" t="str">
        <f>_xlfn.XLOOKUP(Tabla20[[#This Row],[cedula]],TMODELO[Numero Documento],TMODELO[Empleado])</f>
        <v>SEBASTIAN ELIAS RODRIGUEZ MANCEBO</v>
      </c>
      <c r="G315" s="38" t="str">
        <f>_xlfn.XLOOKUP(Tabla20[[#This Row],[cedula]],TMODELO[Numero Documento],TMODELO[Cargo])</f>
        <v>AUXILIAR ADMINISTRATIVO (A)</v>
      </c>
      <c r="H315" s="38" t="str">
        <f>_xlfn.XLOOKUP(Tabla20[[#This Row],[cedula]],TMODELO[Numero Documento],TMODELO[Lugar Funciones])</f>
        <v>DEPARTAMENTO DE PROTOCOLO Y EVENTOS</v>
      </c>
      <c r="I315" s="45" t="str">
        <f>_xlfn.XLOOKUP(Tabla20[[#This Row],[cedula]],TCARRERA[CEDULA],TCARRERA[CATEGORIA DEL SERVIDOR],"")</f>
        <v/>
      </c>
      <c r="J315" s="45" t="str">
        <f>Tabla20[[#This Row],[TIPO]]</f>
        <v>FIJO</v>
      </c>
      <c r="K31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15" s="24" t="str">
        <f>IF(Tabla20[[#This Row],[CARRERA]]="CARRERA ADMINISTRATIVA",Tabla20[[#This Row],[CARRERA]],Tabla20[[#This Row],[STATUS]])</f>
        <v>FIJO</v>
      </c>
      <c r="M315" s="35" t="str">
        <f>IF(Tabla20[[#This Row],[TIPO]]="Temporales",_xlfn.XLOOKUP(Tabla20[[#This Row],[NOMBRE Y APELLIDO]],TFECHAS[NOMBRE Y APELLIDO],TFECHAS[DESDE]),"")</f>
        <v/>
      </c>
      <c r="N315" s="35" t="str">
        <f>IF(Tabla20[[#This Row],[TIPO]]="Temporales",_xlfn.XLOOKUP(Tabla20[[#This Row],[NOMBRE Y APELLIDO]],TFECHAS[NOMBRE Y APELLIDO],TFECHAS[HASTA]),"")</f>
        <v/>
      </c>
      <c r="O315" s="39">
        <f>_xlfn.XLOOKUP(Tabla20[[#This Row],[COD]],TMES[COD],TMES[sbruto])</f>
        <v>25000</v>
      </c>
      <c r="P315" s="42">
        <f>_xlfn.XLOOKUP(Tabla20[[#This Row],[COD]],TMES[COD],TMES[ISR])</f>
        <v>0</v>
      </c>
      <c r="Q315" s="40">
        <f>_xlfn.XLOOKUP(Tabla20[[#This Row],[COD]],TMES[COD],TMES[SFS])</f>
        <v>760</v>
      </c>
      <c r="R315" s="40">
        <f>_xlfn.XLOOKUP(Tabla20[[#This Row],[COD]],TMES[COD],TMES[AFP])</f>
        <v>717.5</v>
      </c>
      <c r="S315" s="40">
        <f>Tabla20[[#This Row],[sbruto]]-SUM(Tabla20[[#This Row],[ISR]:[AFP]])-Tabla20[[#This Row],[sneto]]</f>
        <v>25</v>
      </c>
      <c r="T315" s="40">
        <f>_xlfn.XLOOKUP(Tabla20[[#This Row],[COD]],TMES[COD],TMES[sneto])</f>
        <v>23497.5</v>
      </c>
      <c r="U315" s="28" t="str">
        <f>_xlfn.XLOOKUP(Tabla20[[#This Row],[cedula]],Tabla11[Numero Documento],Tabla11[GEN])</f>
        <v>M</v>
      </c>
      <c r="V315" s="29" t="str">
        <f>_xlfn.XLOOKUP(Tabla20[[#This Row],[cedula]],TMODELO[Numero Documento],TMODELO[Lugar Funciones Codigo])</f>
        <v>01.83.00.00.00.22</v>
      </c>
    </row>
    <row r="316" spans="1:22" hidden="1">
      <c r="A316" s="38" t="s">
        <v>3052</v>
      </c>
      <c r="B316" s="38" t="s">
        <v>11</v>
      </c>
      <c r="C316" s="38" t="s">
        <v>3088</v>
      </c>
      <c r="D316" s="38" t="str">
        <f>Tabla20[[#This Row],[cedula]]&amp;Tabla20[[#This Row],[ctapresup]]</f>
        <v>402212375692.1.1.1.01</v>
      </c>
      <c r="E316" s="38" t="s">
        <v>2035</v>
      </c>
      <c r="F316" s="38" t="str">
        <f>_xlfn.XLOOKUP(Tabla20[[#This Row],[cedula]],TMODELO[Numero Documento],TMODELO[Empleado])</f>
        <v>ANGELICA MARIA BAEZ SOTO</v>
      </c>
      <c r="G316" s="38" t="str">
        <f>_xlfn.XLOOKUP(Tabla20[[#This Row],[cedula]],TMODELO[Numero Documento],TMODELO[Cargo])</f>
        <v>AUXILIAR ADMINISTRATIVO (A)</v>
      </c>
      <c r="H316" s="38" t="str">
        <f>_xlfn.XLOOKUP(Tabla20[[#This Row],[cedula]],TMODELO[Numero Documento],TMODELO[Lugar Funciones])</f>
        <v>DEPARTAMENTO DE PROTOCOLO Y EVENTOS</v>
      </c>
      <c r="I316" s="45" t="str">
        <f>_xlfn.XLOOKUP(Tabla20[[#This Row],[cedula]],TCARRERA[CEDULA],TCARRERA[CATEGORIA DEL SERVIDOR],"")</f>
        <v/>
      </c>
      <c r="J316" s="45" t="str">
        <f>Tabla20[[#This Row],[TIPO]]</f>
        <v>FIJO</v>
      </c>
      <c r="K31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16" s="24" t="str">
        <f>IF(Tabla20[[#This Row],[CARRERA]]="CARRERA ADMINISTRATIVA",Tabla20[[#This Row],[CARRERA]],Tabla20[[#This Row],[STATUS]])</f>
        <v>FIJO</v>
      </c>
      <c r="M316" s="35" t="str">
        <f>IF(Tabla20[[#This Row],[TIPO]]="Temporales",_xlfn.XLOOKUP(Tabla20[[#This Row],[NOMBRE Y APELLIDO]],TFECHAS[NOMBRE Y APELLIDO],TFECHAS[DESDE]),"")</f>
        <v/>
      </c>
      <c r="N316" s="35" t="str">
        <f>IF(Tabla20[[#This Row],[TIPO]]="Temporales",_xlfn.XLOOKUP(Tabla20[[#This Row],[NOMBRE Y APELLIDO]],TFECHAS[NOMBRE Y APELLIDO],TFECHAS[HASTA]),"")</f>
        <v/>
      </c>
      <c r="O316" s="39">
        <f>_xlfn.XLOOKUP(Tabla20[[#This Row],[COD]],TMES[COD],TMES[sbruto])</f>
        <v>20000</v>
      </c>
      <c r="P316" s="44">
        <f>_xlfn.XLOOKUP(Tabla20[[#This Row],[COD]],TMES[COD],TMES[ISR])</f>
        <v>0</v>
      </c>
      <c r="Q316" s="40">
        <f>_xlfn.XLOOKUP(Tabla20[[#This Row],[COD]],TMES[COD],TMES[SFS])</f>
        <v>608</v>
      </c>
      <c r="R316" s="40">
        <f>_xlfn.XLOOKUP(Tabla20[[#This Row],[COD]],TMES[COD],TMES[AFP])</f>
        <v>574</v>
      </c>
      <c r="S316" s="40">
        <f>Tabla20[[#This Row],[sbruto]]-SUM(Tabla20[[#This Row],[ISR]:[AFP]])-Tabla20[[#This Row],[sneto]]</f>
        <v>25</v>
      </c>
      <c r="T316" s="40">
        <f>_xlfn.XLOOKUP(Tabla20[[#This Row],[COD]],TMES[COD],TMES[sneto])</f>
        <v>18793</v>
      </c>
      <c r="U316" s="28" t="str">
        <f>_xlfn.XLOOKUP(Tabla20[[#This Row],[cedula]],Tabla11[Numero Documento],Tabla11[GEN])</f>
        <v>F</v>
      </c>
      <c r="V316" s="29" t="str">
        <f>_xlfn.XLOOKUP(Tabla20[[#This Row],[cedula]],TMODELO[Numero Documento],TMODELO[Lugar Funciones Codigo])</f>
        <v>01.83.00.00.00.22</v>
      </c>
    </row>
    <row r="317" spans="1:22" hidden="1">
      <c r="A317" s="38" t="s">
        <v>3052</v>
      </c>
      <c r="B317" s="38" t="s">
        <v>11</v>
      </c>
      <c r="C317" s="38" t="s">
        <v>3088</v>
      </c>
      <c r="D317" s="38" t="str">
        <f>Tabla20[[#This Row],[cedula]]&amp;Tabla20[[#This Row],[ctapresup]]</f>
        <v>001132092902.1.1.1.01</v>
      </c>
      <c r="E317" s="38" t="s">
        <v>2278</v>
      </c>
      <c r="F317" s="38" t="str">
        <f>_xlfn.XLOOKUP(Tabla20[[#This Row],[cedula]],TMODELO[Numero Documento],TMODELO[Empleado])</f>
        <v>YAJAIRA MARIA SANCHEZ AQUINO</v>
      </c>
      <c r="G317" s="38" t="str">
        <f>_xlfn.XLOOKUP(Tabla20[[#This Row],[cedula]],TMODELO[Numero Documento],TMODELO[Cargo])</f>
        <v>RECEPCIONISTA</v>
      </c>
      <c r="H317" s="38" t="str">
        <f>_xlfn.XLOOKUP(Tabla20[[#This Row],[cedula]],TMODELO[Numero Documento],TMODELO[Lugar Funciones])</f>
        <v>DEPARTAMENTO DE PROTOCOLO Y EVENTOS</v>
      </c>
      <c r="I317" s="45" t="str">
        <f>_xlfn.XLOOKUP(Tabla20[[#This Row],[cedula]],TCARRERA[CEDULA],TCARRERA[CATEGORIA DEL SERVIDOR],"")</f>
        <v/>
      </c>
      <c r="J317" s="45" t="str">
        <f>Tabla20[[#This Row],[TIPO]]</f>
        <v>FIJO</v>
      </c>
      <c r="K31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17" s="24" t="str">
        <f>IF(Tabla20[[#This Row],[CARRERA]]="CARRERA ADMINISTRATIVA",Tabla20[[#This Row],[CARRERA]],Tabla20[[#This Row],[STATUS]])</f>
        <v>FIJO</v>
      </c>
      <c r="M317" s="35" t="str">
        <f>IF(Tabla20[[#This Row],[TIPO]]="Temporales",_xlfn.XLOOKUP(Tabla20[[#This Row],[NOMBRE Y APELLIDO]],TFECHAS[NOMBRE Y APELLIDO],TFECHAS[DESDE]),"")</f>
        <v/>
      </c>
      <c r="N317" s="35" t="str">
        <f>IF(Tabla20[[#This Row],[TIPO]]="Temporales",_xlfn.XLOOKUP(Tabla20[[#This Row],[NOMBRE Y APELLIDO]],TFECHAS[NOMBRE Y APELLIDO],TFECHAS[HASTA]),"")</f>
        <v/>
      </c>
      <c r="O317" s="39">
        <f>_xlfn.XLOOKUP(Tabla20[[#This Row],[COD]],TMES[COD],TMES[sbruto])</f>
        <v>20000</v>
      </c>
      <c r="P317" s="41">
        <f>_xlfn.XLOOKUP(Tabla20[[#This Row],[COD]],TMES[COD],TMES[ISR])</f>
        <v>0</v>
      </c>
      <c r="Q317" s="40">
        <f>_xlfn.XLOOKUP(Tabla20[[#This Row],[COD]],TMES[COD],TMES[SFS])</f>
        <v>608</v>
      </c>
      <c r="R317" s="40">
        <f>_xlfn.XLOOKUP(Tabla20[[#This Row],[COD]],TMES[COD],TMES[AFP])</f>
        <v>574</v>
      </c>
      <c r="S317" s="40">
        <f>Tabla20[[#This Row],[sbruto]]-SUM(Tabla20[[#This Row],[ISR]:[AFP]])-Tabla20[[#This Row],[sneto]]</f>
        <v>2371</v>
      </c>
      <c r="T317" s="40">
        <f>_xlfn.XLOOKUP(Tabla20[[#This Row],[COD]],TMES[COD],TMES[sneto])</f>
        <v>16447</v>
      </c>
      <c r="U317" s="28" t="str">
        <f>_xlfn.XLOOKUP(Tabla20[[#This Row],[cedula]],Tabla11[Numero Documento],Tabla11[GEN])</f>
        <v>F</v>
      </c>
      <c r="V317" s="29" t="str">
        <f>_xlfn.XLOOKUP(Tabla20[[#This Row],[cedula]],TMODELO[Numero Documento],TMODELO[Lugar Funciones Codigo])</f>
        <v>01.83.00.00.00.22</v>
      </c>
    </row>
    <row r="318" spans="1:22">
      <c r="A318" s="38" t="s">
        <v>3051</v>
      </c>
      <c r="B318" s="38" t="s">
        <v>4793</v>
      </c>
      <c r="C318" s="38" t="s">
        <v>3088</v>
      </c>
      <c r="D318" s="38" t="str">
        <f>Tabla20[[#This Row],[cedula]]&amp;Tabla20[[#This Row],[ctapresup]]</f>
        <v>023013470562.1.1.2.08</v>
      </c>
      <c r="E318" s="38" t="s">
        <v>2890</v>
      </c>
      <c r="F318" s="38" t="str">
        <f>_xlfn.XLOOKUP(Tabla20[[#This Row],[cedula]],TMODELO[Numero Documento],TMODELO[Empleado])</f>
        <v>YAHAIRA MARGARITA TORREZ QUEZADA</v>
      </c>
      <c r="G318" s="38" t="str">
        <f>_xlfn.XLOOKUP(Tabla20[[#This Row],[cedula]],TMODELO[Numero Documento],TMODELO[Cargo])</f>
        <v>ENCARGADO (A)</v>
      </c>
      <c r="H318" s="38" t="str">
        <f>_xlfn.XLOOKUP(Tabla20[[#This Row],[cedula]],TMODELO[Numero Documento],TMODELO[Lugar Funciones])</f>
        <v>DEPARTAMENTO DE PROTOCOLO Y EVENTOS</v>
      </c>
      <c r="I318" s="45" t="str">
        <f>_xlfn.XLOOKUP(Tabla20[[#This Row],[cedula]],TCARRERA[CEDULA],TCARRERA[CATEGORIA DEL SERVIDOR],"")</f>
        <v/>
      </c>
      <c r="J318" s="45" t="str">
        <f>Tabla20[[#This Row],[TIPO]]</f>
        <v>TEMPORALES</v>
      </c>
      <c r="K31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18" s="24" t="str">
        <f>IF(Tabla20[[#This Row],[CARRERA]]="CARRERA ADMINISTRATIVA",Tabla20[[#This Row],[CARRERA]],Tabla20[[#This Row],[STATUS]])</f>
        <v>TEMPORALES</v>
      </c>
      <c r="M318" s="35">
        <f>IF(Tabla20[[#This Row],[TIPO]]="Temporales",_xlfn.XLOOKUP(Tabla20[[#This Row],[NOMBRE Y APELLIDO]],TFECHAS[NOMBRE Y APELLIDO],TFECHAS[DESDE]),"")</f>
        <v>44866</v>
      </c>
      <c r="N318" s="35">
        <f>IF(Tabla20[[#This Row],[TIPO]]="Temporales",_xlfn.XLOOKUP(Tabla20[[#This Row],[NOMBRE Y APELLIDO]],TFECHAS[NOMBRE Y APELLIDO],TFECHAS[HASTA]),"")</f>
        <v>45047</v>
      </c>
      <c r="O318" s="39">
        <f>_xlfn.XLOOKUP(Tabla20[[#This Row],[COD]],TMES[COD],TMES[sbruto])</f>
        <v>135000</v>
      </c>
      <c r="P318" s="44">
        <f>_xlfn.XLOOKUP(Tabla20[[#This Row],[COD]],TMES[COD],TMES[ISR])</f>
        <v>20338.240000000002</v>
      </c>
      <c r="Q318" s="40">
        <f>_xlfn.XLOOKUP(Tabla20[[#This Row],[COD]],TMES[COD],TMES[SFS])</f>
        <v>4104</v>
      </c>
      <c r="R318" s="40">
        <f>_xlfn.XLOOKUP(Tabla20[[#This Row],[COD]],TMES[COD],TMES[AFP])</f>
        <v>3874.5</v>
      </c>
      <c r="S318" s="40">
        <f>Tabla20[[#This Row],[sbruto]]-SUM(Tabla20[[#This Row],[ISR]:[AFP]])-Tabla20[[#This Row],[sneto]]</f>
        <v>25</v>
      </c>
      <c r="T318" s="40">
        <f>_xlfn.XLOOKUP(Tabla20[[#This Row],[COD]],TMES[COD],TMES[sneto])</f>
        <v>106658.26</v>
      </c>
      <c r="U318" s="28" t="str">
        <f>_xlfn.XLOOKUP(Tabla20[[#This Row],[cedula]],Tabla11[Numero Documento],Tabla11[GEN])</f>
        <v>F</v>
      </c>
      <c r="V318" s="29" t="str">
        <f>_xlfn.XLOOKUP(Tabla20[[#This Row],[cedula]],TMODELO[Numero Documento],TMODELO[Lugar Funciones Codigo])</f>
        <v>01.83.00.00.00.22</v>
      </c>
    </row>
    <row r="319" spans="1:22">
      <c r="A319" s="38" t="s">
        <v>3051</v>
      </c>
      <c r="B319" s="38" t="s">
        <v>4793</v>
      </c>
      <c r="C319" s="38" t="s">
        <v>3088</v>
      </c>
      <c r="D319" s="38" t="str">
        <f>Tabla20[[#This Row],[cedula]]&amp;Tabla20[[#This Row],[ctapresup]]</f>
        <v>001091927242.1.1.2.08</v>
      </c>
      <c r="E319" s="38" t="s">
        <v>2808</v>
      </c>
      <c r="F319" s="38" t="str">
        <f>_xlfn.XLOOKUP(Tabla20[[#This Row],[cedula]],TMODELO[Numero Documento],TMODELO[Empleado])</f>
        <v>INDIRA YELIDA PEÑA GALLARDO</v>
      </c>
      <c r="G319" s="38" t="str">
        <f>_xlfn.XLOOKUP(Tabla20[[#This Row],[cedula]],TMODELO[Numero Documento],TMODELO[Cargo])</f>
        <v>COORDINADOR (A)</v>
      </c>
      <c r="H319" s="38" t="str">
        <f>_xlfn.XLOOKUP(Tabla20[[#This Row],[cedula]],TMODELO[Numero Documento],TMODELO[Lugar Funciones])</f>
        <v>DEPARTAMENTO DE PROTOCOLO Y EVENTOS</v>
      </c>
      <c r="I319" s="45" t="str">
        <f>_xlfn.XLOOKUP(Tabla20[[#This Row],[cedula]],TCARRERA[CEDULA],TCARRERA[CATEGORIA DEL SERVIDOR],"")</f>
        <v/>
      </c>
      <c r="J319" s="45" t="str">
        <f>Tabla20[[#This Row],[TIPO]]</f>
        <v>TEMPORALES</v>
      </c>
      <c r="K31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19" s="24" t="str">
        <f>IF(Tabla20[[#This Row],[CARRERA]]="CARRERA ADMINISTRATIVA",Tabla20[[#This Row],[CARRERA]],Tabla20[[#This Row],[STATUS]])</f>
        <v>TEMPORALES</v>
      </c>
      <c r="M319" s="35">
        <f>IF(Tabla20[[#This Row],[TIPO]]="Temporales",_xlfn.XLOOKUP(Tabla20[[#This Row],[NOMBRE Y APELLIDO]],TFECHAS[NOMBRE Y APELLIDO],TFECHAS[DESDE]),"")</f>
        <v>44713</v>
      </c>
      <c r="N319" s="35">
        <f>IF(Tabla20[[#This Row],[TIPO]]="Temporales",_xlfn.XLOOKUP(Tabla20[[#This Row],[NOMBRE Y APELLIDO]],TFECHAS[NOMBRE Y APELLIDO],TFECHAS[HASTA]),"")</f>
        <v>44896</v>
      </c>
      <c r="O319" s="39">
        <f>_xlfn.XLOOKUP(Tabla20[[#This Row],[COD]],TMES[COD],TMES[sbruto])</f>
        <v>90000</v>
      </c>
      <c r="P319" s="42">
        <f>_xlfn.XLOOKUP(Tabla20[[#This Row],[COD]],TMES[COD],TMES[ISR])</f>
        <v>9753.1200000000008</v>
      </c>
      <c r="Q319" s="40">
        <f>_xlfn.XLOOKUP(Tabla20[[#This Row],[COD]],TMES[COD],TMES[SFS])</f>
        <v>2736</v>
      </c>
      <c r="R319" s="40">
        <f>_xlfn.XLOOKUP(Tabla20[[#This Row],[COD]],TMES[COD],TMES[AFP])</f>
        <v>2583</v>
      </c>
      <c r="S319" s="40">
        <f>Tabla20[[#This Row],[sbruto]]-SUM(Tabla20[[#This Row],[ISR]:[AFP]])-Tabla20[[#This Row],[sneto]]</f>
        <v>25</v>
      </c>
      <c r="T319" s="40">
        <f>_xlfn.XLOOKUP(Tabla20[[#This Row],[COD]],TMES[COD],TMES[sneto])</f>
        <v>74902.880000000005</v>
      </c>
      <c r="U319" s="28" t="str">
        <f>_xlfn.XLOOKUP(Tabla20[[#This Row],[cedula]],Tabla11[Numero Documento],Tabla11[GEN])</f>
        <v>F</v>
      </c>
      <c r="V319" s="29" t="str">
        <f>_xlfn.XLOOKUP(Tabla20[[#This Row],[cedula]],TMODELO[Numero Documento],TMODELO[Lugar Funciones Codigo])</f>
        <v>01.83.00.00.00.22</v>
      </c>
    </row>
    <row r="320" spans="1:22">
      <c r="A320" s="38" t="s">
        <v>3051</v>
      </c>
      <c r="B320" s="38" t="s">
        <v>4793</v>
      </c>
      <c r="C320" s="38" t="s">
        <v>3088</v>
      </c>
      <c r="D320" s="38" t="str">
        <f>Tabla20[[#This Row],[cedula]]&amp;Tabla20[[#This Row],[ctapresup]]</f>
        <v>001149932802.1.1.2.08</v>
      </c>
      <c r="E320" s="38" t="s">
        <v>2833</v>
      </c>
      <c r="F320" s="38" t="str">
        <f>_xlfn.XLOOKUP(Tabla20[[#This Row],[cedula]],TMODELO[Numero Documento],TMODELO[Empleado])</f>
        <v>LEILA ALTAGRACIA VALENZUELA PEREZ</v>
      </c>
      <c r="G320" s="38" t="str">
        <f>_xlfn.XLOOKUP(Tabla20[[#This Row],[cedula]],TMODELO[Numero Documento],TMODELO[Cargo])</f>
        <v>COORDINADOR (A)</v>
      </c>
      <c r="H320" s="38" t="str">
        <f>_xlfn.XLOOKUP(Tabla20[[#This Row],[cedula]],TMODELO[Numero Documento],TMODELO[Lugar Funciones])</f>
        <v>DEPARTAMENTO DE PROTOCOLO Y EVENTOS</v>
      </c>
      <c r="I320" s="45" t="str">
        <f>_xlfn.XLOOKUP(Tabla20[[#This Row],[cedula]],TCARRERA[CEDULA],TCARRERA[CATEGORIA DEL SERVIDOR],"")</f>
        <v/>
      </c>
      <c r="J320" s="45" t="str">
        <f>Tabla20[[#This Row],[TIPO]]</f>
        <v>TEMPORALES</v>
      </c>
      <c r="K32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20" s="24" t="str">
        <f>IF(Tabla20[[#This Row],[CARRERA]]="CARRERA ADMINISTRATIVA",Tabla20[[#This Row],[CARRERA]],Tabla20[[#This Row],[STATUS]])</f>
        <v>TEMPORALES</v>
      </c>
      <c r="M320" s="35">
        <f>IF(Tabla20[[#This Row],[TIPO]]="Temporales",_xlfn.XLOOKUP(Tabla20[[#This Row],[NOMBRE Y APELLIDO]],TFECHAS[NOMBRE Y APELLIDO],TFECHAS[DESDE]),"")</f>
        <v>44866</v>
      </c>
      <c r="N320" s="35">
        <f>IF(Tabla20[[#This Row],[TIPO]]="Temporales",_xlfn.XLOOKUP(Tabla20[[#This Row],[NOMBRE Y APELLIDO]],TFECHAS[NOMBRE Y APELLIDO],TFECHAS[HASTA]),"")</f>
        <v>45047</v>
      </c>
      <c r="O320" s="39">
        <f>_xlfn.XLOOKUP(Tabla20[[#This Row],[COD]],TMES[COD],TMES[sbruto])</f>
        <v>60000</v>
      </c>
      <c r="P320" s="42">
        <f>_xlfn.XLOOKUP(Tabla20[[#This Row],[COD]],TMES[COD],TMES[ISR])</f>
        <v>3486.68</v>
      </c>
      <c r="Q320" s="40">
        <f>_xlfn.XLOOKUP(Tabla20[[#This Row],[COD]],TMES[COD],TMES[SFS])</f>
        <v>1824</v>
      </c>
      <c r="R320" s="40">
        <f>_xlfn.XLOOKUP(Tabla20[[#This Row],[COD]],TMES[COD],TMES[AFP])</f>
        <v>1722</v>
      </c>
      <c r="S320" s="40">
        <f>Tabla20[[#This Row],[sbruto]]-SUM(Tabla20[[#This Row],[ISR]:[AFP]])-Tabla20[[#This Row],[sneto]]</f>
        <v>625</v>
      </c>
      <c r="T320" s="40">
        <f>_xlfn.XLOOKUP(Tabla20[[#This Row],[COD]],TMES[COD],TMES[sneto])</f>
        <v>52342.32</v>
      </c>
      <c r="U320" s="28" t="str">
        <f>_xlfn.XLOOKUP(Tabla20[[#This Row],[cedula]],Tabla11[Numero Documento],Tabla11[GEN])</f>
        <v>F</v>
      </c>
      <c r="V320" s="29" t="str">
        <f>_xlfn.XLOOKUP(Tabla20[[#This Row],[cedula]],TMODELO[Numero Documento],TMODELO[Lugar Funciones Codigo])</f>
        <v>01.83.00.00.00.22</v>
      </c>
    </row>
    <row r="321" spans="1:22" hidden="1">
      <c r="A321" s="38" t="s">
        <v>3052</v>
      </c>
      <c r="B321" s="38" t="s">
        <v>11</v>
      </c>
      <c r="C321" s="38" t="s">
        <v>3088</v>
      </c>
      <c r="D321" s="38" t="str">
        <f>Tabla20[[#This Row],[cedula]]&amp;Tabla20[[#This Row],[ctapresup]]</f>
        <v>001001471982.1.1.1.01</v>
      </c>
      <c r="E321" s="38" t="s">
        <v>2232</v>
      </c>
      <c r="F321" s="38" t="str">
        <f>_xlfn.XLOOKUP(Tabla20[[#This Row],[cedula]],TMODELO[Numero Documento],TMODELO[Empleado])</f>
        <v>RAMON FERNANDO GERMAN ANTIGUA</v>
      </c>
      <c r="G321" s="38" t="str">
        <f>_xlfn.XLOOKUP(Tabla20[[#This Row],[cedula]],TMODELO[Numero Documento],TMODELO[Cargo])</f>
        <v>ENCARGADO (A)</v>
      </c>
      <c r="H321" s="38" t="str">
        <f>_xlfn.XLOOKUP(Tabla20[[#This Row],[cedula]],TMODELO[Numero Documento],TMODELO[Lugar Funciones])</f>
        <v>DIRECCION ADMINISTRATIVA</v>
      </c>
      <c r="I321" s="45" t="str">
        <f>_xlfn.XLOOKUP(Tabla20[[#This Row],[cedula]],TCARRERA[CEDULA],TCARRERA[CATEGORIA DEL SERVIDOR],"")</f>
        <v/>
      </c>
      <c r="J321" s="45" t="str">
        <f>Tabla20[[#This Row],[TIPO]]</f>
        <v>FIJO</v>
      </c>
      <c r="K32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21" s="24" t="str">
        <f>IF(Tabla20[[#This Row],[CARRERA]]="CARRERA ADMINISTRATIVA",Tabla20[[#This Row],[CARRERA]],Tabla20[[#This Row],[STATUS]])</f>
        <v>FIJO</v>
      </c>
      <c r="M321" s="35" t="str">
        <f>IF(Tabla20[[#This Row],[TIPO]]="Temporales",_xlfn.XLOOKUP(Tabla20[[#This Row],[NOMBRE Y APELLIDO]],TFECHAS[NOMBRE Y APELLIDO],TFECHAS[DESDE]),"")</f>
        <v/>
      </c>
      <c r="N321" s="35" t="str">
        <f>IF(Tabla20[[#This Row],[TIPO]]="Temporales",_xlfn.XLOOKUP(Tabla20[[#This Row],[NOMBRE Y APELLIDO]],TFECHAS[NOMBRE Y APELLIDO],TFECHAS[HASTA]),"")</f>
        <v/>
      </c>
      <c r="O321" s="39">
        <f>_xlfn.XLOOKUP(Tabla20[[#This Row],[COD]],TMES[COD],TMES[sbruto])</f>
        <v>130000</v>
      </c>
      <c r="P321" s="40">
        <f>_xlfn.XLOOKUP(Tabla20[[#This Row],[COD]],TMES[COD],TMES[ISR])</f>
        <v>19162.12</v>
      </c>
      <c r="Q321" s="40">
        <f>_xlfn.XLOOKUP(Tabla20[[#This Row],[COD]],TMES[COD],TMES[SFS])</f>
        <v>3952</v>
      </c>
      <c r="R321" s="40">
        <f>_xlfn.XLOOKUP(Tabla20[[#This Row],[COD]],TMES[COD],TMES[AFP])</f>
        <v>3731</v>
      </c>
      <c r="S321" s="40">
        <f>Tabla20[[#This Row],[sbruto]]-SUM(Tabla20[[#This Row],[ISR]:[AFP]])-Tabla20[[#This Row],[sneto]]</f>
        <v>1225</v>
      </c>
      <c r="T321" s="40">
        <f>_xlfn.XLOOKUP(Tabla20[[#This Row],[COD]],TMES[COD],TMES[sneto])</f>
        <v>101929.88</v>
      </c>
      <c r="U321" s="28" t="str">
        <f>_xlfn.XLOOKUP(Tabla20[[#This Row],[cedula]],Tabla11[Numero Documento],Tabla11[GEN])</f>
        <v>M</v>
      </c>
      <c r="V321" s="29" t="str">
        <f>_xlfn.XLOOKUP(Tabla20[[#This Row],[cedula]],TMODELO[Numero Documento],TMODELO[Lugar Funciones Codigo])</f>
        <v>01.83.00.00.11</v>
      </c>
    </row>
    <row r="322" spans="1:22" hidden="1">
      <c r="A322" s="38" t="s">
        <v>3052</v>
      </c>
      <c r="B322" s="38" t="s">
        <v>11</v>
      </c>
      <c r="C322" s="38" t="s">
        <v>3088</v>
      </c>
      <c r="D322" s="38" t="str">
        <f>Tabla20[[#This Row],[cedula]]&amp;Tabla20[[#This Row],[ctapresup]]</f>
        <v>012004354182.1.1.1.01</v>
      </c>
      <c r="E322" s="38" t="s">
        <v>1340</v>
      </c>
      <c r="F322" s="38" t="str">
        <f>_xlfn.XLOOKUP(Tabla20[[#This Row],[cedula]],TMODELO[Numero Documento],TMODELO[Empleado])</f>
        <v>JULIANA MATEO FELIZ</v>
      </c>
      <c r="G322" s="38" t="str">
        <f>_xlfn.XLOOKUP(Tabla20[[#This Row],[cedula]],TMODELO[Numero Documento],TMODELO[Cargo])</f>
        <v>ANALISTA PRESUPUESTO</v>
      </c>
      <c r="H322" s="38" t="str">
        <f>_xlfn.XLOOKUP(Tabla20[[#This Row],[cedula]],TMODELO[Numero Documento],TMODELO[Lugar Funciones])</f>
        <v>DIRECCION ADMINISTRATIVA</v>
      </c>
      <c r="I322" s="45" t="str">
        <f>_xlfn.XLOOKUP(Tabla20[[#This Row],[cedula]],TCARRERA[CEDULA],TCARRERA[CATEGORIA DEL SERVIDOR],"")</f>
        <v>CARRERA ADMINISTRATIVA</v>
      </c>
      <c r="J322" s="45" t="str">
        <f>Tabla20[[#This Row],[TIPO]]</f>
        <v>FIJO</v>
      </c>
      <c r="K322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22" s="24" t="str">
        <f>IF(Tabla20[[#This Row],[CARRERA]]="CARRERA ADMINISTRATIVA",Tabla20[[#This Row],[CARRERA]],Tabla20[[#This Row],[STATUS]])</f>
        <v>CARRERA ADMINISTRATIVA</v>
      </c>
      <c r="M322" s="35" t="str">
        <f>IF(Tabla20[[#This Row],[TIPO]]="Temporales",_xlfn.XLOOKUP(Tabla20[[#This Row],[NOMBRE Y APELLIDO]],TFECHAS[NOMBRE Y APELLIDO],TFECHAS[DESDE]),"")</f>
        <v/>
      </c>
      <c r="N322" s="35" t="str">
        <f>IF(Tabla20[[#This Row],[TIPO]]="Temporales",_xlfn.XLOOKUP(Tabla20[[#This Row],[NOMBRE Y APELLIDO]],TFECHAS[NOMBRE Y APELLIDO],TFECHAS[HASTA]),"")</f>
        <v/>
      </c>
      <c r="O322" s="39">
        <f>_xlfn.XLOOKUP(Tabla20[[#This Row],[COD]],TMES[COD],TMES[sbruto])</f>
        <v>65000</v>
      </c>
      <c r="P322" s="42">
        <f>_xlfn.XLOOKUP(Tabla20[[#This Row],[COD]],TMES[COD],TMES[ISR])</f>
        <v>4427.58</v>
      </c>
      <c r="Q322" s="40">
        <f>_xlfn.XLOOKUP(Tabla20[[#This Row],[COD]],TMES[COD],TMES[SFS])</f>
        <v>1976</v>
      </c>
      <c r="R322" s="40">
        <f>_xlfn.XLOOKUP(Tabla20[[#This Row],[COD]],TMES[COD],TMES[AFP])</f>
        <v>1865.5</v>
      </c>
      <c r="S322" s="40">
        <f>Tabla20[[#This Row],[sbruto]]-SUM(Tabla20[[#This Row],[ISR]:[AFP]])-Tabla20[[#This Row],[sneto]]</f>
        <v>31877.57</v>
      </c>
      <c r="T322" s="40">
        <f>_xlfn.XLOOKUP(Tabla20[[#This Row],[COD]],TMES[COD],TMES[sneto])</f>
        <v>24853.35</v>
      </c>
      <c r="U322" s="28" t="str">
        <f>_xlfn.XLOOKUP(Tabla20[[#This Row],[cedula]],Tabla11[Numero Documento],Tabla11[GEN])</f>
        <v>F</v>
      </c>
      <c r="V322" s="29" t="str">
        <f>_xlfn.XLOOKUP(Tabla20[[#This Row],[cedula]],TMODELO[Numero Documento],TMODELO[Lugar Funciones Codigo])</f>
        <v>01.83.00.00.11</v>
      </c>
    </row>
    <row r="323" spans="1:22" hidden="1">
      <c r="A323" s="38" t="s">
        <v>3052</v>
      </c>
      <c r="B323" s="38" t="s">
        <v>11</v>
      </c>
      <c r="C323" s="38" t="s">
        <v>3088</v>
      </c>
      <c r="D323" s="38" t="str">
        <f>Tabla20[[#This Row],[cedula]]&amp;Tabla20[[#This Row],[ctapresup]]</f>
        <v>001089569882.1.1.1.01</v>
      </c>
      <c r="E323" s="38" t="s">
        <v>1332</v>
      </c>
      <c r="F323" s="38" t="str">
        <f>_xlfn.XLOOKUP(Tabla20[[#This Row],[cedula]],TMODELO[Numero Documento],TMODELO[Empleado])</f>
        <v>JESUS RAMIREZ SANCHEZ</v>
      </c>
      <c r="G323" s="38" t="str">
        <f>_xlfn.XLOOKUP(Tabla20[[#This Row],[cedula]],TMODELO[Numero Documento],TMODELO[Cargo])</f>
        <v>ANALISTA PRESUPUESTO</v>
      </c>
      <c r="H323" s="38" t="str">
        <f>_xlfn.XLOOKUP(Tabla20[[#This Row],[cedula]],TMODELO[Numero Documento],TMODELO[Lugar Funciones])</f>
        <v>DIRECCION ADMINISTRATIVA</v>
      </c>
      <c r="I323" s="45" t="str">
        <f>_xlfn.XLOOKUP(Tabla20[[#This Row],[cedula]],TCARRERA[CEDULA],TCARRERA[CATEGORIA DEL SERVIDOR],"")</f>
        <v>CARRERA ADMINISTRATIVA</v>
      </c>
      <c r="J323" s="45" t="str">
        <f>Tabla20[[#This Row],[TIPO]]</f>
        <v>FIJO</v>
      </c>
      <c r="K32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23" s="24" t="str">
        <f>IF(Tabla20[[#This Row],[CARRERA]]="CARRERA ADMINISTRATIVA",Tabla20[[#This Row],[CARRERA]],Tabla20[[#This Row],[STATUS]])</f>
        <v>CARRERA ADMINISTRATIVA</v>
      </c>
      <c r="M323" s="35" t="str">
        <f>IF(Tabla20[[#This Row],[TIPO]]="Temporales",_xlfn.XLOOKUP(Tabla20[[#This Row],[NOMBRE Y APELLIDO]],TFECHAS[NOMBRE Y APELLIDO],TFECHAS[DESDE]),"")</f>
        <v/>
      </c>
      <c r="N323" s="35" t="str">
        <f>IF(Tabla20[[#This Row],[TIPO]]="Temporales",_xlfn.XLOOKUP(Tabla20[[#This Row],[NOMBRE Y APELLIDO]],TFECHAS[NOMBRE Y APELLIDO],TFECHAS[HASTA]),"")</f>
        <v/>
      </c>
      <c r="O323" s="39">
        <f>_xlfn.XLOOKUP(Tabla20[[#This Row],[COD]],TMES[COD],TMES[sbruto])</f>
        <v>55000</v>
      </c>
      <c r="P323" s="44">
        <f>_xlfn.XLOOKUP(Tabla20[[#This Row],[COD]],TMES[COD],TMES[ISR])</f>
        <v>2332.81</v>
      </c>
      <c r="Q323" s="40">
        <f>_xlfn.XLOOKUP(Tabla20[[#This Row],[COD]],TMES[COD],TMES[SFS])</f>
        <v>1672</v>
      </c>
      <c r="R323" s="40">
        <f>_xlfn.XLOOKUP(Tabla20[[#This Row],[COD]],TMES[COD],TMES[AFP])</f>
        <v>1578.5</v>
      </c>
      <c r="S323" s="40">
        <f>Tabla20[[#This Row],[sbruto]]-SUM(Tabla20[[#This Row],[ISR]:[AFP]])-Tabla20[[#This Row],[sneto]]</f>
        <v>7639.3300000000017</v>
      </c>
      <c r="T323" s="40">
        <f>_xlfn.XLOOKUP(Tabla20[[#This Row],[COD]],TMES[COD],TMES[sneto])</f>
        <v>41777.360000000001</v>
      </c>
      <c r="U323" s="28" t="str">
        <f>_xlfn.XLOOKUP(Tabla20[[#This Row],[cedula]],Tabla11[Numero Documento],Tabla11[GEN])</f>
        <v>F</v>
      </c>
      <c r="V323" s="29" t="str">
        <f>_xlfn.XLOOKUP(Tabla20[[#This Row],[cedula]],TMODELO[Numero Documento],TMODELO[Lugar Funciones Codigo])</f>
        <v>01.83.00.00.11</v>
      </c>
    </row>
    <row r="324" spans="1:22" hidden="1">
      <c r="A324" s="38" t="s">
        <v>3052</v>
      </c>
      <c r="B324" s="38" t="s">
        <v>11</v>
      </c>
      <c r="C324" s="38" t="s">
        <v>3088</v>
      </c>
      <c r="D324" s="38" t="str">
        <f>Tabla20[[#This Row],[cedula]]&amp;Tabla20[[#This Row],[ctapresup]]</f>
        <v>001051023392.1.1.1.01</v>
      </c>
      <c r="E324" s="38" t="s">
        <v>1307</v>
      </c>
      <c r="F324" s="38" t="str">
        <f>_xlfn.XLOOKUP(Tabla20[[#This Row],[cedula]],TMODELO[Numero Documento],TMODELO[Empleado])</f>
        <v>ANA KENNIA MORA SILVERIO</v>
      </c>
      <c r="G324" s="38" t="str">
        <f>_xlfn.XLOOKUP(Tabla20[[#This Row],[cedula]],TMODELO[Numero Documento],TMODELO[Cargo])</f>
        <v>TECNICO CONTABILIDAD</v>
      </c>
      <c r="H324" s="38" t="str">
        <f>_xlfn.XLOOKUP(Tabla20[[#This Row],[cedula]],TMODELO[Numero Documento],TMODELO[Lugar Funciones])</f>
        <v>DIRECCION ADMINISTRATIVA</v>
      </c>
      <c r="I324" s="45" t="str">
        <f>_xlfn.XLOOKUP(Tabla20[[#This Row],[cedula]],TCARRERA[CEDULA],TCARRERA[CATEGORIA DEL SERVIDOR],"")</f>
        <v>CARRERA ADMINISTRATIVA</v>
      </c>
      <c r="J324" s="45" t="str">
        <f>Tabla20[[#This Row],[TIPO]]</f>
        <v>FIJO</v>
      </c>
      <c r="K324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24" s="24" t="str">
        <f>IF(Tabla20[[#This Row],[CARRERA]]="CARRERA ADMINISTRATIVA",Tabla20[[#This Row],[CARRERA]],Tabla20[[#This Row],[STATUS]])</f>
        <v>CARRERA ADMINISTRATIVA</v>
      </c>
      <c r="M324" s="35" t="str">
        <f>IF(Tabla20[[#This Row],[TIPO]]="Temporales",_xlfn.XLOOKUP(Tabla20[[#This Row],[NOMBRE Y APELLIDO]],TFECHAS[NOMBRE Y APELLIDO],TFECHAS[DESDE]),"")</f>
        <v/>
      </c>
      <c r="N324" s="35" t="str">
        <f>IF(Tabla20[[#This Row],[TIPO]]="Temporales",_xlfn.XLOOKUP(Tabla20[[#This Row],[NOMBRE Y APELLIDO]],TFECHAS[NOMBRE Y APELLIDO],TFECHAS[HASTA]),"")</f>
        <v/>
      </c>
      <c r="O324" s="39">
        <f>_xlfn.XLOOKUP(Tabla20[[#This Row],[COD]],TMES[COD],TMES[sbruto])</f>
        <v>48000</v>
      </c>
      <c r="P324" s="44">
        <f>_xlfn.XLOOKUP(Tabla20[[#This Row],[COD]],TMES[COD],TMES[ISR])</f>
        <v>1344.86</v>
      </c>
      <c r="Q324" s="40">
        <f>_xlfn.XLOOKUP(Tabla20[[#This Row],[COD]],TMES[COD],TMES[SFS])</f>
        <v>1459.2</v>
      </c>
      <c r="R324" s="40">
        <f>_xlfn.XLOOKUP(Tabla20[[#This Row],[COD]],TMES[COD],TMES[AFP])</f>
        <v>1377.6</v>
      </c>
      <c r="S324" s="40">
        <f>Tabla20[[#This Row],[sbruto]]-SUM(Tabla20[[#This Row],[ISR]:[AFP]])-Tabla20[[#This Row],[sneto]]</f>
        <v>2337.4499999999971</v>
      </c>
      <c r="T324" s="40">
        <f>_xlfn.XLOOKUP(Tabla20[[#This Row],[COD]],TMES[COD],TMES[sneto])</f>
        <v>41480.89</v>
      </c>
      <c r="U324" s="28" t="str">
        <f>_xlfn.XLOOKUP(Tabla20[[#This Row],[cedula]],Tabla11[Numero Documento],Tabla11[GEN])</f>
        <v>F</v>
      </c>
      <c r="V324" s="29" t="str">
        <f>_xlfn.XLOOKUP(Tabla20[[#This Row],[cedula]],TMODELO[Numero Documento],TMODELO[Lugar Funciones Codigo])</f>
        <v>01.83.00.00.11</v>
      </c>
    </row>
    <row r="325" spans="1:22" hidden="1">
      <c r="A325" s="38" t="s">
        <v>3052</v>
      </c>
      <c r="B325" s="38" t="s">
        <v>11</v>
      </c>
      <c r="C325" s="38" t="s">
        <v>3088</v>
      </c>
      <c r="D325" s="38" t="str">
        <f>Tabla20[[#This Row],[cedula]]&amp;Tabla20[[#This Row],[ctapresup]]</f>
        <v>001073302012.1.1.1.01</v>
      </c>
      <c r="E325" s="38" t="s">
        <v>2219</v>
      </c>
      <c r="F325" s="38" t="str">
        <f>_xlfn.XLOOKUP(Tabla20[[#This Row],[cedula]],TMODELO[Numero Documento],TMODELO[Empleado])</f>
        <v>PETRA ISABEL PEREZ SIERRA</v>
      </c>
      <c r="G325" s="38" t="str">
        <f>_xlfn.XLOOKUP(Tabla20[[#This Row],[cedula]],TMODELO[Numero Documento],TMODELO[Cargo])</f>
        <v>AUXILIAR</v>
      </c>
      <c r="H325" s="38" t="str">
        <f>_xlfn.XLOOKUP(Tabla20[[#This Row],[cedula]],TMODELO[Numero Documento],TMODELO[Lugar Funciones])</f>
        <v>DIRECCION ADMINISTRATIVA</v>
      </c>
      <c r="I325" s="45" t="str">
        <f>_xlfn.XLOOKUP(Tabla20[[#This Row],[cedula]],TCARRERA[CEDULA],TCARRERA[CATEGORIA DEL SERVIDOR],"")</f>
        <v/>
      </c>
      <c r="J325" s="45" t="str">
        <f>Tabla20[[#This Row],[TIPO]]</f>
        <v>FIJO</v>
      </c>
      <c r="K3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25" s="24" t="str">
        <f>IF(Tabla20[[#This Row],[CARRERA]]="CARRERA ADMINISTRATIVA",Tabla20[[#This Row],[CARRERA]],Tabla20[[#This Row],[STATUS]])</f>
        <v>FIJO</v>
      </c>
      <c r="M325" s="35" t="str">
        <f>IF(Tabla20[[#This Row],[TIPO]]="Temporales",_xlfn.XLOOKUP(Tabla20[[#This Row],[NOMBRE Y APELLIDO]],TFECHAS[NOMBRE Y APELLIDO],TFECHAS[DESDE]),"")</f>
        <v/>
      </c>
      <c r="N325" s="35" t="str">
        <f>IF(Tabla20[[#This Row],[TIPO]]="Temporales",_xlfn.XLOOKUP(Tabla20[[#This Row],[NOMBRE Y APELLIDO]],TFECHAS[NOMBRE Y APELLIDO],TFECHAS[HASTA]),"")</f>
        <v/>
      </c>
      <c r="O325" s="39">
        <f>_xlfn.XLOOKUP(Tabla20[[#This Row],[COD]],TMES[COD],TMES[sbruto])</f>
        <v>35000</v>
      </c>
      <c r="P325" s="44">
        <f>_xlfn.XLOOKUP(Tabla20[[#This Row],[COD]],TMES[COD],TMES[ISR])</f>
        <v>0</v>
      </c>
      <c r="Q325" s="40">
        <f>_xlfn.XLOOKUP(Tabla20[[#This Row],[COD]],TMES[COD],TMES[SFS])</f>
        <v>1064</v>
      </c>
      <c r="R325" s="40">
        <f>_xlfn.XLOOKUP(Tabla20[[#This Row],[COD]],TMES[COD],TMES[AFP])</f>
        <v>1004.5</v>
      </c>
      <c r="S325" s="40">
        <f>Tabla20[[#This Row],[sbruto]]-SUM(Tabla20[[#This Row],[ISR]:[AFP]])-Tabla20[[#This Row],[sneto]]</f>
        <v>2863.4500000000007</v>
      </c>
      <c r="T325" s="40">
        <f>_xlfn.XLOOKUP(Tabla20[[#This Row],[COD]],TMES[COD],TMES[sneto])</f>
        <v>30068.05</v>
      </c>
      <c r="U325" s="28" t="str">
        <f>_xlfn.XLOOKUP(Tabla20[[#This Row],[cedula]],Tabla11[Numero Documento],Tabla11[GEN])</f>
        <v>F</v>
      </c>
      <c r="V325" s="29" t="str">
        <f>_xlfn.XLOOKUP(Tabla20[[#This Row],[cedula]],TMODELO[Numero Documento],TMODELO[Lugar Funciones Codigo])</f>
        <v>01.83.00.00.11</v>
      </c>
    </row>
    <row r="326" spans="1:22" hidden="1">
      <c r="A326" s="38" t="s">
        <v>3052</v>
      </c>
      <c r="B326" s="38" t="s">
        <v>11</v>
      </c>
      <c r="C326" s="38" t="s">
        <v>3088</v>
      </c>
      <c r="D326" s="38" t="str">
        <f>Tabla20[[#This Row],[cedula]]&amp;Tabla20[[#This Row],[ctapresup]]</f>
        <v>223015969322.1.1.1.01</v>
      </c>
      <c r="E326" s="38" t="s">
        <v>2223</v>
      </c>
      <c r="F326" s="38" t="str">
        <f>_xlfn.XLOOKUP(Tabla20[[#This Row],[cedula]],TMODELO[Numero Documento],TMODELO[Empleado])</f>
        <v>RAFAEL ALEXIS OZUNA DEL ROSARIO</v>
      </c>
      <c r="G326" s="38" t="str">
        <f>_xlfn.XLOOKUP(Tabla20[[#This Row],[cedula]],TMODELO[Numero Documento],TMODELO[Cargo])</f>
        <v>AUXILIAR ADMINISTRATIVO (A)</v>
      </c>
      <c r="H326" s="38" t="str">
        <f>_xlfn.XLOOKUP(Tabla20[[#This Row],[cedula]],TMODELO[Numero Documento],TMODELO[Lugar Funciones])</f>
        <v>DIRECCION ADMINISTRATIVA</v>
      </c>
      <c r="I326" s="45" t="str">
        <f>_xlfn.XLOOKUP(Tabla20[[#This Row],[cedula]],TCARRERA[CEDULA],TCARRERA[CATEGORIA DEL SERVIDOR],"")</f>
        <v/>
      </c>
      <c r="J326" s="45" t="str">
        <f>Tabla20[[#This Row],[TIPO]]</f>
        <v>FIJO</v>
      </c>
      <c r="K32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26" s="24" t="str">
        <f>IF(Tabla20[[#This Row],[CARRERA]]="CARRERA ADMINISTRATIVA",Tabla20[[#This Row],[CARRERA]],Tabla20[[#This Row],[STATUS]])</f>
        <v>FIJO</v>
      </c>
      <c r="M326" s="35" t="str">
        <f>IF(Tabla20[[#This Row],[TIPO]]="Temporales",_xlfn.XLOOKUP(Tabla20[[#This Row],[NOMBRE Y APELLIDO]],TFECHAS[NOMBRE Y APELLIDO],TFECHAS[DESDE]),"")</f>
        <v/>
      </c>
      <c r="N326" s="35" t="str">
        <f>IF(Tabla20[[#This Row],[TIPO]]="Temporales",_xlfn.XLOOKUP(Tabla20[[#This Row],[NOMBRE Y APELLIDO]],TFECHAS[NOMBRE Y APELLIDO],TFECHAS[HASTA]),"")</f>
        <v/>
      </c>
      <c r="O326" s="39">
        <f>_xlfn.XLOOKUP(Tabla20[[#This Row],[COD]],TMES[COD],TMES[sbruto])</f>
        <v>27000</v>
      </c>
      <c r="P326" s="42">
        <f>_xlfn.XLOOKUP(Tabla20[[#This Row],[COD]],TMES[COD],TMES[ISR])</f>
        <v>0</v>
      </c>
      <c r="Q326" s="40">
        <f>_xlfn.XLOOKUP(Tabla20[[#This Row],[COD]],TMES[COD],TMES[SFS])</f>
        <v>820.8</v>
      </c>
      <c r="R326" s="40">
        <f>_xlfn.XLOOKUP(Tabla20[[#This Row],[COD]],TMES[COD],TMES[AFP])</f>
        <v>774.9</v>
      </c>
      <c r="S326" s="40">
        <f>Tabla20[[#This Row],[sbruto]]-SUM(Tabla20[[#This Row],[ISR]:[AFP]])-Tabla20[[#This Row],[sneto]]</f>
        <v>13321.08</v>
      </c>
      <c r="T326" s="40">
        <f>_xlfn.XLOOKUP(Tabla20[[#This Row],[COD]],TMES[COD],TMES[sneto])</f>
        <v>12083.22</v>
      </c>
      <c r="U326" s="28" t="str">
        <f>_xlfn.XLOOKUP(Tabla20[[#This Row],[cedula]],Tabla11[Numero Documento],Tabla11[GEN])</f>
        <v>M</v>
      </c>
      <c r="V326" s="29" t="str">
        <f>_xlfn.XLOOKUP(Tabla20[[#This Row],[cedula]],TMODELO[Numero Documento],TMODELO[Lugar Funciones Codigo])</f>
        <v>01.83.00.00.11</v>
      </c>
    </row>
    <row r="327" spans="1:22" hidden="1">
      <c r="A327" s="38" t="s">
        <v>3052</v>
      </c>
      <c r="B327" s="38" t="s">
        <v>11</v>
      </c>
      <c r="C327" s="38" t="s">
        <v>3088</v>
      </c>
      <c r="D327" s="38" t="str">
        <f>Tabla20[[#This Row],[cedula]]&amp;Tabla20[[#This Row],[ctapresup]]</f>
        <v>402091769872.1.1.1.01</v>
      </c>
      <c r="E327" s="38" t="s">
        <v>3329</v>
      </c>
      <c r="F327" s="38" t="str">
        <f>_xlfn.XLOOKUP(Tabla20[[#This Row],[cedula]],TMODELO[Numero Documento],TMODELO[Empleado])</f>
        <v>EUDDY GUSTAVO BONNET URBAEZ</v>
      </c>
      <c r="G327" s="38" t="str">
        <f>_xlfn.XLOOKUP(Tabla20[[#This Row],[cedula]],TMODELO[Numero Documento],TMODELO[Cargo])</f>
        <v>MENSAJERO INTERNO</v>
      </c>
      <c r="H327" s="38" t="str">
        <f>_xlfn.XLOOKUP(Tabla20[[#This Row],[cedula]],TMODELO[Numero Documento],TMODELO[Lugar Funciones])</f>
        <v>DIRECCION ADMINISTRATIVA</v>
      </c>
      <c r="I327" s="45" t="str">
        <f>_xlfn.XLOOKUP(Tabla20[[#This Row],[cedula]],TCARRERA[CEDULA],TCARRERA[CATEGORIA DEL SERVIDOR],"")</f>
        <v/>
      </c>
      <c r="J327" s="45" t="str">
        <f>Tabla20[[#This Row],[TIPO]]</f>
        <v>FIJO</v>
      </c>
      <c r="K32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27" s="24" t="str">
        <f>IF(Tabla20[[#This Row],[CARRERA]]="CARRERA ADMINISTRATIVA",Tabla20[[#This Row],[CARRERA]],Tabla20[[#This Row],[STATUS]])</f>
        <v>ESTATUTO SIMPLIFICADO</v>
      </c>
      <c r="M327" s="35" t="str">
        <f>IF(Tabla20[[#This Row],[TIPO]]="Temporales",_xlfn.XLOOKUP(Tabla20[[#This Row],[NOMBRE Y APELLIDO]],TFECHAS[NOMBRE Y APELLIDO],TFECHAS[DESDE]),"")</f>
        <v/>
      </c>
      <c r="N327" s="35" t="str">
        <f>IF(Tabla20[[#This Row],[TIPO]]="Temporales",_xlfn.XLOOKUP(Tabla20[[#This Row],[NOMBRE Y APELLIDO]],TFECHAS[NOMBRE Y APELLIDO],TFECHAS[HASTA]),"")</f>
        <v/>
      </c>
      <c r="O327" s="39">
        <f>_xlfn.XLOOKUP(Tabla20[[#This Row],[COD]],TMES[COD],TMES[sbruto])</f>
        <v>22000</v>
      </c>
      <c r="P327" s="44">
        <f>_xlfn.XLOOKUP(Tabla20[[#This Row],[COD]],TMES[COD],TMES[ISR])</f>
        <v>0</v>
      </c>
      <c r="Q327" s="40">
        <f>_xlfn.XLOOKUP(Tabla20[[#This Row],[COD]],TMES[COD],TMES[SFS])</f>
        <v>668.8</v>
      </c>
      <c r="R327" s="40">
        <f>_xlfn.XLOOKUP(Tabla20[[#This Row],[COD]],TMES[COD],TMES[AFP])</f>
        <v>631.4</v>
      </c>
      <c r="S327" s="40">
        <f>Tabla20[[#This Row],[sbruto]]-SUM(Tabla20[[#This Row],[ISR]:[AFP]])-Tabla20[[#This Row],[sneto]]</f>
        <v>25</v>
      </c>
      <c r="T327" s="40">
        <f>_xlfn.XLOOKUP(Tabla20[[#This Row],[COD]],TMES[COD],TMES[sneto])</f>
        <v>20674.8</v>
      </c>
      <c r="U327" s="28" t="str">
        <f>_xlfn.XLOOKUP(Tabla20[[#This Row],[cedula]],Tabla11[Numero Documento],Tabla11[GEN])</f>
        <v>M</v>
      </c>
      <c r="V327" s="29" t="str">
        <f>_xlfn.XLOOKUP(Tabla20[[#This Row],[cedula]],TMODELO[Numero Documento],TMODELO[Lugar Funciones Codigo])</f>
        <v>01.83.00.00.11</v>
      </c>
    </row>
    <row r="328" spans="1:22" hidden="1">
      <c r="A328" s="38" t="s">
        <v>3052</v>
      </c>
      <c r="B328" s="38" t="s">
        <v>11</v>
      </c>
      <c r="C328" s="38" t="s">
        <v>3088</v>
      </c>
      <c r="D328" s="38" t="str">
        <f>Tabla20[[#This Row],[cedula]]&amp;Tabla20[[#This Row],[ctapresup]]</f>
        <v>001190495002.1.1.1.01</v>
      </c>
      <c r="E328" s="38" t="s">
        <v>3060</v>
      </c>
      <c r="F328" s="38" t="str">
        <f>_xlfn.XLOOKUP(Tabla20[[#This Row],[cedula]],TMODELO[Numero Documento],TMODELO[Empleado])</f>
        <v>JULIO ECHAVARRIA UBRI</v>
      </c>
      <c r="G328" s="38" t="str">
        <f>_xlfn.XLOOKUP(Tabla20[[#This Row],[cedula]],TMODELO[Numero Documento],TMODELO[Cargo])</f>
        <v>MENSAJERO EXTERNO</v>
      </c>
      <c r="H328" s="38" t="str">
        <f>_xlfn.XLOOKUP(Tabla20[[#This Row],[cedula]],TMODELO[Numero Documento],TMODELO[Lugar Funciones])</f>
        <v>DIRECCION ADMINISTRATIVA</v>
      </c>
      <c r="I328" s="45" t="str">
        <f>_xlfn.XLOOKUP(Tabla20[[#This Row],[cedula]],TCARRERA[CEDULA],TCARRERA[CATEGORIA DEL SERVIDOR],"")</f>
        <v/>
      </c>
      <c r="J328" s="45" t="str">
        <f>Tabla20[[#This Row],[TIPO]]</f>
        <v>FIJO</v>
      </c>
      <c r="K32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28" s="24" t="str">
        <f>IF(Tabla20[[#This Row],[CARRERA]]="CARRERA ADMINISTRATIVA",Tabla20[[#This Row],[CARRERA]],Tabla20[[#This Row],[STATUS]])</f>
        <v>ESTATUTO SIMPLIFICADO</v>
      </c>
      <c r="M328" s="34" t="str">
        <f>IF(Tabla20[[#This Row],[TIPO]]="Temporales",_xlfn.XLOOKUP(Tabla20[[#This Row],[NOMBRE Y APELLIDO]],TFECHAS[NOMBRE Y APELLIDO],TFECHAS[DESDE]),"")</f>
        <v/>
      </c>
      <c r="N328" s="34" t="str">
        <f>IF(Tabla20[[#This Row],[TIPO]]="Temporales",_xlfn.XLOOKUP(Tabla20[[#This Row],[NOMBRE Y APELLIDO]],TFECHAS[NOMBRE Y APELLIDO],TFECHAS[HASTA]),"")</f>
        <v/>
      </c>
      <c r="O328" s="39">
        <f>_xlfn.XLOOKUP(Tabla20[[#This Row],[COD]],TMES[COD],TMES[sbruto])</f>
        <v>20000</v>
      </c>
      <c r="P328" s="41">
        <f>_xlfn.XLOOKUP(Tabla20[[#This Row],[COD]],TMES[COD],TMES[ISR])</f>
        <v>0</v>
      </c>
      <c r="Q328" s="40">
        <f>_xlfn.XLOOKUP(Tabla20[[#This Row],[COD]],TMES[COD],TMES[SFS])</f>
        <v>608</v>
      </c>
      <c r="R328" s="40">
        <f>_xlfn.XLOOKUP(Tabla20[[#This Row],[COD]],TMES[COD],TMES[AFP])</f>
        <v>574</v>
      </c>
      <c r="S328" s="40">
        <f>Tabla20[[#This Row],[sbruto]]-SUM(Tabla20[[#This Row],[ISR]:[AFP]])-Tabla20[[#This Row],[sneto]]</f>
        <v>25</v>
      </c>
      <c r="T328" s="40">
        <f>_xlfn.XLOOKUP(Tabla20[[#This Row],[COD]],TMES[COD],TMES[sneto])</f>
        <v>18793</v>
      </c>
      <c r="U328" s="28" t="str">
        <f>_xlfn.XLOOKUP(Tabla20[[#This Row],[cedula]],Tabla11[Numero Documento],Tabla11[GEN])</f>
        <v>M</v>
      </c>
      <c r="V328" s="29" t="str">
        <f>_xlfn.XLOOKUP(Tabla20[[#This Row],[cedula]],TMODELO[Numero Documento],TMODELO[Lugar Funciones Codigo])</f>
        <v>01.83.00.00.11</v>
      </c>
    </row>
    <row r="329" spans="1:22">
      <c r="A329" s="38" t="s">
        <v>3051</v>
      </c>
      <c r="B329" s="38" t="s">
        <v>4793</v>
      </c>
      <c r="C329" s="38" t="s">
        <v>3088</v>
      </c>
      <c r="D329" s="38" t="str">
        <f>Tabla20[[#This Row],[cedula]]&amp;Tabla20[[#This Row],[ctapresup]]</f>
        <v>001132167582.1.1.2.08</v>
      </c>
      <c r="E329" s="38" t="s">
        <v>2759</v>
      </c>
      <c r="F329" s="38" t="str">
        <f>_xlfn.XLOOKUP(Tabla20[[#This Row],[cedula]],TMODELO[Numero Documento],TMODELO[Empleado])</f>
        <v>AMIN STALIN GERMAN DISLA</v>
      </c>
      <c r="G329" s="38" t="str">
        <f>_xlfn.XLOOKUP(Tabla20[[#This Row],[cedula]],TMODELO[Numero Documento],TMODELO[Cargo])</f>
        <v>DIRECTOR (A)</v>
      </c>
      <c r="H329" s="38" t="str">
        <f>_xlfn.XLOOKUP(Tabla20[[#This Row],[cedula]],TMODELO[Numero Documento],TMODELO[Lugar Funciones])</f>
        <v>DIRECCION ADMINISTRATIVA</v>
      </c>
      <c r="I329" s="45" t="str">
        <f>_xlfn.XLOOKUP(Tabla20[[#This Row],[cedula]],TCARRERA[CEDULA],TCARRERA[CATEGORIA DEL SERVIDOR],"")</f>
        <v/>
      </c>
      <c r="J329" s="45" t="str">
        <f>Tabla20[[#This Row],[TIPO]]</f>
        <v>TEMPORALES</v>
      </c>
      <c r="K32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29" s="31" t="str">
        <f>IF(Tabla20[[#This Row],[CARRERA]]="CARRERA ADMINISTRATIVA",Tabla20[[#This Row],[CARRERA]],Tabla20[[#This Row],[STATUS]])</f>
        <v>TEMPORALES</v>
      </c>
      <c r="M329" s="34">
        <f>IF(Tabla20[[#This Row],[TIPO]]="Temporales",_xlfn.XLOOKUP(Tabla20[[#This Row],[NOMBRE Y APELLIDO]],TFECHAS[NOMBRE Y APELLIDO],TFECHAS[DESDE]),"")</f>
        <v>44866</v>
      </c>
      <c r="N329" s="34">
        <f>IF(Tabla20[[#This Row],[TIPO]]="Temporales",_xlfn.XLOOKUP(Tabla20[[#This Row],[NOMBRE Y APELLIDO]],TFECHAS[NOMBRE Y APELLIDO],TFECHAS[HASTA]),"")</f>
        <v>45047</v>
      </c>
      <c r="O329" s="39">
        <f>_xlfn.XLOOKUP(Tabla20[[#This Row],[COD]],TMES[COD],TMES[sbruto])</f>
        <v>175000</v>
      </c>
      <c r="P329" s="41">
        <f>_xlfn.XLOOKUP(Tabla20[[#This Row],[COD]],TMES[COD],TMES[ISR])</f>
        <v>29841.29</v>
      </c>
      <c r="Q329" s="40">
        <f>_xlfn.XLOOKUP(Tabla20[[#This Row],[COD]],TMES[COD],TMES[SFS])</f>
        <v>4943.8</v>
      </c>
      <c r="R329" s="40">
        <f>_xlfn.XLOOKUP(Tabla20[[#This Row],[COD]],TMES[COD],TMES[AFP])</f>
        <v>5022.5</v>
      </c>
      <c r="S329" s="40">
        <f>Tabla20[[#This Row],[sbruto]]-SUM(Tabla20[[#This Row],[ISR]:[AFP]])-Tabla20[[#This Row],[sneto]]</f>
        <v>25</v>
      </c>
      <c r="T329" s="40">
        <f>_xlfn.XLOOKUP(Tabla20[[#This Row],[COD]],TMES[COD],TMES[sneto])</f>
        <v>135167.41</v>
      </c>
      <c r="U329" s="28" t="str">
        <f>_xlfn.XLOOKUP(Tabla20[[#This Row],[cedula]],Tabla11[Numero Documento],Tabla11[GEN])</f>
        <v>M</v>
      </c>
      <c r="V329" s="29" t="str">
        <f>_xlfn.XLOOKUP(Tabla20[[#This Row],[cedula]],TMODELO[Numero Documento],TMODELO[Lugar Funciones Codigo])</f>
        <v>01.83.00.00.11</v>
      </c>
    </row>
    <row r="330" spans="1:22" hidden="1">
      <c r="A330" s="38" t="s">
        <v>3052</v>
      </c>
      <c r="B330" s="38" t="s">
        <v>11</v>
      </c>
      <c r="C330" s="38" t="s">
        <v>3088</v>
      </c>
      <c r="D330" s="38" t="str">
        <f>Tabla20[[#This Row],[cedula]]&amp;Tabla20[[#This Row],[ctapresup]]</f>
        <v>001007247152.1.1.1.01</v>
      </c>
      <c r="E330" s="38" t="s">
        <v>2045</v>
      </c>
      <c r="F330" s="38" t="str">
        <f>_xlfn.XLOOKUP(Tabla20[[#This Row],[cedula]],TMODELO[Numero Documento],TMODELO[Empleado])</f>
        <v>BERNARDO ANTONIO CAPELLAN GUERRA</v>
      </c>
      <c r="G330" s="38" t="str">
        <f>_xlfn.XLOOKUP(Tabla20[[#This Row],[cedula]],TMODELO[Numero Documento],TMODELO[Cargo])</f>
        <v>MENSAJERO</v>
      </c>
      <c r="H330" s="38" t="str">
        <f>_xlfn.XLOOKUP(Tabla20[[#This Row],[cedula]],TMODELO[Numero Documento],TMODELO[Lugar Funciones])</f>
        <v>DEPARTAMENTO DE CORRESPONDENCIA Y ARCHIVO</v>
      </c>
      <c r="I330" s="45" t="str">
        <f>_xlfn.XLOOKUP(Tabla20[[#This Row],[cedula]],TCARRERA[CEDULA],TCARRERA[CATEGORIA DEL SERVIDOR],"")</f>
        <v/>
      </c>
      <c r="J330" s="45" t="str">
        <f>Tabla20[[#This Row],[TIPO]]</f>
        <v>FIJO</v>
      </c>
      <c r="K33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30" s="24" t="str">
        <f>IF(Tabla20[[#This Row],[CARRERA]]="CARRERA ADMINISTRATIVA",Tabla20[[#This Row],[CARRERA]],Tabla20[[#This Row],[STATUS]])</f>
        <v>FIJO</v>
      </c>
      <c r="M330" s="34" t="str">
        <f>IF(Tabla20[[#This Row],[TIPO]]="Temporales",_xlfn.XLOOKUP(Tabla20[[#This Row],[NOMBRE Y APELLIDO]],TFECHAS[NOMBRE Y APELLIDO],TFECHAS[DESDE]),"")</f>
        <v/>
      </c>
      <c r="N330" s="34" t="str">
        <f>IF(Tabla20[[#This Row],[TIPO]]="Temporales",_xlfn.XLOOKUP(Tabla20[[#This Row],[NOMBRE Y APELLIDO]],TFECHAS[NOMBRE Y APELLIDO],TFECHAS[HASTA]),"")</f>
        <v/>
      </c>
      <c r="O330" s="39">
        <f>_xlfn.XLOOKUP(Tabla20[[#This Row],[COD]],TMES[COD],TMES[sbruto])</f>
        <v>31500</v>
      </c>
      <c r="P330" s="41">
        <f>_xlfn.XLOOKUP(Tabla20[[#This Row],[COD]],TMES[COD],TMES[ISR])</f>
        <v>0</v>
      </c>
      <c r="Q330" s="40">
        <f>_xlfn.XLOOKUP(Tabla20[[#This Row],[COD]],TMES[COD],TMES[SFS])</f>
        <v>957.6</v>
      </c>
      <c r="R330" s="40">
        <f>_xlfn.XLOOKUP(Tabla20[[#This Row],[COD]],TMES[COD],TMES[AFP])</f>
        <v>904.05</v>
      </c>
      <c r="S330" s="40">
        <f>Tabla20[[#This Row],[sbruto]]-SUM(Tabla20[[#This Row],[ISR]:[AFP]])-Tabla20[[#This Row],[sneto]]</f>
        <v>3481</v>
      </c>
      <c r="T330" s="40">
        <f>_xlfn.XLOOKUP(Tabla20[[#This Row],[COD]],TMES[COD],TMES[sneto])</f>
        <v>26157.35</v>
      </c>
      <c r="U330" s="28" t="str">
        <f>_xlfn.XLOOKUP(Tabla20[[#This Row],[cedula]],Tabla11[Numero Documento],Tabla11[GEN])</f>
        <v>M</v>
      </c>
      <c r="V330" s="29" t="str">
        <f>_xlfn.XLOOKUP(Tabla20[[#This Row],[cedula]],TMODELO[Numero Documento],TMODELO[Lugar Funciones Codigo])</f>
        <v>01.83.00.00.11.01</v>
      </c>
    </row>
    <row r="331" spans="1:22" hidden="1">
      <c r="A331" s="38" t="s">
        <v>3052</v>
      </c>
      <c r="B331" s="38" t="s">
        <v>11</v>
      </c>
      <c r="C331" s="38" t="s">
        <v>3088</v>
      </c>
      <c r="D331" s="38" t="str">
        <f>Tabla20[[#This Row],[cedula]]&amp;Tabla20[[#This Row],[ctapresup]]</f>
        <v>010003861422.1.1.1.01</v>
      </c>
      <c r="E331" s="38" t="s">
        <v>1322</v>
      </c>
      <c r="F331" s="38" t="str">
        <f>_xlfn.XLOOKUP(Tabla20[[#This Row],[cedula]],TMODELO[Numero Documento],TMODELO[Empleado])</f>
        <v>DILANY FELIZ BELTRE</v>
      </c>
      <c r="G331" s="38" t="str">
        <f>_xlfn.XLOOKUP(Tabla20[[#This Row],[cedula]],TMODELO[Numero Documento],TMODELO[Cargo])</f>
        <v>MENSAJERO INTERNO</v>
      </c>
      <c r="H331" s="38" t="str">
        <f>_xlfn.XLOOKUP(Tabla20[[#This Row],[cedula]],TMODELO[Numero Documento],TMODELO[Lugar Funciones])</f>
        <v>DEPARTAMENTO DE CORRESPONDENCIA Y ARCHIVO</v>
      </c>
      <c r="I331" s="45" t="str">
        <f>_xlfn.XLOOKUP(Tabla20[[#This Row],[cedula]],TCARRERA[CEDULA],TCARRERA[CATEGORIA DEL SERVIDOR],"")</f>
        <v>CARRERA ADMINISTRATIVA</v>
      </c>
      <c r="J331" s="45" t="str">
        <f>Tabla20[[#This Row],[TIPO]]</f>
        <v>FIJO</v>
      </c>
      <c r="K33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1" s="24" t="str">
        <f>IF(Tabla20[[#This Row],[CARRERA]]="CARRERA ADMINISTRATIVA",Tabla20[[#This Row],[CARRERA]],Tabla20[[#This Row],[STATUS]])</f>
        <v>CARRERA ADMINISTRATIVA</v>
      </c>
      <c r="M331" s="35" t="str">
        <f>IF(Tabla20[[#This Row],[TIPO]]="Temporales",_xlfn.XLOOKUP(Tabla20[[#This Row],[NOMBRE Y APELLIDO]],TFECHAS[NOMBRE Y APELLIDO],TFECHAS[DESDE]),"")</f>
        <v/>
      </c>
      <c r="N331" s="35" t="str">
        <f>IF(Tabla20[[#This Row],[TIPO]]="Temporales",_xlfn.XLOOKUP(Tabla20[[#This Row],[NOMBRE Y APELLIDO]],TFECHAS[NOMBRE Y APELLIDO],TFECHAS[HASTA]),"")</f>
        <v/>
      </c>
      <c r="O331" s="39">
        <f>_xlfn.XLOOKUP(Tabla20[[#This Row],[COD]],TMES[COD],TMES[sbruto])</f>
        <v>26250</v>
      </c>
      <c r="P331" s="44">
        <f>_xlfn.XLOOKUP(Tabla20[[#This Row],[COD]],TMES[COD],TMES[ISR])</f>
        <v>0</v>
      </c>
      <c r="Q331" s="40">
        <f>_xlfn.XLOOKUP(Tabla20[[#This Row],[COD]],TMES[COD],TMES[SFS])</f>
        <v>798</v>
      </c>
      <c r="R331" s="40">
        <f>_xlfn.XLOOKUP(Tabla20[[#This Row],[COD]],TMES[COD],TMES[AFP])</f>
        <v>753.38</v>
      </c>
      <c r="S331" s="40">
        <f>Tabla20[[#This Row],[sbruto]]-SUM(Tabla20[[#This Row],[ISR]:[AFP]])-Tabla20[[#This Row],[sneto]]</f>
        <v>5954.3099999999977</v>
      </c>
      <c r="T331" s="40">
        <f>_xlfn.XLOOKUP(Tabla20[[#This Row],[COD]],TMES[COD],TMES[sneto])</f>
        <v>18744.310000000001</v>
      </c>
      <c r="U331" s="28" t="str">
        <f>_xlfn.XLOOKUP(Tabla20[[#This Row],[cedula]],Tabla11[Numero Documento],Tabla11[GEN])</f>
        <v>F</v>
      </c>
      <c r="V331" s="29" t="str">
        <f>_xlfn.XLOOKUP(Tabla20[[#This Row],[cedula]],TMODELO[Numero Documento],TMODELO[Lugar Funciones Codigo])</f>
        <v>01.83.00.00.11.01</v>
      </c>
    </row>
    <row r="332" spans="1:22" hidden="1">
      <c r="A332" s="38" t="s">
        <v>3052</v>
      </c>
      <c r="B332" s="38" t="s">
        <v>11</v>
      </c>
      <c r="C332" s="38" t="s">
        <v>3088</v>
      </c>
      <c r="D332" s="38" t="str">
        <f>Tabla20[[#This Row],[cedula]]&amp;Tabla20[[#This Row],[ctapresup]]</f>
        <v>001128260372.1.1.1.01</v>
      </c>
      <c r="E332" s="38" t="s">
        <v>2136</v>
      </c>
      <c r="F332" s="38" t="str">
        <f>_xlfn.XLOOKUP(Tabla20[[#This Row],[cedula]],TMODELO[Numero Documento],TMODELO[Empleado])</f>
        <v>JOSE LUIS ABREU DIAZ</v>
      </c>
      <c r="G332" s="38" t="str">
        <f>_xlfn.XLOOKUP(Tabla20[[#This Row],[cedula]],TMODELO[Numero Documento],TMODELO[Cargo])</f>
        <v>MENSAJERO</v>
      </c>
      <c r="H332" s="38" t="str">
        <f>_xlfn.XLOOKUP(Tabla20[[#This Row],[cedula]],TMODELO[Numero Documento],TMODELO[Lugar Funciones])</f>
        <v>DEPARTAMENTO DE CORRESPONDENCIA Y ARCHIVO</v>
      </c>
      <c r="I332" s="45" t="str">
        <f>_xlfn.XLOOKUP(Tabla20[[#This Row],[cedula]],TCARRERA[CEDULA],TCARRERA[CATEGORIA DEL SERVIDOR],"")</f>
        <v/>
      </c>
      <c r="J332" s="45" t="str">
        <f>Tabla20[[#This Row],[TIPO]]</f>
        <v>FIJO</v>
      </c>
      <c r="K3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32" s="24" t="str">
        <f>IF(Tabla20[[#This Row],[CARRERA]]="CARRERA ADMINISTRATIVA",Tabla20[[#This Row],[CARRERA]],Tabla20[[#This Row],[STATUS]])</f>
        <v>FIJO</v>
      </c>
      <c r="M332" s="35" t="str">
        <f>IF(Tabla20[[#This Row],[TIPO]]="Temporales",_xlfn.XLOOKUP(Tabla20[[#This Row],[NOMBRE Y APELLIDO]],TFECHAS[NOMBRE Y APELLIDO],TFECHAS[DESDE]),"")</f>
        <v/>
      </c>
      <c r="N332" s="35" t="str">
        <f>IF(Tabla20[[#This Row],[TIPO]]="Temporales",_xlfn.XLOOKUP(Tabla20[[#This Row],[NOMBRE Y APELLIDO]],TFECHAS[NOMBRE Y APELLIDO],TFECHAS[HASTA]),"")</f>
        <v/>
      </c>
      <c r="O332" s="39">
        <f>_xlfn.XLOOKUP(Tabla20[[#This Row],[COD]],TMES[COD],TMES[sbruto])</f>
        <v>26250</v>
      </c>
      <c r="P332" s="42">
        <f>_xlfn.XLOOKUP(Tabla20[[#This Row],[COD]],TMES[COD],TMES[ISR])</f>
        <v>0</v>
      </c>
      <c r="Q332" s="40">
        <f>_xlfn.XLOOKUP(Tabla20[[#This Row],[COD]],TMES[COD],TMES[SFS])</f>
        <v>798</v>
      </c>
      <c r="R332" s="40">
        <f>_xlfn.XLOOKUP(Tabla20[[#This Row],[COD]],TMES[COD],TMES[AFP])</f>
        <v>753.38</v>
      </c>
      <c r="S332" s="40">
        <f>Tabla20[[#This Row],[sbruto]]-SUM(Tabla20[[#This Row],[ISR]:[AFP]])-Tabla20[[#This Row],[sneto]]</f>
        <v>16731.3</v>
      </c>
      <c r="T332" s="40">
        <f>_xlfn.XLOOKUP(Tabla20[[#This Row],[COD]],TMES[COD],TMES[sneto])</f>
        <v>7967.32</v>
      </c>
      <c r="U332" s="28" t="str">
        <f>_xlfn.XLOOKUP(Tabla20[[#This Row],[cedula]],Tabla11[Numero Documento],Tabla11[GEN])</f>
        <v>M</v>
      </c>
      <c r="V332" s="29" t="str">
        <f>_xlfn.XLOOKUP(Tabla20[[#This Row],[cedula]],TMODELO[Numero Documento],TMODELO[Lugar Funciones Codigo])</f>
        <v>01.83.00.00.11.01</v>
      </c>
    </row>
    <row r="333" spans="1:22" hidden="1">
      <c r="A333" s="38" t="s">
        <v>3052</v>
      </c>
      <c r="B333" s="38" t="s">
        <v>11</v>
      </c>
      <c r="C333" s="38" t="s">
        <v>3088</v>
      </c>
      <c r="D333" s="38" t="str">
        <f>Tabla20[[#This Row],[cedula]]&amp;Tabla20[[#This Row],[ctapresup]]</f>
        <v>001132001822.1.1.1.01</v>
      </c>
      <c r="E333" s="38" t="s">
        <v>1380</v>
      </c>
      <c r="F333" s="38" t="str">
        <f>_xlfn.XLOOKUP(Tabla20[[#This Row],[cedula]],TMODELO[Numero Documento],TMODELO[Empleado])</f>
        <v>SAMUEL FELIZ NICOLAS</v>
      </c>
      <c r="G333" s="38" t="str">
        <f>_xlfn.XLOOKUP(Tabla20[[#This Row],[cedula]],TMODELO[Numero Documento],TMODELO[Cargo])</f>
        <v>MENSAJERO EXTERNO</v>
      </c>
      <c r="H333" s="38" t="str">
        <f>_xlfn.XLOOKUP(Tabla20[[#This Row],[cedula]],TMODELO[Numero Documento],TMODELO[Lugar Funciones])</f>
        <v>DEPARTAMENTO DE CORRESPONDENCIA Y ARCHIVO</v>
      </c>
      <c r="I333" s="45" t="str">
        <f>_xlfn.XLOOKUP(Tabla20[[#This Row],[cedula]],TCARRERA[CEDULA],TCARRERA[CATEGORIA DEL SERVIDOR],"")</f>
        <v>CARRERA ADMINISTRATIVA</v>
      </c>
      <c r="J333" s="45" t="str">
        <f>Tabla20[[#This Row],[TIPO]]</f>
        <v>FIJO</v>
      </c>
      <c r="K33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3" s="24" t="str">
        <f>IF(Tabla20[[#This Row],[CARRERA]]="CARRERA ADMINISTRATIVA",Tabla20[[#This Row],[CARRERA]],Tabla20[[#This Row],[STATUS]])</f>
        <v>CARRERA ADMINISTRATIVA</v>
      </c>
      <c r="M333" s="35" t="str">
        <f>IF(Tabla20[[#This Row],[TIPO]]="Temporales",_xlfn.XLOOKUP(Tabla20[[#This Row],[NOMBRE Y APELLIDO]],TFECHAS[NOMBRE Y APELLIDO],TFECHAS[DESDE]),"")</f>
        <v/>
      </c>
      <c r="N333" s="35" t="str">
        <f>IF(Tabla20[[#This Row],[TIPO]]="Temporales",_xlfn.XLOOKUP(Tabla20[[#This Row],[NOMBRE Y APELLIDO]],TFECHAS[NOMBRE Y APELLIDO],TFECHAS[HASTA]),"")</f>
        <v/>
      </c>
      <c r="O333" s="39">
        <f>_xlfn.XLOOKUP(Tabla20[[#This Row],[COD]],TMES[COD],TMES[sbruto])</f>
        <v>25000</v>
      </c>
      <c r="P333" s="44">
        <f>_xlfn.XLOOKUP(Tabla20[[#This Row],[COD]],TMES[COD],TMES[ISR])</f>
        <v>0</v>
      </c>
      <c r="Q333" s="42">
        <f>_xlfn.XLOOKUP(Tabla20[[#This Row],[COD]],TMES[COD],TMES[SFS])</f>
        <v>760</v>
      </c>
      <c r="R333" s="42">
        <f>_xlfn.XLOOKUP(Tabla20[[#This Row],[COD]],TMES[COD],TMES[AFP])</f>
        <v>717.5</v>
      </c>
      <c r="S333" s="40">
        <f>Tabla20[[#This Row],[sbruto]]-SUM(Tabla20[[#This Row],[ISR]:[AFP]])-Tabla20[[#This Row],[sneto]]</f>
        <v>16308.3</v>
      </c>
      <c r="T333" s="42">
        <f>_xlfn.XLOOKUP(Tabla20[[#This Row],[COD]],TMES[COD],TMES[sneto])</f>
        <v>7214.2</v>
      </c>
      <c r="U333" s="28" t="str">
        <f>_xlfn.XLOOKUP(Tabla20[[#This Row],[cedula]],Tabla11[Numero Documento],Tabla11[GEN])</f>
        <v>M</v>
      </c>
      <c r="V333" s="29" t="str">
        <f>_xlfn.XLOOKUP(Tabla20[[#This Row],[cedula]],TMODELO[Numero Documento],TMODELO[Lugar Funciones Codigo])</f>
        <v>01.83.00.00.11.01</v>
      </c>
    </row>
    <row r="334" spans="1:22" hidden="1">
      <c r="A334" s="38" t="s">
        <v>3052</v>
      </c>
      <c r="B334" s="38" t="s">
        <v>11</v>
      </c>
      <c r="C334" s="38" t="s">
        <v>3088</v>
      </c>
      <c r="D334" s="38" t="str">
        <f>Tabla20[[#This Row],[cedula]]&amp;Tabla20[[#This Row],[ctapresup]]</f>
        <v>001167761542.1.1.1.01</v>
      </c>
      <c r="E334" s="38" t="s">
        <v>2088</v>
      </c>
      <c r="F334" s="38" t="str">
        <f>_xlfn.XLOOKUP(Tabla20[[#This Row],[cedula]],TMODELO[Numero Documento],TMODELO[Empleado])</f>
        <v>FELIX GARCIA PARIZ</v>
      </c>
      <c r="G334" s="38" t="str">
        <f>_xlfn.XLOOKUP(Tabla20[[#This Row],[cedula]],TMODELO[Numero Documento],TMODELO[Cargo])</f>
        <v>MENSAJERO EXTERNO</v>
      </c>
      <c r="H334" s="38" t="str">
        <f>_xlfn.XLOOKUP(Tabla20[[#This Row],[cedula]],TMODELO[Numero Documento],TMODELO[Lugar Funciones])</f>
        <v>DEPARTAMENTO DE CORRESPONDENCIA Y ARCHIVO</v>
      </c>
      <c r="I334" s="45" t="str">
        <f>_xlfn.XLOOKUP(Tabla20[[#This Row],[cedula]],TCARRERA[CEDULA],TCARRERA[CATEGORIA DEL SERVIDOR],"")</f>
        <v/>
      </c>
      <c r="J334" s="45" t="str">
        <f>Tabla20[[#This Row],[TIPO]]</f>
        <v>FIJO</v>
      </c>
      <c r="K3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4" s="24" t="str">
        <f>IF(Tabla20[[#This Row],[CARRERA]]="CARRERA ADMINISTRATIVA",Tabla20[[#This Row],[CARRERA]],Tabla20[[#This Row],[STATUS]])</f>
        <v>ESTATUTO SIMPLIFICADO</v>
      </c>
      <c r="M334" s="35" t="str">
        <f>IF(Tabla20[[#This Row],[TIPO]]="Temporales",_xlfn.XLOOKUP(Tabla20[[#This Row],[NOMBRE Y APELLIDO]],TFECHAS[NOMBRE Y APELLIDO],TFECHAS[DESDE]),"")</f>
        <v/>
      </c>
      <c r="N334" s="35" t="str">
        <f>IF(Tabla20[[#This Row],[TIPO]]="Temporales",_xlfn.XLOOKUP(Tabla20[[#This Row],[NOMBRE Y APELLIDO]],TFECHAS[NOMBRE Y APELLIDO],TFECHAS[HASTA]),"")</f>
        <v/>
      </c>
      <c r="O334" s="39">
        <f>_xlfn.XLOOKUP(Tabla20[[#This Row],[COD]],TMES[COD],TMES[sbruto])</f>
        <v>22050</v>
      </c>
      <c r="P334" s="44">
        <f>_xlfn.XLOOKUP(Tabla20[[#This Row],[COD]],TMES[COD],TMES[ISR])</f>
        <v>0</v>
      </c>
      <c r="Q334" s="40">
        <f>_xlfn.XLOOKUP(Tabla20[[#This Row],[COD]],TMES[COD],TMES[SFS])</f>
        <v>670.32</v>
      </c>
      <c r="R334" s="40">
        <f>_xlfn.XLOOKUP(Tabla20[[#This Row],[COD]],TMES[COD],TMES[AFP])</f>
        <v>632.84</v>
      </c>
      <c r="S334" s="40">
        <f>Tabla20[[#This Row],[sbruto]]-SUM(Tabla20[[#This Row],[ISR]:[AFP]])-Tabla20[[#This Row],[sneto]]</f>
        <v>16071.060000000001</v>
      </c>
      <c r="T334" s="40">
        <f>_xlfn.XLOOKUP(Tabla20[[#This Row],[COD]],TMES[COD],TMES[sneto])</f>
        <v>4675.78</v>
      </c>
      <c r="U334" s="28" t="str">
        <f>_xlfn.XLOOKUP(Tabla20[[#This Row],[cedula]],Tabla11[Numero Documento],Tabla11[GEN])</f>
        <v>M</v>
      </c>
      <c r="V334" s="29" t="str">
        <f>_xlfn.XLOOKUP(Tabla20[[#This Row],[cedula]],TMODELO[Numero Documento],TMODELO[Lugar Funciones Codigo])</f>
        <v>01.83.00.00.11.01</v>
      </c>
    </row>
    <row r="335" spans="1:22" hidden="1">
      <c r="A335" s="38" t="s">
        <v>3052</v>
      </c>
      <c r="B335" s="38" t="s">
        <v>11</v>
      </c>
      <c r="C335" s="38" t="s">
        <v>3088</v>
      </c>
      <c r="D335" s="38" t="str">
        <f>Tabla20[[#This Row],[cedula]]&amp;Tabla20[[#This Row],[ctapresup]]</f>
        <v>001163793222.1.1.1.01</v>
      </c>
      <c r="E335" s="38" t="s">
        <v>2275</v>
      </c>
      <c r="F335" s="38" t="str">
        <f>_xlfn.XLOOKUP(Tabla20[[#This Row],[cedula]],TMODELO[Numero Documento],TMODELO[Empleado])</f>
        <v>WILSON MARCELO GARCIA LIRIANO</v>
      </c>
      <c r="G335" s="38" t="str">
        <f>_xlfn.XLOOKUP(Tabla20[[#This Row],[cedula]],TMODELO[Numero Documento],TMODELO[Cargo])</f>
        <v>MENSAJERO EXTERNO</v>
      </c>
      <c r="H335" s="38" t="str">
        <f>_xlfn.XLOOKUP(Tabla20[[#This Row],[cedula]],TMODELO[Numero Documento],TMODELO[Lugar Funciones])</f>
        <v>DEPARTAMENTO DE CORRESPONDENCIA Y ARCHIVO</v>
      </c>
      <c r="I335" s="45" t="str">
        <f>_xlfn.XLOOKUP(Tabla20[[#This Row],[cedula]],TCARRERA[CEDULA],TCARRERA[CATEGORIA DEL SERVIDOR],"")</f>
        <v/>
      </c>
      <c r="J335" s="45" t="str">
        <f>Tabla20[[#This Row],[TIPO]]</f>
        <v>FIJO</v>
      </c>
      <c r="K3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5" s="24" t="str">
        <f>IF(Tabla20[[#This Row],[CARRERA]]="CARRERA ADMINISTRATIVA",Tabla20[[#This Row],[CARRERA]],Tabla20[[#This Row],[STATUS]])</f>
        <v>ESTATUTO SIMPLIFICADO</v>
      </c>
      <c r="M335" s="35" t="str">
        <f>IF(Tabla20[[#This Row],[TIPO]]="Temporales",_xlfn.XLOOKUP(Tabla20[[#This Row],[NOMBRE Y APELLIDO]],TFECHAS[NOMBRE Y APELLIDO],TFECHAS[DESDE]),"")</f>
        <v/>
      </c>
      <c r="N335" s="35" t="str">
        <f>IF(Tabla20[[#This Row],[TIPO]]="Temporales",_xlfn.XLOOKUP(Tabla20[[#This Row],[NOMBRE Y APELLIDO]],TFECHAS[NOMBRE Y APELLIDO],TFECHAS[HASTA]),"")</f>
        <v/>
      </c>
      <c r="O335" s="39">
        <f>_xlfn.XLOOKUP(Tabla20[[#This Row],[COD]],TMES[COD],TMES[sbruto])</f>
        <v>22050</v>
      </c>
      <c r="P335" s="43">
        <f>_xlfn.XLOOKUP(Tabla20[[#This Row],[COD]],TMES[COD],TMES[ISR])</f>
        <v>0</v>
      </c>
      <c r="Q335" s="42">
        <f>_xlfn.XLOOKUP(Tabla20[[#This Row],[COD]],TMES[COD],TMES[SFS])</f>
        <v>670.32</v>
      </c>
      <c r="R335" s="42">
        <f>_xlfn.XLOOKUP(Tabla20[[#This Row],[COD]],TMES[COD],TMES[AFP])</f>
        <v>632.84</v>
      </c>
      <c r="S335" s="40">
        <f>Tabla20[[#This Row],[sbruto]]-SUM(Tabla20[[#This Row],[ISR]:[AFP]])-Tabla20[[#This Row],[sneto]]</f>
        <v>13939.51</v>
      </c>
      <c r="T335" s="42">
        <f>_xlfn.XLOOKUP(Tabla20[[#This Row],[COD]],TMES[COD],TMES[sneto])</f>
        <v>6807.33</v>
      </c>
      <c r="U335" s="28" t="str">
        <f>_xlfn.XLOOKUP(Tabla20[[#This Row],[cedula]],Tabla11[Numero Documento],Tabla11[GEN])</f>
        <v>M</v>
      </c>
      <c r="V335" s="29" t="str">
        <f>_xlfn.XLOOKUP(Tabla20[[#This Row],[cedula]],TMODELO[Numero Documento],TMODELO[Lugar Funciones Codigo])</f>
        <v>01.83.00.00.11.01</v>
      </c>
    </row>
    <row r="336" spans="1:22" hidden="1">
      <c r="A336" s="38" t="s">
        <v>3052</v>
      </c>
      <c r="B336" s="38" t="s">
        <v>11</v>
      </c>
      <c r="C336" s="38" t="s">
        <v>3088</v>
      </c>
      <c r="D336" s="38" t="str">
        <f>Tabla20[[#This Row],[cedula]]&amp;Tabla20[[#This Row],[ctapresup]]</f>
        <v>041001954132.1.1.1.01</v>
      </c>
      <c r="E336" s="38" t="s">
        <v>3250</v>
      </c>
      <c r="F336" s="38" t="str">
        <f>_xlfn.XLOOKUP(Tabla20[[#This Row],[cedula]],TMODELO[Numero Documento],TMODELO[Empleado])</f>
        <v>JABIEL PERDOMO</v>
      </c>
      <c r="G336" s="38" t="str">
        <f>_xlfn.XLOOKUP(Tabla20[[#This Row],[cedula]],TMODELO[Numero Documento],TMODELO[Cargo])</f>
        <v>ELECTRICISTA</v>
      </c>
      <c r="H336" s="38" t="str">
        <f>_xlfn.XLOOKUP(Tabla20[[#This Row],[cedula]],TMODELO[Numero Documento],TMODELO[Lugar Funciones])</f>
        <v>DEPARTAMENTO DE SERVICIOS GENERALES</v>
      </c>
      <c r="I336" s="45" t="str">
        <f>_xlfn.XLOOKUP(Tabla20[[#This Row],[cedula]],TCARRERA[CEDULA],TCARRERA[CATEGORIA DEL SERVIDOR],"")</f>
        <v/>
      </c>
      <c r="J336" s="45" t="str">
        <f>Tabla20[[#This Row],[TIPO]]</f>
        <v>FIJO</v>
      </c>
      <c r="K33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6" s="24" t="str">
        <f>IF(Tabla20[[#This Row],[CARRERA]]="CARRERA ADMINISTRATIVA",Tabla20[[#This Row],[CARRERA]],Tabla20[[#This Row],[STATUS]])</f>
        <v>ESTATUTO SIMPLIFICADO</v>
      </c>
      <c r="M336" s="35" t="str">
        <f>IF(Tabla20[[#This Row],[TIPO]]="Temporales",_xlfn.XLOOKUP(Tabla20[[#This Row],[NOMBRE Y APELLIDO]],TFECHAS[NOMBRE Y APELLIDO],TFECHAS[DESDE]),"")</f>
        <v/>
      </c>
      <c r="N336" s="35" t="str">
        <f>IF(Tabla20[[#This Row],[TIPO]]="Temporales",_xlfn.XLOOKUP(Tabla20[[#This Row],[NOMBRE Y APELLIDO]],TFECHAS[NOMBRE Y APELLIDO],TFECHAS[HASTA]),"")</f>
        <v/>
      </c>
      <c r="O336" s="39">
        <f>_xlfn.XLOOKUP(Tabla20[[#This Row],[COD]],TMES[COD],TMES[sbruto])</f>
        <v>36000</v>
      </c>
      <c r="P336" s="44">
        <f>_xlfn.XLOOKUP(Tabla20[[#This Row],[COD]],TMES[COD],TMES[ISR])</f>
        <v>0</v>
      </c>
      <c r="Q336" s="40">
        <f>_xlfn.XLOOKUP(Tabla20[[#This Row],[COD]],TMES[COD],TMES[SFS])</f>
        <v>1094.4000000000001</v>
      </c>
      <c r="R336" s="40">
        <f>_xlfn.XLOOKUP(Tabla20[[#This Row],[COD]],TMES[COD],TMES[AFP])</f>
        <v>1033.2</v>
      </c>
      <c r="S336" s="40">
        <f>Tabla20[[#This Row],[sbruto]]-SUM(Tabla20[[#This Row],[ISR]:[AFP]])-Tabla20[[#This Row],[sneto]]</f>
        <v>25</v>
      </c>
      <c r="T336" s="40">
        <f>_xlfn.XLOOKUP(Tabla20[[#This Row],[COD]],TMES[COD],TMES[sneto])</f>
        <v>33847.4</v>
      </c>
      <c r="U336" s="28" t="str">
        <f>_xlfn.XLOOKUP(Tabla20[[#This Row],[cedula]],Tabla11[Numero Documento],Tabla11[GEN])</f>
        <v>M</v>
      </c>
      <c r="V336" s="29" t="str">
        <f>_xlfn.XLOOKUP(Tabla20[[#This Row],[cedula]],TMODELO[Numero Documento],TMODELO[Lugar Funciones Codigo])</f>
        <v>01.83.00.00.11.02</v>
      </c>
    </row>
    <row r="337" spans="1:22" hidden="1">
      <c r="A337" s="38" t="s">
        <v>3052</v>
      </c>
      <c r="B337" s="38" t="s">
        <v>11</v>
      </c>
      <c r="C337" s="38" t="s">
        <v>3088</v>
      </c>
      <c r="D337" s="38" t="str">
        <f>Tabla20[[#This Row],[cedula]]&amp;Tabla20[[#This Row],[ctapresup]]</f>
        <v>001135980152.1.1.1.01</v>
      </c>
      <c r="E337" s="38" t="s">
        <v>2251</v>
      </c>
      <c r="F337" s="38" t="str">
        <f>_xlfn.XLOOKUP(Tabla20[[#This Row],[cedula]],TMODELO[Numero Documento],TMODELO[Empleado])</f>
        <v>SANTO MARTINEZ DE LA ROSA</v>
      </c>
      <c r="G337" s="38" t="str">
        <f>_xlfn.XLOOKUP(Tabla20[[#This Row],[cedula]],TMODELO[Numero Documento],TMODELO[Cargo])</f>
        <v>TECNICO EN REFRIGERACION</v>
      </c>
      <c r="H337" s="38" t="str">
        <f>_xlfn.XLOOKUP(Tabla20[[#This Row],[cedula]],TMODELO[Numero Documento],TMODELO[Lugar Funciones])</f>
        <v>DEPARTAMENTO DE SERVICIOS GENERALES</v>
      </c>
      <c r="I337" s="45" t="str">
        <f>_xlfn.XLOOKUP(Tabla20[[#This Row],[cedula]],TCARRERA[CEDULA],TCARRERA[CATEGORIA DEL SERVIDOR],"")</f>
        <v/>
      </c>
      <c r="J337" s="45" t="str">
        <f>Tabla20[[#This Row],[TIPO]]</f>
        <v>FIJO</v>
      </c>
      <c r="K33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7" s="24" t="str">
        <f>IF(Tabla20[[#This Row],[CARRERA]]="CARRERA ADMINISTRATIVA",Tabla20[[#This Row],[CARRERA]],Tabla20[[#This Row],[STATUS]])</f>
        <v>ESTATUTO SIMPLIFICADO</v>
      </c>
      <c r="M337" s="35" t="str">
        <f>IF(Tabla20[[#This Row],[TIPO]]="Temporales",_xlfn.XLOOKUP(Tabla20[[#This Row],[NOMBRE Y APELLIDO]],TFECHAS[NOMBRE Y APELLIDO],TFECHAS[DESDE]),"")</f>
        <v/>
      </c>
      <c r="N337" s="35" t="str">
        <f>IF(Tabla20[[#This Row],[TIPO]]="Temporales",_xlfn.XLOOKUP(Tabla20[[#This Row],[NOMBRE Y APELLIDO]],TFECHAS[NOMBRE Y APELLIDO],TFECHAS[HASTA]),"")</f>
        <v/>
      </c>
      <c r="O337" s="39">
        <f>_xlfn.XLOOKUP(Tabla20[[#This Row],[COD]],TMES[COD],TMES[sbruto])</f>
        <v>35000</v>
      </c>
      <c r="P337" s="42">
        <f>_xlfn.XLOOKUP(Tabla20[[#This Row],[COD]],TMES[COD],TMES[ISR])</f>
        <v>0</v>
      </c>
      <c r="Q337" s="42">
        <f>_xlfn.XLOOKUP(Tabla20[[#This Row],[COD]],TMES[COD],TMES[SFS])</f>
        <v>1064</v>
      </c>
      <c r="R337" s="42">
        <f>_xlfn.XLOOKUP(Tabla20[[#This Row],[COD]],TMES[COD],TMES[AFP])</f>
        <v>1004.5</v>
      </c>
      <c r="S337" s="40">
        <f>Tabla20[[#This Row],[sbruto]]-SUM(Tabla20[[#This Row],[ISR]:[AFP]])-Tabla20[[#This Row],[sneto]]</f>
        <v>5865.6899999999987</v>
      </c>
      <c r="T337" s="42">
        <f>_xlfn.XLOOKUP(Tabla20[[#This Row],[COD]],TMES[COD],TMES[sneto])</f>
        <v>27065.81</v>
      </c>
      <c r="U337" s="28" t="str">
        <f>_xlfn.XLOOKUP(Tabla20[[#This Row],[cedula]],Tabla11[Numero Documento],Tabla11[GEN])</f>
        <v>M</v>
      </c>
      <c r="V337" s="29" t="str">
        <f>_xlfn.XLOOKUP(Tabla20[[#This Row],[cedula]],TMODELO[Numero Documento],TMODELO[Lugar Funciones Codigo])</f>
        <v>01.83.00.00.11.02</v>
      </c>
    </row>
    <row r="338" spans="1:22" hidden="1">
      <c r="A338" s="38" t="s">
        <v>3052</v>
      </c>
      <c r="B338" s="38" t="s">
        <v>11</v>
      </c>
      <c r="C338" s="38" t="s">
        <v>3088</v>
      </c>
      <c r="D338" s="38" t="str">
        <f>Tabla20[[#This Row],[cedula]]&amp;Tabla20[[#This Row],[ctapresup]]</f>
        <v>001181761712.1.1.1.01</v>
      </c>
      <c r="E338" s="38" t="s">
        <v>2183</v>
      </c>
      <c r="F338" s="38" t="str">
        <f>_xlfn.XLOOKUP(Tabla20[[#This Row],[cedula]],TMODELO[Numero Documento],TMODELO[Empleado])</f>
        <v>MARIELA PAREDES ARIAS</v>
      </c>
      <c r="G338" s="38" t="str">
        <f>_xlfn.XLOOKUP(Tabla20[[#This Row],[cedula]],TMODELO[Numero Documento],TMODELO[Cargo])</f>
        <v>SECRETARIO (A)</v>
      </c>
      <c r="H338" s="38" t="str">
        <f>_xlfn.XLOOKUP(Tabla20[[#This Row],[cedula]],TMODELO[Numero Documento],TMODELO[Lugar Funciones])</f>
        <v>DEPARTAMENTO DE SERVICIOS GENERALES</v>
      </c>
      <c r="I338" s="45" t="str">
        <f>_xlfn.XLOOKUP(Tabla20[[#This Row],[cedula]],TCARRERA[CEDULA],TCARRERA[CATEGORIA DEL SERVIDOR],"")</f>
        <v/>
      </c>
      <c r="J338" s="45" t="str">
        <f>Tabla20[[#This Row],[TIPO]]</f>
        <v>FIJO</v>
      </c>
      <c r="K3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8" s="24" t="str">
        <f>IF(Tabla20[[#This Row],[CARRERA]]="CARRERA ADMINISTRATIVA",Tabla20[[#This Row],[CARRERA]],Tabla20[[#This Row],[STATUS]])</f>
        <v>ESTATUTO SIMPLIFICADO</v>
      </c>
      <c r="M338" s="35" t="str">
        <f>IF(Tabla20[[#This Row],[TIPO]]="Temporales",_xlfn.XLOOKUP(Tabla20[[#This Row],[NOMBRE Y APELLIDO]],TFECHAS[NOMBRE Y APELLIDO],TFECHAS[DESDE]),"")</f>
        <v/>
      </c>
      <c r="N338" s="35" t="str">
        <f>IF(Tabla20[[#This Row],[TIPO]]="Temporales",_xlfn.XLOOKUP(Tabla20[[#This Row],[NOMBRE Y APELLIDO]],TFECHAS[NOMBRE Y APELLIDO],TFECHAS[HASTA]),"")</f>
        <v/>
      </c>
      <c r="O338" s="39">
        <f>_xlfn.XLOOKUP(Tabla20[[#This Row],[COD]],TMES[COD],TMES[sbruto])</f>
        <v>31600</v>
      </c>
      <c r="P338" s="42">
        <f>_xlfn.XLOOKUP(Tabla20[[#This Row],[COD]],TMES[COD],TMES[ISR])</f>
        <v>0</v>
      </c>
      <c r="Q338" s="40">
        <f>_xlfn.XLOOKUP(Tabla20[[#This Row],[COD]],TMES[COD],TMES[SFS])</f>
        <v>960.64</v>
      </c>
      <c r="R338" s="40">
        <f>_xlfn.XLOOKUP(Tabla20[[#This Row],[COD]],TMES[COD],TMES[AFP])</f>
        <v>906.92</v>
      </c>
      <c r="S338" s="40">
        <f>Tabla20[[#This Row],[sbruto]]-SUM(Tabla20[[#This Row],[ISR]:[AFP]])-Tabla20[[#This Row],[sneto]]</f>
        <v>25</v>
      </c>
      <c r="T338" s="40">
        <f>_xlfn.XLOOKUP(Tabla20[[#This Row],[COD]],TMES[COD],TMES[sneto])</f>
        <v>29707.439999999999</v>
      </c>
      <c r="U338" s="28" t="str">
        <f>_xlfn.XLOOKUP(Tabla20[[#This Row],[cedula]],Tabla11[Numero Documento],Tabla11[GEN])</f>
        <v>F</v>
      </c>
      <c r="V338" s="29" t="str">
        <f>_xlfn.XLOOKUP(Tabla20[[#This Row],[cedula]],TMODELO[Numero Documento],TMODELO[Lugar Funciones Codigo])</f>
        <v>01.83.00.00.11.02</v>
      </c>
    </row>
    <row r="339" spans="1:22" hidden="1">
      <c r="A339" s="38" t="s">
        <v>3052</v>
      </c>
      <c r="B339" s="38" t="s">
        <v>11</v>
      </c>
      <c r="C339" s="38" t="s">
        <v>3088</v>
      </c>
      <c r="D339" s="38" t="str">
        <f>Tabla20[[#This Row],[cedula]]&amp;Tabla20[[#This Row],[ctapresup]]</f>
        <v>001002500182.1.1.1.01</v>
      </c>
      <c r="E339" s="38" t="s">
        <v>2131</v>
      </c>
      <c r="F339" s="38" t="str">
        <f>_xlfn.XLOOKUP(Tabla20[[#This Row],[cedula]],TMODELO[Numero Documento],TMODELO[Empleado])</f>
        <v>JOSE ANTONIO PEÑA VASQUEZ</v>
      </c>
      <c r="G339" s="38" t="str">
        <f>_xlfn.XLOOKUP(Tabla20[[#This Row],[cedula]],TMODELO[Numero Documento],TMODELO[Cargo])</f>
        <v>ELECTRICISTA</v>
      </c>
      <c r="H339" s="38" t="str">
        <f>_xlfn.XLOOKUP(Tabla20[[#This Row],[cedula]],TMODELO[Numero Documento],TMODELO[Lugar Funciones])</f>
        <v>DEPARTAMENTO DE SERVICIOS GENERALES</v>
      </c>
      <c r="I339" s="45" t="str">
        <f>_xlfn.XLOOKUP(Tabla20[[#This Row],[cedula]],TCARRERA[CEDULA],TCARRERA[CATEGORIA DEL SERVIDOR],"")</f>
        <v/>
      </c>
      <c r="J339" s="45" t="str">
        <f>Tabla20[[#This Row],[TIPO]]</f>
        <v>FIJO</v>
      </c>
      <c r="K33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9" s="24" t="str">
        <f>IF(Tabla20[[#This Row],[CARRERA]]="CARRERA ADMINISTRATIVA",Tabla20[[#This Row],[CARRERA]],Tabla20[[#This Row],[STATUS]])</f>
        <v>ESTATUTO SIMPLIFICADO</v>
      </c>
      <c r="M339" s="34" t="str">
        <f>IF(Tabla20[[#This Row],[TIPO]]="Temporales",_xlfn.XLOOKUP(Tabla20[[#This Row],[NOMBRE Y APELLIDO]],TFECHAS[NOMBRE Y APELLIDO],TFECHAS[DESDE]),"")</f>
        <v/>
      </c>
      <c r="N339" s="34" t="str">
        <f>IF(Tabla20[[#This Row],[TIPO]]="Temporales",_xlfn.XLOOKUP(Tabla20[[#This Row],[NOMBRE Y APELLIDO]],TFECHAS[NOMBRE Y APELLIDO],TFECHAS[HASTA]),"")</f>
        <v/>
      </c>
      <c r="O339" s="39">
        <f>_xlfn.XLOOKUP(Tabla20[[#This Row],[COD]],TMES[COD],TMES[sbruto])</f>
        <v>30000</v>
      </c>
      <c r="P339" s="44">
        <f>_xlfn.XLOOKUP(Tabla20[[#This Row],[COD]],TMES[COD],TMES[ISR])</f>
        <v>0</v>
      </c>
      <c r="Q339" s="40">
        <f>_xlfn.XLOOKUP(Tabla20[[#This Row],[COD]],TMES[COD],TMES[SFS])</f>
        <v>912</v>
      </c>
      <c r="R339" s="40">
        <f>_xlfn.XLOOKUP(Tabla20[[#This Row],[COD]],TMES[COD],TMES[AFP])</f>
        <v>861</v>
      </c>
      <c r="S339" s="40">
        <f>Tabla20[[#This Row],[sbruto]]-SUM(Tabla20[[#This Row],[ISR]:[AFP]])-Tabla20[[#This Row],[sneto]]</f>
        <v>25</v>
      </c>
      <c r="T339" s="40">
        <f>_xlfn.XLOOKUP(Tabla20[[#This Row],[COD]],TMES[COD],TMES[sneto])</f>
        <v>28202</v>
      </c>
      <c r="U339" s="28" t="str">
        <f>_xlfn.XLOOKUP(Tabla20[[#This Row],[cedula]],Tabla11[Numero Documento],Tabla11[GEN])</f>
        <v>M</v>
      </c>
      <c r="V339" s="29" t="str">
        <f>_xlfn.XLOOKUP(Tabla20[[#This Row],[cedula]],TMODELO[Numero Documento],TMODELO[Lugar Funciones Codigo])</f>
        <v>01.83.00.00.11.02</v>
      </c>
    </row>
    <row r="340" spans="1:22" hidden="1">
      <c r="A340" s="38" t="s">
        <v>3052</v>
      </c>
      <c r="B340" s="38" t="s">
        <v>11</v>
      </c>
      <c r="C340" s="38" t="s">
        <v>3088</v>
      </c>
      <c r="D340" s="38" t="str">
        <f>Tabla20[[#This Row],[cedula]]&amp;Tabla20[[#This Row],[ctapresup]]</f>
        <v>402111659372.1.1.1.01</v>
      </c>
      <c r="E340" s="38" t="s">
        <v>2068</v>
      </c>
      <c r="F340" s="38" t="str">
        <f>_xlfn.XLOOKUP(Tabla20[[#This Row],[cedula]],TMODELO[Numero Documento],TMODELO[Empleado])</f>
        <v>DIANA MARIBEL CASTILLO MARTES</v>
      </c>
      <c r="G340" s="38" t="str">
        <f>_xlfn.XLOOKUP(Tabla20[[#This Row],[cedula]],TMODELO[Numero Documento],TMODELO[Cargo])</f>
        <v>SECRETARIA</v>
      </c>
      <c r="H340" s="38" t="str">
        <f>_xlfn.XLOOKUP(Tabla20[[#This Row],[cedula]],TMODELO[Numero Documento],TMODELO[Lugar Funciones])</f>
        <v>DEPARTAMENTO DE SERVICIOS GENERALES</v>
      </c>
      <c r="I340" s="45" t="str">
        <f>_xlfn.XLOOKUP(Tabla20[[#This Row],[cedula]],TCARRERA[CEDULA],TCARRERA[CATEGORIA DEL SERVIDOR],"")</f>
        <v/>
      </c>
      <c r="J340" s="45" t="str">
        <f>Tabla20[[#This Row],[TIPO]]</f>
        <v>FIJO</v>
      </c>
      <c r="K3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0" s="24" t="str">
        <f>IF(Tabla20[[#This Row],[CARRERA]]="CARRERA ADMINISTRATIVA",Tabla20[[#This Row],[CARRERA]],Tabla20[[#This Row],[STATUS]])</f>
        <v>ESTATUTO SIMPLIFICADO</v>
      </c>
      <c r="M340" s="35" t="str">
        <f>IF(Tabla20[[#This Row],[TIPO]]="Temporales",_xlfn.XLOOKUP(Tabla20[[#This Row],[NOMBRE Y APELLIDO]],TFECHAS[NOMBRE Y APELLIDO],TFECHAS[DESDE]),"")</f>
        <v/>
      </c>
      <c r="N340" s="35" t="str">
        <f>IF(Tabla20[[#This Row],[TIPO]]="Temporales",_xlfn.XLOOKUP(Tabla20[[#This Row],[NOMBRE Y APELLIDO]],TFECHAS[NOMBRE Y APELLIDO],TFECHAS[HASTA]),"")</f>
        <v/>
      </c>
      <c r="O340" s="39">
        <f>_xlfn.XLOOKUP(Tabla20[[#This Row],[COD]],TMES[COD],TMES[sbruto])</f>
        <v>24000</v>
      </c>
      <c r="P340" s="40">
        <f>_xlfn.XLOOKUP(Tabla20[[#This Row],[COD]],TMES[COD],TMES[ISR])</f>
        <v>0</v>
      </c>
      <c r="Q340" s="40">
        <f>_xlfn.XLOOKUP(Tabla20[[#This Row],[COD]],TMES[COD],TMES[SFS])</f>
        <v>729.6</v>
      </c>
      <c r="R340" s="40">
        <f>_xlfn.XLOOKUP(Tabla20[[#This Row],[COD]],TMES[COD],TMES[AFP])</f>
        <v>688.8</v>
      </c>
      <c r="S340" s="40">
        <f>Tabla20[[#This Row],[sbruto]]-SUM(Tabla20[[#This Row],[ISR]:[AFP]])-Tabla20[[#This Row],[sneto]]</f>
        <v>7773.2799999999988</v>
      </c>
      <c r="T340" s="40">
        <f>_xlfn.XLOOKUP(Tabla20[[#This Row],[COD]],TMES[COD],TMES[sneto])</f>
        <v>14808.32</v>
      </c>
      <c r="U340" s="28" t="str">
        <f>_xlfn.XLOOKUP(Tabla20[[#This Row],[cedula]],Tabla11[Numero Documento],Tabla11[GEN])</f>
        <v>F</v>
      </c>
      <c r="V340" s="29" t="str">
        <f>_xlfn.XLOOKUP(Tabla20[[#This Row],[cedula]],TMODELO[Numero Documento],TMODELO[Lugar Funciones Codigo])</f>
        <v>01.83.00.00.11.02</v>
      </c>
    </row>
    <row r="341" spans="1:22" hidden="1">
      <c r="A341" s="38" t="s">
        <v>3052</v>
      </c>
      <c r="B341" s="38" t="s">
        <v>11</v>
      </c>
      <c r="C341" s="38" t="s">
        <v>3088</v>
      </c>
      <c r="D341" s="38" t="str">
        <f>Tabla20[[#This Row],[cedula]]&amp;Tabla20[[#This Row],[ctapresup]]</f>
        <v>001136397282.1.1.1.01</v>
      </c>
      <c r="E341" s="38" t="s">
        <v>3248</v>
      </c>
      <c r="F341" s="38" t="str">
        <f>_xlfn.XLOOKUP(Tabla20[[#This Row],[cedula]],TMODELO[Numero Documento],TMODELO[Empleado])</f>
        <v>BENITA CRUCEY CABRERA</v>
      </c>
      <c r="G341" s="38" t="str">
        <f>_xlfn.XLOOKUP(Tabla20[[#This Row],[cedula]],TMODELO[Numero Documento],TMODELO[Cargo])</f>
        <v>CONSERJE</v>
      </c>
      <c r="H341" s="38" t="str">
        <f>_xlfn.XLOOKUP(Tabla20[[#This Row],[cedula]],TMODELO[Numero Documento],TMODELO[Lugar Funciones])</f>
        <v>DEPARTAMENTO DE SERVICIOS GENERALES</v>
      </c>
      <c r="I341" s="45" t="str">
        <f>_xlfn.XLOOKUP(Tabla20[[#This Row],[cedula]],TCARRERA[CEDULA],TCARRERA[CATEGORIA DEL SERVIDOR],"")</f>
        <v/>
      </c>
      <c r="J341" s="45" t="str">
        <f>Tabla20[[#This Row],[TIPO]]</f>
        <v>FIJO</v>
      </c>
      <c r="K3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1" s="24" t="str">
        <f>IF(Tabla20[[#This Row],[CARRERA]]="CARRERA ADMINISTRATIVA",Tabla20[[#This Row],[CARRERA]],Tabla20[[#This Row],[STATUS]])</f>
        <v>ESTATUTO SIMPLIFICADO</v>
      </c>
      <c r="M341" s="34" t="str">
        <f>IF(Tabla20[[#This Row],[TIPO]]="Temporales",_xlfn.XLOOKUP(Tabla20[[#This Row],[NOMBRE Y APELLIDO]],TFECHAS[NOMBRE Y APELLIDO],TFECHAS[DESDE]),"")</f>
        <v/>
      </c>
      <c r="N341" s="34" t="str">
        <f>IF(Tabla20[[#This Row],[TIPO]]="Temporales",_xlfn.XLOOKUP(Tabla20[[#This Row],[NOMBRE Y APELLIDO]],TFECHAS[NOMBRE Y APELLIDO],TFECHAS[HASTA]),"")</f>
        <v/>
      </c>
      <c r="O341" s="39">
        <f>_xlfn.XLOOKUP(Tabla20[[#This Row],[COD]],TMES[COD],TMES[sbruto])</f>
        <v>17000</v>
      </c>
      <c r="P341" s="40">
        <f>_xlfn.XLOOKUP(Tabla20[[#This Row],[COD]],TMES[COD],TMES[ISR])</f>
        <v>0</v>
      </c>
      <c r="Q341" s="40">
        <f>_xlfn.XLOOKUP(Tabla20[[#This Row],[COD]],TMES[COD],TMES[SFS])</f>
        <v>516.79999999999995</v>
      </c>
      <c r="R341" s="40">
        <f>_xlfn.XLOOKUP(Tabla20[[#This Row],[COD]],TMES[COD],TMES[AFP])</f>
        <v>487.9</v>
      </c>
      <c r="S341" s="40">
        <f>Tabla20[[#This Row],[sbruto]]-SUM(Tabla20[[#This Row],[ISR]:[AFP]])-Tabla20[[#This Row],[sneto]]</f>
        <v>25</v>
      </c>
      <c r="T341" s="40">
        <f>_xlfn.XLOOKUP(Tabla20[[#This Row],[COD]],TMES[COD],TMES[sneto])</f>
        <v>15970.3</v>
      </c>
      <c r="U341" s="28" t="str">
        <f>_xlfn.XLOOKUP(Tabla20[[#This Row],[cedula]],Tabla11[Numero Documento],Tabla11[GEN])</f>
        <v>F</v>
      </c>
      <c r="V341" s="29" t="str">
        <f>_xlfn.XLOOKUP(Tabla20[[#This Row],[cedula]],TMODELO[Numero Documento],TMODELO[Lugar Funciones Codigo])</f>
        <v>01.83.00.00.11.02</v>
      </c>
    </row>
    <row r="342" spans="1:22" hidden="1">
      <c r="A342" s="38" t="s">
        <v>3052</v>
      </c>
      <c r="B342" s="38" t="s">
        <v>11</v>
      </c>
      <c r="C342" s="38" t="s">
        <v>3088</v>
      </c>
      <c r="D342" s="38" t="str">
        <f>Tabla20[[#This Row],[cedula]]&amp;Tabla20[[#This Row],[ctapresup]]</f>
        <v>001072269122.1.1.1.01</v>
      </c>
      <c r="E342" s="38" t="s">
        <v>3247</v>
      </c>
      <c r="F342" s="38" t="str">
        <f>_xlfn.XLOOKUP(Tabla20[[#This Row],[cedula]],TMODELO[Numero Documento],TMODELO[Empleado])</f>
        <v>PAULINA MOREL GRULLAR</v>
      </c>
      <c r="G342" s="38" t="str">
        <f>_xlfn.XLOOKUP(Tabla20[[#This Row],[cedula]],TMODELO[Numero Documento],TMODELO[Cargo])</f>
        <v>CONSERJE</v>
      </c>
      <c r="H342" s="38" t="str">
        <f>_xlfn.XLOOKUP(Tabla20[[#This Row],[cedula]],TMODELO[Numero Documento],TMODELO[Lugar Funciones])</f>
        <v>DEPARTAMENTO DE SERVICIOS GENERALES</v>
      </c>
      <c r="I342" s="45" t="str">
        <f>_xlfn.XLOOKUP(Tabla20[[#This Row],[cedula]],TCARRERA[CEDULA],TCARRERA[CATEGORIA DEL SERVIDOR],"")</f>
        <v/>
      </c>
      <c r="J342" s="45" t="str">
        <f>Tabla20[[#This Row],[TIPO]]</f>
        <v>FIJO</v>
      </c>
      <c r="K34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2" s="24" t="str">
        <f>IF(Tabla20[[#This Row],[CARRERA]]="CARRERA ADMINISTRATIVA",Tabla20[[#This Row],[CARRERA]],Tabla20[[#This Row],[STATUS]])</f>
        <v>ESTATUTO SIMPLIFICADO</v>
      </c>
      <c r="M342" s="35" t="str">
        <f>IF(Tabla20[[#This Row],[TIPO]]="Temporales",_xlfn.XLOOKUP(Tabla20[[#This Row],[NOMBRE Y APELLIDO]],TFECHAS[NOMBRE Y APELLIDO],TFECHAS[DESDE]),"")</f>
        <v/>
      </c>
      <c r="N342" s="35" t="str">
        <f>IF(Tabla20[[#This Row],[TIPO]]="Temporales",_xlfn.XLOOKUP(Tabla20[[#This Row],[NOMBRE Y APELLIDO]],TFECHAS[NOMBRE Y APELLIDO],TFECHAS[HASTA]),"")</f>
        <v/>
      </c>
      <c r="O342" s="39">
        <f>_xlfn.XLOOKUP(Tabla20[[#This Row],[COD]],TMES[COD],TMES[sbruto])</f>
        <v>17000</v>
      </c>
      <c r="P342" s="44">
        <f>_xlfn.XLOOKUP(Tabla20[[#This Row],[COD]],TMES[COD],TMES[ISR])</f>
        <v>0</v>
      </c>
      <c r="Q342" s="40">
        <f>_xlfn.XLOOKUP(Tabla20[[#This Row],[COD]],TMES[COD],TMES[SFS])</f>
        <v>516.79999999999995</v>
      </c>
      <c r="R342" s="40">
        <f>_xlfn.XLOOKUP(Tabla20[[#This Row],[COD]],TMES[COD],TMES[AFP])</f>
        <v>487.9</v>
      </c>
      <c r="S342" s="40">
        <f>Tabla20[[#This Row],[sbruto]]-SUM(Tabla20[[#This Row],[ISR]:[AFP]])-Tabla20[[#This Row],[sneto]]</f>
        <v>25</v>
      </c>
      <c r="T342" s="40">
        <f>_xlfn.XLOOKUP(Tabla20[[#This Row],[COD]],TMES[COD],TMES[sneto])</f>
        <v>15970.3</v>
      </c>
      <c r="U342" s="28" t="str">
        <f>_xlfn.XLOOKUP(Tabla20[[#This Row],[cedula]],Tabla11[Numero Documento],Tabla11[GEN])</f>
        <v>F</v>
      </c>
      <c r="V342" s="29" t="str">
        <f>_xlfn.XLOOKUP(Tabla20[[#This Row],[cedula]],TMODELO[Numero Documento],TMODELO[Lugar Funciones Codigo])</f>
        <v>01.83.00.00.11.02</v>
      </c>
    </row>
    <row r="343" spans="1:22" hidden="1">
      <c r="A343" s="38" t="s">
        <v>3052</v>
      </c>
      <c r="B343" s="38" t="s">
        <v>11</v>
      </c>
      <c r="C343" s="38" t="s">
        <v>3088</v>
      </c>
      <c r="D343" s="38" t="str">
        <f>Tabla20[[#This Row],[cedula]]&amp;Tabla20[[#This Row],[ctapresup]]</f>
        <v>001143600272.1.1.1.01</v>
      </c>
      <c r="E343" s="38" t="s">
        <v>2052</v>
      </c>
      <c r="F343" s="38" t="str">
        <f>_xlfn.XLOOKUP(Tabla20[[#This Row],[cedula]],TMODELO[Numero Documento],TMODELO[Empleado])</f>
        <v>CARMELO FRIAS JIMENEZ</v>
      </c>
      <c r="G343" s="38" t="str">
        <f>_xlfn.XLOOKUP(Tabla20[[#This Row],[cedula]],TMODELO[Numero Documento],TMODELO[Cargo])</f>
        <v>VIGILANTE</v>
      </c>
      <c r="H343" s="38" t="str">
        <f>_xlfn.XLOOKUP(Tabla20[[#This Row],[cedula]],TMODELO[Numero Documento],TMODELO[Lugar Funciones])</f>
        <v>DEPARTAMENTO DE SERVICIOS GENERALES</v>
      </c>
      <c r="I343" s="45" t="str">
        <f>_xlfn.XLOOKUP(Tabla20[[#This Row],[cedula]],TCARRERA[CEDULA],TCARRERA[CATEGORIA DEL SERVIDOR],"")</f>
        <v/>
      </c>
      <c r="J343" s="45" t="str">
        <f>Tabla20[[#This Row],[TIPO]]</f>
        <v>FIJO</v>
      </c>
      <c r="K3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3" s="24" t="str">
        <f>IF(Tabla20[[#This Row],[CARRERA]]="CARRERA ADMINISTRATIVA",Tabla20[[#This Row],[CARRERA]],Tabla20[[#This Row],[STATUS]])</f>
        <v>ESTATUTO SIMPLIFICADO</v>
      </c>
      <c r="M343" s="35" t="str">
        <f>IF(Tabla20[[#This Row],[TIPO]]="Temporales",_xlfn.XLOOKUP(Tabla20[[#This Row],[NOMBRE Y APELLIDO]],TFECHAS[NOMBRE Y APELLIDO],TFECHAS[DESDE]),"")</f>
        <v/>
      </c>
      <c r="N343" s="35" t="str">
        <f>IF(Tabla20[[#This Row],[TIPO]]="Temporales",_xlfn.XLOOKUP(Tabla20[[#This Row],[NOMBRE Y APELLIDO]],TFECHAS[NOMBRE Y APELLIDO],TFECHAS[HASTA]),"")</f>
        <v/>
      </c>
      <c r="O343" s="39">
        <f>_xlfn.XLOOKUP(Tabla20[[#This Row],[COD]],TMES[COD],TMES[sbruto])</f>
        <v>16500</v>
      </c>
      <c r="P343" s="41">
        <f>_xlfn.XLOOKUP(Tabla20[[#This Row],[COD]],TMES[COD],TMES[ISR])</f>
        <v>0</v>
      </c>
      <c r="Q343" s="42">
        <f>_xlfn.XLOOKUP(Tabla20[[#This Row],[COD]],TMES[COD],TMES[SFS])</f>
        <v>501.6</v>
      </c>
      <c r="R343" s="42">
        <f>_xlfn.XLOOKUP(Tabla20[[#This Row],[COD]],TMES[COD],TMES[AFP])</f>
        <v>473.55</v>
      </c>
      <c r="S343" s="40">
        <f>Tabla20[[#This Row],[sbruto]]-SUM(Tabla20[[#This Row],[ISR]:[AFP]])-Tabla20[[#This Row],[sneto]]</f>
        <v>25</v>
      </c>
      <c r="T343" s="42">
        <f>_xlfn.XLOOKUP(Tabla20[[#This Row],[COD]],TMES[COD],TMES[sneto])</f>
        <v>15499.85</v>
      </c>
      <c r="U343" s="28" t="str">
        <f>_xlfn.XLOOKUP(Tabla20[[#This Row],[cedula]],Tabla11[Numero Documento],Tabla11[GEN])</f>
        <v>M</v>
      </c>
      <c r="V343" s="29" t="str">
        <f>_xlfn.XLOOKUP(Tabla20[[#This Row],[cedula]],TMODELO[Numero Documento],TMODELO[Lugar Funciones Codigo])</f>
        <v>01.83.00.00.11.02</v>
      </c>
    </row>
    <row r="344" spans="1:22" hidden="1">
      <c r="A344" s="38" t="s">
        <v>3052</v>
      </c>
      <c r="B344" s="38" t="s">
        <v>11</v>
      </c>
      <c r="C344" s="38" t="s">
        <v>3088</v>
      </c>
      <c r="D344" s="38" t="str">
        <f>Tabla20[[#This Row],[cedula]]&amp;Tabla20[[#This Row],[ctapresup]]</f>
        <v>136001691332.1.1.1.01</v>
      </c>
      <c r="E344" s="38" t="s">
        <v>2046</v>
      </c>
      <c r="F344" s="38" t="str">
        <f>_xlfn.XLOOKUP(Tabla20[[#This Row],[cedula]],TMODELO[Numero Documento],TMODELO[Empleado])</f>
        <v>BLAS LUNA</v>
      </c>
      <c r="G344" s="38" t="str">
        <f>_xlfn.XLOOKUP(Tabla20[[#This Row],[cedula]],TMODELO[Numero Documento],TMODELO[Cargo])</f>
        <v>CONSERJE</v>
      </c>
      <c r="H344" s="38" t="str">
        <f>_xlfn.XLOOKUP(Tabla20[[#This Row],[cedula]],TMODELO[Numero Documento],TMODELO[Lugar Funciones])</f>
        <v>DEPARTAMENTO DE SERVICIOS GENERALES</v>
      </c>
      <c r="I344" s="45" t="str">
        <f>_xlfn.XLOOKUP(Tabla20[[#This Row],[cedula]],TCARRERA[CEDULA],TCARRERA[CATEGORIA DEL SERVIDOR],"")</f>
        <v/>
      </c>
      <c r="J344" s="45" t="str">
        <f>Tabla20[[#This Row],[TIPO]]</f>
        <v>FIJO</v>
      </c>
      <c r="K34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4" s="24" t="str">
        <f>IF(Tabla20[[#This Row],[CARRERA]]="CARRERA ADMINISTRATIVA",Tabla20[[#This Row],[CARRERA]],Tabla20[[#This Row],[STATUS]])</f>
        <v>ESTATUTO SIMPLIFICADO</v>
      </c>
      <c r="M344" s="35" t="str">
        <f>IF(Tabla20[[#This Row],[TIPO]]="Temporales",_xlfn.XLOOKUP(Tabla20[[#This Row],[NOMBRE Y APELLIDO]],TFECHAS[NOMBRE Y APELLIDO],TFECHAS[DESDE]),"")</f>
        <v/>
      </c>
      <c r="N344" s="35" t="str">
        <f>IF(Tabla20[[#This Row],[TIPO]]="Temporales",_xlfn.XLOOKUP(Tabla20[[#This Row],[NOMBRE Y APELLIDO]],TFECHAS[NOMBRE Y APELLIDO],TFECHAS[HASTA]),"")</f>
        <v/>
      </c>
      <c r="O344" s="39">
        <f>_xlfn.XLOOKUP(Tabla20[[#This Row],[COD]],TMES[COD],TMES[sbruto])</f>
        <v>16000</v>
      </c>
      <c r="P344" s="44">
        <f>_xlfn.XLOOKUP(Tabla20[[#This Row],[COD]],TMES[COD],TMES[ISR])</f>
        <v>0</v>
      </c>
      <c r="Q344" s="42">
        <f>_xlfn.XLOOKUP(Tabla20[[#This Row],[COD]],TMES[COD],TMES[SFS])</f>
        <v>486.4</v>
      </c>
      <c r="R344" s="42">
        <f>_xlfn.XLOOKUP(Tabla20[[#This Row],[COD]],TMES[COD],TMES[AFP])</f>
        <v>459.2</v>
      </c>
      <c r="S344" s="40">
        <f>Tabla20[[#This Row],[sbruto]]-SUM(Tabla20[[#This Row],[ISR]:[AFP]])-Tabla20[[#This Row],[sneto]]</f>
        <v>3071</v>
      </c>
      <c r="T344" s="42">
        <f>_xlfn.XLOOKUP(Tabla20[[#This Row],[COD]],TMES[COD],TMES[sneto])</f>
        <v>11983.4</v>
      </c>
      <c r="U344" s="28" t="str">
        <f>_xlfn.XLOOKUP(Tabla20[[#This Row],[cedula]],Tabla11[Numero Documento],Tabla11[GEN])</f>
        <v>M</v>
      </c>
      <c r="V344" s="29" t="str">
        <f>_xlfn.XLOOKUP(Tabla20[[#This Row],[cedula]],TMODELO[Numero Documento],TMODELO[Lugar Funciones Codigo])</f>
        <v>01.83.00.00.11.02</v>
      </c>
    </row>
    <row r="345" spans="1:22" hidden="1">
      <c r="A345" s="38" t="s">
        <v>3052</v>
      </c>
      <c r="B345" s="38" t="s">
        <v>11</v>
      </c>
      <c r="C345" s="38" t="s">
        <v>3088</v>
      </c>
      <c r="D345" s="38" t="str">
        <f>Tabla20[[#This Row],[cedula]]&amp;Tabla20[[#This Row],[ctapresup]]</f>
        <v>001194441562.1.1.1.01</v>
      </c>
      <c r="E345" s="38" t="s">
        <v>2273</v>
      </c>
      <c r="F345" s="38" t="str">
        <f>_xlfn.XLOOKUP(Tabla20[[#This Row],[cedula]],TMODELO[Numero Documento],TMODELO[Empleado])</f>
        <v>WILLI JOSE REYES CASTILLO</v>
      </c>
      <c r="G345" s="38" t="str">
        <f>_xlfn.XLOOKUP(Tabla20[[#This Row],[cedula]],TMODELO[Numero Documento],TMODELO[Cargo])</f>
        <v>AYUDANTE DE MANTENIMIENTO</v>
      </c>
      <c r="H345" s="38" t="str">
        <f>_xlfn.XLOOKUP(Tabla20[[#This Row],[cedula]],TMODELO[Numero Documento],TMODELO[Lugar Funciones])</f>
        <v>DEPARTAMENTO DE SERVICIOS GENERALES</v>
      </c>
      <c r="I345" s="45" t="str">
        <f>_xlfn.XLOOKUP(Tabla20[[#This Row],[cedula]],TCARRERA[CEDULA],TCARRERA[CATEGORIA DEL SERVIDOR],"")</f>
        <v/>
      </c>
      <c r="J345" s="45" t="str">
        <f>Tabla20[[#This Row],[TIPO]]</f>
        <v>FIJO</v>
      </c>
      <c r="K34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5" s="24" t="str">
        <f>IF(Tabla20[[#This Row],[CARRERA]]="CARRERA ADMINISTRATIVA",Tabla20[[#This Row],[CARRERA]],Tabla20[[#This Row],[STATUS]])</f>
        <v>ESTATUTO SIMPLIFICADO</v>
      </c>
      <c r="M345" s="35" t="str">
        <f>IF(Tabla20[[#This Row],[TIPO]]="Temporales",_xlfn.XLOOKUP(Tabla20[[#This Row],[NOMBRE Y APELLIDO]],TFECHAS[NOMBRE Y APELLIDO],TFECHAS[DESDE]),"")</f>
        <v/>
      </c>
      <c r="N345" s="35" t="str">
        <f>IF(Tabla20[[#This Row],[TIPO]]="Temporales",_xlfn.XLOOKUP(Tabla20[[#This Row],[NOMBRE Y APELLIDO]],TFECHAS[NOMBRE Y APELLIDO],TFECHAS[HASTA]),"")</f>
        <v/>
      </c>
      <c r="O345" s="39">
        <f>_xlfn.XLOOKUP(Tabla20[[#This Row],[COD]],TMES[COD],TMES[sbruto])</f>
        <v>15000</v>
      </c>
      <c r="P345" s="44">
        <f>_xlfn.XLOOKUP(Tabla20[[#This Row],[COD]],TMES[COD],TMES[ISR])</f>
        <v>0</v>
      </c>
      <c r="Q345" s="40">
        <f>_xlfn.XLOOKUP(Tabla20[[#This Row],[COD]],TMES[COD],TMES[SFS])</f>
        <v>456</v>
      </c>
      <c r="R345" s="40">
        <f>_xlfn.XLOOKUP(Tabla20[[#This Row],[COD]],TMES[COD],TMES[AFP])</f>
        <v>430.5</v>
      </c>
      <c r="S345" s="40">
        <f>Tabla20[[#This Row],[sbruto]]-SUM(Tabla20[[#This Row],[ISR]:[AFP]])-Tabla20[[#This Row],[sneto]]</f>
        <v>25</v>
      </c>
      <c r="T345" s="40">
        <f>_xlfn.XLOOKUP(Tabla20[[#This Row],[COD]],TMES[COD],TMES[sneto])</f>
        <v>14088.5</v>
      </c>
      <c r="U345" s="28" t="str">
        <f>_xlfn.XLOOKUP(Tabla20[[#This Row],[cedula]],Tabla11[Numero Documento],Tabla11[GEN])</f>
        <v>M</v>
      </c>
      <c r="V345" s="29" t="str">
        <f>_xlfn.XLOOKUP(Tabla20[[#This Row],[cedula]],TMODELO[Numero Documento],TMODELO[Lugar Funciones Codigo])</f>
        <v>01.83.00.00.11.02</v>
      </c>
    </row>
    <row r="346" spans="1:22">
      <c r="A346" s="38" t="s">
        <v>3051</v>
      </c>
      <c r="B346" s="38" t="s">
        <v>4793</v>
      </c>
      <c r="C346" s="38" t="s">
        <v>3088</v>
      </c>
      <c r="D346" s="38" t="str">
        <f>Tabla20[[#This Row],[cedula]]&amp;Tabla20[[#This Row],[ctapresup]]</f>
        <v>041001568782.1.1.2.08</v>
      </c>
      <c r="E346" s="38" t="s">
        <v>2796</v>
      </c>
      <c r="F346" s="38" t="str">
        <f>_xlfn.XLOOKUP(Tabla20[[#This Row],[cedula]],TMODELO[Numero Documento],TMODELO[Empleado])</f>
        <v>ELIZABETH DEL CARMEN SILVESTRE GARCIA</v>
      </c>
      <c r="G346" s="38" t="str">
        <f>_xlfn.XLOOKUP(Tabla20[[#This Row],[cedula]],TMODELO[Numero Documento],TMODELO[Cargo])</f>
        <v>ENCARGADO (A)</v>
      </c>
      <c r="H346" s="38" t="str">
        <f>_xlfn.XLOOKUP(Tabla20[[#This Row],[cedula]],TMODELO[Numero Documento],TMODELO[Lugar Funciones])</f>
        <v>DEPARTAMENTO DE SERVICIOS GENERALES</v>
      </c>
      <c r="I346" s="45" t="str">
        <f>_xlfn.XLOOKUP(Tabla20[[#This Row],[cedula]],TCARRERA[CEDULA],TCARRERA[CATEGORIA DEL SERVIDOR],"")</f>
        <v/>
      </c>
      <c r="J346" s="45" t="str">
        <f>Tabla20[[#This Row],[TIPO]]</f>
        <v>TEMPORALES</v>
      </c>
      <c r="K34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46" s="24" t="str">
        <f>IF(Tabla20[[#This Row],[CARRERA]]="CARRERA ADMINISTRATIVA",Tabla20[[#This Row],[CARRERA]],Tabla20[[#This Row],[STATUS]])</f>
        <v>TEMPORALES</v>
      </c>
      <c r="M346" s="35">
        <f>IF(Tabla20[[#This Row],[TIPO]]="Temporales",_xlfn.XLOOKUP(Tabla20[[#This Row],[NOMBRE Y APELLIDO]],TFECHAS[NOMBRE Y APELLIDO],TFECHAS[DESDE]),"")</f>
        <v>44743</v>
      </c>
      <c r="N346" s="35">
        <f>IF(Tabla20[[#This Row],[TIPO]]="Temporales",_xlfn.XLOOKUP(Tabla20[[#This Row],[NOMBRE Y APELLIDO]],TFECHAS[NOMBRE Y APELLIDO],TFECHAS[HASTA]),"")</f>
        <v>44927</v>
      </c>
      <c r="O346" s="39">
        <f>_xlfn.XLOOKUP(Tabla20[[#This Row],[COD]],TMES[COD],TMES[sbruto])</f>
        <v>110000</v>
      </c>
      <c r="P346" s="41">
        <f>_xlfn.XLOOKUP(Tabla20[[#This Row],[COD]],TMES[COD],TMES[ISR])</f>
        <v>14457.62</v>
      </c>
      <c r="Q346" s="40">
        <f>_xlfn.XLOOKUP(Tabla20[[#This Row],[COD]],TMES[COD],TMES[SFS])</f>
        <v>3344</v>
      </c>
      <c r="R346" s="40">
        <f>_xlfn.XLOOKUP(Tabla20[[#This Row],[COD]],TMES[COD],TMES[AFP])</f>
        <v>3157</v>
      </c>
      <c r="S346" s="40">
        <f>Tabla20[[#This Row],[sbruto]]-SUM(Tabla20[[#This Row],[ISR]:[AFP]])-Tabla20[[#This Row],[sneto]]</f>
        <v>1579.4800000000105</v>
      </c>
      <c r="T346" s="40">
        <f>_xlfn.XLOOKUP(Tabla20[[#This Row],[COD]],TMES[COD],TMES[sneto])</f>
        <v>87461.9</v>
      </c>
      <c r="U346" s="28" t="str">
        <f>_xlfn.XLOOKUP(Tabla20[[#This Row],[cedula]],Tabla11[Numero Documento],Tabla11[GEN])</f>
        <v>F</v>
      </c>
      <c r="V346" s="29" t="str">
        <f>_xlfn.XLOOKUP(Tabla20[[#This Row],[cedula]],TMODELO[Numero Documento],TMODELO[Lugar Funciones Codigo])</f>
        <v>01.83.00.00.11.02</v>
      </c>
    </row>
    <row r="347" spans="1:22" hidden="1">
      <c r="A347" s="38" t="s">
        <v>3052</v>
      </c>
      <c r="B347" s="38" t="s">
        <v>11</v>
      </c>
      <c r="C347" s="38" t="s">
        <v>3088</v>
      </c>
      <c r="D347" s="38" t="str">
        <f>Tabla20[[#This Row],[cedula]]&amp;Tabla20[[#This Row],[ctapresup]]</f>
        <v>001017201832.1.1.1.01</v>
      </c>
      <c r="E347" s="38" t="s">
        <v>1345</v>
      </c>
      <c r="F347" s="38" t="str">
        <f>_xlfn.XLOOKUP(Tabla20[[#This Row],[cedula]],TMODELO[Numero Documento],TMODELO[Empleado])</f>
        <v>LEON FLORIMON ROSARIO</v>
      </c>
      <c r="G347" s="38" t="str">
        <f>_xlfn.XLOOKUP(Tabla20[[#This Row],[cedula]],TMODELO[Numero Documento],TMODELO[Cargo])</f>
        <v>CHOFER II</v>
      </c>
      <c r="H347" s="38" t="str">
        <f>_xlfn.XLOOKUP(Tabla20[[#This Row],[cedula]],TMODELO[Numero Documento],TMODELO[Lugar Funciones])</f>
        <v>DIVISION DE TRANSPORTE</v>
      </c>
      <c r="I347" s="45" t="str">
        <f>_xlfn.XLOOKUP(Tabla20[[#This Row],[cedula]],TCARRERA[CEDULA],TCARRERA[CATEGORIA DEL SERVIDOR],"")</f>
        <v>CARRERA ADMINISTRATIVA</v>
      </c>
      <c r="J347" s="45" t="str">
        <f>Tabla20[[#This Row],[TIPO]]</f>
        <v>FIJO</v>
      </c>
      <c r="K34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47" s="24" t="str">
        <f>IF(Tabla20[[#This Row],[CARRERA]]="CARRERA ADMINISTRATIVA",Tabla20[[#This Row],[CARRERA]],Tabla20[[#This Row],[STATUS]])</f>
        <v>CARRERA ADMINISTRATIVA</v>
      </c>
      <c r="M347" s="35" t="str">
        <f>IF(Tabla20[[#This Row],[TIPO]]="Temporales",_xlfn.XLOOKUP(Tabla20[[#This Row],[NOMBRE Y APELLIDO]],TFECHAS[NOMBRE Y APELLIDO],TFECHAS[DESDE]),"")</f>
        <v/>
      </c>
      <c r="N347" s="35" t="str">
        <f>IF(Tabla20[[#This Row],[TIPO]]="Temporales",_xlfn.XLOOKUP(Tabla20[[#This Row],[NOMBRE Y APELLIDO]],TFECHAS[NOMBRE Y APELLIDO],TFECHAS[HASTA]),"")</f>
        <v/>
      </c>
      <c r="O347" s="39">
        <f>_xlfn.XLOOKUP(Tabla20[[#This Row],[COD]],TMES[COD],TMES[sbruto])</f>
        <v>50000</v>
      </c>
      <c r="P347" s="44">
        <f>_xlfn.XLOOKUP(Tabla20[[#This Row],[COD]],TMES[COD],TMES[ISR])</f>
        <v>1854</v>
      </c>
      <c r="Q347" s="40">
        <f>_xlfn.XLOOKUP(Tabla20[[#This Row],[COD]],TMES[COD],TMES[SFS])</f>
        <v>1520</v>
      </c>
      <c r="R347" s="40">
        <f>_xlfn.XLOOKUP(Tabla20[[#This Row],[COD]],TMES[COD],TMES[AFP])</f>
        <v>1435</v>
      </c>
      <c r="S347" s="40">
        <f>Tabla20[[#This Row],[sbruto]]-SUM(Tabla20[[#This Row],[ISR]:[AFP]])-Tabla20[[#This Row],[sneto]]</f>
        <v>5105</v>
      </c>
      <c r="T347" s="40">
        <f>_xlfn.XLOOKUP(Tabla20[[#This Row],[COD]],TMES[COD],TMES[sneto])</f>
        <v>40086</v>
      </c>
      <c r="U347" s="28" t="str">
        <f>_xlfn.XLOOKUP(Tabla20[[#This Row],[cedula]],Tabla11[Numero Documento],Tabla11[GEN])</f>
        <v>M</v>
      </c>
      <c r="V347" s="29" t="str">
        <f>_xlfn.XLOOKUP(Tabla20[[#This Row],[cedula]],TMODELO[Numero Documento],TMODELO[Lugar Funciones Codigo])</f>
        <v>01.83.00.00.11.02.01</v>
      </c>
    </row>
    <row r="348" spans="1:22" hidden="1">
      <c r="A348" s="38" t="s">
        <v>3052</v>
      </c>
      <c r="B348" s="38" t="s">
        <v>11</v>
      </c>
      <c r="C348" s="38" t="s">
        <v>3088</v>
      </c>
      <c r="D348" s="38" t="str">
        <f>Tabla20[[#This Row],[cedula]]&amp;Tabla20[[#This Row],[ctapresup]]</f>
        <v>022000733812.1.1.1.01</v>
      </c>
      <c r="E348" s="38" t="s">
        <v>2197</v>
      </c>
      <c r="F348" s="38" t="str">
        <f>_xlfn.XLOOKUP(Tabla20[[#This Row],[cedula]],TMODELO[Numero Documento],TMODELO[Empleado])</f>
        <v>MODESTO DELANYER VARGAS MENDEZ</v>
      </c>
      <c r="G348" s="38" t="str">
        <f>_xlfn.XLOOKUP(Tabla20[[#This Row],[cedula]],TMODELO[Numero Documento],TMODELO[Cargo])</f>
        <v>COORD. OPERATIVO</v>
      </c>
      <c r="H348" s="38" t="str">
        <f>_xlfn.XLOOKUP(Tabla20[[#This Row],[cedula]],TMODELO[Numero Documento],TMODELO[Lugar Funciones])</f>
        <v>DIVISION DE TRANSPORTE</v>
      </c>
      <c r="I348" s="45" t="str">
        <f>_xlfn.XLOOKUP(Tabla20[[#This Row],[cedula]],TCARRERA[CEDULA],TCARRERA[CATEGORIA DEL SERVIDOR],"")</f>
        <v/>
      </c>
      <c r="J348" s="45" t="str">
        <f>Tabla20[[#This Row],[TIPO]]</f>
        <v>FIJO</v>
      </c>
      <c r="K34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48" s="24" t="str">
        <f>IF(Tabla20[[#This Row],[CARRERA]]="CARRERA ADMINISTRATIVA",Tabla20[[#This Row],[CARRERA]],Tabla20[[#This Row],[STATUS]])</f>
        <v>FIJO</v>
      </c>
      <c r="M348" s="35" t="str">
        <f>IF(Tabla20[[#This Row],[TIPO]]="Temporales",_xlfn.XLOOKUP(Tabla20[[#This Row],[NOMBRE Y APELLIDO]],TFECHAS[NOMBRE Y APELLIDO],TFECHAS[DESDE]),"")</f>
        <v/>
      </c>
      <c r="N348" s="35" t="str">
        <f>IF(Tabla20[[#This Row],[TIPO]]="Temporales",_xlfn.XLOOKUP(Tabla20[[#This Row],[NOMBRE Y APELLIDO]],TFECHAS[NOMBRE Y APELLIDO],TFECHAS[HASTA]),"")</f>
        <v/>
      </c>
      <c r="O348" s="39">
        <f>_xlfn.XLOOKUP(Tabla20[[#This Row],[COD]],TMES[COD],TMES[sbruto])</f>
        <v>50000</v>
      </c>
      <c r="P348" s="42">
        <f>_xlfn.XLOOKUP(Tabla20[[#This Row],[COD]],TMES[COD],TMES[ISR])</f>
        <v>1627.13</v>
      </c>
      <c r="Q348" s="40">
        <f>_xlfn.XLOOKUP(Tabla20[[#This Row],[COD]],TMES[COD],TMES[SFS])</f>
        <v>1520</v>
      </c>
      <c r="R348" s="40">
        <f>_xlfn.XLOOKUP(Tabla20[[#This Row],[COD]],TMES[COD],TMES[AFP])</f>
        <v>1435</v>
      </c>
      <c r="S348" s="40">
        <f>Tabla20[[#This Row],[sbruto]]-SUM(Tabla20[[#This Row],[ISR]:[AFP]])-Tabla20[[#This Row],[sneto]]</f>
        <v>3137.4500000000044</v>
      </c>
      <c r="T348" s="40">
        <f>_xlfn.XLOOKUP(Tabla20[[#This Row],[COD]],TMES[COD],TMES[sneto])</f>
        <v>42280.42</v>
      </c>
      <c r="U348" s="28" t="str">
        <f>_xlfn.XLOOKUP(Tabla20[[#This Row],[cedula]],Tabla11[Numero Documento],Tabla11[GEN])</f>
        <v>M</v>
      </c>
      <c r="V348" s="29" t="str">
        <f>_xlfn.XLOOKUP(Tabla20[[#This Row],[cedula]],TMODELO[Numero Documento],TMODELO[Lugar Funciones Codigo])</f>
        <v>01.83.00.00.11.02.01</v>
      </c>
    </row>
    <row r="349" spans="1:22" hidden="1">
      <c r="A349" s="38" t="s">
        <v>3052</v>
      </c>
      <c r="B349" s="38" t="s">
        <v>11</v>
      </c>
      <c r="C349" s="38" t="s">
        <v>3088</v>
      </c>
      <c r="D349" s="38" t="str">
        <f>Tabla20[[#This Row],[cedula]]&amp;Tabla20[[#This Row],[ctapresup]]</f>
        <v>001192217292.1.1.1.01</v>
      </c>
      <c r="E349" s="38" t="s">
        <v>2242</v>
      </c>
      <c r="F349" s="38" t="str">
        <f>_xlfn.XLOOKUP(Tabla20[[#This Row],[cedula]],TMODELO[Numero Documento],TMODELO[Empleado])</f>
        <v>ROFRANMY MAITE PEREZ RODRIGUEZ</v>
      </c>
      <c r="G349" s="38" t="str">
        <f>_xlfn.XLOOKUP(Tabla20[[#This Row],[cedula]],TMODELO[Numero Documento],TMODELO[Cargo])</f>
        <v>SECRETARIA</v>
      </c>
      <c r="H349" s="38" t="str">
        <f>_xlfn.XLOOKUP(Tabla20[[#This Row],[cedula]],TMODELO[Numero Documento],TMODELO[Lugar Funciones])</f>
        <v>DIVISION DE TRANSPORTE</v>
      </c>
      <c r="I349" s="45" t="str">
        <f>_xlfn.XLOOKUP(Tabla20[[#This Row],[cedula]],TCARRERA[CEDULA],TCARRERA[CATEGORIA DEL SERVIDOR],"")</f>
        <v/>
      </c>
      <c r="J349" s="45" t="str">
        <f>Tabla20[[#This Row],[TIPO]]</f>
        <v>FIJO</v>
      </c>
      <c r="K3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9" s="24" t="str">
        <f>IF(Tabla20[[#This Row],[CARRERA]]="CARRERA ADMINISTRATIVA",Tabla20[[#This Row],[CARRERA]],Tabla20[[#This Row],[STATUS]])</f>
        <v>ESTATUTO SIMPLIFICADO</v>
      </c>
      <c r="M349" s="35" t="str">
        <f>IF(Tabla20[[#This Row],[TIPO]]="Temporales",_xlfn.XLOOKUP(Tabla20[[#This Row],[NOMBRE Y APELLIDO]],TFECHAS[NOMBRE Y APELLIDO],TFECHAS[DESDE]),"")</f>
        <v/>
      </c>
      <c r="N349" s="35" t="str">
        <f>IF(Tabla20[[#This Row],[TIPO]]="Temporales",_xlfn.XLOOKUP(Tabla20[[#This Row],[NOMBRE Y APELLIDO]],TFECHAS[NOMBRE Y APELLIDO],TFECHAS[HASTA]),"")</f>
        <v/>
      </c>
      <c r="O349" s="39">
        <f>_xlfn.XLOOKUP(Tabla20[[#This Row],[COD]],TMES[COD],TMES[sbruto])</f>
        <v>35000</v>
      </c>
      <c r="P349" s="44">
        <f>_xlfn.XLOOKUP(Tabla20[[#This Row],[COD]],TMES[COD],TMES[ISR])</f>
        <v>0</v>
      </c>
      <c r="Q349" s="40">
        <f>_xlfn.XLOOKUP(Tabla20[[#This Row],[COD]],TMES[COD],TMES[SFS])</f>
        <v>1064</v>
      </c>
      <c r="R349" s="40">
        <f>_xlfn.XLOOKUP(Tabla20[[#This Row],[COD]],TMES[COD],TMES[AFP])</f>
        <v>1004.5</v>
      </c>
      <c r="S349" s="40">
        <f>Tabla20[[#This Row],[sbruto]]-SUM(Tabla20[[#This Row],[ISR]:[AFP]])-Tabla20[[#This Row],[sneto]]</f>
        <v>22806.47</v>
      </c>
      <c r="T349" s="40">
        <f>_xlfn.XLOOKUP(Tabla20[[#This Row],[COD]],TMES[COD],TMES[sneto])</f>
        <v>10125.030000000001</v>
      </c>
      <c r="U349" s="28" t="str">
        <f>_xlfn.XLOOKUP(Tabla20[[#This Row],[cedula]],Tabla11[Numero Documento],Tabla11[GEN])</f>
        <v>F</v>
      </c>
      <c r="V349" s="29" t="str">
        <f>_xlfn.XLOOKUP(Tabla20[[#This Row],[cedula]],TMODELO[Numero Documento],TMODELO[Lugar Funciones Codigo])</f>
        <v>01.83.00.00.11.02.01</v>
      </c>
    </row>
    <row r="350" spans="1:22" hidden="1">
      <c r="A350" s="38" t="s">
        <v>3052</v>
      </c>
      <c r="B350" s="38" t="s">
        <v>11</v>
      </c>
      <c r="C350" s="38" t="s">
        <v>3088</v>
      </c>
      <c r="D350" s="38" t="str">
        <f>Tabla20[[#This Row],[cedula]]&amp;Tabla20[[#This Row],[ctapresup]]</f>
        <v>001091123182.1.1.1.01</v>
      </c>
      <c r="E350" s="38" t="s">
        <v>1310</v>
      </c>
      <c r="F350" s="38" t="str">
        <f>_xlfn.XLOOKUP(Tabla20[[#This Row],[cedula]],TMODELO[Numero Documento],TMODELO[Empleado])</f>
        <v>ANGEL MARIA SUAZO ORTIZ</v>
      </c>
      <c r="G350" s="38" t="str">
        <f>_xlfn.XLOOKUP(Tabla20[[#This Row],[cedula]],TMODELO[Numero Documento],TMODELO[Cargo])</f>
        <v>CHOFER DEL DIRECTOR</v>
      </c>
      <c r="H350" s="38" t="str">
        <f>_xlfn.XLOOKUP(Tabla20[[#This Row],[cedula]],TMODELO[Numero Documento],TMODELO[Lugar Funciones])</f>
        <v>DIVISION DE TRANSPORTE</v>
      </c>
      <c r="I350" s="45" t="str">
        <f>_xlfn.XLOOKUP(Tabla20[[#This Row],[cedula]],TCARRERA[CEDULA],TCARRERA[CATEGORIA DEL SERVIDOR],"")</f>
        <v>CARRERA ADMINISTRATIVA</v>
      </c>
      <c r="J350" s="45" t="str">
        <f>Tabla20[[#This Row],[TIPO]]</f>
        <v>FIJO</v>
      </c>
      <c r="K350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50" s="24" t="str">
        <f>IF(Tabla20[[#This Row],[CARRERA]]="CARRERA ADMINISTRATIVA",Tabla20[[#This Row],[CARRERA]],Tabla20[[#This Row],[STATUS]])</f>
        <v>CARRERA ADMINISTRATIVA</v>
      </c>
      <c r="M350" s="35" t="str">
        <f>IF(Tabla20[[#This Row],[TIPO]]="Temporales",_xlfn.XLOOKUP(Tabla20[[#This Row],[NOMBRE Y APELLIDO]],TFECHAS[NOMBRE Y APELLIDO],TFECHAS[DESDE]),"")</f>
        <v/>
      </c>
      <c r="N350" s="35" t="str">
        <f>IF(Tabla20[[#This Row],[TIPO]]="Temporales",_xlfn.XLOOKUP(Tabla20[[#This Row],[NOMBRE Y APELLIDO]],TFECHAS[NOMBRE Y APELLIDO],TFECHAS[HASTA]),"")</f>
        <v/>
      </c>
      <c r="O350" s="39">
        <f>_xlfn.XLOOKUP(Tabla20[[#This Row],[COD]],TMES[COD],TMES[sbruto])</f>
        <v>30000</v>
      </c>
      <c r="P350" s="42">
        <f>_xlfn.XLOOKUP(Tabla20[[#This Row],[COD]],TMES[COD],TMES[ISR])</f>
        <v>0</v>
      </c>
      <c r="Q350" s="40">
        <f>_xlfn.XLOOKUP(Tabla20[[#This Row],[COD]],TMES[COD],TMES[SFS])</f>
        <v>912</v>
      </c>
      <c r="R350" s="40">
        <f>_xlfn.XLOOKUP(Tabla20[[#This Row],[COD]],TMES[COD],TMES[AFP])</f>
        <v>861</v>
      </c>
      <c r="S350" s="40">
        <f>Tabla20[[#This Row],[sbruto]]-SUM(Tabla20[[#This Row],[ISR]:[AFP]])-Tabla20[[#This Row],[sneto]]</f>
        <v>375</v>
      </c>
      <c r="T350" s="40">
        <f>_xlfn.XLOOKUP(Tabla20[[#This Row],[COD]],TMES[COD],TMES[sneto])</f>
        <v>27852</v>
      </c>
      <c r="U350" s="28" t="str">
        <f>_xlfn.XLOOKUP(Tabla20[[#This Row],[cedula]],Tabla11[Numero Documento],Tabla11[GEN])</f>
        <v>M</v>
      </c>
      <c r="V350" s="29" t="str">
        <f>_xlfn.XLOOKUP(Tabla20[[#This Row],[cedula]],TMODELO[Numero Documento],TMODELO[Lugar Funciones Codigo])</f>
        <v>01.83.00.00.11.02.01</v>
      </c>
    </row>
    <row r="351" spans="1:22" hidden="1">
      <c r="A351" s="38" t="s">
        <v>3052</v>
      </c>
      <c r="B351" s="38" t="s">
        <v>11</v>
      </c>
      <c r="C351" s="38" t="s">
        <v>3088</v>
      </c>
      <c r="D351" s="38" t="str">
        <f>Tabla20[[#This Row],[cedula]]&amp;Tabla20[[#This Row],[ctapresup]]</f>
        <v>001031062582.1.1.1.01</v>
      </c>
      <c r="E351" s="38" t="s">
        <v>2053</v>
      </c>
      <c r="F351" s="38" t="str">
        <f>_xlfn.XLOOKUP(Tabla20[[#This Row],[cedula]],TMODELO[Numero Documento],TMODELO[Empleado])</f>
        <v>CARMELO OGANDO MONTILLA</v>
      </c>
      <c r="G351" s="38" t="str">
        <f>_xlfn.XLOOKUP(Tabla20[[#This Row],[cedula]],TMODELO[Numero Documento],TMODELO[Cargo])</f>
        <v>CHOFER</v>
      </c>
      <c r="H351" s="38" t="str">
        <f>_xlfn.XLOOKUP(Tabla20[[#This Row],[cedula]],TMODELO[Numero Documento],TMODELO[Lugar Funciones])</f>
        <v>DIVISION DE TRANSPORTE</v>
      </c>
      <c r="I351" s="45" t="str">
        <f>_xlfn.XLOOKUP(Tabla20[[#This Row],[cedula]],TCARRERA[CEDULA],TCARRERA[CATEGORIA DEL SERVIDOR],"")</f>
        <v/>
      </c>
      <c r="J351" s="45" t="str">
        <f>Tabla20[[#This Row],[TIPO]]</f>
        <v>FIJO</v>
      </c>
      <c r="K35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1" s="24" t="str">
        <f>IF(Tabla20[[#This Row],[CARRERA]]="CARRERA ADMINISTRATIVA",Tabla20[[#This Row],[CARRERA]],Tabla20[[#This Row],[STATUS]])</f>
        <v>ESTATUTO SIMPLIFICADO</v>
      </c>
      <c r="M351" s="35" t="str">
        <f>IF(Tabla20[[#This Row],[TIPO]]="Temporales",_xlfn.XLOOKUP(Tabla20[[#This Row],[NOMBRE Y APELLIDO]],TFECHAS[NOMBRE Y APELLIDO],TFECHAS[DESDE]),"")</f>
        <v/>
      </c>
      <c r="N351" s="35" t="str">
        <f>IF(Tabla20[[#This Row],[TIPO]]="Temporales",_xlfn.XLOOKUP(Tabla20[[#This Row],[NOMBRE Y APELLIDO]],TFECHAS[NOMBRE Y APELLIDO],TFECHAS[HASTA]),"")</f>
        <v/>
      </c>
      <c r="O351" s="39">
        <f>_xlfn.XLOOKUP(Tabla20[[#This Row],[COD]],TMES[COD],TMES[sbruto])</f>
        <v>30000</v>
      </c>
      <c r="P351" s="44">
        <f>_xlfn.XLOOKUP(Tabla20[[#This Row],[COD]],TMES[COD],TMES[ISR])</f>
        <v>0</v>
      </c>
      <c r="Q351" s="40">
        <f>_xlfn.XLOOKUP(Tabla20[[#This Row],[COD]],TMES[COD],TMES[SFS])</f>
        <v>912</v>
      </c>
      <c r="R351" s="40">
        <f>_xlfn.XLOOKUP(Tabla20[[#This Row],[COD]],TMES[COD],TMES[AFP])</f>
        <v>861</v>
      </c>
      <c r="S351" s="40">
        <f>Tabla20[[#This Row],[sbruto]]-SUM(Tabla20[[#This Row],[ISR]:[AFP]])-Tabla20[[#This Row],[sneto]]</f>
        <v>13580.71</v>
      </c>
      <c r="T351" s="40">
        <f>_xlfn.XLOOKUP(Tabla20[[#This Row],[COD]],TMES[COD],TMES[sneto])</f>
        <v>14646.29</v>
      </c>
      <c r="U351" s="28" t="str">
        <f>_xlfn.XLOOKUP(Tabla20[[#This Row],[cedula]],Tabla11[Numero Documento],Tabla11[GEN])</f>
        <v>M</v>
      </c>
      <c r="V351" s="29" t="str">
        <f>_xlfn.XLOOKUP(Tabla20[[#This Row],[cedula]],TMODELO[Numero Documento],TMODELO[Lugar Funciones Codigo])</f>
        <v>01.83.00.00.11.02.01</v>
      </c>
    </row>
    <row r="352" spans="1:22" hidden="1">
      <c r="A352" s="38" t="s">
        <v>3052</v>
      </c>
      <c r="B352" s="38" t="s">
        <v>11</v>
      </c>
      <c r="C352" s="38" t="s">
        <v>3088</v>
      </c>
      <c r="D352" s="38" t="str">
        <f>Tabla20[[#This Row],[cedula]]&amp;Tabla20[[#This Row],[ctapresup]]</f>
        <v>001131798082.1.1.1.01</v>
      </c>
      <c r="E352" s="38" t="s">
        <v>2097</v>
      </c>
      <c r="F352" s="38" t="str">
        <f>_xlfn.XLOOKUP(Tabla20[[#This Row],[cedula]],TMODELO[Numero Documento],TMODELO[Empleado])</f>
        <v>FRANCISCO RAMON ACOSTA CASTILLO</v>
      </c>
      <c r="G352" s="38" t="str">
        <f>_xlfn.XLOOKUP(Tabla20[[#This Row],[cedula]],TMODELO[Numero Documento],TMODELO[Cargo])</f>
        <v>CHOFER I</v>
      </c>
      <c r="H352" s="38" t="str">
        <f>_xlfn.XLOOKUP(Tabla20[[#This Row],[cedula]],TMODELO[Numero Documento],TMODELO[Lugar Funciones])</f>
        <v>DIVISION DE TRANSPORTE</v>
      </c>
      <c r="I352" s="45" t="str">
        <f>_xlfn.XLOOKUP(Tabla20[[#This Row],[cedula]],TCARRERA[CEDULA],TCARRERA[CATEGORIA DEL SERVIDOR],"")</f>
        <v/>
      </c>
      <c r="J352" s="45" t="str">
        <f>Tabla20[[#This Row],[TIPO]]</f>
        <v>FIJO</v>
      </c>
      <c r="K3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2" s="24" t="str">
        <f>IF(Tabla20[[#This Row],[CARRERA]]="CARRERA ADMINISTRATIVA",Tabla20[[#This Row],[CARRERA]],Tabla20[[#This Row],[STATUS]])</f>
        <v>ESTATUTO SIMPLIFICADO</v>
      </c>
      <c r="M352" s="35" t="str">
        <f>IF(Tabla20[[#This Row],[TIPO]]="Temporales",_xlfn.XLOOKUP(Tabla20[[#This Row],[NOMBRE Y APELLIDO]],TFECHAS[NOMBRE Y APELLIDO],TFECHAS[DESDE]),"")</f>
        <v/>
      </c>
      <c r="N352" s="35" t="str">
        <f>IF(Tabla20[[#This Row],[TIPO]]="Temporales",_xlfn.XLOOKUP(Tabla20[[#This Row],[NOMBRE Y APELLIDO]],TFECHAS[NOMBRE Y APELLIDO],TFECHAS[HASTA]),"")</f>
        <v/>
      </c>
      <c r="O352" s="39">
        <f>_xlfn.XLOOKUP(Tabla20[[#This Row],[COD]],TMES[COD],TMES[sbruto])</f>
        <v>30000</v>
      </c>
      <c r="P352" s="41">
        <f>_xlfn.XLOOKUP(Tabla20[[#This Row],[COD]],TMES[COD],TMES[ISR])</f>
        <v>0</v>
      </c>
      <c r="Q352" s="40">
        <f>_xlfn.XLOOKUP(Tabla20[[#This Row],[COD]],TMES[COD],TMES[SFS])</f>
        <v>912</v>
      </c>
      <c r="R352" s="40">
        <f>_xlfn.XLOOKUP(Tabla20[[#This Row],[COD]],TMES[COD],TMES[AFP])</f>
        <v>861</v>
      </c>
      <c r="S352" s="40">
        <f>Tabla20[[#This Row],[sbruto]]-SUM(Tabla20[[#This Row],[ISR]:[AFP]])-Tabla20[[#This Row],[sneto]]</f>
        <v>25</v>
      </c>
      <c r="T352" s="40">
        <f>_xlfn.XLOOKUP(Tabla20[[#This Row],[COD]],TMES[COD],TMES[sneto])</f>
        <v>28202</v>
      </c>
      <c r="U352" s="28" t="str">
        <f>_xlfn.XLOOKUP(Tabla20[[#This Row],[cedula]],Tabla11[Numero Documento],Tabla11[GEN])</f>
        <v>M</v>
      </c>
      <c r="V352" s="29" t="str">
        <f>_xlfn.XLOOKUP(Tabla20[[#This Row],[cedula]],TMODELO[Numero Documento],TMODELO[Lugar Funciones Codigo])</f>
        <v>01.83.00.00.11.02.01</v>
      </c>
    </row>
    <row r="353" spans="1:22" hidden="1">
      <c r="A353" s="38" t="s">
        <v>3052</v>
      </c>
      <c r="B353" s="38" t="s">
        <v>11</v>
      </c>
      <c r="C353" s="38" t="s">
        <v>3088</v>
      </c>
      <c r="D353" s="38" t="str">
        <f>Tabla20[[#This Row],[cedula]]&amp;Tabla20[[#This Row],[ctapresup]]</f>
        <v>001002157142.1.1.1.01</v>
      </c>
      <c r="E353" s="38" t="s">
        <v>2105</v>
      </c>
      <c r="F353" s="38" t="str">
        <f>_xlfn.XLOOKUP(Tabla20[[#This Row],[cedula]],TMODELO[Numero Documento],TMODELO[Empleado])</f>
        <v>GERALDO LUCIANO SANCHEZ GUERRERO</v>
      </c>
      <c r="G353" s="38" t="str">
        <f>_xlfn.XLOOKUP(Tabla20[[#This Row],[cedula]],TMODELO[Numero Documento],TMODELO[Cargo])</f>
        <v>CHOFER</v>
      </c>
      <c r="H353" s="38" t="str">
        <f>_xlfn.XLOOKUP(Tabla20[[#This Row],[cedula]],TMODELO[Numero Documento],TMODELO[Lugar Funciones])</f>
        <v>DIVISION DE TRANSPORTE</v>
      </c>
      <c r="I353" s="45" t="str">
        <f>_xlfn.XLOOKUP(Tabla20[[#This Row],[cedula]],TCARRERA[CEDULA],TCARRERA[CATEGORIA DEL SERVIDOR],"")</f>
        <v/>
      </c>
      <c r="J353" s="45" t="str">
        <f>Tabla20[[#This Row],[TIPO]]</f>
        <v>FIJO</v>
      </c>
      <c r="K35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3" s="24" t="str">
        <f>IF(Tabla20[[#This Row],[CARRERA]]="CARRERA ADMINISTRATIVA",Tabla20[[#This Row],[CARRERA]],Tabla20[[#This Row],[STATUS]])</f>
        <v>ESTATUTO SIMPLIFICADO</v>
      </c>
      <c r="M353" s="35" t="str">
        <f>IF(Tabla20[[#This Row],[TIPO]]="Temporales",_xlfn.XLOOKUP(Tabla20[[#This Row],[NOMBRE Y APELLIDO]],TFECHAS[NOMBRE Y APELLIDO],TFECHAS[DESDE]),"")</f>
        <v/>
      </c>
      <c r="N353" s="35" t="str">
        <f>IF(Tabla20[[#This Row],[TIPO]]="Temporales",_xlfn.XLOOKUP(Tabla20[[#This Row],[NOMBRE Y APELLIDO]],TFECHAS[NOMBRE Y APELLIDO],TFECHAS[HASTA]),"")</f>
        <v/>
      </c>
      <c r="O353" s="39">
        <f>_xlfn.XLOOKUP(Tabla20[[#This Row],[COD]],TMES[COD],TMES[sbruto])</f>
        <v>30000</v>
      </c>
      <c r="P353" s="44">
        <f>_xlfn.XLOOKUP(Tabla20[[#This Row],[COD]],TMES[COD],TMES[ISR])</f>
        <v>0</v>
      </c>
      <c r="Q353" s="42">
        <f>_xlfn.XLOOKUP(Tabla20[[#This Row],[COD]],TMES[COD],TMES[SFS])</f>
        <v>912</v>
      </c>
      <c r="R353" s="42">
        <f>_xlfn.XLOOKUP(Tabla20[[#This Row],[COD]],TMES[COD],TMES[AFP])</f>
        <v>861</v>
      </c>
      <c r="S353" s="40">
        <f>Tabla20[[#This Row],[sbruto]]-SUM(Tabla20[[#This Row],[ISR]:[AFP]])-Tabla20[[#This Row],[sneto]]</f>
        <v>3571</v>
      </c>
      <c r="T353" s="42">
        <f>_xlfn.XLOOKUP(Tabla20[[#This Row],[COD]],TMES[COD],TMES[sneto])</f>
        <v>24656</v>
      </c>
      <c r="U353" s="28" t="str">
        <f>_xlfn.XLOOKUP(Tabla20[[#This Row],[cedula]],Tabla11[Numero Documento],Tabla11[GEN])</f>
        <v>M</v>
      </c>
      <c r="V353" s="29" t="str">
        <f>_xlfn.XLOOKUP(Tabla20[[#This Row],[cedula]],TMODELO[Numero Documento],TMODELO[Lugar Funciones Codigo])</f>
        <v>01.83.00.00.11.02.01</v>
      </c>
    </row>
    <row r="354" spans="1:22" hidden="1">
      <c r="A354" s="38" t="s">
        <v>3052</v>
      </c>
      <c r="B354" s="38" t="s">
        <v>11</v>
      </c>
      <c r="C354" s="38" t="s">
        <v>3088</v>
      </c>
      <c r="D354" s="38" t="str">
        <f>Tabla20[[#This Row],[cedula]]&amp;Tabla20[[#This Row],[ctapresup]]</f>
        <v>001077137452.1.1.1.01</v>
      </c>
      <c r="E354" s="38" t="s">
        <v>2143</v>
      </c>
      <c r="F354" s="38" t="str">
        <f>_xlfn.XLOOKUP(Tabla20[[#This Row],[cedula]],TMODELO[Numero Documento],TMODELO[Empleado])</f>
        <v>JOVANNY LOPEZ RIVERA</v>
      </c>
      <c r="G354" s="38" t="str">
        <f>_xlfn.XLOOKUP(Tabla20[[#This Row],[cedula]],TMODELO[Numero Documento],TMODELO[Cargo])</f>
        <v>SUPERVISOR TRANSPORTACION</v>
      </c>
      <c r="H354" s="38" t="str">
        <f>_xlfn.XLOOKUP(Tabla20[[#This Row],[cedula]],TMODELO[Numero Documento],TMODELO[Lugar Funciones])</f>
        <v>DIVISION DE TRANSPORTE</v>
      </c>
      <c r="I354" s="45" t="str">
        <f>_xlfn.XLOOKUP(Tabla20[[#This Row],[cedula]],TCARRERA[CEDULA],TCARRERA[CATEGORIA DEL SERVIDOR],"")</f>
        <v/>
      </c>
      <c r="J354" s="45" t="str">
        <f>Tabla20[[#This Row],[TIPO]]</f>
        <v>FIJO</v>
      </c>
      <c r="K35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54" s="24" t="str">
        <f>IF(Tabla20[[#This Row],[CARRERA]]="CARRERA ADMINISTRATIVA",Tabla20[[#This Row],[CARRERA]],Tabla20[[#This Row],[STATUS]])</f>
        <v>FIJO</v>
      </c>
      <c r="M354" s="34" t="str">
        <f>IF(Tabla20[[#This Row],[TIPO]]="Temporales",_xlfn.XLOOKUP(Tabla20[[#This Row],[NOMBRE Y APELLIDO]],TFECHAS[NOMBRE Y APELLIDO],TFECHAS[DESDE]),"")</f>
        <v/>
      </c>
      <c r="N354" s="34" t="str">
        <f>IF(Tabla20[[#This Row],[TIPO]]="Temporales",_xlfn.XLOOKUP(Tabla20[[#This Row],[NOMBRE Y APELLIDO]],TFECHAS[NOMBRE Y APELLIDO],TFECHAS[HASTA]),"")</f>
        <v/>
      </c>
      <c r="O354" s="39">
        <f>_xlfn.XLOOKUP(Tabla20[[#This Row],[COD]],TMES[COD],TMES[sbruto])</f>
        <v>30000</v>
      </c>
      <c r="P354" s="44">
        <f>_xlfn.XLOOKUP(Tabla20[[#This Row],[COD]],TMES[COD],TMES[ISR])</f>
        <v>0</v>
      </c>
      <c r="Q354" s="40">
        <f>_xlfn.XLOOKUP(Tabla20[[#This Row],[COD]],TMES[COD],TMES[SFS])</f>
        <v>912</v>
      </c>
      <c r="R354" s="40">
        <f>_xlfn.XLOOKUP(Tabla20[[#This Row],[COD]],TMES[COD],TMES[AFP])</f>
        <v>861</v>
      </c>
      <c r="S354" s="40">
        <f>Tabla20[[#This Row],[sbruto]]-SUM(Tabla20[[#This Row],[ISR]:[AFP]])-Tabla20[[#This Row],[sneto]]</f>
        <v>6083.4500000000007</v>
      </c>
      <c r="T354" s="40">
        <f>_xlfn.XLOOKUP(Tabla20[[#This Row],[COD]],TMES[COD],TMES[sneto])</f>
        <v>22143.55</v>
      </c>
      <c r="U354" s="28" t="str">
        <f>_xlfn.XLOOKUP(Tabla20[[#This Row],[cedula]],Tabla11[Numero Documento],Tabla11[GEN])</f>
        <v>M</v>
      </c>
      <c r="V354" s="29" t="str">
        <f>_xlfn.XLOOKUP(Tabla20[[#This Row],[cedula]],TMODELO[Numero Documento],TMODELO[Lugar Funciones Codigo])</f>
        <v>01.83.00.00.11.02.01</v>
      </c>
    </row>
    <row r="355" spans="1:22" hidden="1">
      <c r="A355" s="38" t="s">
        <v>3052</v>
      </c>
      <c r="B355" s="38" t="s">
        <v>11</v>
      </c>
      <c r="C355" s="38" t="s">
        <v>3088</v>
      </c>
      <c r="D355" s="38" t="str">
        <f>Tabla20[[#This Row],[cedula]]&amp;Tabla20[[#This Row],[ctapresup]]</f>
        <v>402225023342.1.1.1.01</v>
      </c>
      <c r="E355" s="38" t="s">
        <v>2147</v>
      </c>
      <c r="F355" s="38" t="str">
        <f>_xlfn.XLOOKUP(Tabla20[[#This Row],[cedula]],TMODELO[Numero Documento],TMODELO[Empleado])</f>
        <v>JUAN FRANCISCO GARCIA VALERIO</v>
      </c>
      <c r="G355" s="38" t="str">
        <f>_xlfn.XLOOKUP(Tabla20[[#This Row],[cedula]],TMODELO[Numero Documento],TMODELO[Cargo])</f>
        <v>CHOFER I</v>
      </c>
      <c r="H355" s="38" t="str">
        <f>_xlfn.XLOOKUP(Tabla20[[#This Row],[cedula]],TMODELO[Numero Documento],TMODELO[Lugar Funciones])</f>
        <v>DIVISION DE TRANSPORTE</v>
      </c>
      <c r="I355" s="45" t="str">
        <f>_xlfn.XLOOKUP(Tabla20[[#This Row],[cedula]],TCARRERA[CEDULA],TCARRERA[CATEGORIA DEL SERVIDOR],"")</f>
        <v/>
      </c>
      <c r="J355" s="45" t="str">
        <f>Tabla20[[#This Row],[TIPO]]</f>
        <v>FIJO</v>
      </c>
      <c r="K3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5" s="24" t="str">
        <f>IF(Tabla20[[#This Row],[CARRERA]]="CARRERA ADMINISTRATIVA",Tabla20[[#This Row],[CARRERA]],Tabla20[[#This Row],[STATUS]])</f>
        <v>ESTATUTO SIMPLIFICADO</v>
      </c>
      <c r="M355" s="35" t="str">
        <f>IF(Tabla20[[#This Row],[TIPO]]="Temporales",_xlfn.XLOOKUP(Tabla20[[#This Row],[NOMBRE Y APELLIDO]],TFECHAS[NOMBRE Y APELLIDO],TFECHAS[DESDE]),"")</f>
        <v/>
      </c>
      <c r="N355" s="35" t="str">
        <f>IF(Tabla20[[#This Row],[TIPO]]="Temporales",_xlfn.XLOOKUP(Tabla20[[#This Row],[NOMBRE Y APELLIDO]],TFECHAS[NOMBRE Y APELLIDO],TFECHAS[HASTA]),"")</f>
        <v/>
      </c>
      <c r="O355" s="39">
        <f>_xlfn.XLOOKUP(Tabla20[[#This Row],[COD]],TMES[COD],TMES[sbruto])</f>
        <v>30000</v>
      </c>
      <c r="P355" s="42">
        <f>_xlfn.XLOOKUP(Tabla20[[#This Row],[COD]],TMES[COD],TMES[ISR])</f>
        <v>0</v>
      </c>
      <c r="Q355" s="40">
        <f>_xlfn.XLOOKUP(Tabla20[[#This Row],[COD]],TMES[COD],TMES[SFS])</f>
        <v>912</v>
      </c>
      <c r="R355" s="40">
        <f>_xlfn.XLOOKUP(Tabla20[[#This Row],[COD]],TMES[COD],TMES[AFP])</f>
        <v>861</v>
      </c>
      <c r="S355" s="40">
        <f>Tabla20[[#This Row],[sbruto]]-SUM(Tabla20[[#This Row],[ISR]:[AFP]])-Tabla20[[#This Row],[sneto]]</f>
        <v>25</v>
      </c>
      <c r="T355" s="40">
        <f>_xlfn.XLOOKUP(Tabla20[[#This Row],[COD]],TMES[COD],TMES[sneto])</f>
        <v>28202</v>
      </c>
      <c r="U355" s="28" t="str">
        <f>_xlfn.XLOOKUP(Tabla20[[#This Row],[cedula]],Tabla11[Numero Documento],Tabla11[GEN])</f>
        <v>M</v>
      </c>
      <c r="V355" s="29" t="str">
        <f>_xlfn.XLOOKUP(Tabla20[[#This Row],[cedula]],TMODELO[Numero Documento],TMODELO[Lugar Funciones Codigo])</f>
        <v>01.83.00.00.11.02.01</v>
      </c>
    </row>
    <row r="356" spans="1:22" hidden="1">
      <c r="A356" s="38" t="s">
        <v>3052</v>
      </c>
      <c r="B356" s="38" t="s">
        <v>11</v>
      </c>
      <c r="C356" s="38" t="s">
        <v>3088</v>
      </c>
      <c r="D356" s="38" t="str">
        <f>Tabla20[[#This Row],[cedula]]&amp;Tabla20[[#This Row],[ctapresup]]</f>
        <v>068004126182.1.1.1.01</v>
      </c>
      <c r="E356" s="38" t="s">
        <v>2174</v>
      </c>
      <c r="F356" s="38" t="str">
        <f>_xlfn.XLOOKUP(Tabla20[[#This Row],[cedula]],TMODELO[Numero Documento],TMODELO[Empleado])</f>
        <v>LUIS MANUEL HERNANDEZ NIVAR</v>
      </c>
      <c r="G356" s="38" t="str">
        <f>_xlfn.XLOOKUP(Tabla20[[#This Row],[cedula]],TMODELO[Numero Documento],TMODELO[Cargo])</f>
        <v>CHOFER</v>
      </c>
      <c r="H356" s="38" t="str">
        <f>_xlfn.XLOOKUP(Tabla20[[#This Row],[cedula]],TMODELO[Numero Documento],TMODELO[Lugar Funciones])</f>
        <v>DIVISION DE TRANSPORTE</v>
      </c>
      <c r="I356" s="45" t="str">
        <f>_xlfn.XLOOKUP(Tabla20[[#This Row],[cedula]],TCARRERA[CEDULA],TCARRERA[CATEGORIA DEL SERVIDOR],"")</f>
        <v/>
      </c>
      <c r="J356" s="45" t="str">
        <f>Tabla20[[#This Row],[TIPO]]</f>
        <v>FIJO</v>
      </c>
      <c r="K3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6" s="24" t="str">
        <f>IF(Tabla20[[#This Row],[CARRERA]]="CARRERA ADMINISTRATIVA",Tabla20[[#This Row],[CARRERA]],Tabla20[[#This Row],[STATUS]])</f>
        <v>ESTATUTO SIMPLIFICADO</v>
      </c>
      <c r="M356" s="35" t="str">
        <f>IF(Tabla20[[#This Row],[TIPO]]="Temporales",_xlfn.XLOOKUP(Tabla20[[#This Row],[NOMBRE Y APELLIDO]],TFECHAS[NOMBRE Y APELLIDO],TFECHAS[DESDE]),"")</f>
        <v/>
      </c>
      <c r="N356" s="35" t="str">
        <f>IF(Tabla20[[#This Row],[TIPO]]="Temporales",_xlfn.XLOOKUP(Tabla20[[#This Row],[NOMBRE Y APELLIDO]],TFECHAS[NOMBRE Y APELLIDO],TFECHAS[HASTA]),"")</f>
        <v/>
      </c>
      <c r="O356" s="39">
        <f>_xlfn.XLOOKUP(Tabla20[[#This Row],[COD]],TMES[COD],TMES[sbruto])</f>
        <v>30000</v>
      </c>
      <c r="P356" s="44">
        <f>_xlfn.XLOOKUP(Tabla20[[#This Row],[COD]],TMES[COD],TMES[ISR])</f>
        <v>0</v>
      </c>
      <c r="Q356" s="40">
        <f>_xlfn.XLOOKUP(Tabla20[[#This Row],[COD]],TMES[COD],TMES[SFS])</f>
        <v>912</v>
      </c>
      <c r="R356" s="40">
        <f>_xlfn.XLOOKUP(Tabla20[[#This Row],[COD]],TMES[COD],TMES[AFP])</f>
        <v>861</v>
      </c>
      <c r="S356" s="40">
        <f>Tabla20[[#This Row],[sbruto]]-SUM(Tabla20[[#This Row],[ISR]:[AFP]])-Tabla20[[#This Row],[sneto]]</f>
        <v>16670.82</v>
      </c>
      <c r="T356" s="40">
        <f>_xlfn.XLOOKUP(Tabla20[[#This Row],[COD]],TMES[COD],TMES[sneto])</f>
        <v>11556.18</v>
      </c>
      <c r="U356" s="28" t="str">
        <f>_xlfn.XLOOKUP(Tabla20[[#This Row],[cedula]],Tabla11[Numero Documento],Tabla11[GEN])</f>
        <v>M</v>
      </c>
      <c r="V356" s="29" t="str">
        <f>_xlfn.XLOOKUP(Tabla20[[#This Row],[cedula]],TMODELO[Numero Documento],TMODELO[Lugar Funciones Codigo])</f>
        <v>01.83.00.00.11.02.01</v>
      </c>
    </row>
    <row r="357" spans="1:22" hidden="1">
      <c r="A357" s="38" t="s">
        <v>3052</v>
      </c>
      <c r="B357" s="38" t="s">
        <v>11</v>
      </c>
      <c r="C357" s="38" t="s">
        <v>3088</v>
      </c>
      <c r="D357" s="38" t="str">
        <f>Tabla20[[#This Row],[cedula]]&amp;Tabla20[[#This Row],[ctapresup]]</f>
        <v>001062498732.1.1.1.01</v>
      </c>
      <c r="E357" s="38" t="s">
        <v>1358</v>
      </c>
      <c r="F357" s="38" t="str">
        <f>_xlfn.XLOOKUP(Tabla20[[#This Row],[cedula]],TMODELO[Numero Documento],TMODELO[Empleado])</f>
        <v>MARIO MONTERO ENCARNACION</v>
      </c>
      <c r="G357" s="38" t="str">
        <f>_xlfn.XLOOKUP(Tabla20[[#This Row],[cedula]],TMODELO[Numero Documento],TMODELO[Cargo])</f>
        <v>CHOFER I</v>
      </c>
      <c r="H357" s="38" t="str">
        <f>_xlfn.XLOOKUP(Tabla20[[#This Row],[cedula]],TMODELO[Numero Documento],TMODELO[Lugar Funciones])</f>
        <v>DIVISION DE TRANSPORTE</v>
      </c>
      <c r="I357" s="45" t="str">
        <f>_xlfn.XLOOKUP(Tabla20[[#This Row],[cedula]],TCARRERA[CEDULA],TCARRERA[CATEGORIA DEL SERVIDOR],"")</f>
        <v>CARRERA ADMINISTRATIVA</v>
      </c>
      <c r="J357" s="45" t="str">
        <f>Tabla20[[#This Row],[TIPO]]</f>
        <v>FIJO</v>
      </c>
      <c r="K35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7" s="24" t="str">
        <f>IF(Tabla20[[#This Row],[CARRERA]]="CARRERA ADMINISTRATIVA",Tabla20[[#This Row],[CARRERA]],Tabla20[[#This Row],[STATUS]])</f>
        <v>CARRERA ADMINISTRATIVA</v>
      </c>
      <c r="M357" s="35" t="str">
        <f>IF(Tabla20[[#This Row],[TIPO]]="Temporales",_xlfn.XLOOKUP(Tabla20[[#This Row],[NOMBRE Y APELLIDO]],TFECHAS[NOMBRE Y APELLIDO],TFECHAS[DESDE]),"")</f>
        <v/>
      </c>
      <c r="N357" s="35" t="str">
        <f>IF(Tabla20[[#This Row],[TIPO]]="Temporales",_xlfn.XLOOKUP(Tabla20[[#This Row],[NOMBRE Y APELLIDO]],TFECHAS[NOMBRE Y APELLIDO],TFECHAS[HASTA]),"")</f>
        <v/>
      </c>
      <c r="O357" s="39">
        <f>_xlfn.XLOOKUP(Tabla20[[#This Row],[COD]],TMES[COD],TMES[sbruto])</f>
        <v>30000</v>
      </c>
      <c r="P357" s="41">
        <f>_xlfn.XLOOKUP(Tabla20[[#This Row],[COD]],TMES[COD],TMES[ISR])</f>
        <v>0</v>
      </c>
      <c r="Q357" s="40">
        <f>_xlfn.XLOOKUP(Tabla20[[#This Row],[COD]],TMES[COD],TMES[SFS])</f>
        <v>912</v>
      </c>
      <c r="R357" s="40">
        <f>_xlfn.XLOOKUP(Tabla20[[#This Row],[COD]],TMES[COD],TMES[AFP])</f>
        <v>861</v>
      </c>
      <c r="S357" s="40">
        <f>Tabla20[[#This Row],[sbruto]]-SUM(Tabla20[[#This Row],[ISR]:[AFP]])-Tabla20[[#This Row],[sneto]]</f>
        <v>21497.86</v>
      </c>
      <c r="T357" s="40">
        <f>_xlfn.XLOOKUP(Tabla20[[#This Row],[COD]],TMES[COD],TMES[sneto])</f>
        <v>6729.14</v>
      </c>
      <c r="U357" s="28" t="str">
        <f>_xlfn.XLOOKUP(Tabla20[[#This Row],[cedula]],Tabla11[Numero Documento],Tabla11[GEN])</f>
        <v>M</v>
      </c>
      <c r="V357" s="29" t="str">
        <f>_xlfn.XLOOKUP(Tabla20[[#This Row],[cedula]],TMODELO[Numero Documento],TMODELO[Lugar Funciones Codigo])</f>
        <v>01.83.00.00.11.02.01</v>
      </c>
    </row>
    <row r="358" spans="1:22" hidden="1">
      <c r="A358" s="38" t="s">
        <v>3052</v>
      </c>
      <c r="B358" s="38" t="s">
        <v>11</v>
      </c>
      <c r="C358" s="38" t="s">
        <v>3088</v>
      </c>
      <c r="D358" s="38" t="str">
        <f>Tabla20[[#This Row],[cedula]]&amp;Tabla20[[#This Row],[ctapresup]]</f>
        <v>001141082022.1.1.1.01</v>
      </c>
      <c r="E358" s="38" t="s">
        <v>2204</v>
      </c>
      <c r="F358" s="38" t="str">
        <f>_xlfn.XLOOKUP(Tabla20[[#This Row],[cedula]],TMODELO[Numero Documento],TMODELO[Empleado])</f>
        <v>ODALIS AMADOR SOLIS</v>
      </c>
      <c r="G358" s="38" t="str">
        <f>_xlfn.XLOOKUP(Tabla20[[#This Row],[cedula]],TMODELO[Numero Documento],TMODELO[Cargo])</f>
        <v>CHOFER</v>
      </c>
      <c r="H358" s="38" t="str">
        <f>_xlfn.XLOOKUP(Tabla20[[#This Row],[cedula]],TMODELO[Numero Documento],TMODELO[Lugar Funciones])</f>
        <v>DIVISION DE TRANSPORTE</v>
      </c>
      <c r="I358" s="45" t="str">
        <f>_xlfn.XLOOKUP(Tabla20[[#This Row],[cedula]],TCARRERA[CEDULA],TCARRERA[CATEGORIA DEL SERVIDOR],"")</f>
        <v/>
      </c>
      <c r="J358" s="45" t="str">
        <f>Tabla20[[#This Row],[TIPO]]</f>
        <v>FIJO</v>
      </c>
      <c r="K3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8" s="24" t="str">
        <f>IF(Tabla20[[#This Row],[CARRERA]]="CARRERA ADMINISTRATIVA",Tabla20[[#This Row],[CARRERA]],Tabla20[[#This Row],[STATUS]])</f>
        <v>ESTATUTO SIMPLIFICADO</v>
      </c>
      <c r="M358" s="35" t="str">
        <f>IF(Tabla20[[#This Row],[TIPO]]="Temporales",_xlfn.XLOOKUP(Tabla20[[#This Row],[NOMBRE Y APELLIDO]],TFECHAS[NOMBRE Y APELLIDO],TFECHAS[DESDE]),"")</f>
        <v/>
      </c>
      <c r="N358" s="35" t="str">
        <f>IF(Tabla20[[#This Row],[TIPO]]="Temporales",_xlfn.XLOOKUP(Tabla20[[#This Row],[NOMBRE Y APELLIDO]],TFECHAS[NOMBRE Y APELLIDO],TFECHAS[HASTA]),"")</f>
        <v/>
      </c>
      <c r="O358" s="39">
        <f>_xlfn.XLOOKUP(Tabla20[[#This Row],[COD]],TMES[COD],TMES[sbruto])</f>
        <v>30000</v>
      </c>
      <c r="P358" s="42">
        <f>_xlfn.XLOOKUP(Tabla20[[#This Row],[COD]],TMES[COD],TMES[ISR])</f>
        <v>0</v>
      </c>
      <c r="Q358" s="40">
        <f>_xlfn.XLOOKUP(Tabla20[[#This Row],[COD]],TMES[COD],TMES[SFS])</f>
        <v>912</v>
      </c>
      <c r="R358" s="40">
        <f>_xlfn.XLOOKUP(Tabla20[[#This Row],[COD]],TMES[COD],TMES[AFP])</f>
        <v>861</v>
      </c>
      <c r="S358" s="40">
        <f>Tabla20[[#This Row],[sbruto]]-SUM(Tabla20[[#This Row],[ISR]:[AFP]])-Tabla20[[#This Row],[sneto]]</f>
        <v>19860.059999999998</v>
      </c>
      <c r="T358" s="40">
        <f>_xlfn.XLOOKUP(Tabla20[[#This Row],[COD]],TMES[COD],TMES[sneto])</f>
        <v>8366.94</v>
      </c>
      <c r="U358" s="28" t="str">
        <f>_xlfn.XLOOKUP(Tabla20[[#This Row],[cedula]],Tabla11[Numero Documento],Tabla11[GEN])</f>
        <v>M</v>
      </c>
      <c r="V358" s="29" t="str">
        <f>_xlfn.XLOOKUP(Tabla20[[#This Row],[cedula]],TMODELO[Numero Documento],TMODELO[Lugar Funciones Codigo])</f>
        <v>01.83.00.00.11.02.01</v>
      </c>
    </row>
    <row r="359" spans="1:22" hidden="1">
      <c r="A359" s="38" t="s">
        <v>3052</v>
      </c>
      <c r="B359" s="38" t="s">
        <v>11</v>
      </c>
      <c r="C359" s="38" t="s">
        <v>3088</v>
      </c>
      <c r="D359" s="38" t="str">
        <f>Tabla20[[#This Row],[cedula]]&amp;Tabla20[[#This Row],[ctapresup]]</f>
        <v>001000590052.1.1.1.01</v>
      </c>
      <c r="E359" s="38" t="s">
        <v>2265</v>
      </c>
      <c r="F359" s="38" t="str">
        <f>_xlfn.XLOOKUP(Tabla20[[#This Row],[cedula]],TMODELO[Numero Documento],TMODELO[Empleado])</f>
        <v>VALENTIN ROMERO PINEDA</v>
      </c>
      <c r="G359" s="38" t="str">
        <f>_xlfn.XLOOKUP(Tabla20[[#This Row],[cedula]],TMODELO[Numero Documento],TMODELO[Cargo])</f>
        <v>CHOFER</v>
      </c>
      <c r="H359" s="38" t="str">
        <f>_xlfn.XLOOKUP(Tabla20[[#This Row],[cedula]],TMODELO[Numero Documento],TMODELO[Lugar Funciones])</f>
        <v>DIVISION DE TRANSPORTE</v>
      </c>
      <c r="I359" s="45" t="str">
        <f>_xlfn.XLOOKUP(Tabla20[[#This Row],[cedula]],TCARRERA[CEDULA],TCARRERA[CATEGORIA DEL SERVIDOR],"")</f>
        <v/>
      </c>
      <c r="J359" s="45" t="str">
        <f>Tabla20[[#This Row],[TIPO]]</f>
        <v>FIJO</v>
      </c>
      <c r="K35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9" s="24" t="str">
        <f>IF(Tabla20[[#This Row],[CARRERA]]="CARRERA ADMINISTRATIVA",Tabla20[[#This Row],[CARRERA]],Tabla20[[#This Row],[STATUS]])</f>
        <v>ESTATUTO SIMPLIFICADO</v>
      </c>
      <c r="M359" s="35" t="str">
        <f>IF(Tabla20[[#This Row],[TIPO]]="Temporales",_xlfn.XLOOKUP(Tabla20[[#This Row],[NOMBRE Y APELLIDO]],TFECHAS[NOMBRE Y APELLIDO],TFECHAS[DESDE]),"")</f>
        <v/>
      </c>
      <c r="N359" s="35" t="str">
        <f>IF(Tabla20[[#This Row],[TIPO]]="Temporales",_xlfn.XLOOKUP(Tabla20[[#This Row],[NOMBRE Y APELLIDO]],TFECHAS[NOMBRE Y APELLIDO],TFECHAS[HASTA]),"")</f>
        <v/>
      </c>
      <c r="O359" s="39">
        <f>_xlfn.XLOOKUP(Tabla20[[#This Row],[COD]],TMES[COD],TMES[sbruto])</f>
        <v>30000</v>
      </c>
      <c r="P359" s="44">
        <f>_xlfn.XLOOKUP(Tabla20[[#This Row],[COD]],TMES[COD],TMES[ISR])</f>
        <v>0</v>
      </c>
      <c r="Q359" s="40">
        <f>_xlfn.XLOOKUP(Tabla20[[#This Row],[COD]],TMES[COD],TMES[SFS])</f>
        <v>912</v>
      </c>
      <c r="R359" s="40">
        <f>_xlfn.XLOOKUP(Tabla20[[#This Row],[COD]],TMES[COD],TMES[AFP])</f>
        <v>861</v>
      </c>
      <c r="S359" s="40">
        <f>Tabla20[[#This Row],[sbruto]]-SUM(Tabla20[[#This Row],[ISR]:[AFP]])-Tabla20[[#This Row],[sneto]]</f>
        <v>6373.5</v>
      </c>
      <c r="T359" s="40">
        <f>_xlfn.XLOOKUP(Tabla20[[#This Row],[COD]],TMES[COD],TMES[sneto])</f>
        <v>21853.5</v>
      </c>
      <c r="U359" s="28" t="str">
        <f>_xlfn.XLOOKUP(Tabla20[[#This Row],[cedula]],Tabla11[Numero Documento],Tabla11[GEN])</f>
        <v>M</v>
      </c>
      <c r="V359" s="29" t="str">
        <f>_xlfn.XLOOKUP(Tabla20[[#This Row],[cedula]],TMODELO[Numero Documento],TMODELO[Lugar Funciones Codigo])</f>
        <v>01.83.00.00.11.02.01</v>
      </c>
    </row>
    <row r="360" spans="1:22" hidden="1">
      <c r="A360" s="38" t="s">
        <v>3052</v>
      </c>
      <c r="B360" s="38" t="s">
        <v>11</v>
      </c>
      <c r="C360" s="38" t="s">
        <v>3088</v>
      </c>
      <c r="D360" s="38" t="str">
        <f>Tabla20[[#This Row],[cedula]]&amp;Tabla20[[#This Row],[ctapresup]]</f>
        <v>076001538402.1.1.1.01</v>
      </c>
      <c r="E360" s="38" t="s">
        <v>2120</v>
      </c>
      <c r="F360" s="38" t="str">
        <f>_xlfn.XLOOKUP(Tabla20[[#This Row],[cedula]],TMODELO[Numero Documento],TMODELO[Empleado])</f>
        <v>INOCENCIO RAMIREZ</v>
      </c>
      <c r="G360" s="38" t="str">
        <f>_xlfn.XLOOKUP(Tabla20[[#This Row],[cedula]],TMODELO[Numero Documento],TMODELO[Cargo])</f>
        <v>CHOFER I</v>
      </c>
      <c r="H360" s="38" t="str">
        <f>_xlfn.XLOOKUP(Tabla20[[#This Row],[cedula]],TMODELO[Numero Documento],TMODELO[Lugar Funciones])</f>
        <v>DIVISION DE TRANSPORTE</v>
      </c>
      <c r="I360" s="45" t="str">
        <f>_xlfn.XLOOKUP(Tabla20[[#This Row],[cedula]],TCARRERA[CEDULA],TCARRERA[CATEGORIA DEL SERVIDOR],"")</f>
        <v/>
      </c>
      <c r="J360" s="45" t="str">
        <f>Tabla20[[#This Row],[TIPO]]</f>
        <v>FIJO</v>
      </c>
      <c r="K3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0" s="24" t="str">
        <f>IF(Tabla20[[#This Row],[CARRERA]]="CARRERA ADMINISTRATIVA",Tabla20[[#This Row],[CARRERA]],Tabla20[[#This Row],[STATUS]])</f>
        <v>ESTATUTO SIMPLIFICADO</v>
      </c>
      <c r="M360" s="35" t="str">
        <f>IF(Tabla20[[#This Row],[TIPO]]="Temporales",_xlfn.XLOOKUP(Tabla20[[#This Row],[NOMBRE Y APELLIDO]],TFECHAS[NOMBRE Y APELLIDO],TFECHAS[DESDE]),"")</f>
        <v/>
      </c>
      <c r="N360" s="35" t="str">
        <f>IF(Tabla20[[#This Row],[TIPO]]="Temporales",_xlfn.XLOOKUP(Tabla20[[#This Row],[NOMBRE Y APELLIDO]],TFECHAS[NOMBRE Y APELLIDO],TFECHAS[HASTA]),"")</f>
        <v/>
      </c>
      <c r="O360" s="39">
        <f>_xlfn.XLOOKUP(Tabla20[[#This Row],[COD]],TMES[COD],TMES[sbruto])</f>
        <v>25000</v>
      </c>
      <c r="P360" s="44">
        <f>_xlfn.XLOOKUP(Tabla20[[#This Row],[COD]],TMES[COD],TMES[ISR])</f>
        <v>0</v>
      </c>
      <c r="Q360" s="40">
        <f>_xlfn.XLOOKUP(Tabla20[[#This Row],[COD]],TMES[COD],TMES[SFS])</f>
        <v>760</v>
      </c>
      <c r="R360" s="40">
        <f>_xlfn.XLOOKUP(Tabla20[[#This Row],[COD]],TMES[COD],TMES[AFP])</f>
        <v>717.5</v>
      </c>
      <c r="S360" s="40">
        <f>Tabla20[[#This Row],[sbruto]]-SUM(Tabla20[[#This Row],[ISR]:[AFP]])-Tabla20[[#This Row],[sneto]]</f>
        <v>12341</v>
      </c>
      <c r="T360" s="40">
        <f>_xlfn.XLOOKUP(Tabla20[[#This Row],[COD]],TMES[COD],TMES[sneto])</f>
        <v>11181.5</v>
      </c>
      <c r="U360" s="28" t="str">
        <f>_xlfn.XLOOKUP(Tabla20[[#This Row],[cedula]],Tabla11[Numero Documento],Tabla11[GEN])</f>
        <v>M</v>
      </c>
      <c r="V360" s="29" t="str">
        <f>_xlfn.XLOOKUP(Tabla20[[#This Row],[cedula]],TMODELO[Numero Documento],TMODELO[Lugar Funciones Codigo])</f>
        <v>01.83.00.00.11.02.01</v>
      </c>
    </row>
    <row r="361" spans="1:22" hidden="1">
      <c r="A361" s="38" t="s">
        <v>3052</v>
      </c>
      <c r="B361" s="38" t="s">
        <v>11</v>
      </c>
      <c r="C361" s="38" t="s">
        <v>3088</v>
      </c>
      <c r="D361" s="38" t="str">
        <f>Tabla20[[#This Row],[cedula]]&amp;Tabla20[[#This Row],[ctapresup]]</f>
        <v>001099739252.1.1.1.01</v>
      </c>
      <c r="E361" s="38" t="s">
        <v>2140</v>
      </c>
      <c r="F361" s="38" t="str">
        <f>_xlfn.XLOOKUP(Tabla20[[#This Row],[cedula]],TMODELO[Numero Documento],TMODELO[Empleado])</f>
        <v>JOSE MIGUEL RAMIREZ REGULIZ</v>
      </c>
      <c r="G361" s="38" t="str">
        <f>_xlfn.XLOOKUP(Tabla20[[#This Row],[cedula]],TMODELO[Numero Documento],TMODELO[Cargo])</f>
        <v>CHOFER</v>
      </c>
      <c r="H361" s="38" t="str">
        <f>_xlfn.XLOOKUP(Tabla20[[#This Row],[cedula]],TMODELO[Numero Documento],TMODELO[Lugar Funciones])</f>
        <v>DIVISION DE TRANSPORTE</v>
      </c>
      <c r="I361" s="45" t="str">
        <f>_xlfn.XLOOKUP(Tabla20[[#This Row],[cedula]],TCARRERA[CEDULA],TCARRERA[CATEGORIA DEL SERVIDOR],"")</f>
        <v/>
      </c>
      <c r="J361" s="45" t="str">
        <f>Tabla20[[#This Row],[TIPO]]</f>
        <v>FIJO</v>
      </c>
      <c r="K3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1" s="24" t="str">
        <f>IF(Tabla20[[#This Row],[CARRERA]]="CARRERA ADMINISTRATIVA",Tabla20[[#This Row],[CARRERA]],Tabla20[[#This Row],[STATUS]])</f>
        <v>ESTATUTO SIMPLIFICADO</v>
      </c>
      <c r="M361" s="34" t="str">
        <f>IF(Tabla20[[#This Row],[TIPO]]="Temporales",_xlfn.XLOOKUP(Tabla20[[#This Row],[NOMBRE Y APELLIDO]],TFECHAS[NOMBRE Y APELLIDO],TFECHAS[DESDE]),"")</f>
        <v/>
      </c>
      <c r="N361" s="34" t="str">
        <f>IF(Tabla20[[#This Row],[TIPO]]="Temporales",_xlfn.XLOOKUP(Tabla20[[#This Row],[NOMBRE Y APELLIDO]],TFECHAS[NOMBRE Y APELLIDO],TFECHAS[HASTA]),"")</f>
        <v/>
      </c>
      <c r="O361" s="39">
        <f>_xlfn.XLOOKUP(Tabla20[[#This Row],[COD]],TMES[COD],TMES[sbruto])</f>
        <v>24000</v>
      </c>
      <c r="P361" s="41">
        <f>_xlfn.XLOOKUP(Tabla20[[#This Row],[COD]],TMES[COD],TMES[ISR])</f>
        <v>0</v>
      </c>
      <c r="Q361" s="40">
        <f>_xlfn.XLOOKUP(Tabla20[[#This Row],[COD]],TMES[COD],TMES[SFS])</f>
        <v>729.6</v>
      </c>
      <c r="R361" s="40">
        <f>_xlfn.XLOOKUP(Tabla20[[#This Row],[COD]],TMES[COD],TMES[AFP])</f>
        <v>688.8</v>
      </c>
      <c r="S361" s="40">
        <f>Tabla20[[#This Row],[sbruto]]-SUM(Tabla20[[#This Row],[ISR]:[AFP]])-Tabla20[[#This Row],[sneto]]</f>
        <v>25</v>
      </c>
      <c r="T361" s="40">
        <f>_xlfn.XLOOKUP(Tabla20[[#This Row],[COD]],TMES[COD],TMES[sneto])</f>
        <v>22556.6</v>
      </c>
      <c r="U361" s="28" t="str">
        <f>_xlfn.XLOOKUP(Tabla20[[#This Row],[cedula]],Tabla11[Numero Documento],Tabla11[GEN])</f>
        <v>M</v>
      </c>
      <c r="V361" s="29" t="str">
        <f>_xlfn.XLOOKUP(Tabla20[[#This Row],[cedula]],TMODELO[Numero Documento],TMODELO[Lugar Funciones Codigo])</f>
        <v>01.83.00.00.11.02.01</v>
      </c>
    </row>
    <row r="362" spans="1:22">
      <c r="A362" s="38" t="s">
        <v>3051</v>
      </c>
      <c r="B362" s="38" t="s">
        <v>4793</v>
      </c>
      <c r="C362" s="38" t="s">
        <v>3088</v>
      </c>
      <c r="D362" s="38" t="str">
        <f>Tabla20[[#This Row],[cedula]]&amp;Tabla20[[#This Row],[ctapresup]]</f>
        <v>223002202782.1.1.2.08</v>
      </c>
      <c r="E362" s="38" t="s">
        <v>2862</v>
      </c>
      <c r="F362" s="38" t="str">
        <f>_xlfn.XLOOKUP(Tabla20[[#This Row],[cedula]],TMODELO[Numero Documento],TMODELO[Empleado])</f>
        <v>PEDRO LORENZO PEÑA LABOUR</v>
      </c>
      <c r="G362" s="38" t="str">
        <f>_xlfn.XLOOKUP(Tabla20[[#This Row],[cedula]],TMODELO[Numero Documento],TMODELO[Cargo])</f>
        <v>ENCARGADO (A)</v>
      </c>
      <c r="H362" s="38" t="str">
        <f>_xlfn.XLOOKUP(Tabla20[[#This Row],[cedula]],TMODELO[Numero Documento],TMODELO[Lugar Funciones])</f>
        <v>DIVISION DE TRANSPORTE</v>
      </c>
      <c r="I362" s="45" t="str">
        <f>_xlfn.XLOOKUP(Tabla20[[#This Row],[cedula]],TCARRERA[CEDULA],TCARRERA[CATEGORIA DEL SERVIDOR],"")</f>
        <v/>
      </c>
      <c r="J362" s="45" t="str">
        <f>Tabla20[[#This Row],[TIPO]]</f>
        <v>TEMPORALES</v>
      </c>
      <c r="K36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62" s="24" t="str">
        <f>IF(Tabla20[[#This Row],[CARRERA]]="CARRERA ADMINISTRATIVA",Tabla20[[#This Row],[CARRERA]],Tabla20[[#This Row],[STATUS]])</f>
        <v>TEMPORALES</v>
      </c>
      <c r="M362" s="35">
        <f>IF(Tabla20[[#This Row],[TIPO]]="Temporales",_xlfn.XLOOKUP(Tabla20[[#This Row],[NOMBRE Y APELLIDO]],TFECHAS[NOMBRE Y APELLIDO],TFECHAS[DESDE]),"")</f>
        <v>44713</v>
      </c>
      <c r="N362" s="35">
        <f>IF(Tabla20[[#This Row],[TIPO]]="Temporales",_xlfn.XLOOKUP(Tabla20[[#This Row],[NOMBRE Y APELLIDO]],TFECHAS[NOMBRE Y APELLIDO],TFECHAS[HASTA]),"")</f>
        <v>44896</v>
      </c>
      <c r="O362" s="39">
        <f>_xlfn.XLOOKUP(Tabla20[[#This Row],[COD]],TMES[COD],TMES[sbruto])</f>
        <v>80000</v>
      </c>
      <c r="P362" s="44">
        <f>_xlfn.XLOOKUP(Tabla20[[#This Row],[COD]],TMES[COD],TMES[ISR])</f>
        <v>7400.87</v>
      </c>
      <c r="Q362" s="40">
        <f>_xlfn.XLOOKUP(Tabla20[[#This Row],[COD]],TMES[COD],TMES[SFS])</f>
        <v>2432</v>
      </c>
      <c r="R362" s="40">
        <f>_xlfn.XLOOKUP(Tabla20[[#This Row],[COD]],TMES[COD],TMES[AFP])</f>
        <v>2296</v>
      </c>
      <c r="S362" s="40">
        <f>Tabla20[[#This Row],[sbruto]]-SUM(Tabla20[[#This Row],[ISR]:[AFP]])-Tabla20[[#This Row],[sneto]]</f>
        <v>25</v>
      </c>
      <c r="T362" s="40">
        <f>_xlfn.XLOOKUP(Tabla20[[#This Row],[COD]],TMES[COD],TMES[sneto])</f>
        <v>67846.13</v>
      </c>
      <c r="U362" s="28" t="str">
        <f>_xlfn.XLOOKUP(Tabla20[[#This Row],[cedula]],Tabla11[Numero Documento],Tabla11[GEN])</f>
        <v>M</v>
      </c>
      <c r="V362" s="29" t="str">
        <f>_xlfn.XLOOKUP(Tabla20[[#This Row],[cedula]],TMODELO[Numero Documento],TMODELO[Lugar Funciones Codigo])</f>
        <v>01.83.00.00.11.02.01</v>
      </c>
    </row>
    <row r="363" spans="1:22">
      <c r="A363" s="38" t="s">
        <v>3051</v>
      </c>
      <c r="B363" s="38" t="s">
        <v>4793</v>
      </c>
      <c r="C363" s="38" t="s">
        <v>3088</v>
      </c>
      <c r="D363" s="38" t="str">
        <f>Tabla20[[#This Row],[cedula]]&amp;Tabla20[[#This Row],[ctapresup]]</f>
        <v>001189135992.1.1.2.08</v>
      </c>
      <c r="E363" s="38" t="s">
        <v>4798</v>
      </c>
      <c r="F363" s="38" t="str">
        <f>_xlfn.XLOOKUP(Tabla20[[#This Row],[cedula]],TMODELO[Numero Documento],TMODELO[Empleado])</f>
        <v>CHRISTHOFER DE JESUS HERNANDEZ QUIÑONES</v>
      </c>
      <c r="G363" s="38" t="str">
        <f>_xlfn.XLOOKUP(Tabla20[[#This Row],[cedula]],TMODELO[Numero Documento],TMODELO[Cargo])</f>
        <v>COORD. OPERATIVO</v>
      </c>
      <c r="H363" s="38" t="str">
        <f>_xlfn.XLOOKUP(Tabla20[[#This Row],[cedula]],TMODELO[Numero Documento],TMODELO[Lugar Funciones])</f>
        <v>DIVISION DE TRANSPORTE</v>
      </c>
      <c r="I363" s="45" t="str">
        <f>_xlfn.XLOOKUP(Tabla20[[#This Row],[cedula]],TCARRERA[CEDULA],TCARRERA[CATEGORIA DEL SERVIDOR],"")</f>
        <v/>
      </c>
      <c r="J363" s="45" t="str">
        <f>Tabla20[[#This Row],[TIPO]]</f>
        <v>TEMPORALES</v>
      </c>
      <c r="K36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63" s="24" t="str">
        <f>IF(Tabla20[[#This Row],[CARRERA]]="CARRERA ADMINISTRATIVA",Tabla20[[#This Row],[CARRERA]],Tabla20[[#This Row],[STATUS]])</f>
        <v>TEMPORALES</v>
      </c>
      <c r="M363" s="35">
        <f>IF(Tabla20[[#This Row],[TIPO]]="Temporales",_xlfn.XLOOKUP(Tabla20[[#This Row],[NOMBRE Y APELLIDO]],TFECHAS[NOMBRE Y APELLIDO],TFECHAS[DESDE]),"")</f>
        <v>44835</v>
      </c>
      <c r="N363" s="35">
        <f>IF(Tabla20[[#This Row],[TIPO]]="Temporales",_xlfn.XLOOKUP(Tabla20[[#This Row],[NOMBRE Y APELLIDO]],TFECHAS[NOMBRE Y APELLIDO],TFECHAS[HASTA]),"")</f>
        <v>45017</v>
      </c>
      <c r="O363" s="39">
        <f>_xlfn.XLOOKUP(Tabla20[[#This Row],[COD]],TMES[COD],TMES[sbruto])</f>
        <v>60000</v>
      </c>
      <c r="P363" s="44">
        <f>_xlfn.XLOOKUP(Tabla20[[#This Row],[COD]],TMES[COD],TMES[ISR])</f>
        <v>3486.68</v>
      </c>
      <c r="Q363" s="40">
        <f>_xlfn.XLOOKUP(Tabla20[[#This Row],[COD]],TMES[COD],TMES[SFS])</f>
        <v>1824</v>
      </c>
      <c r="R363" s="40">
        <f>_xlfn.XLOOKUP(Tabla20[[#This Row],[COD]],TMES[COD],TMES[AFP])</f>
        <v>1722</v>
      </c>
      <c r="S363" s="40">
        <f>Tabla20[[#This Row],[sbruto]]-SUM(Tabla20[[#This Row],[ISR]:[AFP]])-Tabla20[[#This Row],[sneto]]</f>
        <v>25</v>
      </c>
      <c r="T363" s="40">
        <f>_xlfn.XLOOKUP(Tabla20[[#This Row],[COD]],TMES[COD],TMES[sneto])</f>
        <v>52942.32</v>
      </c>
      <c r="U363" s="28" t="str">
        <f>_xlfn.XLOOKUP(Tabla20[[#This Row],[cedula]],Tabla11[Numero Documento],Tabla11[GEN])</f>
        <v>M</v>
      </c>
      <c r="V363" s="29" t="str">
        <f>_xlfn.XLOOKUP(Tabla20[[#This Row],[cedula]],TMODELO[Numero Documento],TMODELO[Lugar Funciones Codigo])</f>
        <v>01.83.00.00.11.02.01</v>
      </c>
    </row>
    <row r="364" spans="1:22" hidden="1">
      <c r="A364" s="38" t="s">
        <v>3052</v>
      </c>
      <c r="B364" s="38" t="s">
        <v>11</v>
      </c>
      <c r="C364" s="38" t="s">
        <v>3088</v>
      </c>
      <c r="D364" s="38" t="str">
        <f>Tabla20[[#This Row],[cedula]]&amp;Tabla20[[#This Row],[ctapresup]]</f>
        <v>001049400932.1.1.1.01</v>
      </c>
      <c r="E364" s="38" t="s">
        <v>2023</v>
      </c>
      <c r="F364" s="38" t="str">
        <f>_xlfn.XLOOKUP(Tabla20[[#This Row],[cedula]],TMODELO[Numero Documento],TMODELO[Empleado])</f>
        <v>ALEJANDRO ANTONIO VASQUEZ ROSARIO</v>
      </c>
      <c r="G364" s="38" t="str">
        <f>_xlfn.XLOOKUP(Tabla20[[#This Row],[cedula]],TMODELO[Numero Documento],TMODELO[Cargo])</f>
        <v>ELECTRICISTA</v>
      </c>
      <c r="H364" s="38" t="str">
        <f>_xlfn.XLOOKUP(Tabla20[[#This Row],[cedula]],TMODELO[Numero Documento],TMODELO[Lugar Funciones])</f>
        <v>DIVISION DE MANTENIMIENTO</v>
      </c>
      <c r="I364" s="45" t="str">
        <f>_xlfn.XLOOKUP(Tabla20[[#This Row],[cedula]],TCARRERA[CEDULA],TCARRERA[CATEGORIA DEL SERVIDOR],"")</f>
        <v/>
      </c>
      <c r="J364" s="45" t="str">
        <f>Tabla20[[#This Row],[TIPO]]</f>
        <v>FIJO</v>
      </c>
      <c r="K3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4" s="24" t="str">
        <f>IF(Tabla20[[#This Row],[CARRERA]]="CARRERA ADMINISTRATIVA",Tabla20[[#This Row],[CARRERA]],Tabla20[[#This Row],[STATUS]])</f>
        <v>ESTATUTO SIMPLIFICADO</v>
      </c>
      <c r="M364" s="35" t="str">
        <f>IF(Tabla20[[#This Row],[TIPO]]="Temporales",_xlfn.XLOOKUP(Tabla20[[#This Row],[NOMBRE Y APELLIDO]],TFECHAS[NOMBRE Y APELLIDO],TFECHAS[DESDE]),"")</f>
        <v/>
      </c>
      <c r="N364" s="35" t="str">
        <f>IF(Tabla20[[#This Row],[TIPO]]="Temporales",_xlfn.XLOOKUP(Tabla20[[#This Row],[NOMBRE Y APELLIDO]],TFECHAS[NOMBRE Y APELLIDO],TFECHAS[HASTA]),"")</f>
        <v/>
      </c>
      <c r="O364" s="39">
        <f>_xlfn.XLOOKUP(Tabla20[[#This Row],[COD]],TMES[COD],TMES[sbruto])</f>
        <v>45000</v>
      </c>
      <c r="P364" s="44">
        <f>_xlfn.XLOOKUP(Tabla20[[#This Row],[COD]],TMES[COD],TMES[ISR])</f>
        <v>1148.33</v>
      </c>
      <c r="Q364" s="40">
        <f>_xlfn.XLOOKUP(Tabla20[[#This Row],[COD]],TMES[COD],TMES[SFS])</f>
        <v>1368</v>
      </c>
      <c r="R364" s="40">
        <f>_xlfn.XLOOKUP(Tabla20[[#This Row],[COD]],TMES[COD],TMES[AFP])</f>
        <v>1291.5</v>
      </c>
      <c r="S364" s="40">
        <f>Tabla20[[#This Row],[sbruto]]-SUM(Tabla20[[#This Row],[ISR]:[AFP]])-Tabla20[[#This Row],[sneto]]</f>
        <v>29614.729999999996</v>
      </c>
      <c r="T364" s="40">
        <f>_xlfn.XLOOKUP(Tabla20[[#This Row],[COD]],TMES[COD],TMES[sneto])</f>
        <v>11577.44</v>
      </c>
      <c r="U364" s="28" t="str">
        <f>_xlfn.XLOOKUP(Tabla20[[#This Row],[cedula]],Tabla11[Numero Documento],Tabla11[GEN])</f>
        <v>M</v>
      </c>
      <c r="V364" s="29" t="str">
        <f>_xlfn.XLOOKUP(Tabla20[[#This Row],[cedula]],TMODELO[Numero Documento],TMODELO[Lugar Funciones Codigo])</f>
        <v>01.83.00.00.11.02.02</v>
      </c>
    </row>
    <row r="365" spans="1:22" hidden="1">
      <c r="A365" s="38" t="s">
        <v>3052</v>
      </c>
      <c r="B365" s="38" t="s">
        <v>11</v>
      </c>
      <c r="C365" s="38" t="s">
        <v>3088</v>
      </c>
      <c r="D365" s="38" t="str">
        <f>Tabla20[[#This Row],[cedula]]&amp;Tabla20[[#This Row],[ctapresup]]</f>
        <v>012009893802.1.1.1.01</v>
      </c>
      <c r="E365" s="38" t="s">
        <v>2081</v>
      </c>
      <c r="F365" s="38" t="str">
        <f>_xlfn.XLOOKUP(Tabla20[[#This Row],[cedula]],TMODELO[Numero Documento],TMODELO[Empleado])</f>
        <v>ERIC GABRIEL DIAZ MEDINA</v>
      </c>
      <c r="G365" s="38" t="str">
        <f>_xlfn.XLOOKUP(Tabla20[[#This Row],[cedula]],TMODELO[Numero Documento],TMODELO[Cargo])</f>
        <v>TECNICO EN REFRIGERACION</v>
      </c>
      <c r="H365" s="38" t="str">
        <f>_xlfn.XLOOKUP(Tabla20[[#This Row],[cedula]],TMODELO[Numero Documento],TMODELO[Lugar Funciones])</f>
        <v>DIVISION DE MANTENIMIENTO</v>
      </c>
      <c r="I365" s="45" t="str">
        <f>_xlfn.XLOOKUP(Tabla20[[#This Row],[cedula]],TCARRERA[CEDULA],TCARRERA[CATEGORIA DEL SERVIDOR],"")</f>
        <v/>
      </c>
      <c r="J365" s="45" t="str">
        <f>Tabla20[[#This Row],[TIPO]]</f>
        <v>FIJO</v>
      </c>
      <c r="K36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5" s="24" t="str">
        <f>IF(Tabla20[[#This Row],[CARRERA]]="CARRERA ADMINISTRATIVA",Tabla20[[#This Row],[CARRERA]],Tabla20[[#This Row],[STATUS]])</f>
        <v>ESTATUTO SIMPLIFICADO</v>
      </c>
      <c r="M365" s="35" t="str">
        <f>IF(Tabla20[[#This Row],[TIPO]]="Temporales",_xlfn.XLOOKUP(Tabla20[[#This Row],[NOMBRE Y APELLIDO]],TFECHAS[NOMBRE Y APELLIDO],TFECHAS[DESDE]),"")</f>
        <v/>
      </c>
      <c r="N365" s="35" t="str">
        <f>IF(Tabla20[[#This Row],[TIPO]]="Temporales",_xlfn.XLOOKUP(Tabla20[[#This Row],[NOMBRE Y APELLIDO]],TFECHAS[NOMBRE Y APELLIDO],TFECHAS[HASTA]),"")</f>
        <v/>
      </c>
      <c r="O365" s="39">
        <f>_xlfn.XLOOKUP(Tabla20[[#This Row],[COD]],TMES[COD],TMES[sbruto])</f>
        <v>36000</v>
      </c>
      <c r="P365" s="42">
        <f>_xlfn.XLOOKUP(Tabla20[[#This Row],[COD]],TMES[COD],TMES[ISR])</f>
        <v>0</v>
      </c>
      <c r="Q365" s="40">
        <f>_xlfn.XLOOKUP(Tabla20[[#This Row],[COD]],TMES[COD],TMES[SFS])</f>
        <v>1094.4000000000001</v>
      </c>
      <c r="R365" s="40">
        <f>_xlfn.XLOOKUP(Tabla20[[#This Row],[COD]],TMES[COD],TMES[AFP])</f>
        <v>1033.2</v>
      </c>
      <c r="S365" s="40">
        <f>Tabla20[[#This Row],[sbruto]]-SUM(Tabla20[[#This Row],[ISR]:[AFP]])-Tabla20[[#This Row],[sneto]]</f>
        <v>3731</v>
      </c>
      <c r="T365" s="40">
        <f>_xlfn.XLOOKUP(Tabla20[[#This Row],[COD]],TMES[COD],TMES[sneto])</f>
        <v>30141.4</v>
      </c>
      <c r="U365" s="28" t="str">
        <f>_xlfn.XLOOKUP(Tabla20[[#This Row],[cedula]],Tabla11[Numero Documento],Tabla11[GEN])</f>
        <v>M</v>
      </c>
      <c r="V365" s="29" t="str">
        <f>_xlfn.XLOOKUP(Tabla20[[#This Row],[cedula]],TMODELO[Numero Documento],TMODELO[Lugar Funciones Codigo])</f>
        <v>01.83.00.00.11.02.02</v>
      </c>
    </row>
    <row r="366" spans="1:22" hidden="1">
      <c r="A366" s="38" t="s">
        <v>3052</v>
      </c>
      <c r="B366" s="38" t="s">
        <v>11</v>
      </c>
      <c r="C366" s="38" t="s">
        <v>3088</v>
      </c>
      <c r="D366" s="38" t="str">
        <f>Tabla20[[#This Row],[cedula]]&amp;Tabla20[[#This Row],[ctapresup]]</f>
        <v>011003208432.1.1.1.01</v>
      </c>
      <c r="E366" s="38" t="s">
        <v>2101</v>
      </c>
      <c r="F366" s="38" t="str">
        <f>_xlfn.XLOOKUP(Tabla20[[#This Row],[cedula]],TMODELO[Numero Documento],TMODELO[Empleado])</f>
        <v>FRANKLIN VARGAS BELTRE</v>
      </c>
      <c r="G366" s="38" t="str">
        <f>_xlfn.XLOOKUP(Tabla20[[#This Row],[cedula]],TMODELO[Numero Documento],TMODELO[Cargo])</f>
        <v>PLOMERO</v>
      </c>
      <c r="H366" s="38" t="str">
        <f>_xlfn.XLOOKUP(Tabla20[[#This Row],[cedula]],TMODELO[Numero Documento],TMODELO[Lugar Funciones])</f>
        <v>DIVISION DE MANTENIMIENTO</v>
      </c>
      <c r="I366" s="45" t="str">
        <f>_xlfn.XLOOKUP(Tabla20[[#This Row],[cedula]],TCARRERA[CEDULA],TCARRERA[CATEGORIA DEL SERVIDOR],"")</f>
        <v/>
      </c>
      <c r="J366" s="45" t="str">
        <f>Tabla20[[#This Row],[TIPO]]</f>
        <v>FIJO</v>
      </c>
      <c r="K36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6" s="24" t="str">
        <f>IF(Tabla20[[#This Row],[CARRERA]]="CARRERA ADMINISTRATIVA",Tabla20[[#This Row],[CARRERA]],Tabla20[[#This Row],[STATUS]])</f>
        <v>ESTATUTO SIMPLIFICADO</v>
      </c>
      <c r="M366" s="35" t="str">
        <f>IF(Tabla20[[#This Row],[TIPO]]="Temporales",_xlfn.XLOOKUP(Tabla20[[#This Row],[NOMBRE Y APELLIDO]],TFECHAS[NOMBRE Y APELLIDO],TFECHAS[DESDE]),"")</f>
        <v/>
      </c>
      <c r="N366" s="35" t="str">
        <f>IF(Tabla20[[#This Row],[TIPO]]="Temporales",_xlfn.XLOOKUP(Tabla20[[#This Row],[NOMBRE Y APELLIDO]],TFECHAS[NOMBRE Y APELLIDO],TFECHAS[HASTA]),"")</f>
        <v/>
      </c>
      <c r="O366" s="39">
        <f>_xlfn.XLOOKUP(Tabla20[[#This Row],[COD]],TMES[COD],TMES[sbruto])</f>
        <v>35000</v>
      </c>
      <c r="P366" s="44">
        <f>_xlfn.XLOOKUP(Tabla20[[#This Row],[COD]],TMES[COD],TMES[ISR])</f>
        <v>0</v>
      </c>
      <c r="Q366" s="40">
        <f>_xlfn.XLOOKUP(Tabla20[[#This Row],[COD]],TMES[COD],TMES[SFS])</f>
        <v>1064</v>
      </c>
      <c r="R366" s="40">
        <f>_xlfn.XLOOKUP(Tabla20[[#This Row],[COD]],TMES[COD],TMES[AFP])</f>
        <v>1004.5</v>
      </c>
      <c r="S366" s="40">
        <f>Tabla20[[#This Row],[sbruto]]-SUM(Tabla20[[#This Row],[ISR]:[AFP]])-Tabla20[[#This Row],[sneto]]</f>
        <v>23052.02</v>
      </c>
      <c r="T366" s="40">
        <f>_xlfn.XLOOKUP(Tabla20[[#This Row],[COD]],TMES[COD],TMES[sneto])</f>
        <v>9879.48</v>
      </c>
      <c r="U366" s="28" t="str">
        <f>_xlfn.XLOOKUP(Tabla20[[#This Row],[cedula]],Tabla11[Numero Documento],Tabla11[GEN])</f>
        <v>M</v>
      </c>
      <c r="V366" s="29" t="str">
        <f>_xlfn.XLOOKUP(Tabla20[[#This Row],[cedula]],TMODELO[Numero Documento],TMODELO[Lugar Funciones Codigo])</f>
        <v>01.83.00.00.11.02.02</v>
      </c>
    </row>
    <row r="367" spans="1:22" hidden="1">
      <c r="A367" s="38" t="s">
        <v>3052</v>
      </c>
      <c r="B367" s="38" t="s">
        <v>11</v>
      </c>
      <c r="C367" s="38" t="s">
        <v>3088</v>
      </c>
      <c r="D367" s="38" t="str">
        <f>Tabla20[[#This Row],[cedula]]&amp;Tabla20[[#This Row],[ctapresup]]</f>
        <v>001147903222.1.1.1.01</v>
      </c>
      <c r="E367" s="38" t="s">
        <v>1335</v>
      </c>
      <c r="F367" s="38" t="str">
        <f>_xlfn.XLOOKUP(Tabla20[[#This Row],[cedula]],TMODELO[Numero Documento],TMODELO[Empleado])</f>
        <v>JOSE RAMIREZ ROSARIO</v>
      </c>
      <c r="G367" s="38" t="str">
        <f>_xlfn.XLOOKUP(Tabla20[[#This Row],[cedula]],TMODELO[Numero Documento],TMODELO[Cargo])</f>
        <v>PINTOR</v>
      </c>
      <c r="H367" s="38" t="str">
        <f>_xlfn.XLOOKUP(Tabla20[[#This Row],[cedula]],TMODELO[Numero Documento],TMODELO[Lugar Funciones])</f>
        <v>DIVISION DE MANTENIMIENTO</v>
      </c>
      <c r="I367" s="45" t="str">
        <f>_xlfn.XLOOKUP(Tabla20[[#This Row],[cedula]],TCARRERA[CEDULA],TCARRERA[CATEGORIA DEL SERVIDOR],"")</f>
        <v>CARRERA ADMINISTRATIVA</v>
      </c>
      <c r="J367" s="45" t="str">
        <f>Tabla20[[#This Row],[TIPO]]</f>
        <v>FIJO</v>
      </c>
      <c r="K36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67" s="24" t="str">
        <f>IF(Tabla20[[#This Row],[CARRERA]]="CARRERA ADMINISTRATIVA",Tabla20[[#This Row],[CARRERA]],Tabla20[[#This Row],[STATUS]])</f>
        <v>CARRERA ADMINISTRATIVA</v>
      </c>
      <c r="M367" s="35" t="str">
        <f>IF(Tabla20[[#This Row],[TIPO]]="Temporales",_xlfn.XLOOKUP(Tabla20[[#This Row],[NOMBRE Y APELLIDO]],TFECHAS[NOMBRE Y APELLIDO],TFECHAS[DESDE]),"")</f>
        <v/>
      </c>
      <c r="N367" s="35" t="str">
        <f>IF(Tabla20[[#This Row],[TIPO]]="Temporales",_xlfn.XLOOKUP(Tabla20[[#This Row],[NOMBRE Y APELLIDO]],TFECHAS[NOMBRE Y APELLIDO],TFECHAS[HASTA]),"")</f>
        <v/>
      </c>
      <c r="O367" s="39">
        <f>_xlfn.XLOOKUP(Tabla20[[#This Row],[COD]],TMES[COD],TMES[sbruto])</f>
        <v>25000</v>
      </c>
      <c r="P367" s="42">
        <f>_xlfn.XLOOKUP(Tabla20[[#This Row],[COD]],TMES[COD],TMES[ISR])</f>
        <v>0</v>
      </c>
      <c r="Q367" s="40">
        <f>_xlfn.XLOOKUP(Tabla20[[#This Row],[COD]],TMES[COD],TMES[SFS])</f>
        <v>760</v>
      </c>
      <c r="R367" s="40">
        <f>_xlfn.XLOOKUP(Tabla20[[#This Row],[COD]],TMES[COD],TMES[AFP])</f>
        <v>717.5</v>
      </c>
      <c r="S367" s="40">
        <f>Tabla20[[#This Row],[sbruto]]-SUM(Tabla20[[#This Row],[ISR]:[AFP]])-Tabla20[[#This Row],[sneto]]</f>
        <v>16655.64</v>
      </c>
      <c r="T367" s="40">
        <f>_xlfn.XLOOKUP(Tabla20[[#This Row],[COD]],TMES[COD],TMES[sneto])</f>
        <v>6866.86</v>
      </c>
      <c r="U367" s="28" t="str">
        <f>_xlfn.XLOOKUP(Tabla20[[#This Row],[cedula]],Tabla11[Numero Documento],Tabla11[GEN])</f>
        <v>M</v>
      </c>
      <c r="V367" s="29" t="str">
        <f>_xlfn.XLOOKUP(Tabla20[[#This Row],[cedula]],TMODELO[Numero Documento],TMODELO[Lugar Funciones Codigo])</f>
        <v>01.83.00.00.11.02.02</v>
      </c>
    </row>
    <row r="368" spans="1:22" hidden="1">
      <c r="A368" s="38" t="s">
        <v>3052</v>
      </c>
      <c r="B368" s="38" t="s">
        <v>11</v>
      </c>
      <c r="C368" s="38" t="s">
        <v>3088</v>
      </c>
      <c r="D368" s="38" t="str">
        <f>Tabla20[[#This Row],[cedula]]&amp;Tabla20[[#This Row],[ctapresup]]</f>
        <v>225002605122.1.1.1.01</v>
      </c>
      <c r="E368" s="38" t="s">
        <v>2034</v>
      </c>
      <c r="F368" s="38" t="str">
        <f>_xlfn.XLOOKUP(Tabla20[[#This Row],[cedula]],TMODELO[Numero Documento],TMODELO[Empleado])</f>
        <v>ANDERSON GOMERA GARCIA</v>
      </c>
      <c r="G368" s="38" t="str">
        <f>_xlfn.XLOOKUP(Tabla20[[#This Row],[cedula]],TMODELO[Numero Documento],TMODELO[Cargo])</f>
        <v>AYUDANTE DE MANTENIMIENTO</v>
      </c>
      <c r="H368" s="38" t="str">
        <f>_xlfn.XLOOKUP(Tabla20[[#This Row],[cedula]],TMODELO[Numero Documento],TMODELO[Lugar Funciones])</f>
        <v>DIVISION DE MANTENIMIENTO</v>
      </c>
      <c r="I368" s="45" t="str">
        <f>_xlfn.XLOOKUP(Tabla20[[#This Row],[cedula]],TCARRERA[CEDULA],TCARRERA[CATEGORIA DEL SERVIDOR],"")</f>
        <v/>
      </c>
      <c r="J368" s="45" t="str">
        <f>Tabla20[[#This Row],[TIPO]]</f>
        <v>FIJO</v>
      </c>
      <c r="K36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8" s="24" t="str">
        <f>IF(Tabla20[[#This Row],[CARRERA]]="CARRERA ADMINISTRATIVA",Tabla20[[#This Row],[CARRERA]],Tabla20[[#This Row],[STATUS]])</f>
        <v>ESTATUTO SIMPLIFICADO</v>
      </c>
      <c r="M368" s="35" t="str">
        <f>IF(Tabla20[[#This Row],[TIPO]]="Temporales",_xlfn.XLOOKUP(Tabla20[[#This Row],[NOMBRE Y APELLIDO]],TFECHAS[NOMBRE Y APELLIDO],TFECHAS[DESDE]),"")</f>
        <v/>
      </c>
      <c r="N368" s="35" t="str">
        <f>IF(Tabla20[[#This Row],[TIPO]]="Temporales",_xlfn.XLOOKUP(Tabla20[[#This Row],[NOMBRE Y APELLIDO]],TFECHAS[NOMBRE Y APELLIDO],TFECHAS[HASTA]),"")</f>
        <v/>
      </c>
      <c r="O368" s="39">
        <f>_xlfn.XLOOKUP(Tabla20[[#This Row],[COD]],TMES[COD],TMES[sbruto])</f>
        <v>20000</v>
      </c>
      <c r="P368" s="42">
        <f>_xlfn.XLOOKUP(Tabla20[[#This Row],[COD]],TMES[COD],TMES[ISR])</f>
        <v>0</v>
      </c>
      <c r="Q368" s="40">
        <f>_xlfn.XLOOKUP(Tabla20[[#This Row],[COD]],TMES[COD],TMES[SFS])</f>
        <v>608</v>
      </c>
      <c r="R368" s="40">
        <f>_xlfn.XLOOKUP(Tabla20[[#This Row],[COD]],TMES[COD],TMES[AFP])</f>
        <v>574</v>
      </c>
      <c r="S368" s="40">
        <f>Tabla20[[#This Row],[sbruto]]-SUM(Tabla20[[#This Row],[ISR]:[AFP]])-Tabla20[[#This Row],[sneto]]</f>
        <v>1537.4500000000007</v>
      </c>
      <c r="T368" s="40">
        <f>_xlfn.XLOOKUP(Tabla20[[#This Row],[COD]],TMES[COD],TMES[sneto])</f>
        <v>17280.55</v>
      </c>
      <c r="U368" s="28" t="str">
        <f>_xlfn.XLOOKUP(Tabla20[[#This Row],[cedula]],Tabla11[Numero Documento],Tabla11[GEN])</f>
        <v>M</v>
      </c>
      <c r="V368" s="29" t="str">
        <f>_xlfn.XLOOKUP(Tabla20[[#This Row],[cedula]],TMODELO[Numero Documento],TMODELO[Lugar Funciones Codigo])</f>
        <v>01.83.00.00.11.02.02</v>
      </c>
    </row>
    <row r="369" spans="1:22" hidden="1">
      <c r="A369" s="38" t="s">
        <v>3052</v>
      </c>
      <c r="B369" s="38" t="s">
        <v>11</v>
      </c>
      <c r="C369" s="38" t="s">
        <v>3088</v>
      </c>
      <c r="D369" s="38" t="str">
        <f>Tabla20[[#This Row],[cedula]]&amp;Tabla20[[#This Row],[ctapresup]]</f>
        <v>001164409592.1.1.1.01</v>
      </c>
      <c r="E369" s="38" t="s">
        <v>2159</v>
      </c>
      <c r="F369" s="38" t="str">
        <f>_xlfn.XLOOKUP(Tabla20[[#This Row],[cedula]],TMODELO[Numero Documento],TMODELO[Empleado])</f>
        <v>KERLIN VENTURA REYES</v>
      </c>
      <c r="G369" s="38" t="str">
        <f>_xlfn.XLOOKUP(Tabla20[[#This Row],[cedula]],TMODELO[Numero Documento],TMODELO[Cargo])</f>
        <v>AYUDANTE DE MANTENIMIENTO</v>
      </c>
      <c r="H369" s="38" t="str">
        <f>_xlfn.XLOOKUP(Tabla20[[#This Row],[cedula]],TMODELO[Numero Documento],TMODELO[Lugar Funciones])</f>
        <v>DIVISION DE MANTENIMIENTO</v>
      </c>
      <c r="I369" s="45" t="str">
        <f>_xlfn.XLOOKUP(Tabla20[[#This Row],[cedula]],TCARRERA[CEDULA],TCARRERA[CATEGORIA DEL SERVIDOR],"")</f>
        <v/>
      </c>
      <c r="J369" s="45" t="str">
        <f>Tabla20[[#This Row],[TIPO]]</f>
        <v>FIJO</v>
      </c>
      <c r="K36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9" s="24" t="str">
        <f>IF(Tabla20[[#This Row],[CARRERA]]="CARRERA ADMINISTRATIVA",Tabla20[[#This Row],[CARRERA]],Tabla20[[#This Row],[STATUS]])</f>
        <v>ESTATUTO SIMPLIFICADO</v>
      </c>
      <c r="M369" s="35" t="str">
        <f>IF(Tabla20[[#This Row],[TIPO]]="Temporales",_xlfn.XLOOKUP(Tabla20[[#This Row],[NOMBRE Y APELLIDO]],TFECHAS[NOMBRE Y APELLIDO],TFECHAS[DESDE]),"")</f>
        <v/>
      </c>
      <c r="N369" s="35" t="str">
        <f>IF(Tabla20[[#This Row],[TIPO]]="Temporales",_xlfn.XLOOKUP(Tabla20[[#This Row],[NOMBRE Y APELLIDO]],TFECHAS[NOMBRE Y APELLIDO],TFECHAS[HASTA]),"")</f>
        <v/>
      </c>
      <c r="O369" s="39">
        <f>_xlfn.XLOOKUP(Tabla20[[#This Row],[COD]],TMES[COD],TMES[sbruto])</f>
        <v>20000</v>
      </c>
      <c r="P369" s="44">
        <f>_xlfn.XLOOKUP(Tabla20[[#This Row],[COD]],TMES[COD],TMES[ISR])</f>
        <v>0</v>
      </c>
      <c r="Q369" s="40">
        <f>_xlfn.XLOOKUP(Tabla20[[#This Row],[COD]],TMES[COD],TMES[SFS])</f>
        <v>608</v>
      </c>
      <c r="R369" s="40">
        <f>_xlfn.XLOOKUP(Tabla20[[#This Row],[COD]],TMES[COD],TMES[AFP])</f>
        <v>574</v>
      </c>
      <c r="S369" s="40">
        <f>Tabla20[[#This Row],[sbruto]]-SUM(Tabla20[[#This Row],[ISR]:[AFP]])-Tabla20[[#This Row],[sneto]]</f>
        <v>25</v>
      </c>
      <c r="T369" s="40">
        <f>_xlfn.XLOOKUP(Tabla20[[#This Row],[COD]],TMES[COD],TMES[sneto])</f>
        <v>18793</v>
      </c>
      <c r="U369" s="28" t="str">
        <f>_xlfn.XLOOKUP(Tabla20[[#This Row],[cedula]],Tabla11[Numero Documento],Tabla11[GEN])</f>
        <v>M</v>
      </c>
      <c r="V369" s="29" t="str">
        <f>_xlfn.XLOOKUP(Tabla20[[#This Row],[cedula]],TMODELO[Numero Documento],TMODELO[Lugar Funciones Codigo])</f>
        <v>01.83.00.00.11.02.02</v>
      </c>
    </row>
    <row r="370" spans="1:22">
      <c r="A370" s="38" t="s">
        <v>3051</v>
      </c>
      <c r="B370" s="38" t="s">
        <v>4793</v>
      </c>
      <c r="C370" s="38" t="s">
        <v>3088</v>
      </c>
      <c r="D370" s="38" t="str">
        <f>Tabla20[[#This Row],[cedula]]&amp;Tabla20[[#This Row],[ctapresup]]</f>
        <v>001185876902.1.1.2.08</v>
      </c>
      <c r="E370" s="38" t="s">
        <v>2822</v>
      </c>
      <c r="F370" s="38" t="str">
        <f>_xlfn.XLOOKUP(Tabla20[[#This Row],[cedula]],TMODELO[Numero Documento],TMODELO[Empleado])</f>
        <v>JOSE RAMON PERALTA BERROA</v>
      </c>
      <c r="G370" s="38" t="str">
        <f>_xlfn.XLOOKUP(Tabla20[[#This Row],[cedula]],TMODELO[Numero Documento],TMODELO[Cargo])</f>
        <v>ENCARGADO (A)</v>
      </c>
      <c r="H370" s="38" t="str">
        <f>_xlfn.XLOOKUP(Tabla20[[#This Row],[cedula]],TMODELO[Numero Documento],TMODELO[Lugar Funciones])</f>
        <v>DIVISION DE MANTENIMIENTO</v>
      </c>
      <c r="I370" s="45" t="str">
        <f>_xlfn.XLOOKUP(Tabla20[[#This Row],[cedula]],TCARRERA[CEDULA],TCARRERA[CATEGORIA DEL SERVIDOR],"")</f>
        <v/>
      </c>
      <c r="J370" s="45" t="str">
        <f>Tabla20[[#This Row],[TIPO]]</f>
        <v>TEMPORALES</v>
      </c>
      <c r="K37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70" s="24" t="str">
        <f>IF(Tabla20[[#This Row],[CARRERA]]="CARRERA ADMINISTRATIVA",Tabla20[[#This Row],[CARRERA]],Tabla20[[#This Row],[STATUS]])</f>
        <v>TEMPORALES</v>
      </c>
      <c r="M370" s="35">
        <f>IF(Tabla20[[#This Row],[TIPO]]="Temporales",_xlfn.XLOOKUP(Tabla20[[#This Row],[NOMBRE Y APELLIDO]],TFECHAS[NOMBRE Y APELLIDO],TFECHAS[DESDE]),"")</f>
        <v>44743</v>
      </c>
      <c r="N370" s="35">
        <f>IF(Tabla20[[#This Row],[TIPO]]="Temporales",_xlfn.XLOOKUP(Tabla20[[#This Row],[NOMBRE Y APELLIDO]],TFECHAS[NOMBRE Y APELLIDO],TFECHAS[HASTA]),"")</f>
        <v>44927</v>
      </c>
      <c r="O370" s="39">
        <f>_xlfn.XLOOKUP(Tabla20[[#This Row],[COD]],TMES[COD],TMES[sbruto])</f>
        <v>95000</v>
      </c>
      <c r="P370" s="44">
        <f>_xlfn.XLOOKUP(Tabla20[[#This Row],[COD]],TMES[COD],TMES[ISR])</f>
        <v>10929.24</v>
      </c>
      <c r="Q370" s="40">
        <f>_xlfn.XLOOKUP(Tabla20[[#This Row],[COD]],TMES[COD],TMES[SFS])</f>
        <v>2888</v>
      </c>
      <c r="R370" s="40">
        <f>_xlfn.XLOOKUP(Tabla20[[#This Row],[COD]],TMES[COD],TMES[AFP])</f>
        <v>2726.5</v>
      </c>
      <c r="S370" s="40">
        <f>Tabla20[[#This Row],[sbruto]]-SUM(Tabla20[[#This Row],[ISR]:[AFP]])-Tabla20[[#This Row],[sneto]]</f>
        <v>25.000000000014552</v>
      </c>
      <c r="T370" s="40">
        <f>_xlfn.XLOOKUP(Tabla20[[#This Row],[COD]],TMES[COD],TMES[sneto])</f>
        <v>78431.259999999995</v>
      </c>
      <c r="U370" s="28" t="str">
        <f>_xlfn.XLOOKUP(Tabla20[[#This Row],[cedula]],Tabla11[Numero Documento],Tabla11[GEN])</f>
        <v>M</v>
      </c>
      <c r="V370" s="29" t="str">
        <f>_xlfn.XLOOKUP(Tabla20[[#This Row],[cedula]],TMODELO[Numero Documento],TMODELO[Lugar Funciones Codigo])</f>
        <v>01.83.00.00.11.02.02</v>
      </c>
    </row>
    <row r="371" spans="1:22">
      <c r="A371" s="38" t="s">
        <v>3051</v>
      </c>
      <c r="B371" s="38" t="s">
        <v>4793</v>
      </c>
      <c r="C371" s="38" t="s">
        <v>3088</v>
      </c>
      <c r="D371" s="38" t="str">
        <f>Tabla20[[#This Row],[cedula]]&amp;Tabla20[[#This Row],[ctapresup]]</f>
        <v>001184360882.1.1.2.08</v>
      </c>
      <c r="E371" s="38" t="s">
        <v>4804</v>
      </c>
      <c r="F371" s="38" t="str">
        <f>_xlfn.XLOOKUP(Tabla20[[#This Row],[cedula]],TMODELO[Numero Documento],TMODELO[Empleado])</f>
        <v>ELIEZER FERNANDO DECENA GARCIA</v>
      </c>
      <c r="G371" s="38" t="str">
        <f>_xlfn.XLOOKUP(Tabla20[[#This Row],[cedula]],TMODELO[Numero Documento],TMODELO[Cargo])</f>
        <v>ENCARGADO (A)</v>
      </c>
      <c r="H371" s="38" t="str">
        <f>_xlfn.XLOOKUP(Tabla20[[#This Row],[cedula]],TMODELO[Numero Documento],TMODELO[Lugar Funciones])</f>
        <v>DIVISION DE MANTENIMIENTO</v>
      </c>
      <c r="I371" s="45" t="str">
        <f>_xlfn.XLOOKUP(Tabla20[[#This Row],[cedula]],TCARRERA[CEDULA],TCARRERA[CATEGORIA DEL SERVIDOR],"")</f>
        <v/>
      </c>
      <c r="J371" s="45" t="str">
        <f>Tabla20[[#This Row],[TIPO]]</f>
        <v>TEMPORALES</v>
      </c>
      <c r="K37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71" s="24" t="str">
        <f>IF(Tabla20[[#This Row],[CARRERA]]="CARRERA ADMINISTRATIVA",Tabla20[[#This Row],[CARRERA]],Tabla20[[#This Row],[STATUS]])</f>
        <v>TEMPORALES</v>
      </c>
      <c r="M371" s="35">
        <f>IF(Tabla20[[#This Row],[TIPO]]="Temporales",_xlfn.XLOOKUP(Tabla20[[#This Row],[NOMBRE Y APELLIDO]],TFECHAS[NOMBRE Y APELLIDO],TFECHAS[DESDE]),"")</f>
        <v>44835</v>
      </c>
      <c r="N371" s="35">
        <f>IF(Tabla20[[#This Row],[TIPO]]="Temporales",_xlfn.XLOOKUP(Tabla20[[#This Row],[NOMBRE Y APELLIDO]],TFECHAS[NOMBRE Y APELLIDO],TFECHAS[HASTA]),"")</f>
        <v>45017</v>
      </c>
      <c r="O371" s="39">
        <f>_xlfn.XLOOKUP(Tabla20[[#This Row],[COD]],TMES[COD],TMES[sbruto])</f>
        <v>75000</v>
      </c>
      <c r="P371" s="44">
        <f>_xlfn.XLOOKUP(Tabla20[[#This Row],[COD]],TMES[COD],TMES[ISR])</f>
        <v>6309.38</v>
      </c>
      <c r="Q371" s="42">
        <f>_xlfn.XLOOKUP(Tabla20[[#This Row],[COD]],TMES[COD],TMES[SFS])</f>
        <v>2280</v>
      </c>
      <c r="R371" s="42">
        <f>_xlfn.XLOOKUP(Tabla20[[#This Row],[COD]],TMES[COD],TMES[AFP])</f>
        <v>2152.5</v>
      </c>
      <c r="S371" s="40">
        <f>Tabla20[[#This Row],[sbruto]]-SUM(Tabla20[[#This Row],[ISR]:[AFP]])-Tabla20[[#This Row],[sneto]]</f>
        <v>24.999999999992724</v>
      </c>
      <c r="T371" s="42">
        <f>_xlfn.XLOOKUP(Tabla20[[#This Row],[COD]],TMES[COD],TMES[sneto])</f>
        <v>64233.120000000003</v>
      </c>
      <c r="U371" s="28" t="str">
        <f>_xlfn.XLOOKUP(Tabla20[[#This Row],[cedula]],Tabla11[Numero Documento],Tabla11[GEN])</f>
        <v>M</v>
      </c>
      <c r="V371" s="29" t="str">
        <f>_xlfn.XLOOKUP(Tabla20[[#This Row],[cedula]],TMODELO[Numero Documento],TMODELO[Lugar Funciones Codigo])</f>
        <v>01.83.00.00.11.02.02</v>
      </c>
    </row>
    <row r="372" spans="1:22" hidden="1">
      <c r="A372" s="38" t="s">
        <v>3052</v>
      </c>
      <c r="B372" s="38" t="s">
        <v>11</v>
      </c>
      <c r="C372" s="38" t="s">
        <v>3088</v>
      </c>
      <c r="D372" s="38" t="str">
        <f>Tabla20[[#This Row],[cedula]]&amp;Tabla20[[#This Row],[ctapresup]]</f>
        <v>001010759762.1.1.1.01</v>
      </c>
      <c r="E372" s="38" t="s">
        <v>2051</v>
      </c>
      <c r="F372" s="38" t="str">
        <f>_xlfn.XLOOKUP(Tabla20[[#This Row],[cedula]],TMODELO[Numero Documento],TMODELO[Empleado])</f>
        <v>CARLOS MIGUEL SOSA ALMONTE</v>
      </c>
      <c r="G372" s="38" t="str">
        <f>_xlfn.XLOOKUP(Tabla20[[#This Row],[cedula]],TMODELO[Numero Documento],TMODELO[Cargo])</f>
        <v>SUPERVISOR (A) MAYORDOMIA</v>
      </c>
      <c r="H372" s="38" t="str">
        <f>_xlfn.XLOOKUP(Tabla20[[#This Row],[cedula]],TMODELO[Numero Documento],TMODELO[Lugar Funciones])</f>
        <v>DIVISION DE MAYORDOMIA</v>
      </c>
      <c r="I372" s="45" t="str">
        <f>_xlfn.XLOOKUP(Tabla20[[#This Row],[cedula]],TCARRERA[CEDULA],TCARRERA[CATEGORIA DEL SERVIDOR],"")</f>
        <v/>
      </c>
      <c r="J372" s="45" t="str">
        <f>Tabla20[[#This Row],[TIPO]]</f>
        <v>FIJO</v>
      </c>
      <c r="K37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72" s="24" t="str">
        <f>IF(Tabla20[[#This Row],[CARRERA]]="CARRERA ADMINISTRATIVA",Tabla20[[#This Row],[CARRERA]],Tabla20[[#This Row],[STATUS]])</f>
        <v>FIJO</v>
      </c>
      <c r="M372" s="35" t="str">
        <f>IF(Tabla20[[#This Row],[TIPO]]="Temporales",_xlfn.XLOOKUP(Tabla20[[#This Row],[NOMBRE Y APELLIDO]],TFECHAS[NOMBRE Y APELLIDO],TFECHAS[DESDE]),"")</f>
        <v/>
      </c>
      <c r="N372" s="35" t="str">
        <f>IF(Tabla20[[#This Row],[TIPO]]="Temporales",_xlfn.XLOOKUP(Tabla20[[#This Row],[NOMBRE Y APELLIDO]],TFECHAS[NOMBRE Y APELLIDO],TFECHAS[HASTA]),"")</f>
        <v/>
      </c>
      <c r="O372" s="39">
        <f>_xlfn.XLOOKUP(Tabla20[[#This Row],[COD]],TMES[COD],TMES[sbruto])</f>
        <v>35000</v>
      </c>
      <c r="P372" s="44">
        <f>_xlfn.XLOOKUP(Tabla20[[#This Row],[COD]],TMES[COD],TMES[ISR])</f>
        <v>0</v>
      </c>
      <c r="Q372" s="40">
        <f>_xlfn.XLOOKUP(Tabla20[[#This Row],[COD]],TMES[COD],TMES[SFS])</f>
        <v>1064</v>
      </c>
      <c r="R372" s="40">
        <f>_xlfn.XLOOKUP(Tabla20[[#This Row],[COD]],TMES[COD],TMES[AFP])</f>
        <v>1004.5</v>
      </c>
      <c r="S372" s="40">
        <f>Tabla20[[#This Row],[sbruto]]-SUM(Tabla20[[#This Row],[ISR]:[AFP]])-Tabla20[[#This Row],[sneto]]</f>
        <v>15947.259999999998</v>
      </c>
      <c r="T372" s="40">
        <f>_xlfn.XLOOKUP(Tabla20[[#This Row],[COD]],TMES[COD],TMES[sneto])</f>
        <v>16984.240000000002</v>
      </c>
      <c r="U372" s="28" t="str">
        <f>_xlfn.XLOOKUP(Tabla20[[#This Row],[cedula]],Tabla11[Numero Documento],Tabla11[GEN])</f>
        <v>M</v>
      </c>
      <c r="V372" s="29" t="str">
        <f>_xlfn.XLOOKUP(Tabla20[[#This Row],[cedula]],TMODELO[Numero Documento],TMODELO[Lugar Funciones Codigo])</f>
        <v>01.83.00.00.11.02.03</v>
      </c>
    </row>
    <row r="373" spans="1:22" hidden="1">
      <c r="A373" s="38" t="s">
        <v>3052</v>
      </c>
      <c r="B373" s="38" t="s">
        <v>11</v>
      </c>
      <c r="C373" s="38" t="s">
        <v>3088</v>
      </c>
      <c r="D373" s="38" t="str">
        <f>Tabla20[[#This Row],[cedula]]&amp;Tabla20[[#This Row],[ctapresup]]</f>
        <v>001080297112.1.1.1.01</v>
      </c>
      <c r="E373" s="38" t="s">
        <v>1357</v>
      </c>
      <c r="F373" s="38" t="str">
        <f>_xlfn.XLOOKUP(Tabla20[[#This Row],[cedula]],TMODELO[Numero Documento],TMODELO[Empleado])</f>
        <v>MARIO DE LA CRUZ DE LA CRUZ</v>
      </c>
      <c r="G373" s="38" t="str">
        <f>_xlfn.XLOOKUP(Tabla20[[#This Row],[cedula]],TMODELO[Numero Documento],TMODELO[Cargo])</f>
        <v>AYUDANTE DE MANTENIMIENTO</v>
      </c>
      <c r="H373" s="38" t="str">
        <f>_xlfn.XLOOKUP(Tabla20[[#This Row],[cedula]],TMODELO[Numero Documento],TMODELO[Lugar Funciones])</f>
        <v>DIVISION DE MAYORDOMIA</v>
      </c>
      <c r="I373" s="45" t="str">
        <f>_xlfn.XLOOKUP(Tabla20[[#This Row],[cedula]],TCARRERA[CEDULA],TCARRERA[CATEGORIA DEL SERVIDOR],"")</f>
        <v>CARRERA ADMINISTRATIVA</v>
      </c>
      <c r="J373" s="45" t="str">
        <f>Tabla20[[#This Row],[TIPO]]</f>
        <v>FIJO</v>
      </c>
      <c r="K37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3" s="24" t="str">
        <f>IF(Tabla20[[#This Row],[CARRERA]]="CARRERA ADMINISTRATIVA",Tabla20[[#This Row],[CARRERA]],Tabla20[[#This Row],[STATUS]])</f>
        <v>CARRERA ADMINISTRATIVA</v>
      </c>
      <c r="M373" s="35" t="str">
        <f>IF(Tabla20[[#This Row],[TIPO]]="Temporales",_xlfn.XLOOKUP(Tabla20[[#This Row],[NOMBRE Y APELLIDO]],TFECHAS[NOMBRE Y APELLIDO],TFECHAS[DESDE]),"")</f>
        <v/>
      </c>
      <c r="N373" s="35" t="str">
        <f>IF(Tabla20[[#This Row],[TIPO]]="Temporales",_xlfn.XLOOKUP(Tabla20[[#This Row],[NOMBRE Y APELLIDO]],TFECHAS[NOMBRE Y APELLIDO],TFECHAS[HASTA]),"")</f>
        <v/>
      </c>
      <c r="O373" s="39">
        <f>_xlfn.XLOOKUP(Tabla20[[#This Row],[COD]],TMES[COD],TMES[sbruto])</f>
        <v>25000</v>
      </c>
      <c r="P373" s="41">
        <f>_xlfn.XLOOKUP(Tabla20[[#This Row],[COD]],TMES[COD],TMES[ISR])</f>
        <v>0</v>
      </c>
      <c r="Q373" s="40">
        <f>_xlfn.XLOOKUP(Tabla20[[#This Row],[COD]],TMES[COD],TMES[SFS])</f>
        <v>760</v>
      </c>
      <c r="R373" s="40">
        <f>_xlfn.XLOOKUP(Tabla20[[#This Row],[COD]],TMES[COD],TMES[AFP])</f>
        <v>717.5</v>
      </c>
      <c r="S373" s="40">
        <f>Tabla20[[#This Row],[sbruto]]-SUM(Tabla20[[#This Row],[ISR]:[AFP]])-Tabla20[[#This Row],[sneto]]</f>
        <v>11878.61</v>
      </c>
      <c r="T373" s="40">
        <f>_xlfn.XLOOKUP(Tabla20[[#This Row],[COD]],TMES[COD],TMES[sneto])</f>
        <v>11643.89</v>
      </c>
      <c r="U373" s="28" t="str">
        <f>_xlfn.XLOOKUP(Tabla20[[#This Row],[cedula]],Tabla11[Numero Documento],Tabla11[GEN])</f>
        <v>M</v>
      </c>
      <c r="V373" s="29" t="str">
        <f>_xlfn.XLOOKUP(Tabla20[[#This Row],[cedula]],TMODELO[Numero Documento],TMODELO[Lugar Funciones Codigo])</f>
        <v>01.83.00.00.11.02.03</v>
      </c>
    </row>
    <row r="374" spans="1:22" hidden="1">
      <c r="A374" s="38" t="s">
        <v>3052</v>
      </c>
      <c r="B374" s="38" t="s">
        <v>11</v>
      </c>
      <c r="C374" s="38" t="s">
        <v>3088</v>
      </c>
      <c r="D374" s="38" t="str">
        <f>Tabla20[[#This Row],[cedula]]&amp;Tabla20[[#This Row],[ctapresup]]</f>
        <v>001015518512.1.1.1.01</v>
      </c>
      <c r="E374" s="38" t="s">
        <v>1364</v>
      </c>
      <c r="F374" s="38" t="str">
        <f>_xlfn.XLOOKUP(Tabla20[[#This Row],[cedula]],TMODELO[Numero Documento],TMODELO[Empleado])</f>
        <v>MOISES CASTILLO TAVAREZ</v>
      </c>
      <c r="G374" s="38" t="str">
        <f>_xlfn.XLOOKUP(Tabla20[[#This Row],[cedula]],TMODELO[Numero Documento],TMODELO[Cargo])</f>
        <v>JARDINERO (A)</v>
      </c>
      <c r="H374" s="38" t="str">
        <f>_xlfn.XLOOKUP(Tabla20[[#This Row],[cedula]],TMODELO[Numero Documento],TMODELO[Lugar Funciones])</f>
        <v>DIVISION DE MAYORDOMIA</v>
      </c>
      <c r="I374" s="45" t="str">
        <f>_xlfn.XLOOKUP(Tabla20[[#This Row],[cedula]],TCARRERA[CEDULA],TCARRERA[CATEGORIA DEL SERVIDOR],"")</f>
        <v>CARRERA ADMINISTRATIVA</v>
      </c>
      <c r="J374" s="45" t="str">
        <f>Tabla20[[#This Row],[TIPO]]</f>
        <v>FIJO</v>
      </c>
      <c r="K37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4" s="24" t="str">
        <f>IF(Tabla20[[#This Row],[CARRERA]]="CARRERA ADMINISTRATIVA",Tabla20[[#This Row],[CARRERA]],Tabla20[[#This Row],[STATUS]])</f>
        <v>CARRERA ADMINISTRATIVA</v>
      </c>
      <c r="M374" s="35" t="str">
        <f>IF(Tabla20[[#This Row],[TIPO]]="Temporales",_xlfn.XLOOKUP(Tabla20[[#This Row],[NOMBRE Y APELLIDO]],TFECHAS[NOMBRE Y APELLIDO],TFECHAS[DESDE]),"")</f>
        <v/>
      </c>
      <c r="N374" s="35" t="str">
        <f>IF(Tabla20[[#This Row],[TIPO]]="Temporales",_xlfn.XLOOKUP(Tabla20[[#This Row],[NOMBRE Y APELLIDO]],TFECHAS[NOMBRE Y APELLIDO],TFECHAS[HASTA]),"")</f>
        <v/>
      </c>
      <c r="O374" s="39">
        <f>_xlfn.XLOOKUP(Tabla20[[#This Row],[COD]],TMES[COD],TMES[sbruto])</f>
        <v>22000</v>
      </c>
      <c r="P374" s="44">
        <f>_xlfn.XLOOKUP(Tabla20[[#This Row],[COD]],TMES[COD],TMES[ISR])</f>
        <v>0</v>
      </c>
      <c r="Q374" s="40">
        <f>_xlfn.XLOOKUP(Tabla20[[#This Row],[COD]],TMES[COD],TMES[SFS])</f>
        <v>668.8</v>
      </c>
      <c r="R374" s="40">
        <f>_xlfn.XLOOKUP(Tabla20[[#This Row],[COD]],TMES[COD],TMES[AFP])</f>
        <v>631.4</v>
      </c>
      <c r="S374" s="40">
        <f>Tabla20[[#This Row],[sbruto]]-SUM(Tabla20[[#This Row],[ISR]:[AFP]])-Tabla20[[#This Row],[sneto]]</f>
        <v>7808.58</v>
      </c>
      <c r="T374" s="40">
        <f>_xlfn.XLOOKUP(Tabla20[[#This Row],[COD]],TMES[COD],TMES[sneto])</f>
        <v>12891.22</v>
      </c>
      <c r="U374" s="28" t="str">
        <f>_xlfn.XLOOKUP(Tabla20[[#This Row],[cedula]],Tabla11[Numero Documento],Tabla11[GEN])</f>
        <v>M</v>
      </c>
      <c r="V374" s="29" t="str">
        <f>_xlfn.XLOOKUP(Tabla20[[#This Row],[cedula]],TMODELO[Numero Documento],TMODELO[Lugar Funciones Codigo])</f>
        <v>01.83.00.00.11.02.03</v>
      </c>
    </row>
    <row r="375" spans="1:22" hidden="1">
      <c r="A375" s="38" t="s">
        <v>3052</v>
      </c>
      <c r="B375" s="38" t="s">
        <v>11</v>
      </c>
      <c r="C375" s="38" t="s">
        <v>3088</v>
      </c>
      <c r="D375" s="38" t="str">
        <f>Tabla20[[#This Row],[cedula]]&amp;Tabla20[[#This Row],[ctapresup]]</f>
        <v>013003838232.1.1.1.01</v>
      </c>
      <c r="E375" s="38" t="s">
        <v>2217</v>
      </c>
      <c r="F375" s="38" t="str">
        <f>_xlfn.XLOOKUP(Tabla20[[#This Row],[cedula]],TMODELO[Numero Documento],TMODELO[Empleado])</f>
        <v>PEDRO PABLO VELAZQUEZ CALDERON</v>
      </c>
      <c r="G375" s="38" t="str">
        <f>_xlfn.XLOOKUP(Tabla20[[#This Row],[cedula]],TMODELO[Numero Documento],TMODELO[Cargo])</f>
        <v>JARDINERO (A)</v>
      </c>
      <c r="H375" s="38" t="str">
        <f>_xlfn.XLOOKUP(Tabla20[[#This Row],[cedula]],TMODELO[Numero Documento],TMODELO[Lugar Funciones])</f>
        <v>DIVISION DE MAYORDOMIA</v>
      </c>
      <c r="I375" s="45" t="str">
        <f>_xlfn.XLOOKUP(Tabla20[[#This Row],[cedula]],TCARRERA[CEDULA],TCARRERA[CATEGORIA DEL SERVIDOR],"")</f>
        <v/>
      </c>
      <c r="J375" s="45" t="str">
        <f>Tabla20[[#This Row],[TIPO]]</f>
        <v>FIJO</v>
      </c>
      <c r="K37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5" s="24" t="str">
        <f>IF(Tabla20[[#This Row],[CARRERA]]="CARRERA ADMINISTRATIVA",Tabla20[[#This Row],[CARRERA]],Tabla20[[#This Row],[STATUS]])</f>
        <v>ESTATUTO SIMPLIFICADO</v>
      </c>
      <c r="M375" s="34" t="str">
        <f>IF(Tabla20[[#This Row],[TIPO]]="Temporales",_xlfn.XLOOKUP(Tabla20[[#This Row],[NOMBRE Y APELLIDO]],TFECHAS[NOMBRE Y APELLIDO],TFECHAS[DESDE]),"")</f>
        <v/>
      </c>
      <c r="N375" s="34" t="str">
        <f>IF(Tabla20[[#This Row],[TIPO]]="Temporales",_xlfn.XLOOKUP(Tabla20[[#This Row],[NOMBRE Y APELLIDO]],TFECHAS[NOMBRE Y APELLIDO],TFECHAS[HASTA]),"")</f>
        <v/>
      </c>
      <c r="O375" s="39">
        <f>_xlfn.XLOOKUP(Tabla20[[#This Row],[COD]],TMES[COD],TMES[sbruto])</f>
        <v>22000</v>
      </c>
      <c r="P375" s="41">
        <f>_xlfn.XLOOKUP(Tabla20[[#This Row],[COD]],TMES[COD],TMES[ISR])</f>
        <v>0</v>
      </c>
      <c r="Q375" s="40">
        <f>_xlfn.XLOOKUP(Tabla20[[#This Row],[COD]],TMES[COD],TMES[SFS])</f>
        <v>668.8</v>
      </c>
      <c r="R375" s="40">
        <f>_xlfn.XLOOKUP(Tabla20[[#This Row],[COD]],TMES[COD],TMES[AFP])</f>
        <v>631.4</v>
      </c>
      <c r="S375" s="40">
        <f>Tabla20[[#This Row],[sbruto]]-SUM(Tabla20[[#This Row],[ISR]:[AFP]])-Tabla20[[#This Row],[sneto]]</f>
        <v>1071</v>
      </c>
      <c r="T375" s="40">
        <f>_xlfn.XLOOKUP(Tabla20[[#This Row],[COD]],TMES[COD],TMES[sneto])</f>
        <v>19628.8</v>
      </c>
      <c r="U375" s="28" t="str">
        <f>_xlfn.XLOOKUP(Tabla20[[#This Row],[cedula]],Tabla11[Numero Documento],Tabla11[GEN])</f>
        <v>M</v>
      </c>
      <c r="V375" s="29" t="str">
        <f>_xlfn.XLOOKUP(Tabla20[[#This Row],[cedula]],TMODELO[Numero Documento],TMODELO[Lugar Funciones Codigo])</f>
        <v>01.83.00.00.11.02.03</v>
      </c>
    </row>
    <row r="376" spans="1:22" hidden="1">
      <c r="A376" s="38" t="s">
        <v>3052</v>
      </c>
      <c r="B376" s="38" t="s">
        <v>11</v>
      </c>
      <c r="C376" s="38" t="s">
        <v>3088</v>
      </c>
      <c r="D376" s="38" t="str">
        <f>Tabla20[[#This Row],[cedula]]&amp;Tabla20[[#This Row],[ctapresup]]</f>
        <v>001003703372.1.1.1.01</v>
      </c>
      <c r="E376" s="38" t="s">
        <v>1381</v>
      </c>
      <c r="F376" s="38" t="str">
        <f>_xlfn.XLOOKUP(Tabla20[[#This Row],[cedula]],TMODELO[Numero Documento],TMODELO[Empleado])</f>
        <v>SONIA MERCEDES GUZMAN ACOSTA</v>
      </c>
      <c r="G376" s="38" t="str">
        <f>_xlfn.XLOOKUP(Tabla20[[#This Row],[cedula]],TMODELO[Numero Documento],TMODELO[Cargo])</f>
        <v>CONSERJE</v>
      </c>
      <c r="H376" s="38" t="str">
        <f>_xlfn.XLOOKUP(Tabla20[[#This Row],[cedula]],TMODELO[Numero Documento],TMODELO[Lugar Funciones])</f>
        <v>DIVISION DE MAYORDOMIA</v>
      </c>
      <c r="I376" s="45" t="str">
        <f>_xlfn.XLOOKUP(Tabla20[[#This Row],[cedula]],TCARRERA[CEDULA],TCARRERA[CATEGORIA DEL SERVIDOR],"")</f>
        <v>CARRERA ADMINISTRATIVA</v>
      </c>
      <c r="J376" s="45" t="str">
        <f>Tabla20[[#This Row],[TIPO]]</f>
        <v>FIJO</v>
      </c>
      <c r="K37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6" s="24" t="str">
        <f>IF(Tabla20[[#This Row],[CARRERA]]="CARRERA ADMINISTRATIVA",Tabla20[[#This Row],[CARRERA]],Tabla20[[#This Row],[STATUS]])</f>
        <v>CARRERA ADMINISTRATIVA</v>
      </c>
      <c r="M376" s="35" t="str">
        <f>IF(Tabla20[[#This Row],[TIPO]]="Temporales",_xlfn.XLOOKUP(Tabla20[[#This Row],[NOMBRE Y APELLIDO]],TFECHAS[NOMBRE Y APELLIDO],TFECHAS[DESDE]),"")</f>
        <v/>
      </c>
      <c r="N376" s="35" t="str">
        <f>IF(Tabla20[[#This Row],[TIPO]]="Temporales",_xlfn.XLOOKUP(Tabla20[[#This Row],[NOMBRE Y APELLIDO]],TFECHAS[NOMBRE Y APELLIDO],TFECHAS[HASTA]),"")</f>
        <v/>
      </c>
      <c r="O376" s="39">
        <f>_xlfn.XLOOKUP(Tabla20[[#This Row],[COD]],TMES[COD],TMES[sbruto])</f>
        <v>22000</v>
      </c>
      <c r="P376" s="40">
        <f>_xlfn.XLOOKUP(Tabla20[[#This Row],[COD]],TMES[COD],TMES[ISR])</f>
        <v>0</v>
      </c>
      <c r="Q376" s="40">
        <f>_xlfn.XLOOKUP(Tabla20[[#This Row],[COD]],TMES[COD],TMES[SFS])</f>
        <v>668.8</v>
      </c>
      <c r="R376" s="40">
        <f>_xlfn.XLOOKUP(Tabla20[[#This Row],[COD]],TMES[COD],TMES[AFP])</f>
        <v>631.4</v>
      </c>
      <c r="S376" s="40">
        <f>Tabla20[[#This Row],[sbruto]]-SUM(Tabla20[[#This Row],[ISR]:[AFP]])-Tabla20[[#This Row],[sneto]]</f>
        <v>14424.289999999999</v>
      </c>
      <c r="T376" s="40">
        <f>_xlfn.XLOOKUP(Tabla20[[#This Row],[COD]],TMES[COD],TMES[sneto])</f>
        <v>6275.51</v>
      </c>
      <c r="U376" s="28" t="str">
        <f>_xlfn.XLOOKUP(Tabla20[[#This Row],[cedula]],Tabla11[Numero Documento],Tabla11[GEN])</f>
        <v>M</v>
      </c>
      <c r="V376" s="29" t="str">
        <f>_xlfn.XLOOKUP(Tabla20[[#This Row],[cedula]],TMODELO[Numero Documento],TMODELO[Lugar Funciones Codigo])</f>
        <v>01.83.00.00.11.02.03</v>
      </c>
    </row>
    <row r="377" spans="1:22" hidden="1">
      <c r="A377" s="38" t="s">
        <v>3052</v>
      </c>
      <c r="B377" s="38" t="s">
        <v>11</v>
      </c>
      <c r="C377" s="38" t="s">
        <v>3088</v>
      </c>
      <c r="D377" s="38" t="str">
        <f>Tabla20[[#This Row],[cedula]]&amp;Tabla20[[#This Row],[ctapresup]]</f>
        <v>001154156892.1.1.1.01</v>
      </c>
      <c r="E377" s="38" t="s">
        <v>2059</v>
      </c>
      <c r="F377" s="38" t="str">
        <f>_xlfn.XLOOKUP(Tabla20[[#This Row],[cedula]],TMODELO[Numero Documento],TMODELO[Empleado])</f>
        <v>CONFESORA MORENO BELTRAN</v>
      </c>
      <c r="G377" s="38" t="str">
        <f>_xlfn.XLOOKUP(Tabla20[[#This Row],[cedula]],TMODELO[Numero Documento],TMODELO[Cargo])</f>
        <v>CONSERJE</v>
      </c>
      <c r="H377" s="38" t="str">
        <f>_xlfn.XLOOKUP(Tabla20[[#This Row],[cedula]],TMODELO[Numero Documento],TMODELO[Lugar Funciones])</f>
        <v>DIVISION DE MAYORDOMIA</v>
      </c>
      <c r="I377" s="45" t="str">
        <f>_xlfn.XLOOKUP(Tabla20[[#This Row],[cedula]],TCARRERA[CEDULA],TCARRERA[CATEGORIA DEL SERVIDOR],"")</f>
        <v/>
      </c>
      <c r="J377" s="45" t="str">
        <f>Tabla20[[#This Row],[TIPO]]</f>
        <v>FIJO</v>
      </c>
      <c r="K37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7" s="24" t="str">
        <f>IF(Tabla20[[#This Row],[CARRERA]]="CARRERA ADMINISTRATIVA",Tabla20[[#This Row],[CARRERA]],Tabla20[[#This Row],[STATUS]])</f>
        <v>ESTATUTO SIMPLIFICADO</v>
      </c>
      <c r="M377" s="35" t="str">
        <f>IF(Tabla20[[#This Row],[TIPO]]="Temporales",_xlfn.XLOOKUP(Tabla20[[#This Row],[NOMBRE Y APELLIDO]],TFECHAS[NOMBRE Y APELLIDO],TFECHAS[DESDE]),"")</f>
        <v/>
      </c>
      <c r="N377" s="35" t="str">
        <f>IF(Tabla20[[#This Row],[TIPO]]="Temporales",_xlfn.XLOOKUP(Tabla20[[#This Row],[NOMBRE Y APELLIDO]],TFECHAS[NOMBRE Y APELLIDO],TFECHAS[HASTA]),"")</f>
        <v/>
      </c>
      <c r="O377" s="39">
        <f>_xlfn.XLOOKUP(Tabla20[[#This Row],[COD]],TMES[COD],TMES[sbruto])</f>
        <v>20000</v>
      </c>
      <c r="P377" s="44">
        <f>_xlfn.XLOOKUP(Tabla20[[#This Row],[COD]],TMES[COD],TMES[ISR])</f>
        <v>0</v>
      </c>
      <c r="Q377" s="40">
        <f>_xlfn.XLOOKUP(Tabla20[[#This Row],[COD]],TMES[COD],TMES[SFS])</f>
        <v>608</v>
      </c>
      <c r="R377" s="40">
        <f>_xlfn.XLOOKUP(Tabla20[[#This Row],[COD]],TMES[COD],TMES[AFP])</f>
        <v>574</v>
      </c>
      <c r="S377" s="40">
        <f>Tabla20[[#This Row],[sbruto]]-SUM(Tabla20[[#This Row],[ISR]:[AFP]])-Tabla20[[#This Row],[sneto]]</f>
        <v>11863.869999999999</v>
      </c>
      <c r="T377" s="40">
        <f>_xlfn.XLOOKUP(Tabla20[[#This Row],[COD]],TMES[COD],TMES[sneto])</f>
        <v>6954.13</v>
      </c>
      <c r="U377" s="28" t="str">
        <f>_xlfn.XLOOKUP(Tabla20[[#This Row],[cedula]],Tabla11[Numero Documento],Tabla11[GEN])</f>
        <v>F</v>
      </c>
      <c r="V377" s="29" t="str">
        <f>_xlfn.XLOOKUP(Tabla20[[#This Row],[cedula]],TMODELO[Numero Documento],TMODELO[Lugar Funciones Codigo])</f>
        <v>01.83.00.00.11.02.03</v>
      </c>
    </row>
    <row r="378" spans="1:22" hidden="1">
      <c r="A378" s="38" t="s">
        <v>3052</v>
      </c>
      <c r="B378" s="38" t="s">
        <v>11</v>
      </c>
      <c r="C378" s="38" t="s">
        <v>3088</v>
      </c>
      <c r="D378" s="38" t="str">
        <f>Tabla20[[#This Row],[cedula]]&amp;Tabla20[[#This Row],[ctapresup]]</f>
        <v>001035289072.1.1.1.01</v>
      </c>
      <c r="E378" s="38" t="s">
        <v>1324</v>
      </c>
      <c r="F378" s="38" t="str">
        <f>_xlfn.XLOOKUP(Tabla20[[#This Row],[cedula]],TMODELO[Numero Documento],TMODELO[Empleado])</f>
        <v>ELBA MARIA MONTERO FLORIAN</v>
      </c>
      <c r="G378" s="38" t="str">
        <f>_xlfn.XLOOKUP(Tabla20[[#This Row],[cedula]],TMODELO[Numero Documento],TMODELO[Cargo])</f>
        <v>CONSERJE</v>
      </c>
      <c r="H378" s="38" t="str">
        <f>_xlfn.XLOOKUP(Tabla20[[#This Row],[cedula]],TMODELO[Numero Documento],TMODELO[Lugar Funciones])</f>
        <v>DIVISION DE MAYORDOMIA</v>
      </c>
      <c r="I378" s="45" t="str">
        <f>_xlfn.XLOOKUP(Tabla20[[#This Row],[cedula]],TCARRERA[CEDULA],TCARRERA[CATEGORIA DEL SERVIDOR],"")</f>
        <v>CARRERA ADMINISTRATIVA</v>
      </c>
      <c r="J378" s="45" t="str">
        <f>Tabla20[[#This Row],[TIPO]]</f>
        <v>FIJO</v>
      </c>
      <c r="K37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8" s="24" t="str">
        <f>IF(Tabla20[[#This Row],[CARRERA]]="CARRERA ADMINISTRATIVA",Tabla20[[#This Row],[CARRERA]],Tabla20[[#This Row],[STATUS]])</f>
        <v>CARRERA ADMINISTRATIVA</v>
      </c>
      <c r="M378" s="35" t="str">
        <f>IF(Tabla20[[#This Row],[TIPO]]="Temporales",_xlfn.XLOOKUP(Tabla20[[#This Row],[NOMBRE Y APELLIDO]],TFECHAS[NOMBRE Y APELLIDO],TFECHAS[DESDE]),"")</f>
        <v/>
      </c>
      <c r="N378" s="35" t="str">
        <f>IF(Tabla20[[#This Row],[TIPO]]="Temporales",_xlfn.XLOOKUP(Tabla20[[#This Row],[NOMBRE Y APELLIDO]],TFECHAS[NOMBRE Y APELLIDO],TFECHAS[HASTA]),"")</f>
        <v/>
      </c>
      <c r="O378" s="39">
        <f>_xlfn.XLOOKUP(Tabla20[[#This Row],[COD]],TMES[COD],TMES[sbruto])</f>
        <v>20000</v>
      </c>
      <c r="P378" s="42">
        <f>_xlfn.XLOOKUP(Tabla20[[#This Row],[COD]],TMES[COD],TMES[ISR])</f>
        <v>0</v>
      </c>
      <c r="Q378" s="40">
        <f>_xlfn.XLOOKUP(Tabla20[[#This Row],[COD]],TMES[COD],TMES[SFS])</f>
        <v>608</v>
      </c>
      <c r="R378" s="40">
        <f>_xlfn.XLOOKUP(Tabla20[[#This Row],[COD]],TMES[COD],TMES[AFP])</f>
        <v>574</v>
      </c>
      <c r="S378" s="40">
        <f>Tabla20[[#This Row],[sbruto]]-SUM(Tabla20[[#This Row],[ISR]:[AFP]])-Tabla20[[#This Row],[sneto]]</f>
        <v>10177.219999999999</v>
      </c>
      <c r="T378" s="40">
        <f>_xlfn.XLOOKUP(Tabla20[[#This Row],[COD]],TMES[COD],TMES[sneto])</f>
        <v>8640.7800000000007</v>
      </c>
      <c r="U378" s="28" t="str">
        <f>_xlfn.XLOOKUP(Tabla20[[#This Row],[cedula]],Tabla11[Numero Documento],Tabla11[GEN])</f>
        <v>F</v>
      </c>
      <c r="V378" s="29" t="str">
        <f>_xlfn.XLOOKUP(Tabla20[[#This Row],[cedula]],TMODELO[Numero Documento],TMODELO[Lugar Funciones Codigo])</f>
        <v>01.83.00.00.11.02.03</v>
      </c>
    </row>
    <row r="379" spans="1:22" hidden="1">
      <c r="A379" s="38" t="s">
        <v>3052</v>
      </c>
      <c r="B379" s="38" t="s">
        <v>11</v>
      </c>
      <c r="C379" s="38" t="s">
        <v>3088</v>
      </c>
      <c r="D379" s="38" t="str">
        <f>Tabla20[[#This Row],[cedula]]&amp;Tabla20[[#This Row],[ctapresup]]</f>
        <v>020000916582.1.1.1.01</v>
      </c>
      <c r="E379" s="38" t="s">
        <v>2115</v>
      </c>
      <c r="F379" s="38" t="str">
        <f>_xlfn.XLOOKUP(Tabla20[[#This Row],[cedula]],TMODELO[Numero Documento],TMODELO[Empleado])</f>
        <v>GUSTAVO FLRORIAN SEIS</v>
      </c>
      <c r="G379" s="38" t="str">
        <f>_xlfn.XLOOKUP(Tabla20[[#This Row],[cedula]],TMODELO[Numero Documento],TMODELO[Cargo])</f>
        <v>CONSERJE</v>
      </c>
      <c r="H379" s="38" t="str">
        <f>_xlfn.XLOOKUP(Tabla20[[#This Row],[cedula]],TMODELO[Numero Documento],TMODELO[Lugar Funciones])</f>
        <v>DIVISION DE MAYORDOMIA</v>
      </c>
      <c r="I379" s="45" t="str">
        <f>_xlfn.XLOOKUP(Tabla20[[#This Row],[cedula]],TCARRERA[CEDULA],TCARRERA[CATEGORIA DEL SERVIDOR],"")</f>
        <v/>
      </c>
      <c r="J379" s="45" t="str">
        <f>Tabla20[[#This Row],[TIPO]]</f>
        <v>FIJO</v>
      </c>
      <c r="K37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9" s="24" t="str">
        <f>IF(Tabla20[[#This Row],[CARRERA]]="CARRERA ADMINISTRATIVA",Tabla20[[#This Row],[CARRERA]],Tabla20[[#This Row],[STATUS]])</f>
        <v>ESTATUTO SIMPLIFICADO</v>
      </c>
      <c r="M379" s="35" t="str">
        <f>IF(Tabla20[[#This Row],[TIPO]]="Temporales",_xlfn.XLOOKUP(Tabla20[[#This Row],[NOMBRE Y APELLIDO]],TFECHAS[NOMBRE Y APELLIDO],TFECHAS[DESDE]),"")</f>
        <v/>
      </c>
      <c r="N379" s="35" t="str">
        <f>IF(Tabla20[[#This Row],[TIPO]]="Temporales",_xlfn.XLOOKUP(Tabla20[[#This Row],[NOMBRE Y APELLIDO]],TFECHAS[NOMBRE Y APELLIDO],TFECHAS[HASTA]),"")</f>
        <v/>
      </c>
      <c r="O379" s="39">
        <f>_xlfn.XLOOKUP(Tabla20[[#This Row],[COD]],TMES[COD],TMES[sbruto])</f>
        <v>20000</v>
      </c>
      <c r="P379" s="41">
        <f>_xlfn.XLOOKUP(Tabla20[[#This Row],[COD]],TMES[COD],TMES[ISR])</f>
        <v>0</v>
      </c>
      <c r="Q379" s="40">
        <f>_xlfn.XLOOKUP(Tabla20[[#This Row],[COD]],TMES[COD],TMES[SFS])</f>
        <v>608</v>
      </c>
      <c r="R379" s="40">
        <f>_xlfn.XLOOKUP(Tabla20[[#This Row],[COD]],TMES[COD],TMES[AFP])</f>
        <v>574</v>
      </c>
      <c r="S379" s="40">
        <f>Tabla20[[#This Row],[sbruto]]-SUM(Tabla20[[#This Row],[ISR]:[AFP]])-Tabla20[[#This Row],[sneto]]</f>
        <v>9405.67</v>
      </c>
      <c r="T379" s="40">
        <f>_xlfn.XLOOKUP(Tabla20[[#This Row],[COD]],TMES[COD],TMES[sneto])</f>
        <v>9412.33</v>
      </c>
      <c r="U379" s="28" t="str">
        <f>_xlfn.XLOOKUP(Tabla20[[#This Row],[cedula]],Tabla11[Numero Documento],Tabla11[GEN])</f>
        <v>M</v>
      </c>
      <c r="V379" s="29" t="str">
        <f>_xlfn.XLOOKUP(Tabla20[[#This Row],[cedula]],TMODELO[Numero Documento],TMODELO[Lugar Funciones Codigo])</f>
        <v>01.83.00.00.11.02.03</v>
      </c>
    </row>
    <row r="380" spans="1:22" hidden="1">
      <c r="A380" s="38" t="s">
        <v>3052</v>
      </c>
      <c r="B380" s="38" t="s">
        <v>11</v>
      </c>
      <c r="C380" s="38" t="s">
        <v>3088</v>
      </c>
      <c r="D380" s="38" t="str">
        <f>Tabla20[[#This Row],[cedula]]&amp;Tabla20[[#This Row],[ctapresup]]</f>
        <v>001188716802.1.1.1.01</v>
      </c>
      <c r="E380" s="38" t="s">
        <v>2125</v>
      </c>
      <c r="F380" s="38" t="str">
        <f>_xlfn.XLOOKUP(Tabla20[[#This Row],[cedula]],TMODELO[Numero Documento],TMODELO[Empleado])</f>
        <v>JESUS REYNALDO RODRIGUEZ MOYA</v>
      </c>
      <c r="G380" s="38" t="str">
        <f>_xlfn.XLOOKUP(Tabla20[[#This Row],[cedula]],TMODELO[Numero Documento],TMODELO[Cargo])</f>
        <v>JARDINERO (A)</v>
      </c>
      <c r="H380" s="38" t="str">
        <f>_xlfn.XLOOKUP(Tabla20[[#This Row],[cedula]],TMODELO[Numero Documento],TMODELO[Lugar Funciones])</f>
        <v>DIVISION DE MAYORDOMIA</v>
      </c>
      <c r="I380" s="45" t="str">
        <f>_xlfn.XLOOKUP(Tabla20[[#This Row],[cedula]],TCARRERA[CEDULA],TCARRERA[CATEGORIA DEL SERVIDOR],"")</f>
        <v/>
      </c>
      <c r="J380" s="45" t="str">
        <f>Tabla20[[#This Row],[TIPO]]</f>
        <v>FIJO</v>
      </c>
      <c r="K38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0" s="24" t="str">
        <f>IF(Tabla20[[#This Row],[CARRERA]]="CARRERA ADMINISTRATIVA",Tabla20[[#This Row],[CARRERA]],Tabla20[[#This Row],[STATUS]])</f>
        <v>ESTATUTO SIMPLIFICADO</v>
      </c>
      <c r="M380" s="35" t="str">
        <f>IF(Tabla20[[#This Row],[TIPO]]="Temporales",_xlfn.XLOOKUP(Tabla20[[#This Row],[NOMBRE Y APELLIDO]],TFECHAS[NOMBRE Y APELLIDO],TFECHAS[DESDE]),"")</f>
        <v/>
      </c>
      <c r="N380" s="35" t="str">
        <f>IF(Tabla20[[#This Row],[TIPO]]="Temporales",_xlfn.XLOOKUP(Tabla20[[#This Row],[NOMBRE Y APELLIDO]],TFECHAS[NOMBRE Y APELLIDO],TFECHAS[HASTA]),"")</f>
        <v/>
      </c>
      <c r="O380" s="39">
        <f>_xlfn.XLOOKUP(Tabla20[[#This Row],[COD]],TMES[COD],TMES[sbruto])</f>
        <v>20000</v>
      </c>
      <c r="P380" s="41">
        <f>_xlfn.XLOOKUP(Tabla20[[#This Row],[COD]],TMES[COD],TMES[ISR])</f>
        <v>0</v>
      </c>
      <c r="Q380" s="40">
        <f>_xlfn.XLOOKUP(Tabla20[[#This Row],[COD]],TMES[COD],TMES[SFS])</f>
        <v>608</v>
      </c>
      <c r="R380" s="40">
        <f>_xlfn.XLOOKUP(Tabla20[[#This Row],[COD]],TMES[COD],TMES[AFP])</f>
        <v>574</v>
      </c>
      <c r="S380" s="40">
        <f>Tabla20[[#This Row],[sbruto]]-SUM(Tabla20[[#This Row],[ISR]:[AFP]])-Tabla20[[#This Row],[sneto]]</f>
        <v>14883.83</v>
      </c>
      <c r="T380" s="40">
        <f>_xlfn.XLOOKUP(Tabla20[[#This Row],[COD]],TMES[COD],TMES[sneto])</f>
        <v>3934.17</v>
      </c>
      <c r="U380" s="28" t="str">
        <f>_xlfn.XLOOKUP(Tabla20[[#This Row],[cedula]],Tabla11[Numero Documento],Tabla11[GEN])</f>
        <v>M</v>
      </c>
      <c r="V380" s="29" t="str">
        <f>_xlfn.XLOOKUP(Tabla20[[#This Row],[cedula]],TMODELO[Numero Documento],TMODELO[Lugar Funciones Codigo])</f>
        <v>01.83.00.00.11.02.03</v>
      </c>
    </row>
    <row r="381" spans="1:22" hidden="1">
      <c r="A381" s="38" t="s">
        <v>3052</v>
      </c>
      <c r="B381" s="38" t="s">
        <v>11</v>
      </c>
      <c r="C381" s="38" t="s">
        <v>3088</v>
      </c>
      <c r="D381" s="38" t="str">
        <f>Tabla20[[#This Row],[cedula]]&amp;Tabla20[[#This Row],[ctapresup]]</f>
        <v>001026480782.1.1.1.01</v>
      </c>
      <c r="E381" s="38" t="s">
        <v>2178</v>
      </c>
      <c r="F381" s="38" t="str">
        <f>_xlfn.XLOOKUP(Tabla20[[#This Row],[cedula]],TMODELO[Numero Documento],TMODELO[Empleado])</f>
        <v>MARCELINA BUSI BERROA</v>
      </c>
      <c r="G381" s="38" t="str">
        <f>_xlfn.XLOOKUP(Tabla20[[#This Row],[cedula]],TMODELO[Numero Documento],TMODELO[Cargo])</f>
        <v>CONSERJE</v>
      </c>
      <c r="H381" s="38" t="str">
        <f>_xlfn.XLOOKUP(Tabla20[[#This Row],[cedula]],TMODELO[Numero Documento],TMODELO[Lugar Funciones])</f>
        <v>DIVISION DE MAYORDOMIA</v>
      </c>
      <c r="I381" s="45" t="str">
        <f>_xlfn.XLOOKUP(Tabla20[[#This Row],[cedula]],TCARRERA[CEDULA],TCARRERA[CATEGORIA DEL SERVIDOR],"")</f>
        <v/>
      </c>
      <c r="J381" s="45" t="str">
        <f>Tabla20[[#This Row],[TIPO]]</f>
        <v>FIJO</v>
      </c>
      <c r="K38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1" s="24" t="str">
        <f>IF(Tabla20[[#This Row],[CARRERA]]="CARRERA ADMINISTRATIVA",Tabla20[[#This Row],[CARRERA]],Tabla20[[#This Row],[STATUS]])</f>
        <v>ESTATUTO SIMPLIFICADO</v>
      </c>
      <c r="M381" s="34" t="str">
        <f>IF(Tabla20[[#This Row],[TIPO]]="Temporales",_xlfn.XLOOKUP(Tabla20[[#This Row],[NOMBRE Y APELLIDO]],TFECHAS[NOMBRE Y APELLIDO],TFECHAS[DESDE]),"")</f>
        <v/>
      </c>
      <c r="N381" s="34" t="str">
        <f>IF(Tabla20[[#This Row],[TIPO]]="Temporales",_xlfn.XLOOKUP(Tabla20[[#This Row],[NOMBRE Y APELLIDO]],TFECHAS[NOMBRE Y APELLIDO],TFECHAS[HASTA]),"")</f>
        <v/>
      </c>
      <c r="O381" s="39">
        <f>_xlfn.XLOOKUP(Tabla20[[#This Row],[COD]],TMES[COD],TMES[sbruto])</f>
        <v>20000</v>
      </c>
      <c r="P381" s="41">
        <f>_xlfn.XLOOKUP(Tabla20[[#This Row],[COD]],TMES[COD],TMES[ISR])</f>
        <v>0</v>
      </c>
      <c r="Q381" s="40">
        <f>_xlfn.XLOOKUP(Tabla20[[#This Row],[COD]],TMES[COD],TMES[SFS])</f>
        <v>608</v>
      </c>
      <c r="R381" s="40">
        <f>_xlfn.XLOOKUP(Tabla20[[#This Row],[COD]],TMES[COD],TMES[AFP])</f>
        <v>574</v>
      </c>
      <c r="S381" s="40">
        <f>Tabla20[[#This Row],[sbruto]]-SUM(Tabla20[[#This Row],[ISR]:[AFP]])-Tabla20[[#This Row],[sneto]]</f>
        <v>8609.7900000000009</v>
      </c>
      <c r="T381" s="40">
        <f>_xlfn.XLOOKUP(Tabla20[[#This Row],[COD]],TMES[COD],TMES[sneto])</f>
        <v>10208.209999999999</v>
      </c>
      <c r="U381" s="28" t="str">
        <f>_xlfn.XLOOKUP(Tabla20[[#This Row],[cedula]],Tabla11[Numero Documento],Tabla11[GEN])</f>
        <v>F</v>
      </c>
      <c r="V381" s="29" t="str">
        <f>_xlfn.XLOOKUP(Tabla20[[#This Row],[cedula]],TMODELO[Numero Documento],TMODELO[Lugar Funciones Codigo])</f>
        <v>01.83.00.00.11.02.03</v>
      </c>
    </row>
    <row r="382" spans="1:22" hidden="1">
      <c r="A382" s="38" t="s">
        <v>3052</v>
      </c>
      <c r="B382" s="38" t="s">
        <v>11</v>
      </c>
      <c r="C382" s="38" t="s">
        <v>3088</v>
      </c>
      <c r="D382" s="38" t="str">
        <f>Tabla20[[#This Row],[cedula]]&amp;Tabla20[[#This Row],[ctapresup]]</f>
        <v>001176779892.1.1.1.01</v>
      </c>
      <c r="E382" s="38" t="s">
        <v>1354</v>
      </c>
      <c r="F382" s="38" t="str">
        <f>_xlfn.XLOOKUP(Tabla20[[#This Row],[cedula]],TMODELO[Numero Documento],TMODELO[Empleado])</f>
        <v>MARIA MERCEDES BAUTISTA SANCHEZ</v>
      </c>
      <c r="G382" s="38" t="str">
        <f>_xlfn.XLOOKUP(Tabla20[[#This Row],[cedula]],TMODELO[Numero Documento],TMODELO[Cargo])</f>
        <v>CONSERJE</v>
      </c>
      <c r="H382" s="38" t="str">
        <f>_xlfn.XLOOKUP(Tabla20[[#This Row],[cedula]],TMODELO[Numero Documento],TMODELO[Lugar Funciones])</f>
        <v>DIVISION DE MAYORDOMIA</v>
      </c>
      <c r="I382" s="45" t="str">
        <f>_xlfn.XLOOKUP(Tabla20[[#This Row],[cedula]],TCARRERA[CEDULA],TCARRERA[CATEGORIA DEL SERVIDOR],"")</f>
        <v>CARRERA ADMINISTRATIVA</v>
      </c>
      <c r="J382" s="45" t="str">
        <f>Tabla20[[#This Row],[TIPO]]</f>
        <v>FIJO</v>
      </c>
      <c r="K38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2" s="24" t="str">
        <f>IF(Tabla20[[#This Row],[CARRERA]]="CARRERA ADMINISTRATIVA",Tabla20[[#This Row],[CARRERA]],Tabla20[[#This Row],[STATUS]])</f>
        <v>CARRERA ADMINISTRATIVA</v>
      </c>
      <c r="M382" s="34" t="str">
        <f>IF(Tabla20[[#This Row],[TIPO]]="Temporales",_xlfn.XLOOKUP(Tabla20[[#This Row],[NOMBRE Y APELLIDO]],TFECHAS[NOMBRE Y APELLIDO],TFECHAS[DESDE]),"")</f>
        <v/>
      </c>
      <c r="N382" s="34" t="str">
        <f>IF(Tabla20[[#This Row],[TIPO]]="Temporales",_xlfn.XLOOKUP(Tabla20[[#This Row],[NOMBRE Y APELLIDO]],TFECHAS[NOMBRE Y APELLIDO],TFECHAS[HASTA]),"")</f>
        <v/>
      </c>
      <c r="O382" s="39">
        <f>_xlfn.XLOOKUP(Tabla20[[#This Row],[COD]],TMES[COD],TMES[sbruto])</f>
        <v>20000</v>
      </c>
      <c r="P382" s="41">
        <f>_xlfn.XLOOKUP(Tabla20[[#This Row],[COD]],TMES[COD],TMES[ISR])</f>
        <v>0</v>
      </c>
      <c r="Q382" s="40">
        <f>_xlfn.XLOOKUP(Tabla20[[#This Row],[COD]],TMES[COD],TMES[SFS])</f>
        <v>608</v>
      </c>
      <c r="R382" s="40">
        <f>_xlfn.XLOOKUP(Tabla20[[#This Row],[COD]],TMES[COD],TMES[AFP])</f>
        <v>574</v>
      </c>
      <c r="S382" s="40">
        <f>Tabla20[[#This Row],[sbruto]]-SUM(Tabla20[[#This Row],[ISR]:[AFP]])-Tabla20[[#This Row],[sneto]]</f>
        <v>14365.11</v>
      </c>
      <c r="T382" s="40">
        <f>_xlfn.XLOOKUP(Tabla20[[#This Row],[COD]],TMES[COD],TMES[sneto])</f>
        <v>4452.8900000000003</v>
      </c>
      <c r="U382" s="28" t="str">
        <f>_xlfn.XLOOKUP(Tabla20[[#This Row],[cedula]],Tabla11[Numero Documento],Tabla11[GEN])</f>
        <v>F</v>
      </c>
      <c r="V382" s="29" t="str">
        <f>_xlfn.XLOOKUP(Tabla20[[#This Row],[cedula]],TMODELO[Numero Documento],TMODELO[Lugar Funciones Codigo])</f>
        <v>01.83.00.00.11.02.03</v>
      </c>
    </row>
    <row r="383" spans="1:22" hidden="1">
      <c r="A383" s="38" t="s">
        <v>3052</v>
      </c>
      <c r="B383" s="38" t="s">
        <v>11</v>
      </c>
      <c r="C383" s="38" t="s">
        <v>3088</v>
      </c>
      <c r="D383" s="38" t="str">
        <f>Tabla20[[#This Row],[cedula]]&amp;Tabla20[[#This Row],[ctapresup]]</f>
        <v>001001046032.1.1.1.01</v>
      </c>
      <c r="E383" s="38" t="s">
        <v>2201</v>
      </c>
      <c r="F383" s="38" t="str">
        <f>_xlfn.XLOOKUP(Tabla20[[#This Row],[cedula]],TMODELO[Numero Documento],TMODELO[Empleado])</f>
        <v>NOEMI TORRE MERCEDES</v>
      </c>
      <c r="G383" s="38" t="str">
        <f>_xlfn.XLOOKUP(Tabla20[[#This Row],[cedula]],TMODELO[Numero Documento],TMODELO[Cargo])</f>
        <v>CONSERJE</v>
      </c>
      <c r="H383" s="38" t="str">
        <f>_xlfn.XLOOKUP(Tabla20[[#This Row],[cedula]],TMODELO[Numero Documento],TMODELO[Lugar Funciones])</f>
        <v>DIVISION DE MAYORDOMIA</v>
      </c>
      <c r="I383" s="45" t="str">
        <f>_xlfn.XLOOKUP(Tabla20[[#This Row],[cedula]],TCARRERA[CEDULA],TCARRERA[CATEGORIA DEL SERVIDOR],"")</f>
        <v/>
      </c>
      <c r="J383" s="45" t="str">
        <f>Tabla20[[#This Row],[TIPO]]</f>
        <v>FIJO</v>
      </c>
      <c r="K38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3" s="24" t="str">
        <f>IF(Tabla20[[#This Row],[CARRERA]]="CARRERA ADMINISTRATIVA",Tabla20[[#This Row],[CARRERA]],Tabla20[[#This Row],[STATUS]])</f>
        <v>ESTATUTO SIMPLIFICADO</v>
      </c>
      <c r="M383" s="35" t="str">
        <f>IF(Tabla20[[#This Row],[TIPO]]="Temporales",_xlfn.XLOOKUP(Tabla20[[#This Row],[NOMBRE Y APELLIDO]],TFECHAS[NOMBRE Y APELLIDO],TFECHAS[DESDE]),"")</f>
        <v/>
      </c>
      <c r="N383" s="35" t="str">
        <f>IF(Tabla20[[#This Row],[TIPO]]="Temporales",_xlfn.XLOOKUP(Tabla20[[#This Row],[NOMBRE Y APELLIDO]],TFECHAS[NOMBRE Y APELLIDO],TFECHAS[HASTA]),"")</f>
        <v/>
      </c>
      <c r="O383" s="39">
        <f>_xlfn.XLOOKUP(Tabla20[[#This Row],[COD]],TMES[COD],TMES[sbruto])</f>
        <v>20000</v>
      </c>
      <c r="P383" s="44">
        <f>_xlfn.XLOOKUP(Tabla20[[#This Row],[COD]],TMES[COD],TMES[ISR])</f>
        <v>0</v>
      </c>
      <c r="Q383" s="40">
        <f>_xlfn.XLOOKUP(Tabla20[[#This Row],[COD]],TMES[COD],TMES[SFS])</f>
        <v>608</v>
      </c>
      <c r="R383" s="40">
        <f>_xlfn.XLOOKUP(Tabla20[[#This Row],[COD]],TMES[COD],TMES[AFP])</f>
        <v>574</v>
      </c>
      <c r="S383" s="40">
        <f>Tabla20[[#This Row],[sbruto]]-SUM(Tabla20[[#This Row],[ISR]:[AFP]])-Tabla20[[#This Row],[sneto]]</f>
        <v>1921</v>
      </c>
      <c r="T383" s="40">
        <f>_xlfn.XLOOKUP(Tabla20[[#This Row],[COD]],TMES[COD],TMES[sneto])</f>
        <v>16897</v>
      </c>
      <c r="U383" s="28" t="str">
        <f>_xlfn.XLOOKUP(Tabla20[[#This Row],[cedula]],Tabla11[Numero Documento],Tabla11[GEN])</f>
        <v>F</v>
      </c>
      <c r="V383" s="29" t="str">
        <f>_xlfn.XLOOKUP(Tabla20[[#This Row],[cedula]],TMODELO[Numero Documento],TMODELO[Lugar Funciones Codigo])</f>
        <v>01.83.00.00.11.02.03</v>
      </c>
    </row>
    <row r="384" spans="1:22" hidden="1">
      <c r="A384" s="38" t="s">
        <v>3052</v>
      </c>
      <c r="B384" s="38" t="s">
        <v>11</v>
      </c>
      <c r="C384" s="38" t="s">
        <v>3088</v>
      </c>
      <c r="D384" s="38" t="str">
        <f>Tabla20[[#This Row],[cedula]]&amp;Tabla20[[#This Row],[ctapresup]]</f>
        <v>001170006872.1.1.1.01</v>
      </c>
      <c r="E384" s="38" t="s">
        <v>2272</v>
      </c>
      <c r="F384" s="38" t="str">
        <f>_xlfn.XLOOKUP(Tabla20[[#This Row],[cedula]],TMODELO[Numero Documento],TMODELO[Empleado])</f>
        <v>WENDI ARACELIS PEREZ BRITO</v>
      </c>
      <c r="G384" s="38" t="str">
        <f>_xlfn.XLOOKUP(Tabla20[[#This Row],[cedula]],TMODELO[Numero Documento],TMODELO[Cargo])</f>
        <v>CONSERJE</v>
      </c>
      <c r="H384" s="38" t="str">
        <f>_xlfn.XLOOKUP(Tabla20[[#This Row],[cedula]],TMODELO[Numero Documento],TMODELO[Lugar Funciones])</f>
        <v>DIVISION DE MAYORDOMIA</v>
      </c>
      <c r="I384" s="45" t="str">
        <f>_xlfn.XLOOKUP(Tabla20[[#This Row],[cedula]],TCARRERA[CEDULA],TCARRERA[CATEGORIA DEL SERVIDOR],"")</f>
        <v/>
      </c>
      <c r="J384" s="45" t="str">
        <f>Tabla20[[#This Row],[TIPO]]</f>
        <v>FIJO</v>
      </c>
      <c r="K38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4" s="24" t="str">
        <f>IF(Tabla20[[#This Row],[CARRERA]]="CARRERA ADMINISTRATIVA",Tabla20[[#This Row],[CARRERA]],Tabla20[[#This Row],[STATUS]])</f>
        <v>ESTATUTO SIMPLIFICADO</v>
      </c>
      <c r="M384" s="35" t="str">
        <f>IF(Tabla20[[#This Row],[TIPO]]="Temporales",_xlfn.XLOOKUP(Tabla20[[#This Row],[NOMBRE Y APELLIDO]],TFECHAS[NOMBRE Y APELLIDO],TFECHAS[DESDE]),"")</f>
        <v/>
      </c>
      <c r="N384" s="35" t="str">
        <f>IF(Tabla20[[#This Row],[TIPO]]="Temporales",_xlfn.XLOOKUP(Tabla20[[#This Row],[NOMBRE Y APELLIDO]],TFECHAS[NOMBRE Y APELLIDO],TFECHAS[HASTA]),"")</f>
        <v/>
      </c>
      <c r="O384" s="39">
        <f>_xlfn.XLOOKUP(Tabla20[[#This Row],[COD]],TMES[COD],TMES[sbruto])</f>
        <v>16500</v>
      </c>
      <c r="P384" s="41">
        <f>_xlfn.XLOOKUP(Tabla20[[#This Row],[COD]],TMES[COD],TMES[ISR])</f>
        <v>0</v>
      </c>
      <c r="Q384" s="40">
        <f>_xlfn.XLOOKUP(Tabla20[[#This Row],[COD]],TMES[COD],TMES[SFS])</f>
        <v>501.6</v>
      </c>
      <c r="R384" s="40">
        <f>_xlfn.XLOOKUP(Tabla20[[#This Row],[COD]],TMES[COD],TMES[AFP])</f>
        <v>473.55</v>
      </c>
      <c r="S384" s="40">
        <f>Tabla20[[#This Row],[sbruto]]-SUM(Tabla20[[#This Row],[ISR]:[AFP]])-Tabla20[[#This Row],[sneto]]</f>
        <v>1071</v>
      </c>
      <c r="T384" s="40">
        <f>_xlfn.XLOOKUP(Tabla20[[#This Row],[COD]],TMES[COD],TMES[sneto])</f>
        <v>14453.85</v>
      </c>
      <c r="U384" s="28" t="str">
        <f>_xlfn.XLOOKUP(Tabla20[[#This Row],[cedula]],Tabla11[Numero Documento],Tabla11[GEN])</f>
        <v>F</v>
      </c>
      <c r="V384" s="29" t="str">
        <f>_xlfn.XLOOKUP(Tabla20[[#This Row],[cedula]],TMODELO[Numero Documento],TMODELO[Lugar Funciones Codigo])</f>
        <v>01.83.00.00.11.02.03</v>
      </c>
    </row>
    <row r="385" spans="1:22" hidden="1">
      <c r="A385" s="38" t="s">
        <v>3052</v>
      </c>
      <c r="B385" s="38" t="s">
        <v>11</v>
      </c>
      <c r="C385" s="38" t="s">
        <v>3088</v>
      </c>
      <c r="D385" s="38" t="str">
        <f>Tabla20[[#This Row],[cedula]]&amp;Tabla20[[#This Row],[ctapresup]]</f>
        <v>402294531012.1.1.1.01</v>
      </c>
      <c r="E385" s="38" t="s">
        <v>2056</v>
      </c>
      <c r="F385" s="38" t="str">
        <f>_xlfn.XLOOKUP(Tabla20[[#This Row],[cedula]],TMODELO[Numero Documento],TMODELO[Empleado])</f>
        <v>CHARLENNY MICHEL TAVERAS CARVAJAL</v>
      </c>
      <c r="G385" s="38" t="str">
        <f>_xlfn.XLOOKUP(Tabla20[[#This Row],[cedula]],TMODELO[Numero Documento],TMODELO[Cargo])</f>
        <v>CONSERJE</v>
      </c>
      <c r="H385" s="38" t="str">
        <f>_xlfn.XLOOKUP(Tabla20[[#This Row],[cedula]],TMODELO[Numero Documento],TMODELO[Lugar Funciones])</f>
        <v>DIVISION DE MAYORDOMIA</v>
      </c>
      <c r="I385" s="45" t="str">
        <f>_xlfn.XLOOKUP(Tabla20[[#This Row],[cedula]],TCARRERA[CEDULA],TCARRERA[CATEGORIA DEL SERVIDOR],"")</f>
        <v/>
      </c>
      <c r="J385" s="45" t="str">
        <f>Tabla20[[#This Row],[TIPO]]</f>
        <v>FIJO</v>
      </c>
      <c r="K38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5" s="24" t="str">
        <f>IF(Tabla20[[#This Row],[CARRERA]]="CARRERA ADMINISTRATIVA",Tabla20[[#This Row],[CARRERA]],Tabla20[[#This Row],[STATUS]])</f>
        <v>ESTATUTO SIMPLIFICADO</v>
      </c>
      <c r="M385" s="35" t="str">
        <f>IF(Tabla20[[#This Row],[TIPO]]="Temporales",_xlfn.XLOOKUP(Tabla20[[#This Row],[NOMBRE Y APELLIDO]],TFECHAS[NOMBRE Y APELLIDO],TFECHAS[DESDE]),"")</f>
        <v/>
      </c>
      <c r="N385" s="35" t="str">
        <f>IF(Tabla20[[#This Row],[TIPO]]="Temporales",_xlfn.XLOOKUP(Tabla20[[#This Row],[NOMBRE Y APELLIDO]],TFECHAS[NOMBRE Y APELLIDO],TFECHAS[HASTA]),"")</f>
        <v/>
      </c>
      <c r="O385" s="39">
        <f>_xlfn.XLOOKUP(Tabla20[[#This Row],[COD]],TMES[COD],TMES[sbruto])</f>
        <v>16000</v>
      </c>
      <c r="P385" s="44">
        <f>_xlfn.XLOOKUP(Tabla20[[#This Row],[COD]],TMES[COD],TMES[ISR])</f>
        <v>0</v>
      </c>
      <c r="Q385" s="40">
        <f>_xlfn.XLOOKUP(Tabla20[[#This Row],[COD]],TMES[COD],TMES[SFS])</f>
        <v>486.4</v>
      </c>
      <c r="R385" s="40">
        <f>_xlfn.XLOOKUP(Tabla20[[#This Row],[COD]],TMES[COD],TMES[AFP])</f>
        <v>459.2</v>
      </c>
      <c r="S385" s="40">
        <f>Tabla20[[#This Row],[sbruto]]-SUM(Tabla20[[#This Row],[ISR]:[AFP]])-Tabla20[[#This Row],[sneto]]</f>
        <v>25</v>
      </c>
      <c r="T385" s="40">
        <f>_xlfn.XLOOKUP(Tabla20[[#This Row],[COD]],TMES[COD],TMES[sneto])</f>
        <v>15029.4</v>
      </c>
      <c r="U385" s="28" t="str">
        <f>_xlfn.XLOOKUP(Tabla20[[#This Row],[cedula]],Tabla11[Numero Documento],Tabla11[GEN])</f>
        <v>F</v>
      </c>
      <c r="V385" s="29" t="str">
        <f>_xlfn.XLOOKUP(Tabla20[[#This Row],[cedula]],TMODELO[Numero Documento],TMODELO[Lugar Funciones Codigo])</f>
        <v>01.83.00.00.11.02.03</v>
      </c>
    </row>
    <row r="386" spans="1:22" hidden="1">
      <c r="A386" s="38" t="s">
        <v>3052</v>
      </c>
      <c r="B386" s="38" t="s">
        <v>11</v>
      </c>
      <c r="C386" s="38" t="s">
        <v>3088</v>
      </c>
      <c r="D386" s="38" t="str">
        <f>Tabla20[[#This Row],[cedula]]&amp;Tabla20[[#This Row],[ctapresup]]</f>
        <v>001149388552.1.1.1.01</v>
      </c>
      <c r="E386" s="38" t="s">
        <v>2244</v>
      </c>
      <c r="F386" s="38" t="str">
        <f>_xlfn.XLOOKUP(Tabla20[[#This Row],[cedula]],TMODELO[Numero Documento],TMODELO[Empleado])</f>
        <v>ROSA ANGELICA NELCIDA NUÑEZ CASTRO</v>
      </c>
      <c r="G386" s="38" t="str">
        <f>_xlfn.XLOOKUP(Tabla20[[#This Row],[cedula]],TMODELO[Numero Documento],TMODELO[Cargo])</f>
        <v>CONSERJE</v>
      </c>
      <c r="H386" s="38" t="str">
        <f>_xlfn.XLOOKUP(Tabla20[[#This Row],[cedula]],TMODELO[Numero Documento],TMODELO[Lugar Funciones])</f>
        <v>DIVISION DE MAYORDOMIA</v>
      </c>
      <c r="I386" s="45" t="str">
        <f>_xlfn.XLOOKUP(Tabla20[[#This Row],[cedula]],TCARRERA[CEDULA],TCARRERA[CATEGORIA DEL SERVIDOR],"")</f>
        <v/>
      </c>
      <c r="J386" s="45" t="str">
        <f>Tabla20[[#This Row],[TIPO]]</f>
        <v>FIJO</v>
      </c>
      <c r="K38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6" s="24" t="str">
        <f>IF(Tabla20[[#This Row],[CARRERA]]="CARRERA ADMINISTRATIVA",Tabla20[[#This Row],[CARRERA]],Tabla20[[#This Row],[STATUS]])</f>
        <v>ESTATUTO SIMPLIFICADO</v>
      </c>
      <c r="M386" s="35" t="str">
        <f>IF(Tabla20[[#This Row],[TIPO]]="Temporales",_xlfn.XLOOKUP(Tabla20[[#This Row],[NOMBRE Y APELLIDO]],TFECHAS[NOMBRE Y APELLIDO],TFECHAS[DESDE]),"")</f>
        <v/>
      </c>
      <c r="N386" s="35" t="str">
        <f>IF(Tabla20[[#This Row],[TIPO]]="Temporales",_xlfn.XLOOKUP(Tabla20[[#This Row],[NOMBRE Y APELLIDO]],TFECHAS[NOMBRE Y APELLIDO],TFECHAS[HASTA]),"")</f>
        <v/>
      </c>
      <c r="O386" s="39">
        <f>_xlfn.XLOOKUP(Tabla20[[#This Row],[COD]],TMES[COD],TMES[sbruto])</f>
        <v>15000</v>
      </c>
      <c r="P386" s="44">
        <f>_xlfn.XLOOKUP(Tabla20[[#This Row],[COD]],TMES[COD],TMES[ISR])</f>
        <v>0</v>
      </c>
      <c r="Q386" s="40">
        <f>_xlfn.XLOOKUP(Tabla20[[#This Row],[COD]],TMES[COD],TMES[SFS])</f>
        <v>456</v>
      </c>
      <c r="R386" s="40">
        <f>_xlfn.XLOOKUP(Tabla20[[#This Row],[COD]],TMES[COD],TMES[AFP])</f>
        <v>430.5</v>
      </c>
      <c r="S386" s="40">
        <f>Tabla20[[#This Row],[sbruto]]-SUM(Tabla20[[#This Row],[ISR]:[AFP]])-Tabla20[[#This Row],[sneto]]</f>
        <v>1647.6100000000006</v>
      </c>
      <c r="T386" s="40">
        <f>_xlfn.XLOOKUP(Tabla20[[#This Row],[COD]],TMES[COD],TMES[sneto])</f>
        <v>12465.89</v>
      </c>
      <c r="U386" s="28" t="str">
        <f>_xlfn.XLOOKUP(Tabla20[[#This Row],[cedula]],Tabla11[Numero Documento],Tabla11[GEN])</f>
        <v>F</v>
      </c>
      <c r="V386" s="29" t="str">
        <f>_xlfn.XLOOKUP(Tabla20[[#This Row],[cedula]],TMODELO[Numero Documento],TMODELO[Lugar Funciones Codigo])</f>
        <v>01.83.00.00.11.02.03</v>
      </c>
    </row>
    <row r="387" spans="1:22" hidden="1">
      <c r="A387" s="38" t="s">
        <v>3052</v>
      </c>
      <c r="B387" s="38" t="s">
        <v>11</v>
      </c>
      <c r="C387" s="38" t="s">
        <v>3088</v>
      </c>
      <c r="D387" s="38" t="str">
        <f>Tabla20[[#This Row],[cedula]]&amp;Tabla20[[#This Row],[ctapresup]]</f>
        <v>059000909442.1.1.1.01</v>
      </c>
      <c r="E387" s="38" t="s">
        <v>2170</v>
      </c>
      <c r="F387" s="38" t="str">
        <f>_xlfn.XLOOKUP(Tabla20[[#This Row],[cedula]],TMODELO[Numero Documento],TMODELO[Empleado])</f>
        <v>LUCRECIO AMPARO</v>
      </c>
      <c r="G387" s="38" t="str">
        <f>_xlfn.XLOOKUP(Tabla20[[#This Row],[cedula]],TMODELO[Numero Documento],TMODELO[Cargo])</f>
        <v>MENSAJERO</v>
      </c>
      <c r="H387" s="38" t="str">
        <f>_xlfn.XLOOKUP(Tabla20[[#This Row],[cedula]],TMODELO[Numero Documento],TMODELO[Lugar Funciones])</f>
        <v>DIVISION DE MAYORDOMIA</v>
      </c>
      <c r="I387" s="45" t="str">
        <f>_xlfn.XLOOKUP(Tabla20[[#This Row],[cedula]],TCARRERA[CEDULA],TCARRERA[CATEGORIA DEL SERVIDOR],"")</f>
        <v/>
      </c>
      <c r="J387" s="45" t="str">
        <f>Tabla20[[#This Row],[TIPO]]</f>
        <v>FIJO</v>
      </c>
      <c r="K38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87" s="24" t="str">
        <f>IF(Tabla20[[#This Row],[CARRERA]]="CARRERA ADMINISTRATIVA",Tabla20[[#This Row],[CARRERA]],Tabla20[[#This Row],[STATUS]])</f>
        <v>FIJO</v>
      </c>
      <c r="M387" s="35" t="str">
        <f>IF(Tabla20[[#This Row],[TIPO]]="Temporales",_xlfn.XLOOKUP(Tabla20[[#This Row],[NOMBRE Y APELLIDO]],TFECHAS[NOMBRE Y APELLIDO],TFECHAS[DESDE]),"")</f>
        <v/>
      </c>
      <c r="N387" s="35" t="str">
        <f>IF(Tabla20[[#This Row],[TIPO]]="Temporales",_xlfn.XLOOKUP(Tabla20[[#This Row],[NOMBRE Y APELLIDO]],TFECHAS[NOMBRE Y APELLIDO],TFECHAS[HASTA]),"")</f>
        <v/>
      </c>
      <c r="O387" s="39">
        <f>_xlfn.XLOOKUP(Tabla20[[#This Row],[COD]],TMES[COD],TMES[sbruto])</f>
        <v>13200</v>
      </c>
      <c r="P387" s="44">
        <f>_xlfn.XLOOKUP(Tabla20[[#This Row],[COD]],TMES[COD],TMES[ISR])</f>
        <v>0</v>
      </c>
      <c r="Q387" s="40">
        <f>_xlfn.XLOOKUP(Tabla20[[#This Row],[COD]],TMES[COD],TMES[SFS])</f>
        <v>401.28</v>
      </c>
      <c r="R387" s="40">
        <f>_xlfn.XLOOKUP(Tabla20[[#This Row],[COD]],TMES[COD],TMES[AFP])</f>
        <v>378.84</v>
      </c>
      <c r="S387" s="40">
        <f>Tabla20[[#This Row],[sbruto]]-SUM(Tabla20[[#This Row],[ISR]:[AFP]])-Tabla20[[#This Row],[sneto]]</f>
        <v>1163.0000000000018</v>
      </c>
      <c r="T387" s="40">
        <f>_xlfn.XLOOKUP(Tabla20[[#This Row],[COD]],TMES[COD],TMES[sneto])</f>
        <v>11256.88</v>
      </c>
      <c r="U387" s="28" t="str">
        <f>_xlfn.XLOOKUP(Tabla20[[#This Row],[cedula]],Tabla11[Numero Documento],Tabla11[GEN])</f>
        <v>M</v>
      </c>
      <c r="V387" s="29" t="str">
        <f>_xlfn.XLOOKUP(Tabla20[[#This Row],[cedula]],TMODELO[Numero Documento],TMODELO[Lugar Funciones Codigo])</f>
        <v>01.83.00.00.11.02.03</v>
      </c>
    </row>
    <row r="388" spans="1:22" hidden="1">
      <c r="A388" s="38" t="s">
        <v>3052</v>
      </c>
      <c r="B388" s="38" t="s">
        <v>11</v>
      </c>
      <c r="C388" s="38" t="s">
        <v>3088</v>
      </c>
      <c r="D388" s="38" t="str">
        <f>Tabla20[[#This Row],[cedula]]&amp;Tabla20[[#This Row],[ctapresup]]</f>
        <v>001068565452.1.1.1.01</v>
      </c>
      <c r="E388" s="38" t="s">
        <v>2054</v>
      </c>
      <c r="F388" s="38" t="str">
        <f>_xlfn.XLOOKUP(Tabla20[[#This Row],[cedula]],TMODELO[Numero Documento],TMODELO[Empleado])</f>
        <v>CARMEN TERRERO</v>
      </c>
      <c r="G388" s="38" t="str">
        <f>_xlfn.XLOOKUP(Tabla20[[#This Row],[cedula]],TMODELO[Numero Documento],TMODELO[Cargo])</f>
        <v>CONSERJE</v>
      </c>
      <c r="H388" s="38" t="str">
        <f>_xlfn.XLOOKUP(Tabla20[[#This Row],[cedula]],TMODELO[Numero Documento],TMODELO[Lugar Funciones])</f>
        <v>DIVISION DE MAYORDOMIA</v>
      </c>
      <c r="I388" s="45" t="str">
        <f>_xlfn.XLOOKUP(Tabla20[[#This Row],[cedula]],TCARRERA[CEDULA],TCARRERA[CATEGORIA DEL SERVIDOR],"")</f>
        <v/>
      </c>
      <c r="J388" s="45" t="str">
        <f>Tabla20[[#This Row],[TIPO]]</f>
        <v>FIJO</v>
      </c>
      <c r="K38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8" s="24" t="str">
        <f>IF(Tabla20[[#This Row],[CARRERA]]="CARRERA ADMINISTRATIVA",Tabla20[[#This Row],[CARRERA]],Tabla20[[#This Row],[STATUS]])</f>
        <v>ESTATUTO SIMPLIFICADO</v>
      </c>
      <c r="M388" s="35" t="str">
        <f>IF(Tabla20[[#This Row],[TIPO]]="Temporales",_xlfn.XLOOKUP(Tabla20[[#This Row],[NOMBRE Y APELLIDO]],TFECHAS[NOMBRE Y APELLIDO],TFECHAS[DESDE]),"")</f>
        <v/>
      </c>
      <c r="N388" s="35" t="str">
        <f>IF(Tabla20[[#This Row],[TIPO]]="Temporales",_xlfn.XLOOKUP(Tabla20[[#This Row],[NOMBRE Y APELLIDO]],TFECHAS[NOMBRE Y APELLIDO],TFECHAS[HASTA]),"")</f>
        <v/>
      </c>
      <c r="O388" s="39">
        <f>_xlfn.XLOOKUP(Tabla20[[#This Row],[COD]],TMES[COD],TMES[sbruto])</f>
        <v>11000</v>
      </c>
      <c r="P388" s="44">
        <f>_xlfn.XLOOKUP(Tabla20[[#This Row],[COD]],TMES[COD],TMES[ISR])</f>
        <v>0</v>
      </c>
      <c r="Q388" s="40">
        <f>_xlfn.XLOOKUP(Tabla20[[#This Row],[COD]],TMES[COD],TMES[SFS])</f>
        <v>334.4</v>
      </c>
      <c r="R388" s="40">
        <f>_xlfn.XLOOKUP(Tabla20[[#This Row],[COD]],TMES[COD],TMES[AFP])</f>
        <v>315.7</v>
      </c>
      <c r="S388" s="40">
        <f>Tabla20[[#This Row],[sbruto]]-SUM(Tabla20[[#This Row],[ISR]:[AFP]])-Tabla20[[#This Row],[sneto]]</f>
        <v>451</v>
      </c>
      <c r="T388" s="40">
        <f>_xlfn.XLOOKUP(Tabla20[[#This Row],[COD]],TMES[COD],TMES[sneto])</f>
        <v>9898.9</v>
      </c>
      <c r="U388" s="28" t="str">
        <f>_xlfn.XLOOKUP(Tabla20[[#This Row],[cedula]],Tabla11[Numero Documento],Tabla11[GEN])</f>
        <v>F</v>
      </c>
      <c r="V388" s="29" t="str">
        <f>_xlfn.XLOOKUP(Tabla20[[#This Row],[cedula]],TMODELO[Numero Documento],TMODELO[Lugar Funciones Codigo])</f>
        <v>01.83.00.00.11.02.03</v>
      </c>
    </row>
    <row r="389" spans="1:22" hidden="1">
      <c r="A389" s="38" t="s">
        <v>3052</v>
      </c>
      <c r="B389" s="38" t="s">
        <v>11</v>
      </c>
      <c r="C389" s="38" t="s">
        <v>3088</v>
      </c>
      <c r="D389" s="38" t="str">
        <f>Tabla20[[#This Row],[cedula]]&amp;Tabla20[[#This Row],[ctapresup]]</f>
        <v>081000085752.1.1.1.01</v>
      </c>
      <c r="E389" s="38" t="s">
        <v>2041</v>
      </c>
      <c r="F389" s="38" t="str">
        <f>_xlfn.XLOOKUP(Tabla20[[#This Row],[cedula]],TMODELO[Numero Documento],TMODELO[Empleado])</f>
        <v>BASILISA MENDEZ GIL</v>
      </c>
      <c r="G389" s="38" t="str">
        <f>_xlfn.XLOOKUP(Tabla20[[#This Row],[cedula]],TMODELO[Numero Documento],TMODELO[Cargo])</f>
        <v>CONSERJE</v>
      </c>
      <c r="H389" s="38" t="str">
        <f>_xlfn.XLOOKUP(Tabla20[[#This Row],[cedula]],TMODELO[Numero Documento],TMODELO[Lugar Funciones])</f>
        <v>DIVISION DE MAYORDOMIA</v>
      </c>
      <c r="I389" s="45" t="str">
        <f>_xlfn.XLOOKUP(Tabla20[[#This Row],[cedula]],TCARRERA[CEDULA],TCARRERA[CATEGORIA DEL SERVIDOR],"")</f>
        <v/>
      </c>
      <c r="J389" s="45" t="str">
        <f>Tabla20[[#This Row],[TIPO]]</f>
        <v>FIJO</v>
      </c>
      <c r="K38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9" s="24" t="str">
        <f>IF(Tabla20[[#This Row],[CARRERA]]="CARRERA ADMINISTRATIVA",Tabla20[[#This Row],[CARRERA]],Tabla20[[#This Row],[STATUS]])</f>
        <v>ESTATUTO SIMPLIFICADO</v>
      </c>
      <c r="M389" s="35" t="str">
        <f>IF(Tabla20[[#This Row],[TIPO]]="Temporales",_xlfn.XLOOKUP(Tabla20[[#This Row],[NOMBRE Y APELLIDO]],TFECHAS[NOMBRE Y APELLIDO],TFECHAS[DESDE]),"")</f>
        <v/>
      </c>
      <c r="N389" s="35" t="str">
        <f>IF(Tabla20[[#This Row],[TIPO]]="Temporales",_xlfn.XLOOKUP(Tabla20[[#This Row],[NOMBRE Y APELLIDO]],TFECHAS[NOMBRE Y APELLIDO],TFECHAS[HASTA]),"")</f>
        <v/>
      </c>
      <c r="O389" s="39">
        <f>_xlfn.XLOOKUP(Tabla20[[#This Row],[COD]],TMES[COD],TMES[sbruto])</f>
        <v>10000</v>
      </c>
      <c r="P389" s="41">
        <f>_xlfn.XLOOKUP(Tabla20[[#This Row],[COD]],TMES[COD],TMES[ISR])</f>
        <v>0</v>
      </c>
      <c r="Q389" s="40">
        <f>_xlfn.XLOOKUP(Tabla20[[#This Row],[COD]],TMES[COD],TMES[SFS])</f>
        <v>304</v>
      </c>
      <c r="R389" s="40">
        <f>_xlfn.XLOOKUP(Tabla20[[#This Row],[COD]],TMES[COD],TMES[AFP])</f>
        <v>287</v>
      </c>
      <c r="S389" s="40">
        <f>Tabla20[[#This Row],[sbruto]]-SUM(Tabla20[[#This Row],[ISR]:[AFP]])-Tabla20[[#This Row],[sneto]]</f>
        <v>375</v>
      </c>
      <c r="T389" s="40">
        <f>_xlfn.XLOOKUP(Tabla20[[#This Row],[COD]],TMES[COD],TMES[sneto])</f>
        <v>9034</v>
      </c>
      <c r="U389" s="28" t="str">
        <f>_xlfn.XLOOKUP(Tabla20[[#This Row],[cedula]],Tabla11[Numero Documento],Tabla11[GEN])</f>
        <v>F</v>
      </c>
      <c r="V389" s="29" t="str">
        <f>_xlfn.XLOOKUP(Tabla20[[#This Row],[cedula]],TMODELO[Numero Documento],TMODELO[Lugar Funciones Codigo])</f>
        <v>01.83.00.00.11.02.03</v>
      </c>
    </row>
    <row r="390" spans="1:22" hidden="1">
      <c r="A390" s="38" t="s">
        <v>3052</v>
      </c>
      <c r="B390" s="38" t="s">
        <v>11</v>
      </c>
      <c r="C390" s="38" t="s">
        <v>3088</v>
      </c>
      <c r="D390" s="38" t="str">
        <f>Tabla20[[#This Row],[cedula]]&amp;Tabla20[[#This Row],[ctapresup]]</f>
        <v>001043070532.1.1.1.01</v>
      </c>
      <c r="E390" s="38" t="s">
        <v>2166</v>
      </c>
      <c r="F390" s="38" t="str">
        <f>_xlfn.XLOOKUP(Tabla20[[#This Row],[cedula]],TMODELO[Numero Documento],TMODELO[Empleado])</f>
        <v>LIDIA RODRIGUEZ</v>
      </c>
      <c r="G390" s="38" t="str">
        <f>_xlfn.XLOOKUP(Tabla20[[#This Row],[cedula]],TMODELO[Numero Documento],TMODELO[Cargo])</f>
        <v>CONSERJE</v>
      </c>
      <c r="H390" s="38" t="str">
        <f>_xlfn.XLOOKUP(Tabla20[[#This Row],[cedula]],TMODELO[Numero Documento],TMODELO[Lugar Funciones])</f>
        <v>DIVISION DE MAYORDOMIA</v>
      </c>
      <c r="I390" s="45" t="str">
        <f>_xlfn.XLOOKUP(Tabla20[[#This Row],[cedula]],TCARRERA[CEDULA],TCARRERA[CATEGORIA DEL SERVIDOR],"")</f>
        <v/>
      </c>
      <c r="J390" s="45" t="str">
        <f>Tabla20[[#This Row],[TIPO]]</f>
        <v>FIJO</v>
      </c>
      <c r="K39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90" s="24" t="str">
        <f>IF(Tabla20[[#This Row],[CARRERA]]="CARRERA ADMINISTRATIVA",Tabla20[[#This Row],[CARRERA]],Tabla20[[#This Row],[STATUS]])</f>
        <v>ESTATUTO SIMPLIFICADO</v>
      </c>
      <c r="M390" s="35" t="str">
        <f>IF(Tabla20[[#This Row],[TIPO]]="Temporales",_xlfn.XLOOKUP(Tabla20[[#This Row],[NOMBRE Y APELLIDO]],TFECHAS[NOMBRE Y APELLIDO],TFECHAS[DESDE]),"")</f>
        <v/>
      </c>
      <c r="N390" s="35" t="str">
        <f>IF(Tabla20[[#This Row],[TIPO]]="Temporales",_xlfn.XLOOKUP(Tabla20[[#This Row],[NOMBRE Y APELLIDO]],TFECHAS[NOMBRE Y APELLIDO],TFECHAS[HASTA]),"")</f>
        <v/>
      </c>
      <c r="O390" s="39">
        <f>_xlfn.XLOOKUP(Tabla20[[#This Row],[COD]],TMES[COD],TMES[sbruto])</f>
        <v>10000</v>
      </c>
      <c r="P390" s="42">
        <f>_xlfn.XLOOKUP(Tabla20[[#This Row],[COD]],TMES[COD],TMES[ISR])</f>
        <v>0</v>
      </c>
      <c r="Q390" s="40">
        <f>_xlfn.XLOOKUP(Tabla20[[#This Row],[COD]],TMES[COD],TMES[SFS])</f>
        <v>304</v>
      </c>
      <c r="R390" s="40">
        <f>_xlfn.XLOOKUP(Tabla20[[#This Row],[COD]],TMES[COD],TMES[AFP])</f>
        <v>287</v>
      </c>
      <c r="S390" s="40">
        <f>Tabla20[[#This Row],[sbruto]]-SUM(Tabla20[[#This Row],[ISR]:[AFP]])-Tabla20[[#This Row],[sneto]]</f>
        <v>75</v>
      </c>
      <c r="T390" s="40">
        <f>_xlfn.XLOOKUP(Tabla20[[#This Row],[COD]],TMES[COD],TMES[sneto])</f>
        <v>9334</v>
      </c>
      <c r="U390" s="28" t="str">
        <f>_xlfn.XLOOKUP(Tabla20[[#This Row],[cedula]],Tabla11[Numero Documento],Tabla11[GEN])</f>
        <v>F</v>
      </c>
      <c r="V390" s="29" t="str">
        <f>_xlfn.XLOOKUP(Tabla20[[#This Row],[cedula]],TMODELO[Numero Documento],TMODELO[Lugar Funciones Codigo])</f>
        <v>01.83.00.00.11.02.03</v>
      </c>
    </row>
    <row r="391" spans="1:22" hidden="1">
      <c r="A391" s="38" t="s">
        <v>3052</v>
      </c>
      <c r="B391" s="38" t="s">
        <v>11</v>
      </c>
      <c r="C391" s="38" t="s">
        <v>3088</v>
      </c>
      <c r="D391" s="38" t="str">
        <f>Tabla20[[#This Row],[cedula]]&amp;Tabla20[[#This Row],[ctapresup]]</f>
        <v>001080270612.1.1.1.01</v>
      </c>
      <c r="E391" s="38" t="s">
        <v>1382</v>
      </c>
      <c r="F391" s="38" t="str">
        <f>_xlfn.XLOOKUP(Tabla20[[#This Row],[cedula]],TMODELO[Numero Documento],TMODELO[Empleado])</f>
        <v>SORAYDA ISABEL VERAS LUNA</v>
      </c>
      <c r="G391" s="38" t="str">
        <f>_xlfn.XLOOKUP(Tabla20[[#This Row],[cedula]],TMODELO[Numero Documento],TMODELO[Cargo])</f>
        <v>ENCARGADO (A)</v>
      </c>
      <c r="H391" s="38" t="str">
        <f>_xlfn.XLOOKUP(Tabla20[[#This Row],[cedula]],TMODELO[Numero Documento],TMODELO[Lugar Funciones])</f>
        <v>DIVISION DE ALMACEN Y SUMINISTRO</v>
      </c>
      <c r="I391" s="45" t="str">
        <f>_xlfn.XLOOKUP(Tabla20[[#This Row],[cedula]],TCARRERA[CEDULA],TCARRERA[CATEGORIA DEL SERVIDOR],"")</f>
        <v>CARRERA ADMINISTRATIVA</v>
      </c>
      <c r="J391" s="45" t="str">
        <f>Tabla20[[#This Row],[TIPO]]</f>
        <v>FIJO</v>
      </c>
      <c r="K39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91" s="24" t="str">
        <f>IF(Tabla20[[#This Row],[CARRERA]]="CARRERA ADMINISTRATIVA",Tabla20[[#This Row],[CARRERA]],Tabla20[[#This Row],[STATUS]])</f>
        <v>CARRERA ADMINISTRATIVA</v>
      </c>
      <c r="M391" s="35" t="str">
        <f>IF(Tabla20[[#This Row],[TIPO]]="Temporales",_xlfn.XLOOKUP(Tabla20[[#This Row],[NOMBRE Y APELLIDO]],TFECHAS[NOMBRE Y APELLIDO],TFECHAS[DESDE]),"")</f>
        <v/>
      </c>
      <c r="N391" s="35" t="str">
        <f>IF(Tabla20[[#This Row],[TIPO]]="Temporales",_xlfn.XLOOKUP(Tabla20[[#This Row],[NOMBRE Y APELLIDO]],TFECHAS[NOMBRE Y APELLIDO],TFECHAS[HASTA]),"")</f>
        <v/>
      </c>
      <c r="O391" s="39">
        <f>_xlfn.XLOOKUP(Tabla20[[#This Row],[COD]],TMES[COD],TMES[sbruto])</f>
        <v>70000</v>
      </c>
      <c r="P391" s="44">
        <f>_xlfn.XLOOKUP(Tabla20[[#This Row],[COD]],TMES[COD],TMES[ISR])</f>
        <v>5368.48</v>
      </c>
      <c r="Q391" s="40">
        <f>_xlfn.XLOOKUP(Tabla20[[#This Row],[COD]],TMES[COD],TMES[SFS])</f>
        <v>2128</v>
      </c>
      <c r="R391" s="40">
        <f>_xlfn.XLOOKUP(Tabla20[[#This Row],[COD]],TMES[COD],TMES[AFP])</f>
        <v>2009</v>
      </c>
      <c r="S391" s="40">
        <f>Tabla20[[#This Row],[sbruto]]-SUM(Tabla20[[#This Row],[ISR]:[AFP]])-Tabla20[[#This Row],[sneto]]</f>
        <v>2797.0000000000073</v>
      </c>
      <c r="T391" s="40">
        <f>_xlfn.XLOOKUP(Tabla20[[#This Row],[COD]],TMES[COD],TMES[sneto])</f>
        <v>57697.52</v>
      </c>
      <c r="U391" s="28" t="str">
        <f>_xlfn.XLOOKUP(Tabla20[[#This Row],[cedula]],Tabla11[Numero Documento],Tabla11[GEN])</f>
        <v>F</v>
      </c>
      <c r="V391" s="29" t="str">
        <f>_xlfn.XLOOKUP(Tabla20[[#This Row],[cedula]],TMODELO[Numero Documento],TMODELO[Lugar Funciones Codigo])</f>
        <v>01.83.00.00.11.02.04</v>
      </c>
    </row>
    <row r="392" spans="1:22" hidden="1">
      <c r="A392" s="38" t="s">
        <v>3052</v>
      </c>
      <c r="B392" s="38" t="s">
        <v>11</v>
      </c>
      <c r="C392" s="38" t="s">
        <v>3088</v>
      </c>
      <c r="D392" s="38" t="str">
        <f>Tabla20[[#This Row],[cedula]]&amp;Tabla20[[#This Row],[ctapresup]]</f>
        <v>402367803712.1.1.1.01</v>
      </c>
      <c r="E392" s="38" t="s">
        <v>2261</v>
      </c>
      <c r="F392" s="38" t="str">
        <f>_xlfn.XLOOKUP(Tabla20[[#This Row],[cedula]],TMODELO[Numero Documento],TMODELO[Empleado])</f>
        <v>SUSANA MARIA BALDERA ESCOTO</v>
      </c>
      <c r="G392" s="38" t="str">
        <f>_xlfn.XLOOKUP(Tabla20[[#This Row],[cedula]],TMODELO[Numero Documento],TMODELO[Cargo])</f>
        <v>SECRETARIO (A)</v>
      </c>
      <c r="H392" s="38" t="str">
        <f>_xlfn.XLOOKUP(Tabla20[[#This Row],[cedula]],TMODELO[Numero Documento],TMODELO[Lugar Funciones])</f>
        <v>DIVISION DE ALMACEN Y SUMINISTRO</v>
      </c>
      <c r="I392" s="45" t="str">
        <f>_xlfn.XLOOKUP(Tabla20[[#This Row],[cedula]],TCARRERA[CEDULA],TCARRERA[CATEGORIA DEL SERVIDOR],"")</f>
        <v/>
      </c>
      <c r="J392" s="45" t="str">
        <f>Tabla20[[#This Row],[TIPO]]</f>
        <v>FIJO</v>
      </c>
      <c r="K39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92" s="24" t="str">
        <f>IF(Tabla20[[#This Row],[CARRERA]]="CARRERA ADMINISTRATIVA",Tabla20[[#This Row],[CARRERA]],Tabla20[[#This Row],[STATUS]])</f>
        <v>ESTATUTO SIMPLIFICADO</v>
      </c>
      <c r="M392" s="35" t="str">
        <f>IF(Tabla20[[#This Row],[TIPO]]="Temporales",_xlfn.XLOOKUP(Tabla20[[#This Row],[NOMBRE Y APELLIDO]],TFECHAS[NOMBRE Y APELLIDO],TFECHAS[DESDE]),"")</f>
        <v/>
      </c>
      <c r="N392" s="35" t="str">
        <f>IF(Tabla20[[#This Row],[TIPO]]="Temporales",_xlfn.XLOOKUP(Tabla20[[#This Row],[NOMBRE Y APELLIDO]],TFECHAS[NOMBRE Y APELLIDO],TFECHAS[HASTA]),"")</f>
        <v/>
      </c>
      <c r="O392" s="39">
        <f>_xlfn.XLOOKUP(Tabla20[[#This Row],[COD]],TMES[COD],TMES[sbruto])</f>
        <v>35000</v>
      </c>
      <c r="P392" s="44">
        <f>_xlfn.XLOOKUP(Tabla20[[#This Row],[COD]],TMES[COD],TMES[ISR])</f>
        <v>0</v>
      </c>
      <c r="Q392" s="40">
        <f>_xlfn.XLOOKUP(Tabla20[[#This Row],[COD]],TMES[COD],TMES[SFS])</f>
        <v>1064</v>
      </c>
      <c r="R392" s="40">
        <f>_xlfn.XLOOKUP(Tabla20[[#This Row],[COD]],TMES[COD],TMES[AFP])</f>
        <v>1004.5</v>
      </c>
      <c r="S392" s="40">
        <f>Tabla20[[#This Row],[sbruto]]-SUM(Tabla20[[#This Row],[ISR]:[AFP]])-Tabla20[[#This Row],[sneto]]</f>
        <v>25</v>
      </c>
      <c r="T392" s="40">
        <f>_xlfn.XLOOKUP(Tabla20[[#This Row],[COD]],TMES[COD],TMES[sneto])</f>
        <v>32906.5</v>
      </c>
      <c r="U392" s="28" t="str">
        <f>_xlfn.XLOOKUP(Tabla20[[#This Row],[cedula]],Tabla11[Numero Documento],Tabla11[GEN])</f>
        <v>F</v>
      </c>
      <c r="V392" s="29" t="str">
        <f>_xlfn.XLOOKUP(Tabla20[[#This Row],[cedula]],TMODELO[Numero Documento],TMODELO[Lugar Funciones Codigo])</f>
        <v>01.83.00.00.11.02.04</v>
      </c>
    </row>
    <row r="393" spans="1:22" hidden="1">
      <c r="A393" s="38" t="s">
        <v>3052</v>
      </c>
      <c r="B393" s="38" t="s">
        <v>11</v>
      </c>
      <c r="C393" s="38" t="s">
        <v>3088</v>
      </c>
      <c r="D393" s="38" t="str">
        <f>Tabla20[[#This Row],[cedula]]&amp;Tabla20[[#This Row],[ctapresup]]</f>
        <v>001140107132.1.1.1.01</v>
      </c>
      <c r="E393" s="38" t="s">
        <v>1336</v>
      </c>
      <c r="F393" s="38" t="str">
        <f>_xlfn.XLOOKUP(Tabla20[[#This Row],[cedula]],TMODELO[Numero Documento],TMODELO[Empleado])</f>
        <v>JUAN ANTONIO MARTIR PUJOLS</v>
      </c>
      <c r="G393" s="38" t="str">
        <f>_xlfn.XLOOKUP(Tabla20[[#This Row],[cedula]],TMODELO[Numero Documento],TMODELO[Cargo])</f>
        <v>AUXILIAR</v>
      </c>
      <c r="H393" s="38" t="str">
        <f>_xlfn.XLOOKUP(Tabla20[[#This Row],[cedula]],TMODELO[Numero Documento],TMODELO[Lugar Funciones])</f>
        <v>DIVISION DE ALMACEN Y SUMINISTRO</v>
      </c>
      <c r="I393" s="45" t="str">
        <f>_xlfn.XLOOKUP(Tabla20[[#This Row],[cedula]],TCARRERA[CEDULA],TCARRERA[CATEGORIA DEL SERVIDOR],"")</f>
        <v>CARRERA ADMINISTRATIVA</v>
      </c>
      <c r="J393" s="45" t="str">
        <f>Tabla20[[#This Row],[TIPO]]</f>
        <v>FIJO</v>
      </c>
      <c r="K39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93" s="24" t="str">
        <f>IF(Tabla20[[#This Row],[CARRERA]]="CARRERA ADMINISTRATIVA",Tabla20[[#This Row],[CARRERA]],Tabla20[[#This Row],[STATUS]])</f>
        <v>CARRERA ADMINISTRATIVA</v>
      </c>
      <c r="M393" s="35" t="str">
        <f>IF(Tabla20[[#This Row],[TIPO]]="Temporales",_xlfn.XLOOKUP(Tabla20[[#This Row],[NOMBRE Y APELLIDO]],TFECHAS[NOMBRE Y APELLIDO],TFECHAS[DESDE]),"")</f>
        <v/>
      </c>
      <c r="N393" s="35" t="str">
        <f>IF(Tabla20[[#This Row],[TIPO]]="Temporales",_xlfn.XLOOKUP(Tabla20[[#This Row],[NOMBRE Y APELLIDO]],TFECHAS[NOMBRE Y APELLIDO],TFECHAS[HASTA]),"")</f>
        <v/>
      </c>
      <c r="O393" s="39">
        <f>_xlfn.XLOOKUP(Tabla20[[#This Row],[COD]],TMES[COD],TMES[sbruto])</f>
        <v>30000</v>
      </c>
      <c r="P393" s="44">
        <f>_xlfn.XLOOKUP(Tabla20[[#This Row],[COD]],TMES[COD],TMES[ISR])</f>
        <v>0</v>
      </c>
      <c r="Q393" s="40">
        <f>_xlfn.XLOOKUP(Tabla20[[#This Row],[COD]],TMES[COD],TMES[SFS])</f>
        <v>912</v>
      </c>
      <c r="R393" s="40">
        <f>_xlfn.XLOOKUP(Tabla20[[#This Row],[COD]],TMES[COD],TMES[AFP])</f>
        <v>861</v>
      </c>
      <c r="S393" s="40">
        <f>Tabla20[[#This Row],[sbruto]]-SUM(Tabla20[[#This Row],[ISR]:[AFP]])-Tabla20[[#This Row],[sneto]]</f>
        <v>12095.08</v>
      </c>
      <c r="T393" s="40">
        <f>_xlfn.XLOOKUP(Tabla20[[#This Row],[COD]],TMES[COD],TMES[sneto])</f>
        <v>16131.92</v>
      </c>
      <c r="U393" s="28" t="str">
        <f>_xlfn.XLOOKUP(Tabla20[[#This Row],[cedula]],Tabla11[Numero Documento],Tabla11[GEN])</f>
        <v>M</v>
      </c>
      <c r="V393" s="29" t="str">
        <f>_xlfn.XLOOKUP(Tabla20[[#This Row],[cedula]],TMODELO[Numero Documento],TMODELO[Lugar Funciones Codigo])</f>
        <v>01.83.00.00.11.02.04</v>
      </c>
    </row>
    <row r="394" spans="1:22" hidden="1">
      <c r="A394" s="38" t="s">
        <v>3052</v>
      </c>
      <c r="B394" s="38" t="s">
        <v>11</v>
      </c>
      <c r="C394" s="38" t="s">
        <v>3088</v>
      </c>
      <c r="D394" s="38" t="str">
        <f>Tabla20[[#This Row],[cedula]]&amp;Tabla20[[#This Row],[ctapresup]]</f>
        <v>001041124872.1.1.1.01</v>
      </c>
      <c r="E394" s="38" t="s">
        <v>1842</v>
      </c>
      <c r="F394" s="38" t="str">
        <f>_xlfn.XLOOKUP(Tabla20[[#This Row],[cedula]],TMODELO[Numero Documento],TMODELO[Empleado])</f>
        <v>ANGEL FELICIANO CUEVAS RIJO</v>
      </c>
      <c r="G394" s="38" t="str">
        <f>_xlfn.XLOOKUP(Tabla20[[#This Row],[cedula]],TMODELO[Numero Documento],TMODELO[Cargo])</f>
        <v>TECNICO EN COMPRAS Y CONTRATACIONES</v>
      </c>
      <c r="H394" s="38" t="str">
        <f>_xlfn.XLOOKUP(Tabla20[[#This Row],[cedula]],TMODELO[Numero Documento],TMODELO[Lugar Funciones])</f>
        <v>DEPARTAMENTO DE COMPRAS Y CONTRATACIONES</v>
      </c>
      <c r="I394" s="45" t="str">
        <f>_xlfn.XLOOKUP(Tabla20[[#This Row],[cedula]],TCARRERA[CEDULA],TCARRERA[CATEGORIA DEL SERVIDOR],"")</f>
        <v>CARRERA ADMINISTRATIVA</v>
      </c>
      <c r="J394" s="45" t="str">
        <f>Tabla20[[#This Row],[TIPO]]</f>
        <v>FIJO</v>
      </c>
      <c r="K394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94" s="24" t="str">
        <f>IF(Tabla20[[#This Row],[CARRERA]]="CARRERA ADMINISTRATIVA",Tabla20[[#This Row],[CARRERA]],Tabla20[[#This Row],[STATUS]])</f>
        <v>CARRERA ADMINISTRATIVA</v>
      </c>
      <c r="M394" s="35" t="str">
        <f>IF(Tabla20[[#This Row],[TIPO]]="Temporales",_xlfn.XLOOKUP(Tabla20[[#This Row],[NOMBRE Y APELLIDO]],TFECHAS[NOMBRE Y APELLIDO],TFECHAS[DESDE]),"")</f>
        <v/>
      </c>
      <c r="N394" s="35" t="str">
        <f>IF(Tabla20[[#This Row],[TIPO]]="Temporales",_xlfn.XLOOKUP(Tabla20[[#This Row],[NOMBRE Y APELLIDO]],TFECHAS[NOMBRE Y APELLIDO],TFECHAS[HASTA]),"")</f>
        <v/>
      </c>
      <c r="O394" s="39">
        <f>_xlfn.XLOOKUP(Tabla20[[#This Row],[COD]],TMES[COD],TMES[sbruto])</f>
        <v>100000</v>
      </c>
      <c r="P394" s="41">
        <f>_xlfn.XLOOKUP(Tabla20[[#This Row],[COD]],TMES[COD],TMES[ISR])</f>
        <v>11349.14</v>
      </c>
      <c r="Q394" s="40">
        <f>_xlfn.XLOOKUP(Tabla20[[#This Row],[COD]],TMES[COD],TMES[SFS])</f>
        <v>3040</v>
      </c>
      <c r="R394" s="40">
        <f>_xlfn.XLOOKUP(Tabla20[[#This Row],[COD]],TMES[COD],TMES[AFP])</f>
        <v>2870</v>
      </c>
      <c r="S394" s="40">
        <f>Tabla20[[#This Row],[sbruto]]-SUM(Tabla20[[#This Row],[ISR]:[AFP]])-Tabla20[[#This Row],[sneto]]</f>
        <v>3049.8999999999942</v>
      </c>
      <c r="T394" s="40">
        <f>_xlfn.XLOOKUP(Tabla20[[#This Row],[COD]],TMES[COD],TMES[sneto])</f>
        <v>79690.960000000006</v>
      </c>
      <c r="U394" s="28" t="str">
        <f>_xlfn.XLOOKUP(Tabla20[[#This Row],[cedula]],Tabla11[Numero Documento],Tabla11[GEN])</f>
        <v>M</v>
      </c>
      <c r="V394" s="29" t="str">
        <f>_xlfn.XLOOKUP(Tabla20[[#This Row],[cedula]],TMODELO[Numero Documento],TMODELO[Lugar Funciones Codigo])</f>
        <v>01.83.00.00.11.03</v>
      </c>
    </row>
    <row r="395" spans="1:22" hidden="1">
      <c r="A395" s="38" t="s">
        <v>3052</v>
      </c>
      <c r="B395" s="38" t="s">
        <v>11</v>
      </c>
      <c r="C395" s="38" t="s">
        <v>3088</v>
      </c>
      <c r="D395" s="38" t="str">
        <f>Tabla20[[#This Row],[cedula]]&amp;Tabla20[[#This Row],[ctapresup]]</f>
        <v>123001266822.1.1.1.01</v>
      </c>
      <c r="E395" s="38" t="s">
        <v>1360</v>
      </c>
      <c r="F395" s="38" t="str">
        <f>_xlfn.XLOOKUP(Tabla20[[#This Row],[cedula]],TMODELO[Numero Documento],TMODELO[Empleado])</f>
        <v>MAXIMA SOBEIDA VENTURA ESPINO</v>
      </c>
      <c r="G395" s="38" t="str">
        <f>_xlfn.XLOOKUP(Tabla20[[#This Row],[cedula]],TMODELO[Numero Documento],TMODELO[Cargo])</f>
        <v>AUXILIAR</v>
      </c>
      <c r="H395" s="38" t="str">
        <f>_xlfn.XLOOKUP(Tabla20[[#This Row],[cedula]],TMODELO[Numero Documento],TMODELO[Lugar Funciones])</f>
        <v>DEPARTAMENTO DE COMPRAS Y CONTRATACIONES</v>
      </c>
      <c r="I395" s="45" t="str">
        <f>_xlfn.XLOOKUP(Tabla20[[#This Row],[cedula]],TCARRERA[CEDULA],TCARRERA[CATEGORIA DEL SERVIDOR],"")</f>
        <v>CARRERA ADMINISTRATIVA</v>
      </c>
      <c r="J395" s="45" t="str">
        <f>Tabla20[[#This Row],[TIPO]]</f>
        <v>FIJO</v>
      </c>
      <c r="K39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95" s="24" t="str">
        <f>IF(Tabla20[[#This Row],[CARRERA]]="CARRERA ADMINISTRATIVA",Tabla20[[#This Row],[CARRERA]],Tabla20[[#This Row],[STATUS]])</f>
        <v>CARRERA ADMINISTRATIVA</v>
      </c>
      <c r="M395" s="35" t="str">
        <f>IF(Tabla20[[#This Row],[TIPO]]="Temporales",_xlfn.XLOOKUP(Tabla20[[#This Row],[NOMBRE Y APELLIDO]],TFECHAS[NOMBRE Y APELLIDO],TFECHAS[DESDE]),"")</f>
        <v/>
      </c>
      <c r="N395" s="35" t="str">
        <f>IF(Tabla20[[#This Row],[TIPO]]="Temporales",_xlfn.XLOOKUP(Tabla20[[#This Row],[NOMBRE Y APELLIDO]],TFECHAS[NOMBRE Y APELLIDO],TFECHAS[HASTA]),"")</f>
        <v/>
      </c>
      <c r="O395" s="39">
        <f>_xlfn.XLOOKUP(Tabla20[[#This Row],[COD]],TMES[COD],TMES[sbruto])</f>
        <v>65000</v>
      </c>
      <c r="P395" s="44">
        <f>_xlfn.XLOOKUP(Tabla20[[#This Row],[COD]],TMES[COD],TMES[ISR])</f>
        <v>4125.09</v>
      </c>
      <c r="Q395" s="42">
        <f>_xlfn.XLOOKUP(Tabla20[[#This Row],[COD]],TMES[COD],TMES[SFS])</f>
        <v>1976</v>
      </c>
      <c r="R395" s="42">
        <f>_xlfn.XLOOKUP(Tabla20[[#This Row],[COD]],TMES[COD],TMES[AFP])</f>
        <v>1865.5</v>
      </c>
      <c r="S395" s="40">
        <f>Tabla20[[#This Row],[sbruto]]-SUM(Tabla20[[#This Row],[ISR]:[AFP]])-Tabla20[[#This Row],[sneto]]</f>
        <v>6431.6200000000026</v>
      </c>
      <c r="T395" s="42">
        <f>_xlfn.XLOOKUP(Tabla20[[#This Row],[COD]],TMES[COD],TMES[sneto])</f>
        <v>50601.79</v>
      </c>
      <c r="U395" s="28" t="str">
        <f>_xlfn.XLOOKUP(Tabla20[[#This Row],[cedula]],Tabla11[Numero Documento],Tabla11[GEN])</f>
        <v>F</v>
      </c>
      <c r="V395" s="29" t="str">
        <f>_xlfn.XLOOKUP(Tabla20[[#This Row],[cedula]],TMODELO[Numero Documento],TMODELO[Lugar Funciones Codigo])</f>
        <v>01.83.00.00.11.03</v>
      </c>
    </row>
    <row r="396" spans="1:22" hidden="1">
      <c r="A396" s="38" t="s">
        <v>3052</v>
      </c>
      <c r="B396" s="38" t="s">
        <v>11</v>
      </c>
      <c r="C396" s="38" t="s">
        <v>3088</v>
      </c>
      <c r="D396" s="38" t="str">
        <f>Tabla20[[#This Row],[cedula]]&amp;Tabla20[[#This Row],[ctapresup]]</f>
        <v>001118887232.1.1.1.01</v>
      </c>
      <c r="E396" s="38" t="s">
        <v>1330</v>
      </c>
      <c r="F396" s="38" t="str">
        <f>_xlfn.XLOOKUP(Tabla20[[#This Row],[cedula]],TMODELO[Numero Documento],TMODELO[Empleado])</f>
        <v>GENRI RAFAEL UREÑA REYNOSO</v>
      </c>
      <c r="G396" s="38" t="str">
        <f>_xlfn.XLOOKUP(Tabla20[[#This Row],[cedula]],TMODELO[Numero Documento],TMODELO[Cargo])</f>
        <v>MENSAJERO</v>
      </c>
      <c r="H396" s="38" t="str">
        <f>_xlfn.XLOOKUP(Tabla20[[#This Row],[cedula]],TMODELO[Numero Documento],TMODELO[Lugar Funciones])</f>
        <v>DEPARTAMENTO DE COMPRAS Y CONTRATACIONES</v>
      </c>
      <c r="I396" s="45" t="str">
        <f>_xlfn.XLOOKUP(Tabla20[[#This Row],[cedula]],TCARRERA[CEDULA],TCARRERA[CATEGORIA DEL SERVIDOR],"")</f>
        <v>CARRERA ADMINISTRATIVA</v>
      </c>
      <c r="J396" s="45" t="str">
        <f>Tabla20[[#This Row],[TIPO]]</f>
        <v>FIJO</v>
      </c>
      <c r="K39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96" s="24" t="str">
        <f>IF(Tabla20[[#This Row],[CARRERA]]="CARRERA ADMINISTRATIVA",Tabla20[[#This Row],[CARRERA]],Tabla20[[#This Row],[STATUS]])</f>
        <v>CARRERA ADMINISTRATIVA</v>
      </c>
      <c r="M396" s="35" t="str">
        <f>IF(Tabla20[[#This Row],[TIPO]]="Temporales",_xlfn.XLOOKUP(Tabla20[[#This Row],[NOMBRE Y APELLIDO]],TFECHAS[NOMBRE Y APELLIDO],TFECHAS[DESDE]),"")</f>
        <v/>
      </c>
      <c r="N396" s="35" t="str">
        <f>IF(Tabla20[[#This Row],[TIPO]]="Temporales",_xlfn.XLOOKUP(Tabla20[[#This Row],[NOMBRE Y APELLIDO]],TFECHAS[NOMBRE Y APELLIDO],TFECHAS[HASTA]),"")</f>
        <v/>
      </c>
      <c r="O396" s="39">
        <f>_xlfn.XLOOKUP(Tabla20[[#This Row],[COD]],TMES[COD],TMES[sbruto])</f>
        <v>22050</v>
      </c>
      <c r="P396" s="44">
        <f>_xlfn.XLOOKUP(Tabla20[[#This Row],[COD]],TMES[COD],TMES[ISR])</f>
        <v>0</v>
      </c>
      <c r="Q396" s="40">
        <f>_xlfn.XLOOKUP(Tabla20[[#This Row],[COD]],TMES[COD],TMES[SFS])</f>
        <v>670.32</v>
      </c>
      <c r="R396" s="40">
        <f>_xlfn.XLOOKUP(Tabla20[[#This Row],[COD]],TMES[COD],TMES[AFP])</f>
        <v>632.84</v>
      </c>
      <c r="S396" s="40">
        <f>Tabla20[[#This Row],[sbruto]]-SUM(Tabla20[[#This Row],[ISR]:[AFP]])-Tabla20[[#This Row],[sneto]]</f>
        <v>17351.11</v>
      </c>
      <c r="T396" s="40">
        <f>_xlfn.XLOOKUP(Tabla20[[#This Row],[COD]],TMES[COD],TMES[sneto])</f>
        <v>3395.73</v>
      </c>
      <c r="U396" s="28" t="str">
        <f>_xlfn.XLOOKUP(Tabla20[[#This Row],[cedula]],Tabla11[Numero Documento],Tabla11[GEN])</f>
        <v>M</v>
      </c>
      <c r="V396" s="29" t="str">
        <f>_xlfn.XLOOKUP(Tabla20[[#This Row],[cedula]],TMODELO[Numero Documento],TMODELO[Lugar Funciones Codigo])</f>
        <v>01.83.00.00.11.03</v>
      </c>
    </row>
    <row r="397" spans="1:22">
      <c r="A397" s="38" t="s">
        <v>3051</v>
      </c>
      <c r="B397" s="38" t="s">
        <v>4793</v>
      </c>
      <c r="C397" s="38" t="s">
        <v>3088</v>
      </c>
      <c r="D397" s="38" t="str">
        <f>Tabla20[[#This Row],[cedula]]&amp;Tabla20[[#This Row],[ctapresup]]</f>
        <v>402218010182.1.1.2.08</v>
      </c>
      <c r="E397" s="38" t="s">
        <v>2895</v>
      </c>
      <c r="F397" s="38" t="str">
        <f>_xlfn.XLOOKUP(Tabla20[[#This Row],[cedula]],TMODELO[Numero Documento],TMODELO[Empleado])</f>
        <v>YEMELI PAMELA SANTOS GARCIA</v>
      </c>
      <c r="G397" s="38" t="str">
        <f>_xlfn.XLOOKUP(Tabla20[[#This Row],[cedula]],TMODELO[Numero Documento],TMODELO[Cargo])</f>
        <v>ANALISTA DE COMPRAS Y CONTRATACIONES</v>
      </c>
      <c r="H397" s="38" t="str">
        <f>_xlfn.XLOOKUP(Tabla20[[#This Row],[cedula]],TMODELO[Numero Documento],TMODELO[Lugar Funciones])</f>
        <v>DEPARTAMENTO DE COMPRAS Y CONTRATACIONES</v>
      </c>
      <c r="I397" s="45" t="str">
        <f>_xlfn.XLOOKUP(Tabla20[[#This Row],[cedula]],TCARRERA[CEDULA],TCARRERA[CATEGORIA DEL SERVIDOR],"")</f>
        <v/>
      </c>
      <c r="J397" s="45" t="str">
        <f>Tabla20[[#This Row],[TIPO]]</f>
        <v>TEMPORALES</v>
      </c>
      <c r="K39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97" s="24" t="str">
        <f>IF(Tabla20[[#This Row],[CARRERA]]="CARRERA ADMINISTRATIVA",Tabla20[[#This Row],[CARRERA]],Tabla20[[#This Row],[STATUS]])</f>
        <v>TEMPORALES</v>
      </c>
      <c r="M397" s="35">
        <f>IF(Tabla20[[#This Row],[TIPO]]="Temporales",_xlfn.XLOOKUP(Tabla20[[#This Row],[NOMBRE Y APELLIDO]],TFECHAS[NOMBRE Y APELLIDO],TFECHAS[DESDE]),"")</f>
        <v>44835</v>
      </c>
      <c r="N397" s="35">
        <f>IF(Tabla20[[#This Row],[TIPO]]="Temporales",_xlfn.XLOOKUP(Tabla20[[#This Row],[NOMBRE Y APELLIDO]],TFECHAS[NOMBRE Y APELLIDO],TFECHAS[HASTA]),"")</f>
        <v>45017</v>
      </c>
      <c r="O397" s="39">
        <f>_xlfn.XLOOKUP(Tabla20[[#This Row],[COD]],TMES[COD],TMES[sbruto])</f>
        <v>70000</v>
      </c>
      <c r="P397" s="44">
        <f>_xlfn.XLOOKUP(Tabla20[[#This Row],[COD]],TMES[COD],TMES[ISR])</f>
        <v>5368.48</v>
      </c>
      <c r="Q397" s="40">
        <f>_xlfn.XLOOKUP(Tabla20[[#This Row],[COD]],TMES[COD],TMES[SFS])</f>
        <v>2128</v>
      </c>
      <c r="R397" s="40">
        <f>_xlfn.XLOOKUP(Tabla20[[#This Row],[COD]],TMES[COD],TMES[AFP])</f>
        <v>2009</v>
      </c>
      <c r="S397" s="40">
        <f>Tabla20[[#This Row],[sbruto]]-SUM(Tabla20[[#This Row],[ISR]:[AFP]])-Tabla20[[#This Row],[sneto]]</f>
        <v>25.000000000007276</v>
      </c>
      <c r="T397" s="40">
        <f>_xlfn.XLOOKUP(Tabla20[[#This Row],[COD]],TMES[COD],TMES[sneto])</f>
        <v>60469.52</v>
      </c>
      <c r="U397" s="28" t="str">
        <f>_xlfn.XLOOKUP(Tabla20[[#This Row],[cedula]],Tabla11[Numero Documento],Tabla11[GEN])</f>
        <v>F</v>
      </c>
      <c r="V397" s="29" t="str">
        <f>_xlfn.XLOOKUP(Tabla20[[#This Row],[cedula]],TMODELO[Numero Documento],TMODELO[Lugar Funciones Codigo])</f>
        <v>01.83.00.00.11.03</v>
      </c>
    </row>
    <row r="398" spans="1:22">
      <c r="A398" s="38" t="s">
        <v>3051</v>
      </c>
      <c r="B398" s="38" t="s">
        <v>4793</v>
      </c>
      <c r="C398" s="38" t="s">
        <v>3088</v>
      </c>
      <c r="D398" s="38" t="str">
        <f>Tabla20[[#This Row],[cedula]]&amp;Tabla20[[#This Row],[ctapresup]]</f>
        <v>402232499762.1.1.2.08</v>
      </c>
      <c r="E398" s="38" t="s">
        <v>2829</v>
      </c>
      <c r="F398" s="38" t="str">
        <f>_xlfn.XLOOKUP(Tabla20[[#This Row],[cedula]],TMODELO[Numero Documento],TMODELO[Empleado])</f>
        <v xml:space="preserve">KEILA TERESITA VASQUEZ NOLASCO </v>
      </c>
      <c r="G398" s="38" t="str">
        <f>_xlfn.XLOOKUP(Tabla20[[#This Row],[cedula]],TMODELO[Numero Documento],TMODELO[Cargo])</f>
        <v>ANALISTA DE COMPRAS Y CONTRATACIONES</v>
      </c>
      <c r="H398" s="38" t="str">
        <f>_xlfn.XLOOKUP(Tabla20[[#This Row],[cedula]],TMODELO[Numero Documento],TMODELO[Lugar Funciones])</f>
        <v>DEPARTAMENTO DE COMPRAS Y CONTRATACIONES</v>
      </c>
      <c r="I398" s="45" t="str">
        <f>_xlfn.XLOOKUP(Tabla20[[#This Row],[cedula]],TCARRERA[CEDULA],TCARRERA[CATEGORIA DEL SERVIDOR],"")</f>
        <v/>
      </c>
      <c r="J398" s="45" t="str">
        <f>Tabla20[[#This Row],[TIPO]]</f>
        <v>TEMPORALES</v>
      </c>
      <c r="K39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98" s="24" t="str">
        <f>IF(Tabla20[[#This Row],[CARRERA]]="CARRERA ADMINISTRATIVA",Tabla20[[#This Row],[CARRERA]],Tabla20[[#This Row],[STATUS]])</f>
        <v>TEMPORALES</v>
      </c>
      <c r="M398" s="35">
        <f>IF(Tabla20[[#This Row],[TIPO]]="Temporales",_xlfn.XLOOKUP(Tabla20[[#This Row],[NOMBRE Y APELLIDO]],TFECHAS[NOMBRE Y APELLIDO],TFECHAS[DESDE]),"")</f>
        <v>44866</v>
      </c>
      <c r="N398" s="35">
        <f>IF(Tabla20[[#This Row],[TIPO]]="Temporales",_xlfn.XLOOKUP(Tabla20[[#This Row],[NOMBRE Y APELLIDO]],TFECHAS[NOMBRE Y APELLIDO],TFECHAS[HASTA]),"")</f>
        <v>45047</v>
      </c>
      <c r="O398" s="39">
        <f>_xlfn.XLOOKUP(Tabla20[[#This Row],[COD]],TMES[COD],TMES[sbruto])</f>
        <v>65000</v>
      </c>
      <c r="P398" s="41">
        <f>_xlfn.XLOOKUP(Tabla20[[#This Row],[COD]],TMES[COD],TMES[ISR])</f>
        <v>4427.58</v>
      </c>
      <c r="Q398" s="40">
        <f>_xlfn.XLOOKUP(Tabla20[[#This Row],[COD]],TMES[COD],TMES[SFS])</f>
        <v>1976</v>
      </c>
      <c r="R398" s="40">
        <f>_xlfn.XLOOKUP(Tabla20[[#This Row],[COD]],TMES[COD],TMES[AFP])</f>
        <v>1865.5</v>
      </c>
      <c r="S398" s="40">
        <f>Tabla20[[#This Row],[sbruto]]-SUM(Tabla20[[#This Row],[ISR]:[AFP]])-Tabla20[[#This Row],[sneto]]</f>
        <v>25</v>
      </c>
      <c r="T398" s="40">
        <f>_xlfn.XLOOKUP(Tabla20[[#This Row],[COD]],TMES[COD],TMES[sneto])</f>
        <v>56705.919999999998</v>
      </c>
      <c r="U398" s="28" t="str">
        <f>_xlfn.XLOOKUP(Tabla20[[#This Row],[cedula]],Tabla11[Numero Documento],Tabla11[GEN])</f>
        <v>F</v>
      </c>
      <c r="V398" s="29" t="str">
        <f>_xlfn.XLOOKUP(Tabla20[[#This Row],[cedula]],TMODELO[Numero Documento],TMODELO[Lugar Funciones Codigo])</f>
        <v>01.83.00.00.11.03</v>
      </c>
    </row>
    <row r="399" spans="1:22">
      <c r="A399" s="38" t="s">
        <v>3051</v>
      </c>
      <c r="B399" s="38" t="s">
        <v>4793</v>
      </c>
      <c r="C399" s="38" t="s">
        <v>3088</v>
      </c>
      <c r="D399" s="38" t="str">
        <f>Tabla20[[#This Row],[cedula]]&amp;Tabla20[[#This Row],[ctapresup]]</f>
        <v>001150333752.1.1.2.08</v>
      </c>
      <c r="E399" s="38" t="s">
        <v>4807</v>
      </c>
      <c r="F399" s="38" t="str">
        <f>_xlfn.XLOOKUP(Tabla20[[#This Row],[cedula]],TMODELO[Numero Documento],TMODELO[Empleado])</f>
        <v>IRANY LUCRECIA FLORES DE LOS SANTOS</v>
      </c>
      <c r="G399" s="38" t="str">
        <f>_xlfn.XLOOKUP(Tabla20[[#This Row],[cedula]],TMODELO[Numero Documento],TMODELO[Cargo])</f>
        <v>ANALISTA DE COMPRAS Y CONTRATACIONES</v>
      </c>
      <c r="H399" s="38" t="str">
        <f>_xlfn.XLOOKUP(Tabla20[[#This Row],[cedula]],TMODELO[Numero Documento],TMODELO[Lugar Funciones])</f>
        <v>DEPARTAMENTO DE COMPRAS Y CONTRATACIONES</v>
      </c>
      <c r="I399" s="45" t="str">
        <f>_xlfn.XLOOKUP(Tabla20[[#This Row],[cedula]],TCARRERA[CEDULA],TCARRERA[CATEGORIA DEL SERVIDOR],"")</f>
        <v/>
      </c>
      <c r="J399" s="45" t="str">
        <f>Tabla20[[#This Row],[TIPO]]</f>
        <v>TEMPORALES</v>
      </c>
      <c r="K39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99" s="24" t="str">
        <f>IF(Tabla20[[#This Row],[CARRERA]]="CARRERA ADMINISTRATIVA",Tabla20[[#This Row],[CARRERA]],Tabla20[[#This Row],[STATUS]])</f>
        <v>TEMPORALES</v>
      </c>
      <c r="M399" s="35">
        <f>IF(Tabla20[[#This Row],[TIPO]]="Temporales",_xlfn.XLOOKUP(Tabla20[[#This Row],[NOMBRE Y APELLIDO]],TFECHAS[NOMBRE Y APELLIDO],TFECHAS[DESDE]),"")</f>
        <v>44866</v>
      </c>
      <c r="N399" s="35">
        <f>IF(Tabla20[[#This Row],[TIPO]]="Temporales",_xlfn.XLOOKUP(Tabla20[[#This Row],[NOMBRE Y APELLIDO]],TFECHAS[NOMBRE Y APELLIDO],TFECHAS[HASTA]),"")</f>
        <v>45047</v>
      </c>
      <c r="O399" s="39">
        <f>_xlfn.XLOOKUP(Tabla20[[#This Row],[COD]],TMES[COD],TMES[sbruto])</f>
        <v>50000</v>
      </c>
      <c r="P399" s="44">
        <f>_xlfn.XLOOKUP(Tabla20[[#This Row],[COD]],TMES[COD],TMES[ISR])</f>
        <v>1854</v>
      </c>
      <c r="Q399" s="40">
        <f>_xlfn.XLOOKUP(Tabla20[[#This Row],[COD]],TMES[COD],TMES[SFS])</f>
        <v>1520</v>
      </c>
      <c r="R399" s="40">
        <f>_xlfn.XLOOKUP(Tabla20[[#This Row],[COD]],TMES[COD],TMES[AFP])</f>
        <v>1435</v>
      </c>
      <c r="S399" s="40">
        <f>Tabla20[[#This Row],[sbruto]]-SUM(Tabla20[[#This Row],[ISR]:[AFP]])-Tabla20[[#This Row],[sneto]]</f>
        <v>25</v>
      </c>
      <c r="T399" s="40">
        <f>_xlfn.XLOOKUP(Tabla20[[#This Row],[COD]],TMES[COD],TMES[sneto])</f>
        <v>45166</v>
      </c>
      <c r="U399" s="28" t="str">
        <f>_xlfn.XLOOKUP(Tabla20[[#This Row],[cedula]],Tabla11[Numero Documento],Tabla11[GEN])</f>
        <v>F</v>
      </c>
      <c r="V399" s="29" t="str">
        <f>_xlfn.XLOOKUP(Tabla20[[#This Row],[cedula]],TMODELO[Numero Documento],TMODELO[Lugar Funciones Codigo])</f>
        <v>01.83.00.00.11.03</v>
      </c>
    </row>
    <row r="400" spans="1:22">
      <c r="A400" s="38" t="s">
        <v>3051</v>
      </c>
      <c r="B400" s="38" t="s">
        <v>4793</v>
      </c>
      <c r="C400" s="38" t="s">
        <v>3088</v>
      </c>
      <c r="D400" s="38" t="str">
        <f>Tabla20[[#This Row],[cedula]]&amp;Tabla20[[#This Row],[ctapresup]]</f>
        <v>223011948372.1.1.2.08</v>
      </c>
      <c r="E400" s="38" t="s">
        <v>4823</v>
      </c>
      <c r="F400" s="38" t="str">
        <f>_xlfn.XLOOKUP(Tabla20[[#This Row],[cedula]],TMODELO[Numero Documento],TMODELO[Empleado])</f>
        <v>SHAILYN CATHERINE ROBLES PIMENTEL</v>
      </c>
      <c r="G400" s="38" t="str">
        <f>_xlfn.XLOOKUP(Tabla20[[#This Row],[cedula]],TMODELO[Numero Documento],TMODELO[Cargo])</f>
        <v>ANALISTA DE COMPRAS Y CONTRATACIONES</v>
      </c>
      <c r="H400" s="38" t="str">
        <f>_xlfn.XLOOKUP(Tabla20[[#This Row],[cedula]],TMODELO[Numero Documento],TMODELO[Lugar Funciones])</f>
        <v>DEPARTAMENTO DE COMPRAS Y CONTRATACIONES</v>
      </c>
      <c r="I400" s="45" t="str">
        <f>_xlfn.XLOOKUP(Tabla20[[#This Row],[cedula]],TCARRERA[CEDULA],TCARRERA[CATEGORIA DEL SERVIDOR],"")</f>
        <v/>
      </c>
      <c r="J400" s="45" t="str">
        <f>Tabla20[[#This Row],[TIPO]]</f>
        <v>TEMPORALES</v>
      </c>
      <c r="K40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0" s="24" t="str">
        <f>IF(Tabla20[[#This Row],[CARRERA]]="CARRERA ADMINISTRATIVA",Tabla20[[#This Row],[CARRERA]],Tabla20[[#This Row],[STATUS]])</f>
        <v>TEMPORALES</v>
      </c>
      <c r="M400" s="35">
        <f>IF(Tabla20[[#This Row],[TIPO]]="Temporales",_xlfn.XLOOKUP(Tabla20[[#This Row],[NOMBRE Y APELLIDO]],TFECHAS[NOMBRE Y APELLIDO],TFECHAS[DESDE]),"")</f>
        <v>44866</v>
      </c>
      <c r="N400" s="35">
        <f>IF(Tabla20[[#This Row],[TIPO]]="Temporales",_xlfn.XLOOKUP(Tabla20[[#This Row],[NOMBRE Y APELLIDO]],TFECHAS[NOMBRE Y APELLIDO],TFECHAS[HASTA]),"")</f>
        <v>45047</v>
      </c>
      <c r="O400" s="39">
        <f>_xlfn.XLOOKUP(Tabla20[[#This Row],[COD]],TMES[COD],TMES[sbruto])</f>
        <v>50000</v>
      </c>
      <c r="P400" s="44">
        <f>_xlfn.XLOOKUP(Tabla20[[#This Row],[COD]],TMES[COD],TMES[ISR])</f>
        <v>1854</v>
      </c>
      <c r="Q400" s="40">
        <f>_xlfn.XLOOKUP(Tabla20[[#This Row],[COD]],TMES[COD],TMES[SFS])</f>
        <v>1520</v>
      </c>
      <c r="R400" s="40">
        <f>_xlfn.XLOOKUP(Tabla20[[#This Row],[COD]],TMES[COD],TMES[AFP])</f>
        <v>1435</v>
      </c>
      <c r="S400" s="40">
        <f>Tabla20[[#This Row],[sbruto]]-SUM(Tabla20[[#This Row],[ISR]:[AFP]])-Tabla20[[#This Row],[sneto]]</f>
        <v>25</v>
      </c>
      <c r="T400" s="40">
        <f>_xlfn.XLOOKUP(Tabla20[[#This Row],[COD]],TMES[COD],TMES[sneto])</f>
        <v>45166</v>
      </c>
      <c r="U400" s="28" t="str">
        <f>_xlfn.XLOOKUP(Tabla20[[#This Row],[cedula]],Tabla11[Numero Documento],Tabla11[GEN])</f>
        <v>F</v>
      </c>
      <c r="V400" s="29" t="str">
        <f>_xlfn.XLOOKUP(Tabla20[[#This Row],[cedula]],TMODELO[Numero Documento],TMODELO[Lugar Funciones Codigo])</f>
        <v>01.83.00.00.11.03</v>
      </c>
    </row>
    <row r="401" spans="1:22">
      <c r="A401" s="38" t="s">
        <v>3051</v>
      </c>
      <c r="B401" s="38" t="s">
        <v>4793</v>
      </c>
      <c r="C401" s="38" t="s">
        <v>3088</v>
      </c>
      <c r="D401" s="38" t="str">
        <f>Tabla20[[#This Row],[cedula]]&amp;Tabla20[[#This Row],[ctapresup]]</f>
        <v>225003229732.1.1.2.08</v>
      </c>
      <c r="E401" s="38" t="s">
        <v>2828</v>
      </c>
      <c r="F401" s="38" t="str">
        <f>_xlfn.XLOOKUP(Tabla20[[#This Row],[cedula]],TMODELO[Numero Documento],TMODELO[Empleado])</f>
        <v>JULISSA VARGAS MORENO</v>
      </c>
      <c r="G401" s="38" t="str">
        <f>_xlfn.XLOOKUP(Tabla20[[#This Row],[cedula]],TMODELO[Numero Documento],TMODELO[Cargo])</f>
        <v>ANALISTA DE COMPRAS Y CONTRATACIONES</v>
      </c>
      <c r="H401" s="38" t="str">
        <f>_xlfn.XLOOKUP(Tabla20[[#This Row],[cedula]],TMODELO[Numero Documento],TMODELO[Lugar Funciones])</f>
        <v>DEPARTAMENTO DE COMPRAS Y CONTRATACIONES</v>
      </c>
      <c r="I401" s="45" t="str">
        <f>_xlfn.XLOOKUP(Tabla20[[#This Row],[cedula]],TCARRERA[CEDULA],TCARRERA[CATEGORIA DEL SERVIDOR],"")</f>
        <v/>
      </c>
      <c r="J401" s="45" t="str">
        <f>Tabla20[[#This Row],[TIPO]]</f>
        <v>TEMPORALES</v>
      </c>
      <c r="K40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1" s="24" t="str">
        <f>IF(Tabla20[[#This Row],[CARRERA]]="CARRERA ADMINISTRATIVA",Tabla20[[#This Row],[CARRERA]],Tabla20[[#This Row],[STATUS]])</f>
        <v>TEMPORALES</v>
      </c>
      <c r="M401" s="35">
        <f>IF(Tabla20[[#This Row],[TIPO]]="Temporales",_xlfn.XLOOKUP(Tabla20[[#This Row],[NOMBRE Y APELLIDO]],TFECHAS[NOMBRE Y APELLIDO],TFECHAS[DESDE]),"")</f>
        <v>44805</v>
      </c>
      <c r="N401" s="35">
        <f>IF(Tabla20[[#This Row],[TIPO]]="Temporales",_xlfn.XLOOKUP(Tabla20[[#This Row],[NOMBRE Y APELLIDO]],TFECHAS[NOMBRE Y APELLIDO],TFECHAS[HASTA]),"")</f>
        <v>44986</v>
      </c>
      <c r="O401" s="39">
        <f>_xlfn.XLOOKUP(Tabla20[[#This Row],[COD]],TMES[COD],TMES[sbruto])</f>
        <v>45000</v>
      </c>
      <c r="P401" s="44">
        <f>_xlfn.XLOOKUP(Tabla20[[#This Row],[COD]],TMES[COD],TMES[ISR])</f>
        <v>1148.33</v>
      </c>
      <c r="Q401" s="40">
        <f>_xlfn.XLOOKUP(Tabla20[[#This Row],[COD]],TMES[COD],TMES[SFS])</f>
        <v>1368</v>
      </c>
      <c r="R401" s="40">
        <f>_xlfn.XLOOKUP(Tabla20[[#This Row],[COD]],TMES[COD],TMES[AFP])</f>
        <v>1291.5</v>
      </c>
      <c r="S401" s="40">
        <f>Tabla20[[#This Row],[sbruto]]-SUM(Tabla20[[#This Row],[ISR]:[AFP]])-Tabla20[[#This Row],[sneto]]</f>
        <v>25</v>
      </c>
      <c r="T401" s="40">
        <f>_xlfn.XLOOKUP(Tabla20[[#This Row],[COD]],TMES[COD],TMES[sneto])</f>
        <v>41167.17</v>
      </c>
      <c r="U401" s="28" t="str">
        <f>_xlfn.XLOOKUP(Tabla20[[#This Row],[cedula]],Tabla11[Numero Documento],Tabla11[GEN])</f>
        <v>F</v>
      </c>
      <c r="V401" s="29" t="str">
        <f>_xlfn.XLOOKUP(Tabla20[[#This Row],[cedula]],TMODELO[Numero Documento],TMODELO[Lugar Funciones Codigo])</f>
        <v>01.83.00.00.11.03</v>
      </c>
    </row>
    <row r="402" spans="1:22" hidden="1">
      <c r="A402" s="38" t="s">
        <v>3052</v>
      </c>
      <c r="B402" s="38" t="s">
        <v>11</v>
      </c>
      <c r="C402" s="38" t="s">
        <v>3088</v>
      </c>
      <c r="D402" s="38" t="str">
        <f>Tabla20[[#This Row],[cedula]]&amp;Tabla20[[#This Row],[ctapresup]]</f>
        <v>001000387932.1.1.1.01</v>
      </c>
      <c r="E402" s="38" t="s">
        <v>2030</v>
      </c>
      <c r="F402" s="38" t="str">
        <f>_xlfn.XLOOKUP(Tabla20[[#This Row],[cedula]],TMODELO[Numero Documento],TMODELO[Empleado])</f>
        <v>ANA MARIA OVIEDO HERNANDEZ</v>
      </c>
      <c r="G402" s="38" t="str">
        <f>_xlfn.XLOOKUP(Tabla20[[#This Row],[cedula]],TMODELO[Numero Documento],TMODELO[Cargo])</f>
        <v>ARQUITECTO (A)</v>
      </c>
      <c r="H402" s="38" t="str">
        <f>_xlfn.XLOOKUP(Tabla20[[#This Row],[cedula]],TMODELO[Numero Documento],TMODELO[Lugar Funciones])</f>
        <v>DEPARTAMENTO DE INFRAESTRUCTURA</v>
      </c>
      <c r="I402" s="45" t="str">
        <f>_xlfn.XLOOKUP(Tabla20[[#This Row],[cedula]],TCARRERA[CEDULA],TCARRERA[CATEGORIA DEL SERVIDOR],"")</f>
        <v/>
      </c>
      <c r="J402" s="45" t="str">
        <f>Tabla20[[#This Row],[TIPO]]</f>
        <v>FIJO</v>
      </c>
      <c r="K40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2" s="24" t="str">
        <f>IF(Tabla20[[#This Row],[CARRERA]]="CARRERA ADMINISTRATIVA",Tabla20[[#This Row],[CARRERA]],Tabla20[[#This Row],[STATUS]])</f>
        <v>FIJO</v>
      </c>
      <c r="M402" s="35" t="str">
        <f>IF(Tabla20[[#This Row],[TIPO]]="Temporales",_xlfn.XLOOKUP(Tabla20[[#This Row],[NOMBRE Y APELLIDO]],TFECHAS[NOMBRE Y APELLIDO],TFECHAS[DESDE]),"")</f>
        <v/>
      </c>
      <c r="N402" s="35" t="str">
        <f>IF(Tabla20[[#This Row],[TIPO]]="Temporales",_xlfn.XLOOKUP(Tabla20[[#This Row],[NOMBRE Y APELLIDO]],TFECHAS[NOMBRE Y APELLIDO],TFECHAS[HASTA]),"")</f>
        <v/>
      </c>
      <c r="O402" s="39">
        <f>_xlfn.XLOOKUP(Tabla20[[#This Row],[COD]],TMES[COD],TMES[sbruto])</f>
        <v>60000</v>
      </c>
      <c r="P402" s="44">
        <f>_xlfn.XLOOKUP(Tabla20[[#This Row],[COD]],TMES[COD],TMES[ISR])</f>
        <v>3486.68</v>
      </c>
      <c r="Q402" s="40">
        <f>_xlfn.XLOOKUP(Tabla20[[#This Row],[COD]],TMES[COD],TMES[SFS])</f>
        <v>1824</v>
      </c>
      <c r="R402" s="40">
        <f>_xlfn.XLOOKUP(Tabla20[[#This Row],[COD]],TMES[COD],TMES[AFP])</f>
        <v>1722</v>
      </c>
      <c r="S402" s="40">
        <f>Tabla20[[#This Row],[sbruto]]-SUM(Tabla20[[#This Row],[ISR]:[AFP]])-Tabla20[[#This Row],[sneto]]</f>
        <v>125</v>
      </c>
      <c r="T402" s="40">
        <f>_xlfn.XLOOKUP(Tabla20[[#This Row],[COD]],TMES[COD],TMES[sneto])</f>
        <v>52842.32</v>
      </c>
      <c r="U402" s="28" t="str">
        <f>_xlfn.XLOOKUP(Tabla20[[#This Row],[cedula]],Tabla11[Numero Documento],Tabla11[GEN])</f>
        <v>F</v>
      </c>
      <c r="V402" s="29" t="str">
        <f>_xlfn.XLOOKUP(Tabla20[[#This Row],[cedula]],TMODELO[Numero Documento],TMODELO[Lugar Funciones Codigo])</f>
        <v>01.83.00.00.11.04</v>
      </c>
    </row>
    <row r="403" spans="1:22" hidden="1">
      <c r="A403" s="38" t="s">
        <v>3052</v>
      </c>
      <c r="B403" s="38" t="s">
        <v>11</v>
      </c>
      <c r="C403" s="38" t="s">
        <v>3088</v>
      </c>
      <c r="D403" s="38" t="str">
        <f>Tabla20[[#This Row],[cedula]]&amp;Tabla20[[#This Row],[ctapresup]]</f>
        <v>001163604702.1.1.1.01</v>
      </c>
      <c r="E403" s="38" t="s">
        <v>1385</v>
      </c>
      <c r="F403" s="38" t="str">
        <f>_xlfn.XLOOKUP(Tabla20[[#This Row],[cedula]],TMODELO[Numero Documento],TMODELO[Empleado])</f>
        <v>VIRGINIA MARIA PEREZ TOLENTINO</v>
      </c>
      <c r="G403" s="38" t="str">
        <f>_xlfn.XLOOKUP(Tabla20[[#This Row],[cedula]],TMODELO[Numero Documento],TMODELO[Cargo])</f>
        <v>ARQUITECTO (A)</v>
      </c>
      <c r="H403" s="38" t="str">
        <f>_xlfn.XLOOKUP(Tabla20[[#This Row],[cedula]],TMODELO[Numero Documento],TMODELO[Lugar Funciones])</f>
        <v>DEPARTAMENTO DE INFRAESTRUCTURA</v>
      </c>
      <c r="I403" s="45" t="str">
        <f>_xlfn.XLOOKUP(Tabla20[[#This Row],[cedula]],TCARRERA[CEDULA],TCARRERA[CATEGORIA DEL SERVIDOR],"")</f>
        <v>CARRERA ADMINISTRATIVA</v>
      </c>
      <c r="J403" s="45" t="str">
        <f>Tabla20[[#This Row],[TIPO]]</f>
        <v>FIJO</v>
      </c>
      <c r="K40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3" s="24" t="str">
        <f>IF(Tabla20[[#This Row],[CARRERA]]="CARRERA ADMINISTRATIVA",Tabla20[[#This Row],[CARRERA]],Tabla20[[#This Row],[STATUS]])</f>
        <v>CARRERA ADMINISTRATIVA</v>
      </c>
      <c r="M403" s="35" t="str">
        <f>IF(Tabla20[[#This Row],[TIPO]]="Temporales",_xlfn.XLOOKUP(Tabla20[[#This Row],[NOMBRE Y APELLIDO]],TFECHAS[NOMBRE Y APELLIDO],TFECHAS[DESDE]),"")</f>
        <v/>
      </c>
      <c r="N403" s="35" t="str">
        <f>IF(Tabla20[[#This Row],[TIPO]]="Temporales",_xlfn.XLOOKUP(Tabla20[[#This Row],[NOMBRE Y APELLIDO]],TFECHAS[NOMBRE Y APELLIDO],TFECHAS[HASTA]),"")</f>
        <v/>
      </c>
      <c r="O403" s="39">
        <f>_xlfn.XLOOKUP(Tabla20[[#This Row],[COD]],TMES[COD],TMES[sbruto])</f>
        <v>60000</v>
      </c>
      <c r="P403" s="44">
        <f>_xlfn.XLOOKUP(Tabla20[[#This Row],[COD]],TMES[COD],TMES[ISR])</f>
        <v>3184.19</v>
      </c>
      <c r="Q403" s="40">
        <f>_xlfn.XLOOKUP(Tabla20[[#This Row],[COD]],TMES[COD],TMES[SFS])</f>
        <v>1824</v>
      </c>
      <c r="R403" s="40">
        <f>_xlfn.XLOOKUP(Tabla20[[#This Row],[COD]],TMES[COD],TMES[AFP])</f>
        <v>1722</v>
      </c>
      <c r="S403" s="40">
        <f>Tabla20[[#This Row],[sbruto]]-SUM(Tabla20[[#This Row],[ISR]:[AFP]])-Tabla20[[#This Row],[sneto]]</f>
        <v>2837.4499999999971</v>
      </c>
      <c r="T403" s="40">
        <f>_xlfn.XLOOKUP(Tabla20[[#This Row],[COD]],TMES[COD],TMES[sneto])</f>
        <v>50432.36</v>
      </c>
      <c r="U403" s="28" t="str">
        <f>_xlfn.XLOOKUP(Tabla20[[#This Row],[cedula]],Tabla11[Numero Documento],Tabla11[GEN])</f>
        <v>F</v>
      </c>
      <c r="V403" s="29" t="str">
        <f>_xlfn.XLOOKUP(Tabla20[[#This Row],[cedula]],TMODELO[Numero Documento],TMODELO[Lugar Funciones Codigo])</f>
        <v>01.83.00.00.11.04</v>
      </c>
    </row>
    <row r="404" spans="1:22" hidden="1">
      <c r="A404" s="38" t="s">
        <v>3052</v>
      </c>
      <c r="B404" s="38" t="s">
        <v>11</v>
      </c>
      <c r="C404" s="38" t="s">
        <v>3088</v>
      </c>
      <c r="D404" s="38" t="str">
        <f>Tabla20[[#This Row],[cedula]]&amp;Tabla20[[#This Row],[ctapresup]]</f>
        <v>001179061562.1.1.1.01</v>
      </c>
      <c r="E404" s="38" t="s">
        <v>2209</v>
      </c>
      <c r="F404" s="38" t="str">
        <f>_xlfn.XLOOKUP(Tabla20[[#This Row],[cedula]],TMODELO[Numero Documento],TMODELO[Empleado])</f>
        <v>PAMELA JOSEFINA RAMIREZ ALMANZAR</v>
      </c>
      <c r="G404" s="38" t="str">
        <f>_xlfn.XLOOKUP(Tabla20[[#This Row],[cedula]],TMODELO[Numero Documento],TMODELO[Cargo])</f>
        <v>INGENIERO</v>
      </c>
      <c r="H404" s="38" t="str">
        <f>_xlfn.XLOOKUP(Tabla20[[#This Row],[cedula]],TMODELO[Numero Documento],TMODELO[Lugar Funciones])</f>
        <v>DEPARTAMENTO DE INFRAESTRUCTURA</v>
      </c>
      <c r="I404" s="45" t="str">
        <f>_xlfn.XLOOKUP(Tabla20[[#This Row],[cedula]],TCARRERA[CEDULA],TCARRERA[CATEGORIA DEL SERVIDOR],"")</f>
        <v/>
      </c>
      <c r="J404" s="45" t="str">
        <f>Tabla20[[#This Row],[TIPO]]</f>
        <v>FIJO</v>
      </c>
      <c r="K40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4" s="24" t="str">
        <f>IF(Tabla20[[#This Row],[CARRERA]]="CARRERA ADMINISTRATIVA",Tabla20[[#This Row],[CARRERA]],Tabla20[[#This Row],[STATUS]])</f>
        <v>FIJO</v>
      </c>
      <c r="M404" s="35" t="str">
        <f>IF(Tabla20[[#This Row],[TIPO]]="Temporales",_xlfn.XLOOKUP(Tabla20[[#This Row],[NOMBRE Y APELLIDO]],TFECHAS[NOMBRE Y APELLIDO],TFECHAS[DESDE]),"")</f>
        <v/>
      </c>
      <c r="N404" s="35" t="str">
        <f>IF(Tabla20[[#This Row],[TIPO]]="Temporales",_xlfn.XLOOKUP(Tabla20[[#This Row],[NOMBRE Y APELLIDO]],TFECHAS[NOMBRE Y APELLIDO],TFECHAS[HASTA]),"")</f>
        <v/>
      </c>
      <c r="O404" s="39">
        <f>_xlfn.XLOOKUP(Tabla20[[#This Row],[COD]],TMES[COD],TMES[sbruto])</f>
        <v>55000</v>
      </c>
      <c r="P404" s="42">
        <f>_xlfn.XLOOKUP(Tabla20[[#This Row],[COD]],TMES[COD],TMES[ISR])</f>
        <v>2559.6799999999998</v>
      </c>
      <c r="Q404" s="40">
        <f>_xlfn.XLOOKUP(Tabla20[[#This Row],[COD]],TMES[COD],TMES[SFS])</f>
        <v>1672</v>
      </c>
      <c r="R404" s="40">
        <f>_xlfn.XLOOKUP(Tabla20[[#This Row],[COD]],TMES[COD],TMES[AFP])</f>
        <v>1578.5</v>
      </c>
      <c r="S404" s="40">
        <f>Tabla20[[#This Row],[sbruto]]-SUM(Tabla20[[#This Row],[ISR]:[AFP]])-Tabla20[[#This Row],[sneto]]</f>
        <v>16210.07</v>
      </c>
      <c r="T404" s="40">
        <f>_xlfn.XLOOKUP(Tabla20[[#This Row],[COD]],TMES[COD],TMES[sneto])</f>
        <v>32979.75</v>
      </c>
      <c r="U404" s="28" t="str">
        <f>_xlfn.XLOOKUP(Tabla20[[#This Row],[cedula]],Tabla11[Numero Documento],Tabla11[GEN])</f>
        <v>F</v>
      </c>
      <c r="V404" s="29" t="str">
        <f>_xlfn.XLOOKUP(Tabla20[[#This Row],[cedula]],TMODELO[Numero Documento],TMODELO[Lugar Funciones Codigo])</f>
        <v>01.83.00.00.11.04</v>
      </c>
    </row>
    <row r="405" spans="1:22">
      <c r="A405" s="38" t="s">
        <v>3051</v>
      </c>
      <c r="B405" s="38" t="s">
        <v>4793</v>
      </c>
      <c r="C405" s="38" t="s">
        <v>3088</v>
      </c>
      <c r="D405" s="38" t="str">
        <f>Tabla20[[#This Row],[cedula]]&amp;Tabla20[[#This Row],[ctapresup]]</f>
        <v>223005472582.1.1.2.08</v>
      </c>
      <c r="E405" s="38" t="s">
        <v>2874</v>
      </c>
      <c r="F405" s="38" t="str">
        <f>_xlfn.XLOOKUP(Tabla20[[#This Row],[cedula]],TMODELO[Numero Documento],TMODELO[Empleado])</f>
        <v>ROXANNA LAKE GUERRERO</v>
      </c>
      <c r="G405" s="38" t="str">
        <f>_xlfn.XLOOKUP(Tabla20[[#This Row],[cedula]],TMODELO[Numero Documento],TMODELO[Cargo])</f>
        <v>ENCARGADO (A)</v>
      </c>
      <c r="H405" s="38" t="str">
        <f>_xlfn.XLOOKUP(Tabla20[[#This Row],[cedula]],TMODELO[Numero Documento],TMODELO[Lugar Funciones])</f>
        <v>DEPARTAMENTO DE INFRAESTRUCTURA</v>
      </c>
      <c r="I405" s="45" t="str">
        <f>_xlfn.XLOOKUP(Tabla20[[#This Row],[cedula]],TCARRERA[CEDULA],TCARRERA[CATEGORIA DEL SERVIDOR],"")</f>
        <v/>
      </c>
      <c r="J405" s="45" t="str">
        <f>Tabla20[[#This Row],[TIPO]]</f>
        <v>TEMPORALES</v>
      </c>
      <c r="K40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5" s="24" t="str">
        <f>IF(Tabla20[[#This Row],[CARRERA]]="CARRERA ADMINISTRATIVA",Tabla20[[#This Row],[CARRERA]],Tabla20[[#This Row],[STATUS]])</f>
        <v>TEMPORALES</v>
      </c>
      <c r="M405" s="35">
        <f>IF(Tabla20[[#This Row],[TIPO]]="Temporales",_xlfn.XLOOKUP(Tabla20[[#This Row],[NOMBRE Y APELLIDO]],TFECHAS[NOMBRE Y APELLIDO],TFECHAS[DESDE]),"")</f>
        <v>44743</v>
      </c>
      <c r="N405" s="35">
        <f>IF(Tabla20[[#This Row],[TIPO]]="Temporales",_xlfn.XLOOKUP(Tabla20[[#This Row],[NOMBRE Y APELLIDO]],TFECHAS[NOMBRE Y APELLIDO],TFECHAS[HASTA]),"")</f>
        <v>44927</v>
      </c>
      <c r="O405" s="39">
        <f>_xlfn.XLOOKUP(Tabla20[[#This Row],[COD]],TMES[COD],TMES[sbruto])</f>
        <v>135000</v>
      </c>
      <c r="P405" s="42">
        <f>_xlfn.XLOOKUP(Tabla20[[#This Row],[COD]],TMES[COD],TMES[ISR])</f>
        <v>20338.240000000002</v>
      </c>
      <c r="Q405" s="40">
        <f>_xlfn.XLOOKUP(Tabla20[[#This Row],[COD]],TMES[COD],TMES[SFS])</f>
        <v>4104</v>
      </c>
      <c r="R405" s="40">
        <f>_xlfn.XLOOKUP(Tabla20[[#This Row],[COD]],TMES[COD],TMES[AFP])</f>
        <v>3874.5</v>
      </c>
      <c r="S405" s="40">
        <f>Tabla20[[#This Row],[sbruto]]-SUM(Tabla20[[#This Row],[ISR]:[AFP]])-Tabla20[[#This Row],[sneto]]</f>
        <v>25</v>
      </c>
      <c r="T405" s="40">
        <f>_xlfn.XLOOKUP(Tabla20[[#This Row],[COD]],TMES[COD],TMES[sneto])</f>
        <v>106658.26</v>
      </c>
      <c r="U405" s="28" t="str">
        <f>_xlfn.XLOOKUP(Tabla20[[#This Row],[cedula]],Tabla11[Numero Documento],Tabla11[GEN])</f>
        <v>F</v>
      </c>
      <c r="V405" s="29" t="str">
        <f>_xlfn.XLOOKUP(Tabla20[[#This Row],[cedula]],TMODELO[Numero Documento],TMODELO[Lugar Funciones Codigo])</f>
        <v>01.83.00.00.11.04</v>
      </c>
    </row>
    <row r="406" spans="1:22">
      <c r="A406" s="38" t="s">
        <v>3051</v>
      </c>
      <c r="B406" s="38" t="s">
        <v>4793</v>
      </c>
      <c r="C406" s="38" t="s">
        <v>3088</v>
      </c>
      <c r="D406" s="38" t="str">
        <f>Tabla20[[#This Row],[cedula]]&amp;Tabla20[[#This Row],[ctapresup]]</f>
        <v>001160983772.1.1.2.08</v>
      </c>
      <c r="E406" s="38" t="s">
        <v>2847</v>
      </c>
      <c r="F406" s="38" t="str">
        <f>_xlfn.XLOOKUP(Tabla20[[#This Row],[cedula]],TMODELO[Numero Documento],TMODELO[Empleado])</f>
        <v>MAXIMO MICHEL GUZMAN PERICHE</v>
      </c>
      <c r="G406" s="38" t="str">
        <f>_xlfn.XLOOKUP(Tabla20[[#This Row],[cedula]],TMODELO[Numero Documento],TMODELO[Cargo])</f>
        <v>COORD. OPERATIVO</v>
      </c>
      <c r="H406" s="38" t="str">
        <f>_xlfn.XLOOKUP(Tabla20[[#This Row],[cedula]],TMODELO[Numero Documento],TMODELO[Lugar Funciones])</f>
        <v>DEPARTAMENTO DE INFRAESTRUCTURA</v>
      </c>
      <c r="I406" s="45" t="str">
        <f>_xlfn.XLOOKUP(Tabla20[[#This Row],[cedula]],TCARRERA[CEDULA],TCARRERA[CATEGORIA DEL SERVIDOR],"")</f>
        <v/>
      </c>
      <c r="J406" s="45" t="str">
        <f>Tabla20[[#This Row],[TIPO]]</f>
        <v>TEMPORALES</v>
      </c>
      <c r="K40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6" s="24" t="str">
        <f>IF(Tabla20[[#This Row],[CARRERA]]="CARRERA ADMINISTRATIVA",Tabla20[[#This Row],[CARRERA]],Tabla20[[#This Row],[STATUS]])</f>
        <v>TEMPORALES</v>
      </c>
      <c r="M406" s="35">
        <f>IF(Tabla20[[#This Row],[TIPO]]="Temporales",_xlfn.XLOOKUP(Tabla20[[#This Row],[NOMBRE Y APELLIDO]],TFECHAS[NOMBRE Y APELLIDO],TFECHAS[DESDE]),"")</f>
        <v>44835</v>
      </c>
      <c r="N406" s="35">
        <f>IF(Tabla20[[#This Row],[TIPO]]="Temporales",_xlfn.XLOOKUP(Tabla20[[#This Row],[NOMBRE Y APELLIDO]],TFECHAS[NOMBRE Y APELLIDO],TFECHAS[HASTA]),"")</f>
        <v>45017</v>
      </c>
      <c r="O406" s="39">
        <f>_xlfn.XLOOKUP(Tabla20[[#This Row],[COD]],TMES[COD],TMES[sbruto])</f>
        <v>80000</v>
      </c>
      <c r="P406" s="44">
        <f>_xlfn.XLOOKUP(Tabla20[[#This Row],[COD]],TMES[COD],TMES[ISR])</f>
        <v>7400.87</v>
      </c>
      <c r="Q406" s="42">
        <f>_xlfn.XLOOKUP(Tabla20[[#This Row],[COD]],TMES[COD],TMES[SFS])</f>
        <v>2432</v>
      </c>
      <c r="R406" s="42">
        <f>_xlfn.XLOOKUP(Tabla20[[#This Row],[COD]],TMES[COD],TMES[AFP])</f>
        <v>2296</v>
      </c>
      <c r="S406" s="40">
        <f>Tabla20[[#This Row],[sbruto]]-SUM(Tabla20[[#This Row],[ISR]:[AFP]])-Tabla20[[#This Row],[sneto]]</f>
        <v>25</v>
      </c>
      <c r="T406" s="42">
        <f>_xlfn.XLOOKUP(Tabla20[[#This Row],[COD]],TMES[COD],TMES[sneto])</f>
        <v>67846.13</v>
      </c>
      <c r="U406" s="28" t="str">
        <f>_xlfn.XLOOKUP(Tabla20[[#This Row],[cedula]],Tabla11[Numero Documento],Tabla11[GEN])</f>
        <v>M</v>
      </c>
      <c r="V406" s="29" t="str">
        <f>_xlfn.XLOOKUP(Tabla20[[#This Row],[cedula]],TMODELO[Numero Documento],TMODELO[Lugar Funciones Codigo])</f>
        <v>01.83.00.00.11.04</v>
      </c>
    </row>
    <row r="407" spans="1:22">
      <c r="A407" s="38" t="s">
        <v>3051</v>
      </c>
      <c r="B407" s="38" t="s">
        <v>4793</v>
      </c>
      <c r="C407" s="38" t="s">
        <v>3088</v>
      </c>
      <c r="D407" s="38" t="str">
        <f>Tabla20[[#This Row],[cedula]]&amp;Tabla20[[#This Row],[ctapresup]]</f>
        <v>002014912552.1.1.2.08</v>
      </c>
      <c r="E407" s="38" t="s">
        <v>2845</v>
      </c>
      <c r="F407" s="38" t="str">
        <f>_xlfn.XLOOKUP(Tabla20[[#This Row],[cedula]],TMODELO[Numero Documento],TMODELO[Empleado])</f>
        <v>MAXILANIA FERREIRA RUIZ</v>
      </c>
      <c r="G407" s="38" t="str">
        <f>_xlfn.XLOOKUP(Tabla20[[#This Row],[cedula]],TMODELO[Numero Documento],TMODELO[Cargo])</f>
        <v>COORDINADOR (A)</v>
      </c>
      <c r="H407" s="38" t="str">
        <f>_xlfn.XLOOKUP(Tabla20[[#This Row],[cedula]],TMODELO[Numero Documento],TMODELO[Lugar Funciones])</f>
        <v>DEPARTAMENTO DE INFRAESTRUCTURA</v>
      </c>
      <c r="I407" s="45" t="str">
        <f>_xlfn.XLOOKUP(Tabla20[[#This Row],[cedula]],TCARRERA[CEDULA],TCARRERA[CATEGORIA DEL SERVIDOR],"")</f>
        <v/>
      </c>
      <c r="J407" s="45" t="str">
        <f>Tabla20[[#This Row],[TIPO]]</f>
        <v>TEMPORALES</v>
      </c>
      <c r="K40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7" s="24" t="str">
        <f>IF(Tabla20[[#This Row],[CARRERA]]="CARRERA ADMINISTRATIVA",Tabla20[[#This Row],[CARRERA]],Tabla20[[#This Row],[STATUS]])</f>
        <v>TEMPORALES</v>
      </c>
      <c r="M407" s="35">
        <f>IF(Tabla20[[#This Row],[TIPO]]="Temporales",_xlfn.XLOOKUP(Tabla20[[#This Row],[NOMBRE Y APELLIDO]],TFECHAS[NOMBRE Y APELLIDO],TFECHAS[DESDE]),"")</f>
        <v>44805</v>
      </c>
      <c r="N407" s="35">
        <f>IF(Tabla20[[#This Row],[TIPO]]="Temporales",_xlfn.XLOOKUP(Tabla20[[#This Row],[NOMBRE Y APELLIDO]],TFECHAS[NOMBRE Y APELLIDO],TFECHAS[HASTA]),"")</f>
        <v>44986</v>
      </c>
      <c r="O407" s="39">
        <f>_xlfn.XLOOKUP(Tabla20[[#This Row],[COD]],TMES[COD],TMES[sbruto])</f>
        <v>60000</v>
      </c>
      <c r="P407" s="44">
        <f>_xlfn.XLOOKUP(Tabla20[[#This Row],[COD]],TMES[COD],TMES[ISR])</f>
        <v>3486.68</v>
      </c>
      <c r="Q407" s="40">
        <f>_xlfn.XLOOKUP(Tabla20[[#This Row],[COD]],TMES[COD],TMES[SFS])</f>
        <v>1824</v>
      </c>
      <c r="R407" s="40">
        <f>_xlfn.XLOOKUP(Tabla20[[#This Row],[COD]],TMES[COD],TMES[AFP])</f>
        <v>1722</v>
      </c>
      <c r="S407" s="40">
        <f>Tabla20[[#This Row],[sbruto]]-SUM(Tabla20[[#This Row],[ISR]:[AFP]])-Tabla20[[#This Row],[sneto]]</f>
        <v>6896.07</v>
      </c>
      <c r="T407" s="40">
        <f>_xlfn.XLOOKUP(Tabla20[[#This Row],[COD]],TMES[COD],TMES[sneto])</f>
        <v>46071.25</v>
      </c>
      <c r="U407" s="28" t="str">
        <f>_xlfn.XLOOKUP(Tabla20[[#This Row],[cedula]],Tabla11[Numero Documento],Tabla11[GEN])</f>
        <v>F</v>
      </c>
      <c r="V407" s="29" t="str">
        <f>_xlfn.XLOOKUP(Tabla20[[#This Row],[cedula]],TMODELO[Numero Documento],TMODELO[Lugar Funciones Codigo])</f>
        <v>01.83.00.00.11.04</v>
      </c>
    </row>
    <row r="408" spans="1:22" hidden="1">
      <c r="A408" s="38" t="s">
        <v>3052</v>
      </c>
      <c r="B408" s="38" t="s">
        <v>11</v>
      </c>
      <c r="C408" s="38" t="s">
        <v>3088</v>
      </c>
      <c r="D408" s="38" t="str">
        <f>Tabla20[[#This Row],[cedula]]&amp;Tabla20[[#This Row],[ctapresup]]</f>
        <v>001141637282.1.1.1.01</v>
      </c>
      <c r="E408" s="38" t="s">
        <v>2266</v>
      </c>
      <c r="F408" s="38" t="str">
        <f>_xlfn.XLOOKUP(Tabla20[[#This Row],[cedula]],TMODELO[Numero Documento],TMODELO[Empleado])</f>
        <v>VIANELA MARIA SANTANA MARTE</v>
      </c>
      <c r="G408" s="38" t="str">
        <f>_xlfn.XLOOKUP(Tabla20[[#This Row],[cedula]],TMODELO[Numero Documento],TMODELO[Cargo])</f>
        <v>ANALISTA</v>
      </c>
      <c r="H408" s="38" t="str">
        <f>_xlfn.XLOOKUP(Tabla20[[#This Row],[cedula]],TMODELO[Numero Documento],TMODELO[Lugar Funciones])</f>
        <v>DIRECCION FINANCIERA</v>
      </c>
      <c r="I408" s="45" t="str">
        <f>_xlfn.XLOOKUP(Tabla20[[#This Row],[cedula]],TCARRERA[CEDULA],TCARRERA[CATEGORIA DEL SERVIDOR],"")</f>
        <v/>
      </c>
      <c r="J408" s="45" t="str">
        <f>Tabla20[[#This Row],[TIPO]]</f>
        <v>FIJO</v>
      </c>
      <c r="K40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8" s="24" t="str">
        <f>IF(Tabla20[[#This Row],[CARRERA]]="CARRERA ADMINISTRATIVA",Tabla20[[#This Row],[CARRERA]],Tabla20[[#This Row],[STATUS]])</f>
        <v>FIJO</v>
      </c>
      <c r="M408" s="35" t="str">
        <f>IF(Tabla20[[#This Row],[TIPO]]="Temporales",_xlfn.XLOOKUP(Tabla20[[#This Row],[NOMBRE Y APELLIDO]],TFECHAS[NOMBRE Y APELLIDO],TFECHAS[DESDE]),"")</f>
        <v/>
      </c>
      <c r="N408" s="35" t="str">
        <f>IF(Tabla20[[#This Row],[TIPO]]="Temporales",_xlfn.XLOOKUP(Tabla20[[#This Row],[NOMBRE Y APELLIDO]],TFECHAS[NOMBRE Y APELLIDO],TFECHAS[HASTA]),"")</f>
        <v/>
      </c>
      <c r="O408" s="39">
        <f>_xlfn.XLOOKUP(Tabla20[[#This Row],[COD]],TMES[COD],TMES[sbruto])</f>
        <v>60000</v>
      </c>
      <c r="P408" s="44">
        <f>_xlfn.XLOOKUP(Tabla20[[#This Row],[COD]],TMES[COD],TMES[ISR])</f>
        <v>3486.68</v>
      </c>
      <c r="Q408" s="40">
        <f>_xlfn.XLOOKUP(Tabla20[[#This Row],[COD]],TMES[COD],TMES[SFS])</f>
        <v>1824</v>
      </c>
      <c r="R408" s="40">
        <f>_xlfn.XLOOKUP(Tabla20[[#This Row],[COD]],TMES[COD],TMES[AFP])</f>
        <v>1722</v>
      </c>
      <c r="S408" s="40">
        <f>Tabla20[[#This Row],[sbruto]]-SUM(Tabla20[[#This Row],[ISR]:[AFP]])-Tabla20[[#This Row],[sneto]]</f>
        <v>9726</v>
      </c>
      <c r="T408" s="40">
        <f>_xlfn.XLOOKUP(Tabla20[[#This Row],[COD]],TMES[COD],TMES[sneto])</f>
        <v>43241.32</v>
      </c>
      <c r="U408" s="28" t="str">
        <f>_xlfn.XLOOKUP(Tabla20[[#This Row],[cedula]],Tabla11[Numero Documento],Tabla11[GEN])</f>
        <v>F</v>
      </c>
      <c r="V408" s="29" t="str">
        <f>_xlfn.XLOOKUP(Tabla20[[#This Row],[cedula]],TMODELO[Numero Documento],TMODELO[Lugar Funciones Codigo])</f>
        <v>01.83.00.00.12</v>
      </c>
    </row>
    <row r="409" spans="1:22" hidden="1">
      <c r="A409" s="38" t="s">
        <v>3052</v>
      </c>
      <c r="B409" s="38" t="s">
        <v>11</v>
      </c>
      <c r="C409" s="38" t="s">
        <v>3088</v>
      </c>
      <c r="D409" s="38" t="str">
        <f>Tabla20[[#This Row],[cedula]]&amp;Tabla20[[#This Row],[ctapresup]]</f>
        <v>001006949912.1.1.1.01</v>
      </c>
      <c r="E409" s="38" t="s">
        <v>2214</v>
      </c>
      <c r="F409" s="38" t="str">
        <f>_xlfn.XLOOKUP(Tabla20[[#This Row],[cedula]],TMODELO[Numero Documento],TMODELO[Empleado])</f>
        <v>PATRICIO RAMIREZ MARTE</v>
      </c>
      <c r="G409" s="38" t="str">
        <f>_xlfn.XLOOKUP(Tabla20[[#This Row],[cedula]],TMODELO[Numero Documento],TMODELO[Cargo])</f>
        <v>AUXILIAR</v>
      </c>
      <c r="H409" s="38" t="str">
        <f>_xlfn.XLOOKUP(Tabla20[[#This Row],[cedula]],TMODELO[Numero Documento],TMODELO[Lugar Funciones])</f>
        <v>DIRECCION FINANCIERA</v>
      </c>
      <c r="I409" s="45" t="str">
        <f>_xlfn.XLOOKUP(Tabla20[[#This Row],[cedula]],TCARRERA[CEDULA],TCARRERA[CATEGORIA DEL SERVIDOR],"")</f>
        <v/>
      </c>
      <c r="J409" s="45" t="str">
        <f>Tabla20[[#This Row],[TIPO]]</f>
        <v>FIJO</v>
      </c>
      <c r="K40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9" s="24" t="str">
        <f>IF(Tabla20[[#This Row],[CARRERA]]="CARRERA ADMINISTRATIVA",Tabla20[[#This Row],[CARRERA]],Tabla20[[#This Row],[STATUS]])</f>
        <v>FIJO</v>
      </c>
      <c r="M409" s="35" t="str">
        <f>IF(Tabla20[[#This Row],[TIPO]]="Temporales",_xlfn.XLOOKUP(Tabla20[[#This Row],[NOMBRE Y APELLIDO]],TFECHAS[NOMBRE Y APELLIDO],TFECHAS[DESDE]),"")</f>
        <v/>
      </c>
      <c r="N409" s="35" t="str">
        <f>IF(Tabla20[[#This Row],[TIPO]]="Temporales",_xlfn.XLOOKUP(Tabla20[[#This Row],[NOMBRE Y APELLIDO]],TFECHAS[NOMBRE Y APELLIDO],TFECHAS[HASTA]),"")</f>
        <v/>
      </c>
      <c r="O409" s="39">
        <f>_xlfn.XLOOKUP(Tabla20[[#This Row],[COD]],TMES[COD],TMES[sbruto])</f>
        <v>35000</v>
      </c>
      <c r="P409" s="41">
        <f>_xlfn.XLOOKUP(Tabla20[[#This Row],[COD]],TMES[COD],TMES[ISR])</f>
        <v>0</v>
      </c>
      <c r="Q409" s="40">
        <f>_xlfn.XLOOKUP(Tabla20[[#This Row],[COD]],TMES[COD],TMES[SFS])</f>
        <v>1064</v>
      </c>
      <c r="R409" s="40">
        <f>_xlfn.XLOOKUP(Tabla20[[#This Row],[COD]],TMES[COD],TMES[AFP])</f>
        <v>1004.5</v>
      </c>
      <c r="S409" s="40">
        <f>Tabla20[[#This Row],[sbruto]]-SUM(Tabla20[[#This Row],[ISR]:[AFP]])-Tabla20[[#This Row],[sneto]]</f>
        <v>24725.75</v>
      </c>
      <c r="T409" s="40">
        <f>_xlfn.XLOOKUP(Tabla20[[#This Row],[COD]],TMES[COD],TMES[sneto])</f>
        <v>8205.75</v>
      </c>
      <c r="U409" s="28" t="str">
        <f>_xlfn.XLOOKUP(Tabla20[[#This Row],[cedula]],Tabla11[Numero Documento],Tabla11[GEN])</f>
        <v>M</v>
      </c>
      <c r="V409" s="29" t="str">
        <f>_xlfn.XLOOKUP(Tabla20[[#This Row],[cedula]],TMODELO[Numero Documento],TMODELO[Lugar Funciones Codigo])</f>
        <v>01.83.00.00.12</v>
      </c>
    </row>
    <row r="410" spans="1:22">
      <c r="A410" s="38" t="s">
        <v>3051</v>
      </c>
      <c r="B410" s="38" t="s">
        <v>4793</v>
      </c>
      <c r="C410" s="38" t="s">
        <v>3088</v>
      </c>
      <c r="D410" s="38" t="str">
        <f>Tabla20[[#This Row],[cedula]]&amp;Tabla20[[#This Row],[ctapresup]]</f>
        <v>001097741252.1.1.2.08</v>
      </c>
      <c r="E410" s="38" t="s">
        <v>3245</v>
      </c>
      <c r="F410" s="38" t="str">
        <f>_xlfn.XLOOKUP(Tabla20[[#This Row],[cedula]],TMODELO[Numero Documento],TMODELO[Empleado])</f>
        <v>FLORINDA MARIA MATRILLE LAJARA</v>
      </c>
      <c r="G410" s="38" t="str">
        <f>_xlfn.XLOOKUP(Tabla20[[#This Row],[cedula]],TMODELO[Numero Documento],TMODELO[Cargo])</f>
        <v>DIRECTOR (A)</v>
      </c>
      <c r="H410" s="38" t="str">
        <f>_xlfn.XLOOKUP(Tabla20[[#This Row],[cedula]],TMODELO[Numero Documento],TMODELO[Lugar Funciones])</f>
        <v>DIRECCION FINANCIERA</v>
      </c>
      <c r="I410" s="45" t="str">
        <f>_xlfn.XLOOKUP(Tabla20[[#This Row],[cedula]],TCARRERA[CEDULA],TCARRERA[CATEGORIA DEL SERVIDOR],"")</f>
        <v/>
      </c>
      <c r="J410" s="45" t="str">
        <f>Tabla20[[#This Row],[TIPO]]</f>
        <v>TEMPORALES</v>
      </c>
      <c r="K41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10" s="24" t="str">
        <f>IF(Tabla20[[#This Row],[CARRERA]]="CARRERA ADMINISTRATIVA",Tabla20[[#This Row],[CARRERA]],Tabla20[[#This Row],[STATUS]])</f>
        <v>TEMPORALES</v>
      </c>
      <c r="M410" s="35">
        <f>IF(Tabla20[[#This Row],[TIPO]]="Temporales",_xlfn.XLOOKUP(Tabla20[[#This Row],[NOMBRE Y APELLIDO]],TFECHAS[NOMBRE Y APELLIDO],TFECHAS[DESDE]),"")</f>
        <v>44774</v>
      </c>
      <c r="N410" s="35">
        <f>IF(Tabla20[[#This Row],[TIPO]]="Temporales",_xlfn.XLOOKUP(Tabla20[[#This Row],[NOMBRE Y APELLIDO]],TFECHAS[NOMBRE Y APELLIDO],TFECHAS[HASTA]),"")</f>
        <v>44958</v>
      </c>
      <c r="O410" s="39">
        <f>_xlfn.XLOOKUP(Tabla20[[#This Row],[COD]],TMES[COD],TMES[sbruto])</f>
        <v>175000</v>
      </c>
      <c r="P410" s="44">
        <f>_xlfn.XLOOKUP(Tabla20[[#This Row],[COD]],TMES[COD],TMES[ISR])</f>
        <v>29841.29</v>
      </c>
      <c r="Q410" s="40">
        <f>_xlfn.XLOOKUP(Tabla20[[#This Row],[COD]],TMES[COD],TMES[SFS])</f>
        <v>4943.8</v>
      </c>
      <c r="R410" s="40">
        <f>_xlfn.XLOOKUP(Tabla20[[#This Row],[COD]],TMES[COD],TMES[AFP])</f>
        <v>5022.5</v>
      </c>
      <c r="S410" s="40">
        <f>Tabla20[[#This Row],[sbruto]]-SUM(Tabla20[[#This Row],[ISR]:[AFP]])-Tabla20[[#This Row],[sneto]]</f>
        <v>25</v>
      </c>
      <c r="T410" s="40">
        <f>_xlfn.XLOOKUP(Tabla20[[#This Row],[COD]],TMES[COD],TMES[sneto])</f>
        <v>135167.41</v>
      </c>
      <c r="U410" s="28" t="str">
        <f>_xlfn.XLOOKUP(Tabla20[[#This Row],[cedula]],Tabla11[Numero Documento],Tabla11[GEN])</f>
        <v>F</v>
      </c>
      <c r="V410" s="29" t="str">
        <f>_xlfn.XLOOKUP(Tabla20[[#This Row],[cedula]],TMODELO[Numero Documento],TMODELO[Lugar Funciones Codigo])</f>
        <v>01.83.00.00.12</v>
      </c>
    </row>
    <row r="411" spans="1:22">
      <c r="A411" s="38" t="s">
        <v>3051</v>
      </c>
      <c r="B411" s="38" t="s">
        <v>4793</v>
      </c>
      <c r="C411" s="38" t="s">
        <v>3088</v>
      </c>
      <c r="D411" s="38" t="str">
        <f>Tabla20[[#This Row],[cedula]]&amp;Tabla20[[#This Row],[ctapresup]]</f>
        <v>093002978022.1.1.2.08</v>
      </c>
      <c r="E411" s="38" t="s">
        <v>4813</v>
      </c>
      <c r="F411" s="38" t="str">
        <f>_xlfn.XLOOKUP(Tabla20[[#This Row],[cedula]],TMODELO[Numero Documento],TMODELO[Empleado])</f>
        <v>LIGIA ALTAGRACIA VOLQUEZ PEREZ</v>
      </c>
      <c r="G411" s="38" t="str">
        <f>_xlfn.XLOOKUP(Tabla20[[#This Row],[cedula]],TMODELO[Numero Documento],TMODELO[Cargo])</f>
        <v>ANALISTA PRESUPUESTO</v>
      </c>
      <c r="H411" s="38" t="str">
        <f>_xlfn.XLOOKUP(Tabla20[[#This Row],[cedula]],TMODELO[Numero Documento],TMODELO[Lugar Funciones])</f>
        <v>DIRECCION FINANCIERA</v>
      </c>
      <c r="I411" s="45" t="str">
        <f>_xlfn.XLOOKUP(Tabla20[[#This Row],[cedula]],TCARRERA[CEDULA],TCARRERA[CATEGORIA DEL SERVIDOR],"")</f>
        <v/>
      </c>
      <c r="J411" s="45" t="str">
        <f>Tabla20[[#This Row],[TIPO]]</f>
        <v>TEMPORALES</v>
      </c>
      <c r="K4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11" s="24" t="str">
        <f>IF(Tabla20[[#This Row],[CARRERA]]="CARRERA ADMINISTRATIVA",Tabla20[[#This Row],[CARRERA]],Tabla20[[#This Row],[STATUS]])</f>
        <v>TEMPORALES</v>
      </c>
      <c r="M411" s="35">
        <f>IF(Tabla20[[#This Row],[TIPO]]="Temporales",_xlfn.XLOOKUP(Tabla20[[#This Row],[NOMBRE Y APELLIDO]],TFECHAS[NOMBRE Y APELLIDO],TFECHAS[DESDE]),"")</f>
        <v>44866</v>
      </c>
      <c r="N411" s="35">
        <f>IF(Tabla20[[#This Row],[TIPO]]="Temporales",_xlfn.XLOOKUP(Tabla20[[#This Row],[NOMBRE Y APELLIDO]],TFECHAS[NOMBRE Y APELLIDO],TFECHAS[HASTA]),"")</f>
        <v>45047</v>
      </c>
      <c r="O411" s="39">
        <f>_xlfn.XLOOKUP(Tabla20[[#This Row],[COD]],TMES[COD],TMES[sbruto])</f>
        <v>60000</v>
      </c>
      <c r="P411" s="43">
        <f>_xlfn.XLOOKUP(Tabla20[[#This Row],[COD]],TMES[COD],TMES[ISR])</f>
        <v>3486.68</v>
      </c>
      <c r="Q411" s="40">
        <f>_xlfn.XLOOKUP(Tabla20[[#This Row],[COD]],TMES[COD],TMES[SFS])</f>
        <v>1824</v>
      </c>
      <c r="R411" s="40">
        <f>_xlfn.XLOOKUP(Tabla20[[#This Row],[COD]],TMES[COD],TMES[AFP])</f>
        <v>1722</v>
      </c>
      <c r="S411" s="40">
        <f>Tabla20[[#This Row],[sbruto]]-SUM(Tabla20[[#This Row],[ISR]:[AFP]])-Tabla20[[#This Row],[sneto]]</f>
        <v>25</v>
      </c>
      <c r="T411" s="40">
        <f>_xlfn.XLOOKUP(Tabla20[[#This Row],[COD]],TMES[COD],TMES[sneto])</f>
        <v>52942.32</v>
      </c>
      <c r="U411" s="28" t="str">
        <f>_xlfn.XLOOKUP(Tabla20[[#This Row],[cedula]],Tabla11[Numero Documento],Tabla11[GEN])</f>
        <v>F</v>
      </c>
      <c r="V411" s="29" t="str">
        <f>_xlfn.XLOOKUP(Tabla20[[#This Row],[cedula]],TMODELO[Numero Documento],TMODELO[Lugar Funciones Codigo])</f>
        <v>01.83.00.00.12</v>
      </c>
    </row>
    <row r="412" spans="1:22">
      <c r="A412" s="38" t="s">
        <v>3051</v>
      </c>
      <c r="B412" s="38" t="s">
        <v>4793</v>
      </c>
      <c r="C412" s="38" t="s">
        <v>3088</v>
      </c>
      <c r="D412" s="38" t="str">
        <f>Tabla20[[#This Row],[cedula]]&amp;Tabla20[[#This Row],[ctapresup]]</f>
        <v>013004965752.1.1.2.08</v>
      </c>
      <c r="E412" s="38" t="s">
        <v>2848</v>
      </c>
      <c r="F412" s="38" t="str">
        <f>_xlfn.XLOOKUP(Tabla20[[#This Row],[cedula]],TMODELO[Numero Documento],TMODELO[Empleado])</f>
        <v>MAYRA CRISTINA JIMENEZ ARIAS</v>
      </c>
      <c r="G412" s="38" t="str">
        <f>_xlfn.XLOOKUP(Tabla20[[#This Row],[cedula]],TMODELO[Numero Documento],TMODELO[Cargo])</f>
        <v>ANALISTA PRESUPUESTO</v>
      </c>
      <c r="H412" s="38" t="str">
        <f>_xlfn.XLOOKUP(Tabla20[[#This Row],[cedula]],TMODELO[Numero Documento],TMODELO[Lugar Funciones])</f>
        <v>DIRECCION FINANCIERA</v>
      </c>
      <c r="I412" s="45" t="str">
        <f>_xlfn.XLOOKUP(Tabla20[[#This Row],[cedula]],TCARRERA[CEDULA],TCARRERA[CATEGORIA DEL SERVIDOR],"")</f>
        <v/>
      </c>
      <c r="J412" s="45" t="str">
        <f>Tabla20[[#This Row],[TIPO]]</f>
        <v>TEMPORALES</v>
      </c>
      <c r="K41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12" s="24" t="str">
        <f>IF(Tabla20[[#This Row],[CARRERA]]="CARRERA ADMINISTRATIVA",Tabla20[[#This Row],[CARRERA]],Tabla20[[#This Row],[STATUS]])</f>
        <v>TEMPORALES</v>
      </c>
      <c r="M412" s="35">
        <f>IF(Tabla20[[#This Row],[TIPO]]="Temporales",_xlfn.XLOOKUP(Tabla20[[#This Row],[NOMBRE Y APELLIDO]],TFECHAS[NOMBRE Y APELLIDO],TFECHAS[DESDE]),"")</f>
        <v>44866</v>
      </c>
      <c r="N412" s="35">
        <f>IF(Tabla20[[#This Row],[TIPO]]="Temporales",_xlfn.XLOOKUP(Tabla20[[#This Row],[NOMBRE Y APELLIDO]],TFECHAS[NOMBRE Y APELLIDO],TFECHAS[HASTA]),"")</f>
        <v>45047</v>
      </c>
      <c r="O412" s="39">
        <f>_xlfn.XLOOKUP(Tabla20[[#This Row],[COD]],TMES[COD],TMES[sbruto])</f>
        <v>60000</v>
      </c>
      <c r="P412" s="41">
        <f>_xlfn.XLOOKUP(Tabla20[[#This Row],[COD]],TMES[COD],TMES[ISR])</f>
        <v>3486.68</v>
      </c>
      <c r="Q412" s="40">
        <f>_xlfn.XLOOKUP(Tabla20[[#This Row],[COD]],TMES[COD],TMES[SFS])</f>
        <v>1824</v>
      </c>
      <c r="R412" s="40">
        <f>_xlfn.XLOOKUP(Tabla20[[#This Row],[COD]],TMES[COD],TMES[AFP])</f>
        <v>1722</v>
      </c>
      <c r="S412" s="40">
        <f>Tabla20[[#This Row],[sbruto]]-SUM(Tabla20[[#This Row],[ISR]:[AFP]])-Tabla20[[#This Row],[sneto]]</f>
        <v>1684.3399999999965</v>
      </c>
      <c r="T412" s="40">
        <f>_xlfn.XLOOKUP(Tabla20[[#This Row],[COD]],TMES[COD],TMES[sneto])</f>
        <v>51282.98</v>
      </c>
      <c r="U412" s="28" t="str">
        <f>_xlfn.XLOOKUP(Tabla20[[#This Row],[cedula]],Tabla11[Numero Documento],Tabla11[GEN])</f>
        <v>F</v>
      </c>
      <c r="V412" s="29" t="str">
        <f>_xlfn.XLOOKUP(Tabla20[[#This Row],[cedula]],TMODELO[Numero Documento],TMODELO[Lugar Funciones Codigo])</f>
        <v>01.83.00.00.12</v>
      </c>
    </row>
    <row r="413" spans="1:22" hidden="1">
      <c r="A413" s="38" t="s">
        <v>3052</v>
      </c>
      <c r="B413" s="38" t="s">
        <v>11</v>
      </c>
      <c r="C413" s="38" t="s">
        <v>3088</v>
      </c>
      <c r="D413" s="38" t="str">
        <f>Tabla20[[#This Row],[cedula]]&amp;Tabla20[[#This Row],[ctapresup]]</f>
        <v>082002268952.1.1.1.01</v>
      </c>
      <c r="E413" s="38" t="s">
        <v>1356</v>
      </c>
      <c r="F413" s="38" t="str">
        <f>_xlfn.XLOOKUP(Tabla20[[#This Row],[cedula]],TMODELO[Numero Documento],TMODELO[Empleado])</f>
        <v>MARIA YSABEL PEREZ PEREZ</v>
      </c>
      <c r="G413" s="38" t="str">
        <f>_xlfn.XLOOKUP(Tabla20[[#This Row],[cedula]],TMODELO[Numero Documento],TMODELO[Cargo])</f>
        <v>SUB-ENCARGADA CONTABILIDAD</v>
      </c>
      <c r="H413" s="38" t="str">
        <f>_xlfn.XLOOKUP(Tabla20[[#This Row],[cedula]],TMODELO[Numero Documento],TMODELO[Lugar Funciones])</f>
        <v>DEPARTAMENTO DE CONTABILIDAD</v>
      </c>
      <c r="I413" s="45" t="str">
        <f>_xlfn.XLOOKUP(Tabla20[[#This Row],[cedula]],TCARRERA[CEDULA],TCARRERA[CATEGORIA DEL SERVIDOR],"")</f>
        <v>CARRERA ADMINISTRATIVA</v>
      </c>
      <c r="J413" s="45" t="str">
        <f>Tabla20[[#This Row],[TIPO]]</f>
        <v>FIJO</v>
      </c>
      <c r="K41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13" s="24" t="str">
        <f>IF(Tabla20[[#This Row],[CARRERA]]="CARRERA ADMINISTRATIVA",Tabla20[[#This Row],[CARRERA]],Tabla20[[#This Row],[STATUS]])</f>
        <v>CARRERA ADMINISTRATIVA</v>
      </c>
      <c r="M413" s="34" t="str">
        <f>IF(Tabla20[[#This Row],[TIPO]]="Temporales",_xlfn.XLOOKUP(Tabla20[[#This Row],[NOMBRE Y APELLIDO]],TFECHAS[NOMBRE Y APELLIDO],TFECHAS[DESDE]),"")</f>
        <v/>
      </c>
      <c r="N413" s="34" t="str">
        <f>IF(Tabla20[[#This Row],[TIPO]]="Temporales",_xlfn.XLOOKUP(Tabla20[[#This Row],[NOMBRE Y APELLIDO]],TFECHAS[NOMBRE Y APELLIDO],TFECHAS[HASTA]),"")</f>
        <v/>
      </c>
      <c r="O413" s="39">
        <f>_xlfn.XLOOKUP(Tabla20[[#This Row],[COD]],TMES[COD],TMES[sbruto])</f>
        <v>65000</v>
      </c>
      <c r="P413" s="41">
        <f>_xlfn.XLOOKUP(Tabla20[[#This Row],[COD]],TMES[COD],TMES[ISR])</f>
        <v>4125.09</v>
      </c>
      <c r="Q413" s="40">
        <f>_xlfn.XLOOKUP(Tabla20[[#This Row],[COD]],TMES[COD],TMES[SFS])</f>
        <v>1976</v>
      </c>
      <c r="R413" s="40">
        <f>_xlfn.XLOOKUP(Tabla20[[#This Row],[COD]],TMES[COD],TMES[AFP])</f>
        <v>1865.5</v>
      </c>
      <c r="S413" s="40">
        <f>Tabla20[[#This Row],[sbruto]]-SUM(Tabla20[[#This Row],[ISR]:[AFP]])-Tabla20[[#This Row],[sneto]]</f>
        <v>1587.4500000000044</v>
      </c>
      <c r="T413" s="40">
        <f>_xlfn.XLOOKUP(Tabla20[[#This Row],[COD]],TMES[COD],TMES[sneto])</f>
        <v>55445.96</v>
      </c>
      <c r="U413" s="28" t="str">
        <f>_xlfn.XLOOKUP(Tabla20[[#This Row],[cedula]],Tabla11[Numero Documento],Tabla11[GEN])</f>
        <v>F</v>
      </c>
      <c r="V413" s="29" t="str">
        <f>_xlfn.XLOOKUP(Tabla20[[#This Row],[cedula]],TMODELO[Numero Documento],TMODELO[Lugar Funciones Codigo])</f>
        <v>01.83.00.00.12.01</v>
      </c>
    </row>
    <row r="414" spans="1:22" hidden="1">
      <c r="A414" s="38" t="s">
        <v>3052</v>
      </c>
      <c r="B414" s="38" t="s">
        <v>11</v>
      </c>
      <c r="C414" s="38" t="s">
        <v>3088</v>
      </c>
      <c r="D414" s="38" t="str">
        <f>Tabla20[[#This Row],[cedula]]&amp;Tabla20[[#This Row],[ctapresup]]</f>
        <v>001114972362.1.1.1.01</v>
      </c>
      <c r="E414" s="38" t="s">
        <v>2160</v>
      </c>
      <c r="F414" s="38" t="str">
        <f>_xlfn.XLOOKUP(Tabla20[[#This Row],[cedula]],TMODELO[Numero Documento],TMODELO[Empleado])</f>
        <v>KIRSIS SUSANA DIAZ DE LA CRUZ</v>
      </c>
      <c r="G414" s="38" t="str">
        <f>_xlfn.XLOOKUP(Tabla20[[#This Row],[cedula]],TMODELO[Numero Documento],TMODELO[Cargo])</f>
        <v>ANALISTA</v>
      </c>
      <c r="H414" s="38" t="str">
        <f>_xlfn.XLOOKUP(Tabla20[[#This Row],[cedula]],TMODELO[Numero Documento],TMODELO[Lugar Funciones])</f>
        <v>DEPARTAMENTO DE CONTABILIDAD</v>
      </c>
      <c r="I414" s="45" t="str">
        <f>_xlfn.XLOOKUP(Tabla20[[#This Row],[cedula]],TCARRERA[CEDULA],TCARRERA[CATEGORIA DEL SERVIDOR],"")</f>
        <v/>
      </c>
      <c r="J414" s="45" t="str">
        <f>Tabla20[[#This Row],[TIPO]]</f>
        <v>FIJO</v>
      </c>
      <c r="K41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14" s="24" t="str">
        <f>IF(Tabla20[[#This Row],[CARRERA]]="CARRERA ADMINISTRATIVA",Tabla20[[#This Row],[CARRERA]],Tabla20[[#This Row],[STATUS]])</f>
        <v>FIJO</v>
      </c>
      <c r="M414" s="35" t="str">
        <f>IF(Tabla20[[#This Row],[TIPO]]="Temporales",_xlfn.XLOOKUP(Tabla20[[#This Row],[NOMBRE Y APELLIDO]],TFECHAS[NOMBRE Y APELLIDO],TFECHAS[DESDE]),"")</f>
        <v/>
      </c>
      <c r="N414" s="35" t="str">
        <f>IF(Tabla20[[#This Row],[TIPO]]="Temporales",_xlfn.XLOOKUP(Tabla20[[#This Row],[NOMBRE Y APELLIDO]],TFECHAS[NOMBRE Y APELLIDO],TFECHAS[HASTA]),"")</f>
        <v/>
      </c>
      <c r="O414" s="39">
        <f>_xlfn.XLOOKUP(Tabla20[[#This Row],[COD]],TMES[COD],TMES[sbruto])</f>
        <v>55000</v>
      </c>
      <c r="P414" s="44">
        <f>_xlfn.XLOOKUP(Tabla20[[#This Row],[COD]],TMES[COD],TMES[ISR])</f>
        <v>2105.94</v>
      </c>
      <c r="Q414" s="40">
        <f>_xlfn.XLOOKUP(Tabla20[[#This Row],[COD]],TMES[COD],TMES[SFS])</f>
        <v>1672</v>
      </c>
      <c r="R414" s="40">
        <f>_xlfn.XLOOKUP(Tabla20[[#This Row],[COD]],TMES[COD],TMES[AFP])</f>
        <v>1578.5</v>
      </c>
      <c r="S414" s="40">
        <f>Tabla20[[#This Row],[sbruto]]-SUM(Tabla20[[#This Row],[ISR]:[AFP]])-Tabla20[[#This Row],[sneto]]</f>
        <v>3049.8999999999942</v>
      </c>
      <c r="T414" s="40">
        <f>_xlfn.XLOOKUP(Tabla20[[#This Row],[COD]],TMES[COD],TMES[sneto])</f>
        <v>46593.66</v>
      </c>
      <c r="U414" s="28" t="str">
        <f>_xlfn.XLOOKUP(Tabla20[[#This Row],[cedula]],Tabla11[Numero Documento],Tabla11[GEN])</f>
        <v>F</v>
      </c>
      <c r="V414" s="29" t="str">
        <f>_xlfn.XLOOKUP(Tabla20[[#This Row],[cedula]],TMODELO[Numero Documento],TMODELO[Lugar Funciones Codigo])</f>
        <v>01.83.00.00.12.01</v>
      </c>
    </row>
    <row r="415" spans="1:22">
      <c r="A415" s="38" t="s">
        <v>3051</v>
      </c>
      <c r="B415" s="38" t="s">
        <v>4793</v>
      </c>
      <c r="C415" s="38" t="s">
        <v>3088</v>
      </c>
      <c r="D415" s="38" t="str">
        <f>Tabla20[[#This Row],[cedula]]&amp;Tabla20[[#This Row],[ctapresup]]</f>
        <v>001183341762.1.1.2.08</v>
      </c>
      <c r="E415" s="38" t="s">
        <v>2761</v>
      </c>
      <c r="F415" s="38" t="str">
        <f>_xlfn.XLOOKUP(Tabla20[[#This Row],[cedula]],TMODELO[Numero Documento],TMODELO[Empleado])</f>
        <v>ANA ESTHER VIZCAINO NUÑEZ</v>
      </c>
      <c r="G415" s="38" t="str">
        <f>_xlfn.XLOOKUP(Tabla20[[#This Row],[cedula]],TMODELO[Numero Documento],TMODELO[Cargo])</f>
        <v>ENCARGADO (A)</v>
      </c>
      <c r="H415" s="38" t="str">
        <f>_xlfn.XLOOKUP(Tabla20[[#This Row],[cedula]],TMODELO[Numero Documento],TMODELO[Lugar Funciones])</f>
        <v>DEPARTAMENTO DE CONTABILIDAD</v>
      </c>
      <c r="I415" s="45" t="str">
        <f>_xlfn.XLOOKUP(Tabla20[[#This Row],[cedula]],TCARRERA[CEDULA],TCARRERA[CATEGORIA DEL SERVIDOR],"")</f>
        <v/>
      </c>
      <c r="J415" s="45" t="str">
        <f>Tabla20[[#This Row],[TIPO]]</f>
        <v>TEMPORALES</v>
      </c>
      <c r="K41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15" s="24" t="str">
        <f>IF(Tabla20[[#This Row],[CARRERA]]="CARRERA ADMINISTRATIVA",Tabla20[[#This Row],[CARRERA]],Tabla20[[#This Row],[STATUS]])</f>
        <v>TEMPORALES</v>
      </c>
      <c r="M415" s="35">
        <f>IF(Tabla20[[#This Row],[TIPO]]="Temporales",_xlfn.XLOOKUP(Tabla20[[#This Row],[NOMBRE Y APELLIDO]],TFECHAS[NOMBRE Y APELLIDO],TFECHAS[DESDE]),"")</f>
        <v>44805</v>
      </c>
      <c r="N415" s="35">
        <f>IF(Tabla20[[#This Row],[TIPO]]="Temporales",_xlfn.XLOOKUP(Tabla20[[#This Row],[NOMBRE Y APELLIDO]],TFECHAS[NOMBRE Y APELLIDO],TFECHAS[HASTA]),"")</f>
        <v>44986</v>
      </c>
      <c r="O415" s="39">
        <f>_xlfn.XLOOKUP(Tabla20[[#This Row],[COD]],TMES[COD],TMES[sbruto])</f>
        <v>100000</v>
      </c>
      <c r="P415" s="44">
        <f>_xlfn.XLOOKUP(Tabla20[[#This Row],[COD]],TMES[COD],TMES[ISR])</f>
        <v>12105.37</v>
      </c>
      <c r="Q415" s="40">
        <f>_xlfn.XLOOKUP(Tabla20[[#This Row],[COD]],TMES[COD],TMES[SFS])</f>
        <v>3040</v>
      </c>
      <c r="R415" s="40">
        <f>_xlfn.XLOOKUP(Tabla20[[#This Row],[COD]],TMES[COD],TMES[AFP])</f>
        <v>2870</v>
      </c>
      <c r="S415" s="40">
        <f>Tabla20[[#This Row],[sbruto]]-SUM(Tabla20[[#This Row],[ISR]:[AFP]])-Tabla20[[#This Row],[sneto]]</f>
        <v>25</v>
      </c>
      <c r="T415" s="40">
        <f>_xlfn.XLOOKUP(Tabla20[[#This Row],[COD]],TMES[COD],TMES[sneto])</f>
        <v>81959.63</v>
      </c>
      <c r="U415" s="28" t="str">
        <f>_xlfn.XLOOKUP(Tabla20[[#This Row],[cedula]],Tabla11[Numero Documento],Tabla11[GEN])</f>
        <v>F</v>
      </c>
      <c r="V415" s="29" t="str">
        <f>_xlfn.XLOOKUP(Tabla20[[#This Row],[cedula]],TMODELO[Numero Documento],TMODELO[Lugar Funciones Codigo])</f>
        <v>01.83.00.00.12.01</v>
      </c>
    </row>
    <row r="416" spans="1:22" hidden="1">
      <c r="A416" s="38" t="s">
        <v>3052</v>
      </c>
      <c r="B416" s="38" t="s">
        <v>11</v>
      </c>
      <c r="C416" s="38" t="s">
        <v>3088</v>
      </c>
      <c r="D416" s="38" t="str">
        <f>Tabla20[[#This Row],[cedula]]&amp;Tabla20[[#This Row],[ctapresup]]</f>
        <v>093005244032.1.1.1.01</v>
      </c>
      <c r="E416" s="38" t="s">
        <v>3251</v>
      </c>
      <c r="F416" s="38" t="str">
        <f>_xlfn.XLOOKUP(Tabla20[[#This Row],[cedula]],TMODELO[Numero Documento],TMODELO[Empleado])</f>
        <v>JUANA ROBELINA VILLAR GUERRERO</v>
      </c>
      <c r="G416" s="38" t="str">
        <f>_xlfn.XLOOKUP(Tabla20[[#This Row],[cedula]],TMODELO[Numero Documento],TMODELO[Cargo])</f>
        <v>ANALISTA FINANCIERO</v>
      </c>
      <c r="H416" s="38" t="str">
        <f>_xlfn.XLOOKUP(Tabla20[[#This Row],[cedula]],TMODELO[Numero Documento],TMODELO[Lugar Funciones])</f>
        <v>DEPARTEMNTO DE EJECUCION PRESUPUESTARIA</v>
      </c>
      <c r="I416" s="45" t="str">
        <f>_xlfn.XLOOKUP(Tabla20[[#This Row],[cedula]],TCARRERA[CEDULA],TCARRERA[CATEGORIA DEL SERVIDOR],"")</f>
        <v/>
      </c>
      <c r="J416" s="45" t="str">
        <f>Tabla20[[#This Row],[TIPO]]</f>
        <v>FIJO</v>
      </c>
      <c r="K41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16" s="24" t="str">
        <f>IF(Tabla20[[#This Row],[CARRERA]]="CARRERA ADMINISTRATIVA",Tabla20[[#This Row],[CARRERA]],Tabla20[[#This Row],[STATUS]])</f>
        <v>FIJO</v>
      </c>
      <c r="M416" s="35" t="str">
        <f>IF(Tabla20[[#This Row],[TIPO]]="Temporales",_xlfn.XLOOKUP(Tabla20[[#This Row],[NOMBRE Y APELLIDO]],TFECHAS[NOMBRE Y APELLIDO],TFECHAS[DESDE]),"")</f>
        <v/>
      </c>
      <c r="N416" s="35" t="str">
        <f>IF(Tabla20[[#This Row],[TIPO]]="Temporales",_xlfn.XLOOKUP(Tabla20[[#This Row],[NOMBRE Y APELLIDO]],TFECHAS[NOMBRE Y APELLIDO],TFECHAS[HASTA]),"")</f>
        <v/>
      </c>
      <c r="O416" s="39">
        <f>_xlfn.XLOOKUP(Tabla20[[#This Row],[COD]],TMES[COD],TMES[sbruto])</f>
        <v>70000</v>
      </c>
      <c r="P416" s="44">
        <f>_xlfn.XLOOKUP(Tabla20[[#This Row],[COD]],TMES[COD],TMES[ISR])</f>
        <v>5368.48</v>
      </c>
      <c r="Q416" s="40">
        <f>_xlfn.XLOOKUP(Tabla20[[#This Row],[COD]],TMES[COD],TMES[SFS])</f>
        <v>2128</v>
      </c>
      <c r="R416" s="40">
        <f>_xlfn.XLOOKUP(Tabla20[[#This Row],[COD]],TMES[COD],TMES[AFP])</f>
        <v>2009</v>
      </c>
      <c r="S416" s="40">
        <f>Tabla20[[#This Row],[sbruto]]-SUM(Tabla20[[#This Row],[ISR]:[AFP]])-Tabla20[[#This Row],[sneto]]</f>
        <v>7471.9700000000012</v>
      </c>
      <c r="T416" s="40">
        <f>_xlfn.XLOOKUP(Tabla20[[#This Row],[COD]],TMES[COD],TMES[sneto])</f>
        <v>53022.55</v>
      </c>
      <c r="U416" s="28" t="str">
        <f>_xlfn.XLOOKUP(Tabla20[[#This Row],[cedula]],Tabla11[Numero Documento],Tabla11[GEN])</f>
        <v>F</v>
      </c>
      <c r="V416" s="29" t="str">
        <f>_xlfn.XLOOKUP(Tabla20[[#This Row],[cedula]],TMODELO[Numero Documento],TMODELO[Lugar Funciones Codigo])</f>
        <v>01.83.00.00.12.02</v>
      </c>
    </row>
    <row r="417" spans="1:22" hidden="1">
      <c r="A417" s="38" t="s">
        <v>3052</v>
      </c>
      <c r="B417" s="38" t="s">
        <v>11</v>
      </c>
      <c r="C417" s="38" t="s">
        <v>3088</v>
      </c>
      <c r="D417" s="38" t="str">
        <f>Tabla20[[#This Row],[cedula]]&amp;Tabla20[[#This Row],[ctapresup]]</f>
        <v>001011842812.1.1.1.01</v>
      </c>
      <c r="E417" s="38" t="s">
        <v>1349</v>
      </c>
      <c r="F417" s="38" t="str">
        <f>_xlfn.XLOOKUP(Tabla20[[#This Row],[cedula]],TMODELO[Numero Documento],TMODELO[Empleado])</f>
        <v>LUISA MIRQUELINA MATOS TONOS</v>
      </c>
      <c r="G417" s="38" t="str">
        <f>_xlfn.XLOOKUP(Tabla20[[#This Row],[cedula]],TMODELO[Numero Documento],TMODELO[Cargo])</f>
        <v>ANALISTA</v>
      </c>
      <c r="H417" s="38" t="str">
        <f>_xlfn.XLOOKUP(Tabla20[[#This Row],[cedula]],TMODELO[Numero Documento],TMODELO[Lugar Funciones])</f>
        <v>DEPARTEMNTO DE EJECUCION PRESUPUESTARIA</v>
      </c>
      <c r="I417" s="45" t="str">
        <f>_xlfn.XLOOKUP(Tabla20[[#This Row],[cedula]],TCARRERA[CEDULA],TCARRERA[CATEGORIA DEL SERVIDOR],"")</f>
        <v>CARRERA ADMINISTRATIVA</v>
      </c>
      <c r="J417" s="45" t="str">
        <f>Tabla20[[#This Row],[TIPO]]</f>
        <v>FIJO</v>
      </c>
      <c r="K41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17" s="24" t="str">
        <f>IF(Tabla20[[#This Row],[CARRERA]]="CARRERA ADMINISTRATIVA",Tabla20[[#This Row],[CARRERA]],Tabla20[[#This Row],[STATUS]])</f>
        <v>CARRERA ADMINISTRATIVA</v>
      </c>
      <c r="M417" s="35" t="str">
        <f>IF(Tabla20[[#This Row],[TIPO]]="Temporales",_xlfn.XLOOKUP(Tabla20[[#This Row],[NOMBRE Y APELLIDO]],TFECHAS[NOMBRE Y APELLIDO],TFECHAS[DESDE]),"")</f>
        <v/>
      </c>
      <c r="N417" s="35" t="str">
        <f>IF(Tabla20[[#This Row],[TIPO]]="Temporales",_xlfn.XLOOKUP(Tabla20[[#This Row],[NOMBRE Y APELLIDO]],TFECHAS[NOMBRE Y APELLIDO],TFECHAS[HASTA]),"")</f>
        <v/>
      </c>
      <c r="O417" s="39">
        <f>_xlfn.XLOOKUP(Tabla20[[#This Row],[COD]],TMES[COD],TMES[sbruto])</f>
        <v>65000</v>
      </c>
      <c r="P417" s="44">
        <f>_xlfn.XLOOKUP(Tabla20[[#This Row],[COD]],TMES[COD],TMES[ISR])</f>
        <v>4427.58</v>
      </c>
      <c r="Q417" s="40">
        <f>_xlfn.XLOOKUP(Tabla20[[#This Row],[COD]],TMES[COD],TMES[SFS])</f>
        <v>1976</v>
      </c>
      <c r="R417" s="40">
        <f>_xlfn.XLOOKUP(Tabla20[[#This Row],[COD]],TMES[COD],TMES[AFP])</f>
        <v>1865.5</v>
      </c>
      <c r="S417" s="40">
        <f>Tabla20[[#This Row],[sbruto]]-SUM(Tabla20[[#This Row],[ISR]:[AFP]])-Tabla20[[#This Row],[sneto]]</f>
        <v>28596.42</v>
      </c>
      <c r="T417" s="40">
        <f>_xlfn.XLOOKUP(Tabla20[[#This Row],[COD]],TMES[COD],TMES[sneto])</f>
        <v>28134.5</v>
      </c>
      <c r="U417" s="28" t="str">
        <f>_xlfn.XLOOKUP(Tabla20[[#This Row],[cedula]],Tabla11[Numero Documento],Tabla11[GEN])</f>
        <v>F</v>
      </c>
      <c r="V417" s="29" t="str">
        <f>_xlfn.XLOOKUP(Tabla20[[#This Row],[cedula]],TMODELO[Numero Documento],TMODELO[Lugar Funciones Codigo])</f>
        <v>01.83.00.00.12.02</v>
      </c>
    </row>
    <row r="418" spans="1:22" hidden="1">
      <c r="A418" s="38" t="s">
        <v>3052</v>
      </c>
      <c r="B418" s="38" t="s">
        <v>11</v>
      </c>
      <c r="C418" s="38" t="s">
        <v>3088</v>
      </c>
      <c r="D418" s="38" t="str">
        <f>Tabla20[[#This Row],[cedula]]&amp;Tabla20[[#This Row],[ctapresup]]</f>
        <v>001046412612.1.1.1.01</v>
      </c>
      <c r="E418" s="38" t="s">
        <v>1326</v>
      </c>
      <c r="F418" s="38" t="str">
        <f>_xlfn.XLOOKUP(Tabla20[[#This Row],[cedula]],TMODELO[Numero Documento],TMODELO[Empleado])</f>
        <v>FATIMA MIOSOTIS BATISTA QUEZADA</v>
      </c>
      <c r="G418" s="38" t="str">
        <f>_xlfn.XLOOKUP(Tabla20[[#This Row],[cedula]],TMODELO[Numero Documento],TMODELO[Cargo])</f>
        <v>AUXILIAR DE CONTABILIDAD</v>
      </c>
      <c r="H418" s="38" t="str">
        <f>_xlfn.XLOOKUP(Tabla20[[#This Row],[cedula]],TMODELO[Numero Documento],TMODELO[Lugar Funciones])</f>
        <v>DEPARTAMENTO DE ACTIVO FIJO</v>
      </c>
      <c r="I418" s="45" t="str">
        <f>_xlfn.XLOOKUP(Tabla20[[#This Row],[cedula]],TCARRERA[CEDULA],TCARRERA[CATEGORIA DEL SERVIDOR],"")</f>
        <v>CARRERA ADMINISTRATIVA</v>
      </c>
      <c r="J418" s="45" t="str">
        <f>Tabla20[[#This Row],[TIPO]]</f>
        <v>FIJO</v>
      </c>
      <c r="K418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18" s="24" t="str">
        <f>IF(Tabla20[[#This Row],[CARRERA]]="CARRERA ADMINISTRATIVA",Tabla20[[#This Row],[CARRERA]],Tabla20[[#This Row],[STATUS]])</f>
        <v>CARRERA ADMINISTRATIVA</v>
      </c>
      <c r="M418" s="35" t="str">
        <f>IF(Tabla20[[#This Row],[TIPO]]="Temporales",_xlfn.XLOOKUP(Tabla20[[#This Row],[NOMBRE Y APELLIDO]],TFECHAS[NOMBRE Y APELLIDO],TFECHAS[DESDE]),"")</f>
        <v/>
      </c>
      <c r="N418" s="35" t="str">
        <f>IF(Tabla20[[#This Row],[TIPO]]="Temporales",_xlfn.XLOOKUP(Tabla20[[#This Row],[NOMBRE Y APELLIDO]],TFECHAS[NOMBRE Y APELLIDO],TFECHAS[HASTA]),"")</f>
        <v/>
      </c>
      <c r="O418" s="39">
        <f>_xlfn.XLOOKUP(Tabla20[[#This Row],[COD]],TMES[COD],TMES[sbruto])</f>
        <v>40000</v>
      </c>
      <c r="P418" s="44">
        <f>_xlfn.XLOOKUP(Tabla20[[#This Row],[COD]],TMES[COD],TMES[ISR])</f>
        <v>0</v>
      </c>
      <c r="Q418" s="42">
        <f>_xlfn.XLOOKUP(Tabla20[[#This Row],[COD]],TMES[COD],TMES[SFS])</f>
        <v>1216</v>
      </c>
      <c r="R418" s="42">
        <f>_xlfn.XLOOKUP(Tabla20[[#This Row],[COD]],TMES[COD],TMES[AFP])</f>
        <v>1148</v>
      </c>
      <c r="S418" s="40">
        <f>Tabla20[[#This Row],[sbruto]]-SUM(Tabla20[[#This Row],[ISR]:[AFP]])-Tabla20[[#This Row],[sneto]]</f>
        <v>17843.259999999998</v>
      </c>
      <c r="T418" s="42">
        <f>_xlfn.XLOOKUP(Tabla20[[#This Row],[COD]],TMES[COD],TMES[sneto])</f>
        <v>19792.740000000002</v>
      </c>
      <c r="U418" s="28" t="str">
        <f>_xlfn.XLOOKUP(Tabla20[[#This Row],[cedula]],Tabla11[Numero Documento],Tabla11[GEN])</f>
        <v>F</v>
      </c>
      <c r="V418" s="29" t="str">
        <f>_xlfn.XLOOKUP(Tabla20[[#This Row],[cedula]],TMODELO[Numero Documento],TMODELO[Lugar Funciones Codigo])</f>
        <v>01.83.00.00.12.03</v>
      </c>
    </row>
    <row r="419" spans="1:22" hidden="1">
      <c r="A419" s="38" t="s">
        <v>3052</v>
      </c>
      <c r="B419" s="38" t="s">
        <v>11</v>
      </c>
      <c r="C419" s="38" t="s">
        <v>3088</v>
      </c>
      <c r="D419" s="38" t="str">
        <f>Tabla20[[#This Row],[cedula]]&amp;Tabla20[[#This Row],[ctapresup]]</f>
        <v>402136942802.1.1.1.01</v>
      </c>
      <c r="E419" s="38" t="s">
        <v>2213</v>
      </c>
      <c r="F419" s="38" t="str">
        <f>_xlfn.XLOOKUP(Tabla20[[#This Row],[cedula]],TMODELO[Numero Documento],TMODELO[Empleado])</f>
        <v>PATRICIA SOLANYI CORDERO RAMIREZ</v>
      </c>
      <c r="G419" s="38" t="str">
        <f>_xlfn.XLOOKUP(Tabla20[[#This Row],[cedula]],TMODELO[Numero Documento],TMODELO[Cargo])</f>
        <v>SECRETARIA</v>
      </c>
      <c r="H419" s="38" t="str">
        <f>_xlfn.XLOOKUP(Tabla20[[#This Row],[cedula]],TMODELO[Numero Documento],TMODELO[Lugar Funciones])</f>
        <v>DEPARTAMENTO DE ACTIVO FIJO</v>
      </c>
      <c r="I419" s="45" t="str">
        <f>_xlfn.XLOOKUP(Tabla20[[#This Row],[cedula]],TCARRERA[CEDULA],TCARRERA[CATEGORIA DEL SERVIDOR],"")</f>
        <v/>
      </c>
      <c r="J419" s="45" t="str">
        <f>Tabla20[[#This Row],[TIPO]]</f>
        <v>FIJO</v>
      </c>
      <c r="K41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19" s="24" t="str">
        <f>IF(Tabla20[[#This Row],[CARRERA]]="CARRERA ADMINISTRATIVA",Tabla20[[#This Row],[CARRERA]],Tabla20[[#This Row],[STATUS]])</f>
        <v>ESTATUTO SIMPLIFICADO</v>
      </c>
      <c r="M419" s="35" t="str">
        <f>IF(Tabla20[[#This Row],[TIPO]]="Temporales",_xlfn.XLOOKUP(Tabla20[[#This Row],[NOMBRE Y APELLIDO]],TFECHAS[NOMBRE Y APELLIDO],TFECHAS[DESDE]),"")</f>
        <v/>
      </c>
      <c r="N419" s="35" t="str">
        <f>IF(Tabla20[[#This Row],[TIPO]]="Temporales",_xlfn.XLOOKUP(Tabla20[[#This Row],[NOMBRE Y APELLIDO]],TFECHAS[NOMBRE Y APELLIDO],TFECHAS[HASTA]),"")</f>
        <v/>
      </c>
      <c r="O419" s="39">
        <f>_xlfn.XLOOKUP(Tabla20[[#This Row],[COD]],TMES[COD],TMES[sbruto])</f>
        <v>35000</v>
      </c>
      <c r="P419" s="40">
        <f>_xlfn.XLOOKUP(Tabla20[[#This Row],[COD]],TMES[COD],TMES[ISR])</f>
        <v>0</v>
      </c>
      <c r="Q419" s="40">
        <f>_xlfn.XLOOKUP(Tabla20[[#This Row],[COD]],TMES[COD],TMES[SFS])</f>
        <v>1064</v>
      </c>
      <c r="R419" s="40">
        <f>_xlfn.XLOOKUP(Tabla20[[#This Row],[COD]],TMES[COD],TMES[AFP])</f>
        <v>1004.5</v>
      </c>
      <c r="S419" s="40">
        <f>Tabla20[[#This Row],[sbruto]]-SUM(Tabla20[[#This Row],[ISR]:[AFP]])-Tabla20[[#This Row],[sneto]]</f>
        <v>5853.5</v>
      </c>
      <c r="T419" s="40">
        <f>_xlfn.XLOOKUP(Tabla20[[#This Row],[COD]],TMES[COD],TMES[sneto])</f>
        <v>27078</v>
      </c>
      <c r="U419" s="28" t="str">
        <f>_xlfn.XLOOKUP(Tabla20[[#This Row],[cedula]],Tabla11[Numero Documento],Tabla11[GEN])</f>
        <v>F</v>
      </c>
      <c r="V419" s="29" t="str">
        <f>_xlfn.XLOOKUP(Tabla20[[#This Row],[cedula]],TMODELO[Numero Documento],TMODELO[Lugar Funciones Codigo])</f>
        <v>01.83.00.00.12.03</v>
      </c>
    </row>
    <row r="420" spans="1:22">
      <c r="A420" s="38" t="s">
        <v>3051</v>
      </c>
      <c r="B420" s="38" t="s">
        <v>4793</v>
      </c>
      <c r="C420" s="38" t="s">
        <v>3088</v>
      </c>
      <c r="D420" s="38" t="str">
        <f>Tabla20[[#This Row],[cedula]]&amp;Tabla20[[#This Row],[ctapresup]]</f>
        <v>223009970082.1.1.2.08</v>
      </c>
      <c r="E420" s="38" t="s">
        <v>2811</v>
      </c>
      <c r="F420" s="38" t="str">
        <f>_xlfn.XLOOKUP(Tabla20[[#This Row],[cedula]],TMODELO[Numero Documento],TMODELO[Empleado])</f>
        <v>JAVIER CORREA MARTINEZ</v>
      </c>
      <c r="G420" s="38" t="str">
        <f>_xlfn.XLOOKUP(Tabla20[[#This Row],[cedula]],TMODELO[Numero Documento],TMODELO[Cargo])</f>
        <v>ENCARGADO (A)</v>
      </c>
      <c r="H420" s="38" t="str">
        <f>_xlfn.XLOOKUP(Tabla20[[#This Row],[cedula]],TMODELO[Numero Documento],TMODELO[Lugar Funciones])</f>
        <v>DEPARTAMENTO DE ACTIVO FIJO</v>
      </c>
      <c r="I420" s="45" t="str">
        <f>_xlfn.XLOOKUP(Tabla20[[#This Row],[cedula]],TCARRERA[CEDULA],TCARRERA[CATEGORIA DEL SERVIDOR],"")</f>
        <v/>
      </c>
      <c r="J420" s="45" t="str">
        <f>Tabla20[[#This Row],[TIPO]]</f>
        <v>TEMPORALES</v>
      </c>
      <c r="K42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20" s="24" t="str">
        <f>IF(Tabla20[[#This Row],[CARRERA]]="CARRERA ADMINISTRATIVA",Tabla20[[#This Row],[CARRERA]],Tabla20[[#This Row],[STATUS]])</f>
        <v>TEMPORALES</v>
      </c>
      <c r="M420" s="35">
        <f>IF(Tabla20[[#This Row],[TIPO]]="Temporales",_xlfn.XLOOKUP(Tabla20[[#This Row],[NOMBRE Y APELLIDO]],TFECHAS[NOMBRE Y APELLIDO],TFECHAS[DESDE]),"")</f>
        <v>44743</v>
      </c>
      <c r="N420" s="35">
        <f>IF(Tabla20[[#This Row],[TIPO]]="Temporales",_xlfn.XLOOKUP(Tabla20[[#This Row],[NOMBRE Y APELLIDO]],TFECHAS[NOMBRE Y APELLIDO],TFECHAS[HASTA]),"")</f>
        <v>44927</v>
      </c>
      <c r="O420" s="39">
        <f>_xlfn.XLOOKUP(Tabla20[[#This Row],[COD]],TMES[COD],TMES[sbruto])</f>
        <v>90000</v>
      </c>
      <c r="P420" s="41">
        <f>_xlfn.XLOOKUP(Tabla20[[#This Row],[COD]],TMES[COD],TMES[ISR])</f>
        <v>9753.1200000000008</v>
      </c>
      <c r="Q420" s="40">
        <f>_xlfn.XLOOKUP(Tabla20[[#This Row],[COD]],TMES[COD],TMES[SFS])</f>
        <v>2736</v>
      </c>
      <c r="R420" s="40">
        <f>_xlfn.XLOOKUP(Tabla20[[#This Row],[COD]],TMES[COD],TMES[AFP])</f>
        <v>2583</v>
      </c>
      <c r="S420" s="40">
        <f>Tabla20[[#This Row],[sbruto]]-SUM(Tabla20[[#This Row],[ISR]:[AFP]])-Tabla20[[#This Row],[sneto]]</f>
        <v>425</v>
      </c>
      <c r="T420" s="40">
        <f>_xlfn.XLOOKUP(Tabla20[[#This Row],[COD]],TMES[COD],TMES[sneto])</f>
        <v>74502.880000000005</v>
      </c>
      <c r="U420" s="28" t="str">
        <f>_xlfn.XLOOKUP(Tabla20[[#This Row],[cedula]],Tabla11[Numero Documento],Tabla11[GEN])</f>
        <v>M</v>
      </c>
      <c r="V420" s="29" t="str">
        <f>_xlfn.XLOOKUP(Tabla20[[#This Row],[cedula]],TMODELO[Numero Documento],TMODELO[Lugar Funciones Codigo])</f>
        <v>01.83.00.00.12.03</v>
      </c>
    </row>
    <row r="421" spans="1:22" hidden="1">
      <c r="A421" s="38" t="s">
        <v>3054</v>
      </c>
      <c r="B421" s="38" t="s">
        <v>3049</v>
      </c>
      <c r="C421" s="38" t="s">
        <v>3088</v>
      </c>
      <c r="D421" s="38" t="str">
        <f>Tabla20[[#This Row],[cedula]]&amp;Tabla20[[#This Row],[ctapresup]]</f>
        <v>001001228112.1.1.3.01</v>
      </c>
      <c r="E421" s="38" t="s">
        <v>2911</v>
      </c>
      <c r="F421" s="38" t="str">
        <f>_xlfn.XLOOKUP(Tabla20[[#This Row],[cedula]],TMODELO[Numero Documento],TMODELO[Empleado])</f>
        <v>RAFAEL BIENVENIDO PEREZ ESPINAL</v>
      </c>
      <c r="G421" s="38" t="str">
        <f>_xlfn.XLOOKUP(Tabla20[[#This Row],[cedula]],TMODELO[Numero Documento],TMODELO[Cargo])</f>
        <v>ENC. DEPTO. DE ACTIVO FIJO</v>
      </c>
      <c r="H421" s="38" t="str">
        <f>_xlfn.XLOOKUP(Tabla20[[#This Row],[cedula]],TMODELO[Numero Documento],TMODELO[Lugar Funciones])</f>
        <v>DEPARTAMENTO DE ACTIVO FIJO</v>
      </c>
      <c r="I421" s="45" t="str">
        <f>_xlfn.XLOOKUP(Tabla20[[#This Row],[cedula]],TCARRERA[CEDULA],TCARRERA[CATEGORIA DEL SERVIDOR],"")</f>
        <v/>
      </c>
      <c r="J421" s="45" t="str">
        <f>Tabla20[[#This Row],[TIPO]]</f>
        <v>TRAMITE DE PENSION</v>
      </c>
      <c r="K42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421" s="24" t="str">
        <f>IF(Tabla20[[#This Row],[CARRERA]]="CARRERA ADMINISTRATIVA",Tabla20[[#This Row],[CARRERA]],Tabla20[[#This Row],[STATUS]])</f>
        <v>TRAMITE DE PENSION</v>
      </c>
      <c r="M421" s="35" t="str">
        <f>IF(Tabla20[[#This Row],[TIPO]]="Temporales",_xlfn.XLOOKUP(Tabla20[[#This Row],[NOMBRE Y APELLIDO]],TFECHAS[NOMBRE Y APELLIDO],TFECHAS[DESDE]),"")</f>
        <v/>
      </c>
      <c r="N421" s="35" t="str">
        <f>IF(Tabla20[[#This Row],[TIPO]]="Temporales",_xlfn.XLOOKUP(Tabla20[[#This Row],[NOMBRE Y APELLIDO]],TFECHAS[NOMBRE Y APELLIDO],TFECHAS[HASTA]),"")</f>
        <v/>
      </c>
      <c r="O421" s="39">
        <f>_xlfn.XLOOKUP(Tabla20[[#This Row],[COD]],TMES[COD],TMES[sbruto])</f>
        <v>21735</v>
      </c>
      <c r="P421" s="43">
        <f>_xlfn.XLOOKUP(Tabla20[[#This Row],[COD]],TMES[COD],TMES[ISR])</f>
        <v>0</v>
      </c>
      <c r="Q421" s="42">
        <f>_xlfn.XLOOKUP(Tabla20[[#This Row],[COD]],TMES[COD],TMES[SFS])</f>
        <v>660.74</v>
      </c>
      <c r="R421" s="42">
        <f>_xlfn.XLOOKUP(Tabla20[[#This Row],[COD]],TMES[COD],TMES[AFP])</f>
        <v>623.79</v>
      </c>
      <c r="S421" s="40">
        <f>Tabla20[[#This Row],[sbruto]]-SUM(Tabla20[[#This Row],[ISR]:[AFP]])-Tabla20[[#This Row],[sneto]]</f>
        <v>475</v>
      </c>
      <c r="T421" s="42">
        <f>_xlfn.XLOOKUP(Tabla20[[#This Row],[COD]],TMES[COD],TMES[sneto])</f>
        <v>19975.47</v>
      </c>
      <c r="U421" s="28" t="str">
        <f>_xlfn.XLOOKUP(Tabla20[[#This Row],[cedula]],Tabla11[Numero Documento],Tabla11[GEN])</f>
        <v>M</v>
      </c>
      <c r="V421" s="29" t="str">
        <f>_xlfn.XLOOKUP(Tabla20[[#This Row],[cedula]],TMODELO[Numero Documento],TMODELO[Lugar Funciones Codigo])</f>
        <v>01.83.00.00.12.03</v>
      </c>
    </row>
    <row r="422" spans="1:22" hidden="1">
      <c r="A422" s="38" t="s">
        <v>3054</v>
      </c>
      <c r="B422" s="38" t="s">
        <v>3049</v>
      </c>
      <c r="C422" s="38" t="s">
        <v>3088</v>
      </c>
      <c r="D422" s="38" t="str">
        <f>Tabla20[[#This Row],[cedula]]&amp;Tabla20[[#This Row],[ctapresup]]</f>
        <v>001003445712.1.1.3.01</v>
      </c>
      <c r="E422" s="38" t="s">
        <v>2913</v>
      </c>
      <c r="F422" s="38" t="str">
        <f>_xlfn.XLOOKUP(Tabla20[[#This Row],[cedula]],TMODELO[Numero Documento],TMODELO[Empleado])</f>
        <v>RAFAEL ERNESTO JOVINE CEBALLOS</v>
      </c>
      <c r="G422" s="38" t="str">
        <f>_xlfn.XLOOKUP(Tabla20[[#This Row],[cedula]],TMODELO[Numero Documento],TMODELO[Cargo])</f>
        <v>AUXILIAR OFICINA</v>
      </c>
      <c r="H422" s="38" t="str">
        <f>_xlfn.XLOOKUP(Tabla20[[#This Row],[cedula]],TMODELO[Numero Documento],TMODELO[Lugar Funciones])</f>
        <v>DEPARTAMENTO DE ACTIVO FIJO</v>
      </c>
      <c r="I422" s="45" t="str">
        <f>_xlfn.XLOOKUP(Tabla20[[#This Row],[cedula]],TCARRERA[CEDULA],TCARRERA[CATEGORIA DEL SERVIDOR],"")</f>
        <v/>
      </c>
      <c r="J422" s="45" t="str">
        <f>Tabla20[[#This Row],[TIPO]]</f>
        <v>TRAMITE DE PENSION</v>
      </c>
      <c r="K42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422" s="24" t="str">
        <f>IF(Tabla20[[#This Row],[CARRERA]]="CARRERA ADMINISTRATIVA",Tabla20[[#This Row],[CARRERA]],Tabla20[[#This Row],[STATUS]])</f>
        <v>TRAMITE DE PENSION</v>
      </c>
      <c r="M422" s="34" t="str">
        <f>IF(Tabla20[[#This Row],[TIPO]]="Temporales",_xlfn.XLOOKUP(Tabla20[[#This Row],[NOMBRE Y APELLIDO]],TFECHAS[NOMBRE Y APELLIDO],TFECHAS[DESDE]),"")</f>
        <v/>
      </c>
      <c r="N422" s="34" t="str">
        <f>IF(Tabla20[[#This Row],[TIPO]]="Temporales",_xlfn.XLOOKUP(Tabla20[[#This Row],[NOMBRE Y APELLIDO]],TFECHAS[NOMBRE Y APELLIDO],TFECHAS[HASTA]),"")</f>
        <v/>
      </c>
      <c r="O422" s="39">
        <f>_xlfn.XLOOKUP(Tabla20[[#This Row],[COD]],TMES[COD],TMES[sbruto])</f>
        <v>19000.55</v>
      </c>
      <c r="P422" s="41">
        <f>_xlfn.XLOOKUP(Tabla20[[#This Row],[COD]],TMES[COD],TMES[ISR])</f>
        <v>0</v>
      </c>
      <c r="Q422" s="40">
        <f>_xlfn.XLOOKUP(Tabla20[[#This Row],[COD]],TMES[COD],TMES[SFS])</f>
        <v>577.62</v>
      </c>
      <c r="R422" s="40">
        <f>_xlfn.XLOOKUP(Tabla20[[#This Row],[COD]],TMES[COD],TMES[AFP])</f>
        <v>545.32000000000005</v>
      </c>
      <c r="S422" s="40">
        <f>Tabla20[[#This Row],[sbruto]]-SUM(Tabla20[[#This Row],[ISR]:[AFP]])-Tabla20[[#This Row],[sneto]]</f>
        <v>75</v>
      </c>
      <c r="T422" s="40">
        <f>_xlfn.XLOOKUP(Tabla20[[#This Row],[COD]],TMES[COD],TMES[sneto])</f>
        <v>17802.61</v>
      </c>
      <c r="U422" s="28" t="str">
        <f>_xlfn.XLOOKUP(Tabla20[[#This Row],[cedula]],Tabla11[Numero Documento],Tabla11[GEN])</f>
        <v>M</v>
      </c>
      <c r="V422" s="29" t="str">
        <f>_xlfn.XLOOKUP(Tabla20[[#This Row],[cedula]],TMODELO[Numero Documento],TMODELO[Lugar Funciones Codigo])</f>
        <v>01.83.00.00.12.03</v>
      </c>
    </row>
    <row r="423" spans="1:22" hidden="1">
      <c r="A423" s="38" t="s">
        <v>3052</v>
      </c>
      <c r="B423" s="38" t="s">
        <v>11</v>
      </c>
      <c r="C423" s="38" t="s">
        <v>3088</v>
      </c>
      <c r="D423" s="38" t="str">
        <f>Tabla20[[#This Row],[cedula]]&amp;Tabla20[[#This Row],[ctapresup]]</f>
        <v>001054962102.1.1.1.01</v>
      </c>
      <c r="E423" s="38" t="s">
        <v>2024</v>
      </c>
      <c r="F423" s="38" t="str">
        <f>_xlfn.XLOOKUP(Tabla20[[#This Row],[cedula]],TMODELO[Numero Documento],TMODELO[Empleado])</f>
        <v>ALEXANDRA DEL CARMEN CUELLO</v>
      </c>
      <c r="G423" s="38" t="str">
        <f>_xlfn.XLOOKUP(Tabla20[[#This Row],[cedula]],TMODELO[Numero Documento],TMODELO[Cargo])</f>
        <v>ANALISTA</v>
      </c>
      <c r="H423" s="38" t="str">
        <f>_xlfn.XLOOKUP(Tabla20[[#This Row],[cedula]],TMODELO[Numero Documento],TMODELO[Lugar Funciones])</f>
        <v>DEPARTAMENTO DE TESORERIA</v>
      </c>
      <c r="I423" s="45" t="str">
        <f>_xlfn.XLOOKUP(Tabla20[[#This Row],[cedula]],TCARRERA[CEDULA],TCARRERA[CATEGORIA DEL SERVIDOR],"")</f>
        <v/>
      </c>
      <c r="J423" s="45" t="str">
        <f>Tabla20[[#This Row],[TIPO]]</f>
        <v>FIJO</v>
      </c>
      <c r="K42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23" s="24" t="str">
        <f>IF(Tabla20[[#This Row],[CARRERA]]="CARRERA ADMINISTRATIVA",Tabla20[[#This Row],[CARRERA]],Tabla20[[#This Row],[STATUS]])</f>
        <v>FIJO</v>
      </c>
      <c r="M423" s="35" t="str">
        <f>IF(Tabla20[[#This Row],[TIPO]]="Temporales",_xlfn.XLOOKUP(Tabla20[[#This Row],[NOMBRE Y APELLIDO]],TFECHAS[NOMBRE Y APELLIDO],TFECHAS[DESDE]),"")</f>
        <v/>
      </c>
      <c r="N423" s="35" t="str">
        <f>IF(Tabla20[[#This Row],[TIPO]]="Temporales",_xlfn.XLOOKUP(Tabla20[[#This Row],[NOMBRE Y APELLIDO]],TFECHAS[NOMBRE Y APELLIDO],TFECHAS[HASTA]),"")</f>
        <v/>
      </c>
      <c r="O423" s="39">
        <f>_xlfn.XLOOKUP(Tabla20[[#This Row],[COD]],TMES[COD],TMES[sbruto])</f>
        <v>65000</v>
      </c>
      <c r="P423" s="44">
        <f>_xlfn.XLOOKUP(Tabla20[[#This Row],[COD]],TMES[COD],TMES[ISR])</f>
        <v>4427.58</v>
      </c>
      <c r="Q423" s="40">
        <f>_xlfn.XLOOKUP(Tabla20[[#This Row],[COD]],TMES[COD],TMES[SFS])</f>
        <v>1976</v>
      </c>
      <c r="R423" s="40">
        <f>_xlfn.XLOOKUP(Tabla20[[#This Row],[COD]],TMES[COD],TMES[AFP])</f>
        <v>1865.5</v>
      </c>
      <c r="S423" s="40">
        <f>Tabla20[[#This Row],[sbruto]]-SUM(Tabla20[[#This Row],[ISR]:[AFP]])-Tabla20[[#This Row],[sneto]]</f>
        <v>9772.0099999999948</v>
      </c>
      <c r="T423" s="40">
        <f>_xlfn.XLOOKUP(Tabla20[[#This Row],[COD]],TMES[COD],TMES[sneto])</f>
        <v>46958.91</v>
      </c>
      <c r="U423" s="28" t="str">
        <f>_xlfn.XLOOKUP(Tabla20[[#This Row],[cedula]],Tabla11[Numero Documento],Tabla11[GEN])</f>
        <v>F</v>
      </c>
      <c r="V423" s="29" t="str">
        <f>_xlfn.XLOOKUP(Tabla20[[#This Row],[cedula]],TMODELO[Numero Documento],TMODELO[Lugar Funciones Codigo])</f>
        <v>01.83.00.00.12.04</v>
      </c>
    </row>
    <row r="424" spans="1:22" hidden="1">
      <c r="A424" s="38" t="s">
        <v>3052</v>
      </c>
      <c r="B424" s="38" t="s">
        <v>11</v>
      </c>
      <c r="C424" s="38" t="s">
        <v>3088</v>
      </c>
      <c r="D424" s="38" t="str">
        <f>Tabla20[[#This Row],[cedula]]&amp;Tabla20[[#This Row],[ctapresup]]</f>
        <v>001018306442.1.1.1.01</v>
      </c>
      <c r="E424" s="38" t="s">
        <v>2218</v>
      </c>
      <c r="F424" s="38" t="str">
        <f>_xlfn.XLOOKUP(Tabla20[[#This Row],[cedula]],TMODELO[Numero Documento],TMODELO[Empleado])</f>
        <v>PEDRO RAMIRO GRULLON VIDAL</v>
      </c>
      <c r="G424" s="38" t="str">
        <f>_xlfn.XLOOKUP(Tabla20[[#This Row],[cedula]],TMODELO[Numero Documento],TMODELO[Cargo])</f>
        <v>ANALISTA</v>
      </c>
      <c r="H424" s="38" t="str">
        <f>_xlfn.XLOOKUP(Tabla20[[#This Row],[cedula]],TMODELO[Numero Documento],TMODELO[Lugar Funciones])</f>
        <v>DEPARTAMENTO DE TESORERIA</v>
      </c>
      <c r="I424" s="45" t="str">
        <f>_xlfn.XLOOKUP(Tabla20[[#This Row],[cedula]],TCARRERA[CEDULA],TCARRERA[CATEGORIA DEL SERVIDOR],"")</f>
        <v/>
      </c>
      <c r="J424" s="45" t="str">
        <f>Tabla20[[#This Row],[TIPO]]</f>
        <v>FIJO</v>
      </c>
      <c r="K42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24" s="24" t="str">
        <f>IF(Tabla20[[#This Row],[CARRERA]]="CARRERA ADMINISTRATIVA",Tabla20[[#This Row],[CARRERA]],Tabla20[[#This Row],[STATUS]])</f>
        <v>FIJO</v>
      </c>
      <c r="M424" s="34" t="str">
        <f>IF(Tabla20[[#This Row],[TIPO]]="Temporales",_xlfn.XLOOKUP(Tabla20[[#This Row],[NOMBRE Y APELLIDO]],TFECHAS[NOMBRE Y APELLIDO],TFECHAS[DESDE]),"")</f>
        <v/>
      </c>
      <c r="N424" s="34" t="str">
        <f>IF(Tabla20[[#This Row],[TIPO]]="Temporales",_xlfn.XLOOKUP(Tabla20[[#This Row],[NOMBRE Y APELLIDO]],TFECHAS[NOMBRE Y APELLIDO],TFECHAS[HASTA]),"")</f>
        <v/>
      </c>
      <c r="O424" s="39">
        <f>_xlfn.XLOOKUP(Tabla20[[#This Row],[COD]],TMES[COD],TMES[sbruto])</f>
        <v>55000</v>
      </c>
      <c r="P424" s="41">
        <f>_xlfn.XLOOKUP(Tabla20[[#This Row],[COD]],TMES[COD],TMES[ISR])</f>
        <v>2559.6799999999998</v>
      </c>
      <c r="Q424" s="40">
        <f>_xlfn.XLOOKUP(Tabla20[[#This Row],[COD]],TMES[COD],TMES[SFS])</f>
        <v>1672</v>
      </c>
      <c r="R424" s="40">
        <f>_xlfn.XLOOKUP(Tabla20[[#This Row],[COD]],TMES[COD],TMES[AFP])</f>
        <v>1578.5</v>
      </c>
      <c r="S424" s="40">
        <f>Tabla20[[#This Row],[sbruto]]-SUM(Tabla20[[#This Row],[ISR]:[AFP]])-Tabla20[[#This Row],[sneto]]</f>
        <v>2221</v>
      </c>
      <c r="T424" s="40">
        <f>_xlfn.XLOOKUP(Tabla20[[#This Row],[COD]],TMES[COD],TMES[sneto])</f>
        <v>46968.82</v>
      </c>
      <c r="U424" s="28" t="str">
        <f>_xlfn.XLOOKUP(Tabla20[[#This Row],[cedula]],Tabla11[Numero Documento],Tabla11[GEN])</f>
        <v>M</v>
      </c>
      <c r="V424" s="29" t="str">
        <f>_xlfn.XLOOKUP(Tabla20[[#This Row],[cedula]],TMODELO[Numero Documento],TMODELO[Lugar Funciones Codigo])</f>
        <v>01.83.00.00.12.04</v>
      </c>
    </row>
    <row r="425" spans="1:22">
      <c r="A425" s="38" t="s">
        <v>3051</v>
      </c>
      <c r="B425" s="38" t="s">
        <v>4793</v>
      </c>
      <c r="C425" s="38" t="s">
        <v>3088</v>
      </c>
      <c r="D425" s="38" t="str">
        <f>Tabla20[[#This Row],[cedula]]&amp;Tabla20[[#This Row],[ctapresup]]</f>
        <v>224006473052.1.1.2.08</v>
      </c>
      <c r="E425" s="38" t="s">
        <v>3320</v>
      </c>
      <c r="F425" s="38" t="str">
        <f>_xlfn.XLOOKUP(Tabla20[[#This Row],[cedula]],TMODELO[Numero Documento],TMODELO[Empleado])</f>
        <v>MARINO ANTONIO PEREZ VASQUEZ</v>
      </c>
      <c r="G425" s="38" t="str">
        <f>_xlfn.XLOOKUP(Tabla20[[#This Row],[cedula]],TMODELO[Numero Documento],TMODELO[Cargo])</f>
        <v>ENCARGADO (A)</v>
      </c>
      <c r="H425" s="38" t="str">
        <f>_xlfn.XLOOKUP(Tabla20[[#This Row],[cedula]],TMODELO[Numero Documento],TMODELO[Lugar Funciones])</f>
        <v>DEPARTAMENTO DE TESORERIA</v>
      </c>
      <c r="I425" s="45" t="str">
        <f>_xlfn.XLOOKUP(Tabla20[[#This Row],[cedula]],TCARRERA[CEDULA],TCARRERA[CATEGORIA DEL SERVIDOR],"")</f>
        <v/>
      </c>
      <c r="J425" s="45" t="str">
        <f>Tabla20[[#This Row],[TIPO]]</f>
        <v>TEMPORALES</v>
      </c>
      <c r="K4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25" s="31" t="str">
        <f>IF(Tabla20[[#This Row],[CARRERA]]="CARRERA ADMINISTRATIVA",Tabla20[[#This Row],[CARRERA]],Tabla20[[#This Row],[STATUS]])</f>
        <v>TEMPORALES</v>
      </c>
      <c r="M425" s="34">
        <f>IF(Tabla20[[#This Row],[TIPO]]="Temporales",_xlfn.XLOOKUP(Tabla20[[#This Row],[NOMBRE Y APELLIDO]],TFECHAS[NOMBRE Y APELLIDO],TFECHAS[DESDE]),"")</f>
        <v>44816</v>
      </c>
      <c r="N425" s="34">
        <f>IF(Tabla20[[#This Row],[TIPO]]="Temporales",_xlfn.XLOOKUP(Tabla20[[#This Row],[NOMBRE Y APELLIDO]],TFECHAS[NOMBRE Y APELLIDO],TFECHAS[HASTA]),"")</f>
        <v>44986</v>
      </c>
      <c r="O425" s="39">
        <f>_xlfn.XLOOKUP(Tabla20[[#This Row],[COD]],TMES[COD],TMES[sbruto])</f>
        <v>90000</v>
      </c>
      <c r="P425" s="41">
        <f>_xlfn.XLOOKUP(Tabla20[[#This Row],[COD]],TMES[COD],TMES[ISR])</f>
        <v>9753.1200000000008</v>
      </c>
      <c r="Q425" s="40">
        <f>_xlfn.XLOOKUP(Tabla20[[#This Row],[COD]],TMES[COD],TMES[SFS])</f>
        <v>2736</v>
      </c>
      <c r="R425" s="40">
        <f>_xlfn.XLOOKUP(Tabla20[[#This Row],[COD]],TMES[COD],TMES[AFP])</f>
        <v>2583</v>
      </c>
      <c r="S425" s="40">
        <f>Tabla20[[#This Row],[sbruto]]-SUM(Tabla20[[#This Row],[ISR]:[AFP]])-Tabla20[[#This Row],[sneto]]</f>
        <v>25</v>
      </c>
      <c r="T425" s="40">
        <f>_xlfn.XLOOKUP(Tabla20[[#This Row],[COD]],TMES[COD],TMES[sneto])</f>
        <v>74902.880000000005</v>
      </c>
      <c r="U425" s="28" t="str">
        <f>_xlfn.XLOOKUP(Tabla20[[#This Row],[cedula]],Tabla11[Numero Documento],Tabla11[GEN])</f>
        <v>M</v>
      </c>
      <c r="V425" s="29" t="str">
        <f>_xlfn.XLOOKUP(Tabla20[[#This Row],[cedula]],TMODELO[Numero Documento],TMODELO[Lugar Funciones Codigo])</f>
        <v>01.83.00.00.12.04</v>
      </c>
    </row>
    <row r="426" spans="1:22">
      <c r="A426" s="38" t="s">
        <v>3051</v>
      </c>
      <c r="B426" s="38" t="s">
        <v>4793</v>
      </c>
      <c r="C426" s="38" t="s">
        <v>3088</v>
      </c>
      <c r="D426" s="38" t="str">
        <f>Tabla20[[#This Row],[cedula]]&amp;Tabla20[[#This Row],[ctapresup]]</f>
        <v>017000118182.1.1.2.08</v>
      </c>
      <c r="E426" s="38" t="s">
        <v>2885</v>
      </c>
      <c r="F426" s="38" t="str">
        <f>_xlfn.XLOOKUP(Tabla20[[#This Row],[cedula]],TMODELO[Numero Documento],TMODELO[Empleado])</f>
        <v>UNICA PETRONILA MENDEZ RAMIREZ</v>
      </c>
      <c r="G426" s="38" t="str">
        <f>_xlfn.XLOOKUP(Tabla20[[#This Row],[cedula]],TMODELO[Numero Documento],TMODELO[Cargo])</f>
        <v>COORDINADOR (A)</v>
      </c>
      <c r="H426" s="38" t="str">
        <f>_xlfn.XLOOKUP(Tabla20[[#This Row],[cedula]],TMODELO[Numero Documento],TMODELO[Lugar Funciones])</f>
        <v>DEPARTAMENTO DE TESORERIA</v>
      </c>
      <c r="I426" s="45" t="str">
        <f>_xlfn.XLOOKUP(Tabla20[[#This Row],[cedula]],TCARRERA[CEDULA],TCARRERA[CATEGORIA DEL SERVIDOR],"")</f>
        <v/>
      </c>
      <c r="J426" s="45" t="str">
        <f>Tabla20[[#This Row],[TIPO]]</f>
        <v>TEMPORALES</v>
      </c>
      <c r="K42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26" s="24" t="str">
        <f>IF(Tabla20[[#This Row],[CARRERA]]="CARRERA ADMINISTRATIVA",Tabla20[[#This Row],[CARRERA]],Tabla20[[#This Row],[STATUS]])</f>
        <v>TEMPORALES</v>
      </c>
      <c r="M426" s="35">
        <f>IF(Tabla20[[#This Row],[TIPO]]="Temporales",_xlfn.XLOOKUP(Tabla20[[#This Row],[NOMBRE Y APELLIDO]],TFECHAS[NOMBRE Y APELLIDO],TFECHAS[DESDE]),"")</f>
        <v>44713</v>
      </c>
      <c r="N426" s="35">
        <f>IF(Tabla20[[#This Row],[TIPO]]="Temporales",_xlfn.XLOOKUP(Tabla20[[#This Row],[NOMBRE Y APELLIDO]],TFECHAS[NOMBRE Y APELLIDO],TFECHAS[HASTA]),"")</f>
        <v>44896</v>
      </c>
      <c r="O426" s="39">
        <f>_xlfn.XLOOKUP(Tabla20[[#This Row],[COD]],TMES[COD],TMES[sbruto])</f>
        <v>70000</v>
      </c>
      <c r="P426" s="44">
        <f>_xlfn.XLOOKUP(Tabla20[[#This Row],[COD]],TMES[COD],TMES[ISR])</f>
        <v>5368.48</v>
      </c>
      <c r="Q426" s="40">
        <f>_xlfn.XLOOKUP(Tabla20[[#This Row],[COD]],TMES[COD],TMES[SFS])</f>
        <v>2128</v>
      </c>
      <c r="R426" s="40">
        <f>_xlfn.XLOOKUP(Tabla20[[#This Row],[COD]],TMES[COD],TMES[AFP])</f>
        <v>2009</v>
      </c>
      <c r="S426" s="40">
        <f>Tabla20[[#This Row],[sbruto]]-SUM(Tabla20[[#This Row],[ISR]:[AFP]])-Tabla20[[#This Row],[sneto]]</f>
        <v>3171.0000000000073</v>
      </c>
      <c r="T426" s="40">
        <f>_xlfn.XLOOKUP(Tabla20[[#This Row],[COD]],TMES[COD],TMES[sneto])</f>
        <v>57323.519999999997</v>
      </c>
      <c r="U426" s="28" t="str">
        <f>_xlfn.XLOOKUP(Tabla20[[#This Row],[cedula]],Tabla11[Numero Documento],Tabla11[GEN])</f>
        <v>F</v>
      </c>
      <c r="V426" s="29" t="str">
        <f>_xlfn.XLOOKUP(Tabla20[[#This Row],[cedula]],TMODELO[Numero Documento],TMODELO[Lugar Funciones Codigo])</f>
        <v>01.83.00.00.12.04</v>
      </c>
    </row>
    <row r="427" spans="1:22" hidden="1">
      <c r="A427" s="38" t="s">
        <v>3052</v>
      </c>
      <c r="B427" s="38" t="s">
        <v>11</v>
      </c>
      <c r="C427" s="38" t="s">
        <v>3088</v>
      </c>
      <c r="D427" s="38" t="str">
        <f>Tabla20[[#This Row],[cedula]]&amp;Tabla20[[#This Row],[ctapresup]]</f>
        <v>001166937302.1.1.1.01</v>
      </c>
      <c r="E427" s="38" t="s">
        <v>1315</v>
      </c>
      <c r="F427" s="38" t="str">
        <f>_xlfn.XLOOKUP(Tabla20[[#This Row],[cedula]],TMODELO[Numero Documento],TMODELO[Empleado])</f>
        <v>CARLOS ALBERTO REYES TEJADA</v>
      </c>
      <c r="G427" s="38" t="str">
        <f>_xlfn.XLOOKUP(Tabla20[[#This Row],[cedula]],TMODELO[Numero Documento],TMODELO[Cargo])</f>
        <v>ABOGADO (A)</v>
      </c>
      <c r="H427" s="38" t="str">
        <f>_xlfn.XLOOKUP(Tabla20[[#This Row],[cedula]],TMODELO[Numero Documento],TMODELO[Lugar Funciones])</f>
        <v>DIRECCION JURIDICA</v>
      </c>
      <c r="I427" s="45" t="str">
        <f>_xlfn.XLOOKUP(Tabla20[[#This Row],[cedula]],TCARRERA[CEDULA],TCARRERA[CATEGORIA DEL SERVIDOR],"")</f>
        <v>CARRERA ADMINISTRATIVA</v>
      </c>
      <c r="J427" s="45" t="str">
        <f>Tabla20[[#This Row],[TIPO]]</f>
        <v>FIJO</v>
      </c>
      <c r="K42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27" s="24" t="str">
        <f>IF(Tabla20[[#This Row],[CARRERA]]="CARRERA ADMINISTRATIVA",Tabla20[[#This Row],[CARRERA]],Tabla20[[#This Row],[STATUS]])</f>
        <v>CARRERA ADMINISTRATIVA</v>
      </c>
      <c r="M427" s="35" t="str">
        <f>IF(Tabla20[[#This Row],[TIPO]]="Temporales",_xlfn.XLOOKUP(Tabla20[[#This Row],[NOMBRE Y APELLIDO]],TFECHAS[NOMBRE Y APELLIDO],TFECHAS[DESDE]),"")</f>
        <v/>
      </c>
      <c r="N427" s="35" t="str">
        <f>IF(Tabla20[[#This Row],[TIPO]]="Temporales",_xlfn.XLOOKUP(Tabla20[[#This Row],[NOMBRE Y APELLIDO]],TFECHAS[NOMBRE Y APELLIDO],TFECHAS[HASTA]),"")</f>
        <v/>
      </c>
      <c r="O427" s="39">
        <f>_xlfn.XLOOKUP(Tabla20[[#This Row],[COD]],TMES[COD],TMES[sbruto])</f>
        <v>65000</v>
      </c>
      <c r="P427" s="40">
        <f>_xlfn.XLOOKUP(Tabla20[[#This Row],[COD]],TMES[COD],TMES[ISR])</f>
        <v>3822.6</v>
      </c>
      <c r="Q427" s="40">
        <f>_xlfn.XLOOKUP(Tabla20[[#This Row],[COD]],TMES[COD],TMES[SFS])</f>
        <v>1976</v>
      </c>
      <c r="R427" s="40">
        <f>_xlfn.XLOOKUP(Tabla20[[#This Row],[COD]],TMES[COD],TMES[AFP])</f>
        <v>1865.5</v>
      </c>
      <c r="S427" s="40">
        <f>Tabla20[[#This Row],[sbruto]]-SUM(Tabla20[[#This Row],[ISR]:[AFP]])-Tabla20[[#This Row],[sneto]]</f>
        <v>26273.31</v>
      </c>
      <c r="T427" s="40">
        <f>_xlfn.XLOOKUP(Tabla20[[#This Row],[COD]],TMES[COD],TMES[sneto])</f>
        <v>31062.59</v>
      </c>
      <c r="U427" s="28" t="str">
        <f>_xlfn.XLOOKUP(Tabla20[[#This Row],[cedula]],Tabla11[Numero Documento],Tabla11[GEN])</f>
        <v>M</v>
      </c>
      <c r="V427" s="29" t="str">
        <f>_xlfn.XLOOKUP(Tabla20[[#This Row],[cedula]],TMODELO[Numero Documento],TMODELO[Lugar Funciones Codigo])</f>
        <v>01.83.00.08</v>
      </c>
    </row>
    <row r="428" spans="1:22" hidden="1">
      <c r="A428" s="38" t="s">
        <v>3052</v>
      </c>
      <c r="B428" s="38" t="s">
        <v>11</v>
      </c>
      <c r="C428" s="38" t="s">
        <v>3088</v>
      </c>
      <c r="D428" s="38" t="str">
        <f>Tabla20[[#This Row],[cedula]]&amp;Tabla20[[#This Row],[ctapresup]]</f>
        <v>001054677082.1.1.1.01</v>
      </c>
      <c r="E428" s="38" t="s">
        <v>1373</v>
      </c>
      <c r="F428" s="38" t="str">
        <f>_xlfn.XLOOKUP(Tabla20[[#This Row],[cedula]],TMODELO[Numero Documento],TMODELO[Empleado])</f>
        <v>RAMON ANTONIO PEÑA SAVIÑON</v>
      </c>
      <c r="G428" s="38" t="str">
        <f>_xlfn.XLOOKUP(Tabla20[[#This Row],[cedula]],TMODELO[Numero Documento],TMODELO[Cargo])</f>
        <v>ABOGADO (A)</v>
      </c>
      <c r="H428" s="38" t="str">
        <f>_xlfn.XLOOKUP(Tabla20[[#This Row],[cedula]],TMODELO[Numero Documento],TMODELO[Lugar Funciones])</f>
        <v>DIRECCION JURIDICA</v>
      </c>
      <c r="I428" s="45" t="str">
        <f>_xlfn.XLOOKUP(Tabla20[[#This Row],[cedula]],TCARRERA[CEDULA],TCARRERA[CATEGORIA DEL SERVIDOR],"")</f>
        <v>CARRERA ADMINISTRATIVA</v>
      </c>
      <c r="J428" s="45" t="str">
        <f>Tabla20[[#This Row],[TIPO]]</f>
        <v>FIJO</v>
      </c>
      <c r="K428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28" s="24" t="str">
        <f>IF(Tabla20[[#This Row],[CARRERA]]="CARRERA ADMINISTRATIVA",Tabla20[[#This Row],[CARRERA]],Tabla20[[#This Row],[STATUS]])</f>
        <v>CARRERA ADMINISTRATIVA</v>
      </c>
      <c r="M428" s="34" t="str">
        <f>IF(Tabla20[[#This Row],[TIPO]]="Temporales",_xlfn.XLOOKUP(Tabla20[[#This Row],[NOMBRE Y APELLIDO]],TFECHAS[NOMBRE Y APELLIDO],TFECHAS[DESDE]),"")</f>
        <v/>
      </c>
      <c r="N428" s="34" t="str">
        <f>IF(Tabla20[[#This Row],[TIPO]]="Temporales",_xlfn.XLOOKUP(Tabla20[[#This Row],[NOMBRE Y APELLIDO]],TFECHAS[NOMBRE Y APELLIDO],TFECHAS[HASTA]),"")</f>
        <v/>
      </c>
      <c r="O428" s="39">
        <f>_xlfn.XLOOKUP(Tabla20[[#This Row],[COD]],TMES[COD],TMES[sbruto])</f>
        <v>50000</v>
      </c>
      <c r="P428" s="44">
        <f>_xlfn.XLOOKUP(Tabla20[[#This Row],[COD]],TMES[COD],TMES[ISR])</f>
        <v>1854</v>
      </c>
      <c r="Q428" s="40">
        <f>_xlfn.XLOOKUP(Tabla20[[#This Row],[COD]],TMES[COD],TMES[SFS])</f>
        <v>1520</v>
      </c>
      <c r="R428" s="40">
        <f>_xlfn.XLOOKUP(Tabla20[[#This Row],[COD]],TMES[COD],TMES[AFP])</f>
        <v>1435</v>
      </c>
      <c r="S428" s="40">
        <f>Tabla20[[#This Row],[sbruto]]-SUM(Tabla20[[#This Row],[ISR]:[AFP]])-Tabla20[[#This Row],[sneto]]</f>
        <v>9155.5899999999965</v>
      </c>
      <c r="T428" s="40">
        <f>_xlfn.XLOOKUP(Tabla20[[#This Row],[COD]],TMES[COD],TMES[sneto])</f>
        <v>36035.410000000003</v>
      </c>
      <c r="U428" s="28" t="str">
        <f>_xlfn.XLOOKUP(Tabla20[[#This Row],[cedula]],Tabla11[Numero Documento],Tabla11[GEN])</f>
        <v>M</v>
      </c>
      <c r="V428" s="29" t="str">
        <f>_xlfn.XLOOKUP(Tabla20[[#This Row],[cedula]],TMODELO[Numero Documento],TMODELO[Lugar Funciones Codigo])</f>
        <v>01.83.00.08</v>
      </c>
    </row>
    <row r="429" spans="1:22" hidden="1">
      <c r="A429" s="38" t="s">
        <v>3052</v>
      </c>
      <c r="B429" s="38" t="s">
        <v>11</v>
      </c>
      <c r="C429" s="38" t="s">
        <v>3088</v>
      </c>
      <c r="D429" s="38" t="str">
        <f>Tabla20[[#This Row],[cedula]]&amp;Tabla20[[#This Row],[ctapresup]]</f>
        <v>001128746722.1.1.1.01</v>
      </c>
      <c r="E429" s="38" t="s">
        <v>2252</v>
      </c>
      <c r="F429" s="38" t="str">
        <f>_xlfn.XLOOKUP(Tabla20[[#This Row],[cedula]],TMODELO[Numero Documento],TMODELO[Empleado])</f>
        <v>SANTOS LOPEZ ROMERO</v>
      </c>
      <c r="G429" s="38" t="str">
        <f>_xlfn.XLOOKUP(Tabla20[[#This Row],[cedula]],TMODELO[Numero Documento],TMODELO[Cargo])</f>
        <v>SOPORTE</v>
      </c>
      <c r="H429" s="38" t="str">
        <f>_xlfn.XLOOKUP(Tabla20[[#This Row],[cedula]],TMODELO[Numero Documento],TMODELO[Lugar Funciones])</f>
        <v>DIRECCION JURIDICA</v>
      </c>
      <c r="I429" s="45" t="str">
        <f>_xlfn.XLOOKUP(Tabla20[[#This Row],[cedula]],TCARRERA[CEDULA],TCARRERA[CATEGORIA DEL SERVIDOR],"")</f>
        <v/>
      </c>
      <c r="J429" s="45" t="str">
        <f>Tabla20[[#This Row],[TIPO]]</f>
        <v>FIJO</v>
      </c>
      <c r="K42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29" s="24" t="str">
        <f>IF(Tabla20[[#This Row],[CARRERA]]="CARRERA ADMINISTRATIVA",Tabla20[[#This Row],[CARRERA]],Tabla20[[#This Row],[STATUS]])</f>
        <v>FIJO</v>
      </c>
      <c r="M429" s="35" t="str">
        <f>IF(Tabla20[[#This Row],[TIPO]]="Temporales",_xlfn.XLOOKUP(Tabla20[[#This Row],[NOMBRE Y APELLIDO]],TFECHAS[NOMBRE Y APELLIDO],TFECHAS[DESDE]),"")</f>
        <v/>
      </c>
      <c r="N429" s="35" t="str">
        <f>IF(Tabla20[[#This Row],[TIPO]]="Temporales",_xlfn.XLOOKUP(Tabla20[[#This Row],[NOMBRE Y APELLIDO]],TFECHAS[NOMBRE Y APELLIDO],TFECHAS[HASTA]),"")</f>
        <v/>
      </c>
      <c r="O429" s="39">
        <f>_xlfn.XLOOKUP(Tabla20[[#This Row],[COD]],TMES[COD],TMES[sbruto])</f>
        <v>40000</v>
      </c>
      <c r="P429" s="44">
        <f>_xlfn.XLOOKUP(Tabla20[[#This Row],[COD]],TMES[COD],TMES[ISR])</f>
        <v>442.65</v>
      </c>
      <c r="Q429" s="40">
        <f>_xlfn.XLOOKUP(Tabla20[[#This Row],[COD]],TMES[COD],TMES[SFS])</f>
        <v>1216</v>
      </c>
      <c r="R429" s="40">
        <f>_xlfn.XLOOKUP(Tabla20[[#This Row],[COD]],TMES[COD],TMES[AFP])</f>
        <v>1148</v>
      </c>
      <c r="S429" s="40">
        <f>Tabla20[[#This Row],[sbruto]]-SUM(Tabla20[[#This Row],[ISR]:[AFP]])-Tabla20[[#This Row],[sneto]]</f>
        <v>1271</v>
      </c>
      <c r="T429" s="40">
        <f>_xlfn.XLOOKUP(Tabla20[[#This Row],[COD]],TMES[COD],TMES[sneto])</f>
        <v>35922.35</v>
      </c>
      <c r="U429" s="28" t="str">
        <f>_xlfn.XLOOKUP(Tabla20[[#This Row],[cedula]],Tabla11[Numero Documento],Tabla11[GEN])</f>
        <v>M</v>
      </c>
      <c r="V429" s="29" t="str">
        <f>_xlfn.XLOOKUP(Tabla20[[#This Row],[cedula]],TMODELO[Numero Documento],TMODELO[Lugar Funciones Codigo])</f>
        <v>01.83.00.08</v>
      </c>
    </row>
    <row r="430" spans="1:22">
      <c r="A430" s="38" t="s">
        <v>3051</v>
      </c>
      <c r="B430" s="38" t="s">
        <v>4793</v>
      </c>
      <c r="C430" s="38" t="s">
        <v>3088</v>
      </c>
      <c r="D430" s="38" t="str">
        <f>Tabla20[[#This Row],[cedula]]&amp;Tabla20[[#This Row],[ctapresup]]</f>
        <v>071004775332.1.1.2.08</v>
      </c>
      <c r="E430" s="38" t="s">
        <v>2873</v>
      </c>
      <c r="F430" s="38" t="str">
        <f>_xlfn.XLOOKUP(Tabla20[[#This Row],[cedula]],TMODELO[Numero Documento],TMODELO[Empleado])</f>
        <v>ROSA MARIA DE LA CRUZ YEB</v>
      </c>
      <c r="G430" s="38" t="str">
        <f>_xlfn.XLOOKUP(Tabla20[[#This Row],[cedula]],TMODELO[Numero Documento],TMODELO[Cargo])</f>
        <v>DIRECTOR (A)</v>
      </c>
      <c r="H430" s="38" t="str">
        <f>_xlfn.XLOOKUP(Tabla20[[#This Row],[cedula]],TMODELO[Numero Documento],TMODELO[Lugar Funciones])</f>
        <v>DIRECCION JURIDICA</v>
      </c>
      <c r="I430" s="45" t="str">
        <f>_xlfn.XLOOKUP(Tabla20[[#This Row],[cedula]],TCARRERA[CEDULA],TCARRERA[CATEGORIA DEL SERVIDOR],"")</f>
        <v/>
      </c>
      <c r="J430" s="45" t="str">
        <f>Tabla20[[#This Row],[TIPO]]</f>
        <v>TEMPORALES</v>
      </c>
      <c r="K43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0" s="31" t="str">
        <f>IF(Tabla20[[#This Row],[CARRERA]]="CARRERA ADMINISTRATIVA",Tabla20[[#This Row],[CARRERA]],Tabla20[[#This Row],[STATUS]])</f>
        <v>TEMPORALES</v>
      </c>
      <c r="M430" s="34">
        <f>IF(Tabla20[[#This Row],[TIPO]]="Temporales",_xlfn.XLOOKUP(Tabla20[[#This Row],[NOMBRE Y APELLIDO]],TFECHAS[NOMBRE Y APELLIDO],TFECHAS[DESDE]),"")</f>
        <v>44743</v>
      </c>
      <c r="N430" s="34">
        <f>IF(Tabla20[[#This Row],[TIPO]]="Temporales",_xlfn.XLOOKUP(Tabla20[[#This Row],[NOMBRE Y APELLIDO]],TFECHAS[NOMBRE Y APELLIDO],TFECHAS[HASTA]),"")</f>
        <v>44927</v>
      </c>
      <c r="O430" s="39">
        <f>_xlfn.XLOOKUP(Tabla20[[#This Row],[COD]],TMES[COD],TMES[sbruto])</f>
        <v>175000</v>
      </c>
      <c r="P430" s="41">
        <f>_xlfn.XLOOKUP(Tabla20[[#This Row],[COD]],TMES[COD],TMES[ISR])</f>
        <v>29841.29</v>
      </c>
      <c r="Q430" s="40">
        <f>_xlfn.XLOOKUP(Tabla20[[#This Row],[COD]],TMES[COD],TMES[SFS])</f>
        <v>4943.8</v>
      </c>
      <c r="R430" s="40">
        <f>_xlfn.XLOOKUP(Tabla20[[#This Row],[COD]],TMES[COD],TMES[AFP])</f>
        <v>5022.5</v>
      </c>
      <c r="S430" s="40">
        <f>Tabla20[[#This Row],[sbruto]]-SUM(Tabla20[[#This Row],[ISR]:[AFP]])-Tabla20[[#This Row],[sneto]]</f>
        <v>25</v>
      </c>
      <c r="T430" s="40">
        <f>_xlfn.XLOOKUP(Tabla20[[#This Row],[COD]],TMES[COD],TMES[sneto])</f>
        <v>135167.41</v>
      </c>
      <c r="U430" s="28" t="str">
        <f>_xlfn.XLOOKUP(Tabla20[[#This Row],[cedula]],Tabla11[Numero Documento],Tabla11[GEN])</f>
        <v>F</v>
      </c>
      <c r="V430" s="29" t="str">
        <f>_xlfn.XLOOKUP(Tabla20[[#This Row],[cedula]],TMODELO[Numero Documento],TMODELO[Lugar Funciones Codigo])</f>
        <v>01.83.00.08</v>
      </c>
    </row>
    <row r="431" spans="1:22">
      <c r="A431" s="38" t="s">
        <v>3051</v>
      </c>
      <c r="B431" s="38" t="s">
        <v>4793</v>
      </c>
      <c r="C431" s="38" t="s">
        <v>3088</v>
      </c>
      <c r="D431" s="38" t="str">
        <f>Tabla20[[#This Row],[cedula]]&amp;Tabla20[[#This Row],[ctapresup]]</f>
        <v>001171907282.1.1.2.08</v>
      </c>
      <c r="E431" s="38" t="s">
        <v>2859</v>
      </c>
      <c r="F431" s="38" t="str">
        <f>_xlfn.XLOOKUP(Tabla20[[#This Row],[cedula]],TMODELO[Numero Documento],TMODELO[Empleado])</f>
        <v>ORQUIDEA LEDESMA RAMIREZ</v>
      </c>
      <c r="G431" s="38" t="str">
        <f>_xlfn.XLOOKUP(Tabla20[[#This Row],[cedula]],TMODELO[Numero Documento],TMODELO[Cargo])</f>
        <v>ENCARGADO (A)</v>
      </c>
      <c r="H431" s="38" t="str">
        <f>_xlfn.XLOOKUP(Tabla20[[#This Row],[cedula]],TMODELO[Numero Documento],TMODELO[Lugar Funciones])</f>
        <v>DIRECCION JURIDICA</v>
      </c>
      <c r="I431" s="45" t="str">
        <f>_xlfn.XLOOKUP(Tabla20[[#This Row],[cedula]],TCARRERA[CEDULA],TCARRERA[CATEGORIA DEL SERVIDOR],"")</f>
        <v/>
      </c>
      <c r="J431" s="45" t="str">
        <f>Tabla20[[#This Row],[TIPO]]</f>
        <v>TEMPORALES</v>
      </c>
      <c r="K43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1" s="24" t="str">
        <f>IF(Tabla20[[#This Row],[CARRERA]]="CARRERA ADMINISTRATIVA",Tabla20[[#This Row],[CARRERA]],Tabla20[[#This Row],[STATUS]])</f>
        <v>TEMPORALES</v>
      </c>
      <c r="M431" s="35">
        <f>IF(Tabla20[[#This Row],[TIPO]]="Temporales",_xlfn.XLOOKUP(Tabla20[[#This Row],[NOMBRE Y APELLIDO]],TFECHAS[NOMBRE Y APELLIDO],TFECHAS[DESDE]),"")</f>
        <v>44835</v>
      </c>
      <c r="N431" s="35">
        <f>IF(Tabla20[[#This Row],[TIPO]]="Temporales",_xlfn.XLOOKUP(Tabla20[[#This Row],[NOMBRE Y APELLIDO]],TFECHAS[NOMBRE Y APELLIDO],TFECHAS[HASTA]),"")</f>
        <v>45017</v>
      </c>
      <c r="O431" s="39">
        <f>_xlfn.XLOOKUP(Tabla20[[#This Row],[COD]],TMES[COD],TMES[sbruto])</f>
        <v>115000</v>
      </c>
      <c r="P431" s="44">
        <f>_xlfn.XLOOKUP(Tabla20[[#This Row],[COD]],TMES[COD],TMES[ISR])</f>
        <v>15633.74</v>
      </c>
      <c r="Q431" s="40">
        <f>_xlfn.XLOOKUP(Tabla20[[#This Row],[COD]],TMES[COD],TMES[SFS])</f>
        <v>3496</v>
      </c>
      <c r="R431" s="40">
        <f>_xlfn.XLOOKUP(Tabla20[[#This Row],[COD]],TMES[COD],TMES[AFP])</f>
        <v>3300.5</v>
      </c>
      <c r="S431" s="40">
        <f>Tabla20[[#This Row],[sbruto]]-SUM(Tabla20[[#This Row],[ISR]:[AFP]])-Tabla20[[#This Row],[sneto]]</f>
        <v>825.00000000001455</v>
      </c>
      <c r="T431" s="40">
        <f>_xlfn.XLOOKUP(Tabla20[[#This Row],[COD]],TMES[COD],TMES[sneto])</f>
        <v>91744.76</v>
      </c>
      <c r="U431" s="28" t="str">
        <f>_xlfn.XLOOKUP(Tabla20[[#This Row],[cedula]],Tabla11[Numero Documento],Tabla11[GEN])</f>
        <v>F</v>
      </c>
      <c r="V431" s="29" t="str">
        <f>_xlfn.XLOOKUP(Tabla20[[#This Row],[cedula]],TMODELO[Numero Documento],TMODELO[Lugar Funciones Codigo])</f>
        <v>01.83.00.08</v>
      </c>
    </row>
    <row r="432" spans="1:22">
      <c r="A432" s="38" t="s">
        <v>3051</v>
      </c>
      <c r="B432" s="38" t="s">
        <v>4793</v>
      </c>
      <c r="C432" s="38" t="s">
        <v>3088</v>
      </c>
      <c r="D432" s="38" t="str">
        <f>Tabla20[[#This Row],[cedula]]&amp;Tabla20[[#This Row],[ctapresup]]</f>
        <v>001181039362.1.1.2.08</v>
      </c>
      <c r="E432" s="38" t="s">
        <v>2799</v>
      </c>
      <c r="F432" s="38" t="str">
        <f>_xlfn.XLOOKUP(Tabla20[[#This Row],[cedula]],TMODELO[Numero Documento],TMODELO[Empleado])</f>
        <v>EVA MASSIEL PEÑA BATISTA</v>
      </c>
      <c r="G432" s="38" t="str">
        <f>_xlfn.XLOOKUP(Tabla20[[#This Row],[cedula]],TMODELO[Numero Documento],TMODELO[Cargo])</f>
        <v>ANALISTA LEGAL</v>
      </c>
      <c r="H432" s="38" t="str">
        <f>_xlfn.XLOOKUP(Tabla20[[#This Row],[cedula]],TMODELO[Numero Documento],TMODELO[Lugar Funciones])</f>
        <v>DIRECCION JURIDICA</v>
      </c>
      <c r="I432" s="45" t="str">
        <f>_xlfn.XLOOKUP(Tabla20[[#This Row],[cedula]],TCARRERA[CEDULA],TCARRERA[CATEGORIA DEL SERVIDOR],"")</f>
        <v/>
      </c>
      <c r="J432" s="45" t="str">
        <f>Tabla20[[#This Row],[TIPO]]</f>
        <v>TEMPORALES</v>
      </c>
      <c r="K4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2" s="24" t="str">
        <f>IF(Tabla20[[#This Row],[CARRERA]]="CARRERA ADMINISTRATIVA",Tabla20[[#This Row],[CARRERA]],Tabla20[[#This Row],[STATUS]])</f>
        <v>TEMPORALES</v>
      </c>
      <c r="M432" s="35">
        <f>IF(Tabla20[[#This Row],[TIPO]]="Temporales",_xlfn.XLOOKUP(Tabla20[[#This Row],[NOMBRE Y APELLIDO]],TFECHAS[NOMBRE Y APELLIDO],TFECHAS[DESDE]),"")</f>
        <v>44743</v>
      </c>
      <c r="N432" s="35">
        <f>IF(Tabla20[[#This Row],[TIPO]]="Temporales",_xlfn.XLOOKUP(Tabla20[[#This Row],[NOMBRE Y APELLIDO]],TFECHAS[NOMBRE Y APELLIDO],TFECHAS[HASTA]),"")</f>
        <v>44927</v>
      </c>
      <c r="O432" s="39">
        <f>_xlfn.XLOOKUP(Tabla20[[#This Row],[COD]],TMES[COD],TMES[sbruto])</f>
        <v>70000</v>
      </c>
      <c r="P432" s="44">
        <f>_xlfn.XLOOKUP(Tabla20[[#This Row],[COD]],TMES[COD],TMES[ISR])</f>
        <v>5368.48</v>
      </c>
      <c r="Q432" s="40">
        <f>_xlfn.XLOOKUP(Tabla20[[#This Row],[COD]],TMES[COD],TMES[SFS])</f>
        <v>2128</v>
      </c>
      <c r="R432" s="40">
        <f>_xlfn.XLOOKUP(Tabla20[[#This Row],[COD]],TMES[COD],TMES[AFP])</f>
        <v>2009</v>
      </c>
      <c r="S432" s="40">
        <f>Tabla20[[#This Row],[sbruto]]-SUM(Tabla20[[#This Row],[ISR]:[AFP]])-Tabla20[[#This Row],[sneto]]</f>
        <v>25.000000000007276</v>
      </c>
      <c r="T432" s="40">
        <f>_xlfn.XLOOKUP(Tabla20[[#This Row],[COD]],TMES[COD],TMES[sneto])</f>
        <v>60469.52</v>
      </c>
      <c r="U432" s="28" t="str">
        <f>_xlfn.XLOOKUP(Tabla20[[#This Row],[cedula]],Tabla11[Numero Documento],Tabla11[GEN])</f>
        <v>F</v>
      </c>
      <c r="V432" s="29" t="str">
        <f>_xlfn.XLOOKUP(Tabla20[[#This Row],[cedula]],TMODELO[Numero Documento],TMODELO[Lugar Funciones Codigo])</f>
        <v>01.83.00.08</v>
      </c>
    </row>
    <row r="433" spans="1:22">
      <c r="A433" s="38" t="s">
        <v>3051</v>
      </c>
      <c r="B433" s="38" t="s">
        <v>4793</v>
      </c>
      <c r="C433" s="38" t="s">
        <v>3088</v>
      </c>
      <c r="D433" s="38" t="str">
        <f>Tabla20[[#This Row],[cedula]]&amp;Tabla20[[#This Row],[ctapresup]]</f>
        <v>001184342652.1.1.2.08</v>
      </c>
      <c r="E433" s="38" t="s">
        <v>2836</v>
      </c>
      <c r="F433" s="38" t="str">
        <f>_xlfn.XLOOKUP(Tabla20[[#This Row],[cedula]],TMODELO[Numero Documento],TMODELO[Empleado])</f>
        <v>MADELAINE NOELIA SARRAFF BELLO</v>
      </c>
      <c r="G433" s="38" t="str">
        <f>_xlfn.XLOOKUP(Tabla20[[#This Row],[cedula]],TMODELO[Numero Documento],TMODELO[Cargo])</f>
        <v>ANALISTA LEGAL</v>
      </c>
      <c r="H433" s="38" t="str">
        <f>_xlfn.XLOOKUP(Tabla20[[#This Row],[cedula]],TMODELO[Numero Documento],TMODELO[Lugar Funciones])</f>
        <v>DIRECCION JURIDICA</v>
      </c>
      <c r="I433" s="45" t="str">
        <f>_xlfn.XLOOKUP(Tabla20[[#This Row],[cedula]],TCARRERA[CEDULA],TCARRERA[CATEGORIA DEL SERVIDOR],"")</f>
        <v/>
      </c>
      <c r="J433" s="45" t="str">
        <f>Tabla20[[#This Row],[TIPO]]</f>
        <v>TEMPORALES</v>
      </c>
      <c r="K43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3" s="31" t="str">
        <f>IF(Tabla20[[#This Row],[CARRERA]]="CARRERA ADMINISTRATIVA",Tabla20[[#This Row],[CARRERA]],Tabla20[[#This Row],[STATUS]])</f>
        <v>TEMPORALES</v>
      </c>
      <c r="M433" s="34">
        <f>IF(Tabla20[[#This Row],[TIPO]]="Temporales",_xlfn.XLOOKUP(Tabla20[[#This Row],[NOMBRE Y APELLIDO]],TFECHAS[NOMBRE Y APELLIDO],TFECHAS[DESDE]),"")</f>
        <v>44743</v>
      </c>
      <c r="N433" s="34">
        <f>IF(Tabla20[[#This Row],[TIPO]]="Temporales",_xlfn.XLOOKUP(Tabla20[[#This Row],[NOMBRE Y APELLIDO]],TFECHAS[NOMBRE Y APELLIDO],TFECHAS[HASTA]),"")</f>
        <v>44927</v>
      </c>
      <c r="O433" s="39">
        <f>_xlfn.XLOOKUP(Tabla20[[#This Row],[COD]],TMES[COD],TMES[sbruto])</f>
        <v>70000</v>
      </c>
      <c r="P433" s="41">
        <f>_xlfn.XLOOKUP(Tabla20[[#This Row],[COD]],TMES[COD],TMES[ISR])</f>
        <v>5368.48</v>
      </c>
      <c r="Q433" s="40">
        <f>_xlfn.XLOOKUP(Tabla20[[#This Row],[COD]],TMES[COD],TMES[SFS])</f>
        <v>2128</v>
      </c>
      <c r="R433" s="40">
        <f>_xlfn.XLOOKUP(Tabla20[[#This Row],[COD]],TMES[COD],TMES[AFP])</f>
        <v>2009</v>
      </c>
      <c r="S433" s="40">
        <f>Tabla20[[#This Row],[sbruto]]-SUM(Tabla20[[#This Row],[ISR]:[AFP]])-Tabla20[[#This Row],[sneto]]</f>
        <v>25.000000000007276</v>
      </c>
      <c r="T433" s="40">
        <f>_xlfn.XLOOKUP(Tabla20[[#This Row],[COD]],TMES[COD],TMES[sneto])</f>
        <v>60469.52</v>
      </c>
      <c r="U433" s="28" t="str">
        <f>_xlfn.XLOOKUP(Tabla20[[#This Row],[cedula]],Tabla11[Numero Documento],Tabla11[GEN])</f>
        <v>F</v>
      </c>
      <c r="V433" s="29" t="str">
        <f>_xlfn.XLOOKUP(Tabla20[[#This Row],[cedula]],TMODELO[Numero Documento],TMODELO[Lugar Funciones Codigo])</f>
        <v>01.83.00.08</v>
      </c>
    </row>
    <row r="434" spans="1:22">
      <c r="A434" s="38" t="s">
        <v>3051</v>
      </c>
      <c r="B434" s="38" t="s">
        <v>4793</v>
      </c>
      <c r="C434" s="38" t="s">
        <v>3088</v>
      </c>
      <c r="D434" s="38" t="str">
        <f>Tabla20[[#This Row],[cedula]]&amp;Tabla20[[#This Row],[ctapresup]]</f>
        <v>001038483392.1.1.2.08</v>
      </c>
      <c r="E434" s="38" t="s">
        <v>2877</v>
      </c>
      <c r="F434" s="38" t="str">
        <f>_xlfn.XLOOKUP(Tabla20[[#This Row],[cedula]],TMODELO[Numero Documento],TMODELO[Empleado])</f>
        <v>SARA YVELISSE GOMEZ RIVAS</v>
      </c>
      <c r="G434" s="38" t="str">
        <f>_xlfn.XLOOKUP(Tabla20[[#This Row],[cedula]],TMODELO[Numero Documento],TMODELO[Cargo])</f>
        <v>ANALISTA LEGAL</v>
      </c>
      <c r="H434" s="38" t="str">
        <f>_xlfn.XLOOKUP(Tabla20[[#This Row],[cedula]],TMODELO[Numero Documento],TMODELO[Lugar Funciones])</f>
        <v>DIRECCION JURIDICA</v>
      </c>
      <c r="I434" s="45" t="str">
        <f>_xlfn.XLOOKUP(Tabla20[[#This Row],[cedula]],TCARRERA[CEDULA],TCARRERA[CATEGORIA DEL SERVIDOR],"")</f>
        <v/>
      </c>
      <c r="J434" s="45" t="str">
        <f>Tabla20[[#This Row],[TIPO]]</f>
        <v>TEMPORALES</v>
      </c>
      <c r="K4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4" s="24" t="str">
        <f>IF(Tabla20[[#This Row],[CARRERA]]="CARRERA ADMINISTRATIVA",Tabla20[[#This Row],[CARRERA]],Tabla20[[#This Row],[STATUS]])</f>
        <v>TEMPORALES</v>
      </c>
      <c r="M434" s="35">
        <f>IF(Tabla20[[#This Row],[TIPO]]="Temporales",_xlfn.XLOOKUP(Tabla20[[#This Row],[NOMBRE Y APELLIDO]],TFECHAS[NOMBRE Y APELLIDO],TFECHAS[DESDE]),"")</f>
        <v>44743</v>
      </c>
      <c r="N434" s="35">
        <f>IF(Tabla20[[#This Row],[TIPO]]="Temporales",_xlfn.XLOOKUP(Tabla20[[#This Row],[NOMBRE Y APELLIDO]],TFECHAS[NOMBRE Y APELLIDO],TFECHAS[HASTA]),"")</f>
        <v>44927</v>
      </c>
      <c r="O434" s="39">
        <f>_xlfn.XLOOKUP(Tabla20[[#This Row],[COD]],TMES[COD],TMES[sbruto])</f>
        <v>70000</v>
      </c>
      <c r="P434" s="44">
        <f>_xlfn.XLOOKUP(Tabla20[[#This Row],[COD]],TMES[COD],TMES[ISR])</f>
        <v>5368.48</v>
      </c>
      <c r="Q434" s="40">
        <f>_xlfn.XLOOKUP(Tabla20[[#This Row],[COD]],TMES[COD],TMES[SFS])</f>
        <v>2128</v>
      </c>
      <c r="R434" s="40">
        <f>_xlfn.XLOOKUP(Tabla20[[#This Row],[COD]],TMES[COD],TMES[AFP])</f>
        <v>2009</v>
      </c>
      <c r="S434" s="40">
        <f>Tabla20[[#This Row],[sbruto]]-SUM(Tabla20[[#This Row],[ISR]:[AFP]])-Tabla20[[#This Row],[sneto]]</f>
        <v>2471.0000000000073</v>
      </c>
      <c r="T434" s="40">
        <f>_xlfn.XLOOKUP(Tabla20[[#This Row],[COD]],TMES[COD],TMES[sneto])</f>
        <v>58023.519999999997</v>
      </c>
      <c r="U434" s="28" t="str">
        <f>_xlfn.XLOOKUP(Tabla20[[#This Row],[cedula]],Tabla11[Numero Documento],Tabla11[GEN])</f>
        <v>F</v>
      </c>
      <c r="V434" s="29" t="str">
        <f>_xlfn.XLOOKUP(Tabla20[[#This Row],[cedula]],TMODELO[Numero Documento],TMODELO[Lugar Funciones Codigo])</f>
        <v>01.83.00.08</v>
      </c>
    </row>
    <row r="435" spans="1:22" hidden="1">
      <c r="A435" s="38" t="s">
        <v>3052</v>
      </c>
      <c r="B435" s="38" t="s">
        <v>11</v>
      </c>
      <c r="C435" s="38" t="s">
        <v>3088</v>
      </c>
      <c r="D435" s="38" t="str">
        <f>Tabla20[[#This Row],[cedula]]&amp;Tabla20[[#This Row],[ctapresup]]</f>
        <v>012000627662.1.1.1.01</v>
      </c>
      <c r="E435" s="38" t="s">
        <v>1318</v>
      </c>
      <c r="F435" s="38" t="str">
        <f>_xlfn.XLOOKUP(Tabla20[[#This Row],[cedula]],TMODELO[Numero Documento],TMODELO[Empleado])</f>
        <v>DANIEL ROBERTO FORTUNA TERRERO</v>
      </c>
      <c r="G435" s="38" t="str">
        <f>_xlfn.XLOOKUP(Tabla20[[#This Row],[cedula]],TMODELO[Numero Documento],TMODELO[Cargo])</f>
        <v>DISEÑADOR GRAFICO</v>
      </c>
      <c r="H435" s="38" t="str">
        <f>_xlfn.XLOOKUP(Tabla20[[#This Row],[cedula]],TMODELO[Numero Documento],TMODELO[Lugar Funciones])</f>
        <v>DIRECCION DE COMUNICACIONES</v>
      </c>
      <c r="I435" s="45" t="str">
        <f>_xlfn.XLOOKUP(Tabla20[[#This Row],[cedula]],TCARRERA[CEDULA],TCARRERA[CATEGORIA DEL SERVIDOR],"")</f>
        <v>CARRERA ADMINISTRATIVA</v>
      </c>
      <c r="J435" s="45" t="str">
        <f>Tabla20[[#This Row],[TIPO]]</f>
        <v>FIJO</v>
      </c>
      <c r="K4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35" s="24" t="str">
        <f>IF(Tabla20[[#This Row],[CARRERA]]="CARRERA ADMINISTRATIVA",Tabla20[[#This Row],[CARRERA]],Tabla20[[#This Row],[STATUS]])</f>
        <v>CARRERA ADMINISTRATIVA</v>
      </c>
      <c r="M435" s="35" t="str">
        <f>IF(Tabla20[[#This Row],[TIPO]]="Temporales",_xlfn.XLOOKUP(Tabla20[[#This Row],[NOMBRE Y APELLIDO]],TFECHAS[NOMBRE Y APELLIDO],TFECHAS[DESDE]),"")</f>
        <v/>
      </c>
      <c r="N435" s="35" t="str">
        <f>IF(Tabla20[[#This Row],[TIPO]]="Temporales",_xlfn.XLOOKUP(Tabla20[[#This Row],[NOMBRE Y APELLIDO]],TFECHAS[NOMBRE Y APELLIDO],TFECHAS[HASTA]),"")</f>
        <v/>
      </c>
      <c r="O435" s="39">
        <f>_xlfn.XLOOKUP(Tabla20[[#This Row],[COD]],TMES[COD],TMES[sbruto])</f>
        <v>65000</v>
      </c>
      <c r="P435" s="44">
        <f>_xlfn.XLOOKUP(Tabla20[[#This Row],[COD]],TMES[COD],TMES[ISR])</f>
        <v>4427.58</v>
      </c>
      <c r="Q435" s="40">
        <f>_xlfn.XLOOKUP(Tabla20[[#This Row],[COD]],TMES[COD],TMES[SFS])</f>
        <v>1976</v>
      </c>
      <c r="R435" s="40">
        <f>_xlfn.XLOOKUP(Tabla20[[#This Row],[COD]],TMES[COD],TMES[AFP])</f>
        <v>1865.5</v>
      </c>
      <c r="S435" s="40">
        <f>Tabla20[[#This Row],[sbruto]]-SUM(Tabla20[[#This Row],[ISR]:[AFP]])-Tabla20[[#This Row],[sneto]]</f>
        <v>4421</v>
      </c>
      <c r="T435" s="40">
        <f>_xlfn.XLOOKUP(Tabla20[[#This Row],[COD]],TMES[COD],TMES[sneto])</f>
        <v>52309.919999999998</v>
      </c>
      <c r="U435" s="28" t="str">
        <f>_xlfn.XLOOKUP(Tabla20[[#This Row],[cedula]],Tabla11[Numero Documento],Tabla11[GEN])</f>
        <v>M</v>
      </c>
      <c r="V435" s="29" t="str">
        <f>_xlfn.XLOOKUP(Tabla20[[#This Row],[cedula]],TMODELO[Numero Documento],TMODELO[Lugar Funciones Codigo])</f>
        <v>01.83.00.09</v>
      </c>
    </row>
    <row r="436" spans="1:22" hidden="1">
      <c r="A436" s="38" t="s">
        <v>3052</v>
      </c>
      <c r="B436" s="38" t="s">
        <v>11</v>
      </c>
      <c r="C436" s="38" t="s">
        <v>3088</v>
      </c>
      <c r="D436" s="38" t="str">
        <f>Tabla20[[#This Row],[cedula]]&amp;Tabla20[[#This Row],[ctapresup]]</f>
        <v>001003162312.1.1.1.01</v>
      </c>
      <c r="E436" s="38" t="s">
        <v>1323</v>
      </c>
      <c r="F436" s="38" t="str">
        <f>_xlfn.XLOOKUP(Tabla20[[#This Row],[cedula]],TMODELO[Numero Documento],TMODELO[Empleado])</f>
        <v>EDSON DANILO AMIN TORIBIO GOMEZ</v>
      </c>
      <c r="G436" s="38" t="str">
        <f>_xlfn.XLOOKUP(Tabla20[[#This Row],[cedula]],TMODELO[Numero Documento],TMODELO[Cargo])</f>
        <v>DISEÑADOR GRAFICO</v>
      </c>
      <c r="H436" s="38" t="str">
        <f>_xlfn.XLOOKUP(Tabla20[[#This Row],[cedula]],TMODELO[Numero Documento],TMODELO[Lugar Funciones])</f>
        <v>DIRECCION DE COMUNICACIONES</v>
      </c>
      <c r="I436" s="45" t="str">
        <f>_xlfn.XLOOKUP(Tabla20[[#This Row],[cedula]],TCARRERA[CEDULA],TCARRERA[CATEGORIA DEL SERVIDOR],"")</f>
        <v>CARRERA ADMINISTRATIVA</v>
      </c>
      <c r="J436" s="45" t="str">
        <f>Tabla20[[#This Row],[TIPO]]</f>
        <v>FIJO</v>
      </c>
      <c r="K43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36" s="24" t="str">
        <f>IF(Tabla20[[#This Row],[CARRERA]]="CARRERA ADMINISTRATIVA",Tabla20[[#This Row],[CARRERA]],Tabla20[[#This Row],[STATUS]])</f>
        <v>CARRERA ADMINISTRATIVA</v>
      </c>
      <c r="M436" s="35" t="str">
        <f>IF(Tabla20[[#This Row],[TIPO]]="Temporales",_xlfn.XLOOKUP(Tabla20[[#This Row],[NOMBRE Y APELLIDO]],TFECHAS[NOMBRE Y APELLIDO],TFECHAS[DESDE]),"")</f>
        <v/>
      </c>
      <c r="N436" s="35" t="str">
        <f>IF(Tabla20[[#This Row],[TIPO]]="Temporales",_xlfn.XLOOKUP(Tabla20[[#This Row],[NOMBRE Y APELLIDO]],TFECHAS[NOMBRE Y APELLIDO],TFECHAS[HASTA]),"")</f>
        <v/>
      </c>
      <c r="O436" s="39">
        <f>_xlfn.XLOOKUP(Tabla20[[#This Row],[COD]],TMES[COD],TMES[sbruto])</f>
        <v>65000</v>
      </c>
      <c r="P436" s="44">
        <f>_xlfn.XLOOKUP(Tabla20[[#This Row],[COD]],TMES[COD],TMES[ISR])</f>
        <v>4427.58</v>
      </c>
      <c r="Q436" s="40">
        <f>_xlfn.XLOOKUP(Tabla20[[#This Row],[COD]],TMES[COD],TMES[SFS])</f>
        <v>1976</v>
      </c>
      <c r="R436" s="40">
        <f>_xlfn.XLOOKUP(Tabla20[[#This Row],[COD]],TMES[COD],TMES[AFP])</f>
        <v>1865.5</v>
      </c>
      <c r="S436" s="40">
        <f>Tabla20[[#This Row],[sbruto]]-SUM(Tabla20[[#This Row],[ISR]:[AFP]])-Tabla20[[#This Row],[sneto]]</f>
        <v>35914.58</v>
      </c>
      <c r="T436" s="40">
        <f>_xlfn.XLOOKUP(Tabla20[[#This Row],[COD]],TMES[COD],TMES[sneto])</f>
        <v>20816.34</v>
      </c>
      <c r="U436" s="28" t="str">
        <f>_xlfn.XLOOKUP(Tabla20[[#This Row],[cedula]],Tabla11[Numero Documento],Tabla11[GEN])</f>
        <v>M</v>
      </c>
      <c r="V436" s="29" t="str">
        <f>_xlfn.XLOOKUP(Tabla20[[#This Row],[cedula]],TMODELO[Numero Documento],TMODELO[Lugar Funciones Codigo])</f>
        <v>01.83.00.09</v>
      </c>
    </row>
    <row r="437" spans="1:22" hidden="1">
      <c r="A437" s="38" t="s">
        <v>3052</v>
      </c>
      <c r="B437" s="38" t="s">
        <v>11</v>
      </c>
      <c r="C437" s="38" t="s">
        <v>3088</v>
      </c>
      <c r="D437" s="38" t="str">
        <f>Tabla20[[#This Row],[cedula]]&amp;Tabla20[[#This Row],[ctapresup]]</f>
        <v>001169023542.1.1.1.01</v>
      </c>
      <c r="E437" s="38" t="s">
        <v>1362</v>
      </c>
      <c r="F437" s="38" t="str">
        <f>_xlfn.XLOOKUP(Tabla20[[#This Row],[cedula]],TMODELO[Numero Documento],TMODELO[Empleado])</f>
        <v>MIRFAK ROWLAND ANTIGUA</v>
      </c>
      <c r="G437" s="38" t="str">
        <f>_xlfn.XLOOKUP(Tabla20[[#This Row],[cedula]],TMODELO[Numero Documento],TMODELO[Cargo])</f>
        <v>COORDINADOR (A)</v>
      </c>
      <c r="H437" s="38" t="str">
        <f>_xlfn.XLOOKUP(Tabla20[[#This Row],[cedula]],TMODELO[Numero Documento],TMODELO[Lugar Funciones])</f>
        <v>DIRECCION DE COMUNICACIONES</v>
      </c>
      <c r="I437" s="45" t="str">
        <f>_xlfn.XLOOKUP(Tabla20[[#This Row],[cedula]],TCARRERA[CEDULA],TCARRERA[CATEGORIA DEL SERVIDOR],"")</f>
        <v>CARRERA ADMINISTRATIVA</v>
      </c>
      <c r="J437" s="45" t="str">
        <f>Tabla20[[#This Row],[TIPO]]</f>
        <v>FIJO</v>
      </c>
      <c r="K43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37" s="24" t="str">
        <f>IF(Tabla20[[#This Row],[CARRERA]]="CARRERA ADMINISTRATIVA",Tabla20[[#This Row],[CARRERA]],Tabla20[[#This Row],[STATUS]])</f>
        <v>CARRERA ADMINISTRATIVA</v>
      </c>
      <c r="M437" s="35" t="str">
        <f>IF(Tabla20[[#This Row],[TIPO]]="Temporales",_xlfn.XLOOKUP(Tabla20[[#This Row],[NOMBRE Y APELLIDO]],TFECHAS[NOMBRE Y APELLIDO],TFECHAS[DESDE]),"")</f>
        <v/>
      </c>
      <c r="N437" s="35" t="str">
        <f>IF(Tabla20[[#This Row],[TIPO]]="Temporales",_xlfn.XLOOKUP(Tabla20[[#This Row],[NOMBRE Y APELLIDO]],TFECHAS[NOMBRE Y APELLIDO],TFECHAS[HASTA]),"")</f>
        <v/>
      </c>
      <c r="O437" s="39">
        <f>_xlfn.XLOOKUP(Tabla20[[#This Row],[COD]],TMES[COD],TMES[sbruto])</f>
        <v>60000</v>
      </c>
      <c r="P437" s="41">
        <f>_xlfn.XLOOKUP(Tabla20[[#This Row],[COD]],TMES[COD],TMES[ISR])</f>
        <v>3486.68</v>
      </c>
      <c r="Q437" s="40">
        <f>_xlfn.XLOOKUP(Tabla20[[#This Row],[COD]],TMES[COD],TMES[SFS])</f>
        <v>1824</v>
      </c>
      <c r="R437" s="40">
        <f>_xlfn.XLOOKUP(Tabla20[[#This Row],[COD]],TMES[COD],TMES[AFP])</f>
        <v>1722</v>
      </c>
      <c r="S437" s="40">
        <f>Tabla20[[#This Row],[sbruto]]-SUM(Tabla20[[#This Row],[ISR]:[AFP]])-Tabla20[[#This Row],[sneto]]</f>
        <v>505</v>
      </c>
      <c r="T437" s="40">
        <f>_xlfn.XLOOKUP(Tabla20[[#This Row],[COD]],TMES[COD],TMES[sneto])</f>
        <v>52462.32</v>
      </c>
      <c r="U437" s="28" t="str">
        <f>_xlfn.XLOOKUP(Tabla20[[#This Row],[cedula]],Tabla11[Numero Documento],Tabla11[GEN])</f>
        <v>F</v>
      </c>
      <c r="V437" s="29" t="str">
        <f>_xlfn.XLOOKUP(Tabla20[[#This Row],[cedula]],TMODELO[Numero Documento],TMODELO[Lugar Funciones Codigo])</f>
        <v>01.83.00.09</v>
      </c>
    </row>
    <row r="438" spans="1:22" hidden="1">
      <c r="A438" s="38" t="s">
        <v>3052</v>
      </c>
      <c r="B438" s="38" t="s">
        <v>11</v>
      </c>
      <c r="C438" s="38" t="s">
        <v>3088</v>
      </c>
      <c r="D438" s="38" t="str">
        <f>Tabla20[[#This Row],[cedula]]&amp;Tabla20[[#This Row],[ctapresup]]</f>
        <v>001028934762.1.1.1.01</v>
      </c>
      <c r="E438" s="38" t="s">
        <v>2093</v>
      </c>
      <c r="F438" s="38" t="str">
        <f>_xlfn.XLOOKUP(Tabla20[[#This Row],[cedula]],TMODELO[Numero Documento],TMODELO[Empleado])</f>
        <v>FRANCISCO ANTONIO TEJADA BURGOS</v>
      </c>
      <c r="G438" s="38" t="str">
        <f>_xlfn.XLOOKUP(Tabla20[[#This Row],[cedula]],TMODELO[Numero Documento],TMODELO[Cargo])</f>
        <v>COORDINADOR (A)</v>
      </c>
      <c r="H438" s="38" t="str">
        <f>_xlfn.XLOOKUP(Tabla20[[#This Row],[cedula]],TMODELO[Numero Documento],TMODELO[Lugar Funciones])</f>
        <v>DIRECCION DE COMUNICACIONES</v>
      </c>
      <c r="I438" s="45" t="str">
        <f>_xlfn.XLOOKUP(Tabla20[[#This Row],[cedula]],TCARRERA[CEDULA],TCARRERA[CATEGORIA DEL SERVIDOR],"")</f>
        <v/>
      </c>
      <c r="J438" s="45" t="str">
        <f>Tabla20[[#This Row],[TIPO]]</f>
        <v>FIJO</v>
      </c>
      <c r="K4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38" s="24" t="str">
        <f>IF(Tabla20[[#This Row],[CARRERA]]="CARRERA ADMINISTRATIVA",Tabla20[[#This Row],[CARRERA]],Tabla20[[#This Row],[STATUS]])</f>
        <v>FIJO</v>
      </c>
      <c r="M438" s="35" t="str">
        <f>IF(Tabla20[[#This Row],[TIPO]]="Temporales",_xlfn.XLOOKUP(Tabla20[[#This Row],[NOMBRE Y APELLIDO]],TFECHAS[NOMBRE Y APELLIDO],TFECHAS[DESDE]),"")</f>
        <v/>
      </c>
      <c r="N438" s="35" t="str">
        <f>IF(Tabla20[[#This Row],[TIPO]]="Temporales",_xlfn.XLOOKUP(Tabla20[[#This Row],[NOMBRE Y APELLIDO]],TFECHAS[NOMBRE Y APELLIDO],TFECHAS[HASTA]),"")</f>
        <v/>
      </c>
      <c r="O438" s="39">
        <f>_xlfn.XLOOKUP(Tabla20[[#This Row],[COD]],TMES[COD],TMES[sbruto])</f>
        <v>50000</v>
      </c>
      <c r="P438" s="44">
        <f>_xlfn.XLOOKUP(Tabla20[[#This Row],[COD]],TMES[COD],TMES[ISR])</f>
        <v>1854</v>
      </c>
      <c r="Q438" s="40">
        <f>_xlfn.XLOOKUP(Tabla20[[#This Row],[COD]],TMES[COD],TMES[SFS])</f>
        <v>1520</v>
      </c>
      <c r="R438" s="40">
        <f>_xlfn.XLOOKUP(Tabla20[[#This Row],[COD]],TMES[COD],TMES[AFP])</f>
        <v>1435</v>
      </c>
      <c r="S438" s="40">
        <f>Tabla20[[#This Row],[sbruto]]-SUM(Tabla20[[#This Row],[ISR]:[AFP]])-Tabla20[[#This Row],[sneto]]</f>
        <v>25</v>
      </c>
      <c r="T438" s="40">
        <f>_xlfn.XLOOKUP(Tabla20[[#This Row],[COD]],TMES[COD],TMES[sneto])</f>
        <v>45166</v>
      </c>
      <c r="U438" s="28" t="str">
        <f>_xlfn.XLOOKUP(Tabla20[[#This Row],[cedula]],Tabla11[Numero Documento],Tabla11[GEN])</f>
        <v>M</v>
      </c>
      <c r="V438" s="29" t="str">
        <f>_xlfn.XLOOKUP(Tabla20[[#This Row],[cedula]],TMODELO[Numero Documento],TMODELO[Lugar Funciones Codigo])</f>
        <v>01.83.00.09</v>
      </c>
    </row>
    <row r="439" spans="1:22" hidden="1">
      <c r="A439" s="38" t="s">
        <v>3052</v>
      </c>
      <c r="B439" s="38" t="s">
        <v>11</v>
      </c>
      <c r="C439" s="38" t="s">
        <v>3088</v>
      </c>
      <c r="D439" s="38" t="str">
        <f>Tabla20[[#This Row],[cedula]]&amp;Tabla20[[#This Row],[ctapresup]]</f>
        <v>001001031182.1.1.1.01</v>
      </c>
      <c r="E439" s="38" t="s">
        <v>2055</v>
      </c>
      <c r="F439" s="38" t="str">
        <f>_xlfn.XLOOKUP(Tabla20[[#This Row],[cedula]],TMODELO[Numero Documento],TMODELO[Empleado])</f>
        <v>CESAR ANTONIO GUZMAN BENCOSME</v>
      </c>
      <c r="G439" s="38" t="str">
        <f>_xlfn.XLOOKUP(Tabla20[[#This Row],[cedula]],TMODELO[Numero Documento],TMODELO[Cargo])</f>
        <v>FOTOGRAFO (A)</v>
      </c>
      <c r="H439" s="38" t="str">
        <f>_xlfn.XLOOKUP(Tabla20[[#This Row],[cedula]],TMODELO[Numero Documento],TMODELO[Lugar Funciones])</f>
        <v>DIRECCION DE COMUNICACIONES</v>
      </c>
      <c r="I439" s="45" t="str">
        <f>_xlfn.XLOOKUP(Tabla20[[#This Row],[cedula]],TCARRERA[CEDULA],TCARRERA[CATEGORIA DEL SERVIDOR],"")</f>
        <v/>
      </c>
      <c r="J439" s="45" t="str">
        <f>Tabla20[[#This Row],[TIPO]]</f>
        <v>FIJO</v>
      </c>
      <c r="K43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39" s="24" t="str">
        <f>IF(Tabla20[[#This Row],[CARRERA]]="CARRERA ADMINISTRATIVA",Tabla20[[#This Row],[CARRERA]],Tabla20[[#This Row],[STATUS]])</f>
        <v>ESTATUTO SIMPLIFICADO</v>
      </c>
      <c r="M439" s="35" t="str">
        <f>IF(Tabla20[[#This Row],[TIPO]]="Temporales",_xlfn.XLOOKUP(Tabla20[[#This Row],[NOMBRE Y APELLIDO]],TFECHAS[NOMBRE Y APELLIDO],TFECHAS[DESDE]),"")</f>
        <v/>
      </c>
      <c r="N439" s="35" t="str">
        <f>IF(Tabla20[[#This Row],[TIPO]]="Temporales",_xlfn.XLOOKUP(Tabla20[[#This Row],[NOMBRE Y APELLIDO]],TFECHAS[NOMBRE Y APELLIDO],TFECHAS[HASTA]),"")</f>
        <v/>
      </c>
      <c r="O439" s="39">
        <f>_xlfn.XLOOKUP(Tabla20[[#This Row],[COD]],TMES[COD],TMES[sbruto])</f>
        <v>45000</v>
      </c>
      <c r="P439" s="40">
        <f>_xlfn.XLOOKUP(Tabla20[[#This Row],[COD]],TMES[COD],TMES[ISR])</f>
        <v>1148.33</v>
      </c>
      <c r="Q439" s="40">
        <f>_xlfn.XLOOKUP(Tabla20[[#This Row],[COD]],TMES[COD],TMES[SFS])</f>
        <v>1368</v>
      </c>
      <c r="R439" s="40">
        <f>_xlfn.XLOOKUP(Tabla20[[#This Row],[COD]],TMES[COD],TMES[AFP])</f>
        <v>1291.5</v>
      </c>
      <c r="S439" s="40">
        <f>Tabla20[[#This Row],[sbruto]]-SUM(Tabla20[[#This Row],[ISR]:[AFP]])-Tabla20[[#This Row],[sneto]]</f>
        <v>25</v>
      </c>
      <c r="T439" s="40">
        <f>_xlfn.XLOOKUP(Tabla20[[#This Row],[COD]],TMES[COD],TMES[sneto])</f>
        <v>41167.17</v>
      </c>
      <c r="U439" s="28" t="str">
        <f>_xlfn.XLOOKUP(Tabla20[[#This Row],[cedula]],Tabla11[Numero Documento],Tabla11[GEN])</f>
        <v>M</v>
      </c>
      <c r="V439" s="29" t="str">
        <f>_xlfn.XLOOKUP(Tabla20[[#This Row],[cedula]],TMODELO[Numero Documento],TMODELO[Lugar Funciones Codigo])</f>
        <v>01.83.00.09</v>
      </c>
    </row>
    <row r="440" spans="1:22" hidden="1">
      <c r="A440" s="38" t="s">
        <v>3052</v>
      </c>
      <c r="B440" s="38" t="s">
        <v>11</v>
      </c>
      <c r="C440" s="38" t="s">
        <v>3088</v>
      </c>
      <c r="D440" s="38" t="str">
        <f>Tabla20[[#This Row],[cedula]]&amp;Tabla20[[#This Row],[ctapresup]]</f>
        <v>402201665382.1.1.1.01</v>
      </c>
      <c r="E440" s="38" t="s">
        <v>2119</v>
      </c>
      <c r="F440" s="38" t="str">
        <f>_xlfn.XLOOKUP(Tabla20[[#This Row],[cedula]],TMODELO[Numero Documento],TMODELO[Empleado])</f>
        <v>IGHOR ESPINAL SANTOS</v>
      </c>
      <c r="G440" s="38" t="str">
        <f>_xlfn.XLOOKUP(Tabla20[[#This Row],[cedula]],TMODELO[Numero Documento],TMODELO[Cargo])</f>
        <v>DISEÑADOR GRAFICO</v>
      </c>
      <c r="H440" s="38" t="str">
        <f>_xlfn.XLOOKUP(Tabla20[[#This Row],[cedula]],TMODELO[Numero Documento],TMODELO[Lugar Funciones])</f>
        <v>DIRECCION DE COMUNICACIONES</v>
      </c>
      <c r="I440" s="45" t="str">
        <f>_xlfn.XLOOKUP(Tabla20[[#This Row],[cedula]],TCARRERA[CEDULA],TCARRERA[CATEGORIA DEL SERVIDOR],"")</f>
        <v/>
      </c>
      <c r="J440" s="45" t="str">
        <f>Tabla20[[#This Row],[TIPO]]</f>
        <v>FIJO</v>
      </c>
      <c r="K4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0" s="24" t="str">
        <f>IF(Tabla20[[#This Row],[CARRERA]]="CARRERA ADMINISTRATIVA",Tabla20[[#This Row],[CARRERA]],Tabla20[[#This Row],[STATUS]])</f>
        <v>ESTATUTO SIMPLIFICADO</v>
      </c>
      <c r="M440" s="35" t="str">
        <f>IF(Tabla20[[#This Row],[TIPO]]="Temporales",_xlfn.XLOOKUP(Tabla20[[#This Row],[NOMBRE Y APELLIDO]],TFECHAS[NOMBRE Y APELLIDO],TFECHAS[DESDE]),"")</f>
        <v/>
      </c>
      <c r="N440" s="35" t="str">
        <f>IF(Tabla20[[#This Row],[TIPO]]="Temporales",_xlfn.XLOOKUP(Tabla20[[#This Row],[NOMBRE Y APELLIDO]],TFECHAS[NOMBRE Y APELLIDO],TFECHAS[HASTA]),"")</f>
        <v/>
      </c>
      <c r="O440" s="39">
        <f>_xlfn.XLOOKUP(Tabla20[[#This Row],[COD]],TMES[COD],TMES[sbruto])</f>
        <v>45000</v>
      </c>
      <c r="P440" s="42">
        <f>_xlfn.XLOOKUP(Tabla20[[#This Row],[COD]],TMES[COD],TMES[ISR])</f>
        <v>1148.33</v>
      </c>
      <c r="Q440" s="40">
        <f>_xlfn.XLOOKUP(Tabla20[[#This Row],[COD]],TMES[COD],TMES[SFS])</f>
        <v>1368</v>
      </c>
      <c r="R440" s="40">
        <f>_xlfn.XLOOKUP(Tabla20[[#This Row],[COD]],TMES[COD],TMES[AFP])</f>
        <v>1291.5</v>
      </c>
      <c r="S440" s="40">
        <f>Tabla20[[#This Row],[sbruto]]-SUM(Tabla20[[#This Row],[ISR]:[AFP]])-Tabla20[[#This Row],[sneto]]</f>
        <v>25</v>
      </c>
      <c r="T440" s="40">
        <f>_xlfn.XLOOKUP(Tabla20[[#This Row],[COD]],TMES[COD],TMES[sneto])</f>
        <v>41167.17</v>
      </c>
      <c r="U440" s="28" t="str">
        <f>_xlfn.XLOOKUP(Tabla20[[#This Row],[cedula]],Tabla11[Numero Documento],Tabla11[GEN])</f>
        <v>M</v>
      </c>
      <c r="V440" s="29" t="str">
        <f>_xlfn.XLOOKUP(Tabla20[[#This Row],[cedula]],TMODELO[Numero Documento],TMODELO[Lugar Funciones Codigo])</f>
        <v>01.83.00.09</v>
      </c>
    </row>
    <row r="441" spans="1:22" hidden="1">
      <c r="A441" s="38" t="s">
        <v>3052</v>
      </c>
      <c r="B441" s="38" t="s">
        <v>11</v>
      </c>
      <c r="C441" s="38" t="s">
        <v>3088</v>
      </c>
      <c r="D441" s="38" t="str">
        <f>Tabla20[[#This Row],[cedula]]&amp;Tabla20[[#This Row],[ctapresup]]</f>
        <v>096002606172.1.1.1.01</v>
      </c>
      <c r="E441" s="38" t="s">
        <v>2062</v>
      </c>
      <c r="F441" s="38" t="str">
        <f>_xlfn.XLOOKUP(Tabla20[[#This Row],[cedula]],TMODELO[Numero Documento],TMODELO[Empleado])</f>
        <v>DAHIANA ARABELIS VARGAS</v>
      </c>
      <c r="G441" s="38" t="str">
        <f>_xlfn.XLOOKUP(Tabla20[[#This Row],[cedula]],TMODELO[Numero Documento],TMODELO[Cargo])</f>
        <v>PERIODISTA</v>
      </c>
      <c r="H441" s="38" t="str">
        <f>_xlfn.XLOOKUP(Tabla20[[#This Row],[cedula]],TMODELO[Numero Documento],TMODELO[Lugar Funciones])</f>
        <v>DIRECCION DE COMUNICACIONES</v>
      </c>
      <c r="I441" s="45" t="str">
        <f>_xlfn.XLOOKUP(Tabla20[[#This Row],[cedula]],TCARRERA[CEDULA],TCARRERA[CATEGORIA DEL SERVIDOR],"")</f>
        <v/>
      </c>
      <c r="J441" s="45" t="str">
        <f>Tabla20[[#This Row],[TIPO]]</f>
        <v>FIJO</v>
      </c>
      <c r="K4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41" s="24" t="str">
        <f>IF(Tabla20[[#This Row],[CARRERA]]="CARRERA ADMINISTRATIVA",Tabla20[[#This Row],[CARRERA]],Tabla20[[#This Row],[STATUS]])</f>
        <v>FIJO</v>
      </c>
      <c r="M441" s="35" t="str">
        <f>IF(Tabla20[[#This Row],[TIPO]]="Temporales",_xlfn.XLOOKUP(Tabla20[[#This Row],[NOMBRE Y APELLIDO]],TFECHAS[NOMBRE Y APELLIDO],TFECHAS[DESDE]),"")</f>
        <v/>
      </c>
      <c r="N441" s="35" t="str">
        <f>IF(Tabla20[[#This Row],[TIPO]]="Temporales",_xlfn.XLOOKUP(Tabla20[[#This Row],[NOMBRE Y APELLIDO]],TFECHAS[NOMBRE Y APELLIDO],TFECHAS[HASTA]),"")</f>
        <v/>
      </c>
      <c r="O441" s="39">
        <f>_xlfn.XLOOKUP(Tabla20[[#This Row],[COD]],TMES[COD],TMES[sbruto])</f>
        <v>40000</v>
      </c>
      <c r="P441" s="41">
        <f>_xlfn.XLOOKUP(Tabla20[[#This Row],[COD]],TMES[COD],TMES[ISR])</f>
        <v>442.65</v>
      </c>
      <c r="Q441" s="40">
        <f>_xlfn.XLOOKUP(Tabla20[[#This Row],[COD]],TMES[COD],TMES[SFS])</f>
        <v>1216</v>
      </c>
      <c r="R441" s="40">
        <f>_xlfn.XLOOKUP(Tabla20[[#This Row],[COD]],TMES[COD],TMES[AFP])</f>
        <v>1148</v>
      </c>
      <c r="S441" s="40">
        <f>Tabla20[[#This Row],[sbruto]]-SUM(Tabla20[[#This Row],[ISR]:[AFP]])-Tabla20[[#This Row],[sneto]]</f>
        <v>8731.93</v>
      </c>
      <c r="T441" s="40">
        <f>_xlfn.XLOOKUP(Tabla20[[#This Row],[COD]],TMES[COD],TMES[sneto])</f>
        <v>28461.42</v>
      </c>
      <c r="U441" s="28" t="str">
        <f>_xlfn.XLOOKUP(Tabla20[[#This Row],[cedula]],Tabla11[Numero Documento],Tabla11[GEN])</f>
        <v>F</v>
      </c>
      <c r="V441" s="29" t="str">
        <f>_xlfn.XLOOKUP(Tabla20[[#This Row],[cedula]],TMODELO[Numero Documento],TMODELO[Lugar Funciones Codigo])</f>
        <v>01.83.00.09</v>
      </c>
    </row>
    <row r="442" spans="1:22" hidden="1">
      <c r="A442" s="38" t="s">
        <v>3052</v>
      </c>
      <c r="B442" s="38" t="s">
        <v>11</v>
      </c>
      <c r="C442" s="38" t="s">
        <v>3088</v>
      </c>
      <c r="D442" s="38" t="str">
        <f>Tabla20[[#This Row],[cedula]]&amp;Tabla20[[#This Row],[ctapresup]]</f>
        <v>402244890682.1.1.1.01</v>
      </c>
      <c r="E442" s="38" t="s">
        <v>2171</v>
      </c>
      <c r="F442" s="38" t="str">
        <f>_xlfn.XLOOKUP(Tabla20[[#This Row],[cedula]],TMODELO[Numero Documento],TMODELO[Empleado])</f>
        <v>LUIS ADOLFO PEÑA FLORENTINO</v>
      </c>
      <c r="G442" s="38" t="str">
        <f>_xlfn.XLOOKUP(Tabla20[[#This Row],[cedula]],TMODELO[Numero Documento],TMODELO[Cargo])</f>
        <v>FOTOGRAFO (A)</v>
      </c>
      <c r="H442" s="38" t="str">
        <f>_xlfn.XLOOKUP(Tabla20[[#This Row],[cedula]],TMODELO[Numero Documento],TMODELO[Lugar Funciones])</f>
        <v>DIRECCION DE COMUNICACIONES</v>
      </c>
      <c r="I442" s="45" t="str">
        <f>_xlfn.XLOOKUP(Tabla20[[#This Row],[cedula]],TCARRERA[CEDULA],TCARRERA[CATEGORIA DEL SERVIDOR],"")</f>
        <v/>
      </c>
      <c r="J442" s="45" t="str">
        <f>Tabla20[[#This Row],[TIPO]]</f>
        <v>FIJO</v>
      </c>
      <c r="K44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2" s="24" t="str">
        <f>IF(Tabla20[[#This Row],[CARRERA]]="CARRERA ADMINISTRATIVA",Tabla20[[#This Row],[CARRERA]],Tabla20[[#This Row],[STATUS]])</f>
        <v>ESTATUTO SIMPLIFICADO</v>
      </c>
      <c r="M442" s="35" t="str">
        <f>IF(Tabla20[[#This Row],[TIPO]]="Temporales",_xlfn.XLOOKUP(Tabla20[[#This Row],[NOMBRE Y APELLIDO]],TFECHAS[NOMBRE Y APELLIDO],TFECHAS[DESDE]),"")</f>
        <v/>
      </c>
      <c r="N442" s="35" t="str">
        <f>IF(Tabla20[[#This Row],[TIPO]]="Temporales",_xlfn.XLOOKUP(Tabla20[[#This Row],[NOMBRE Y APELLIDO]],TFECHAS[NOMBRE Y APELLIDO],TFECHAS[HASTA]),"")</f>
        <v/>
      </c>
      <c r="O442" s="39">
        <f>_xlfn.XLOOKUP(Tabla20[[#This Row],[COD]],TMES[COD],TMES[sbruto])</f>
        <v>40000</v>
      </c>
      <c r="P442" s="44">
        <f>_xlfn.XLOOKUP(Tabla20[[#This Row],[COD]],TMES[COD],TMES[ISR])</f>
        <v>442.65</v>
      </c>
      <c r="Q442" s="40">
        <f>_xlfn.XLOOKUP(Tabla20[[#This Row],[COD]],TMES[COD],TMES[SFS])</f>
        <v>1216</v>
      </c>
      <c r="R442" s="40">
        <f>_xlfn.XLOOKUP(Tabla20[[#This Row],[COD]],TMES[COD],TMES[AFP])</f>
        <v>1148</v>
      </c>
      <c r="S442" s="40">
        <f>Tabla20[[#This Row],[sbruto]]-SUM(Tabla20[[#This Row],[ISR]:[AFP]])-Tabla20[[#This Row],[sneto]]</f>
        <v>25</v>
      </c>
      <c r="T442" s="40">
        <f>_xlfn.XLOOKUP(Tabla20[[#This Row],[COD]],TMES[COD],TMES[sneto])</f>
        <v>37168.35</v>
      </c>
      <c r="U442" s="28" t="str">
        <f>_xlfn.XLOOKUP(Tabla20[[#This Row],[cedula]],Tabla11[Numero Documento],Tabla11[GEN])</f>
        <v>M</v>
      </c>
      <c r="V442" s="29" t="str">
        <f>_xlfn.XLOOKUP(Tabla20[[#This Row],[cedula]],TMODELO[Numero Documento],TMODELO[Lugar Funciones Codigo])</f>
        <v>01.83.00.09</v>
      </c>
    </row>
    <row r="443" spans="1:22" hidden="1">
      <c r="A443" s="38" t="s">
        <v>3052</v>
      </c>
      <c r="B443" s="38" t="s">
        <v>11</v>
      </c>
      <c r="C443" s="38" t="s">
        <v>3088</v>
      </c>
      <c r="D443" s="38" t="str">
        <f>Tabla20[[#This Row],[cedula]]&amp;Tabla20[[#This Row],[ctapresup]]</f>
        <v>047018875412.1.1.1.01</v>
      </c>
      <c r="E443" s="38" t="s">
        <v>2102</v>
      </c>
      <c r="F443" s="38" t="str">
        <f>_xlfn.XLOOKUP(Tabla20[[#This Row],[cedula]],TMODELO[Numero Documento],TMODELO[Empleado])</f>
        <v>FREDERY REINOSO MARTINEZ</v>
      </c>
      <c r="G443" s="38" t="str">
        <f>_xlfn.XLOOKUP(Tabla20[[#This Row],[cedula]],TMODELO[Numero Documento],TMODELO[Cargo])</f>
        <v>EDITOR (A)</v>
      </c>
      <c r="H443" s="38" t="str">
        <f>_xlfn.XLOOKUP(Tabla20[[#This Row],[cedula]],TMODELO[Numero Documento],TMODELO[Lugar Funciones])</f>
        <v>DIRECCION DE COMUNICACIONES</v>
      </c>
      <c r="I443" s="45" t="str">
        <f>_xlfn.XLOOKUP(Tabla20[[#This Row],[cedula]],TCARRERA[CEDULA],TCARRERA[CATEGORIA DEL SERVIDOR],"")</f>
        <v/>
      </c>
      <c r="J443" s="45" t="str">
        <f>Tabla20[[#This Row],[TIPO]]</f>
        <v>FIJO</v>
      </c>
      <c r="K4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43" s="24" t="str">
        <f>IF(Tabla20[[#This Row],[CARRERA]]="CARRERA ADMINISTRATIVA",Tabla20[[#This Row],[CARRERA]],Tabla20[[#This Row],[STATUS]])</f>
        <v>FIJO</v>
      </c>
      <c r="M443" s="34" t="str">
        <f>IF(Tabla20[[#This Row],[TIPO]]="Temporales",_xlfn.XLOOKUP(Tabla20[[#This Row],[NOMBRE Y APELLIDO]],TFECHAS[NOMBRE Y APELLIDO],TFECHAS[DESDE]),"")</f>
        <v/>
      </c>
      <c r="N443" s="34" t="str">
        <f>IF(Tabla20[[#This Row],[TIPO]]="Temporales",_xlfn.XLOOKUP(Tabla20[[#This Row],[NOMBRE Y APELLIDO]],TFECHAS[NOMBRE Y APELLIDO],TFECHAS[HASTA]),"")</f>
        <v/>
      </c>
      <c r="O443" s="39">
        <f>_xlfn.XLOOKUP(Tabla20[[#This Row],[COD]],TMES[COD],TMES[sbruto])</f>
        <v>35000</v>
      </c>
      <c r="P443" s="41">
        <f>_xlfn.XLOOKUP(Tabla20[[#This Row],[COD]],TMES[COD],TMES[ISR])</f>
        <v>0</v>
      </c>
      <c r="Q443" s="40">
        <f>_xlfn.XLOOKUP(Tabla20[[#This Row],[COD]],TMES[COD],TMES[SFS])</f>
        <v>1064</v>
      </c>
      <c r="R443" s="40">
        <f>_xlfn.XLOOKUP(Tabla20[[#This Row],[COD]],TMES[COD],TMES[AFP])</f>
        <v>1004.5</v>
      </c>
      <c r="S443" s="40">
        <f>Tabla20[[#This Row],[sbruto]]-SUM(Tabla20[[#This Row],[ISR]:[AFP]])-Tabla20[[#This Row],[sneto]]</f>
        <v>25</v>
      </c>
      <c r="T443" s="40">
        <f>_xlfn.XLOOKUP(Tabla20[[#This Row],[COD]],TMES[COD],TMES[sneto])</f>
        <v>32906.5</v>
      </c>
      <c r="U443" s="28" t="str">
        <f>_xlfn.XLOOKUP(Tabla20[[#This Row],[cedula]],Tabla11[Numero Documento],Tabla11[GEN])</f>
        <v>M</v>
      </c>
      <c r="V443" s="29" t="str">
        <f>_xlfn.XLOOKUP(Tabla20[[#This Row],[cedula]],TMODELO[Numero Documento],TMODELO[Lugar Funciones Codigo])</f>
        <v>01.83.00.09</v>
      </c>
    </row>
    <row r="444" spans="1:22" hidden="1">
      <c r="A444" s="38" t="s">
        <v>3052</v>
      </c>
      <c r="B444" s="38" t="s">
        <v>11</v>
      </c>
      <c r="C444" s="38" t="s">
        <v>3088</v>
      </c>
      <c r="D444" s="38" t="str">
        <f>Tabla20[[#This Row],[cedula]]&amp;Tabla20[[#This Row],[ctapresup]]</f>
        <v>402153761182.1.1.1.01</v>
      </c>
      <c r="E444" s="38" t="s">
        <v>2126</v>
      </c>
      <c r="F444" s="38" t="str">
        <f>_xlfn.XLOOKUP(Tabla20[[#This Row],[cedula]],TMODELO[Numero Documento],TMODELO[Empleado])</f>
        <v>JHON COMPRES BRITO</v>
      </c>
      <c r="G444" s="38" t="str">
        <f>_xlfn.XLOOKUP(Tabla20[[#This Row],[cedula]],TMODELO[Numero Documento],TMODELO[Cargo])</f>
        <v>FOTOGRAFO (A)</v>
      </c>
      <c r="H444" s="38" t="str">
        <f>_xlfn.XLOOKUP(Tabla20[[#This Row],[cedula]],TMODELO[Numero Documento],TMODELO[Lugar Funciones])</f>
        <v>DIRECCION DE COMUNICACIONES</v>
      </c>
      <c r="I444" s="45" t="str">
        <f>_xlfn.XLOOKUP(Tabla20[[#This Row],[cedula]],TCARRERA[CEDULA],TCARRERA[CATEGORIA DEL SERVIDOR],"")</f>
        <v/>
      </c>
      <c r="J444" s="45" t="str">
        <f>Tabla20[[#This Row],[TIPO]]</f>
        <v>FIJO</v>
      </c>
      <c r="K44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4" s="24" t="str">
        <f>IF(Tabla20[[#This Row],[CARRERA]]="CARRERA ADMINISTRATIVA",Tabla20[[#This Row],[CARRERA]],Tabla20[[#This Row],[STATUS]])</f>
        <v>ESTATUTO SIMPLIFICADO</v>
      </c>
      <c r="M444" s="34" t="str">
        <f>IF(Tabla20[[#This Row],[TIPO]]="Temporales",_xlfn.XLOOKUP(Tabla20[[#This Row],[NOMBRE Y APELLIDO]],TFECHAS[NOMBRE Y APELLIDO],TFECHAS[DESDE]),"")</f>
        <v/>
      </c>
      <c r="N444" s="34" t="str">
        <f>IF(Tabla20[[#This Row],[TIPO]]="Temporales",_xlfn.XLOOKUP(Tabla20[[#This Row],[NOMBRE Y APELLIDO]],TFECHAS[NOMBRE Y APELLIDO],TFECHAS[HASTA]),"")</f>
        <v/>
      </c>
      <c r="O444" s="39">
        <f>_xlfn.XLOOKUP(Tabla20[[#This Row],[COD]],TMES[COD],TMES[sbruto])</f>
        <v>35000</v>
      </c>
      <c r="P444" s="41">
        <f>_xlfn.XLOOKUP(Tabla20[[#This Row],[COD]],TMES[COD],TMES[ISR])</f>
        <v>0</v>
      </c>
      <c r="Q444" s="40">
        <f>_xlfn.XLOOKUP(Tabla20[[#This Row],[COD]],TMES[COD],TMES[SFS])</f>
        <v>1064</v>
      </c>
      <c r="R444" s="40">
        <f>_xlfn.XLOOKUP(Tabla20[[#This Row],[COD]],TMES[COD],TMES[AFP])</f>
        <v>1004.5</v>
      </c>
      <c r="S444" s="40">
        <f>Tabla20[[#This Row],[sbruto]]-SUM(Tabla20[[#This Row],[ISR]:[AFP]])-Tabla20[[#This Row],[sneto]]</f>
        <v>25</v>
      </c>
      <c r="T444" s="40">
        <f>_xlfn.XLOOKUP(Tabla20[[#This Row],[COD]],TMES[COD],TMES[sneto])</f>
        <v>32906.5</v>
      </c>
      <c r="U444" s="28" t="str">
        <f>_xlfn.XLOOKUP(Tabla20[[#This Row],[cedula]],Tabla11[Numero Documento],Tabla11[GEN])</f>
        <v>M</v>
      </c>
      <c r="V444" s="29" t="str">
        <f>_xlfn.XLOOKUP(Tabla20[[#This Row],[cedula]],TMODELO[Numero Documento],TMODELO[Lugar Funciones Codigo])</f>
        <v>01.83.00.09</v>
      </c>
    </row>
    <row r="445" spans="1:22" hidden="1">
      <c r="A445" s="38" t="s">
        <v>3052</v>
      </c>
      <c r="B445" s="38" t="s">
        <v>11</v>
      </c>
      <c r="C445" s="38" t="s">
        <v>3088</v>
      </c>
      <c r="D445" s="38" t="str">
        <f>Tabla20[[#This Row],[cedula]]&amp;Tabla20[[#This Row],[ctapresup]]</f>
        <v>001039100302.1.1.1.01</v>
      </c>
      <c r="E445" s="38" t="s">
        <v>2069</v>
      </c>
      <c r="F445" s="38" t="str">
        <f>_xlfn.XLOOKUP(Tabla20[[#This Row],[cedula]],TMODELO[Numero Documento],TMODELO[Empleado])</f>
        <v>DIEGO FELIX VILLA FAÑA</v>
      </c>
      <c r="G445" s="38" t="str">
        <f>_xlfn.XLOOKUP(Tabla20[[#This Row],[cedula]],TMODELO[Numero Documento],TMODELO[Cargo])</f>
        <v>FOTOGRAFO (A)</v>
      </c>
      <c r="H445" s="38" t="str">
        <f>_xlfn.XLOOKUP(Tabla20[[#This Row],[cedula]],TMODELO[Numero Documento],TMODELO[Lugar Funciones])</f>
        <v>DIRECCION DE COMUNICACIONES</v>
      </c>
      <c r="I445" s="45" t="str">
        <f>_xlfn.XLOOKUP(Tabla20[[#This Row],[cedula]],TCARRERA[CEDULA],TCARRERA[CATEGORIA DEL SERVIDOR],"")</f>
        <v/>
      </c>
      <c r="J445" s="45" t="str">
        <f>Tabla20[[#This Row],[TIPO]]</f>
        <v>FIJO</v>
      </c>
      <c r="K44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5" s="24" t="str">
        <f>IF(Tabla20[[#This Row],[CARRERA]]="CARRERA ADMINISTRATIVA",Tabla20[[#This Row],[CARRERA]],Tabla20[[#This Row],[STATUS]])</f>
        <v>ESTATUTO SIMPLIFICADO</v>
      </c>
      <c r="M445" s="35" t="str">
        <f>IF(Tabla20[[#This Row],[TIPO]]="Temporales",_xlfn.XLOOKUP(Tabla20[[#This Row],[NOMBRE Y APELLIDO]],TFECHAS[NOMBRE Y APELLIDO],TFECHAS[DESDE]),"")</f>
        <v/>
      </c>
      <c r="N445" s="35" t="str">
        <f>IF(Tabla20[[#This Row],[TIPO]]="Temporales",_xlfn.XLOOKUP(Tabla20[[#This Row],[NOMBRE Y APELLIDO]],TFECHAS[NOMBRE Y APELLIDO],TFECHAS[HASTA]),"")</f>
        <v/>
      </c>
      <c r="O445" s="39">
        <f>_xlfn.XLOOKUP(Tabla20[[#This Row],[COD]],TMES[COD],TMES[sbruto])</f>
        <v>31500</v>
      </c>
      <c r="P445" s="44">
        <f>_xlfn.XLOOKUP(Tabla20[[#This Row],[COD]],TMES[COD],TMES[ISR])</f>
        <v>0</v>
      </c>
      <c r="Q445" s="40">
        <f>_xlfn.XLOOKUP(Tabla20[[#This Row],[COD]],TMES[COD],TMES[SFS])</f>
        <v>957.6</v>
      </c>
      <c r="R445" s="40">
        <f>_xlfn.XLOOKUP(Tabla20[[#This Row],[COD]],TMES[COD],TMES[AFP])</f>
        <v>904.05</v>
      </c>
      <c r="S445" s="40">
        <f>Tabla20[[#This Row],[sbruto]]-SUM(Tabla20[[#This Row],[ISR]:[AFP]])-Tabla20[[#This Row],[sneto]]</f>
        <v>75</v>
      </c>
      <c r="T445" s="40">
        <f>_xlfn.XLOOKUP(Tabla20[[#This Row],[COD]],TMES[COD],TMES[sneto])</f>
        <v>29563.35</v>
      </c>
      <c r="U445" s="28" t="str">
        <f>_xlfn.XLOOKUP(Tabla20[[#This Row],[cedula]],Tabla11[Numero Documento],Tabla11[GEN])</f>
        <v>M</v>
      </c>
      <c r="V445" s="29" t="str">
        <f>_xlfn.XLOOKUP(Tabla20[[#This Row],[cedula]],TMODELO[Numero Documento],TMODELO[Lugar Funciones Codigo])</f>
        <v>01.83.00.09</v>
      </c>
    </row>
    <row r="446" spans="1:22" hidden="1">
      <c r="A446" s="38" t="s">
        <v>3052</v>
      </c>
      <c r="B446" s="38" t="s">
        <v>11</v>
      </c>
      <c r="C446" s="38" t="s">
        <v>3088</v>
      </c>
      <c r="D446" s="38" t="str">
        <f>Tabla20[[#This Row],[cedula]]&amp;Tabla20[[#This Row],[ctapresup]]</f>
        <v>402429386332.1.1.1.01</v>
      </c>
      <c r="E446" s="38" t="s">
        <v>2057</v>
      </c>
      <c r="F446" s="38" t="str">
        <f>_xlfn.XLOOKUP(Tabla20[[#This Row],[cedula]],TMODELO[Numero Documento],TMODELO[Empleado])</f>
        <v>CHRISTOPHER CASTILLO PERDOMO</v>
      </c>
      <c r="G446" s="38" t="str">
        <f>_xlfn.XLOOKUP(Tabla20[[#This Row],[cedula]],TMODELO[Numero Documento],TMODELO[Cargo])</f>
        <v>DISEÑADOR GRAFICO</v>
      </c>
      <c r="H446" s="38" t="str">
        <f>_xlfn.XLOOKUP(Tabla20[[#This Row],[cedula]],TMODELO[Numero Documento],TMODELO[Lugar Funciones])</f>
        <v>DIRECCION DE COMUNICACIONES</v>
      </c>
      <c r="I446" s="45" t="str">
        <f>_xlfn.XLOOKUP(Tabla20[[#This Row],[cedula]],TCARRERA[CEDULA],TCARRERA[CATEGORIA DEL SERVIDOR],"")</f>
        <v/>
      </c>
      <c r="J446" s="45" t="str">
        <f>Tabla20[[#This Row],[TIPO]]</f>
        <v>FIJO</v>
      </c>
      <c r="K44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6" s="24" t="str">
        <f>IF(Tabla20[[#This Row],[CARRERA]]="CARRERA ADMINISTRATIVA",Tabla20[[#This Row],[CARRERA]],Tabla20[[#This Row],[STATUS]])</f>
        <v>ESTATUTO SIMPLIFICADO</v>
      </c>
      <c r="M446" s="35" t="str">
        <f>IF(Tabla20[[#This Row],[TIPO]]="Temporales",_xlfn.XLOOKUP(Tabla20[[#This Row],[NOMBRE Y APELLIDO]],TFECHAS[NOMBRE Y APELLIDO],TFECHAS[DESDE]),"")</f>
        <v/>
      </c>
      <c r="N446" s="35" t="str">
        <f>IF(Tabla20[[#This Row],[TIPO]]="Temporales",_xlfn.XLOOKUP(Tabla20[[#This Row],[NOMBRE Y APELLIDO]],TFECHAS[NOMBRE Y APELLIDO],TFECHAS[HASTA]),"")</f>
        <v/>
      </c>
      <c r="O446" s="39">
        <f>_xlfn.XLOOKUP(Tabla20[[#This Row],[COD]],TMES[COD],TMES[sbruto])</f>
        <v>30000</v>
      </c>
      <c r="P446" s="41">
        <f>_xlfn.XLOOKUP(Tabla20[[#This Row],[COD]],TMES[COD],TMES[ISR])</f>
        <v>0</v>
      </c>
      <c r="Q446" s="40">
        <f>_xlfn.XLOOKUP(Tabla20[[#This Row],[COD]],TMES[COD],TMES[SFS])</f>
        <v>912</v>
      </c>
      <c r="R446" s="40">
        <f>_xlfn.XLOOKUP(Tabla20[[#This Row],[COD]],TMES[COD],TMES[AFP])</f>
        <v>861</v>
      </c>
      <c r="S446" s="40">
        <f>Tabla20[[#This Row],[sbruto]]-SUM(Tabla20[[#This Row],[ISR]:[AFP]])-Tabla20[[#This Row],[sneto]]</f>
        <v>25</v>
      </c>
      <c r="T446" s="40">
        <f>_xlfn.XLOOKUP(Tabla20[[#This Row],[COD]],TMES[COD],TMES[sneto])</f>
        <v>28202</v>
      </c>
      <c r="U446" s="28" t="str">
        <f>_xlfn.XLOOKUP(Tabla20[[#This Row],[cedula]],Tabla11[Numero Documento],Tabla11[GEN])</f>
        <v>M</v>
      </c>
      <c r="V446" s="29" t="str">
        <f>_xlfn.XLOOKUP(Tabla20[[#This Row],[cedula]],TMODELO[Numero Documento],TMODELO[Lugar Funciones Codigo])</f>
        <v>01.83.00.09</v>
      </c>
    </row>
    <row r="447" spans="1:22" hidden="1">
      <c r="A447" s="38" t="s">
        <v>3052</v>
      </c>
      <c r="B447" s="38" t="s">
        <v>11</v>
      </c>
      <c r="C447" s="38" t="s">
        <v>3088</v>
      </c>
      <c r="D447" s="38" t="str">
        <f>Tabla20[[#This Row],[cedula]]&amp;Tabla20[[#This Row],[ctapresup]]</f>
        <v>034006359462.1.1.1.01</v>
      </c>
      <c r="E447" s="38" t="s">
        <v>2060</v>
      </c>
      <c r="F447" s="38" t="str">
        <f>_xlfn.XLOOKUP(Tabla20[[#This Row],[cedula]],TMODELO[Numero Documento],TMODELO[Empleado])</f>
        <v>CORAL PIMENTEL PEÑA</v>
      </c>
      <c r="G447" s="38" t="str">
        <f>_xlfn.XLOOKUP(Tabla20[[#This Row],[cedula]],TMODELO[Numero Documento],TMODELO[Cargo])</f>
        <v>DISEÑADOR GRAFICO</v>
      </c>
      <c r="H447" s="38" t="str">
        <f>_xlfn.XLOOKUP(Tabla20[[#This Row],[cedula]],TMODELO[Numero Documento],TMODELO[Lugar Funciones])</f>
        <v>DIRECCION DE COMUNICACIONES</v>
      </c>
      <c r="I447" s="45" t="str">
        <f>_xlfn.XLOOKUP(Tabla20[[#This Row],[cedula]],TCARRERA[CEDULA],TCARRERA[CATEGORIA DEL SERVIDOR],"")</f>
        <v/>
      </c>
      <c r="J447" s="45" t="str">
        <f>Tabla20[[#This Row],[TIPO]]</f>
        <v>FIJO</v>
      </c>
      <c r="K44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7" s="24" t="str">
        <f>IF(Tabla20[[#This Row],[CARRERA]]="CARRERA ADMINISTRATIVA",Tabla20[[#This Row],[CARRERA]],Tabla20[[#This Row],[STATUS]])</f>
        <v>ESTATUTO SIMPLIFICADO</v>
      </c>
      <c r="M447" s="35" t="str">
        <f>IF(Tabla20[[#This Row],[TIPO]]="Temporales",_xlfn.XLOOKUP(Tabla20[[#This Row],[NOMBRE Y APELLIDO]],TFECHAS[NOMBRE Y APELLIDO],TFECHAS[DESDE]),"")</f>
        <v/>
      </c>
      <c r="N447" s="35" t="str">
        <f>IF(Tabla20[[#This Row],[TIPO]]="Temporales",_xlfn.XLOOKUP(Tabla20[[#This Row],[NOMBRE Y APELLIDO]],TFECHAS[NOMBRE Y APELLIDO],TFECHAS[HASTA]),"")</f>
        <v/>
      </c>
      <c r="O447" s="39">
        <f>_xlfn.XLOOKUP(Tabla20[[#This Row],[COD]],TMES[COD],TMES[sbruto])</f>
        <v>30000</v>
      </c>
      <c r="P447" s="44">
        <f>_xlfn.XLOOKUP(Tabla20[[#This Row],[COD]],TMES[COD],TMES[ISR])</f>
        <v>0</v>
      </c>
      <c r="Q447" s="40">
        <f>_xlfn.XLOOKUP(Tabla20[[#This Row],[COD]],TMES[COD],TMES[SFS])</f>
        <v>912</v>
      </c>
      <c r="R447" s="40">
        <f>_xlfn.XLOOKUP(Tabla20[[#This Row],[COD]],TMES[COD],TMES[AFP])</f>
        <v>861</v>
      </c>
      <c r="S447" s="40">
        <f>Tabla20[[#This Row],[sbruto]]-SUM(Tabla20[[#This Row],[ISR]:[AFP]])-Tabla20[[#This Row],[sneto]]</f>
        <v>25</v>
      </c>
      <c r="T447" s="40">
        <f>_xlfn.XLOOKUP(Tabla20[[#This Row],[COD]],TMES[COD],TMES[sneto])</f>
        <v>28202</v>
      </c>
      <c r="U447" s="28" t="str">
        <f>_xlfn.XLOOKUP(Tabla20[[#This Row],[cedula]],Tabla11[Numero Documento],Tabla11[GEN])</f>
        <v>F</v>
      </c>
      <c r="V447" s="29" t="str">
        <f>_xlfn.XLOOKUP(Tabla20[[#This Row],[cedula]],TMODELO[Numero Documento],TMODELO[Lugar Funciones Codigo])</f>
        <v>01.83.00.09</v>
      </c>
    </row>
    <row r="448" spans="1:22" hidden="1">
      <c r="A448" s="38" t="s">
        <v>3052</v>
      </c>
      <c r="B448" s="38" t="s">
        <v>11</v>
      </c>
      <c r="C448" s="38" t="s">
        <v>3088</v>
      </c>
      <c r="D448" s="38" t="str">
        <f>Tabla20[[#This Row],[cedula]]&amp;Tabla20[[#This Row],[ctapresup]]</f>
        <v>001030221252.1.1.1.01</v>
      </c>
      <c r="E448" s="38" t="s">
        <v>1325</v>
      </c>
      <c r="F448" s="38" t="str">
        <f>_xlfn.XLOOKUP(Tabla20[[#This Row],[cedula]],TMODELO[Numero Documento],TMODELO[Empleado])</f>
        <v>EUSEBIO MARTE SORIANO</v>
      </c>
      <c r="G448" s="38" t="str">
        <f>_xlfn.XLOOKUP(Tabla20[[#This Row],[cedula]],TMODELO[Numero Documento],TMODELO[Cargo])</f>
        <v>PERIODISTA</v>
      </c>
      <c r="H448" s="38" t="str">
        <f>_xlfn.XLOOKUP(Tabla20[[#This Row],[cedula]],TMODELO[Numero Documento],TMODELO[Lugar Funciones])</f>
        <v>DIRECCION DE COMUNICACIONES</v>
      </c>
      <c r="I448" s="45" t="str">
        <f>_xlfn.XLOOKUP(Tabla20[[#This Row],[cedula]],TCARRERA[CEDULA],TCARRERA[CATEGORIA DEL SERVIDOR],"")</f>
        <v>CARRERA ADMINISTRATIVA</v>
      </c>
      <c r="J448" s="45" t="str">
        <f>Tabla20[[#This Row],[TIPO]]</f>
        <v>FIJO</v>
      </c>
      <c r="K44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48" s="24" t="str">
        <f>IF(Tabla20[[#This Row],[CARRERA]]="CARRERA ADMINISTRATIVA",Tabla20[[#This Row],[CARRERA]],Tabla20[[#This Row],[STATUS]])</f>
        <v>CARRERA ADMINISTRATIVA</v>
      </c>
      <c r="M448" s="35" t="str">
        <f>IF(Tabla20[[#This Row],[TIPO]]="Temporales",_xlfn.XLOOKUP(Tabla20[[#This Row],[NOMBRE Y APELLIDO]],TFECHAS[NOMBRE Y APELLIDO],TFECHAS[DESDE]),"")</f>
        <v/>
      </c>
      <c r="N448" s="35" t="str">
        <f>IF(Tabla20[[#This Row],[TIPO]]="Temporales",_xlfn.XLOOKUP(Tabla20[[#This Row],[NOMBRE Y APELLIDO]],TFECHAS[NOMBRE Y APELLIDO],TFECHAS[HASTA]),"")</f>
        <v/>
      </c>
      <c r="O448" s="39">
        <f>_xlfn.XLOOKUP(Tabla20[[#This Row],[COD]],TMES[COD],TMES[sbruto])</f>
        <v>29400</v>
      </c>
      <c r="P448" s="44">
        <f>_xlfn.XLOOKUP(Tabla20[[#This Row],[COD]],TMES[COD],TMES[ISR])</f>
        <v>0</v>
      </c>
      <c r="Q448" s="42">
        <f>_xlfn.XLOOKUP(Tabla20[[#This Row],[COD]],TMES[COD],TMES[SFS])</f>
        <v>893.76</v>
      </c>
      <c r="R448" s="42">
        <f>_xlfn.XLOOKUP(Tabla20[[#This Row],[COD]],TMES[COD],TMES[AFP])</f>
        <v>843.78</v>
      </c>
      <c r="S448" s="40">
        <f>Tabla20[[#This Row],[sbruto]]-SUM(Tabla20[[#This Row],[ISR]:[AFP]])-Tabla20[[#This Row],[sneto]]</f>
        <v>9987.489999999998</v>
      </c>
      <c r="T448" s="42">
        <f>_xlfn.XLOOKUP(Tabla20[[#This Row],[COD]],TMES[COD],TMES[sneto])</f>
        <v>17674.97</v>
      </c>
      <c r="U448" s="28" t="str">
        <f>_xlfn.XLOOKUP(Tabla20[[#This Row],[cedula]],Tabla11[Numero Documento],Tabla11[GEN])</f>
        <v>M</v>
      </c>
      <c r="V448" s="29" t="str">
        <f>_xlfn.XLOOKUP(Tabla20[[#This Row],[cedula]],TMODELO[Numero Documento],TMODELO[Lugar Funciones Codigo])</f>
        <v>01.83.00.09</v>
      </c>
    </row>
    <row r="449" spans="1:22">
      <c r="A449" s="38" t="s">
        <v>3051</v>
      </c>
      <c r="B449" s="38" t="s">
        <v>4793</v>
      </c>
      <c r="C449" s="38" t="s">
        <v>3088</v>
      </c>
      <c r="D449" s="38" t="str">
        <f>Tabla20[[#This Row],[cedula]]&amp;Tabla20[[#This Row],[ctapresup]]</f>
        <v>037009422992.1.1.2.08</v>
      </c>
      <c r="E449" s="38" t="s">
        <v>2854</v>
      </c>
      <c r="F449" s="38" t="str">
        <f>_xlfn.XLOOKUP(Tabla20[[#This Row],[cedula]],TMODELO[Numero Documento],TMODELO[Empleado])</f>
        <v>MIRSIX JEANNETTE PERALTA MARTINEZ</v>
      </c>
      <c r="G449" s="38" t="str">
        <f>_xlfn.XLOOKUP(Tabla20[[#This Row],[cedula]],TMODELO[Numero Documento],TMODELO[Cargo])</f>
        <v>DIRECTOR (A)</v>
      </c>
      <c r="H449" s="38" t="str">
        <f>_xlfn.XLOOKUP(Tabla20[[#This Row],[cedula]],TMODELO[Numero Documento],TMODELO[Lugar Funciones])</f>
        <v>DIRECCION DE COMUNICACIONES</v>
      </c>
      <c r="I449" s="45" t="str">
        <f>_xlfn.XLOOKUP(Tabla20[[#This Row],[cedula]],TCARRERA[CEDULA],TCARRERA[CATEGORIA DEL SERVIDOR],"")</f>
        <v/>
      </c>
      <c r="J449" s="45" t="str">
        <f>Tabla20[[#This Row],[TIPO]]</f>
        <v>TEMPORALES</v>
      </c>
      <c r="K4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49" s="31" t="str">
        <f>IF(Tabla20[[#This Row],[CARRERA]]="CARRERA ADMINISTRATIVA",Tabla20[[#This Row],[CARRERA]],Tabla20[[#This Row],[STATUS]])</f>
        <v>TEMPORALES</v>
      </c>
      <c r="M449" s="34">
        <f>IF(Tabla20[[#This Row],[TIPO]]="Temporales",_xlfn.XLOOKUP(Tabla20[[#This Row],[NOMBRE Y APELLIDO]],TFECHAS[NOMBRE Y APELLIDO],TFECHAS[DESDE]),"")</f>
        <v>44866</v>
      </c>
      <c r="N449" s="34">
        <f>IF(Tabla20[[#This Row],[TIPO]]="Temporales",_xlfn.XLOOKUP(Tabla20[[#This Row],[NOMBRE Y APELLIDO]],TFECHAS[NOMBRE Y APELLIDO],TFECHAS[HASTA]),"")</f>
        <v>45047</v>
      </c>
      <c r="O449" s="39">
        <f>_xlfn.XLOOKUP(Tabla20[[#This Row],[COD]],TMES[COD],TMES[sbruto])</f>
        <v>175000</v>
      </c>
      <c r="P449" s="41">
        <f>_xlfn.XLOOKUP(Tabla20[[#This Row],[COD]],TMES[COD],TMES[ISR])</f>
        <v>29841.29</v>
      </c>
      <c r="Q449" s="40">
        <f>_xlfn.XLOOKUP(Tabla20[[#This Row],[COD]],TMES[COD],TMES[SFS])</f>
        <v>4943.8</v>
      </c>
      <c r="R449" s="40">
        <f>_xlfn.XLOOKUP(Tabla20[[#This Row],[COD]],TMES[COD],TMES[AFP])</f>
        <v>5022.5</v>
      </c>
      <c r="S449" s="40">
        <f>Tabla20[[#This Row],[sbruto]]-SUM(Tabla20[[#This Row],[ISR]:[AFP]])-Tabla20[[#This Row],[sneto]]</f>
        <v>1225</v>
      </c>
      <c r="T449" s="40">
        <f>_xlfn.XLOOKUP(Tabla20[[#This Row],[COD]],TMES[COD],TMES[sneto])</f>
        <v>133967.41</v>
      </c>
      <c r="U449" s="28" t="str">
        <f>_xlfn.XLOOKUP(Tabla20[[#This Row],[cedula]],Tabla11[Numero Documento],Tabla11[GEN])</f>
        <v>F</v>
      </c>
      <c r="V449" s="29" t="str">
        <f>_xlfn.XLOOKUP(Tabla20[[#This Row],[cedula]],TMODELO[Numero Documento],TMODELO[Lugar Funciones Codigo])</f>
        <v>01.83.00.09</v>
      </c>
    </row>
    <row r="450" spans="1:22">
      <c r="A450" s="38" t="s">
        <v>3051</v>
      </c>
      <c r="B450" s="38" t="s">
        <v>4793</v>
      </c>
      <c r="C450" s="38" t="s">
        <v>3088</v>
      </c>
      <c r="D450" s="38" t="str">
        <f>Tabla20[[#This Row],[cedula]]&amp;Tabla20[[#This Row],[ctapresup]]</f>
        <v>223007598612.1.1.2.08</v>
      </c>
      <c r="E450" s="38" t="s">
        <v>2832</v>
      </c>
      <c r="F450" s="38" t="str">
        <f>_xlfn.XLOOKUP(Tabla20[[#This Row],[cedula]],TMODELO[Numero Documento],TMODELO[Empleado])</f>
        <v>LEIDY TORRES CABA</v>
      </c>
      <c r="G450" s="38" t="str">
        <f>_xlfn.XLOOKUP(Tabla20[[#This Row],[cedula]],TMODELO[Numero Documento],TMODELO[Cargo])</f>
        <v>ENC. RELACIONES PUBLICAS</v>
      </c>
      <c r="H450" s="38" t="str">
        <f>_xlfn.XLOOKUP(Tabla20[[#This Row],[cedula]],TMODELO[Numero Documento],TMODELO[Lugar Funciones])</f>
        <v>DIRECCION DE COMUNICACIONES</v>
      </c>
      <c r="I450" s="45" t="str">
        <f>_xlfn.XLOOKUP(Tabla20[[#This Row],[cedula]],TCARRERA[CEDULA],TCARRERA[CATEGORIA DEL SERVIDOR],"")</f>
        <v/>
      </c>
      <c r="J450" s="45" t="str">
        <f>Tabla20[[#This Row],[TIPO]]</f>
        <v>TEMPORALES</v>
      </c>
      <c r="K45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0" s="24" t="str">
        <f>IF(Tabla20[[#This Row],[CARRERA]]="CARRERA ADMINISTRATIVA",Tabla20[[#This Row],[CARRERA]],Tabla20[[#This Row],[STATUS]])</f>
        <v>TEMPORALES</v>
      </c>
      <c r="M450" s="35">
        <f>IF(Tabla20[[#This Row],[TIPO]]="Temporales",_xlfn.XLOOKUP(Tabla20[[#This Row],[NOMBRE Y APELLIDO]],TFECHAS[NOMBRE Y APELLIDO],TFECHAS[DESDE]),"")</f>
        <v>44835</v>
      </c>
      <c r="N450" s="35">
        <f>IF(Tabla20[[#This Row],[TIPO]]="Temporales",_xlfn.XLOOKUP(Tabla20[[#This Row],[NOMBRE Y APELLIDO]],TFECHAS[NOMBRE Y APELLIDO],TFECHAS[HASTA]),"")</f>
        <v>45017</v>
      </c>
      <c r="O450" s="39">
        <f>_xlfn.XLOOKUP(Tabla20[[#This Row],[COD]],TMES[COD],TMES[sbruto])</f>
        <v>115000</v>
      </c>
      <c r="P450" s="44">
        <f>_xlfn.XLOOKUP(Tabla20[[#This Row],[COD]],TMES[COD],TMES[ISR])</f>
        <v>15633.74</v>
      </c>
      <c r="Q450" s="42">
        <f>_xlfn.XLOOKUP(Tabla20[[#This Row],[COD]],TMES[COD],TMES[SFS])</f>
        <v>3496</v>
      </c>
      <c r="R450" s="42">
        <f>_xlfn.XLOOKUP(Tabla20[[#This Row],[COD]],TMES[COD],TMES[AFP])</f>
        <v>3300.5</v>
      </c>
      <c r="S450" s="40">
        <f>Tabla20[[#This Row],[sbruto]]-SUM(Tabla20[[#This Row],[ISR]:[AFP]])-Tabla20[[#This Row],[sneto]]</f>
        <v>25.000000000014552</v>
      </c>
      <c r="T450" s="42">
        <f>_xlfn.XLOOKUP(Tabla20[[#This Row],[COD]],TMES[COD],TMES[sneto])</f>
        <v>92544.76</v>
      </c>
      <c r="U450" s="28" t="str">
        <f>_xlfn.XLOOKUP(Tabla20[[#This Row],[cedula]],Tabla11[Numero Documento],Tabla11[GEN])</f>
        <v>F</v>
      </c>
      <c r="V450" s="29" t="str">
        <f>_xlfn.XLOOKUP(Tabla20[[#This Row],[cedula]],TMODELO[Numero Documento],TMODELO[Lugar Funciones Codigo])</f>
        <v>01.83.00.09</v>
      </c>
    </row>
    <row r="451" spans="1:22">
      <c r="A451" s="38" t="s">
        <v>3051</v>
      </c>
      <c r="B451" s="38" t="s">
        <v>4793</v>
      </c>
      <c r="C451" s="38" t="s">
        <v>3088</v>
      </c>
      <c r="D451" s="38" t="str">
        <f>Tabla20[[#This Row],[cedula]]&amp;Tabla20[[#This Row],[ctapresup]]</f>
        <v>223004267762.1.1.2.08</v>
      </c>
      <c r="E451" s="38" t="s">
        <v>2858</v>
      </c>
      <c r="F451" s="38" t="str">
        <f>_xlfn.XLOOKUP(Tabla20[[#This Row],[cedula]],TMODELO[Numero Documento],TMODELO[Empleado])</f>
        <v>NIKAURY YURIDIA GARCIA  PEREZ</v>
      </c>
      <c r="G451" s="38" t="str">
        <f>_xlfn.XLOOKUP(Tabla20[[#This Row],[cedula]],TMODELO[Numero Documento],TMODELO[Cargo])</f>
        <v>COORDINADOR (A)</v>
      </c>
      <c r="H451" s="38" t="str">
        <f>_xlfn.XLOOKUP(Tabla20[[#This Row],[cedula]],TMODELO[Numero Documento],TMODELO[Lugar Funciones])</f>
        <v>DIRECCION DE COMUNICACIONES</v>
      </c>
      <c r="I451" s="45" t="str">
        <f>_xlfn.XLOOKUP(Tabla20[[#This Row],[cedula]],TCARRERA[CEDULA],TCARRERA[CATEGORIA DEL SERVIDOR],"")</f>
        <v/>
      </c>
      <c r="J451" s="45" t="str">
        <f>Tabla20[[#This Row],[TIPO]]</f>
        <v>TEMPORALES</v>
      </c>
      <c r="K45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1" s="24" t="str">
        <f>IF(Tabla20[[#This Row],[CARRERA]]="CARRERA ADMINISTRATIVA",Tabla20[[#This Row],[CARRERA]],Tabla20[[#This Row],[STATUS]])</f>
        <v>TEMPORALES</v>
      </c>
      <c r="M451" s="35">
        <f>IF(Tabla20[[#This Row],[TIPO]]="Temporales",_xlfn.XLOOKUP(Tabla20[[#This Row],[NOMBRE Y APELLIDO]],TFECHAS[NOMBRE Y APELLIDO],TFECHAS[DESDE]),"")</f>
        <v>44866</v>
      </c>
      <c r="N451" s="35">
        <f>IF(Tabla20[[#This Row],[TIPO]]="Temporales",_xlfn.XLOOKUP(Tabla20[[#This Row],[NOMBRE Y APELLIDO]],TFECHAS[NOMBRE Y APELLIDO],TFECHAS[HASTA]),"")</f>
        <v>45047</v>
      </c>
      <c r="O451" s="39">
        <f>_xlfn.XLOOKUP(Tabla20[[#This Row],[COD]],TMES[COD],TMES[sbruto])</f>
        <v>70000</v>
      </c>
      <c r="P451" s="44">
        <f>_xlfn.XLOOKUP(Tabla20[[#This Row],[COD]],TMES[COD],TMES[ISR])</f>
        <v>4763.5</v>
      </c>
      <c r="Q451" s="42">
        <f>_xlfn.XLOOKUP(Tabla20[[#This Row],[COD]],TMES[COD],TMES[SFS])</f>
        <v>2128</v>
      </c>
      <c r="R451" s="42">
        <f>_xlfn.XLOOKUP(Tabla20[[#This Row],[COD]],TMES[COD],TMES[AFP])</f>
        <v>2009</v>
      </c>
      <c r="S451" s="40">
        <f>Tabla20[[#This Row],[sbruto]]-SUM(Tabla20[[#This Row],[ISR]:[AFP]])-Tabla20[[#This Row],[sneto]]</f>
        <v>3049.9000000000015</v>
      </c>
      <c r="T451" s="42">
        <f>_xlfn.XLOOKUP(Tabla20[[#This Row],[COD]],TMES[COD],TMES[sneto])</f>
        <v>58049.599999999999</v>
      </c>
      <c r="U451" s="28" t="str">
        <f>_xlfn.XLOOKUP(Tabla20[[#This Row],[cedula]],Tabla11[Numero Documento],Tabla11[GEN])</f>
        <v>F</v>
      </c>
      <c r="V451" s="29" t="str">
        <f>_xlfn.XLOOKUP(Tabla20[[#This Row],[cedula]],TMODELO[Numero Documento],TMODELO[Lugar Funciones Codigo])</f>
        <v>01.83.00.09</v>
      </c>
    </row>
    <row r="452" spans="1:22">
      <c r="A452" s="38" t="s">
        <v>3051</v>
      </c>
      <c r="B452" s="38" t="s">
        <v>4793</v>
      </c>
      <c r="C452" s="38" t="s">
        <v>3088</v>
      </c>
      <c r="D452" s="38" t="str">
        <f>Tabla20[[#This Row],[cedula]]&amp;Tabla20[[#This Row],[ctapresup]]</f>
        <v>001081542202.1.1.2.08</v>
      </c>
      <c r="E452" s="38" t="s">
        <v>2869</v>
      </c>
      <c r="F452" s="38" t="str">
        <f>_xlfn.XLOOKUP(Tabla20[[#This Row],[cedula]],TMODELO[Numero Documento],TMODELO[Empleado])</f>
        <v>RAUL ERNESTO MIRANDA CRUZ</v>
      </c>
      <c r="G452" s="38" t="str">
        <f>_xlfn.XLOOKUP(Tabla20[[#This Row],[cedula]],TMODELO[Numero Documento],TMODELO[Cargo])</f>
        <v>COORDINADOR DE AUDIOVISUALES</v>
      </c>
      <c r="H452" s="38" t="str">
        <f>_xlfn.XLOOKUP(Tabla20[[#This Row],[cedula]],TMODELO[Numero Documento],TMODELO[Lugar Funciones])</f>
        <v>DIRECCION DE COMUNICACIONES</v>
      </c>
      <c r="I452" s="45" t="str">
        <f>_xlfn.XLOOKUP(Tabla20[[#This Row],[cedula]],TCARRERA[CEDULA],TCARRERA[CATEGORIA DEL SERVIDOR],"")</f>
        <v/>
      </c>
      <c r="J452" s="45" t="str">
        <f>Tabla20[[#This Row],[TIPO]]</f>
        <v>TEMPORALES</v>
      </c>
      <c r="K4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2" s="24" t="str">
        <f>IF(Tabla20[[#This Row],[CARRERA]]="CARRERA ADMINISTRATIVA",Tabla20[[#This Row],[CARRERA]],Tabla20[[#This Row],[STATUS]])</f>
        <v>TEMPORALES</v>
      </c>
      <c r="M452" s="35">
        <f>IF(Tabla20[[#This Row],[TIPO]]="Temporales",_xlfn.XLOOKUP(Tabla20[[#This Row],[NOMBRE Y APELLIDO]],TFECHAS[NOMBRE Y APELLIDO],TFECHAS[DESDE]),"")</f>
        <v>44713</v>
      </c>
      <c r="N452" s="35">
        <f>IF(Tabla20[[#This Row],[TIPO]]="Temporales",_xlfn.XLOOKUP(Tabla20[[#This Row],[NOMBRE Y APELLIDO]],TFECHAS[NOMBRE Y APELLIDO],TFECHAS[HASTA]),"")</f>
        <v>44896</v>
      </c>
      <c r="O452" s="39">
        <f>_xlfn.XLOOKUP(Tabla20[[#This Row],[COD]],TMES[COD],TMES[sbruto])</f>
        <v>70000</v>
      </c>
      <c r="P452" s="44">
        <f>_xlfn.XLOOKUP(Tabla20[[#This Row],[COD]],TMES[COD],TMES[ISR])</f>
        <v>5368.48</v>
      </c>
      <c r="Q452" s="40">
        <f>_xlfn.XLOOKUP(Tabla20[[#This Row],[COD]],TMES[COD],TMES[SFS])</f>
        <v>2128</v>
      </c>
      <c r="R452" s="40">
        <f>_xlfn.XLOOKUP(Tabla20[[#This Row],[COD]],TMES[COD],TMES[AFP])</f>
        <v>2009</v>
      </c>
      <c r="S452" s="40">
        <f>Tabla20[[#This Row],[sbruto]]-SUM(Tabla20[[#This Row],[ISR]:[AFP]])-Tabla20[[#This Row],[sneto]]</f>
        <v>25.000000000007276</v>
      </c>
      <c r="T452" s="40">
        <f>_xlfn.XLOOKUP(Tabla20[[#This Row],[COD]],TMES[COD],TMES[sneto])</f>
        <v>60469.52</v>
      </c>
      <c r="U452" s="28" t="str">
        <f>_xlfn.XLOOKUP(Tabla20[[#This Row],[cedula]],Tabla11[Numero Documento],Tabla11[GEN])</f>
        <v>M</v>
      </c>
      <c r="V452" s="29" t="str">
        <f>_xlfn.XLOOKUP(Tabla20[[#This Row],[cedula]],TMODELO[Numero Documento],TMODELO[Lugar Funciones Codigo])</f>
        <v>01.83.00.09</v>
      </c>
    </row>
    <row r="453" spans="1:22">
      <c r="A453" s="38" t="s">
        <v>3051</v>
      </c>
      <c r="B453" s="38" t="s">
        <v>4793</v>
      </c>
      <c r="C453" s="38" t="s">
        <v>3088</v>
      </c>
      <c r="D453" s="38" t="str">
        <f>Tabla20[[#This Row],[cedula]]&amp;Tabla20[[#This Row],[ctapresup]]</f>
        <v>002016359192.1.1.2.08</v>
      </c>
      <c r="E453" s="38" t="s">
        <v>2789</v>
      </c>
      <c r="F453" s="38" t="str">
        <f>_xlfn.XLOOKUP(Tabla20[[#This Row],[cedula]],TMODELO[Numero Documento],TMODELO[Empleado])</f>
        <v>DEYLUIS JESUS TEJEDA ARIAS</v>
      </c>
      <c r="G453" s="38" t="str">
        <f>_xlfn.XLOOKUP(Tabla20[[#This Row],[cedula]],TMODELO[Numero Documento],TMODELO[Cargo])</f>
        <v>COORDINADOR (A)</v>
      </c>
      <c r="H453" s="38" t="str">
        <f>_xlfn.XLOOKUP(Tabla20[[#This Row],[cedula]],TMODELO[Numero Documento],TMODELO[Lugar Funciones])</f>
        <v>DIRECCION DE COMUNICACIONES</v>
      </c>
      <c r="I453" s="45" t="str">
        <f>_xlfn.XLOOKUP(Tabla20[[#This Row],[cedula]],TCARRERA[CEDULA],TCARRERA[CATEGORIA DEL SERVIDOR],"")</f>
        <v/>
      </c>
      <c r="J453" s="45" t="str">
        <f>Tabla20[[#This Row],[TIPO]]</f>
        <v>TEMPORALES</v>
      </c>
      <c r="K45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3" s="24" t="str">
        <f>IF(Tabla20[[#This Row],[CARRERA]]="CARRERA ADMINISTRATIVA",Tabla20[[#This Row],[CARRERA]],Tabla20[[#This Row],[STATUS]])</f>
        <v>TEMPORALES</v>
      </c>
      <c r="M453" s="35">
        <f>IF(Tabla20[[#This Row],[TIPO]]="Temporales",_xlfn.XLOOKUP(Tabla20[[#This Row],[NOMBRE Y APELLIDO]],TFECHAS[NOMBRE Y APELLIDO],TFECHAS[DESDE]),"")</f>
        <v>44866</v>
      </c>
      <c r="N453" s="35">
        <f>IF(Tabla20[[#This Row],[TIPO]]="Temporales",_xlfn.XLOOKUP(Tabla20[[#This Row],[NOMBRE Y APELLIDO]],TFECHAS[NOMBRE Y APELLIDO],TFECHAS[HASTA]),"")</f>
        <v>45047</v>
      </c>
      <c r="O453" s="39">
        <f>_xlfn.XLOOKUP(Tabla20[[#This Row],[COD]],TMES[COD],TMES[sbruto])</f>
        <v>60000</v>
      </c>
      <c r="P453" s="41">
        <f>_xlfn.XLOOKUP(Tabla20[[#This Row],[COD]],TMES[COD],TMES[ISR])</f>
        <v>3486.68</v>
      </c>
      <c r="Q453" s="40">
        <f>_xlfn.XLOOKUP(Tabla20[[#This Row],[COD]],TMES[COD],TMES[SFS])</f>
        <v>1824</v>
      </c>
      <c r="R453" s="40">
        <f>_xlfn.XLOOKUP(Tabla20[[#This Row],[COD]],TMES[COD],TMES[AFP])</f>
        <v>1722</v>
      </c>
      <c r="S453" s="40">
        <f>Tabla20[[#This Row],[sbruto]]-SUM(Tabla20[[#This Row],[ISR]:[AFP]])-Tabla20[[#This Row],[sneto]]</f>
        <v>25</v>
      </c>
      <c r="T453" s="40">
        <f>_xlfn.XLOOKUP(Tabla20[[#This Row],[COD]],TMES[COD],TMES[sneto])</f>
        <v>52942.32</v>
      </c>
      <c r="U453" s="28" t="str">
        <f>_xlfn.XLOOKUP(Tabla20[[#This Row],[cedula]],Tabla11[Numero Documento],Tabla11[GEN])</f>
        <v>M</v>
      </c>
      <c r="V453" s="29" t="str">
        <f>_xlfn.XLOOKUP(Tabla20[[#This Row],[cedula]],TMODELO[Numero Documento],TMODELO[Lugar Funciones Codigo])</f>
        <v>01.83.00.09</v>
      </c>
    </row>
    <row r="454" spans="1:22">
      <c r="A454" s="38" t="s">
        <v>3051</v>
      </c>
      <c r="B454" s="38" t="s">
        <v>4793</v>
      </c>
      <c r="C454" s="38" t="s">
        <v>3088</v>
      </c>
      <c r="D454" s="38" t="str">
        <f>Tabla20[[#This Row],[cedula]]&amp;Tabla20[[#This Row],[ctapresup]]</f>
        <v>402250536652.1.1.2.08</v>
      </c>
      <c r="E454" s="38" t="s">
        <v>2758</v>
      </c>
      <c r="F454" s="38" t="str">
        <f>_xlfn.XLOOKUP(Tabla20[[#This Row],[cedula]],TMODELO[Numero Documento],TMODELO[Empleado])</f>
        <v>ALXIS JAVIER GONZALEZ</v>
      </c>
      <c r="G454" s="38" t="str">
        <f>_xlfn.XLOOKUP(Tabla20[[#This Row],[cedula]],TMODELO[Numero Documento],TMODELO[Cargo])</f>
        <v>ANALISTA DE REDES SOCIALES</v>
      </c>
      <c r="H454" s="38" t="str">
        <f>_xlfn.XLOOKUP(Tabla20[[#This Row],[cedula]],TMODELO[Numero Documento],TMODELO[Lugar Funciones])</f>
        <v>DIRECCION DE COMUNICACIONES</v>
      </c>
      <c r="I454" s="45" t="str">
        <f>_xlfn.XLOOKUP(Tabla20[[#This Row],[cedula]],TCARRERA[CEDULA],TCARRERA[CATEGORIA DEL SERVIDOR],"")</f>
        <v/>
      </c>
      <c r="J454" s="45" t="str">
        <f>Tabla20[[#This Row],[TIPO]]</f>
        <v>TEMPORALES</v>
      </c>
      <c r="K45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4" s="24" t="str">
        <f>IF(Tabla20[[#This Row],[CARRERA]]="CARRERA ADMINISTRATIVA",Tabla20[[#This Row],[CARRERA]],Tabla20[[#This Row],[STATUS]])</f>
        <v>TEMPORALES</v>
      </c>
      <c r="M454" s="35">
        <f>IF(Tabla20[[#This Row],[TIPO]]="Temporales",_xlfn.XLOOKUP(Tabla20[[#This Row],[NOMBRE Y APELLIDO]],TFECHAS[NOMBRE Y APELLIDO],TFECHAS[DESDE]),"")</f>
        <v>44866</v>
      </c>
      <c r="N454" s="35">
        <f>IF(Tabla20[[#This Row],[TIPO]]="Temporales",_xlfn.XLOOKUP(Tabla20[[#This Row],[NOMBRE Y APELLIDO]],TFECHAS[NOMBRE Y APELLIDO],TFECHAS[HASTA]),"")</f>
        <v>45047</v>
      </c>
      <c r="O454" s="39">
        <f>_xlfn.XLOOKUP(Tabla20[[#This Row],[COD]],TMES[COD],TMES[sbruto])</f>
        <v>55000</v>
      </c>
      <c r="P454" s="40">
        <f>_xlfn.XLOOKUP(Tabla20[[#This Row],[COD]],TMES[COD],TMES[ISR])</f>
        <v>2559.6799999999998</v>
      </c>
      <c r="Q454" s="40">
        <f>_xlfn.XLOOKUP(Tabla20[[#This Row],[COD]],TMES[COD],TMES[SFS])</f>
        <v>1672</v>
      </c>
      <c r="R454" s="40">
        <f>_xlfn.XLOOKUP(Tabla20[[#This Row],[COD]],TMES[COD],TMES[AFP])</f>
        <v>1578.5</v>
      </c>
      <c r="S454" s="40">
        <f>Tabla20[[#This Row],[sbruto]]-SUM(Tabla20[[#This Row],[ISR]:[AFP]])-Tabla20[[#This Row],[sneto]]</f>
        <v>25</v>
      </c>
      <c r="T454" s="40">
        <f>_xlfn.XLOOKUP(Tabla20[[#This Row],[COD]],TMES[COD],TMES[sneto])</f>
        <v>49164.82</v>
      </c>
      <c r="U454" s="28" t="str">
        <f>_xlfn.XLOOKUP(Tabla20[[#This Row],[cedula]],Tabla11[Numero Documento],Tabla11[GEN])</f>
        <v>M</v>
      </c>
      <c r="V454" s="29" t="str">
        <f>_xlfn.XLOOKUP(Tabla20[[#This Row],[cedula]],TMODELO[Numero Documento],TMODELO[Lugar Funciones Codigo])</f>
        <v>01.83.00.09</v>
      </c>
    </row>
    <row r="455" spans="1:22">
      <c r="A455" s="38" t="s">
        <v>3051</v>
      </c>
      <c r="B455" s="38" t="s">
        <v>4793</v>
      </c>
      <c r="C455" s="38" t="s">
        <v>3088</v>
      </c>
      <c r="D455" s="38" t="str">
        <f>Tabla20[[#This Row],[cedula]]&amp;Tabla20[[#This Row],[ctapresup]]</f>
        <v>402209992762.1.1.2.08</v>
      </c>
      <c r="E455" s="38" t="s">
        <v>2785</v>
      </c>
      <c r="F455" s="38" t="str">
        <f>_xlfn.XLOOKUP(Tabla20[[#This Row],[cedula]],TMODELO[Numero Documento],TMODELO[Empleado])</f>
        <v>DAHIANNA WHITE DE LOS SANTOS</v>
      </c>
      <c r="G455" s="38" t="str">
        <f>_xlfn.XLOOKUP(Tabla20[[#This Row],[cedula]],TMODELO[Numero Documento],TMODELO[Cargo])</f>
        <v>COORDINADOR (A)</v>
      </c>
      <c r="H455" s="38" t="str">
        <f>_xlfn.XLOOKUP(Tabla20[[#This Row],[cedula]],TMODELO[Numero Documento],TMODELO[Lugar Funciones])</f>
        <v>DIRECCION DE COMUNICACIONES</v>
      </c>
      <c r="I455" s="45" t="str">
        <f>_xlfn.XLOOKUP(Tabla20[[#This Row],[cedula]],TCARRERA[CEDULA],TCARRERA[CATEGORIA DEL SERVIDOR],"")</f>
        <v/>
      </c>
      <c r="J455" s="45" t="str">
        <f>Tabla20[[#This Row],[TIPO]]</f>
        <v>TEMPORALES</v>
      </c>
      <c r="K4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5" s="24" t="str">
        <f>IF(Tabla20[[#This Row],[CARRERA]]="CARRERA ADMINISTRATIVA",Tabla20[[#This Row],[CARRERA]],Tabla20[[#This Row],[STATUS]])</f>
        <v>TEMPORALES</v>
      </c>
      <c r="M455" s="35">
        <f>IF(Tabla20[[#This Row],[TIPO]]="Temporales",_xlfn.XLOOKUP(Tabla20[[#This Row],[NOMBRE Y APELLIDO]],TFECHAS[NOMBRE Y APELLIDO],TFECHAS[DESDE]),"")</f>
        <v>44866</v>
      </c>
      <c r="N455" s="35">
        <f>IF(Tabla20[[#This Row],[TIPO]]="Temporales",_xlfn.XLOOKUP(Tabla20[[#This Row],[NOMBRE Y APELLIDO]],TFECHAS[NOMBRE Y APELLIDO],TFECHAS[HASTA]),"")</f>
        <v>45047</v>
      </c>
      <c r="O455" s="39">
        <f>_xlfn.XLOOKUP(Tabla20[[#This Row],[COD]],TMES[COD],TMES[sbruto])</f>
        <v>55000</v>
      </c>
      <c r="P455" s="41">
        <f>_xlfn.XLOOKUP(Tabla20[[#This Row],[COD]],TMES[COD],TMES[ISR])</f>
        <v>2559.6799999999998</v>
      </c>
      <c r="Q455" s="40">
        <f>_xlfn.XLOOKUP(Tabla20[[#This Row],[COD]],TMES[COD],TMES[SFS])</f>
        <v>1672</v>
      </c>
      <c r="R455" s="40">
        <f>_xlfn.XLOOKUP(Tabla20[[#This Row],[COD]],TMES[COD],TMES[AFP])</f>
        <v>1578.5</v>
      </c>
      <c r="S455" s="40">
        <f>Tabla20[[#This Row],[sbruto]]-SUM(Tabla20[[#This Row],[ISR]:[AFP]])-Tabla20[[#This Row],[sneto]]</f>
        <v>25</v>
      </c>
      <c r="T455" s="40">
        <f>_xlfn.XLOOKUP(Tabla20[[#This Row],[COD]],TMES[COD],TMES[sneto])</f>
        <v>49164.82</v>
      </c>
      <c r="U455" s="28" t="str">
        <f>_xlfn.XLOOKUP(Tabla20[[#This Row],[cedula]],Tabla11[Numero Documento],Tabla11[GEN])</f>
        <v>F</v>
      </c>
      <c r="V455" s="29" t="str">
        <f>_xlfn.XLOOKUP(Tabla20[[#This Row],[cedula]],TMODELO[Numero Documento],TMODELO[Lugar Funciones Codigo])</f>
        <v>01.83.00.09</v>
      </c>
    </row>
    <row r="456" spans="1:22">
      <c r="A456" s="38" t="s">
        <v>3051</v>
      </c>
      <c r="B456" s="38" t="s">
        <v>4793</v>
      </c>
      <c r="C456" s="38" t="s">
        <v>3088</v>
      </c>
      <c r="D456" s="38" t="str">
        <f>Tabla20[[#This Row],[cedula]]&amp;Tabla20[[#This Row],[ctapresup]]</f>
        <v>402241575582.1.1.2.08</v>
      </c>
      <c r="E456" s="38" t="s">
        <v>2755</v>
      </c>
      <c r="F456" s="38" t="str">
        <f>_xlfn.XLOOKUP(Tabla20[[#This Row],[cedula]],TMODELO[Numero Documento],TMODELO[Empleado])</f>
        <v>ALINA MARIA SANTANA ABINADER</v>
      </c>
      <c r="G456" s="38" t="str">
        <f>_xlfn.XLOOKUP(Tabla20[[#This Row],[cedula]],TMODELO[Numero Documento],TMODELO[Cargo])</f>
        <v>ANALISTA DE REDES SOCIALES</v>
      </c>
      <c r="H456" s="38" t="str">
        <f>_xlfn.XLOOKUP(Tabla20[[#This Row],[cedula]],TMODELO[Numero Documento],TMODELO[Lugar Funciones])</f>
        <v>DIRECCION DE COMUNICACIONES</v>
      </c>
      <c r="I456" s="45" t="str">
        <f>_xlfn.XLOOKUP(Tabla20[[#This Row],[cedula]],TCARRERA[CEDULA],TCARRERA[CATEGORIA DEL SERVIDOR],"")</f>
        <v/>
      </c>
      <c r="J456" s="45" t="str">
        <f>Tabla20[[#This Row],[TIPO]]</f>
        <v>TEMPORALES</v>
      </c>
      <c r="K4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6" s="24" t="str">
        <f>IF(Tabla20[[#This Row],[CARRERA]]="CARRERA ADMINISTRATIVA",Tabla20[[#This Row],[CARRERA]],Tabla20[[#This Row],[STATUS]])</f>
        <v>TEMPORALES</v>
      </c>
      <c r="M456" s="35">
        <f>IF(Tabla20[[#This Row],[TIPO]]="Temporales",_xlfn.XLOOKUP(Tabla20[[#This Row],[NOMBRE Y APELLIDO]],TFECHAS[NOMBRE Y APELLIDO],TFECHAS[DESDE]),"")</f>
        <v>44866</v>
      </c>
      <c r="N456" s="35">
        <f>IF(Tabla20[[#This Row],[TIPO]]="Temporales",_xlfn.XLOOKUP(Tabla20[[#This Row],[NOMBRE Y APELLIDO]],TFECHAS[NOMBRE Y APELLIDO],TFECHAS[HASTA]),"")</f>
        <v>45047</v>
      </c>
      <c r="O456" s="39">
        <f>_xlfn.XLOOKUP(Tabla20[[#This Row],[COD]],TMES[COD],TMES[sbruto])</f>
        <v>50000</v>
      </c>
      <c r="P456" s="44">
        <f>_xlfn.XLOOKUP(Tabla20[[#This Row],[COD]],TMES[COD],TMES[ISR])</f>
        <v>1854</v>
      </c>
      <c r="Q456" s="40">
        <f>_xlfn.XLOOKUP(Tabla20[[#This Row],[COD]],TMES[COD],TMES[SFS])</f>
        <v>1520</v>
      </c>
      <c r="R456" s="40">
        <f>_xlfn.XLOOKUP(Tabla20[[#This Row],[COD]],TMES[COD],TMES[AFP])</f>
        <v>1435</v>
      </c>
      <c r="S456" s="40">
        <f>Tabla20[[#This Row],[sbruto]]-SUM(Tabla20[[#This Row],[ISR]:[AFP]])-Tabla20[[#This Row],[sneto]]</f>
        <v>25</v>
      </c>
      <c r="T456" s="40">
        <f>_xlfn.XLOOKUP(Tabla20[[#This Row],[COD]],TMES[COD],TMES[sneto])</f>
        <v>45166</v>
      </c>
      <c r="U456" s="28" t="str">
        <f>_xlfn.XLOOKUP(Tabla20[[#This Row],[cedula]],Tabla11[Numero Documento],Tabla11[GEN])</f>
        <v>F</v>
      </c>
      <c r="V456" s="29" t="str">
        <f>_xlfn.XLOOKUP(Tabla20[[#This Row],[cedula]],TMODELO[Numero Documento],TMODELO[Lugar Funciones Codigo])</f>
        <v>01.83.00.09</v>
      </c>
    </row>
    <row r="457" spans="1:22">
      <c r="A457" s="38" t="s">
        <v>3051</v>
      </c>
      <c r="B457" s="38" t="s">
        <v>4793</v>
      </c>
      <c r="C457" s="38" t="s">
        <v>3088</v>
      </c>
      <c r="D457" s="38" t="str">
        <f>Tabla20[[#This Row],[cedula]]&amp;Tabla20[[#This Row],[ctapresup]]</f>
        <v>225005077302.1.1.2.08</v>
      </c>
      <c r="E457" s="38" t="s">
        <v>2769</v>
      </c>
      <c r="F457" s="38" t="str">
        <f>_xlfn.XLOOKUP(Tabla20[[#This Row],[cedula]],TMODELO[Numero Documento],TMODELO[Empleado])</f>
        <v>ANGEL DEMOSTENES MANZUETA MUESES</v>
      </c>
      <c r="G457" s="38" t="str">
        <f>_xlfn.XLOOKUP(Tabla20[[#This Row],[cedula]],TMODELO[Numero Documento],TMODELO[Cargo])</f>
        <v>PERIODISTA</v>
      </c>
      <c r="H457" s="38" t="str">
        <f>_xlfn.XLOOKUP(Tabla20[[#This Row],[cedula]],TMODELO[Numero Documento],TMODELO[Lugar Funciones])</f>
        <v>DIRECCION DE COMUNICACIONES</v>
      </c>
      <c r="I457" s="45" t="str">
        <f>_xlfn.XLOOKUP(Tabla20[[#This Row],[cedula]],TCARRERA[CEDULA],TCARRERA[CATEGORIA DEL SERVIDOR],"")</f>
        <v/>
      </c>
      <c r="J457" s="45" t="str">
        <f>Tabla20[[#This Row],[TIPO]]</f>
        <v>TEMPORALES</v>
      </c>
      <c r="K45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7" s="24" t="str">
        <f>IF(Tabla20[[#This Row],[CARRERA]]="CARRERA ADMINISTRATIVA",Tabla20[[#This Row],[CARRERA]],Tabla20[[#This Row],[STATUS]])</f>
        <v>TEMPORALES</v>
      </c>
      <c r="M457" s="35">
        <f>IF(Tabla20[[#This Row],[TIPO]]="Temporales",_xlfn.XLOOKUP(Tabla20[[#This Row],[NOMBRE Y APELLIDO]],TFECHAS[NOMBRE Y APELLIDO],TFECHAS[DESDE]),"")</f>
        <v>44713</v>
      </c>
      <c r="N457" s="35">
        <f>IF(Tabla20[[#This Row],[TIPO]]="Temporales",_xlfn.XLOOKUP(Tabla20[[#This Row],[NOMBRE Y APELLIDO]],TFECHAS[NOMBRE Y APELLIDO],TFECHAS[HASTA]),"")</f>
        <v>44896</v>
      </c>
      <c r="O457" s="39">
        <f>_xlfn.XLOOKUP(Tabla20[[#This Row],[COD]],TMES[COD],TMES[sbruto])</f>
        <v>50000</v>
      </c>
      <c r="P457" s="41">
        <f>_xlfn.XLOOKUP(Tabla20[[#This Row],[COD]],TMES[COD],TMES[ISR])</f>
        <v>1854</v>
      </c>
      <c r="Q457" s="40">
        <f>_xlfn.XLOOKUP(Tabla20[[#This Row],[COD]],TMES[COD],TMES[SFS])</f>
        <v>1520</v>
      </c>
      <c r="R457" s="40">
        <f>_xlfn.XLOOKUP(Tabla20[[#This Row],[COD]],TMES[COD],TMES[AFP])</f>
        <v>1435</v>
      </c>
      <c r="S457" s="40">
        <f>Tabla20[[#This Row],[sbruto]]-SUM(Tabla20[[#This Row],[ISR]:[AFP]])-Tabla20[[#This Row],[sneto]]</f>
        <v>25</v>
      </c>
      <c r="T457" s="40">
        <f>_xlfn.XLOOKUP(Tabla20[[#This Row],[COD]],TMES[COD],TMES[sneto])</f>
        <v>45166</v>
      </c>
      <c r="U457" s="28" t="str">
        <f>_xlfn.XLOOKUP(Tabla20[[#This Row],[cedula]],Tabla11[Numero Documento],Tabla11[GEN])</f>
        <v>M</v>
      </c>
      <c r="V457" s="29" t="str">
        <f>_xlfn.XLOOKUP(Tabla20[[#This Row],[cedula]],TMODELO[Numero Documento],TMODELO[Lugar Funciones Codigo])</f>
        <v>01.83.00.09</v>
      </c>
    </row>
    <row r="458" spans="1:22">
      <c r="A458" s="38" t="s">
        <v>3051</v>
      </c>
      <c r="B458" s="38" t="s">
        <v>4793</v>
      </c>
      <c r="C458" s="38" t="s">
        <v>3088</v>
      </c>
      <c r="D458" s="38" t="str">
        <f>Tabla20[[#This Row],[cedula]]&amp;Tabla20[[#This Row],[ctapresup]]</f>
        <v>051002178592.1.1.2.08</v>
      </c>
      <c r="E458" s="38" t="s">
        <v>2810</v>
      </c>
      <c r="F458" s="38" t="str">
        <f>_xlfn.XLOOKUP(Tabla20[[#This Row],[cedula]],TMODELO[Numero Documento],TMODELO[Empleado])</f>
        <v>IVETTE AWILDA RODRIGUEZ PAULINO</v>
      </c>
      <c r="G458" s="38" t="str">
        <f>_xlfn.XLOOKUP(Tabla20[[#This Row],[cedula]],TMODELO[Numero Documento],TMODELO[Cargo])</f>
        <v>COORDINADOR DE AUDIOVISUALES</v>
      </c>
      <c r="H458" s="38" t="str">
        <f>_xlfn.XLOOKUP(Tabla20[[#This Row],[cedula]],TMODELO[Numero Documento],TMODELO[Lugar Funciones])</f>
        <v>DIRECCION DE COMUNICACIONES</v>
      </c>
      <c r="I458" s="45" t="str">
        <f>_xlfn.XLOOKUP(Tabla20[[#This Row],[cedula]],TCARRERA[CEDULA],TCARRERA[CATEGORIA DEL SERVIDOR],"")</f>
        <v/>
      </c>
      <c r="J458" s="45" t="str">
        <f>Tabla20[[#This Row],[TIPO]]</f>
        <v>TEMPORALES</v>
      </c>
      <c r="K4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8" s="31" t="str">
        <f>IF(Tabla20[[#This Row],[CARRERA]]="CARRERA ADMINISTRATIVA",Tabla20[[#This Row],[CARRERA]],Tabla20[[#This Row],[STATUS]])</f>
        <v>TEMPORALES</v>
      </c>
      <c r="M458" s="34">
        <f>IF(Tabla20[[#This Row],[TIPO]]="Temporales",_xlfn.XLOOKUP(Tabla20[[#This Row],[NOMBRE Y APELLIDO]],TFECHAS[NOMBRE Y APELLIDO],TFECHAS[DESDE]),"")</f>
        <v>44835</v>
      </c>
      <c r="N458" s="34">
        <f>IF(Tabla20[[#This Row],[TIPO]]="Temporales",_xlfn.XLOOKUP(Tabla20[[#This Row],[NOMBRE Y APELLIDO]],TFECHAS[NOMBRE Y APELLIDO],TFECHAS[HASTA]),"")</f>
        <v>45017</v>
      </c>
      <c r="O458" s="39">
        <f>_xlfn.XLOOKUP(Tabla20[[#This Row],[COD]],TMES[COD],TMES[sbruto])</f>
        <v>50000</v>
      </c>
      <c r="P458" s="41">
        <f>_xlfn.XLOOKUP(Tabla20[[#This Row],[COD]],TMES[COD],TMES[ISR])</f>
        <v>1854</v>
      </c>
      <c r="Q458" s="40">
        <f>_xlfn.XLOOKUP(Tabla20[[#This Row],[COD]],TMES[COD],TMES[SFS])</f>
        <v>1520</v>
      </c>
      <c r="R458" s="40">
        <f>_xlfn.XLOOKUP(Tabla20[[#This Row],[COD]],TMES[COD],TMES[AFP])</f>
        <v>1435</v>
      </c>
      <c r="S458" s="40">
        <f>Tabla20[[#This Row],[sbruto]]-SUM(Tabla20[[#This Row],[ISR]:[AFP]])-Tabla20[[#This Row],[sneto]]</f>
        <v>25</v>
      </c>
      <c r="T458" s="40">
        <f>_xlfn.XLOOKUP(Tabla20[[#This Row],[COD]],TMES[COD],TMES[sneto])</f>
        <v>45166</v>
      </c>
      <c r="U458" s="28" t="str">
        <f>_xlfn.XLOOKUP(Tabla20[[#This Row],[cedula]],Tabla11[Numero Documento],Tabla11[GEN])</f>
        <v>F</v>
      </c>
      <c r="V458" s="29" t="str">
        <f>_xlfn.XLOOKUP(Tabla20[[#This Row],[cedula]],TMODELO[Numero Documento],TMODELO[Lugar Funciones Codigo])</f>
        <v>01.83.00.09</v>
      </c>
    </row>
    <row r="459" spans="1:22">
      <c r="A459" s="38" t="s">
        <v>3051</v>
      </c>
      <c r="B459" s="38" t="s">
        <v>4793</v>
      </c>
      <c r="C459" s="38" t="s">
        <v>3088</v>
      </c>
      <c r="D459" s="38" t="str">
        <f>Tabla20[[#This Row],[cedula]]&amp;Tabla20[[#This Row],[ctapresup]]</f>
        <v>001107466332.1.1.2.08</v>
      </c>
      <c r="E459" s="38" t="s">
        <v>2844</v>
      </c>
      <c r="F459" s="38" t="str">
        <f>_xlfn.XLOOKUP(Tabla20[[#This Row],[cedula]],TMODELO[Numero Documento],TMODELO[Empleado])</f>
        <v>MAUVIE LIDWISKA ESPINOSA GARCIA</v>
      </c>
      <c r="G459" s="38" t="str">
        <f>_xlfn.XLOOKUP(Tabla20[[#This Row],[cedula]],TMODELO[Numero Documento],TMODELO[Cargo])</f>
        <v>PERIODISTA</v>
      </c>
      <c r="H459" s="38" t="str">
        <f>_xlfn.XLOOKUP(Tabla20[[#This Row],[cedula]],TMODELO[Numero Documento],TMODELO[Lugar Funciones])</f>
        <v>DIRECCION DE COMUNICACIONES</v>
      </c>
      <c r="I459" s="45" t="str">
        <f>_xlfn.XLOOKUP(Tabla20[[#This Row],[cedula]],TCARRERA[CEDULA],TCARRERA[CATEGORIA DEL SERVIDOR],"")</f>
        <v/>
      </c>
      <c r="J459" s="45" t="str">
        <f>Tabla20[[#This Row],[TIPO]]</f>
        <v>TEMPORALES</v>
      </c>
      <c r="K45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9" s="24" t="str">
        <f>IF(Tabla20[[#This Row],[CARRERA]]="CARRERA ADMINISTRATIVA",Tabla20[[#This Row],[CARRERA]],Tabla20[[#This Row],[STATUS]])</f>
        <v>TEMPORALES</v>
      </c>
      <c r="M459" s="35">
        <f>IF(Tabla20[[#This Row],[TIPO]]="Temporales",_xlfn.XLOOKUP(Tabla20[[#This Row],[NOMBRE Y APELLIDO]],TFECHAS[NOMBRE Y APELLIDO],TFECHAS[DESDE]),"")</f>
        <v>44713</v>
      </c>
      <c r="N459" s="35">
        <f>IF(Tabla20[[#This Row],[TIPO]]="Temporales",_xlfn.XLOOKUP(Tabla20[[#This Row],[NOMBRE Y APELLIDO]],TFECHAS[NOMBRE Y APELLIDO],TFECHAS[HASTA]),"")</f>
        <v>44896</v>
      </c>
      <c r="O459" s="39">
        <f>_xlfn.XLOOKUP(Tabla20[[#This Row],[COD]],TMES[COD],TMES[sbruto])</f>
        <v>50000</v>
      </c>
      <c r="P459" s="44">
        <f>_xlfn.XLOOKUP(Tabla20[[#This Row],[COD]],TMES[COD],TMES[ISR])</f>
        <v>1854</v>
      </c>
      <c r="Q459" s="40">
        <f>_xlfn.XLOOKUP(Tabla20[[#This Row],[COD]],TMES[COD],TMES[SFS])</f>
        <v>1520</v>
      </c>
      <c r="R459" s="40">
        <f>_xlfn.XLOOKUP(Tabla20[[#This Row],[COD]],TMES[COD],TMES[AFP])</f>
        <v>1435</v>
      </c>
      <c r="S459" s="40">
        <f>Tabla20[[#This Row],[sbruto]]-SUM(Tabla20[[#This Row],[ISR]:[AFP]])-Tabla20[[#This Row],[sneto]]</f>
        <v>25</v>
      </c>
      <c r="T459" s="40">
        <f>_xlfn.XLOOKUP(Tabla20[[#This Row],[COD]],TMES[COD],TMES[sneto])</f>
        <v>45166</v>
      </c>
      <c r="U459" s="28" t="str">
        <f>_xlfn.XLOOKUP(Tabla20[[#This Row],[cedula]],Tabla11[Numero Documento],Tabla11[GEN])</f>
        <v>F</v>
      </c>
      <c r="V459" s="29" t="str">
        <f>_xlfn.XLOOKUP(Tabla20[[#This Row],[cedula]],TMODELO[Numero Documento],TMODELO[Lugar Funciones Codigo])</f>
        <v>01.83.00.09</v>
      </c>
    </row>
    <row r="460" spans="1:22">
      <c r="A460" s="38" t="s">
        <v>3051</v>
      </c>
      <c r="B460" s="38" t="s">
        <v>4793</v>
      </c>
      <c r="C460" s="38" t="s">
        <v>3088</v>
      </c>
      <c r="D460" s="38" t="str">
        <f>Tabla20[[#This Row],[cedula]]&amp;Tabla20[[#This Row],[ctapresup]]</f>
        <v>402237441742.1.1.2.08</v>
      </c>
      <c r="E460" s="38" t="s">
        <v>4826</v>
      </c>
      <c r="F460" s="38" t="str">
        <f>_xlfn.XLOOKUP(Tabla20[[#This Row],[cedula]],TMODELO[Numero Documento],TMODELO[Empleado])</f>
        <v>YLONKA ROCIO DIAZ CORONA</v>
      </c>
      <c r="G460" s="38" t="str">
        <f>_xlfn.XLOOKUP(Tabla20[[#This Row],[cedula]],TMODELO[Numero Documento],TMODELO[Cargo])</f>
        <v>PERIODISTA</v>
      </c>
      <c r="H460" s="38" t="str">
        <f>_xlfn.XLOOKUP(Tabla20[[#This Row],[cedula]],TMODELO[Numero Documento],TMODELO[Lugar Funciones])</f>
        <v>DIRECCION DE COMUNICACIONES</v>
      </c>
      <c r="I460" s="45" t="str">
        <f>_xlfn.XLOOKUP(Tabla20[[#This Row],[cedula]],TCARRERA[CEDULA],TCARRERA[CATEGORIA DEL SERVIDOR],"")</f>
        <v/>
      </c>
      <c r="J460" s="45" t="str">
        <f>Tabla20[[#This Row],[TIPO]]</f>
        <v>TEMPORALES</v>
      </c>
      <c r="K4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0" s="24" t="str">
        <f>IF(Tabla20[[#This Row],[CARRERA]]="CARRERA ADMINISTRATIVA",Tabla20[[#This Row],[CARRERA]],Tabla20[[#This Row],[STATUS]])</f>
        <v>TEMPORALES</v>
      </c>
      <c r="M460" s="35">
        <f>IF(Tabla20[[#This Row],[TIPO]]="Temporales",_xlfn.XLOOKUP(Tabla20[[#This Row],[NOMBRE Y APELLIDO]],TFECHAS[NOMBRE Y APELLIDO],TFECHAS[DESDE]),"")</f>
        <v>44866</v>
      </c>
      <c r="N460" s="35">
        <f>IF(Tabla20[[#This Row],[TIPO]]="Temporales",_xlfn.XLOOKUP(Tabla20[[#This Row],[NOMBRE Y APELLIDO]],TFECHAS[NOMBRE Y APELLIDO],TFECHAS[HASTA]),"")</f>
        <v>45047</v>
      </c>
      <c r="O460" s="39">
        <f>_xlfn.XLOOKUP(Tabla20[[#This Row],[COD]],TMES[COD],TMES[sbruto])</f>
        <v>45000</v>
      </c>
      <c r="P460" s="41">
        <f>_xlfn.XLOOKUP(Tabla20[[#This Row],[COD]],TMES[COD],TMES[ISR])</f>
        <v>1148.33</v>
      </c>
      <c r="Q460" s="40">
        <f>_xlfn.XLOOKUP(Tabla20[[#This Row],[COD]],TMES[COD],TMES[SFS])</f>
        <v>1368</v>
      </c>
      <c r="R460" s="40">
        <f>_xlfn.XLOOKUP(Tabla20[[#This Row],[COD]],TMES[COD],TMES[AFP])</f>
        <v>1291.5</v>
      </c>
      <c r="S460" s="40">
        <f>Tabla20[[#This Row],[sbruto]]-SUM(Tabla20[[#This Row],[ISR]:[AFP]])-Tabla20[[#This Row],[sneto]]</f>
        <v>25</v>
      </c>
      <c r="T460" s="40">
        <f>_xlfn.XLOOKUP(Tabla20[[#This Row],[COD]],TMES[COD],TMES[sneto])</f>
        <v>41167.17</v>
      </c>
      <c r="U460" s="28" t="str">
        <f>_xlfn.XLOOKUP(Tabla20[[#This Row],[cedula]],Tabla11[Numero Documento],Tabla11[GEN])</f>
        <v>F</v>
      </c>
      <c r="V460" s="29" t="str">
        <f>_xlfn.XLOOKUP(Tabla20[[#This Row],[cedula]],TMODELO[Numero Documento],TMODELO[Lugar Funciones Codigo])</f>
        <v>01.83.00.09</v>
      </c>
    </row>
    <row r="461" spans="1:22">
      <c r="A461" s="38" t="s">
        <v>3051</v>
      </c>
      <c r="B461" s="38" t="s">
        <v>4793</v>
      </c>
      <c r="C461" s="38" t="s">
        <v>3088</v>
      </c>
      <c r="D461" s="38" t="str">
        <f>Tabla20[[#This Row],[cedula]]&amp;Tabla20[[#This Row],[ctapresup]]</f>
        <v>402224930622.1.1.2.08</v>
      </c>
      <c r="E461" s="38" t="s">
        <v>2765</v>
      </c>
      <c r="F461" s="38" t="str">
        <f>_xlfn.XLOOKUP(Tabla20[[#This Row],[cedula]],TMODELO[Numero Documento],TMODELO[Empleado])</f>
        <v>ANDREA SUHEIDY TERRERO GARCIA</v>
      </c>
      <c r="G461" s="38" t="str">
        <f>_xlfn.XLOOKUP(Tabla20[[#This Row],[cedula]],TMODELO[Numero Documento],TMODELO[Cargo])</f>
        <v>PERIODISTA</v>
      </c>
      <c r="H461" s="38" t="str">
        <f>_xlfn.XLOOKUP(Tabla20[[#This Row],[cedula]],TMODELO[Numero Documento],TMODELO[Lugar Funciones])</f>
        <v>DIRECCION DE COMUNICACIONES</v>
      </c>
      <c r="I461" s="45" t="str">
        <f>_xlfn.XLOOKUP(Tabla20[[#This Row],[cedula]],TCARRERA[CEDULA],TCARRERA[CATEGORIA DEL SERVIDOR],"")</f>
        <v/>
      </c>
      <c r="J461" s="45" t="str">
        <f>Tabla20[[#This Row],[TIPO]]</f>
        <v>TEMPORALES</v>
      </c>
      <c r="K4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1" s="24" t="str">
        <f>IF(Tabla20[[#This Row],[CARRERA]]="CARRERA ADMINISTRATIVA",Tabla20[[#This Row],[CARRERA]],Tabla20[[#This Row],[STATUS]])</f>
        <v>TEMPORALES</v>
      </c>
      <c r="M461" s="35">
        <f>IF(Tabla20[[#This Row],[TIPO]]="Temporales",_xlfn.XLOOKUP(Tabla20[[#This Row],[NOMBRE Y APELLIDO]],TFECHAS[NOMBRE Y APELLIDO],TFECHAS[DESDE]),"")</f>
        <v>44866</v>
      </c>
      <c r="N461" s="35">
        <f>IF(Tabla20[[#This Row],[TIPO]]="Temporales",_xlfn.XLOOKUP(Tabla20[[#This Row],[NOMBRE Y APELLIDO]],TFECHAS[NOMBRE Y APELLIDO],TFECHAS[HASTA]),"")</f>
        <v>45047</v>
      </c>
      <c r="O461" s="39">
        <f>_xlfn.XLOOKUP(Tabla20[[#This Row],[COD]],TMES[COD],TMES[sbruto])</f>
        <v>35000</v>
      </c>
      <c r="P461" s="41">
        <f>_xlfn.XLOOKUP(Tabla20[[#This Row],[COD]],TMES[COD],TMES[ISR])</f>
        <v>0</v>
      </c>
      <c r="Q461" s="40">
        <f>_xlfn.XLOOKUP(Tabla20[[#This Row],[COD]],TMES[COD],TMES[SFS])</f>
        <v>1064</v>
      </c>
      <c r="R461" s="40">
        <f>_xlfn.XLOOKUP(Tabla20[[#This Row],[COD]],TMES[COD],TMES[AFP])</f>
        <v>1004.5</v>
      </c>
      <c r="S461" s="40">
        <f>Tabla20[[#This Row],[sbruto]]-SUM(Tabla20[[#This Row],[ISR]:[AFP]])-Tabla20[[#This Row],[sneto]]</f>
        <v>25</v>
      </c>
      <c r="T461" s="40">
        <f>_xlfn.XLOOKUP(Tabla20[[#This Row],[COD]],TMES[COD],TMES[sneto])</f>
        <v>32906.5</v>
      </c>
      <c r="U461" s="28" t="str">
        <f>_xlfn.XLOOKUP(Tabla20[[#This Row],[cedula]],Tabla11[Numero Documento],Tabla11[GEN])</f>
        <v>F</v>
      </c>
      <c r="V461" s="29" t="str">
        <f>_xlfn.XLOOKUP(Tabla20[[#This Row],[cedula]],TMODELO[Numero Documento],TMODELO[Lugar Funciones Codigo])</f>
        <v>01.83.00.09</v>
      </c>
    </row>
    <row r="462" spans="1:22" hidden="1">
      <c r="A462" s="38" t="s">
        <v>3052</v>
      </c>
      <c r="B462" s="38" t="s">
        <v>11</v>
      </c>
      <c r="C462" s="38" t="s">
        <v>3088</v>
      </c>
      <c r="D462" s="38" t="str">
        <f>Tabla20[[#This Row],[cedula]]&amp;Tabla20[[#This Row],[ctapresup]]</f>
        <v>228000117892.1.1.1.01</v>
      </c>
      <c r="E462" s="38" t="s">
        <v>2111</v>
      </c>
      <c r="F462" s="38" t="str">
        <f>_xlfn.XLOOKUP(Tabla20[[#This Row],[cedula]],TMODELO[Numero Documento],TMODELO[Empleado])</f>
        <v>GUADALUPE LISSETTE RUBIO GARCIA</v>
      </c>
      <c r="G462" s="38" t="str">
        <f>_xlfn.XLOOKUP(Tabla20[[#This Row],[cedula]],TMODELO[Numero Documento],TMODELO[Cargo])</f>
        <v>ANALISTA</v>
      </c>
      <c r="H462" s="38" t="str">
        <f>_xlfn.XLOOKUP(Tabla20[[#This Row],[cedula]],TMODELO[Numero Documento],TMODELO[Lugar Funciones])</f>
        <v>DIRECCION DE PLANIFICACION Y DESARROLLO</v>
      </c>
      <c r="I462" s="45" t="str">
        <f>_xlfn.XLOOKUP(Tabla20[[#This Row],[cedula]],TCARRERA[CEDULA],TCARRERA[CATEGORIA DEL SERVIDOR],"")</f>
        <v/>
      </c>
      <c r="J462" s="45" t="str">
        <f>Tabla20[[#This Row],[TIPO]]</f>
        <v>FIJO</v>
      </c>
      <c r="K46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62" s="24" t="str">
        <f>IF(Tabla20[[#This Row],[CARRERA]]="CARRERA ADMINISTRATIVA",Tabla20[[#This Row],[CARRERA]],Tabla20[[#This Row],[STATUS]])</f>
        <v>FIJO</v>
      </c>
      <c r="M462" s="35" t="str">
        <f>IF(Tabla20[[#This Row],[TIPO]]="Temporales",_xlfn.XLOOKUP(Tabla20[[#This Row],[NOMBRE Y APELLIDO]],TFECHAS[NOMBRE Y APELLIDO],TFECHAS[DESDE]),"")</f>
        <v/>
      </c>
      <c r="N462" s="35" t="str">
        <f>IF(Tabla20[[#This Row],[TIPO]]="Temporales",_xlfn.XLOOKUP(Tabla20[[#This Row],[NOMBRE Y APELLIDO]],TFECHAS[NOMBRE Y APELLIDO],TFECHAS[HASTA]),"")</f>
        <v/>
      </c>
      <c r="O462" s="39">
        <f>_xlfn.XLOOKUP(Tabla20[[#This Row],[COD]],TMES[COD],TMES[sbruto])</f>
        <v>65000</v>
      </c>
      <c r="P462" s="41">
        <f>_xlfn.XLOOKUP(Tabla20[[#This Row],[COD]],TMES[COD],TMES[ISR])</f>
        <v>4427.58</v>
      </c>
      <c r="Q462" s="40">
        <f>_xlfn.XLOOKUP(Tabla20[[#This Row],[COD]],TMES[COD],TMES[SFS])</f>
        <v>1976</v>
      </c>
      <c r="R462" s="40">
        <f>_xlfn.XLOOKUP(Tabla20[[#This Row],[COD]],TMES[COD],TMES[AFP])</f>
        <v>1865.5</v>
      </c>
      <c r="S462" s="40">
        <f>Tabla20[[#This Row],[sbruto]]-SUM(Tabla20[[#This Row],[ISR]:[AFP]])-Tabla20[[#This Row],[sneto]]</f>
        <v>25</v>
      </c>
      <c r="T462" s="40">
        <f>_xlfn.XLOOKUP(Tabla20[[#This Row],[COD]],TMES[COD],TMES[sneto])</f>
        <v>56705.919999999998</v>
      </c>
      <c r="U462" s="28" t="str">
        <f>_xlfn.XLOOKUP(Tabla20[[#This Row],[cedula]],Tabla11[Numero Documento],Tabla11[GEN])</f>
        <v>F</v>
      </c>
      <c r="V462" s="29" t="str">
        <f>_xlfn.XLOOKUP(Tabla20[[#This Row],[cedula]],TMODELO[Numero Documento],TMODELO[Lugar Funciones Codigo])</f>
        <v>01.83.00.10</v>
      </c>
    </row>
    <row r="463" spans="1:22" hidden="1">
      <c r="A463" s="38" t="s">
        <v>3052</v>
      </c>
      <c r="B463" s="38" t="s">
        <v>11</v>
      </c>
      <c r="C463" s="38" t="s">
        <v>3088</v>
      </c>
      <c r="D463" s="38" t="str">
        <f>Tabla20[[#This Row],[cedula]]&amp;Tabla20[[#This Row],[ctapresup]]</f>
        <v>402232507682.1.1.1.01</v>
      </c>
      <c r="E463" s="38" t="s">
        <v>2169</v>
      </c>
      <c r="F463" s="38" t="str">
        <f>_xlfn.XLOOKUP(Tabla20[[#This Row],[cedula]],TMODELO[Numero Documento],TMODELO[Empleado])</f>
        <v>LOURDES YDALIZA SUZAÑA</v>
      </c>
      <c r="G463" s="38" t="str">
        <f>_xlfn.XLOOKUP(Tabla20[[#This Row],[cedula]],TMODELO[Numero Documento],TMODELO[Cargo])</f>
        <v>SECRETARIA</v>
      </c>
      <c r="H463" s="38" t="str">
        <f>_xlfn.XLOOKUP(Tabla20[[#This Row],[cedula]],TMODELO[Numero Documento],TMODELO[Lugar Funciones])</f>
        <v>DIRECCION DE PLANIFICACION Y DESARROLLO</v>
      </c>
      <c r="I463" s="45" t="str">
        <f>_xlfn.XLOOKUP(Tabla20[[#This Row],[cedula]],TCARRERA[CEDULA],TCARRERA[CATEGORIA DEL SERVIDOR],"")</f>
        <v/>
      </c>
      <c r="J463" s="45" t="str">
        <f>Tabla20[[#This Row],[TIPO]]</f>
        <v>FIJO</v>
      </c>
      <c r="K46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63" s="24" t="str">
        <f>IF(Tabla20[[#This Row],[CARRERA]]="CARRERA ADMINISTRATIVA",Tabla20[[#This Row],[CARRERA]],Tabla20[[#This Row],[STATUS]])</f>
        <v>ESTATUTO SIMPLIFICADO</v>
      </c>
      <c r="M463" s="35" t="str">
        <f>IF(Tabla20[[#This Row],[TIPO]]="Temporales",_xlfn.XLOOKUP(Tabla20[[#This Row],[NOMBRE Y APELLIDO]],TFECHAS[NOMBRE Y APELLIDO],TFECHAS[DESDE]),"")</f>
        <v/>
      </c>
      <c r="N463" s="35" t="str">
        <f>IF(Tabla20[[#This Row],[TIPO]]="Temporales",_xlfn.XLOOKUP(Tabla20[[#This Row],[NOMBRE Y APELLIDO]],TFECHAS[NOMBRE Y APELLIDO],TFECHAS[HASTA]),"")</f>
        <v/>
      </c>
      <c r="O463" s="39">
        <f>_xlfn.XLOOKUP(Tabla20[[#This Row],[COD]],TMES[COD],TMES[sbruto])</f>
        <v>35000</v>
      </c>
      <c r="P463" s="44">
        <f>_xlfn.XLOOKUP(Tabla20[[#This Row],[COD]],TMES[COD],TMES[ISR])</f>
        <v>0</v>
      </c>
      <c r="Q463" s="40">
        <f>_xlfn.XLOOKUP(Tabla20[[#This Row],[COD]],TMES[COD],TMES[SFS])</f>
        <v>1064</v>
      </c>
      <c r="R463" s="40">
        <f>_xlfn.XLOOKUP(Tabla20[[#This Row],[COD]],TMES[COD],TMES[AFP])</f>
        <v>1004.5</v>
      </c>
      <c r="S463" s="40">
        <f>Tabla20[[#This Row],[sbruto]]-SUM(Tabla20[[#This Row],[ISR]:[AFP]])-Tabla20[[#This Row],[sneto]]</f>
        <v>25</v>
      </c>
      <c r="T463" s="40">
        <f>_xlfn.XLOOKUP(Tabla20[[#This Row],[COD]],TMES[COD],TMES[sneto])</f>
        <v>32906.5</v>
      </c>
      <c r="U463" s="28" t="str">
        <f>_xlfn.XLOOKUP(Tabla20[[#This Row],[cedula]],Tabla11[Numero Documento],Tabla11[GEN])</f>
        <v>F</v>
      </c>
      <c r="V463" s="29" t="str">
        <f>_xlfn.XLOOKUP(Tabla20[[#This Row],[cedula]],TMODELO[Numero Documento],TMODELO[Lugar Funciones Codigo])</f>
        <v>01.83.00.10</v>
      </c>
    </row>
    <row r="464" spans="1:22" hidden="1">
      <c r="A464" s="38" t="s">
        <v>3052</v>
      </c>
      <c r="B464" s="38" t="s">
        <v>11</v>
      </c>
      <c r="C464" s="38" t="s">
        <v>3088</v>
      </c>
      <c r="D464" s="38" t="str">
        <f>Tabla20[[#This Row],[cedula]]&amp;Tabla20[[#This Row],[ctapresup]]</f>
        <v>223006870542.1.1.1.01</v>
      </c>
      <c r="E464" s="38" t="s">
        <v>1423</v>
      </c>
      <c r="F464" s="38" t="str">
        <f>_xlfn.XLOOKUP(Tabla20[[#This Row],[cedula]],TMODELO[Numero Documento],TMODELO[Empleado])</f>
        <v>ESTHEFANY AMINTA PEREZ ADAMES</v>
      </c>
      <c r="G464" s="38" t="str">
        <f>_xlfn.XLOOKUP(Tabla20[[#This Row],[cedula]],TMODELO[Numero Documento],TMODELO[Cargo])</f>
        <v>GUIA BILINGUE</v>
      </c>
      <c r="H464" s="38" t="str">
        <f>_xlfn.XLOOKUP(Tabla20[[#This Row],[cedula]],TMODELO[Numero Documento],TMODELO[Lugar Funciones])</f>
        <v>DIRECCION DE PLANIFICACION Y DESARROLLO</v>
      </c>
      <c r="I464" s="45" t="str">
        <f>_xlfn.XLOOKUP(Tabla20[[#This Row],[cedula]],TCARRERA[CEDULA],TCARRERA[CATEGORIA DEL SERVIDOR],"")</f>
        <v>CARRERA ADMINISTRATIVA</v>
      </c>
      <c r="J464" s="45" t="str">
        <f>Tabla20[[#This Row],[TIPO]]</f>
        <v>FIJO</v>
      </c>
      <c r="K4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64" s="24" t="str">
        <f>IF(Tabla20[[#This Row],[CARRERA]]="CARRERA ADMINISTRATIVA",Tabla20[[#This Row],[CARRERA]],Tabla20[[#This Row],[STATUS]])</f>
        <v>CARRERA ADMINISTRATIVA</v>
      </c>
      <c r="M464" s="35" t="str">
        <f>IF(Tabla20[[#This Row],[TIPO]]="Temporales",_xlfn.XLOOKUP(Tabla20[[#This Row],[NOMBRE Y APELLIDO]],TFECHAS[NOMBRE Y APELLIDO],TFECHAS[DESDE]),"")</f>
        <v/>
      </c>
      <c r="N464" s="35" t="str">
        <f>IF(Tabla20[[#This Row],[TIPO]]="Temporales",_xlfn.XLOOKUP(Tabla20[[#This Row],[NOMBRE Y APELLIDO]],TFECHAS[NOMBRE Y APELLIDO],TFECHAS[HASTA]),"")</f>
        <v/>
      </c>
      <c r="O464" s="39">
        <f>_xlfn.XLOOKUP(Tabla20[[#This Row],[COD]],TMES[COD],TMES[sbruto])</f>
        <v>28000</v>
      </c>
      <c r="P464" s="41">
        <f>_xlfn.XLOOKUP(Tabla20[[#This Row],[COD]],TMES[COD],TMES[ISR])</f>
        <v>0</v>
      </c>
      <c r="Q464" s="40">
        <f>_xlfn.XLOOKUP(Tabla20[[#This Row],[COD]],TMES[COD],TMES[SFS])</f>
        <v>851.2</v>
      </c>
      <c r="R464" s="40">
        <f>_xlfn.XLOOKUP(Tabla20[[#This Row],[COD]],TMES[COD],TMES[AFP])</f>
        <v>803.6</v>
      </c>
      <c r="S464" s="40">
        <f>Tabla20[[#This Row],[sbruto]]-SUM(Tabla20[[#This Row],[ISR]:[AFP]])-Tabla20[[#This Row],[sneto]]</f>
        <v>3149.9000000000015</v>
      </c>
      <c r="T464" s="40">
        <f>_xlfn.XLOOKUP(Tabla20[[#This Row],[COD]],TMES[COD],TMES[sneto])</f>
        <v>23195.3</v>
      </c>
      <c r="U464" s="28" t="str">
        <f>_xlfn.XLOOKUP(Tabla20[[#This Row],[cedula]],Tabla11[Numero Documento],Tabla11[GEN])</f>
        <v>F</v>
      </c>
      <c r="V464" s="29" t="str">
        <f>_xlfn.XLOOKUP(Tabla20[[#This Row],[cedula]],TMODELO[Numero Documento],TMODELO[Lugar Funciones Codigo])</f>
        <v>01.83.00.10</v>
      </c>
    </row>
    <row r="465" spans="1:22">
      <c r="A465" s="38" t="s">
        <v>3051</v>
      </c>
      <c r="B465" s="38" t="s">
        <v>4793</v>
      </c>
      <c r="C465" s="38" t="s">
        <v>3088</v>
      </c>
      <c r="D465" s="38" t="str">
        <f>Tabla20[[#This Row],[cedula]]&amp;Tabla20[[#This Row],[ctapresup]]</f>
        <v>001178378152.1.1.2.08</v>
      </c>
      <c r="E465" s="38" t="s">
        <v>3056</v>
      </c>
      <c r="F465" s="38" t="str">
        <f>_xlfn.XLOOKUP(Tabla20[[#This Row],[cedula]],TMODELO[Numero Documento],TMODELO[Empleado])</f>
        <v>LORENA DEL PILAR VALENZUELA SOUSA</v>
      </c>
      <c r="G465" s="38" t="str">
        <f>_xlfn.XLOOKUP(Tabla20[[#This Row],[cedula]],TMODELO[Numero Documento],TMODELO[Cargo])</f>
        <v>DIRECTOR (A)</v>
      </c>
      <c r="H465" s="38" t="str">
        <f>_xlfn.XLOOKUP(Tabla20[[#This Row],[cedula]],TMODELO[Numero Documento],TMODELO[Lugar Funciones])</f>
        <v>DIRECCION DE PLANIFICACION Y DESARROLLO</v>
      </c>
      <c r="I465" s="45" t="str">
        <f>_xlfn.XLOOKUP(Tabla20[[#This Row],[cedula]],TCARRERA[CEDULA],TCARRERA[CATEGORIA DEL SERVIDOR],"")</f>
        <v/>
      </c>
      <c r="J465" s="45" t="str">
        <f>Tabla20[[#This Row],[TIPO]]</f>
        <v>TEMPORALES</v>
      </c>
      <c r="K46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5" s="24" t="str">
        <f>IF(Tabla20[[#This Row],[CARRERA]]="CARRERA ADMINISTRATIVA",Tabla20[[#This Row],[CARRERA]],Tabla20[[#This Row],[STATUS]])</f>
        <v>TEMPORALES</v>
      </c>
      <c r="M465" s="35">
        <f>IF(Tabla20[[#This Row],[TIPO]]="Temporales",_xlfn.XLOOKUP(Tabla20[[#This Row],[NOMBRE Y APELLIDO]],TFECHAS[NOMBRE Y APELLIDO],TFECHAS[DESDE]),"")</f>
        <v>44718</v>
      </c>
      <c r="N465" s="35">
        <f>IF(Tabla20[[#This Row],[TIPO]]="Temporales",_xlfn.XLOOKUP(Tabla20[[#This Row],[NOMBRE Y APELLIDO]],TFECHAS[NOMBRE Y APELLIDO],TFECHAS[HASTA]),"")</f>
        <v>44901</v>
      </c>
      <c r="O465" s="39">
        <f>_xlfn.XLOOKUP(Tabla20[[#This Row],[COD]],TMES[COD],TMES[sbruto])</f>
        <v>165000</v>
      </c>
      <c r="P465" s="44">
        <f>_xlfn.XLOOKUP(Tabla20[[#This Row],[COD]],TMES[COD],TMES[ISR])</f>
        <v>26656.82</v>
      </c>
      <c r="Q465" s="42">
        <f>_xlfn.XLOOKUP(Tabla20[[#This Row],[COD]],TMES[COD],TMES[SFS])</f>
        <v>4943.8</v>
      </c>
      <c r="R465" s="42">
        <f>_xlfn.XLOOKUP(Tabla20[[#This Row],[COD]],TMES[COD],TMES[AFP])</f>
        <v>4735.5</v>
      </c>
      <c r="S465" s="40">
        <f>Tabla20[[#This Row],[sbruto]]-SUM(Tabla20[[#This Row],[ISR]:[AFP]])-Tabla20[[#This Row],[sneto]]</f>
        <v>3049.9000000000087</v>
      </c>
      <c r="T465" s="42">
        <f>_xlfn.XLOOKUP(Tabla20[[#This Row],[COD]],TMES[COD],TMES[sneto])</f>
        <v>125613.98</v>
      </c>
      <c r="U465" s="28" t="str">
        <f>_xlfn.XLOOKUP(Tabla20[[#This Row],[cedula]],Tabla11[Numero Documento],Tabla11[GEN])</f>
        <v>F</v>
      </c>
      <c r="V465" s="29" t="str">
        <f>_xlfn.XLOOKUP(Tabla20[[#This Row],[cedula]],TMODELO[Numero Documento],TMODELO[Lugar Funciones Codigo])</f>
        <v>01.83.00.10</v>
      </c>
    </row>
    <row r="466" spans="1:22">
      <c r="A466" s="38" t="s">
        <v>3051</v>
      </c>
      <c r="B466" s="38" t="s">
        <v>4793</v>
      </c>
      <c r="C466" s="38" t="s">
        <v>3088</v>
      </c>
      <c r="D466" s="38" t="str">
        <f>Tabla20[[#This Row],[cedula]]&amp;Tabla20[[#This Row],[ctapresup]]</f>
        <v>402249688482.1.1.2.08</v>
      </c>
      <c r="E466" s="38" t="s">
        <v>4829</v>
      </c>
      <c r="F466" s="38" t="str">
        <f>_xlfn.XLOOKUP(Tabla20[[#This Row],[cedula]],TMODELO[Numero Documento],TMODELO[Empleado])</f>
        <v>ZAIDY MARIA GUILLEN ALVAREZ</v>
      </c>
      <c r="G466" s="38" t="str">
        <f>_xlfn.XLOOKUP(Tabla20[[#This Row],[cedula]],TMODELO[Numero Documento],TMODELO[Cargo])</f>
        <v>ENCARGADO (A)</v>
      </c>
      <c r="H466" s="38" t="str">
        <f>_xlfn.XLOOKUP(Tabla20[[#This Row],[cedula]],TMODELO[Numero Documento],TMODELO[Lugar Funciones])</f>
        <v>DEPARTAMENTO DE FORMULACION , MONITOREO Y EVALUACION DE PPP</v>
      </c>
      <c r="I466" s="45" t="str">
        <f>_xlfn.XLOOKUP(Tabla20[[#This Row],[cedula]],TCARRERA[CEDULA],TCARRERA[CATEGORIA DEL SERVIDOR],"")</f>
        <v/>
      </c>
      <c r="J466" s="45" t="str">
        <f>Tabla20[[#This Row],[TIPO]]</f>
        <v>TEMPORALES</v>
      </c>
      <c r="K46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6" s="24" t="str">
        <f>IF(Tabla20[[#This Row],[CARRERA]]="CARRERA ADMINISTRATIVA",Tabla20[[#This Row],[CARRERA]],Tabla20[[#This Row],[STATUS]])</f>
        <v>TEMPORALES</v>
      </c>
      <c r="M466" s="35">
        <f>IF(Tabla20[[#This Row],[TIPO]]="Temporales",_xlfn.XLOOKUP(Tabla20[[#This Row],[NOMBRE Y APELLIDO]],TFECHAS[NOMBRE Y APELLIDO],TFECHAS[DESDE]),"")</f>
        <v>44866</v>
      </c>
      <c r="N466" s="35">
        <f>IF(Tabla20[[#This Row],[TIPO]]="Temporales",_xlfn.XLOOKUP(Tabla20[[#This Row],[NOMBRE Y APELLIDO]],TFECHAS[NOMBRE Y APELLIDO],TFECHAS[HASTA]),"")</f>
        <v>45047</v>
      </c>
      <c r="O466" s="39">
        <f>_xlfn.XLOOKUP(Tabla20[[#This Row],[COD]],TMES[COD],TMES[sbruto])</f>
        <v>115000</v>
      </c>
      <c r="P466" s="44">
        <f>_xlfn.XLOOKUP(Tabla20[[#This Row],[COD]],TMES[COD],TMES[ISR])</f>
        <v>15633.74</v>
      </c>
      <c r="Q466" s="42">
        <f>_xlfn.XLOOKUP(Tabla20[[#This Row],[COD]],TMES[COD],TMES[SFS])</f>
        <v>3496</v>
      </c>
      <c r="R466" s="42">
        <f>_xlfn.XLOOKUP(Tabla20[[#This Row],[COD]],TMES[COD],TMES[AFP])</f>
        <v>3300.5</v>
      </c>
      <c r="S466" s="40">
        <f>Tabla20[[#This Row],[sbruto]]-SUM(Tabla20[[#This Row],[ISR]:[AFP]])-Tabla20[[#This Row],[sneto]]</f>
        <v>25.000000000014552</v>
      </c>
      <c r="T466" s="42">
        <f>_xlfn.XLOOKUP(Tabla20[[#This Row],[COD]],TMES[COD],TMES[sneto])</f>
        <v>92544.76</v>
      </c>
      <c r="U466" s="28" t="str">
        <f>_xlfn.XLOOKUP(Tabla20[[#This Row],[cedula]],Tabla11[Numero Documento],Tabla11[GEN])</f>
        <v>F</v>
      </c>
      <c r="V466" s="29" t="str">
        <f>_xlfn.XLOOKUP(Tabla20[[#This Row],[cedula]],TMODELO[Numero Documento],TMODELO[Lugar Funciones Codigo])</f>
        <v>01.83.00.10.00.01</v>
      </c>
    </row>
    <row r="467" spans="1:22" hidden="1">
      <c r="A467" s="38" t="s">
        <v>3052</v>
      </c>
      <c r="B467" s="38" t="s">
        <v>11</v>
      </c>
      <c r="C467" s="38" t="s">
        <v>3088</v>
      </c>
      <c r="D467" s="38" t="str">
        <f>Tabla20[[#This Row],[cedula]]&amp;Tabla20[[#This Row],[ctapresup]]</f>
        <v>001088249962.1.1.1.01</v>
      </c>
      <c r="E467" s="38" t="s">
        <v>1344</v>
      </c>
      <c r="F467" s="38" t="str">
        <f>_xlfn.XLOOKUP(Tabla20[[#This Row],[cedula]],TMODELO[Numero Documento],TMODELO[Empleado])</f>
        <v>LAUTERIA GENAO MOREL</v>
      </c>
      <c r="G467" s="38" t="str">
        <f>_xlfn.XLOOKUP(Tabla20[[#This Row],[cedula]],TMODELO[Numero Documento],TMODELO[Cargo])</f>
        <v>ENCARGADO (A)</v>
      </c>
      <c r="H467" s="38" t="str">
        <f>_xlfn.XLOOKUP(Tabla20[[#This Row],[cedula]],TMODELO[Numero Documento],TMODELO[Lugar Funciones])</f>
        <v>DEPARTAMENTO DE DESARROLLO INSTITUCIONAL</v>
      </c>
      <c r="I467" s="45" t="str">
        <f>_xlfn.XLOOKUP(Tabla20[[#This Row],[cedula]],TCARRERA[CEDULA],TCARRERA[CATEGORIA DEL SERVIDOR],"")</f>
        <v>CARRERA ADMINISTRATIVA</v>
      </c>
      <c r="J467" s="45" t="str">
        <f>Tabla20[[#This Row],[TIPO]]</f>
        <v>FIJO</v>
      </c>
      <c r="K46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67" s="24" t="str">
        <f>IF(Tabla20[[#This Row],[CARRERA]]="CARRERA ADMINISTRATIVA",Tabla20[[#This Row],[CARRERA]],Tabla20[[#This Row],[STATUS]])</f>
        <v>CARRERA ADMINISTRATIVA</v>
      </c>
      <c r="M467" s="35" t="str">
        <f>IF(Tabla20[[#This Row],[TIPO]]="Temporales",_xlfn.XLOOKUP(Tabla20[[#This Row],[NOMBRE Y APELLIDO]],TFECHAS[NOMBRE Y APELLIDO],TFECHAS[DESDE]),"")</f>
        <v/>
      </c>
      <c r="N467" s="35" t="str">
        <f>IF(Tabla20[[#This Row],[TIPO]]="Temporales",_xlfn.XLOOKUP(Tabla20[[#This Row],[NOMBRE Y APELLIDO]],TFECHAS[NOMBRE Y APELLIDO],TFECHAS[HASTA]),"")</f>
        <v/>
      </c>
      <c r="O467" s="39">
        <f>_xlfn.XLOOKUP(Tabla20[[#This Row],[COD]],TMES[COD],TMES[sbruto])</f>
        <v>115000</v>
      </c>
      <c r="P467" s="44">
        <f>_xlfn.XLOOKUP(Tabla20[[#This Row],[COD]],TMES[COD],TMES[ISR])</f>
        <v>15633.74</v>
      </c>
      <c r="Q467" s="40">
        <f>_xlfn.XLOOKUP(Tabla20[[#This Row],[COD]],TMES[COD],TMES[SFS])</f>
        <v>3496</v>
      </c>
      <c r="R467" s="40">
        <f>_xlfn.XLOOKUP(Tabla20[[#This Row],[COD]],TMES[COD],TMES[AFP])</f>
        <v>3300.5</v>
      </c>
      <c r="S467" s="40">
        <f>Tabla20[[#This Row],[sbruto]]-SUM(Tabla20[[#This Row],[ISR]:[AFP]])-Tabla20[[#This Row],[sneto]]</f>
        <v>29624.73000000001</v>
      </c>
      <c r="T467" s="40">
        <f>_xlfn.XLOOKUP(Tabla20[[#This Row],[COD]],TMES[COD],TMES[sneto])</f>
        <v>62945.03</v>
      </c>
      <c r="U467" s="28" t="str">
        <f>_xlfn.XLOOKUP(Tabla20[[#This Row],[cedula]],Tabla11[Numero Documento],Tabla11[GEN])</f>
        <v>F</v>
      </c>
      <c r="V467" s="29" t="str">
        <f>_xlfn.XLOOKUP(Tabla20[[#This Row],[cedula]],TMODELO[Numero Documento],TMODELO[Lugar Funciones Codigo])</f>
        <v>01.83.00.10.00.02</v>
      </c>
    </row>
    <row r="468" spans="1:22">
      <c r="A468" s="38" t="s">
        <v>3051</v>
      </c>
      <c r="B468" s="38" t="s">
        <v>4793</v>
      </c>
      <c r="C468" s="38" t="s">
        <v>3088</v>
      </c>
      <c r="D468" s="38" t="str">
        <f>Tabla20[[#This Row],[cedula]]&amp;Tabla20[[#This Row],[ctapresup]]</f>
        <v>047010815172.1.1.2.08</v>
      </c>
      <c r="E468" s="38" t="s">
        <v>2787</v>
      </c>
      <c r="F468" s="38" t="str">
        <f>_xlfn.XLOOKUP(Tabla20[[#This Row],[cedula]],TMODELO[Numero Documento],TMODELO[Empleado])</f>
        <v>DANIA MERCEDES FERMIN GONZALEZ</v>
      </c>
      <c r="G468" s="38" t="str">
        <f>_xlfn.XLOOKUP(Tabla20[[#This Row],[cedula]],TMODELO[Numero Documento],TMODELO[Cargo])</f>
        <v>ANALISTA DESARROLLO INSTITUCIONAL</v>
      </c>
      <c r="H468" s="38" t="str">
        <f>_xlfn.XLOOKUP(Tabla20[[#This Row],[cedula]],TMODELO[Numero Documento],TMODELO[Lugar Funciones])</f>
        <v>DEPARTAMENTO DE DESARROLLO INSTITUCIONAL</v>
      </c>
      <c r="I468" s="45" t="str">
        <f>_xlfn.XLOOKUP(Tabla20[[#This Row],[cedula]],TCARRERA[CEDULA],TCARRERA[CATEGORIA DEL SERVIDOR],"")</f>
        <v/>
      </c>
      <c r="J468" s="45" t="str">
        <f>Tabla20[[#This Row],[TIPO]]</f>
        <v>TEMPORALES</v>
      </c>
      <c r="K46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8" s="24" t="str">
        <f>IF(Tabla20[[#This Row],[CARRERA]]="CARRERA ADMINISTRATIVA",Tabla20[[#This Row],[CARRERA]],Tabla20[[#This Row],[STATUS]])</f>
        <v>TEMPORALES</v>
      </c>
      <c r="M468" s="35">
        <f>IF(Tabla20[[#This Row],[TIPO]]="Temporales",_xlfn.XLOOKUP(Tabla20[[#This Row],[NOMBRE Y APELLIDO]],TFECHAS[NOMBRE Y APELLIDO],TFECHAS[DESDE]),"")</f>
        <v>44835</v>
      </c>
      <c r="N468" s="35">
        <f>IF(Tabla20[[#This Row],[TIPO]]="Temporales",_xlfn.XLOOKUP(Tabla20[[#This Row],[NOMBRE Y APELLIDO]],TFECHAS[NOMBRE Y APELLIDO],TFECHAS[HASTA]),"")</f>
        <v>45017</v>
      </c>
      <c r="O468" s="39">
        <f>_xlfn.XLOOKUP(Tabla20[[#This Row],[COD]],TMES[COD],TMES[sbruto])</f>
        <v>70000</v>
      </c>
      <c r="P468" s="41">
        <f>_xlfn.XLOOKUP(Tabla20[[#This Row],[COD]],TMES[COD],TMES[ISR])</f>
        <v>4763.5</v>
      </c>
      <c r="Q468" s="40">
        <f>_xlfn.XLOOKUP(Tabla20[[#This Row],[COD]],TMES[COD],TMES[SFS])</f>
        <v>2128</v>
      </c>
      <c r="R468" s="40">
        <f>_xlfn.XLOOKUP(Tabla20[[#This Row],[COD]],TMES[COD],TMES[AFP])</f>
        <v>2009</v>
      </c>
      <c r="S468" s="40">
        <f>Tabla20[[#This Row],[sbruto]]-SUM(Tabla20[[#This Row],[ISR]:[AFP]])-Tabla20[[#This Row],[sneto]]</f>
        <v>3049.9000000000015</v>
      </c>
      <c r="T468" s="40">
        <f>_xlfn.XLOOKUP(Tabla20[[#This Row],[COD]],TMES[COD],TMES[sneto])</f>
        <v>58049.599999999999</v>
      </c>
      <c r="U468" s="28" t="str">
        <f>_xlfn.XLOOKUP(Tabla20[[#This Row],[cedula]],Tabla11[Numero Documento],Tabla11[GEN])</f>
        <v>F</v>
      </c>
      <c r="V468" s="29" t="str">
        <f>_xlfn.XLOOKUP(Tabla20[[#This Row],[cedula]],TMODELO[Numero Documento],TMODELO[Lugar Funciones Codigo])</f>
        <v>01.83.00.10.00.02</v>
      </c>
    </row>
    <row r="469" spans="1:22">
      <c r="A469" s="38" t="s">
        <v>3051</v>
      </c>
      <c r="B469" s="38" t="s">
        <v>4793</v>
      </c>
      <c r="C469" s="38" t="s">
        <v>3088</v>
      </c>
      <c r="D469" s="38" t="str">
        <f>Tabla20[[#This Row],[cedula]]&amp;Tabla20[[#This Row],[ctapresup]]</f>
        <v>001187947592.1.1.2.08</v>
      </c>
      <c r="E469" s="38" t="s">
        <v>2801</v>
      </c>
      <c r="F469" s="38" t="str">
        <f>_xlfn.XLOOKUP(Tabla20[[#This Row],[cedula]],TMODELO[Numero Documento],TMODELO[Empleado])</f>
        <v>FERNANDO JOSE RAFAEL ALVAREZ BELLO</v>
      </c>
      <c r="G469" s="38" t="str">
        <f>_xlfn.XLOOKUP(Tabla20[[#This Row],[cedula]],TMODELO[Numero Documento],TMODELO[Cargo])</f>
        <v>ANALISTA</v>
      </c>
      <c r="H469" s="38" t="str">
        <f>_xlfn.XLOOKUP(Tabla20[[#This Row],[cedula]],TMODELO[Numero Documento],TMODELO[Lugar Funciones])</f>
        <v>DEPARTAMENTO DE DESARROLLO INSTITUCIONAL</v>
      </c>
      <c r="I469" s="45" t="str">
        <f>_xlfn.XLOOKUP(Tabla20[[#This Row],[cedula]],TCARRERA[CEDULA],TCARRERA[CATEGORIA DEL SERVIDOR],"")</f>
        <v/>
      </c>
      <c r="J469" s="45" t="str">
        <f>Tabla20[[#This Row],[TIPO]]</f>
        <v>TEMPORALES</v>
      </c>
      <c r="K46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9" s="31" t="str">
        <f>IF(Tabla20[[#This Row],[CARRERA]]="CARRERA ADMINISTRATIVA",Tabla20[[#This Row],[CARRERA]],Tabla20[[#This Row],[STATUS]])</f>
        <v>TEMPORALES</v>
      </c>
      <c r="M469" s="34">
        <f>IF(Tabla20[[#This Row],[TIPO]]="Temporales",_xlfn.XLOOKUP(Tabla20[[#This Row],[NOMBRE Y APELLIDO]],TFECHAS[NOMBRE Y APELLIDO],TFECHAS[DESDE]),"")</f>
        <v>44866</v>
      </c>
      <c r="N469" s="34">
        <f>IF(Tabla20[[#This Row],[TIPO]]="Temporales",_xlfn.XLOOKUP(Tabla20[[#This Row],[NOMBRE Y APELLIDO]],TFECHAS[NOMBRE Y APELLIDO],TFECHAS[HASTA]),"")</f>
        <v>45047</v>
      </c>
      <c r="O469" s="39">
        <f>_xlfn.XLOOKUP(Tabla20[[#This Row],[COD]],TMES[COD],TMES[sbruto])</f>
        <v>65000</v>
      </c>
      <c r="P469" s="41">
        <f>_xlfn.XLOOKUP(Tabla20[[#This Row],[COD]],TMES[COD],TMES[ISR])</f>
        <v>4427.58</v>
      </c>
      <c r="Q469" s="40">
        <f>_xlfn.XLOOKUP(Tabla20[[#This Row],[COD]],TMES[COD],TMES[SFS])</f>
        <v>1976</v>
      </c>
      <c r="R469" s="40">
        <f>_xlfn.XLOOKUP(Tabla20[[#This Row],[COD]],TMES[COD],TMES[AFP])</f>
        <v>1865.5</v>
      </c>
      <c r="S469" s="40">
        <f>Tabla20[[#This Row],[sbruto]]-SUM(Tabla20[[#This Row],[ISR]:[AFP]])-Tabla20[[#This Row],[sneto]]</f>
        <v>25</v>
      </c>
      <c r="T469" s="40">
        <f>_xlfn.XLOOKUP(Tabla20[[#This Row],[COD]],TMES[COD],TMES[sneto])</f>
        <v>56705.919999999998</v>
      </c>
      <c r="U469" s="28" t="str">
        <f>_xlfn.XLOOKUP(Tabla20[[#This Row],[cedula]],Tabla11[Numero Documento],Tabla11[GEN])</f>
        <v>M</v>
      </c>
      <c r="V469" s="29" t="str">
        <f>_xlfn.XLOOKUP(Tabla20[[#This Row],[cedula]],TMODELO[Numero Documento],TMODELO[Lugar Funciones Codigo])</f>
        <v>01.83.00.10.00.02</v>
      </c>
    </row>
    <row r="470" spans="1:22">
      <c r="A470" s="38" t="s">
        <v>3051</v>
      </c>
      <c r="B470" s="38" t="s">
        <v>4793</v>
      </c>
      <c r="C470" s="38" t="s">
        <v>3088</v>
      </c>
      <c r="D470" s="38" t="str">
        <f>Tabla20[[#This Row],[cedula]]&amp;Tabla20[[#This Row],[ctapresup]]</f>
        <v>402230068712.1.1.2.08</v>
      </c>
      <c r="E470" s="38" t="s">
        <v>2754</v>
      </c>
      <c r="F470" s="38" t="str">
        <f>_xlfn.XLOOKUP(Tabla20[[#This Row],[cedula]],TMODELO[Numero Documento],TMODELO[Empleado])</f>
        <v>ABEL EFRAIM CANELA ESCAÑO</v>
      </c>
      <c r="G470" s="38" t="str">
        <f>_xlfn.XLOOKUP(Tabla20[[#This Row],[cedula]],TMODELO[Numero Documento],TMODELO[Cargo])</f>
        <v>ANALISTA DESARROLLO INSTITUCIONAL</v>
      </c>
      <c r="H470" s="38" t="str">
        <f>_xlfn.XLOOKUP(Tabla20[[#This Row],[cedula]],TMODELO[Numero Documento],TMODELO[Lugar Funciones])</f>
        <v>DEPARTAMENTO DE DESARROLLO INSTITUCIONAL</v>
      </c>
      <c r="I470" s="45" t="str">
        <f>_xlfn.XLOOKUP(Tabla20[[#This Row],[cedula]],TCARRERA[CEDULA],TCARRERA[CATEGORIA DEL SERVIDOR],"")</f>
        <v/>
      </c>
      <c r="J470" s="45" t="str">
        <f>Tabla20[[#This Row],[TIPO]]</f>
        <v>TEMPORALES</v>
      </c>
      <c r="K47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70" s="24" t="str">
        <f>IF(Tabla20[[#This Row],[CARRERA]]="CARRERA ADMINISTRATIVA",Tabla20[[#This Row],[CARRERA]],Tabla20[[#This Row],[STATUS]])</f>
        <v>TEMPORALES</v>
      </c>
      <c r="M470" s="35">
        <f>IF(Tabla20[[#This Row],[TIPO]]="Temporales",_xlfn.XLOOKUP(Tabla20[[#This Row],[NOMBRE Y APELLIDO]],TFECHAS[NOMBRE Y APELLIDO],TFECHAS[DESDE]),"")</f>
        <v>44774</v>
      </c>
      <c r="N470" s="35">
        <f>IF(Tabla20[[#This Row],[TIPO]]="Temporales",_xlfn.XLOOKUP(Tabla20[[#This Row],[NOMBRE Y APELLIDO]],TFECHAS[NOMBRE Y APELLIDO],TFECHAS[HASTA]),"")</f>
        <v>44958</v>
      </c>
      <c r="O470" s="39">
        <f>_xlfn.XLOOKUP(Tabla20[[#This Row],[COD]],TMES[COD],TMES[sbruto])</f>
        <v>60000</v>
      </c>
      <c r="P470" s="42">
        <f>_xlfn.XLOOKUP(Tabla20[[#This Row],[COD]],TMES[COD],TMES[ISR])</f>
        <v>3486.68</v>
      </c>
      <c r="Q470" s="40">
        <f>_xlfn.XLOOKUP(Tabla20[[#This Row],[COD]],TMES[COD],TMES[SFS])</f>
        <v>1824</v>
      </c>
      <c r="R470" s="40">
        <f>_xlfn.XLOOKUP(Tabla20[[#This Row],[COD]],TMES[COD],TMES[AFP])</f>
        <v>1722</v>
      </c>
      <c r="S470" s="40">
        <f>Tabla20[[#This Row],[sbruto]]-SUM(Tabla20[[#This Row],[ISR]:[AFP]])-Tabla20[[#This Row],[sneto]]</f>
        <v>25</v>
      </c>
      <c r="T470" s="40">
        <f>_xlfn.XLOOKUP(Tabla20[[#This Row],[COD]],TMES[COD],TMES[sneto])</f>
        <v>52942.32</v>
      </c>
      <c r="U470" s="28" t="str">
        <f>_xlfn.XLOOKUP(Tabla20[[#This Row],[cedula]],Tabla11[Numero Documento],Tabla11[GEN])</f>
        <v>M</v>
      </c>
      <c r="V470" s="29" t="str">
        <f>_xlfn.XLOOKUP(Tabla20[[#This Row],[cedula]],TMODELO[Numero Documento],TMODELO[Lugar Funciones Codigo])</f>
        <v>01.83.00.10.00.02</v>
      </c>
    </row>
    <row r="471" spans="1:22">
      <c r="A471" s="38" t="s">
        <v>3051</v>
      </c>
      <c r="B471" s="38" t="s">
        <v>4793</v>
      </c>
      <c r="C471" s="38" t="s">
        <v>3088</v>
      </c>
      <c r="D471" s="38" t="str">
        <f>Tabla20[[#This Row],[cedula]]&amp;Tabla20[[#This Row],[ctapresup]]</f>
        <v>001183215382.1.1.2.08</v>
      </c>
      <c r="E471" s="38" t="s">
        <v>2783</v>
      </c>
      <c r="F471" s="38" t="str">
        <f>_xlfn.XLOOKUP(Tabla20[[#This Row],[cedula]],TMODELO[Numero Documento],TMODELO[Empleado])</f>
        <v>CLARA ALTAGRACIA MERCADO</v>
      </c>
      <c r="G471" s="38" t="str">
        <f>_xlfn.XLOOKUP(Tabla20[[#This Row],[cedula]],TMODELO[Numero Documento],TMODELO[Cargo])</f>
        <v>ANALISTA DESARROLLO INSTITUCIONAL</v>
      </c>
      <c r="H471" s="38" t="str">
        <f>_xlfn.XLOOKUP(Tabla20[[#This Row],[cedula]],TMODELO[Numero Documento],TMODELO[Lugar Funciones])</f>
        <v>DEPARTAMENTO DE DESARROLLO INSTITUCIONAL</v>
      </c>
      <c r="I471" s="45" t="str">
        <f>_xlfn.XLOOKUP(Tabla20[[#This Row],[cedula]],TCARRERA[CEDULA],TCARRERA[CATEGORIA DEL SERVIDOR],"")</f>
        <v/>
      </c>
      <c r="J471" s="45" t="str">
        <f>Tabla20[[#This Row],[TIPO]]</f>
        <v>TEMPORALES</v>
      </c>
      <c r="K47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71" s="24" t="str">
        <f>IF(Tabla20[[#This Row],[CARRERA]]="CARRERA ADMINISTRATIVA",Tabla20[[#This Row],[CARRERA]],Tabla20[[#This Row],[STATUS]])</f>
        <v>TEMPORALES</v>
      </c>
      <c r="M471" s="35">
        <f>IF(Tabla20[[#This Row],[TIPO]]="Temporales",_xlfn.XLOOKUP(Tabla20[[#This Row],[NOMBRE Y APELLIDO]],TFECHAS[NOMBRE Y APELLIDO],TFECHAS[DESDE]),"")</f>
        <v>44713</v>
      </c>
      <c r="N471" s="35">
        <f>IF(Tabla20[[#This Row],[TIPO]]="Temporales",_xlfn.XLOOKUP(Tabla20[[#This Row],[NOMBRE Y APELLIDO]],TFECHAS[NOMBRE Y APELLIDO],TFECHAS[HASTA]),"")</f>
        <v>44896</v>
      </c>
      <c r="O471" s="39">
        <f>_xlfn.XLOOKUP(Tabla20[[#This Row],[COD]],TMES[COD],TMES[sbruto])</f>
        <v>60000</v>
      </c>
      <c r="P471" s="44">
        <f>_xlfn.XLOOKUP(Tabla20[[#This Row],[COD]],TMES[COD],TMES[ISR])</f>
        <v>3486.68</v>
      </c>
      <c r="Q471" s="40">
        <f>_xlfn.XLOOKUP(Tabla20[[#This Row],[COD]],TMES[COD],TMES[SFS])</f>
        <v>1824</v>
      </c>
      <c r="R471" s="40">
        <f>_xlfn.XLOOKUP(Tabla20[[#This Row],[COD]],TMES[COD],TMES[AFP])</f>
        <v>1722</v>
      </c>
      <c r="S471" s="40">
        <f>Tabla20[[#This Row],[sbruto]]-SUM(Tabla20[[#This Row],[ISR]:[AFP]])-Tabla20[[#This Row],[sneto]]</f>
        <v>25</v>
      </c>
      <c r="T471" s="40">
        <f>_xlfn.XLOOKUP(Tabla20[[#This Row],[COD]],TMES[COD],TMES[sneto])</f>
        <v>52942.32</v>
      </c>
      <c r="U471" s="28" t="str">
        <f>_xlfn.XLOOKUP(Tabla20[[#This Row],[cedula]],Tabla11[Numero Documento],Tabla11[GEN])</f>
        <v>F</v>
      </c>
      <c r="V471" s="29" t="str">
        <f>_xlfn.XLOOKUP(Tabla20[[#This Row],[cedula]],TMODELO[Numero Documento],TMODELO[Lugar Funciones Codigo])</f>
        <v>01.83.00.10.00.02</v>
      </c>
    </row>
    <row r="472" spans="1:22" hidden="1">
      <c r="A472" s="38" t="s">
        <v>3052</v>
      </c>
      <c r="B472" s="38" t="s">
        <v>11</v>
      </c>
      <c r="C472" s="38" t="s">
        <v>3088</v>
      </c>
      <c r="D472" s="38" t="str">
        <f>Tabla20[[#This Row],[cedula]]&amp;Tabla20[[#This Row],[ctapresup]]</f>
        <v>223002451272.1.1.1.01</v>
      </c>
      <c r="E472" s="38" t="s">
        <v>1366</v>
      </c>
      <c r="F472" s="38" t="str">
        <f>_xlfn.XLOOKUP(Tabla20[[#This Row],[cedula]],TMODELO[Numero Documento],TMODELO[Empleado])</f>
        <v>NATHALY ROSA DOMINGUEZ</v>
      </c>
      <c r="G472" s="38" t="str">
        <f>_xlfn.XLOOKUP(Tabla20[[#This Row],[cedula]],TMODELO[Numero Documento],TMODELO[Cargo])</f>
        <v>SECRETARIA</v>
      </c>
      <c r="H472" s="38" t="str">
        <f>_xlfn.XLOOKUP(Tabla20[[#This Row],[cedula]],TMODELO[Numero Documento],TMODELO[Lugar Funciones])</f>
        <v>DEPARTAMENTO DE COOPERACION INTERNACIONAL</v>
      </c>
      <c r="I472" s="45" t="str">
        <f>_xlfn.XLOOKUP(Tabla20[[#This Row],[cedula]],TCARRERA[CEDULA],TCARRERA[CATEGORIA DEL SERVIDOR],"")</f>
        <v>CARRERA ADMINISTRATIVA</v>
      </c>
      <c r="J472" s="45" t="str">
        <f>Tabla20[[#This Row],[TIPO]]</f>
        <v>FIJO</v>
      </c>
      <c r="K47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72" s="31" t="str">
        <f>IF(Tabla20[[#This Row],[CARRERA]]="CARRERA ADMINISTRATIVA",Tabla20[[#This Row],[CARRERA]],Tabla20[[#This Row],[STATUS]])</f>
        <v>CARRERA ADMINISTRATIVA</v>
      </c>
      <c r="M472" s="34" t="str">
        <f>IF(Tabla20[[#This Row],[TIPO]]="Temporales",_xlfn.XLOOKUP(Tabla20[[#This Row],[NOMBRE Y APELLIDO]],TFECHAS[NOMBRE Y APELLIDO],TFECHAS[DESDE]),"")</f>
        <v/>
      </c>
      <c r="N472" s="34" t="str">
        <f>IF(Tabla20[[#This Row],[TIPO]]="Temporales",_xlfn.XLOOKUP(Tabla20[[#This Row],[NOMBRE Y APELLIDO]],TFECHAS[NOMBRE Y APELLIDO],TFECHAS[HASTA]),"")</f>
        <v/>
      </c>
      <c r="O472" s="39">
        <f>_xlfn.XLOOKUP(Tabla20[[#This Row],[COD]],TMES[COD],TMES[sbruto])</f>
        <v>45000</v>
      </c>
      <c r="P472" s="41">
        <f>_xlfn.XLOOKUP(Tabla20[[#This Row],[COD]],TMES[COD],TMES[ISR])</f>
        <v>5065.96</v>
      </c>
      <c r="Q472" s="40">
        <f>_xlfn.XLOOKUP(Tabla20[[#This Row],[COD]],TMES[COD],TMES[SFS])</f>
        <v>1368</v>
      </c>
      <c r="R472" s="40">
        <f>_xlfn.XLOOKUP(Tabla20[[#This Row],[COD]],TMES[COD],TMES[AFP])</f>
        <v>1291.5</v>
      </c>
      <c r="S472" s="40">
        <f>Tabla20[[#This Row],[sbruto]]-SUM(Tabla20[[#This Row],[ISR]:[AFP]])-Tabla20[[#This Row],[sneto]]</f>
        <v>3037.4500000000044</v>
      </c>
      <c r="T472" s="40">
        <f>_xlfn.XLOOKUP(Tabla20[[#This Row],[COD]],TMES[COD],TMES[sneto])</f>
        <v>34237.089999999997</v>
      </c>
      <c r="U472" s="28" t="str">
        <f>_xlfn.XLOOKUP(Tabla20[[#This Row],[cedula]],Tabla11[Numero Documento],Tabla11[GEN])</f>
        <v>F</v>
      </c>
      <c r="V472" s="29" t="str">
        <f>_xlfn.XLOOKUP(Tabla20[[#This Row],[cedula]],TMODELO[Numero Documento],TMODELO[Lugar Funciones Codigo])</f>
        <v>01.83.00.10.00.03</v>
      </c>
    </row>
    <row r="473" spans="1:22">
      <c r="A473" s="38" t="s">
        <v>3051</v>
      </c>
      <c r="B473" s="38" t="s">
        <v>4793</v>
      </c>
      <c r="C473" s="38" t="s">
        <v>3088</v>
      </c>
      <c r="D473" s="38" t="str">
        <f>Tabla20[[#This Row],[cedula]]&amp;Tabla20[[#This Row],[ctapresup]]</f>
        <v>223002451272.1.1.2.08</v>
      </c>
      <c r="E473" s="38" t="s">
        <v>1366</v>
      </c>
      <c r="F473" s="38" t="str">
        <f>_xlfn.XLOOKUP(Tabla20[[#This Row],[cedula]],TMODELO[Numero Documento],TMODELO[Empleado])</f>
        <v>NATHALY ROSA DOMINGUEZ</v>
      </c>
      <c r="G473" s="38" t="str">
        <f>_xlfn.XLOOKUP(Tabla20[[#This Row],[cedula]],TMODELO[Numero Documento],TMODELO[Cargo])</f>
        <v>SECRETARIA</v>
      </c>
      <c r="H473" s="38" t="str">
        <f>_xlfn.XLOOKUP(Tabla20[[#This Row],[cedula]],TMODELO[Numero Documento],TMODELO[Lugar Funciones])</f>
        <v>DEPARTAMENTO DE COOPERACION INTERNACIONAL</v>
      </c>
      <c r="I473" s="45" t="str">
        <f>_xlfn.XLOOKUP(Tabla20[[#This Row],[cedula]],TCARRERA[CEDULA],TCARRERA[CATEGORIA DEL SERVIDOR],"")</f>
        <v>CARRERA ADMINISTRATIVA</v>
      </c>
      <c r="J473" s="45" t="str">
        <f>Tabla20[[#This Row],[TIPO]]</f>
        <v>TEMPORALES</v>
      </c>
      <c r="K47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73" s="24" t="str">
        <f>IF(Tabla20[[#This Row],[CARRERA]]="CARRERA ADMINISTRATIVA",Tabla20[[#This Row],[CARRERA]],Tabla20[[#This Row],[STATUS]])</f>
        <v>CARRERA ADMINISTRATIVA</v>
      </c>
      <c r="M473" s="35">
        <f>IF(Tabla20[[#This Row],[TIPO]]="Temporales",_xlfn.XLOOKUP(Tabla20[[#This Row],[NOMBRE Y APELLIDO]],TFECHAS[NOMBRE Y APELLIDO],TFECHAS[DESDE]),"")</f>
        <v>44774</v>
      </c>
      <c r="N473" s="35">
        <f>IF(Tabla20[[#This Row],[TIPO]]="Temporales",_xlfn.XLOOKUP(Tabla20[[#This Row],[NOMBRE Y APELLIDO]],TFECHAS[NOMBRE Y APELLIDO],TFECHAS[HASTA]),"")</f>
        <v>44958</v>
      </c>
      <c r="O473" s="39">
        <f>_xlfn.XLOOKUP(Tabla20[[#This Row],[COD]],TMES[COD],TMES[sbruto])</f>
        <v>25000</v>
      </c>
      <c r="P473" s="44">
        <f>_xlfn.XLOOKUP(Tabla20[[#This Row],[COD]],TMES[COD],TMES[ISR])</f>
        <v>0</v>
      </c>
      <c r="Q473" s="42">
        <f>_xlfn.XLOOKUP(Tabla20[[#This Row],[COD]],TMES[COD],TMES[SFS])</f>
        <v>760</v>
      </c>
      <c r="R473" s="42">
        <f>_xlfn.XLOOKUP(Tabla20[[#This Row],[COD]],TMES[COD],TMES[AFP])</f>
        <v>717.5</v>
      </c>
      <c r="S473" s="40">
        <f>Tabla20[[#This Row],[sbruto]]-SUM(Tabla20[[#This Row],[ISR]:[AFP]])-Tabla20[[#This Row],[sneto]]</f>
        <v>25</v>
      </c>
      <c r="T473" s="42">
        <f>_xlfn.XLOOKUP(Tabla20[[#This Row],[COD]],TMES[COD],TMES[sneto])</f>
        <v>23497.5</v>
      </c>
      <c r="U473" s="28" t="str">
        <f>_xlfn.XLOOKUP(Tabla20[[#This Row],[cedula]],Tabla11[Numero Documento],Tabla11[GEN])</f>
        <v>F</v>
      </c>
      <c r="V473" s="29" t="str">
        <f>_xlfn.XLOOKUP(Tabla20[[#This Row],[cedula]],TMODELO[Numero Documento],TMODELO[Lugar Funciones Codigo])</f>
        <v>01.83.00.10.00.03</v>
      </c>
    </row>
    <row r="474" spans="1:22" hidden="1">
      <c r="A474" s="38" t="s">
        <v>3052</v>
      </c>
      <c r="B474" s="38" t="s">
        <v>11</v>
      </c>
      <c r="C474" s="38" t="s">
        <v>3088</v>
      </c>
      <c r="D474" s="38" t="str">
        <f>Tabla20[[#This Row],[cedula]]&amp;Tabla20[[#This Row],[ctapresup]]</f>
        <v>001127150082.1.1.1.01</v>
      </c>
      <c r="E474" s="38" t="s">
        <v>2168</v>
      </c>
      <c r="F474" s="38" t="str">
        <f>_xlfn.XLOOKUP(Tabla20[[#This Row],[cedula]],TMODELO[Numero Documento],TMODELO[Empleado])</f>
        <v>LIZA MARGARITA ALVAREZ BAEHR</v>
      </c>
      <c r="G474" s="38" t="str">
        <f>_xlfn.XLOOKUP(Tabla20[[#This Row],[cedula]],TMODELO[Numero Documento],TMODELO[Cargo])</f>
        <v>DIRECTOR (A)</v>
      </c>
      <c r="H474" s="38" t="str">
        <f>_xlfn.XLOOKUP(Tabla20[[#This Row],[cedula]],TMODELO[Numero Documento],TMODELO[Lugar Funciones])</f>
        <v>DIRECCION DE RELACIONES INTERNACIONALES</v>
      </c>
      <c r="I474" s="45" t="str">
        <f>_xlfn.XLOOKUP(Tabla20[[#This Row],[cedula]],TCARRERA[CEDULA],TCARRERA[CATEGORIA DEL SERVIDOR],"")</f>
        <v/>
      </c>
      <c r="J474" s="45" t="str">
        <f>Tabla20[[#This Row],[TIPO]]</f>
        <v>FIJO</v>
      </c>
      <c r="K47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4" s="24" t="str">
        <f>IF(Tabla20[[#This Row],[CARRERA]]="CARRERA ADMINISTRATIVA",Tabla20[[#This Row],[CARRERA]],Tabla20[[#This Row],[STATUS]])</f>
        <v>FIJO</v>
      </c>
      <c r="M474" s="35" t="str">
        <f>IF(Tabla20[[#This Row],[TIPO]]="Temporales",_xlfn.XLOOKUP(Tabla20[[#This Row],[NOMBRE Y APELLIDO]],TFECHAS[NOMBRE Y APELLIDO],TFECHAS[DESDE]),"")</f>
        <v/>
      </c>
      <c r="N474" s="35" t="str">
        <f>IF(Tabla20[[#This Row],[TIPO]]="Temporales",_xlfn.XLOOKUP(Tabla20[[#This Row],[NOMBRE Y APELLIDO]],TFECHAS[NOMBRE Y APELLIDO],TFECHAS[HASTA]),"")</f>
        <v/>
      </c>
      <c r="O474" s="39">
        <f>_xlfn.XLOOKUP(Tabla20[[#This Row],[COD]],TMES[COD],TMES[sbruto])</f>
        <v>180000</v>
      </c>
      <c r="P474" s="44">
        <f>_xlfn.XLOOKUP(Tabla20[[#This Row],[COD]],TMES[COD],TMES[ISR])</f>
        <v>31055.42</v>
      </c>
      <c r="Q474" s="40">
        <f>_xlfn.XLOOKUP(Tabla20[[#This Row],[COD]],TMES[COD],TMES[SFS])</f>
        <v>4943.8</v>
      </c>
      <c r="R474" s="40">
        <f>_xlfn.XLOOKUP(Tabla20[[#This Row],[COD]],TMES[COD],TMES[AFP])</f>
        <v>5166</v>
      </c>
      <c r="S474" s="40">
        <f>Tabla20[[#This Row],[sbruto]]-SUM(Tabla20[[#This Row],[ISR]:[AFP]])-Tabla20[[#This Row],[sneto]]</f>
        <v>25</v>
      </c>
      <c r="T474" s="40">
        <f>_xlfn.XLOOKUP(Tabla20[[#This Row],[COD]],TMES[COD],TMES[sneto])</f>
        <v>138809.78</v>
      </c>
      <c r="U474" s="28" t="str">
        <f>_xlfn.XLOOKUP(Tabla20[[#This Row],[cedula]],Tabla11[Numero Documento],Tabla11[GEN])</f>
        <v>F</v>
      </c>
      <c r="V474" s="29" t="str">
        <f>_xlfn.XLOOKUP(Tabla20[[#This Row],[cedula]],TMODELO[Numero Documento],TMODELO[Lugar Funciones Codigo])</f>
        <v>01.83.00.13</v>
      </c>
    </row>
    <row r="475" spans="1:22" hidden="1">
      <c r="A475" s="38" t="s">
        <v>3052</v>
      </c>
      <c r="B475" s="38" t="s">
        <v>11</v>
      </c>
      <c r="C475" s="38" t="s">
        <v>3088</v>
      </c>
      <c r="D475" s="38" t="str">
        <f>Tabla20[[#This Row],[cedula]]&amp;Tabla20[[#This Row],[ctapresup]]</f>
        <v>001019940022.1.1.1.01</v>
      </c>
      <c r="E475" s="38" t="s">
        <v>2026</v>
      </c>
      <c r="F475" s="38" t="str">
        <f>_xlfn.XLOOKUP(Tabla20[[#This Row],[cedula]],TMODELO[Numero Documento],TMODELO[Empleado])</f>
        <v>ALTAGRACIA MILQUEYA SOTO SUAZO</v>
      </c>
      <c r="G475" s="38" t="str">
        <f>_xlfn.XLOOKUP(Tabla20[[#This Row],[cedula]],TMODELO[Numero Documento],TMODELO[Cargo])</f>
        <v>COORDINADOR (A)</v>
      </c>
      <c r="H475" s="38" t="str">
        <f>_xlfn.XLOOKUP(Tabla20[[#This Row],[cedula]],TMODELO[Numero Documento],TMODELO[Lugar Funciones])</f>
        <v>DIRECCION DE RELACIONES INTERNACIONALES</v>
      </c>
      <c r="I475" s="45" t="str">
        <f>_xlfn.XLOOKUP(Tabla20[[#This Row],[cedula]],TCARRERA[CEDULA],TCARRERA[CATEGORIA DEL SERVIDOR],"")</f>
        <v/>
      </c>
      <c r="J475" s="45" t="str">
        <f>Tabla20[[#This Row],[TIPO]]</f>
        <v>FIJO</v>
      </c>
      <c r="K47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5" s="24" t="str">
        <f>IF(Tabla20[[#This Row],[CARRERA]]="CARRERA ADMINISTRATIVA",Tabla20[[#This Row],[CARRERA]],Tabla20[[#This Row],[STATUS]])</f>
        <v>FIJO</v>
      </c>
      <c r="M475" s="35" t="str">
        <f>IF(Tabla20[[#This Row],[TIPO]]="Temporales",_xlfn.XLOOKUP(Tabla20[[#This Row],[NOMBRE Y APELLIDO]],TFECHAS[NOMBRE Y APELLIDO],TFECHAS[DESDE]),"")</f>
        <v/>
      </c>
      <c r="N475" s="35" t="str">
        <f>IF(Tabla20[[#This Row],[TIPO]]="Temporales",_xlfn.XLOOKUP(Tabla20[[#This Row],[NOMBRE Y APELLIDO]],TFECHAS[NOMBRE Y APELLIDO],TFECHAS[HASTA]),"")</f>
        <v/>
      </c>
      <c r="O475" s="39">
        <f>_xlfn.XLOOKUP(Tabla20[[#This Row],[COD]],TMES[COD],TMES[sbruto])</f>
        <v>60000</v>
      </c>
      <c r="P475" s="44">
        <f>_xlfn.XLOOKUP(Tabla20[[#This Row],[COD]],TMES[COD],TMES[ISR])</f>
        <v>3184.19</v>
      </c>
      <c r="Q475" s="40">
        <f>_xlfn.XLOOKUP(Tabla20[[#This Row],[COD]],TMES[COD],TMES[SFS])</f>
        <v>1824</v>
      </c>
      <c r="R475" s="40">
        <f>_xlfn.XLOOKUP(Tabla20[[#This Row],[COD]],TMES[COD],TMES[AFP])</f>
        <v>1722</v>
      </c>
      <c r="S475" s="40">
        <f>Tabla20[[#This Row],[sbruto]]-SUM(Tabla20[[#This Row],[ISR]:[AFP]])-Tabla20[[#This Row],[sneto]]</f>
        <v>3137.4499999999971</v>
      </c>
      <c r="T475" s="40">
        <f>_xlfn.XLOOKUP(Tabla20[[#This Row],[COD]],TMES[COD],TMES[sneto])</f>
        <v>50132.36</v>
      </c>
      <c r="U475" s="28" t="str">
        <f>_xlfn.XLOOKUP(Tabla20[[#This Row],[cedula]],Tabla11[Numero Documento],Tabla11[GEN])</f>
        <v>F</v>
      </c>
      <c r="V475" s="29" t="str">
        <f>_xlfn.XLOOKUP(Tabla20[[#This Row],[cedula]],TMODELO[Numero Documento],TMODELO[Lugar Funciones Codigo])</f>
        <v>01.83.00.13</v>
      </c>
    </row>
    <row r="476" spans="1:22" hidden="1">
      <c r="A476" s="38" t="s">
        <v>3052</v>
      </c>
      <c r="B476" s="38" t="s">
        <v>11</v>
      </c>
      <c r="C476" s="38" t="s">
        <v>3088</v>
      </c>
      <c r="D476" s="38" t="str">
        <f>Tabla20[[#This Row],[cedula]]&amp;Tabla20[[#This Row],[ctapresup]]</f>
        <v>037007337892.1.1.1.01</v>
      </c>
      <c r="E476" s="38" t="s">
        <v>2154</v>
      </c>
      <c r="F476" s="38" t="str">
        <f>_xlfn.XLOOKUP(Tabla20[[#This Row],[cedula]],TMODELO[Numero Documento],TMODELO[Empleado])</f>
        <v>KAREN ALZALSIA ACOSTA RODRIGUEZ</v>
      </c>
      <c r="G476" s="38" t="str">
        <f>_xlfn.XLOOKUP(Tabla20[[#This Row],[cedula]],TMODELO[Numero Documento],TMODELO[Cargo])</f>
        <v>ANALISTA</v>
      </c>
      <c r="H476" s="38" t="str">
        <f>_xlfn.XLOOKUP(Tabla20[[#This Row],[cedula]],TMODELO[Numero Documento],TMODELO[Lugar Funciones])</f>
        <v>DIRECCION DE RELACIONES INTERNACIONALES</v>
      </c>
      <c r="I476" s="45" t="str">
        <f>_xlfn.XLOOKUP(Tabla20[[#This Row],[cedula]],TCARRERA[CEDULA],TCARRERA[CATEGORIA DEL SERVIDOR],"")</f>
        <v/>
      </c>
      <c r="J476" s="45" t="str">
        <f>Tabla20[[#This Row],[TIPO]]</f>
        <v>FIJO</v>
      </c>
      <c r="K47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6" s="24" t="str">
        <f>IF(Tabla20[[#This Row],[CARRERA]]="CARRERA ADMINISTRATIVA",Tabla20[[#This Row],[CARRERA]],Tabla20[[#This Row],[STATUS]])</f>
        <v>FIJO</v>
      </c>
      <c r="M476" s="35" t="str">
        <f>IF(Tabla20[[#This Row],[TIPO]]="Temporales",_xlfn.XLOOKUP(Tabla20[[#This Row],[NOMBRE Y APELLIDO]],TFECHAS[NOMBRE Y APELLIDO],TFECHAS[DESDE]),"")</f>
        <v/>
      </c>
      <c r="N476" s="35" t="str">
        <f>IF(Tabla20[[#This Row],[TIPO]]="Temporales",_xlfn.XLOOKUP(Tabla20[[#This Row],[NOMBRE Y APELLIDO]],TFECHAS[NOMBRE Y APELLIDO],TFECHAS[HASTA]),"")</f>
        <v/>
      </c>
      <c r="O476" s="39">
        <f>_xlfn.XLOOKUP(Tabla20[[#This Row],[COD]],TMES[COD],TMES[sbruto])</f>
        <v>50000</v>
      </c>
      <c r="P476" s="44">
        <f>_xlfn.XLOOKUP(Tabla20[[#This Row],[COD]],TMES[COD],TMES[ISR])</f>
        <v>1627.13</v>
      </c>
      <c r="Q476" s="40">
        <f>_xlfn.XLOOKUP(Tabla20[[#This Row],[COD]],TMES[COD],TMES[SFS])</f>
        <v>1520</v>
      </c>
      <c r="R476" s="40">
        <f>_xlfn.XLOOKUP(Tabla20[[#This Row],[COD]],TMES[COD],TMES[AFP])</f>
        <v>1435</v>
      </c>
      <c r="S476" s="40">
        <f>Tabla20[[#This Row],[sbruto]]-SUM(Tabla20[[#This Row],[ISR]:[AFP]])-Tabla20[[#This Row],[sneto]]</f>
        <v>2437.4500000000044</v>
      </c>
      <c r="T476" s="40">
        <f>_xlfn.XLOOKUP(Tabla20[[#This Row],[COD]],TMES[COD],TMES[sneto])</f>
        <v>42980.42</v>
      </c>
      <c r="U476" s="28" t="str">
        <f>_xlfn.XLOOKUP(Tabla20[[#This Row],[cedula]],Tabla11[Numero Documento],Tabla11[GEN])</f>
        <v>F</v>
      </c>
      <c r="V476" s="29" t="str">
        <f>_xlfn.XLOOKUP(Tabla20[[#This Row],[cedula]],TMODELO[Numero Documento],TMODELO[Lugar Funciones Codigo])</f>
        <v>01.83.00.13</v>
      </c>
    </row>
    <row r="477" spans="1:22" hidden="1">
      <c r="A477" s="38" t="s">
        <v>3053</v>
      </c>
      <c r="B477" s="38" t="s">
        <v>248</v>
      </c>
      <c r="C477" s="38" t="s">
        <v>3088</v>
      </c>
      <c r="D477" s="38" t="str">
        <f>Tabla20[[#This Row],[cedula]]&amp;Tabla20[[#This Row],[ctapresup]]</f>
        <v>001138212502.1.2.2.05</v>
      </c>
      <c r="E477" s="38" t="s">
        <v>3011</v>
      </c>
      <c r="F477" s="38" t="str">
        <f>_xlfn.XLOOKUP(Tabla20[[#This Row],[cedula]],TMODELO[Numero Documento],TMODELO[Empleado])</f>
        <v>PEDRO TOMAS VASQUEZ MEDINA</v>
      </c>
      <c r="G477" s="38" t="str">
        <f>_xlfn.XLOOKUP(Tabla20[[#This Row],[cedula]],TMODELO[Numero Documento],TMODELO[Cargo])</f>
        <v>SEGURIDAD MILITAR</v>
      </c>
      <c r="H477" s="38" t="str">
        <f>_xlfn.XLOOKUP(Tabla20[[#This Row],[cedula]],TMODELO[Numero Documento],TMODELO[Lugar Funciones])</f>
        <v>DIRECCION DE RELACIONES INTERNACIONALES</v>
      </c>
      <c r="I477" s="45" t="str">
        <f>_xlfn.XLOOKUP(Tabla20[[#This Row],[cedula]],TCARRERA[CEDULA],TCARRERA[CATEGORIA DEL SERVIDOR],"")</f>
        <v/>
      </c>
      <c r="J477" s="45" t="str">
        <f>Tabla20[[#This Row],[TIPO]]</f>
        <v>SEGURIDAD</v>
      </c>
      <c r="K47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477" s="24" t="str">
        <f>IF(Tabla20[[#This Row],[CARRERA]]="CARRERA ADMINISTRATIVA",Tabla20[[#This Row],[CARRERA]],Tabla20[[#This Row],[STATUS]])</f>
        <v>SEGURIDAD</v>
      </c>
      <c r="M477" s="35" t="str">
        <f>IF(Tabla20[[#This Row],[TIPO]]="Temporales",_xlfn.XLOOKUP(Tabla20[[#This Row],[NOMBRE Y APELLIDO]],TFECHAS[NOMBRE Y APELLIDO],TFECHAS[DESDE]),"")</f>
        <v/>
      </c>
      <c r="N477" s="35" t="str">
        <f>IF(Tabla20[[#This Row],[TIPO]]="Temporales",_xlfn.XLOOKUP(Tabla20[[#This Row],[NOMBRE Y APELLIDO]],TFECHAS[NOMBRE Y APELLIDO],TFECHAS[HASTA]),"")</f>
        <v/>
      </c>
      <c r="O477" s="39">
        <f>_xlfn.XLOOKUP(Tabla20[[#This Row],[COD]],TMES[COD],TMES[sbruto])</f>
        <v>100000</v>
      </c>
      <c r="P477" s="43">
        <f>_xlfn.XLOOKUP(Tabla20[[#This Row],[COD]],TMES[COD],TMES[ISR])</f>
        <v>13582.87</v>
      </c>
      <c r="Q477" s="42">
        <f>_xlfn.XLOOKUP(Tabla20[[#This Row],[COD]],TMES[COD],TMES[SFS])</f>
        <v>0</v>
      </c>
      <c r="R477" s="42">
        <f>_xlfn.XLOOKUP(Tabla20[[#This Row],[COD]],TMES[COD],TMES[AFP])</f>
        <v>0</v>
      </c>
      <c r="S477" s="40">
        <f>Tabla20[[#This Row],[sbruto]]-SUM(Tabla20[[#This Row],[ISR]:[AFP]])-Tabla20[[#This Row],[sneto]]</f>
        <v>0</v>
      </c>
      <c r="T477" s="42">
        <f>_xlfn.XLOOKUP(Tabla20[[#This Row],[COD]],TMES[COD],TMES[sneto])</f>
        <v>86417.13</v>
      </c>
      <c r="U477" s="28" t="str">
        <f>_xlfn.XLOOKUP(Tabla20[[#This Row],[cedula]],Tabla11[Numero Documento],Tabla11[GEN])</f>
        <v>M</v>
      </c>
      <c r="V477" s="29" t="str">
        <f>_xlfn.XLOOKUP(Tabla20[[#This Row],[cedula]],TMODELO[Numero Documento],TMODELO[Lugar Funciones Codigo])</f>
        <v>01.83.00.13</v>
      </c>
    </row>
    <row r="478" spans="1:22">
      <c r="A478" s="38" t="s">
        <v>3051</v>
      </c>
      <c r="B478" s="38" t="s">
        <v>4793</v>
      </c>
      <c r="C478" s="38" t="s">
        <v>3088</v>
      </c>
      <c r="D478" s="38" t="str">
        <f>Tabla20[[#This Row],[cedula]]&amp;Tabla20[[#This Row],[ctapresup]]</f>
        <v>402004022182.1.1.2.08</v>
      </c>
      <c r="E478" s="38" t="s">
        <v>2807</v>
      </c>
      <c r="F478" s="38" t="str">
        <f>_xlfn.XLOOKUP(Tabla20[[#This Row],[cedula]],TMODELO[Numero Documento],TMODELO[Empleado])</f>
        <v>INDHIARA ADRIANNA HERRERA DEL ROSARIO</v>
      </c>
      <c r="G478" s="38" t="str">
        <f>_xlfn.XLOOKUP(Tabla20[[#This Row],[cedula]],TMODELO[Numero Documento],TMODELO[Cargo])</f>
        <v>COORDINADOR (A)</v>
      </c>
      <c r="H478" s="38" t="str">
        <f>_xlfn.XLOOKUP(Tabla20[[#This Row],[cedula]],TMODELO[Numero Documento],TMODELO[Lugar Funciones])</f>
        <v>DIRECCION DE RELACIONES INTERNACIONALES</v>
      </c>
      <c r="I478" s="45" t="str">
        <f>_xlfn.XLOOKUP(Tabla20[[#This Row],[cedula]],TCARRERA[CEDULA],TCARRERA[CATEGORIA DEL SERVIDOR],"")</f>
        <v/>
      </c>
      <c r="J478" s="45" t="str">
        <f>Tabla20[[#This Row],[TIPO]]</f>
        <v>TEMPORALES</v>
      </c>
      <c r="K47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78" s="24" t="str">
        <f>IF(Tabla20[[#This Row],[CARRERA]]="CARRERA ADMINISTRATIVA",Tabla20[[#This Row],[CARRERA]],Tabla20[[#This Row],[STATUS]])</f>
        <v>TEMPORALES</v>
      </c>
      <c r="M478" s="35">
        <f>IF(Tabla20[[#This Row],[TIPO]]="Temporales",_xlfn.XLOOKUP(Tabla20[[#This Row],[NOMBRE Y APELLIDO]],TFECHAS[NOMBRE Y APELLIDO],TFECHAS[DESDE]),"")</f>
        <v>44713</v>
      </c>
      <c r="N478" s="35">
        <f>IF(Tabla20[[#This Row],[TIPO]]="Temporales",_xlfn.XLOOKUP(Tabla20[[#This Row],[NOMBRE Y APELLIDO]],TFECHAS[NOMBRE Y APELLIDO],TFECHAS[HASTA]),"")</f>
        <v>44896</v>
      </c>
      <c r="O478" s="39">
        <f>_xlfn.XLOOKUP(Tabla20[[#This Row],[COD]],TMES[COD],TMES[sbruto])</f>
        <v>90000</v>
      </c>
      <c r="P478" s="44">
        <f>_xlfn.XLOOKUP(Tabla20[[#This Row],[COD]],TMES[COD],TMES[ISR])</f>
        <v>9753.1200000000008</v>
      </c>
      <c r="Q478" s="42">
        <f>_xlfn.XLOOKUP(Tabla20[[#This Row],[COD]],TMES[COD],TMES[SFS])</f>
        <v>2736</v>
      </c>
      <c r="R478" s="42">
        <f>_xlfn.XLOOKUP(Tabla20[[#This Row],[COD]],TMES[COD],TMES[AFP])</f>
        <v>2583</v>
      </c>
      <c r="S478" s="40">
        <f>Tabla20[[#This Row],[sbruto]]-SUM(Tabla20[[#This Row],[ISR]:[AFP]])-Tabla20[[#This Row],[sneto]]</f>
        <v>25</v>
      </c>
      <c r="T478" s="42">
        <f>_xlfn.XLOOKUP(Tabla20[[#This Row],[COD]],TMES[COD],TMES[sneto])</f>
        <v>74902.880000000005</v>
      </c>
      <c r="U478" s="28" t="str">
        <f>_xlfn.XLOOKUP(Tabla20[[#This Row],[cedula]],Tabla11[Numero Documento],Tabla11[GEN])</f>
        <v>F</v>
      </c>
      <c r="V478" s="29" t="str">
        <f>_xlfn.XLOOKUP(Tabla20[[#This Row],[cedula]],TMODELO[Numero Documento],TMODELO[Lugar Funciones Codigo])</f>
        <v>01.83.00.13</v>
      </c>
    </row>
    <row r="479" spans="1:22" hidden="1">
      <c r="A479" s="38" t="s">
        <v>3052</v>
      </c>
      <c r="B479" s="38" t="s">
        <v>11</v>
      </c>
      <c r="C479" s="38" t="s">
        <v>3088</v>
      </c>
      <c r="D479" s="38" t="str">
        <f>Tabla20[[#This Row],[cedula]]&amp;Tabla20[[#This Row],[ctapresup]]</f>
        <v>001004333742.1.1.1.01</v>
      </c>
      <c r="E479" s="38" t="s">
        <v>2110</v>
      </c>
      <c r="F479" s="38" t="str">
        <f>_xlfn.XLOOKUP(Tabla20[[#This Row],[cedula]],TMODELO[Numero Documento],TMODELO[Empleado])</f>
        <v>GRACITA FRANCISCO DE CEBALLOS</v>
      </c>
      <c r="G479" s="38" t="str">
        <f>_xlfn.XLOOKUP(Tabla20[[#This Row],[cedula]],TMODELO[Numero Documento],TMODELO[Cargo])</f>
        <v>DIRECTOR (A)</v>
      </c>
      <c r="H479" s="38" t="str">
        <f>_xlfn.XLOOKUP(Tabla20[[#This Row],[cedula]],TMODELO[Numero Documento],TMODELO[Lugar Funciones])</f>
        <v>DIRECCION DE RECURSOS HUMANOS</v>
      </c>
      <c r="I479" s="45" t="str">
        <f>_xlfn.XLOOKUP(Tabla20[[#This Row],[cedula]],TCARRERA[CEDULA],TCARRERA[CATEGORIA DEL SERVIDOR],"")</f>
        <v/>
      </c>
      <c r="J479" s="45" t="str">
        <f>Tabla20[[#This Row],[TIPO]]</f>
        <v>FIJO</v>
      </c>
      <c r="K47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9" s="24" t="str">
        <f>IF(Tabla20[[#This Row],[CARRERA]]="CARRERA ADMINISTRATIVA",Tabla20[[#This Row],[CARRERA]],Tabla20[[#This Row],[STATUS]])</f>
        <v>FIJO</v>
      </c>
      <c r="M479" s="35" t="str">
        <f>IF(Tabla20[[#This Row],[TIPO]]="Temporales",_xlfn.XLOOKUP(Tabla20[[#This Row],[NOMBRE Y APELLIDO]],TFECHAS[NOMBRE Y APELLIDO],TFECHAS[DESDE]),"")</f>
        <v/>
      </c>
      <c r="N479" s="35" t="str">
        <f>IF(Tabla20[[#This Row],[TIPO]]="Temporales",_xlfn.XLOOKUP(Tabla20[[#This Row],[NOMBRE Y APELLIDO]],TFECHAS[NOMBRE Y APELLIDO],TFECHAS[HASTA]),"")</f>
        <v/>
      </c>
      <c r="O479" s="39">
        <f>_xlfn.XLOOKUP(Tabla20[[#This Row],[COD]],TMES[COD],TMES[sbruto])</f>
        <v>180000</v>
      </c>
      <c r="P479" s="44">
        <f>_xlfn.XLOOKUP(Tabla20[[#This Row],[COD]],TMES[COD],TMES[ISR])</f>
        <v>31055.42</v>
      </c>
      <c r="Q479" s="40">
        <f>_xlfn.XLOOKUP(Tabla20[[#This Row],[COD]],TMES[COD],TMES[SFS])</f>
        <v>4943.8</v>
      </c>
      <c r="R479" s="40">
        <f>_xlfn.XLOOKUP(Tabla20[[#This Row],[COD]],TMES[COD],TMES[AFP])</f>
        <v>5166</v>
      </c>
      <c r="S479" s="40">
        <f>Tabla20[[#This Row],[sbruto]]-SUM(Tabla20[[#This Row],[ISR]:[AFP]])-Tabla20[[#This Row],[sneto]]</f>
        <v>2025</v>
      </c>
      <c r="T479" s="40">
        <f>_xlfn.XLOOKUP(Tabla20[[#This Row],[COD]],TMES[COD],TMES[sneto])</f>
        <v>136809.78</v>
      </c>
      <c r="U479" s="28" t="str">
        <f>_xlfn.XLOOKUP(Tabla20[[#This Row],[cedula]],Tabla11[Numero Documento],Tabla11[GEN])</f>
        <v>F</v>
      </c>
      <c r="V479" s="29" t="str">
        <f>_xlfn.XLOOKUP(Tabla20[[#This Row],[cedula]],TMODELO[Numero Documento],TMODELO[Lugar Funciones Codigo])</f>
        <v>01.83.00.14</v>
      </c>
    </row>
    <row r="480" spans="1:22" hidden="1">
      <c r="A480" s="38" t="s">
        <v>3052</v>
      </c>
      <c r="B480" s="38" t="s">
        <v>11</v>
      </c>
      <c r="C480" s="38" t="s">
        <v>3088</v>
      </c>
      <c r="D480" s="38" t="str">
        <f>Tabla20[[#This Row],[cedula]]&amp;Tabla20[[#This Row],[ctapresup]]</f>
        <v>223012654702.1.1.1.01</v>
      </c>
      <c r="E480" s="38" t="s">
        <v>2029</v>
      </c>
      <c r="F480" s="38" t="str">
        <f>_xlfn.XLOOKUP(Tabla20[[#This Row],[cedula]],TMODELO[Numero Documento],TMODELO[Empleado])</f>
        <v>ANA IZABEL SANTANA VALDEZ</v>
      </c>
      <c r="G480" s="38" t="str">
        <f>_xlfn.XLOOKUP(Tabla20[[#This Row],[cedula]],TMODELO[Numero Documento],TMODELO[Cargo])</f>
        <v>ANALISTA</v>
      </c>
      <c r="H480" s="38" t="str">
        <f>_xlfn.XLOOKUP(Tabla20[[#This Row],[cedula]],TMODELO[Numero Documento],TMODELO[Lugar Funciones])</f>
        <v>DIRECCION DE RECURSOS HUMANOS</v>
      </c>
      <c r="I480" s="45" t="str">
        <f>_xlfn.XLOOKUP(Tabla20[[#This Row],[cedula]],TCARRERA[CEDULA],TCARRERA[CATEGORIA DEL SERVIDOR],"")</f>
        <v/>
      </c>
      <c r="J480" s="45" t="str">
        <f>Tabla20[[#This Row],[TIPO]]</f>
        <v>FIJO</v>
      </c>
      <c r="K48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0" s="24" t="str">
        <f>IF(Tabla20[[#This Row],[CARRERA]]="CARRERA ADMINISTRATIVA",Tabla20[[#This Row],[CARRERA]],Tabla20[[#This Row],[STATUS]])</f>
        <v>FIJO</v>
      </c>
      <c r="M480" s="35" t="str">
        <f>IF(Tabla20[[#This Row],[TIPO]]="Temporales",_xlfn.XLOOKUP(Tabla20[[#This Row],[NOMBRE Y APELLIDO]],TFECHAS[NOMBRE Y APELLIDO],TFECHAS[DESDE]),"")</f>
        <v/>
      </c>
      <c r="N480" s="35" t="str">
        <f>IF(Tabla20[[#This Row],[TIPO]]="Temporales",_xlfn.XLOOKUP(Tabla20[[#This Row],[NOMBRE Y APELLIDO]],TFECHAS[NOMBRE Y APELLIDO],TFECHAS[HASTA]),"")</f>
        <v/>
      </c>
      <c r="O480" s="39">
        <f>_xlfn.XLOOKUP(Tabla20[[#This Row],[COD]],TMES[COD],TMES[sbruto])</f>
        <v>75000</v>
      </c>
      <c r="P480" s="41">
        <f>_xlfn.XLOOKUP(Tabla20[[#This Row],[COD]],TMES[COD],TMES[ISR])</f>
        <v>5704.4</v>
      </c>
      <c r="Q480" s="40">
        <f>_xlfn.XLOOKUP(Tabla20[[#This Row],[COD]],TMES[COD],TMES[SFS])</f>
        <v>2280</v>
      </c>
      <c r="R480" s="40">
        <f>_xlfn.XLOOKUP(Tabla20[[#This Row],[COD]],TMES[COD],TMES[AFP])</f>
        <v>2152.5</v>
      </c>
      <c r="S480" s="40">
        <f>Tabla20[[#This Row],[sbruto]]-SUM(Tabla20[[#This Row],[ISR]:[AFP]])-Tabla20[[#This Row],[sneto]]</f>
        <v>10957.900000000001</v>
      </c>
      <c r="T480" s="40">
        <f>_xlfn.XLOOKUP(Tabla20[[#This Row],[COD]],TMES[COD],TMES[sneto])</f>
        <v>53905.2</v>
      </c>
      <c r="U480" s="28" t="str">
        <f>_xlfn.XLOOKUP(Tabla20[[#This Row],[cedula]],Tabla11[Numero Documento],Tabla11[GEN])</f>
        <v>F</v>
      </c>
      <c r="V480" s="29" t="str">
        <f>_xlfn.XLOOKUP(Tabla20[[#This Row],[cedula]],TMODELO[Numero Documento],TMODELO[Lugar Funciones Codigo])</f>
        <v>01.83.00.14</v>
      </c>
    </row>
    <row r="481" spans="1:22" hidden="1">
      <c r="A481" s="38" t="s">
        <v>3052</v>
      </c>
      <c r="B481" s="38" t="s">
        <v>11</v>
      </c>
      <c r="C481" s="38" t="s">
        <v>3088</v>
      </c>
      <c r="D481" s="38" t="str">
        <f>Tabla20[[#This Row],[cedula]]&amp;Tabla20[[#This Row],[ctapresup]]</f>
        <v>402206496402.1.1.1.01</v>
      </c>
      <c r="E481" s="38" t="s">
        <v>2130</v>
      </c>
      <c r="F481" s="38" t="str">
        <f>_xlfn.XLOOKUP(Tabla20[[#This Row],[cedula]],TMODELO[Numero Documento],TMODELO[Empleado])</f>
        <v>JONATHAN DE JESUS MORILLO PERDOMO</v>
      </c>
      <c r="G481" s="38" t="str">
        <f>_xlfn.XLOOKUP(Tabla20[[#This Row],[cedula]],TMODELO[Numero Documento],TMODELO[Cargo])</f>
        <v>ANALISTA</v>
      </c>
      <c r="H481" s="38" t="str">
        <f>_xlfn.XLOOKUP(Tabla20[[#This Row],[cedula]],TMODELO[Numero Documento],TMODELO[Lugar Funciones])</f>
        <v>DIRECCION DE RECURSOS HUMANOS</v>
      </c>
      <c r="I481" s="45" t="str">
        <f>_xlfn.XLOOKUP(Tabla20[[#This Row],[cedula]],TCARRERA[CEDULA],TCARRERA[CATEGORIA DEL SERVIDOR],"")</f>
        <v/>
      </c>
      <c r="J481" s="45" t="str">
        <f>Tabla20[[#This Row],[TIPO]]</f>
        <v>FIJO</v>
      </c>
      <c r="K48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1" s="24" t="str">
        <f>IF(Tabla20[[#This Row],[CARRERA]]="CARRERA ADMINISTRATIVA",Tabla20[[#This Row],[CARRERA]],Tabla20[[#This Row],[STATUS]])</f>
        <v>FIJO</v>
      </c>
      <c r="M481" s="34" t="str">
        <f>IF(Tabla20[[#This Row],[TIPO]]="Temporales",_xlfn.XLOOKUP(Tabla20[[#This Row],[NOMBRE Y APELLIDO]],TFECHAS[NOMBRE Y APELLIDO],TFECHAS[DESDE]),"")</f>
        <v/>
      </c>
      <c r="N481" s="34" t="str">
        <f>IF(Tabla20[[#This Row],[TIPO]]="Temporales",_xlfn.XLOOKUP(Tabla20[[#This Row],[NOMBRE Y APELLIDO]],TFECHAS[NOMBRE Y APELLIDO],TFECHAS[HASTA]),"")</f>
        <v/>
      </c>
      <c r="O481" s="39">
        <f>_xlfn.XLOOKUP(Tabla20[[#This Row],[COD]],TMES[COD],TMES[sbruto])</f>
        <v>65000</v>
      </c>
      <c r="P481" s="41">
        <f>_xlfn.XLOOKUP(Tabla20[[#This Row],[COD]],TMES[COD],TMES[ISR])</f>
        <v>4427.58</v>
      </c>
      <c r="Q481" s="40">
        <f>_xlfn.XLOOKUP(Tabla20[[#This Row],[COD]],TMES[COD],TMES[SFS])</f>
        <v>1976</v>
      </c>
      <c r="R481" s="40">
        <f>_xlfn.XLOOKUP(Tabla20[[#This Row],[COD]],TMES[COD],TMES[AFP])</f>
        <v>1865.5</v>
      </c>
      <c r="S481" s="40">
        <f>Tabla20[[#This Row],[sbruto]]-SUM(Tabla20[[#This Row],[ISR]:[AFP]])-Tabla20[[#This Row],[sneto]]</f>
        <v>15013.339999999997</v>
      </c>
      <c r="T481" s="40">
        <f>_xlfn.XLOOKUP(Tabla20[[#This Row],[COD]],TMES[COD],TMES[sneto])</f>
        <v>41717.58</v>
      </c>
      <c r="U481" s="28" t="str">
        <f>_xlfn.XLOOKUP(Tabla20[[#This Row],[cedula]],Tabla11[Numero Documento],Tabla11[GEN])</f>
        <v>M</v>
      </c>
      <c r="V481" s="29" t="str">
        <f>_xlfn.XLOOKUP(Tabla20[[#This Row],[cedula]],TMODELO[Numero Documento],TMODELO[Lugar Funciones Codigo])</f>
        <v>01.83.00.14</v>
      </c>
    </row>
    <row r="482" spans="1:22" hidden="1">
      <c r="A482" s="38" t="s">
        <v>3052</v>
      </c>
      <c r="B482" s="38" t="s">
        <v>11</v>
      </c>
      <c r="C482" s="38" t="s">
        <v>3088</v>
      </c>
      <c r="D482" s="38" t="str">
        <f>Tabla20[[#This Row],[cedula]]&amp;Tabla20[[#This Row],[ctapresup]]</f>
        <v>229001257372.1.1.1.01</v>
      </c>
      <c r="E482" s="38" t="s">
        <v>2020</v>
      </c>
      <c r="F482" s="38" t="str">
        <f>_xlfn.XLOOKUP(Tabla20[[#This Row],[cedula]],TMODELO[Numero Documento],TMODELO[Empleado])</f>
        <v>ALBA KATHERIN MEDRANO RIVERA</v>
      </c>
      <c r="G482" s="38" t="str">
        <f>_xlfn.XLOOKUP(Tabla20[[#This Row],[cedula]],TMODELO[Numero Documento],TMODELO[Cargo])</f>
        <v>ANALISTA</v>
      </c>
      <c r="H482" s="38" t="str">
        <f>_xlfn.XLOOKUP(Tabla20[[#This Row],[cedula]],TMODELO[Numero Documento],TMODELO[Lugar Funciones])</f>
        <v>DIRECCION DE RECURSOS HUMANOS</v>
      </c>
      <c r="I482" s="45" t="str">
        <f>_xlfn.XLOOKUP(Tabla20[[#This Row],[cedula]],TCARRERA[CEDULA],TCARRERA[CATEGORIA DEL SERVIDOR],"")</f>
        <v/>
      </c>
      <c r="J482" s="45" t="str">
        <f>Tabla20[[#This Row],[TIPO]]</f>
        <v>FIJO</v>
      </c>
      <c r="K48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2" s="24" t="str">
        <f>IF(Tabla20[[#This Row],[CARRERA]]="CARRERA ADMINISTRATIVA",Tabla20[[#This Row],[CARRERA]],Tabla20[[#This Row],[STATUS]])</f>
        <v>FIJO</v>
      </c>
      <c r="M482" s="35" t="str">
        <f>IF(Tabla20[[#This Row],[TIPO]]="Temporales",_xlfn.XLOOKUP(Tabla20[[#This Row],[NOMBRE Y APELLIDO]],TFECHAS[NOMBRE Y APELLIDO],TFECHAS[DESDE]),"")</f>
        <v/>
      </c>
      <c r="N482" s="35" t="str">
        <f>IF(Tabla20[[#This Row],[TIPO]]="Temporales",_xlfn.XLOOKUP(Tabla20[[#This Row],[NOMBRE Y APELLIDO]],TFECHAS[NOMBRE Y APELLIDO],TFECHAS[HASTA]),"")</f>
        <v/>
      </c>
      <c r="O482" s="39">
        <f>_xlfn.XLOOKUP(Tabla20[[#This Row],[COD]],TMES[COD],TMES[sbruto])</f>
        <v>60000</v>
      </c>
      <c r="P482" s="41">
        <f>_xlfn.XLOOKUP(Tabla20[[#This Row],[COD]],TMES[COD],TMES[ISR])</f>
        <v>3486.68</v>
      </c>
      <c r="Q482" s="40">
        <f>_xlfn.XLOOKUP(Tabla20[[#This Row],[COD]],TMES[COD],TMES[SFS])</f>
        <v>1824</v>
      </c>
      <c r="R482" s="40">
        <f>_xlfn.XLOOKUP(Tabla20[[#This Row],[COD]],TMES[COD],TMES[AFP])</f>
        <v>1722</v>
      </c>
      <c r="S482" s="40">
        <f>Tabla20[[#This Row],[sbruto]]-SUM(Tabla20[[#This Row],[ISR]:[AFP]])-Tabla20[[#This Row],[sneto]]</f>
        <v>6742.6399999999994</v>
      </c>
      <c r="T482" s="40">
        <f>_xlfn.XLOOKUP(Tabla20[[#This Row],[COD]],TMES[COD],TMES[sneto])</f>
        <v>46224.68</v>
      </c>
      <c r="U482" s="28" t="str">
        <f>_xlfn.XLOOKUP(Tabla20[[#This Row],[cedula]],Tabla11[Numero Documento],Tabla11[GEN])</f>
        <v>F</v>
      </c>
      <c r="V482" s="29" t="str">
        <f>_xlfn.XLOOKUP(Tabla20[[#This Row],[cedula]],TMODELO[Numero Documento],TMODELO[Lugar Funciones Codigo])</f>
        <v>01.83.00.14</v>
      </c>
    </row>
    <row r="483" spans="1:22" hidden="1">
      <c r="A483" s="38" t="s">
        <v>3052</v>
      </c>
      <c r="B483" s="38" t="s">
        <v>11</v>
      </c>
      <c r="C483" s="38" t="s">
        <v>3088</v>
      </c>
      <c r="D483" s="38" t="str">
        <f>Tabla20[[#This Row],[cedula]]&amp;Tabla20[[#This Row],[ctapresup]]</f>
        <v>001174648592.1.1.1.01</v>
      </c>
      <c r="E483" s="38" t="s">
        <v>1593</v>
      </c>
      <c r="F483" s="38" t="str">
        <f>_xlfn.XLOOKUP(Tabla20[[#This Row],[cedula]],TMODELO[Numero Documento],TMODELO[Empleado])</f>
        <v>LENIN BOLIVAR MONTERO SOLANO</v>
      </c>
      <c r="G483" s="38" t="str">
        <f>_xlfn.XLOOKUP(Tabla20[[#This Row],[cedula]],TMODELO[Numero Documento],TMODELO[Cargo])</f>
        <v>ANALISTA DE RECURSOS HUMANOS</v>
      </c>
      <c r="H483" s="38" t="str">
        <f>_xlfn.XLOOKUP(Tabla20[[#This Row],[cedula]],TMODELO[Numero Documento],TMODELO[Lugar Funciones])</f>
        <v>DIRECCION DE RECURSOS HUMANOS</v>
      </c>
      <c r="I483" s="45" t="str">
        <f>_xlfn.XLOOKUP(Tabla20[[#This Row],[cedula]],TCARRERA[CEDULA],TCARRERA[CATEGORIA DEL SERVIDOR],"")</f>
        <v>CARRERA ADMINISTRATIVA</v>
      </c>
      <c r="J483" s="45" t="str">
        <f>Tabla20[[#This Row],[TIPO]]</f>
        <v>FIJO</v>
      </c>
      <c r="K48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83" s="24" t="str">
        <f>IF(Tabla20[[#This Row],[CARRERA]]="CARRERA ADMINISTRATIVA",Tabla20[[#This Row],[CARRERA]],Tabla20[[#This Row],[STATUS]])</f>
        <v>CARRERA ADMINISTRATIVA</v>
      </c>
      <c r="M483" s="35" t="str">
        <f>IF(Tabla20[[#This Row],[TIPO]]="Temporales",_xlfn.XLOOKUP(Tabla20[[#This Row],[NOMBRE Y APELLIDO]],TFECHAS[NOMBRE Y APELLIDO],TFECHAS[DESDE]),"")</f>
        <v/>
      </c>
      <c r="N483" s="35" t="str">
        <f>IF(Tabla20[[#This Row],[TIPO]]="Temporales",_xlfn.XLOOKUP(Tabla20[[#This Row],[NOMBRE Y APELLIDO]],TFECHAS[NOMBRE Y APELLIDO],TFECHAS[HASTA]),"")</f>
        <v/>
      </c>
      <c r="O483" s="39">
        <f>_xlfn.XLOOKUP(Tabla20[[#This Row],[COD]],TMES[COD],TMES[sbruto])</f>
        <v>55000</v>
      </c>
      <c r="P483" s="42">
        <f>_xlfn.XLOOKUP(Tabla20[[#This Row],[COD]],TMES[COD],TMES[ISR])</f>
        <v>2332.81</v>
      </c>
      <c r="Q483" s="40">
        <f>_xlfn.XLOOKUP(Tabla20[[#This Row],[COD]],TMES[COD],TMES[SFS])</f>
        <v>1672</v>
      </c>
      <c r="R483" s="40">
        <f>_xlfn.XLOOKUP(Tabla20[[#This Row],[COD]],TMES[COD],TMES[AFP])</f>
        <v>1578.5</v>
      </c>
      <c r="S483" s="40">
        <f>Tabla20[[#This Row],[sbruto]]-SUM(Tabla20[[#This Row],[ISR]:[AFP]])-Tabla20[[#This Row],[sneto]]</f>
        <v>1537.4500000000044</v>
      </c>
      <c r="T483" s="40">
        <f>_xlfn.XLOOKUP(Tabla20[[#This Row],[COD]],TMES[COD],TMES[sneto])</f>
        <v>47879.24</v>
      </c>
      <c r="U483" s="28" t="str">
        <f>_xlfn.XLOOKUP(Tabla20[[#This Row],[cedula]],Tabla11[Numero Documento],Tabla11[GEN])</f>
        <v>M</v>
      </c>
      <c r="V483" s="29" t="str">
        <f>_xlfn.XLOOKUP(Tabla20[[#This Row],[cedula]],TMODELO[Numero Documento],TMODELO[Lugar Funciones Codigo])</f>
        <v>01.83.00.14</v>
      </c>
    </row>
    <row r="484" spans="1:22" hidden="1">
      <c r="A484" s="38" t="s">
        <v>3052</v>
      </c>
      <c r="B484" s="38" t="s">
        <v>11</v>
      </c>
      <c r="C484" s="38" t="s">
        <v>3088</v>
      </c>
      <c r="D484" s="38" t="str">
        <f>Tabla20[[#This Row],[cedula]]&amp;Tabla20[[#This Row],[ctapresup]]</f>
        <v>402202866172.1.1.1.01</v>
      </c>
      <c r="E484" s="38" t="s">
        <v>2206</v>
      </c>
      <c r="F484" s="38" t="str">
        <f>_xlfn.XLOOKUP(Tabla20[[#This Row],[cedula]],TMODELO[Numero Documento],TMODELO[Empleado])</f>
        <v>OMAR RAFAEL TAVERAS PANTALEON</v>
      </c>
      <c r="G484" s="38" t="str">
        <f>_xlfn.XLOOKUP(Tabla20[[#This Row],[cedula]],TMODELO[Numero Documento],TMODELO[Cargo])</f>
        <v>MEDICO OCUPACIONAL</v>
      </c>
      <c r="H484" s="38" t="str">
        <f>_xlfn.XLOOKUP(Tabla20[[#This Row],[cedula]],TMODELO[Numero Documento],TMODELO[Lugar Funciones])</f>
        <v>DIRECCION DE RECURSOS HUMANOS</v>
      </c>
      <c r="I484" s="45" t="str">
        <f>_xlfn.XLOOKUP(Tabla20[[#This Row],[cedula]],TCARRERA[CEDULA],TCARRERA[CATEGORIA DEL SERVIDOR],"")</f>
        <v/>
      </c>
      <c r="J484" s="45" t="str">
        <f>Tabla20[[#This Row],[TIPO]]</f>
        <v>FIJO</v>
      </c>
      <c r="K48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4" s="24" t="str">
        <f>IF(Tabla20[[#This Row],[CARRERA]]="CARRERA ADMINISTRATIVA",Tabla20[[#This Row],[CARRERA]],Tabla20[[#This Row],[STATUS]])</f>
        <v>FIJO</v>
      </c>
      <c r="M484" s="35" t="str">
        <f>IF(Tabla20[[#This Row],[TIPO]]="Temporales",_xlfn.XLOOKUP(Tabla20[[#This Row],[NOMBRE Y APELLIDO]],TFECHAS[NOMBRE Y APELLIDO],TFECHAS[DESDE]),"")</f>
        <v/>
      </c>
      <c r="N484" s="35" t="str">
        <f>IF(Tabla20[[#This Row],[TIPO]]="Temporales",_xlfn.XLOOKUP(Tabla20[[#This Row],[NOMBRE Y APELLIDO]],TFECHAS[NOMBRE Y APELLIDO],TFECHAS[HASTA]),"")</f>
        <v/>
      </c>
      <c r="O484" s="39">
        <f>_xlfn.XLOOKUP(Tabla20[[#This Row],[COD]],TMES[COD],TMES[sbruto])</f>
        <v>40000</v>
      </c>
      <c r="P484" s="44">
        <f>_xlfn.XLOOKUP(Tabla20[[#This Row],[COD]],TMES[COD],TMES[ISR])</f>
        <v>442.65</v>
      </c>
      <c r="Q484" s="40">
        <f>_xlfn.XLOOKUP(Tabla20[[#This Row],[COD]],TMES[COD],TMES[SFS])</f>
        <v>1216</v>
      </c>
      <c r="R484" s="40">
        <f>_xlfn.XLOOKUP(Tabla20[[#This Row],[COD]],TMES[COD],TMES[AFP])</f>
        <v>1148</v>
      </c>
      <c r="S484" s="40">
        <f>Tabla20[[#This Row],[sbruto]]-SUM(Tabla20[[#This Row],[ISR]:[AFP]])-Tabla20[[#This Row],[sneto]]</f>
        <v>25</v>
      </c>
      <c r="T484" s="40">
        <f>_xlfn.XLOOKUP(Tabla20[[#This Row],[COD]],TMES[COD],TMES[sneto])</f>
        <v>37168.35</v>
      </c>
      <c r="U484" s="28" t="str">
        <f>_xlfn.XLOOKUP(Tabla20[[#This Row],[cedula]],Tabla11[Numero Documento],Tabla11[GEN])</f>
        <v>M</v>
      </c>
      <c r="V484" s="29" t="str">
        <f>_xlfn.XLOOKUP(Tabla20[[#This Row],[cedula]],TMODELO[Numero Documento],TMODELO[Lugar Funciones Codigo])</f>
        <v>01.83.00.14</v>
      </c>
    </row>
    <row r="485" spans="1:22" hidden="1">
      <c r="A485" s="38" t="s">
        <v>3052</v>
      </c>
      <c r="B485" s="38" t="s">
        <v>11</v>
      </c>
      <c r="C485" s="38" t="s">
        <v>3088</v>
      </c>
      <c r="D485" s="38" t="str">
        <f>Tabla20[[#This Row],[cedula]]&amp;Tabla20[[#This Row],[ctapresup]]</f>
        <v>001160248292.1.1.1.01</v>
      </c>
      <c r="E485" s="38" t="s">
        <v>1319</v>
      </c>
      <c r="F485" s="38" t="str">
        <f>_xlfn.XLOOKUP(Tabla20[[#This Row],[cedula]],TMODELO[Numero Documento],TMODELO[Empleado])</f>
        <v>DAYANA ALTAGRACIA MELLA HERNANDEZ</v>
      </c>
      <c r="G485" s="38" t="str">
        <f>_xlfn.XLOOKUP(Tabla20[[#This Row],[cedula]],TMODELO[Numero Documento],TMODELO[Cargo])</f>
        <v>SECRETARIA</v>
      </c>
      <c r="H485" s="38" t="str">
        <f>_xlfn.XLOOKUP(Tabla20[[#This Row],[cedula]],TMODELO[Numero Documento],TMODELO[Lugar Funciones])</f>
        <v>DIRECCION DE RECURSOS HUMANOS</v>
      </c>
      <c r="I485" s="45" t="str">
        <f>_xlfn.XLOOKUP(Tabla20[[#This Row],[cedula]],TCARRERA[CEDULA],TCARRERA[CATEGORIA DEL SERVIDOR],"")</f>
        <v>CARRERA ADMINISTRATIVA</v>
      </c>
      <c r="J485" s="45" t="str">
        <f>Tabla20[[#This Row],[TIPO]]</f>
        <v>FIJO</v>
      </c>
      <c r="K48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85" s="24" t="str">
        <f>IF(Tabla20[[#This Row],[CARRERA]]="CARRERA ADMINISTRATIVA",Tabla20[[#This Row],[CARRERA]],Tabla20[[#This Row],[STATUS]])</f>
        <v>CARRERA ADMINISTRATIVA</v>
      </c>
      <c r="M485" s="35" t="str">
        <f>IF(Tabla20[[#This Row],[TIPO]]="Temporales",_xlfn.XLOOKUP(Tabla20[[#This Row],[NOMBRE Y APELLIDO]],TFECHAS[NOMBRE Y APELLIDO],TFECHAS[DESDE]),"")</f>
        <v/>
      </c>
      <c r="N485" s="35" t="str">
        <f>IF(Tabla20[[#This Row],[TIPO]]="Temporales",_xlfn.XLOOKUP(Tabla20[[#This Row],[NOMBRE Y APELLIDO]],TFECHAS[NOMBRE Y APELLIDO],TFECHAS[HASTA]),"")</f>
        <v/>
      </c>
      <c r="O485" s="39">
        <f>_xlfn.XLOOKUP(Tabla20[[#This Row],[COD]],TMES[COD],TMES[sbruto])</f>
        <v>35000</v>
      </c>
      <c r="P485" s="44">
        <f>_xlfn.XLOOKUP(Tabla20[[#This Row],[COD]],TMES[COD],TMES[ISR])</f>
        <v>0</v>
      </c>
      <c r="Q485" s="40">
        <f>_xlfn.XLOOKUP(Tabla20[[#This Row],[COD]],TMES[COD],TMES[SFS])</f>
        <v>1064</v>
      </c>
      <c r="R485" s="40">
        <f>_xlfn.XLOOKUP(Tabla20[[#This Row],[COD]],TMES[COD],TMES[AFP])</f>
        <v>1004.5</v>
      </c>
      <c r="S485" s="40">
        <f>Tabla20[[#This Row],[sbruto]]-SUM(Tabla20[[#This Row],[ISR]:[AFP]])-Tabla20[[#This Row],[sneto]]</f>
        <v>2931.630000000001</v>
      </c>
      <c r="T485" s="40">
        <f>_xlfn.XLOOKUP(Tabla20[[#This Row],[COD]],TMES[COD],TMES[sneto])</f>
        <v>29999.87</v>
      </c>
      <c r="U485" s="28" t="str">
        <f>_xlfn.XLOOKUP(Tabla20[[#This Row],[cedula]],Tabla11[Numero Documento],Tabla11[GEN])</f>
        <v>F</v>
      </c>
      <c r="V485" s="29" t="str">
        <f>_xlfn.XLOOKUP(Tabla20[[#This Row],[cedula]],TMODELO[Numero Documento],TMODELO[Lugar Funciones Codigo])</f>
        <v>01.83.00.14</v>
      </c>
    </row>
    <row r="486" spans="1:22" hidden="1">
      <c r="A486" s="38" t="s">
        <v>3052</v>
      </c>
      <c r="B486" s="38" t="s">
        <v>11</v>
      </c>
      <c r="C486" s="38" t="s">
        <v>3088</v>
      </c>
      <c r="D486" s="38" t="str">
        <f>Tabla20[[#This Row],[cedula]]&amp;Tabla20[[#This Row],[ctapresup]]</f>
        <v>225006843312.1.1.1.01</v>
      </c>
      <c r="E486" s="38" t="s">
        <v>2245</v>
      </c>
      <c r="F486" s="38" t="str">
        <f>_xlfn.XLOOKUP(Tabla20[[#This Row],[cedula]],TMODELO[Numero Documento],TMODELO[Empleado])</f>
        <v>ROSANNA MICHEL GERMAN RUIZ</v>
      </c>
      <c r="G486" s="38" t="str">
        <f>_xlfn.XLOOKUP(Tabla20[[#This Row],[cedula]],TMODELO[Numero Documento],TMODELO[Cargo])</f>
        <v>SECRETARIA</v>
      </c>
      <c r="H486" s="38" t="str">
        <f>_xlfn.XLOOKUP(Tabla20[[#This Row],[cedula]],TMODELO[Numero Documento],TMODELO[Lugar Funciones])</f>
        <v>DIRECCION DE RECURSOS HUMANOS</v>
      </c>
      <c r="I486" s="45" t="str">
        <f>_xlfn.XLOOKUP(Tabla20[[#This Row],[cedula]],TCARRERA[CEDULA],TCARRERA[CATEGORIA DEL SERVIDOR],"")</f>
        <v/>
      </c>
      <c r="J486" s="45" t="str">
        <f>Tabla20[[#This Row],[TIPO]]</f>
        <v>FIJO</v>
      </c>
      <c r="K48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86" s="24" t="str">
        <f>IF(Tabla20[[#This Row],[CARRERA]]="CARRERA ADMINISTRATIVA",Tabla20[[#This Row],[CARRERA]],Tabla20[[#This Row],[STATUS]])</f>
        <v>ESTATUTO SIMPLIFICADO</v>
      </c>
      <c r="M486" s="35" t="str">
        <f>IF(Tabla20[[#This Row],[TIPO]]="Temporales",_xlfn.XLOOKUP(Tabla20[[#This Row],[NOMBRE Y APELLIDO]],TFECHAS[NOMBRE Y APELLIDO],TFECHAS[DESDE]),"")</f>
        <v/>
      </c>
      <c r="N486" s="35" t="str">
        <f>IF(Tabla20[[#This Row],[TIPO]]="Temporales",_xlfn.XLOOKUP(Tabla20[[#This Row],[NOMBRE Y APELLIDO]],TFECHAS[NOMBRE Y APELLIDO],TFECHAS[HASTA]),"")</f>
        <v/>
      </c>
      <c r="O486" s="39">
        <f>_xlfn.XLOOKUP(Tabla20[[#This Row],[COD]],TMES[COD],TMES[sbruto])</f>
        <v>26250</v>
      </c>
      <c r="P486" s="42">
        <f>_xlfn.XLOOKUP(Tabla20[[#This Row],[COD]],TMES[COD],TMES[ISR])</f>
        <v>0</v>
      </c>
      <c r="Q486" s="40">
        <f>_xlfn.XLOOKUP(Tabla20[[#This Row],[COD]],TMES[COD],TMES[SFS])</f>
        <v>798</v>
      </c>
      <c r="R486" s="40">
        <f>_xlfn.XLOOKUP(Tabla20[[#This Row],[COD]],TMES[COD],TMES[AFP])</f>
        <v>753.38</v>
      </c>
      <c r="S486" s="40">
        <f>Tabla20[[#This Row],[sbruto]]-SUM(Tabla20[[#This Row],[ISR]:[AFP]])-Tabla20[[#This Row],[sneto]]</f>
        <v>25</v>
      </c>
      <c r="T486" s="40">
        <f>_xlfn.XLOOKUP(Tabla20[[#This Row],[COD]],TMES[COD],TMES[sneto])</f>
        <v>24673.62</v>
      </c>
      <c r="U486" s="28" t="str">
        <f>_xlfn.XLOOKUP(Tabla20[[#This Row],[cedula]],Tabla11[Numero Documento],Tabla11[GEN])</f>
        <v>F</v>
      </c>
      <c r="V486" s="29" t="str">
        <f>_xlfn.XLOOKUP(Tabla20[[#This Row],[cedula]],TMODELO[Numero Documento],TMODELO[Lugar Funciones Codigo])</f>
        <v>01.83.00.14</v>
      </c>
    </row>
    <row r="487" spans="1:22" hidden="1">
      <c r="A487" s="38" t="s">
        <v>3052</v>
      </c>
      <c r="B487" s="38" t="s">
        <v>11</v>
      </c>
      <c r="C487" s="38" t="s">
        <v>3088</v>
      </c>
      <c r="D487" s="38" t="str">
        <f>Tabla20[[#This Row],[cedula]]&amp;Tabla20[[#This Row],[ctapresup]]</f>
        <v>224005987632.1.1.1.01</v>
      </c>
      <c r="E487" s="38" t="s">
        <v>3252</v>
      </c>
      <c r="F487" s="38" t="str">
        <f>_xlfn.XLOOKUP(Tabla20[[#This Row],[cedula]],TMODELO[Numero Documento],TMODELO[Empleado])</f>
        <v>ANA FARLYN LANFRANCO CUEVAS</v>
      </c>
      <c r="G487" s="38" t="str">
        <f>_xlfn.XLOOKUP(Tabla20[[#This Row],[cedula]],TMODELO[Numero Documento],TMODELO[Cargo])</f>
        <v>RECEPCIONISTA</v>
      </c>
      <c r="H487" s="38" t="str">
        <f>_xlfn.XLOOKUP(Tabla20[[#This Row],[cedula]],TMODELO[Numero Documento],TMODELO[Lugar Funciones])</f>
        <v>DIRECCION DE RECURSOS HUMANOS</v>
      </c>
      <c r="I487" s="45" t="str">
        <f>_xlfn.XLOOKUP(Tabla20[[#This Row],[cedula]],TCARRERA[CEDULA],TCARRERA[CATEGORIA DEL SERVIDOR],"")</f>
        <v/>
      </c>
      <c r="J487" s="45" t="str">
        <f>Tabla20[[#This Row],[TIPO]]</f>
        <v>FIJO</v>
      </c>
      <c r="K48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7" s="24" t="str">
        <f>IF(Tabla20[[#This Row],[CARRERA]]="CARRERA ADMINISTRATIVA",Tabla20[[#This Row],[CARRERA]],Tabla20[[#This Row],[STATUS]])</f>
        <v>FIJO</v>
      </c>
      <c r="M487" s="35" t="str">
        <f>IF(Tabla20[[#This Row],[TIPO]]="Temporales",_xlfn.XLOOKUP(Tabla20[[#This Row],[NOMBRE Y APELLIDO]],TFECHAS[NOMBRE Y APELLIDO],TFECHAS[DESDE]),"")</f>
        <v/>
      </c>
      <c r="N487" s="35" t="str">
        <f>IF(Tabla20[[#This Row],[TIPO]]="Temporales",_xlfn.XLOOKUP(Tabla20[[#This Row],[NOMBRE Y APELLIDO]],TFECHAS[NOMBRE Y APELLIDO],TFECHAS[HASTA]),"")</f>
        <v/>
      </c>
      <c r="O487" s="39">
        <f>_xlfn.XLOOKUP(Tabla20[[#This Row],[COD]],TMES[COD],TMES[sbruto])</f>
        <v>25000</v>
      </c>
      <c r="P487" s="44">
        <f>_xlfn.XLOOKUP(Tabla20[[#This Row],[COD]],TMES[COD],TMES[ISR])</f>
        <v>0</v>
      </c>
      <c r="Q487" s="40">
        <f>_xlfn.XLOOKUP(Tabla20[[#This Row],[COD]],TMES[COD],TMES[SFS])</f>
        <v>760</v>
      </c>
      <c r="R487" s="40">
        <f>_xlfn.XLOOKUP(Tabla20[[#This Row],[COD]],TMES[COD],TMES[AFP])</f>
        <v>717.5</v>
      </c>
      <c r="S487" s="40">
        <f>Tabla20[[#This Row],[sbruto]]-SUM(Tabla20[[#This Row],[ISR]:[AFP]])-Tabla20[[#This Row],[sneto]]</f>
        <v>25</v>
      </c>
      <c r="T487" s="40">
        <f>_xlfn.XLOOKUP(Tabla20[[#This Row],[COD]],TMES[COD],TMES[sneto])</f>
        <v>23497.5</v>
      </c>
      <c r="U487" s="28" t="str">
        <f>_xlfn.XLOOKUP(Tabla20[[#This Row],[cedula]],Tabla11[Numero Documento],Tabla11[GEN])</f>
        <v>F</v>
      </c>
      <c r="V487" s="29" t="str">
        <f>_xlfn.XLOOKUP(Tabla20[[#This Row],[cedula]],TMODELO[Numero Documento],TMODELO[Lugar Funciones Codigo])</f>
        <v>01.83.00.14</v>
      </c>
    </row>
    <row r="488" spans="1:22" hidden="1">
      <c r="A488" s="38" t="s">
        <v>3052</v>
      </c>
      <c r="B488" s="38" t="s">
        <v>11</v>
      </c>
      <c r="C488" s="38" t="s">
        <v>3088</v>
      </c>
      <c r="D488" s="38" t="str">
        <f>Tabla20[[#This Row],[cedula]]&amp;Tabla20[[#This Row],[ctapresup]]</f>
        <v>223006496092.1.1.1.01</v>
      </c>
      <c r="E488" s="38" t="s">
        <v>2246</v>
      </c>
      <c r="F488" s="38" t="str">
        <f>_xlfn.XLOOKUP(Tabla20[[#This Row],[cedula]],TMODELO[Numero Documento],TMODELO[Empleado])</f>
        <v>ROSSIS NATALY ARIAS FELIZ</v>
      </c>
      <c r="G488" s="38" t="str">
        <f>_xlfn.XLOOKUP(Tabla20[[#This Row],[cedula]],TMODELO[Numero Documento],TMODELO[Cargo])</f>
        <v>RECEPCIONISTA</v>
      </c>
      <c r="H488" s="38" t="str">
        <f>_xlfn.XLOOKUP(Tabla20[[#This Row],[cedula]],TMODELO[Numero Documento],TMODELO[Lugar Funciones])</f>
        <v>DIRECCION DE RECURSOS HUMANOS</v>
      </c>
      <c r="I488" s="45" t="str">
        <f>_xlfn.XLOOKUP(Tabla20[[#This Row],[cedula]],TCARRERA[CEDULA],TCARRERA[CATEGORIA DEL SERVIDOR],"")</f>
        <v/>
      </c>
      <c r="J488" s="45" t="str">
        <f>Tabla20[[#This Row],[TIPO]]</f>
        <v>FIJO</v>
      </c>
      <c r="K48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8" s="24" t="str">
        <f>IF(Tabla20[[#This Row],[CARRERA]]="CARRERA ADMINISTRATIVA",Tabla20[[#This Row],[CARRERA]],Tabla20[[#This Row],[STATUS]])</f>
        <v>FIJO</v>
      </c>
      <c r="M488" s="35" t="str">
        <f>IF(Tabla20[[#This Row],[TIPO]]="Temporales",_xlfn.XLOOKUP(Tabla20[[#This Row],[NOMBRE Y APELLIDO]],TFECHAS[NOMBRE Y APELLIDO],TFECHAS[DESDE]),"")</f>
        <v/>
      </c>
      <c r="N488" s="35" t="str">
        <f>IF(Tabla20[[#This Row],[TIPO]]="Temporales",_xlfn.XLOOKUP(Tabla20[[#This Row],[NOMBRE Y APELLIDO]],TFECHAS[NOMBRE Y APELLIDO],TFECHAS[HASTA]),"")</f>
        <v/>
      </c>
      <c r="O488" s="39">
        <f>_xlfn.XLOOKUP(Tabla20[[#This Row],[COD]],TMES[COD],TMES[sbruto])</f>
        <v>25000</v>
      </c>
      <c r="P488" s="43">
        <f>_xlfn.XLOOKUP(Tabla20[[#This Row],[COD]],TMES[COD],TMES[ISR])</f>
        <v>0</v>
      </c>
      <c r="Q488" s="42">
        <f>_xlfn.XLOOKUP(Tabla20[[#This Row],[COD]],TMES[COD],TMES[SFS])</f>
        <v>760</v>
      </c>
      <c r="R488" s="42">
        <f>_xlfn.XLOOKUP(Tabla20[[#This Row],[COD]],TMES[COD],TMES[AFP])</f>
        <v>717.5</v>
      </c>
      <c r="S488" s="40">
        <f>Tabla20[[#This Row],[sbruto]]-SUM(Tabla20[[#This Row],[ISR]:[AFP]])-Tabla20[[#This Row],[sneto]]</f>
        <v>25</v>
      </c>
      <c r="T488" s="42">
        <f>_xlfn.XLOOKUP(Tabla20[[#This Row],[COD]],TMES[COD],TMES[sneto])</f>
        <v>23497.5</v>
      </c>
      <c r="U488" s="28" t="str">
        <f>_xlfn.XLOOKUP(Tabla20[[#This Row],[cedula]],Tabla11[Numero Documento],Tabla11[GEN])</f>
        <v>F</v>
      </c>
      <c r="V488" s="29" t="str">
        <f>_xlfn.XLOOKUP(Tabla20[[#This Row],[cedula]],TMODELO[Numero Documento],TMODELO[Lugar Funciones Codigo])</f>
        <v>01.83.00.14</v>
      </c>
    </row>
    <row r="489" spans="1:22" hidden="1">
      <c r="A489" s="38" t="s">
        <v>3052</v>
      </c>
      <c r="B489" s="38" t="s">
        <v>11</v>
      </c>
      <c r="C489" s="38" t="s">
        <v>3088</v>
      </c>
      <c r="D489" s="38" t="str">
        <f>Tabla20[[#This Row],[cedula]]&amp;Tabla20[[#This Row],[ctapresup]]</f>
        <v>402131694402.1.1.1.01</v>
      </c>
      <c r="E489" s="38" t="s">
        <v>2271</v>
      </c>
      <c r="F489" s="38" t="str">
        <f>_xlfn.XLOOKUP(Tabla20[[#This Row],[cedula]],TMODELO[Numero Documento],TMODELO[Empleado])</f>
        <v>WANDER RAMON PEREZ HERNANDEZ</v>
      </c>
      <c r="G489" s="38" t="str">
        <f>_xlfn.XLOOKUP(Tabla20[[#This Row],[cedula]],TMODELO[Numero Documento],TMODELO[Cargo])</f>
        <v>SUPERVISOR MANTENIMIENTO</v>
      </c>
      <c r="H489" s="38" t="str">
        <f>_xlfn.XLOOKUP(Tabla20[[#This Row],[cedula]],TMODELO[Numero Documento],TMODELO[Lugar Funciones])</f>
        <v>DIRECCION DE RECURSOS HUMANOS</v>
      </c>
      <c r="I489" s="45" t="str">
        <f>_xlfn.XLOOKUP(Tabla20[[#This Row],[cedula]],TCARRERA[CEDULA],TCARRERA[CATEGORIA DEL SERVIDOR],"")</f>
        <v/>
      </c>
      <c r="J489" s="45" t="str">
        <f>Tabla20[[#This Row],[TIPO]]</f>
        <v>FIJO</v>
      </c>
      <c r="K48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9" s="24" t="str">
        <f>IF(Tabla20[[#This Row],[CARRERA]]="CARRERA ADMINISTRATIVA",Tabla20[[#This Row],[CARRERA]],Tabla20[[#This Row],[STATUS]])</f>
        <v>FIJO</v>
      </c>
      <c r="M489" s="35" t="str">
        <f>IF(Tabla20[[#This Row],[TIPO]]="Temporales",_xlfn.XLOOKUP(Tabla20[[#This Row],[NOMBRE Y APELLIDO]],TFECHAS[NOMBRE Y APELLIDO],TFECHAS[DESDE]),"")</f>
        <v/>
      </c>
      <c r="N489" s="35" t="str">
        <f>IF(Tabla20[[#This Row],[TIPO]]="Temporales",_xlfn.XLOOKUP(Tabla20[[#This Row],[NOMBRE Y APELLIDO]],TFECHAS[NOMBRE Y APELLIDO],TFECHAS[HASTA]),"")</f>
        <v/>
      </c>
      <c r="O489" s="39">
        <f>_xlfn.XLOOKUP(Tabla20[[#This Row],[COD]],TMES[COD],TMES[sbruto])</f>
        <v>25000</v>
      </c>
      <c r="P489" s="44">
        <f>_xlfn.XLOOKUP(Tabla20[[#This Row],[COD]],TMES[COD],TMES[ISR])</f>
        <v>0</v>
      </c>
      <c r="Q489" s="40">
        <f>_xlfn.XLOOKUP(Tabla20[[#This Row],[COD]],TMES[COD],TMES[SFS])</f>
        <v>760</v>
      </c>
      <c r="R489" s="40">
        <f>_xlfn.XLOOKUP(Tabla20[[#This Row],[COD]],TMES[COD],TMES[AFP])</f>
        <v>717.5</v>
      </c>
      <c r="S489" s="40">
        <f>Tabla20[[#This Row],[sbruto]]-SUM(Tabla20[[#This Row],[ISR]:[AFP]])-Tabla20[[#This Row],[sneto]]</f>
        <v>3071</v>
      </c>
      <c r="T489" s="40">
        <f>_xlfn.XLOOKUP(Tabla20[[#This Row],[COD]],TMES[COD],TMES[sneto])</f>
        <v>20451.5</v>
      </c>
      <c r="U489" s="28" t="str">
        <f>_xlfn.XLOOKUP(Tabla20[[#This Row],[cedula]],Tabla11[Numero Documento],Tabla11[GEN])</f>
        <v>M</v>
      </c>
      <c r="V489" s="29" t="str">
        <f>_xlfn.XLOOKUP(Tabla20[[#This Row],[cedula]],TMODELO[Numero Documento],TMODELO[Lugar Funciones Codigo])</f>
        <v>01.83.00.14</v>
      </c>
    </row>
    <row r="490" spans="1:22" hidden="1">
      <c r="A490" s="38" t="s">
        <v>3052</v>
      </c>
      <c r="B490" s="38" t="s">
        <v>11</v>
      </c>
      <c r="C490" s="38" t="s">
        <v>3088</v>
      </c>
      <c r="D490" s="38" t="str">
        <f>Tabla20[[#This Row],[cedula]]&amp;Tabla20[[#This Row],[ctapresup]]</f>
        <v>001108708132.1.1.1.01</v>
      </c>
      <c r="E490" s="38" t="s">
        <v>2263</v>
      </c>
      <c r="F490" s="38" t="str">
        <f>_xlfn.XLOOKUP(Tabla20[[#This Row],[cedula]],TMODELO[Numero Documento],TMODELO[Empleado])</f>
        <v>TEODORO DE JESUS EVANGELISTA</v>
      </c>
      <c r="G490" s="38" t="str">
        <f>_xlfn.XLOOKUP(Tabla20[[#This Row],[cedula]],TMODELO[Numero Documento],TMODELO[Cargo])</f>
        <v>MENSAJERO</v>
      </c>
      <c r="H490" s="38" t="str">
        <f>_xlfn.XLOOKUP(Tabla20[[#This Row],[cedula]],TMODELO[Numero Documento],TMODELO[Lugar Funciones])</f>
        <v>DIRECCION DE RECURSOS HUMANOS</v>
      </c>
      <c r="I490" s="45" t="str">
        <f>_xlfn.XLOOKUP(Tabla20[[#This Row],[cedula]],TCARRERA[CEDULA],TCARRERA[CATEGORIA DEL SERVIDOR],"")</f>
        <v/>
      </c>
      <c r="J490" s="45" t="str">
        <f>Tabla20[[#This Row],[TIPO]]</f>
        <v>FIJO</v>
      </c>
      <c r="K49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90" s="24" t="str">
        <f>IF(Tabla20[[#This Row],[CARRERA]]="CARRERA ADMINISTRATIVA",Tabla20[[#This Row],[CARRERA]],Tabla20[[#This Row],[STATUS]])</f>
        <v>FIJO</v>
      </c>
      <c r="M490" s="35" t="str">
        <f>IF(Tabla20[[#This Row],[TIPO]]="Temporales",_xlfn.XLOOKUP(Tabla20[[#This Row],[NOMBRE Y APELLIDO]],TFECHAS[NOMBRE Y APELLIDO],TFECHAS[DESDE]),"")</f>
        <v/>
      </c>
      <c r="N490" s="35" t="str">
        <f>IF(Tabla20[[#This Row],[TIPO]]="Temporales",_xlfn.XLOOKUP(Tabla20[[#This Row],[NOMBRE Y APELLIDO]],TFECHAS[NOMBRE Y APELLIDO],TFECHAS[HASTA]),"")</f>
        <v/>
      </c>
      <c r="O490" s="39">
        <f>_xlfn.XLOOKUP(Tabla20[[#This Row],[COD]],TMES[COD],TMES[sbruto])</f>
        <v>22000</v>
      </c>
      <c r="P490" s="44">
        <f>_xlfn.XLOOKUP(Tabla20[[#This Row],[COD]],TMES[COD],TMES[ISR])</f>
        <v>0</v>
      </c>
      <c r="Q490" s="40">
        <f>_xlfn.XLOOKUP(Tabla20[[#This Row],[COD]],TMES[COD],TMES[SFS])</f>
        <v>668.8</v>
      </c>
      <c r="R490" s="40">
        <f>_xlfn.XLOOKUP(Tabla20[[#This Row],[COD]],TMES[COD],TMES[AFP])</f>
        <v>631.4</v>
      </c>
      <c r="S490" s="40">
        <f>Tabla20[[#This Row],[sbruto]]-SUM(Tabla20[[#This Row],[ISR]:[AFP]])-Tabla20[[#This Row],[sneto]]</f>
        <v>125</v>
      </c>
      <c r="T490" s="40">
        <f>_xlfn.XLOOKUP(Tabla20[[#This Row],[COD]],TMES[COD],TMES[sneto])</f>
        <v>20574.8</v>
      </c>
      <c r="U490" s="28" t="str">
        <f>_xlfn.XLOOKUP(Tabla20[[#This Row],[cedula]],Tabla11[Numero Documento],Tabla11[GEN])</f>
        <v>M</v>
      </c>
      <c r="V490" s="29" t="str">
        <f>_xlfn.XLOOKUP(Tabla20[[#This Row],[cedula]],TMODELO[Numero Documento],TMODELO[Lugar Funciones Codigo])</f>
        <v>01.83.00.14</v>
      </c>
    </row>
    <row r="491" spans="1:22">
      <c r="A491" s="38" t="s">
        <v>3051</v>
      </c>
      <c r="B491" s="38" t="s">
        <v>4793</v>
      </c>
      <c r="C491" s="38" t="s">
        <v>3088</v>
      </c>
      <c r="D491" s="38" t="str">
        <f>Tabla20[[#This Row],[cedula]]&amp;Tabla20[[#This Row],[ctapresup]]</f>
        <v>001131390592.1.1.2.08</v>
      </c>
      <c r="E491" s="38" t="s">
        <v>2803</v>
      </c>
      <c r="F491" s="38" t="str">
        <f>_xlfn.XLOOKUP(Tabla20[[#This Row],[cedula]],TMODELO[Numero Documento],TMODELO[Empleado])</f>
        <v>GIANELLA NATALIA PEREIRA LLUBERAS</v>
      </c>
      <c r="G491" s="38" t="str">
        <f>_xlfn.XLOOKUP(Tabla20[[#This Row],[cedula]],TMODELO[Numero Documento],TMODELO[Cargo])</f>
        <v>DIRECTOR (A)</v>
      </c>
      <c r="H491" s="38" t="str">
        <f>_xlfn.XLOOKUP(Tabla20[[#This Row],[cedula]],TMODELO[Numero Documento],TMODELO[Lugar Funciones])</f>
        <v>DIRECCION DE RECURSOS HUMANOS</v>
      </c>
      <c r="I491" s="45" t="str">
        <f>_xlfn.XLOOKUP(Tabla20[[#This Row],[cedula]],TCARRERA[CEDULA],TCARRERA[CATEGORIA DEL SERVIDOR],"")</f>
        <v/>
      </c>
      <c r="J491" s="45" t="str">
        <f>Tabla20[[#This Row],[TIPO]]</f>
        <v>TEMPORALES</v>
      </c>
      <c r="K49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1" s="24" t="str">
        <f>IF(Tabla20[[#This Row],[CARRERA]]="CARRERA ADMINISTRATIVA",Tabla20[[#This Row],[CARRERA]],Tabla20[[#This Row],[STATUS]])</f>
        <v>TEMPORALES</v>
      </c>
      <c r="M491" s="35">
        <f>IF(Tabla20[[#This Row],[TIPO]]="Temporales",_xlfn.XLOOKUP(Tabla20[[#This Row],[NOMBRE Y APELLIDO]],TFECHAS[NOMBRE Y APELLIDO],TFECHAS[DESDE]),"")</f>
        <v>44835</v>
      </c>
      <c r="N491" s="35">
        <f>IF(Tabla20[[#This Row],[TIPO]]="Temporales",_xlfn.XLOOKUP(Tabla20[[#This Row],[NOMBRE Y APELLIDO]],TFECHAS[NOMBRE Y APELLIDO],TFECHAS[HASTA]),"")</f>
        <v>45017</v>
      </c>
      <c r="O491" s="39">
        <f>_xlfn.XLOOKUP(Tabla20[[#This Row],[COD]],TMES[COD],TMES[sbruto])</f>
        <v>180000</v>
      </c>
      <c r="P491" s="41">
        <f>_xlfn.XLOOKUP(Tabla20[[#This Row],[COD]],TMES[COD],TMES[ISR])</f>
        <v>31055.42</v>
      </c>
      <c r="Q491" s="40">
        <f>_xlfn.XLOOKUP(Tabla20[[#This Row],[COD]],TMES[COD],TMES[SFS])</f>
        <v>4943.8</v>
      </c>
      <c r="R491" s="40">
        <f>_xlfn.XLOOKUP(Tabla20[[#This Row],[COD]],TMES[COD],TMES[AFP])</f>
        <v>5166</v>
      </c>
      <c r="S491" s="40">
        <f>Tabla20[[#This Row],[sbruto]]-SUM(Tabla20[[#This Row],[ISR]:[AFP]])-Tabla20[[#This Row],[sneto]]</f>
        <v>5025</v>
      </c>
      <c r="T491" s="40">
        <f>_xlfn.XLOOKUP(Tabla20[[#This Row],[COD]],TMES[COD],TMES[sneto])</f>
        <v>133809.78</v>
      </c>
      <c r="U491" s="28" t="str">
        <f>_xlfn.XLOOKUP(Tabla20[[#This Row],[cedula]],Tabla11[Numero Documento],Tabla11[GEN])</f>
        <v>F</v>
      </c>
      <c r="V491" s="29" t="str">
        <f>_xlfn.XLOOKUP(Tabla20[[#This Row],[cedula]],TMODELO[Numero Documento],TMODELO[Lugar Funciones Codigo])</f>
        <v>01.83.00.14</v>
      </c>
    </row>
    <row r="492" spans="1:22">
      <c r="A492" s="38" t="s">
        <v>3051</v>
      </c>
      <c r="B492" s="38" t="s">
        <v>4793</v>
      </c>
      <c r="C492" s="38" t="s">
        <v>3088</v>
      </c>
      <c r="D492" s="38" t="str">
        <f>Tabla20[[#This Row],[cedula]]&amp;Tabla20[[#This Row],[ctapresup]]</f>
        <v>079001547042.1.1.2.08</v>
      </c>
      <c r="E492" s="38" t="s">
        <v>2830</v>
      </c>
      <c r="F492" s="38" t="str">
        <f>_xlfn.XLOOKUP(Tabla20[[#This Row],[cedula]],TMODELO[Numero Documento],TMODELO[Empleado])</f>
        <v>KENDRA LINETTE GERONIMO RAMIREZ</v>
      </c>
      <c r="G492" s="38" t="str">
        <f>_xlfn.XLOOKUP(Tabla20[[#This Row],[cedula]],TMODELO[Numero Documento],TMODELO[Cargo])</f>
        <v>COORDINADOR (A)</v>
      </c>
      <c r="H492" s="38" t="str">
        <f>_xlfn.XLOOKUP(Tabla20[[#This Row],[cedula]],TMODELO[Numero Documento],TMODELO[Lugar Funciones])</f>
        <v>DIRECCION DE RECURSOS HUMANOS</v>
      </c>
      <c r="I492" s="45" t="str">
        <f>_xlfn.XLOOKUP(Tabla20[[#This Row],[cedula]],TCARRERA[CEDULA],TCARRERA[CATEGORIA DEL SERVIDOR],"")</f>
        <v/>
      </c>
      <c r="J492" s="45" t="str">
        <f>Tabla20[[#This Row],[TIPO]]</f>
        <v>TEMPORALES</v>
      </c>
      <c r="K49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2" s="24" t="str">
        <f>IF(Tabla20[[#This Row],[CARRERA]]="CARRERA ADMINISTRATIVA",Tabla20[[#This Row],[CARRERA]],Tabla20[[#This Row],[STATUS]])</f>
        <v>TEMPORALES</v>
      </c>
      <c r="M492" s="35">
        <f>IF(Tabla20[[#This Row],[TIPO]]="Temporales",_xlfn.XLOOKUP(Tabla20[[#This Row],[NOMBRE Y APELLIDO]],TFECHAS[NOMBRE Y APELLIDO],TFECHAS[DESDE]),"")</f>
        <v>44743</v>
      </c>
      <c r="N492" s="35">
        <f>IF(Tabla20[[#This Row],[TIPO]]="Temporales",_xlfn.XLOOKUP(Tabla20[[#This Row],[NOMBRE Y APELLIDO]],TFECHAS[NOMBRE Y APELLIDO],TFECHAS[HASTA]),"")</f>
        <v>44927</v>
      </c>
      <c r="O492" s="39">
        <f>_xlfn.XLOOKUP(Tabla20[[#This Row],[COD]],TMES[COD],TMES[sbruto])</f>
        <v>70000</v>
      </c>
      <c r="P492" s="44">
        <f>_xlfn.XLOOKUP(Tabla20[[#This Row],[COD]],TMES[COD],TMES[ISR])</f>
        <v>5368.48</v>
      </c>
      <c r="Q492" s="40">
        <f>_xlfn.XLOOKUP(Tabla20[[#This Row],[COD]],TMES[COD],TMES[SFS])</f>
        <v>2128</v>
      </c>
      <c r="R492" s="40">
        <f>_xlfn.XLOOKUP(Tabla20[[#This Row],[COD]],TMES[COD],TMES[AFP])</f>
        <v>2009</v>
      </c>
      <c r="S492" s="40">
        <f>Tabla20[[#This Row],[sbruto]]-SUM(Tabla20[[#This Row],[ISR]:[AFP]])-Tabla20[[#This Row],[sneto]]</f>
        <v>25.000000000007276</v>
      </c>
      <c r="T492" s="40">
        <f>_xlfn.XLOOKUP(Tabla20[[#This Row],[COD]],TMES[COD],TMES[sneto])</f>
        <v>60469.52</v>
      </c>
      <c r="U492" s="28" t="str">
        <f>_xlfn.XLOOKUP(Tabla20[[#This Row],[cedula]],Tabla11[Numero Documento],Tabla11[GEN])</f>
        <v>F</v>
      </c>
      <c r="V492" s="29" t="str">
        <f>_xlfn.XLOOKUP(Tabla20[[#This Row],[cedula]],TMODELO[Numero Documento],TMODELO[Lugar Funciones Codigo])</f>
        <v>01.83.00.14</v>
      </c>
    </row>
    <row r="493" spans="1:22">
      <c r="A493" s="38" t="s">
        <v>3051</v>
      </c>
      <c r="B493" s="38" t="s">
        <v>4793</v>
      </c>
      <c r="C493" s="38" t="s">
        <v>3088</v>
      </c>
      <c r="D493" s="38" t="str">
        <f>Tabla20[[#This Row],[cedula]]&amp;Tabla20[[#This Row],[ctapresup]]</f>
        <v>402242671182.1.1.2.08</v>
      </c>
      <c r="E493" s="38" t="s">
        <v>2860</v>
      </c>
      <c r="F493" s="38" t="str">
        <f>_xlfn.XLOOKUP(Tabla20[[#This Row],[cedula]],TMODELO[Numero Documento],TMODELO[Empleado])</f>
        <v>PAMELLA ODILE DE LOS SANTOS GALAN</v>
      </c>
      <c r="G493" s="38" t="str">
        <f>_xlfn.XLOOKUP(Tabla20[[#This Row],[cedula]],TMODELO[Numero Documento],TMODELO[Cargo])</f>
        <v>ANALISTA DE RECURSOS HUMANOS</v>
      </c>
      <c r="H493" s="38" t="str">
        <f>_xlfn.XLOOKUP(Tabla20[[#This Row],[cedula]],TMODELO[Numero Documento],TMODELO[Lugar Funciones])</f>
        <v>DIRECCION DE RECURSOS HUMANOS</v>
      </c>
      <c r="I493" s="45" t="str">
        <f>_xlfn.XLOOKUP(Tabla20[[#This Row],[cedula]],TCARRERA[CEDULA],TCARRERA[CATEGORIA DEL SERVIDOR],"")</f>
        <v/>
      </c>
      <c r="J493" s="45" t="str">
        <f>Tabla20[[#This Row],[TIPO]]</f>
        <v>TEMPORALES</v>
      </c>
      <c r="K49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3" s="24" t="str">
        <f>IF(Tabla20[[#This Row],[CARRERA]]="CARRERA ADMINISTRATIVA",Tabla20[[#This Row],[CARRERA]],Tabla20[[#This Row],[STATUS]])</f>
        <v>TEMPORALES</v>
      </c>
      <c r="M493" s="35">
        <f>IF(Tabla20[[#This Row],[TIPO]]="Temporales",_xlfn.XLOOKUP(Tabla20[[#This Row],[NOMBRE Y APELLIDO]],TFECHAS[NOMBRE Y APELLIDO],TFECHAS[DESDE]),"")</f>
        <v>44866</v>
      </c>
      <c r="N493" s="35">
        <f>IF(Tabla20[[#This Row],[TIPO]]="Temporales",_xlfn.XLOOKUP(Tabla20[[#This Row],[NOMBRE Y APELLIDO]],TFECHAS[NOMBRE Y APELLIDO],TFECHAS[HASTA]),"")</f>
        <v>45047</v>
      </c>
      <c r="O493" s="39">
        <f>_xlfn.XLOOKUP(Tabla20[[#This Row],[COD]],TMES[COD],TMES[sbruto])</f>
        <v>50000</v>
      </c>
      <c r="P493" s="42">
        <f>_xlfn.XLOOKUP(Tabla20[[#This Row],[COD]],TMES[COD],TMES[ISR])</f>
        <v>1854</v>
      </c>
      <c r="Q493" s="42">
        <f>_xlfn.XLOOKUP(Tabla20[[#This Row],[COD]],TMES[COD],TMES[SFS])</f>
        <v>1520</v>
      </c>
      <c r="R493" s="42">
        <f>_xlfn.XLOOKUP(Tabla20[[#This Row],[COD]],TMES[COD],TMES[AFP])</f>
        <v>1435</v>
      </c>
      <c r="S493" s="40">
        <f>Tabla20[[#This Row],[sbruto]]-SUM(Tabla20[[#This Row],[ISR]:[AFP]])-Tabla20[[#This Row],[sneto]]</f>
        <v>11571</v>
      </c>
      <c r="T493" s="42">
        <f>_xlfn.XLOOKUP(Tabla20[[#This Row],[COD]],TMES[COD],TMES[sneto])</f>
        <v>33620</v>
      </c>
      <c r="U493" s="28" t="str">
        <f>_xlfn.XLOOKUP(Tabla20[[#This Row],[cedula]],Tabla11[Numero Documento],Tabla11[GEN])</f>
        <v>F</v>
      </c>
      <c r="V493" s="29" t="str">
        <f>_xlfn.XLOOKUP(Tabla20[[#This Row],[cedula]],TMODELO[Numero Documento],TMODELO[Lugar Funciones Codigo])</f>
        <v>01.83.00.14</v>
      </c>
    </row>
    <row r="494" spans="1:22">
      <c r="A494" s="38" t="s">
        <v>3051</v>
      </c>
      <c r="B494" s="38" t="s">
        <v>4793</v>
      </c>
      <c r="C494" s="38" t="s">
        <v>3088</v>
      </c>
      <c r="D494" s="38" t="str">
        <f>Tabla20[[#This Row],[cedula]]&amp;Tabla20[[#This Row],[ctapresup]]</f>
        <v>402210543862.1.1.2.08</v>
      </c>
      <c r="E494" s="38" t="s">
        <v>2782</v>
      </c>
      <c r="F494" s="38" t="str">
        <f>_xlfn.XLOOKUP(Tabla20[[#This Row],[cedula]],TMODELO[Numero Documento],TMODELO[Empleado])</f>
        <v>CINTHYA KRISMER BAUTISTA SANTANA</v>
      </c>
      <c r="G494" s="38" t="str">
        <f>_xlfn.XLOOKUP(Tabla20[[#This Row],[cedula]],TMODELO[Numero Documento],TMODELO[Cargo])</f>
        <v>ANALISTA DE RECURSOS HUMANOS</v>
      </c>
      <c r="H494" s="38" t="str">
        <f>_xlfn.XLOOKUP(Tabla20[[#This Row],[cedula]],TMODELO[Numero Documento],TMODELO[Lugar Funciones])</f>
        <v>DIRECCION DE RECURSOS HUMANOS</v>
      </c>
      <c r="I494" s="45" t="str">
        <f>_xlfn.XLOOKUP(Tabla20[[#This Row],[cedula]],TCARRERA[CEDULA],TCARRERA[CATEGORIA DEL SERVIDOR],"")</f>
        <v/>
      </c>
      <c r="J494" s="45" t="str">
        <f>Tabla20[[#This Row],[TIPO]]</f>
        <v>TEMPORALES</v>
      </c>
      <c r="K49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4" s="31" t="str">
        <f>IF(Tabla20[[#This Row],[CARRERA]]="CARRERA ADMINISTRATIVA",Tabla20[[#This Row],[CARRERA]],Tabla20[[#This Row],[STATUS]])</f>
        <v>TEMPORALES</v>
      </c>
      <c r="M494" s="34">
        <f>IF(Tabla20[[#This Row],[TIPO]]="Temporales",_xlfn.XLOOKUP(Tabla20[[#This Row],[NOMBRE Y APELLIDO]],TFECHAS[NOMBRE Y APELLIDO],TFECHAS[DESDE]),"")</f>
        <v>44713</v>
      </c>
      <c r="N494" s="34">
        <f>IF(Tabla20[[#This Row],[TIPO]]="Temporales",_xlfn.XLOOKUP(Tabla20[[#This Row],[NOMBRE Y APELLIDO]],TFECHAS[NOMBRE Y APELLIDO],TFECHAS[HASTA]),"")</f>
        <v>44896</v>
      </c>
      <c r="O494" s="39">
        <f>_xlfn.XLOOKUP(Tabla20[[#This Row],[COD]],TMES[COD],TMES[sbruto])</f>
        <v>45000</v>
      </c>
      <c r="P494" s="44">
        <f>_xlfn.XLOOKUP(Tabla20[[#This Row],[COD]],TMES[COD],TMES[ISR])</f>
        <v>1148.33</v>
      </c>
      <c r="Q494" s="40">
        <f>_xlfn.XLOOKUP(Tabla20[[#This Row],[COD]],TMES[COD],TMES[SFS])</f>
        <v>1368</v>
      </c>
      <c r="R494" s="40">
        <f>_xlfn.XLOOKUP(Tabla20[[#This Row],[COD]],TMES[COD],TMES[AFP])</f>
        <v>1291.5</v>
      </c>
      <c r="S494" s="40">
        <f>Tabla20[[#This Row],[sbruto]]-SUM(Tabla20[[#This Row],[ISR]:[AFP]])-Tabla20[[#This Row],[sneto]]</f>
        <v>25</v>
      </c>
      <c r="T494" s="40">
        <f>_xlfn.XLOOKUP(Tabla20[[#This Row],[COD]],TMES[COD],TMES[sneto])</f>
        <v>41167.17</v>
      </c>
      <c r="U494" s="28" t="str">
        <f>_xlfn.XLOOKUP(Tabla20[[#This Row],[cedula]],Tabla11[Numero Documento],Tabla11[GEN])</f>
        <v>F</v>
      </c>
      <c r="V494" s="29" t="str">
        <f>_xlfn.XLOOKUP(Tabla20[[#This Row],[cedula]],TMODELO[Numero Documento],TMODELO[Lugar Funciones Codigo])</f>
        <v>01.83.00.14</v>
      </c>
    </row>
    <row r="495" spans="1:22">
      <c r="A495" s="38" t="s">
        <v>3051</v>
      </c>
      <c r="B495" s="38" t="s">
        <v>4793</v>
      </c>
      <c r="C495" s="38" t="s">
        <v>3088</v>
      </c>
      <c r="D495" s="38" t="str">
        <f>Tabla20[[#This Row],[cedula]]&amp;Tabla20[[#This Row],[ctapresup]]</f>
        <v>402220471992.1.1.2.08</v>
      </c>
      <c r="E495" s="38" t="s">
        <v>2864</v>
      </c>
      <c r="F495" s="38" t="str">
        <f>_xlfn.XLOOKUP(Tabla20[[#This Row],[cedula]],TMODELO[Numero Documento],TMODELO[Empleado])</f>
        <v>PRISCI DELICIA PUJOLS MEJIA</v>
      </c>
      <c r="G495" s="38" t="str">
        <f>_xlfn.XLOOKUP(Tabla20[[#This Row],[cedula]],TMODELO[Numero Documento],TMODELO[Cargo])</f>
        <v>ANALISTA DE RECURSOS HUMANOS</v>
      </c>
      <c r="H495" s="38" t="str">
        <f>_xlfn.XLOOKUP(Tabla20[[#This Row],[cedula]],TMODELO[Numero Documento],TMODELO[Lugar Funciones])</f>
        <v>DIRECCION DE RECURSOS HUMANOS</v>
      </c>
      <c r="I495" s="45" t="str">
        <f>_xlfn.XLOOKUP(Tabla20[[#This Row],[cedula]],TCARRERA[CEDULA],TCARRERA[CATEGORIA DEL SERVIDOR],"")</f>
        <v/>
      </c>
      <c r="J495" s="45" t="str">
        <f>Tabla20[[#This Row],[TIPO]]</f>
        <v>TEMPORALES</v>
      </c>
      <c r="K49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5" s="24" t="str">
        <f>IF(Tabla20[[#This Row],[CARRERA]]="CARRERA ADMINISTRATIVA",Tabla20[[#This Row],[CARRERA]],Tabla20[[#This Row],[STATUS]])</f>
        <v>TEMPORALES</v>
      </c>
      <c r="M495" s="35">
        <f>IF(Tabla20[[#This Row],[TIPO]]="Temporales",_xlfn.XLOOKUP(Tabla20[[#This Row],[NOMBRE Y APELLIDO]],TFECHAS[NOMBRE Y APELLIDO],TFECHAS[DESDE]),"")</f>
        <v>44713</v>
      </c>
      <c r="N495" s="35">
        <f>IF(Tabla20[[#This Row],[TIPO]]="Temporales",_xlfn.XLOOKUP(Tabla20[[#This Row],[NOMBRE Y APELLIDO]],TFECHAS[NOMBRE Y APELLIDO],TFECHAS[HASTA]),"")</f>
        <v>44896</v>
      </c>
      <c r="O495" s="39">
        <f>_xlfn.XLOOKUP(Tabla20[[#This Row],[COD]],TMES[COD],TMES[sbruto])</f>
        <v>45000</v>
      </c>
      <c r="P495" s="44">
        <f>_xlfn.XLOOKUP(Tabla20[[#This Row],[COD]],TMES[COD],TMES[ISR])</f>
        <v>694.59</v>
      </c>
      <c r="Q495" s="40">
        <f>_xlfn.XLOOKUP(Tabla20[[#This Row],[COD]],TMES[COD],TMES[SFS])</f>
        <v>1368</v>
      </c>
      <c r="R495" s="40">
        <f>_xlfn.XLOOKUP(Tabla20[[#This Row],[COD]],TMES[COD],TMES[AFP])</f>
        <v>1291.5</v>
      </c>
      <c r="S495" s="40">
        <f>Tabla20[[#This Row],[sbruto]]-SUM(Tabla20[[#This Row],[ISR]:[AFP]])-Tabla20[[#This Row],[sneto]]</f>
        <v>3049.9000000000015</v>
      </c>
      <c r="T495" s="40">
        <f>_xlfn.XLOOKUP(Tabla20[[#This Row],[COD]],TMES[COD],TMES[sneto])</f>
        <v>38596.01</v>
      </c>
      <c r="U495" s="28" t="str">
        <f>_xlfn.XLOOKUP(Tabla20[[#This Row],[cedula]],Tabla11[Numero Documento],Tabla11[GEN])</f>
        <v>F</v>
      </c>
      <c r="V495" s="29" t="str">
        <f>_xlfn.XLOOKUP(Tabla20[[#This Row],[cedula]],TMODELO[Numero Documento],TMODELO[Lugar Funciones Codigo])</f>
        <v>01.83.00.14</v>
      </c>
    </row>
    <row r="496" spans="1:22">
      <c r="A496" s="38" t="s">
        <v>3051</v>
      </c>
      <c r="B496" s="38" t="s">
        <v>4793</v>
      </c>
      <c r="C496" s="38" t="s">
        <v>3088</v>
      </c>
      <c r="D496" s="38" t="str">
        <f>Tabla20[[#This Row],[cedula]]&amp;Tabla20[[#This Row],[ctapresup]]</f>
        <v>402225905452.1.1.2.08</v>
      </c>
      <c r="E496" s="38" t="s">
        <v>3115</v>
      </c>
      <c r="F496" s="38" t="str">
        <f>_xlfn.XLOOKUP(Tabla20[[#This Row],[cedula]],TMODELO[Numero Documento],TMODELO[Empleado])</f>
        <v>WILLIAM SUBERVI FRANCO</v>
      </c>
      <c r="G496" s="38" t="str">
        <f>_xlfn.XLOOKUP(Tabla20[[#This Row],[cedula]],TMODELO[Numero Documento],TMODELO[Cargo])</f>
        <v>TECNICO DE RECURSOS HUMANOS</v>
      </c>
      <c r="H496" s="38" t="str">
        <f>_xlfn.XLOOKUP(Tabla20[[#This Row],[cedula]],TMODELO[Numero Documento],TMODELO[Lugar Funciones])</f>
        <v>DIRECCION DE RECURSOS HUMANOS</v>
      </c>
      <c r="I496" s="45" t="str">
        <f>_xlfn.XLOOKUP(Tabla20[[#This Row],[cedula]],TCARRERA[CEDULA],TCARRERA[CATEGORIA DEL SERVIDOR],"")</f>
        <v/>
      </c>
      <c r="J496" s="45" t="str">
        <f>Tabla20[[#This Row],[TIPO]]</f>
        <v>TEMPORALES</v>
      </c>
      <c r="K49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6" s="24" t="str">
        <f>IF(Tabla20[[#This Row],[CARRERA]]="CARRERA ADMINISTRATIVA",Tabla20[[#This Row],[CARRERA]],Tabla20[[#This Row],[STATUS]])</f>
        <v>TEMPORALES</v>
      </c>
      <c r="M496" s="35">
        <f>IF(Tabla20[[#This Row],[TIPO]]="Temporales",_xlfn.XLOOKUP(Tabla20[[#This Row],[NOMBRE Y APELLIDO]],TFECHAS[NOMBRE Y APELLIDO],TFECHAS[DESDE]),"")</f>
        <v>44774</v>
      </c>
      <c r="N496" s="35">
        <f>IF(Tabla20[[#This Row],[TIPO]]="Temporales",_xlfn.XLOOKUP(Tabla20[[#This Row],[NOMBRE Y APELLIDO]],TFECHAS[NOMBRE Y APELLIDO],TFECHAS[HASTA]),"")</f>
        <v>44958</v>
      </c>
      <c r="O496" s="39">
        <f>_xlfn.XLOOKUP(Tabla20[[#This Row],[COD]],TMES[COD],TMES[sbruto])</f>
        <v>36000</v>
      </c>
      <c r="P496" s="44">
        <f>_xlfn.XLOOKUP(Tabla20[[#This Row],[COD]],TMES[COD],TMES[ISR])</f>
        <v>0</v>
      </c>
      <c r="Q496" s="40">
        <f>_xlfn.XLOOKUP(Tabla20[[#This Row],[COD]],TMES[COD],TMES[SFS])</f>
        <v>1094.4000000000001</v>
      </c>
      <c r="R496" s="40">
        <f>_xlfn.XLOOKUP(Tabla20[[#This Row],[COD]],TMES[COD],TMES[AFP])</f>
        <v>1033.2</v>
      </c>
      <c r="S496" s="40">
        <f>Tabla20[[#This Row],[sbruto]]-SUM(Tabla20[[#This Row],[ISR]:[AFP]])-Tabla20[[#This Row],[sneto]]</f>
        <v>25</v>
      </c>
      <c r="T496" s="40">
        <f>_xlfn.XLOOKUP(Tabla20[[#This Row],[COD]],TMES[COD],TMES[sneto])</f>
        <v>33847.4</v>
      </c>
      <c r="U496" s="28" t="str">
        <f>_xlfn.XLOOKUP(Tabla20[[#This Row],[cedula]],Tabla11[Numero Documento],Tabla11[GEN])</f>
        <v>M</v>
      </c>
      <c r="V496" s="29" t="str">
        <f>_xlfn.XLOOKUP(Tabla20[[#This Row],[cedula]],TMODELO[Numero Documento],TMODELO[Lugar Funciones Codigo])</f>
        <v>01.83.00.14</v>
      </c>
    </row>
    <row r="497" spans="1:22" hidden="1">
      <c r="A497" s="38" t="s">
        <v>3052</v>
      </c>
      <c r="B497" s="38" t="s">
        <v>11</v>
      </c>
      <c r="C497" s="38" t="s">
        <v>3088</v>
      </c>
      <c r="D497" s="38" t="str">
        <f>Tabla20[[#This Row],[cedula]]&amp;Tabla20[[#This Row],[ctapresup]]</f>
        <v>001044529902.1.1.1.01</v>
      </c>
      <c r="E497" s="38" t="s">
        <v>1346</v>
      </c>
      <c r="F497" s="38" t="str">
        <f>_xlfn.XLOOKUP(Tabla20[[#This Row],[cedula]],TMODELO[Numero Documento],TMODELO[Empleado])</f>
        <v>LOURDES DE JESUS CAMACHO</v>
      </c>
      <c r="G497" s="38" t="str">
        <f>_xlfn.XLOOKUP(Tabla20[[#This Row],[cedula]],TMODELO[Numero Documento],TMODELO[Cargo])</f>
        <v>ENCARGADO (A) NOMINA</v>
      </c>
      <c r="H497" s="38" t="str">
        <f>_xlfn.XLOOKUP(Tabla20[[#This Row],[cedula]],TMODELO[Numero Documento],TMODELO[Lugar Funciones])</f>
        <v>DEPARTAMENTO DE REGISTRO, CONTROL Y NOMINA</v>
      </c>
      <c r="I497" s="45" t="str">
        <f>_xlfn.XLOOKUP(Tabla20[[#This Row],[cedula]],TCARRERA[CEDULA],TCARRERA[CATEGORIA DEL SERVIDOR],"")</f>
        <v>CARRERA ADMINISTRATIVA</v>
      </c>
      <c r="J497" s="45" t="str">
        <f>Tabla20[[#This Row],[TIPO]]</f>
        <v>FIJO</v>
      </c>
      <c r="K49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97" s="24" t="str">
        <f>IF(Tabla20[[#This Row],[CARRERA]]="CARRERA ADMINISTRATIVA",Tabla20[[#This Row],[CARRERA]],Tabla20[[#This Row],[STATUS]])</f>
        <v>CARRERA ADMINISTRATIVA</v>
      </c>
      <c r="M497" s="35" t="str">
        <f>IF(Tabla20[[#This Row],[TIPO]]="Temporales",_xlfn.XLOOKUP(Tabla20[[#This Row],[NOMBRE Y APELLIDO]],TFECHAS[NOMBRE Y APELLIDO],TFECHAS[DESDE]),"")</f>
        <v/>
      </c>
      <c r="N497" s="35" t="str">
        <f>IF(Tabla20[[#This Row],[TIPO]]="Temporales",_xlfn.XLOOKUP(Tabla20[[#This Row],[NOMBRE Y APELLIDO]],TFECHAS[NOMBRE Y APELLIDO],TFECHAS[HASTA]),"")</f>
        <v/>
      </c>
      <c r="O497" s="39">
        <f>_xlfn.XLOOKUP(Tabla20[[#This Row],[COD]],TMES[COD],TMES[sbruto])</f>
        <v>115000</v>
      </c>
      <c r="P497" s="44">
        <f>_xlfn.XLOOKUP(Tabla20[[#This Row],[COD]],TMES[COD],TMES[ISR])</f>
        <v>15633.74</v>
      </c>
      <c r="Q497" s="40">
        <f>_xlfn.XLOOKUP(Tabla20[[#This Row],[COD]],TMES[COD],TMES[SFS])</f>
        <v>3496</v>
      </c>
      <c r="R497" s="40">
        <f>_xlfn.XLOOKUP(Tabla20[[#This Row],[COD]],TMES[COD],TMES[AFP])</f>
        <v>3300.5</v>
      </c>
      <c r="S497" s="40">
        <f>Tabla20[[#This Row],[sbruto]]-SUM(Tabla20[[#This Row],[ISR]:[AFP]])-Tabla20[[#This Row],[sneto]]</f>
        <v>10925.000000000015</v>
      </c>
      <c r="T497" s="40">
        <f>_xlfn.XLOOKUP(Tabla20[[#This Row],[COD]],TMES[COD],TMES[sneto])</f>
        <v>81644.759999999995</v>
      </c>
      <c r="U497" s="28" t="str">
        <f>_xlfn.XLOOKUP(Tabla20[[#This Row],[cedula]],Tabla11[Numero Documento],Tabla11[GEN])</f>
        <v>F</v>
      </c>
      <c r="V497" s="29" t="str">
        <f>_xlfn.XLOOKUP(Tabla20[[#This Row],[cedula]],TMODELO[Numero Documento],TMODELO[Lugar Funciones Codigo])</f>
        <v>01.83.00.14.00.01</v>
      </c>
    </row>
    <row r="498" spans="1:22" hidden="1">
      <c r="A498" s="38" t="s">
        <v>3052</v>
      </c>
      <c r="B498" s="38" t="s">
        <v>11</v>
      </c>
      <c r="C498" s="38" t="s">
        <v>3088</v>
      </c>
      <c r="D498" s="38" t="str">
        <f>Tabla20[[#This Row],[cedula]]&amp;Tabla20[[#This Row],[ctapresup]]</f>
        <v>001128584362.1.1.1.01</v>
      </c>
      <c r="E498" s="38" t="s">
        <v>2104</v>
      </c>
      <c r="F498" s="38" t="str">
        <f>_xlfn.XLOOKUP(Tabla20[[#This Row],[cedula]],TMODELO[Numero Documento],TMODELO[Empleado])</f>
        <v>GENOVE GNECO GROSS</v>
      </c>
      <c r="G498" s="38" t="str">
        <f>_xlfn.XLOOKUP(Tabla20[[#This Row],[cedula]],TMODELO[Numero Documento],TMODELO[Cargo])</f>
        <v>ANALISTA</v>
      </c>
      <c r="H498" s="38" t="str">
        <f>_xlfn.XLOOKUP(Tabla20[[#This Row],[cedula]],TMODELO[Numero Documento],TMODELO[Lugar Funciones])</f>
        <v>DEPARTAMENTO DE REGISTRO, CONTROL Y NOMINA</v>
      </c>
      <c r="I498" s="45" t="str">
        <f>_xlfn.XLOOKUP(Tabla20[[#This Row],[cedula]],TCARRERA[CEDULA],TCARRERA[CATEGORIA DEL SERVIDOR],"")</f>
        <v/>
      </c>
      <c r="J498" s="45" t="str">
        <f>Tabla20[[#This Row],[TIPO]]</f>
        <v>FIJO</v>
      </c>
      <c r="K49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98" s="24" t="str">
        <f>IF(Tabla20[[#This Row],[CARRERA]]="CARRERA ADMINISTRATIVA",Tabla20[[#This Row],[CARRERA]],Tabla20[[#This Row],[STATUS]])</f>
        <v>FIJO</v>
      </c>
      <c r="M498" s="35" t="str">
        <f>IF(Tabla20[[#This Row],[TIPO]]="Temporales",_xlfn.XLOOKUP(Tabla20[[#This Row],[NOMBRE Y APELLIDO]],TFECHAS[NOMBRE Y APELLIDO],TFECHAS[DESDE]),"")</f>
        <v/>
      </c>
      <c r="N498" s="35" t="str">
        <f>IF(Tabla20[[#This Row],[TIPO]]="Temporales",_xlfn.XLOOKUP(Tabla20[[#This Row],[NOMBRE Y APELLIDO]],TFECHAS[NOMBRE Y APELLIDO],TFECHAS[HASTA]),"")</f>
        <v/>
      </c>
      <c r="O498" s="39">
        <f>_xlfn.XLOOKUP(Tabla20[[#This Row],[COD]],TMES[COD],TMES[sbruto])</f>
        <v>65000</v>
      </c>
      <c r="P498" s="44">
        <f>_xlfn.XLOOKUP(Tabla20[[#This Row],[COD]],TMES[COD],TMES[ISR])</f>
        <v>4427.58</v>
      </c>
      <c r="Q498" s="40">
        <f>_xlfn.XLOOKUP(Tabla20[[#This Row],[COD]],TMES[COD],TMES[SFS])</f>
        <v>1976</v>
      </c>
      <c r="R498" s="40">
        <f>_xlfn.XLOOKUP(Tabla20[[#This Row],[COD]],TMES[COD],TMES[AFP])</f>
        <v>1865.5</v>
      </c>
      <c r="S498" s="40">
        <f>Tabla20[[#This Row],[sbruto]]-SUM(Tabla20[[#This Row],[ISR]:[AFP]])-Tabla20[[#This Row],[sneto]]</f>
        <v>25</v>
      </c>
      <c r="T498" s="40">
        <f>_xlfn.XLOOKUP(Tabla20[[#This Row],[COD]],TMES[COD],TMES[sneto])</f>
        <v>56705.919999999998</v>
      </c>
      <c r="U498" s="28" t="str">
        <f>_xlfn.XLOOKUP(Tabla20[[#This Row],[cedula]],Tabla11[Numero Documento],Tabla11[GEN])</f>
        <v>M</v>
      </c>
      <c r="V498" s="29" t="str">
        <f>_xlfn.XLOOKUP(Tabla20[[#This Row],[cedula]],TMODELO[Numero Documento],TMODELO[Lugar Funciones Codigo])</f>
        <v>01.83.00.14.00.01</v>
      </c>
    </row>
    <row r="499" spans="1:22" hidden="1">
      <c r="A499" s="38" t="s">
        <v>3052</v>
      </c>
      <c r="B499" s="38" t="s">
        <v>11</v>
      </c>
      <c r="C499" s="38" t="s">
        <v>3088</v>
      </c>
      <c r="D499" s="38" t="str">
        <f>Tabla20[[#This Row],[cedula]]&amp;Tabla20[[#This Row],[ctapresup]]</f>
        <v>001099090442.1.1.1.01</v>
      </c>
      <c r="E499" s="38" t="s">
        <v>2190</v>
      </c>
      <c r="F499" s="38" t="str">
        <f>_xlfn.XLOOKUP(Tabla20[[#This Row],[cedula]],TMODELO[Numero Documento],TMODELO[Empleado])</f>
        <v>MERCEDES PAULINA NOLASCO ZAPATA</v>
      </c>
      <c r="G499" s="38" t="str">
        <f>_xlfn.XLOOKUP(Tabla20[[#This Row],[cedula]],TMODELO[Numero Documento],TMODELO[Cargo])</f>
        <v>ANALISTA</v>
      </c>
      <c r="H499" s="38" t="str">
        <f>_xlfn.XLOOKUP(Tabla20[[#This Row],[cedula]],TMODELO[Numero Documento],TMODELO[Lugar Funciones])</f>
        <v>DEPARTAMENTO DE REGISTRO, CONTROL Y NOMINA</v>
      </c>
      <c r="I499" s="45" t="str">
        <f>_xlfn.XLOOKUP(Tabla20[[#This Row],[cedula]],TCARRERA[CEDULA],TCARRERA[CATEGORIA DEL SERVIDOR],"")</f>
        <v/>
      </c>
      <c r="J499" s="45" t="str">
        <f>Tabla20[[#This Row],[TIPO]]</f>
        <v>FIJO</v>
      </c>
      <c r="K49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99" s="24" t="str">
        <f>IF(Tabla20[[#This Row],[CARRERA]]="CARRERA ADMINISTRATIVA",Tabla20[[#This Row],[CARRERA]],Tabla20[[#This Row],[STATUS]])</f>
        <v>FIJO</v>
      </c>
      <c r="M499" s="35" t="str">
        <f>IF(Tabla20[[#This Row],[TIPO]]="Temporales",_xlfn.XLOOKUP(Tabla20[[#This Row],[NOMBRE Y APELLIDO]],TFECHAS[NOMBRE Y APELLIDO],TFECHAS[DESDE]),"")</f>
        <v/>
      </c>
      <c r="N499" s="35" t="str">
        <f>IF(Tabla20[[#This Row],[TIPO]]="Temporales",_xlfn.XLOOKUP(Tabla20[[#This Row],[NOMBRE Y APELLIDO]],TFECHAS[NOMBRE Y APELLIDO],TFECHAS[HASTA]),"")</f>
        <v/>
      </c>
      <c r="O499" s="39">
        <f>_xlfn.XLOOKUP(Tabla20[[#This Row],[COD]],TMES[COD],TMES[sbruto])</f>
        <v>45000</v>
      </c>
      <c r="P499" s="44">
        <f>_xlfn.XLOOKUP(Tabla20[[#This Row],[COD]],TMES[COD],TMES[ISR])</f>
        <v>921.46</v>
      </c>
      <c r="Q499" s="40">
        <f>_xlfn.XLOOKUP(Tabla20[[#This Row],[COD]],TMES[COD],TMES[SFS])</f>
        <v>1368</v>
      </c>
      <c r="R499" s="40">
        <f>_xlfn.XLOOKUP(Tabla20[[#This Row],[COD]],TMES[COD],TMES[AFP])</f>
        <v>1291.5</v>
      </c>
      <c r="S499" s="40">
        <f>Tabla20[[#This Row],[sbruto]]-SUM(Tabla20[[#This Row],[ISR]:[AFP]])-Tabla20[[#This Row],[sneto]]</f>
        <v>3083.4500000000044</v>
      </c>
      <c r="T499" s="40">
        <f>_xlfn.XLOOKUP(Tabla20[[#This Row],[COD]],TMES[COD],TMES[sneto])</f>
        <v>38335.589999999997</v>
      </c>
      <c r="U499" s="28" t="str">
        <f>_xlfn.XLOOKUP(Tabla20[[#This Row],[cedula]],Tabla11[Numero Documento],Tabla11[GEN])</f>
        <v>F</v>
      </c>
      <c r="V499" s="29" t="str">
        <f>_xlfn.XLOOKUP(Tabla20[[#This Row],[cedula]],TMODELO[Numero Documento],TMODELO[Lugar Funciones Codigo])</f>
        <v>01.83.00.14.00.01</v>
      </c>
    </row>
    <row r="500" spans="1:22">
      <c r="A500" s="38" t="s">
        <v>3051</v>
      </c>
      <c r="B500" s="38" t="s">
        <v>4793</v>
      </c>
      <c r="C500" s="38" t="s">
        <v>3088</v>
      </c>
      <c r="D500" s="38" t="str">
        <f>Tabla20[[#This Row],[cedula]]&amp;Tabla20[[#This Row],[ctapresup]]</f>
        <v>001010283142.1.1.2.08</v>
      </c>
      <c r="E500" s="38" t="s">
        <v>2853</v>
      </c>
      <c r="F500" s="38" t="str">
        <f>_xlfn.XLOOKUP(Tabla20[[#This Row],[cedula]],TMODELO[Numero Documento],TMODELO[Empleado])</f>
        <v>MIREYA MIGUELINA SUBERO DOMENECH</v>
      </c>
      <c r="G500" s="38" t="str">
        <f>_xlfn.XLOOKUP(Tabla20[[#This Row],[cedula]],TMODELO[Numero Documento],TMODELO[Cargo])</f>
        <v>ENCARGADO (A)</v>
      </c>
      <c r="H500" s="38" t="str">
        <f>_xlfn.XLOOKUP(Tabla20[[#This Row],[cedula]],TMODELO[Numero Documento],TMODELO[Lugar Funciones])</f>
        <v>DEPARTAMENTO DE RECLUTAMIENTO SELCCION Y CAPACITACION</v>
      </c>
      <c r="I500" s="45" t="str">
        <f>_xlfn.XLOOKUP(Tabla20[[#This Row],[cedula]],TCARRERA[CEDULA],TCARRERA[CATEGORIA DEL SERVIDOR],"")</f>
        <v/>
      </c>
      <c r="J500" s="45" t="str">
        <f>Tabla20[[#This Row],[TIPO]]</f>
        <v>TEMPORALES</v>
      </c>
      <c r="K50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0" s="24" t="str">
        <f>IF(Tabla20[[#This Row],[CARRERA]]="CARRERA ADMINISTRATIVA",Tabla20[[#This Row],[CARRERA]],Tabla20[[#This Row],[STATUS]])</f>
        <v>TEMPORALES</v>
      </c>
      <c r="M500" s="35">
        <f>IF(Tabla20[[#This Row],[TIPO]]="Temporales",_xlfn.XLOOKUP(Tabla20[[#This Row],[NOMBRE Y APELLIDO]],TFECHAS[NOMBRE Y APELLIDO],TFECHAS[DESDE]),"")</f>
        <v>44835</v>
      </c>
      <c r="N500" s="35">
        <f>IF(Tabla20[[#This Row],[TIPO]]="Temporales",_xlfn.XLOOKUP(Tabla20[[#This Row],[NOMBRE Y APELLIDO]],TFECHAS[NOMBRE Y APELLIDO],TFECHAS[HASTA]),"")</f>
        <v>45017</v>
      </c>
      <c r="O500" s="39">
        <f>_xlfn.XLOOKUP(Tabla20[[#This Row],[COD]],TMES[COD],TMES[sbruto])</f>
        <v>95000</v>
      </c>
      <c r="P500" s="44">
        <f>_xlfn.XLOOKUP(Tabla20[[#This Row],[COD]],TMES[COD],TMES[ISR])</f>
        <v>10551.13</v>
      </c>
      <c r="Q500" s="40">
        <f>_xlfn.XLOOKUP(Tabla20[[#This Row],[COD]],TMES[COD],TMES[SFS])</f>
        <v>2888</v>
      </c>
      <c r="R500" s="40">
        <f>_xlfn.XLOOKUP(Tabla20[[#This Row],[COD]],TMES[COD],TMES[AFP])</f>
        <v>2726.5</v>
      </c>
      <c r="S500" s="40">
        <f>Tabla20[[#This Row],[sbruto]]-SUM(Tabla20[[#This Row],[ISR]:[AFP]])-Tabla20[[#This Row],[sneto]]</f>
        <v>1937.4499999999971</v>
      </c>
      <c r="T500" s="40">
        <f>_xlfn.XLOOKUP(Tabla20[[#This Row],[COD]],TMES[COD],TMES[sneto])</f>
        <v>76896.92</v>
      </c>
      <c r="U500" s="28" t="str">
        <f>_xlfn.XLOOKUP(Tabla20[[#This Row],[cedula]],Tabla11[Numero Documento],Tabla11[GEN])</f>
        <v>F</v>
      </c>
      <c r="V500" s="29" t="str">
        <f>_xlfn.XLOOKUP(Tabla20[[#This Row],[cedula]],TMODELO[Numero Documento],TMODELO[Lugar Funciones Codigo])</f>
        <v>01.83.00.14.00.03</v>
      </c>
    </row>
    <row r="501" spans="1:22">
      <c r="A501" s="38" t="s">
        <v>3051</v>
      </c>
      <c r="B501" s="38" t="s">
        <v>4793</v>
      </c>
      <c r="C501" s="38" t="s">
        <v>3088</v>
      </c>
      <c r="D501" s="38" t="str">
        <f>Tabla20[[#This Row],[cedula]]&amp;Tabla20[[#This Row],[ctapresup]]</f>
        <v>001190036222.1.1.2.08</v>
      </c>
      <c r="E501" s="38" t="s">
        <v>2856</v>
      </c>
      <c r="F501" s="38" t="str">
        <f>_xlfn.XLOOKUP(Tabla20[[#This Row],[cedula]],TMODELO[Numero Documento],TMODELO[Empleado])</f>
        <v>NARALY ALTAGRACIA MEJIA</v>
      </c>
      <c r="G501" s="38" t="str">
        <f>_xlfn.XLOOKUP(Tabla20[[#This Row],[cedula]],TMODELO[Numero Documento],TMODELO[Cargo])</f>
        <v>ENCARGADO (A)</v>
      </c>
      <c r="H501" s="38" t="str">
        <f>_xlfn.XLOOKUP(Tabla20[[#This Row],[cedula]],TMODELO[Numero Documento],TMODELO[Lugar Funciones])</f>
        <v>DEPARTAMENTO DE RELACIONES LABORALES Y SOCIALES</v>
      </c>
      <c r="I501" s="45" t="str">
        <f>_xlfn.XLOOKUP(Tabla20[[#This Row],[cedula]],TCARRERA[CEDULA],TCARRERA[CATEGORIA DEL SERVIDOR],"")</f>
        <v/>
      </c>
      <c r="J501" s="45" t="str">
        <f>Tabla20[[#This Row],[TIPO]]</f>
        <v>TEMPORALES</v>
      </c>
      <c r="K50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1" s="24" t="str">
        <f>IF(Tabla20[[#This Row],[CARRERA]]="CARRERA ADMINISTRATIVA",Tabla20[[#This Row],[CARRERA]],Tabla20[[#This Row],[STATUS]])</f>
        <v>TEMPORALES</v>
      </c>
      <c r="M501" s="35">
        <f>IF(Tabla20[[#This Row],[TIPO]]="Temporales",_xlfn.XLOOKUP(Tabla20[[#This Row],[NOMBRE Y APELLIDO]],TFECHAS[NOMBRE Y APELLIDO],TFECHAS[DESDE]),"")</f>
        <v>44835</v>
      </c>
      <c r="N501" s="35">
        <f>IF(Tabla20[[#This Row],[TIPO]]="Temporales",_xlfn.XLOOKUP(Tabla20[[#This Row],[NOMBRE Y APELLIDO]],TFECHAS[NOMBRE Y APELLIDO],TFECHAS[HASTA]),"")</f>
        <v>45017</v>
      </c>
      <c r="O501" s="39">
        <f>_xlfn.XLOOKUP(Tabla20[[#This Row],[COD]],TMES[COD],TMES[sbruto])</f>
        <v>115000</v>
      </c>
      <c r="P501" s="44">
        <f>_xlfn.XLOOKUP(Tabla20[[#This Row],[COD]],TMES[COD],TMES[ISR])</f>
        <v>15633.74</v>
      </c>
      <c r="Q501" s="40">
        <f>_xlfn.XLOOKUP(Tabla20[[#This Row],[COD]],TMES[COD],TMES[SFS])</f>
        <v>3496</v>
      </c>
      <c r="R501" s="40">
        <f>_xlfn.XLOOKUP(Tabla20[[#This Row],[COD]],TMES[COD],TMES[AFP])</f>
        <v>3300.5</v>
      </c>
      <c r="S501" s="40">
        <f>Tabla20[[#This Row],[sbruto]]-SUM(Tabla20[[#This Row],[ISR]:[AFP]])-Tabla20[[#This Row],[sneto]]</f>
        <v>25.000000000014552</v>
      </c>
      <c r="T501" s="40">
        <f>_xlfn.XLOOKUP(Tabla20[[#This Row],[COD]],TMES[COD],TMES[sneto])</f>
        <v>92544.76</v>
      </c>
      <c r="U501" s="28" t="str">
        <f>_xlfn.XLOOKUP(Tabla20[[#This Row],[cedula]],Tabla11[Numero Documento],Tabla11[GEN])</f>
        <v>F</v>
      </c>
      <c r="V501" s="29" t="str">
        <f>_xlfn.XLOOKUP(Tabla20[[#This Row],[cedula]],TMODELO[Numero Documento],TMODELO[Lugar Funciones Codigo])</f>
        <v>01.83.00.14.00.04</v>
      </c>
    </row>
    <row r="502" spans="1:22">
      <c r="A502" s="38" t="s">
        <v>3051</v>
      </c>
      <c r="B502" s="38" t="s">
        <v>4793</v>
      </c>
      <c r="C502" s="38" t="s">
        <v>3088</v>
      </c>
      <c r="D502" s="38" t="str">
        <f>Tabla20[[#This Row],[cedula]]&amp;Tabla20[[#This Row],[ctapresup]]</f>
        <v>224003378732.1.1.2.08</v>
      </c>
      <c r="E502" s="38" t="s">
        <v>2791</v>
      </c>
      <c r="F502" s="38" t="str">
        <f>_xlfn.XLOOKUP(Tabla20[[#This Row],[cedula]],TMODELO[Numero Documento],TMODELO[Empleado])</f>
        <v>DIANA JOSEFINA BISONO REYES</v>
      </c>
      <c r="G502" s="38" t="str">
        <f>_xlfn.XLOOKUP(Tabla20[[#This Row],[cedula]],TMODELO[Numero Documento],TMODELO[Cargo])</f>
        <v>ANALISTA DE COMPRAS Y CONTRATACIONES</v>
      </c>
      <c r="H502" s="38" t="str">
        <f>_xlfn.XLOOKUP(Tabla20[[#This Row],[cedula]],TMODELO[Numero Documento],TMODELO[Lugar Funciones])</f>
        <v>DEPARTAMENTO DE COMPRAS Y CONTRATACIONES</v>
      </c>
      <c r="I502" s="45" t="str">
        <f>_xlfn.XLOOKUP(Tabla20[[#This Row],[cedula]],TCARRERA[CEDULA],TCARRERA[CATEGORIA DEL SERVIDOR],"")</f>
        <v/>
      </c>
      <c r="J502" s="45" t="str">
        <f>Tabla20[[#This Row],[TIPO]]</f>
        <v>TEMPORALES</v>
      </c>
      <c r="K50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2" s="24" t="str">
        <f>IF(Tabla20[[#This Row],[CARRERA]]="CARRERA ADMINISTRATIVA",Tabla20[[#This Row],[CARRERA]],Tabla20[[#This Row],[STATUS]])</f>
        <v>TEMPORALES</v>
      </c>
      <c r="M502" s="35">
        <f>IF(Tabla20[[#This Row],[TIPO]]="Temporales",_xlfn.XLOOKUP(Tabla20[[#This Row],[NOMBRE Y APELLIDO]],TFECHAS[NOMBRE Y APELLIDO],TFECHAS[DESDE]),"")</f>
        <v>44805</v>
      </c>
      <c r="N502" s="35">
        <f>IF(Tabla20[[#This Row],[TIPO]]="Temporales",_xlfn.XLOOKUP(Tabla20[[#This Row],[NOMBRE Y APELLIDO]],TFECHAS[NOMBRE Y APELLIDO],TFECHAS[HASTA]),"")</f>
        <v>44986</v>
      </c>
      <c r="O502" s="39">
        <f>_xlfn.XLOOKUP(Tabla20[[#This Row],[COD]],TMES[COD],TMES[sbruto])</f>
        <v>65000</v>
      </c>
      <c r="P502" s="44">
        <f>_xlfn.XLOOKUP(Tabla20[[#This Row],[COD]],TMES[COD],TMES[ISR])</f>
        <v>4427.58</v>
      </c>
      <c r="Q502" s="40">
        <f>_xlfn.XLOOKUP(Tabla20[[#This Row],[COD]],TMES[COD],TMES[SFS])</f>
        <v>1976</v>
      </c>
      <c r="R502" s="40">
        <f>_xlfn.XLOOKUP(Tabla20[[#This Row],[COD]],TMES[COD],TMES[AFP])</f>
        <v>1865.5</v>
      </c>
      <c r="S502" s="40">
        <f>Tabla20[[#This Row],[sbruto]]-SUM(Tabla20[[#This Row],[ISR]:[AFP]])-Tabla20[[#This Row],[sneto]]</f>
        <v>325</v>
      </c>
      <c r="T502" s="40">
        <f>_xlfn.XLOOKUP(Tabla20[[#This Row],[COD]],TMES[COD],TMES[sneto])</f>
        <v>56405.919999999998</v>
      </c>
      <c r="U502" s="28" t="str">
        <f>_xlfn.XLOOKUP(Tabla20[[#This Row],[cedula]],Tabla11[Numero Documento],Tabla11[GEN])</f>
        <v>F</v>
      </c>
      <c r="V502" s="29" t="str">
        <f>_xlfn.XLOOKUP(Tabla20[[#This Row],[cedula]],TMODELO[Numero Documento],TMODELO[Lugar Funciones Codigo])</f>
        <v>01.83.00.25.03.02</v>
      </c>
    </row>
    <row r="503" spans="1:22" hidden="1">
      <c r="A503" s="38" t="s">
        <v>3052</v>
      </c>
      <c r="B503" s="38" t="s">
        <v>11</v>
      </c>
      <c r="C503" s="38" t="s">
        <v>3088</v>
      </c>
      <c r="D503" s="38" t="str">
        <f>Tabla20[[#This Row],[cedula]]&amp;Tabla20[[#This Row],[ctapresup]]</f>
        <v>031054219562.1.1.1.01</v>
      </c>
      <c r="E503" s="38" t="s">
        <v>2137</v>
      </c>
      <c r="F503" s="38" t="str">
        <f>_xlfn.XLOOKUP(Tabla20[[#This Row],[cedula]],TMODELO[Numero Documento],TMODELO[Empleado])</f>
        <v>JOSE LUIS PEREZ</v>
      </c>
      <c r="G503" s="38" t="str">
        <f>_xlfn.XLOOKUP(Tabla20[[#This Row],[cedula]],TMODELO[Numero Documento],TMODELO[Cargo])</f>
        <v>VICEMINISTRO (A)</v>
      </c>
      <c r="H503" s="38" t="str">
        <f>_xlfn.XLOOKUP(Tabla20[[#This Row],[cedula]],TMODELO[Numero Documento],TMODELO[Lugar Funciones])</f>
        <v>VICEMINITERIO DE DESARROLLO E INVESTIGACION CULTURAL</v>
      </c>
      <c r="I503" s="45" t="str">
        <f>_xlfn.XLOOKUP(Tabla20[[#This Row],[cedula]],TCARRERA[CEDULA],TCARRERA[CATEGORIA DEL SERVIDOR],"")</f>
        <v/>
      </c>
      <c r="J503" s="45" t="str">
        <f>Tabla20[[#This Row],[TIPO]]</f>
        <v>FIJO</v>
      </c>
      <c r="K50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03" s="24" t="str">
        <f>IF(Tabla20[[#This Row],[CARRERA]]="CARRERA ADMINISTRATIVA",Tabla20[[#This Row],[CARRERA]],Tabla20[[#This Row],[STATUS]])</f>
        <v>DE LIBRE NOMBRAMIENTO Y REMOCION</v>
      </c>
      <c r="M503" s="34" t="str">
        <f>IF(Tabla20[[#This Row],[TIPO]]="Temporales",_xlfn.XLOOKUP(Tabla20[[#This Row],[NOMBRE Y APELLIDO]],TFECHAS[NOMBRE Y APELLIDO],TFECHAS[DESDE]),"")</f>
        <v/>
      </c>
      <c r="N503" s="34" t="str">
        <f>IF(Tabla20[[#This Row],[TIPO]]="Temporales",_xlfn.XLOOKUP(Tabla20[[#This Row],[NOMBRE Y APELLIDO]],TFECHAS[NOMBRE Y APELLIDO],TFECHAS[HASTA]),"")</f>
        <v/>
      </c>
      <c r="O503" s="39">
        <f>_xlfn.XLOOKUP(Tabla20[[#This Row],[COD]],TMES[COD],TMES[sbruto])</f>
        <v>220000</v>
      </c>
      <c r="P503" s="44">
        <f>_xlfn.XLOOKUP(Tabla20[[#This Row],[COD]],TMES[COD],TMES[ISR])</f>
        <v>40768.42</v>
      </c>
      <c r="Q503" s="40">
        <f>_xlfn.XLOOKUP(Tabla20[[#This Row],[COD]],TMES[COD],TMES[SFS])</f>
        <v>4943.8</v>
      </c>
      <c r="R503" s="40">
        <f>_xlfn.XLOOKUP(Tabla20[[#This Row],[COD]],TMES[COD],TMES[AFP])</f>
        <v>6314</v>
      </c>
      <c r="S503" s="40">
        <f>Tabla20[[#This Row],[sbruto]]-SUM(Tabla20[[#This Row],[ISR]:[AFP]])-Tabla20[[#This Row],[sneto]]</f>
        <v>25</v>
      </c>
      <c r="T503" s="40">
        <f>_xlfn.XLOOKUP(Tabla20[[#This Row],[COD]],TMES[COD],TMES[sneto])</f>
        <v>167948.78</v>
      </c>
      <c r="U503" s="28" t="str">
        <f>_xlfn.XLOOKUP(Tabla20[[#This Row],[cedula]],Tabla11[Numero Documento],Tabla11[GEN])</f>
        <v>M</v>
      </c>
      <c r="V503" s="29" t="str">
        <f>_xlfn.XLOOKUP(Tabla20[[#This Row],[cedula]],TMODELO[Numero Documento],TMODELO[Lugar Funciones Codigo])</f>
        <v>01.83.01</v>
      </c>
    </row>
    <row r="504" spans="1:22" hidden="1">
      <c r="A504" s="38" t="s">
        <v>3052</v>
      </c>
      <c r="B504" s="38" t="s">
        <v>11</v>
      </c>
      <c r="C504" s="38" t="s">
        <v>3088</v>
      </c>
      <c r="D504" s="38" t="str">
        <f>Tabla20[[#This Row],[cedula]]&amp;Tabla20[[#This Row],[ctapresup]]</f>
        <v>225007058962.1.1.1.01</v>
      </c>
      <c r="E504" s="38" t="s">
        <v>2067</v>
      </c>
      <c r="F504" s="38" t="str">
        <f>_xlfn.XLOOKUP(Tabla20[[#This Row],[cedula]],TMODELO[Numero Documento],TMODELO[Empleado])</f>
        <v>DELAYNE FLORENCIA ABREU CHEZ</v>
      </c>
      <c r="G504" s="38" t="str">
        <f>_xlfn.XLOOKUP(Tabla20[[#This Row],[cedula]],TMODELO[Numero Documento],TMODELO[Cargo])</f>
        <v>ASISTENTE</v>
      </c>
      <c r="H504" s="38" t="str">
        <f>_xlfn.XLOOKUP(Tabla20[[#This Row],[cedula]],TMODELO[Numero Documento],TMODELO[Lugar Funciones])</f>
        <v>VICEMINITERIO DE DESARROLLO E INVESTIGACION CULTURAL</v>
      </c>
      <c r="I504" s="45" t="str">
        <f>_xlfn.XLOOKUP(Tabla20[[#This Row],[cedula]],TCARRERA[CEDULA],TCARRERA[CATEGORIA DEL SERVIDOR],"")</f>
        <v/>
      </c>
      <c r="J504" s="45" t="str">
        <f>Tabla20[[#This Row],[TIPO]]</f>
        <v>FIJO</v>
      </c>
      <c r="K50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04" s="24" t="str">
        <f>IF(Tabla20[[#This Row],[CARRERA]]="CARRERA ADMINISTRATIVA",Tabla20[[#This Row],[CARRERA]],Tabla20[[#This Row],[STATUS]])</f>
        <v>FIJO</v>
      </c>
      <c r="M504" s="35" t="str">
        <f>IF(Tabla20[[#This Row],[TIPO]]="Temporales",_xlfn.XLOOKUP(Tabla20[[#This Row],[NOMBRE Y APELLIDO]],TFECHAS[NOMBRE Y APELLIDO],TFECHAS[DESDE]),"")</f>
        <v/>
      </c>
      <c r="N504" s="35" t="str">
        <f>IF(Tabla20[[#This Row],[TIPO]]="Temporales",_xlfn.XLOOKUP(Tabla20[[#This Row],[NOMBRE Y APELLIDO]],TFECHAS[NOMBRE Y APELLIDO],TFECHAS[HASTA]),"")</f>
        <v/>
      </c>
      <c r="O504" s="39">
        <f>_xlfn.XLOOKUP(Tabla20[[#This Row],[COD]],TMES[COD],TMES[sbruto])</f>
        <v>50000</v>
      </c>
      <c r="P504" s="42">
        <f>_xlfn.XLOOKUP(Tabla20[[#This Row],[COD]],TMES[COD],TMES[ISR])</f>
        <v>1854</v>
      </c>
      <c r="Q504" s="40">
        <f>_xlfn.XLOOKUP(Tabla20[[#This Row],[COD]],TMES[COD],TMES[SFS])</f>
        <v>1520</v>
      </c>
      <c r="R504" s="40">
        <f>_xlfn.XLOOKUP(Tabla20[[#This Row],[COD]],TMES[COD],TMES[AFP])</f>
        <v>1435</v>
      </c>
      <c r="S504" s="40">
        <f>Tabla20[[#This Row],[sbruto]]-SUM(Tabla20[[#This Row],[ISR]:[AFP]])-Tabla20[[#This Row],[sneto]]</f>
        <v>25</v>
      </c>
      <c r="T504" s="40">
        <f>_xlfn.XLOOKUP(Tabla20[[#This Row],[COD]],TMES[COD],TMES[sneto])</f>
        <v>45166</v>
      </c>
      <c r="U504" s="28" t="str">
        <f>_xlfn.XLOOKUP(Tabla20[[#This Row],[cedula]],Tabla11[Numero Documento],Tabla11[GEN])</f>
        <v>F</v>
      </c>
      <c r="V504" s="29" t="str">
        <f>_xlfn.XLOOKUP(Tabla20[[#This Row],[cedula]],TMODELO[Numero Documento],TMODELO[Lugar Funciones Codigo])</f>
        <v>01.83.01</v>
      </c>
    </row>
    <row r="505" spans="1:22" hidden="1">
      <c r="A505" s="38" t="s">
        <v>3052</v>
      </c>
      <c r="B505" s="38" t="s">
        <v>11</v>
      </c>
      <c r="C505" s="38" t="s">
        <v>3088</v>
      </c>
      <c r="D505" s="38" t="str">
        <f>Tabla20[[#This Row],[cedula]]&amp;Tabla20[[#This Row],[ctapresup]]</f>
        <v>001118332162.1.1.1.01</v>
      </c>
      <c r="E505" s="38" t="s">
        <v>3059</v>
      </c>
      <c r="F505" s="38" t="str">
        <f>_xlfn.XLOOKUP(Tabla20[[#This Row],[cedula]],TMODELO[Numero Documento],TMODELO[Empleado])</f>
        <v>FELIX BAUTISTA DE LA CRUZ</v>
      </c>
      <c r="G505" s="38" t="str">
        <f>_xlfn.XLOOKUP(Tabla20[[#This Row],[cedula]],TMODELO[Numero Documento],TMODELO[Cargo])</f>
        <v>CHOFER I</v>
      </c>
      <c r="H505" s="38" t="str">
        <f>_xlfn.XLOOKUP(Tabla20[[#This Row],[cedula]],TMODELO[Numero Documento],TMODELO[Lugar Funciones])</f>
        <v>VICEMINITERIO DE DESARROLLO E INVESTIGACION CULTURAL</v>
      </c>
      <c r="I505" s="45" t="str">
        <f>_xlfn.XLOOKUP(Tabla20[[#This Row],[cedula]],TCARRERA[CEDULA],TCARRERA[CATEGORIA DEL SERVIDOR],"")</f>
        <v/>
      </c>
      <c r="J505" s="45" t="str">
        <f>Tabla20[[#This Row],[TIPO]]</f>
        <v>FIJO</v>
      </c>
      <c r="K50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05" s="24" t="str">
        <f>IF(Tabla20[[#This Row],[CARRERA]]="CARRERA ADMINISTRATIVA",Tabla20[[#This Row],[CARRERA]],Tabla20[[#This Row],[STATUS]])</f>
        <v>ESTATUTO SIMPLIFICADO</v>
      </c>
      <c r="M505" s="35" t="str">
        <f>IF(Tabla20[[#This Row],[TIPO]]="Temporales",_xlfn.XLOOKUP(Tabla20[[#This Row],[NOMBRE Y APELLIDO]],TFECHAS[NOMBRE Y APELLIDO],TFECHAS[DESDE]),"")</f>
        <v/>
      </c>
      <c r="N505" s="35" t="str">
        <f>IF(Tabla20[[#This Row],[TIPO]]="Temporales",_xlfn.XLOOKUP(Tabla20[[#This Row],[NOMBRE Y APELLIDO]],TFECHAS[NOMBRE Y APELLIDO],TFECHAS[HASTA]),"")</f>
        <v/>
      </c>
      <c r="O505" s="39">
        <f>_xlfn.XLOOKUP(Tabla20[[#This Row],[COD]],TMES[COD],TMES[sbruto])</f>
        <v>24000</v>
      </c>
      <c r="P505" s="44">
        <f>_xlfn.XLOOKUP(Tabla20[[#This Row],[COD]],TMES[COD],TMES[ISR])</f>
        <v>0</v>
      </c>
      <c r="Q505" s="40">
        <f>_xlfn.XLOOKUP(Tabla20[[#This Row],[COD]],TMES[COD],TMES[SFS])</f>
        <v>729.6</v>
      </c>
      <c r="R505" s="40">
        <f>_xlfn.XLOOKUP(Tabla20[[#This Row],[COD]],TMES[COD],TMES[AFP])</f>
        <v>688.8</v>
      </c>
      <c r="S505" s="40">
        <f>Tabla20[[#This Row],[sbruto]]-SUM(Tabla20[[#This Row],[ISR]:[AFP]])-Tabla20[[#This Row],[sneto]]</f>
        <v>1071</v>
      </c>
      <c r="T505" s="40">
        <f>_xlfn.XLOOKUP(Tabla20[[#This Row],[COD]],TMES[COD],TMES[sneto])</f>
        <v>21510.6</v>
      </c>
      <c r="U505" s="28" t="str">
        <f>_xlfn.XLOOKUP(Tabla20[[#This Row],[cedula]],Tabla11[Numero Documento],Tabla11[GEN])</f>
        <v>M</v>
      </c>
      <c r="V505" s="29" t="str">
        <f>_xlfn.XLOOKUP(Tabla20[[#This Row],[cedula]],TMODELO[Numero Documento],TMODELO[Lugar Funciones Codigo])</f>
        <v>01.83.01</v>
      </c>
    </row>
    <row r="506" spans="1:22">
      <c r="A506" s="38" t="s">
        <v>3051</v>
      </c>
      <c r="B506" s="38" t="s">
        <v>4793</v>
      </c>
      <c r="C506" s="38" t="s">
        <v>3088</v>
      </c>
      <c r="D506" s="38" t="str">
        <f>Tabla20[[#This Row],[cedula]]&amp;Tabla20[[#This Row],[ctapresup]]</f>
        <v>001156477942.1.1.2.08</v>
      </c>
      <c r="E506" s="38" t="s">
        <v>2804</v>
      </c>
      <c r="F506" s="38" t="str">
        <f>_xlfn.XLOOKUP(Tabla20[[#This Row],[cedula]],TMODELO[Numero Documento],TMODELO[Empleado])</f>
        <v>GLENDY ABRIL TRONCOSO JIMENEZ</v>
      </c>
      <c r="G506" s="38" t="str">
        <f>_xlfn.XLOOKUP(Tabla20[[#This Row],[cedula]],TMODELO[Numero Documento],TMODELO[Cargo])</f>
        <v>GESTOR CULTURAL</v>
      </c>
      <c r="H506" s="38" t="str">
        <f>_xlfn.XLOOKUP(Tabla20[[#This Row],[cedula]],TMODELO[Numero Documento],TMODELO[Lugar Funciones])</f>
        <v>VICEMINITERIO DE DESARROLLO E INVESTIGACION CULTURAL</v>
      </c>
      <c r="I506" s="45" t="str">
        <f>_xlfn.XLOOKUP(Tabla20[[#This Row],[cedula]],TCARRERA[CEDULA],TCARRERA[CATEGORIA DEL SERVIDOR],"")</f>
        <v/>
      </c>
      <c r="J506" s="45" t="str">
        <f>Tabla20[[#This Row],[TIPO]]</f>
        <v>TEMPORALES</v>
      </c>
      <c r="K50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6" s="24" t="str">
        <f>IF(Tabla20[[#This Row],[CARRERA]]="CARRERA ADMINISTRATIVA",Tabla20[[#This Row],[CARRERA]],Tabla20[[#This Row],[STATUS]])</f>
        <v>TEMPORALES</v>
      </c>
      <c r="M506" s="35">
        <f>IF(Tabla20[[#This Row],[TIPO]]="Temporales",_xlfn.XLOOKUP(Tabla20[[#This Row],[NOMBRE Y APELLIDO]],TFECHAS[NOMBRE Y APELLIDO],TFECHAS[DESDE]),"")</f>
        <v>44713</v>
      </c>
      <c r="N506" s="35">
        <f>IF(Tabla20[[#This Row],[TIPO]]="Temporales",_xlfn.XLOOKUP(Tabla20[[#This Row],[NOMBRE Y APELLIDO]],TFECHAS[NOMBRE Y APELLIDO],TFECHAS[HASTA]),"")</f>
        <v>44896</v>
      </c>
      <c r="O506" s="39">
        <f>_xlfn.XLOOKUP(Tabla20[[#This Row],[COD]],TMES[COD],TMES[sbruto])</f>
        <v>70000</v>
      </c>
      <c r="P506" s="41">
        <f>_xlfn.XLOOKUP(Tabla20[[#This Row],[COD]],TMES[COD],TMES[ISR])</f>
        <v>5368.48</v>
      </c>
      <c r="Q506" s="40">
        <f>_xlfn.XLOOKUP(Tabla20[[#This Row],[COD]],TMES[COD],TMES[SFS])</f>
        <v>2128</v>
      </c>
      <c r="R506" s="40">
        <f>_xlfn.XLOOKUP(Tabla20[[#This Row],[COD]],TMES[COD],TMES[AFP])</f>
        <v>2009</v>
      </c>
      <c r="S506" s="40">
        <f>Tabla20[[#This Row],[sbruto]]-SUM(Tabla20[[#This Row],[ISR]:[AFP]])-Tabla20[[#This Row],[sneto]]</f>
        <v>13617.280000000006</v>
      </c>
      <c r="T506" s="40">
        <f>_xlfn.XLOOKUP(Tabla20[[#This Row],[COD]],TMES[COD],TMES[sneto])</f>
        <v>46877.24</v>
      </c>
      <c r="U506" s="28" t="str">
        <f>_xlfn.XLOOKUP(Tabla20[[#This Row],[cedula]],Tabla11[Numero Documento],Tabla11[GEN])</f>
        <v>F</v>
      </c>
      <c r="V506" s="29" t="str">
        <f>_xlfn.XLOOKUP(Tabla20[[#This Row],[cedula]],TMODELO[Numero Documento],TMODELO[Lugar Funciones Codigo])</f>
        <v>01.83.01</v>
      </c>
    </row>
    <row r="507" spans="1:22">
      <c r="A507" s="38" t="s">
        <v>3051</v>
      </c>
      <c r="B507" s="38" t="s">
        <v>4793</v>
      </c>
      <c r="C507" s="38" t="s">
        <v>3088</v>
      </c>
      <c r="D507" s="38" t="str">
        <f>Tabla20[[#This Row],[cedula]]&amp;Tabla20[[#This Row],[ctapresup]]</f>
        <v>031047972732.1.1.2.08</v>
      </c>
      <c r="E507" s="38" t="s">
        <v>2814</v>
      </c>
      <c r="F507" s="38" t="str">
        <f>_xlfn.XLOOKUP(Tabla20[[#This Row],[cedula]],TMODELO[Numero Documento],TMODELO[Empleado])</f>
        <v>JOAN GERMAN MATIAS ALMONTE</v>
      </c>
      <c r="G507" s="38" t="str">
        <f>_xlfn.XLOOKUP(Tabla20[[#This Row],[cedula]],TMODELO[Numero Documento],TMODELO[Cargo])</f>
        <v>COORDINADOR (A)</v>
      </c>
      <c r="H507" s="38" t="str">
        <f>_xlfn.XLOOKUP(Tabla20[[#This Row],[cedula]],TMODELO[Numero Documento],TMODELO[Lugar Funciones])</f>
        <v>VICEMINITERIO DE DESARROLLO E INVESTIGACION CULTURAL</v>
      </c>
      <c r="I507" s="45" t="str">
        <f>_xlfn.XLOOKUP(Tabla20[[#This Row],[cedula]],TCARRERA[CEDULA],TCARRERA[CATEGORIA DEL SERVIDOR],"")</f>
        <v/>
      </c>
      <c r="J507" s="45" t="str">
        <f>Tabla20[[#This Row],[TIPO]]</f>
        <v>TEMPORALES</v>
      </c>
      <c r="K50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7" s="24" t="str">
        <f>IF(Tabla20[[#This Row],[CARRERA]]="CARRERA ADMINISTRATIVA",Tabla20[[#This Row],[CARRERA]],Tabla20[[#This Row],[STATUS]])</f>
        <v>TEMPORALES</v>
      </c>
      <c r="M507" s="35">
        <f>IF(Tabla20[[#This Row],[TIPO]]="Temporales",_xlfn.XLOOKUP(Tabla20[[#This Row],[NOMBRE Y APELLIDO]],TFECHAS[NOMBRE Y APELLIDO],TFECHAS[DESDE]),"")</f>
        <v>44805</v>
      </c>
      <c r="N507" s="35">
        <f>IF(Tabla20[[#This Row],[TIPO]]="Temporales",_xlfn.XLOOKUP(Tabla20[[#This Row],[NOMBRE Y APELLIDO]],TFECHAS[NOMBRE Y APELLIDO],TFECHAS[HASTA]),"")</f>
        <v>44986</v>
      </c>
      <c r="O507" s="39">
        <f>_xlfn.XLOOKUP(Tabla20[[#This Row],[COD]],TMES[COD],TMES[sbruto])</f>
        <v>70000</v>
      </c>
      <c r="P507" s="41">
        <f>_xlfn.XLOOKUP(Tabla20[[#This Row],[COD]],TMES[COD],TMES[ISR])</f>
        <v>5368.48</v>
      </c>
      <c r="Q507" s="40">
        <f>_xlfn.XLOOKUP(Tabla20[[#This Row],[COD]],TMES[COD],TMES[SFS])</f>
        <v>2128</v>
      </c>
      <c r="R507" s="40">
        <f>_xlfn.XLOOKUP(Tabla20[[#This Row],[COD]],TMES[COD],TMES[AFP])</f>
        <v>2009</v>
      </c>
      <c r="S507" s="40">
        <f>Tabla20[[#This Row],[sbruto]]-SUM(Tabla20[[#This Row],[ISR]:[AFP]])-Tabla20[[#This Row],[sneto]]</f>
        <v>25.000000000007276</v>
      </c>
      <c r="T507" s="40">
        <f>_xlfn.XLOOKUP(Tabla20[[#This Row],[COD]],TMES[COD],TMES[sneto])</f>
        <v>60469.52</v>
      </c>
      <c r="U507" s="28" t="str">
        <f>_xlfn.XLOOKUP(Tabla20[[#This Row],[cedula]],Tabla11[Numero Documento],Tabla11[GEN])</f>
        <v>M</v>
      </c>
      <c r="V507" s="29" t="str">
        <f>_xlfn.XLOOKUP(Tabla20[[#This Row],[cedula]],TMODELO[Numero Documento],TMODELO[Lugar Funciones Codigo])</f>
        <v>01.83.01</v>
      </c>
    </row>
    <row r="508" spans="1:22" hidden="1">
      <c r="A508" s="38" t="s">
        <v>3052</v>
      </c>
      <c r="B508" s="38" t="s">
        <v>11</v>
      </c>
      <c r="C508" s="38" t="s">
        <v>3091</v>
      </c>
      <c r="D508" s="38" t="str">
        <f>Tabla20[[#This Row],[cedula]]&amp;Tabla20[[#This Row],[ctapresup]]</f>
        <v>001126077422.1.1.1.01</v>
      </c>
      <c r="E508" s="38" t="s">
        <v>2547</v>
      </c>
      <c r="F508" s="38" t="str">
        <f>_xlfn.XLOOKUP(Tabla20[[#This Row],[cedula]],TMODELO[Numero Documento],TMODELO[Empleado])</f>
        <v>MARIA DEL CARMEN RAMIREZ SURIEL</v>
      </c>
      <c r="G508" s="38" t="str">
        <f>_xlfn.XLOOKUP(Tabla20[[#This Row],[cedula]],TMODELO[Numero Documento],TMODELO[Cargo])</f>
        <v>AUXILIAR BIBLIOTECA</v>
      </c>
      <c r="H508" s="38" t="str">
        <f>_xlfn.XLOOKUP(Tabla20[[#This Row],[cedula]],TMODELO[Numero Documento],TMODELO[Lugar Funciones])</f>
        <v>DIRECCION DE FORMACION Y CAPACITACION EN GESTION CULTURAL</v>
      </c>
      <c r="I508" s="45" t="str">
        <f>_xlfn.XLOOKUP(Tabla20[[#This Row],[cedula]],TCARRERA[CEDULA],TCARRERA[CATEGORIA DEL SERVIDOR],"")</f>
        <v/>
      </c>
      <c r="J508" s="45" t="str">
        <f>Tabla20[[#This Row],[TIPO]]</f>
        <v>FIJO</v>
      </c>
      <c r="K50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08" s="24" t="str">
        <f>IF(Tabla20[[#This Row],[CARRERA]]="CARRERA ADMINISTRATIVA",Tabla20[[#This Row],[CARRERA]],Tabla20[[#This Row],[STATUS]])</f>
        <v>FIJO</v>
      </c>
      <c r="M508" s="35" t="str">
        <f>IF(Tabla20[[#This Row],[TIPO]]="Temporales",_xlfn.XLOOKUP(Tabla20[[#This Row],[NOMBRE Y APELLIDO]],TFECHAS[NOMBRE Y APELLIDO],TFECHAS[DESDE]),"")</f>
        <v/>
      </c>
      <c r="N508" s="35" t="str">
        <f>IF(Tabla20[[#This Row],[TIPO]]="Temporales",_xlfn.XLOOKUP(Tabla20[[#This Row],[NOMBRE Y APELLIDO]],TFECHAS[NOMBRE Y APELLIDO],TFECHAS[HASTA]),"")</f>
        <v/>
      </c>
      <c r="O508" s="39">
        <f>_xlfn.XLOOKUP(Tabla20[[#This Row],[COD]],TMES[COD],TMES[sbruto])</f>
        <v>26250</v>
      </c>
      <c r="P508" s="41">
        <f>_xlfn.XLOOKUP(Tabla20[[#This Row],[COD]],TMES[COD],TMES[ISR])</f>
        <v>0</v>
      </c>
      <c r="Q508" s="40">
        <f>_xlfn.XLOOKUP(Tabla20[[#This Row],[COD]],TMES[COD],TMES[SFS])</f>
        <v>798</v>
      </c>
      <c r="R508" s="40">
        <f>_xlfn.XLOOKUP(Tabla20[[#This Row],[COD]],TMES[COD],TMES[AFP])</f>
        <v>753.38</v>
      </c>
      <c r="S508" s="40">
        <f>Tabla20[[#This Row],[sbruto]]-SUM(Tabla20[[#This Row],[ISR]:[AFP]])-Tabla20[[#This Row],[sneto]]</f>
        <v>7086.2099999999991</v>
      </c>
      <c r="T508" s="40">
        <f>_xlfn.XLOOKUP(Tabla20[[#This Row],[COD]],TMES[COD],TMES[sneto])</f>
        <v>17612.41</v>
      </c>
      <c r="U508" s="28" t="str">
        <f>_xlfn.XLOOKUP(Tabla20[[#This Row],[cedula]],Tabla11[Numero Documento],Tabla11[GEN])</f>
        <v>F</v>
      </c>
      <c r="V508" s="29" t="str">
        <f>_xlfn.XLOOKUP(Tabla20[[#This Row],[cedula]],TMODELO[Numero Documento],TMODELO[Lugar Funciones Codigo])</f>
        <v>01.83.01.00.02</v>
      </c>
    </row>
    <row r="509" spans="1:22">
      <c r="A509" s="38" t="s">
        <v>3051</v>
      </c>
      <c r="B509" s="38" t="s">
        <v>4793</v>
      </c>
      <c r="C509" s="38" t="s">
        <v>3088</v>
      </c>
      <c r="D509" s="38" t="str">
        <f>Tabla20[[#This Row],[cedula]]&amp;Tabla20[[#This Row],[ctapresup]]</f>
        <v>223000085092.1.1.2.08</v>
      </c>
      <c r="E509" s="38" t="s">
        <v>2831</v>
      </c>
      <c r="F509" s="38" t="str">
        <f>_xlfn.XLOOKUP(Tabla20[[#This Row],[cedula]],TMODELO[Numero Documento],TMODELO[Empleado])</f>
        <v>LADY LAURA LIRIANO BALBI</v>
      </c>
      <c r="G509" s="38" t="str">
        <f>_xlfn.XLOOKUP(Tabla20[[#This Row],[cedula]],TMODELO[Numero Documento],TMODELO[Cargo])</f>
        <v>DIRECTOR (A)</v>
      </c>
      <c r="H509" s="38" t="str">
        <f>_xlfn.XLOOKUP(Tabla20[[#This Row],[cedula]],TMODELO[Numero Documento],TMODELO[Lugar Funciones])</f>
        <v>DIRECCION DE FORMACION Y CAPACITACION EN GESTION CULTURAL</v>
      </c>
      <c r="I509" s="45" t="str">
        <f>_xlfn.XLOOKUP(Tabla20[[#This Row],[cedula]],TCARRERA[CEDULA],TCARRERA[CATEGORIA DEL SERVIDOR],"")</f>
        <v/>
      </c>
      <c r="J509" s="45" t="str">
        <f>Tabla20[[#This Row],[TIPO]]</f>
        <v>TEMPORALES</v>
      </c>
      <c r="K50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9" s="31" t="str">
        <f>IF(Tabla20[[#This Row],[CARRERA]]="CARRERA ADMINISTRATIVA",Tabla20[[#This Row],[CARRERA]],Tabla20[[#This Row],[STATUS]])</f>
        <v>TEMPORALES</v>
      </c>
      <c r="M509" s="34">
        <f>IF(Tabla20[[#This Row],[TIPO]]="Temporales",_xlfn.XLOOKUP(Tabla20[[#This Row],[NOMBRE Y APELLIDO]],TFECHAS[NOMBRE Y APELLIDO],TFECHAS[DESDE]),"")</f>
        <v>44866</v>
      </c>
      <c r="N509" s="34">
        <f>IF(Tabla20[[#This Row],[TIPO]]="Temporales",_xlfn.XLOOKUP(Tabla20[[#This Row],[NOMBRE Y APELLIDO]],TFECHAS[NOMBRE Y APELLIDO],TFECHAS[HASTA]),"")</f>
        <v>45047</v>
      </c>
      <c r="O509" s="39">
        <f>_xlfn.XLOOKUP(Tabla20[[#This Row],[COD]],TMES[COD],TMES[sbruto])</f>
        <v>115000</v>
      </c>
      <c r="P509" s="41">
        <f>_xlfn.XLOOKUP(Tabla20[[#This Row],[COD]],TMES[COD],TMES[ISR])</f>
        <v>15633.74</v>
      </c>
      <c r="Q509" s="40">
        <f>_xlfn.XLOOKUP(Tabla20[[#This Row],[COD]],TMES[COD],TMES[SFS])</f>
        <v>3496</v>
      </c>
      <c r="R509" s="40">
        <f>_xlfn.XLOOKUP(Tabla20[[#This Row],[COD]],TMES[COD],TMES[AFP])</f>
        <v>3300.5</v>
      </c>
      <c r="S509" s="40">
        <f>Tabla20[[#This Row],[sbruto]]-SUM(Tabla20[[#This Row],[ISR]:[AFP]])-Tabla20[[#This Row],[sneto]]</f>
        <v>25.000000000014552</v>
      </c>
      <c r="T509" s="40">
        <f>_xlfn.XLOOKUP(Tabla20[[#This Row],[COD]],TMES[COD],TMES[sneto])</f>
        <v>92544.76</v>
      </c>
      <c r="U509" s="28" t="str">
        <f>_xlfn.XLOOKUP(Tabla20[[#This Row],[cedula]],Tabla11[Numero Documento],Tabla11[GEN])</f>
        <v>F</v>
      </c>
      <c r="V509" s="29" t="str">
        <f>_xlfn.XLOOKUP(Tabla20[[#This Row],[cedula]],TMODELO[Numero Documento],TMODELO[Lugar Funciones Codigo])</f>
        <v>01.83.01.00.02</v>
      </c>
    </row>
    <row r="510" spans="1:22">
      <c r="A510" s="38" t="s">
        <v>3051</v>
      </c>
      <c r="B510" s="38" t="s">
        <v>4793</v>
      </c>
      <c r="C510" s="38" t="s">
        <v>3088</v>
      </c>
      <c r="D510" s="38" t="str">
        <f>Tabla20[[#This Row],[cedula]]&amp;Tabla20[[#This Row],[ctapresup]]</f>
        <v>402236997822.1.1.2.08</v>
      </c>
      <c r="E510" s="38" t="s">
        <v>2857</v>
      </c>
      <c r="F510" s="38" t="str">
        <f>_xlfn.XLOOKUP(Tabla20[[#This Row],[cedula]],TMODELO[Numero Documento],TMODELO[Empleado])</f>
        <v>NAYELY MARIA FERNANDEZ MORA</v>
      </c>
      <c r="G510" s="38" t="str">
        <f>_xlfn.XLOOKUP(Tabla20[[#This Row],[cedula]],TMODELO[Numero Documento],TMODELO[Cargo])</f>
        <v>ANALISTA PROYECTOS</v>
      </c>
      <c r="H510" s="38" t="str">
        <f>_xlfn.XLOOKUP(Tabla20[[#This Row],[cedula]],TMODELO[Numero Documento],TMODELO[Lugar Funciones])</f>
        <v>DIRECCION DE FORMACION Y CAPACITACION EN GESTION CULTURAL</v>
      </c>
      <c r="I510" s="45" t="str">
        <f>_xlfn.XLOOKUP(Tabla20[[#This Row],[cedula]],TCARRERA[CEDULA],TCARRERA[CATEGORIA DEL SERVIDOR],"")</f>
        <v/>
      </c>
      <c r="J510" s="45" t="str">
        <f>Tabla20[[#This Row],[TIPO]]</f>
        <v>TEMPORALES</v>
      </c>
      <c r="K51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10" s="24" t="str">
        <f>IF(Tabla20[[#This Row],[CARRERA]]="CARRERA ADMINISTRATIVA",Tabla20[[#This Row],[CARRERA]],Tabla20[[#This Row],[STATUS]])</f>
        <v>TEMPORALES</v>
      </c>
      <c r="M510" s="35">
        <f>IF(Tabla20[[#This Row],[TIPO]]="Temporales",_xlfn.XLOOKUP(Tabla20[[#This Row],[NOMBRE Y APELLIDO]],TFECHAS[NOMBRE Y APELLIDO],TFECHAS[DESDE]),"")</f>
        <v>44805</v>
      </c>
      <c r="N510" s="35">
        <f>IF(Tabla20[[#This Row],[TIPO]]="Temporales",_xlfn.XLOOKUP(Tabla20[[#This Row],[NOMBRE Y APELLIDO]],TFECHAS[NOMBRE Y APELLIDO],TFECHAS[HASTA]),"")</f>
        <v>44986</v>
      </c>
      <c r="O510" s="39">
        <f>_xlfn.XLOOKUP(Tabla20[[#This Row],[COD]],TMES[COD],TMES[sbruto])</f>
        <v>55000</v>
      </c>
      <c r="P510" s="44">
        <f>_xlfn.XLOOKUP(Tabla20[[#This Row],[COD]],TMES[COD],TMES[ISR])</f>
        <v>2559.6799999999998</v>
      </c>
      <c r="Q510" s="42">
        <f>_xlfn.XLOOKUP(Tabla20[[#This Row],[COD]],TMES[COD],TMES[SFS])</f>
        <v>1672</v>
      </c>
      <c r="R510" s="42">
        <f>_xlfn.XLOOKUP(Tabla20[[#This Row],[COD]],TMES[COD],TMES[AFP])</f>
        <v>1578.5</v>
      </c>
      <c r="S510" s="40">
        <f>Tabla20[[#This Row],[sbruto]]-SUM(Tabla20[[#This Row],[ISR]:[AFP]])-Tabla20[[#This Row],[sneto]]</f>
        <v>25</v>
      </c>
      <c r="T510" s="42">
        <f>_xlfn.XLOOKUP(Tabla20[[#This Row],[COD]],TMES[COD],TMES[sneto])</f>
        <v>49164.82</v>
      </c>
      <c r="U510" s="28" t="str">
        <f>_xlfn.XLOOKUP(Tabla20[[#This Row],[cedula]],Tabla11[Numero Documento],Tabla11[GEN])</f>
        <v>F</v>
      </c>
      <c r="V510" s="29" t="str">
        <f>_xlfn.XLOOKUP(Tabla20[[#This Row],[cedula]],TMODELO[Numero Documento],TMODELO[Lugar Funciones Codigo])</f>
        <v>01.83.01.00.02</v>
      </c>
    </row>
    <row r="511" spans="1:22" hidden="1">
      <c r="A511" s="38" t="s">
        <v>3052</v>
      </c>
      <c r="B511" s="38" t="s">
        <v>11</v>
      </c>
      <c r="C511" s="38" t="s">
        <v>3088</v>
      </c>
      <c r="D511" s="38" t="str">
        <f>Tabla20[[#This Row],[cedula]]&amp;Tabla20[[#This Row],[ctapresup]]</f>
        <v>001097552802.1.1.1.01</v>
      </c>
      <c r="E511" s="38" t="s">
        <v>2141</v>
      </c>
      <c r="F511" s="38" t="str">
        <f>_xlfn.XLOOKUP(Tabla20[[#This Row],[cedula]],TMODELO[Numero Documento],TMODELO[Empleado])</f>
        <v>JOSE MODESTO YOVANI CRUZ DURAN</v>
      </c>
      <c r="G511" s="38" t="str">
        <f>_xlfn.XLOOKUP(Tabla20[[#This Row],[cedula]],TMODELO[Numero Documento],TMODELO[Cargo])</f>
        <v>VICEMINISTRO (A)</v>
      </c>
      <c r="H511" s="38" t="str">
        <f>_xlfn.XLOOKUP(Tabla20[[#This Row],[cedula]],TMODELO[Numero Documento],TMODELO[Lugar Funciones])</f>
        <v>VICEMINISTERIO DE CREATIVIDAD Y FORMACION ARTISTICA</v>
      </c>
      <c r="I511" s="45" t="str">
        <f>_xlfn.XLOOKUP(Tabla20[[#This Row],[cedula]],TCARRERA[CEDULA],TCARRERA[CATEGORIA DEL SERVIDOR],"")</f>
        <v/>
      </c>
      <c r="J511" s="45" t="str">
        <f>Tabla20[[#This Row],[TIPO]]</f>
        <v>FIJO</v>
      </c>
      <c r="K5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11" s="24" t="str">
        <f>IF(Tabla20[[#This Row],[CARRERA]]="CARRERA ADMINISTRATIVA",Tabla20[[#This Row],[CARRERA]],Tabla20[[#This Row],[STATUS]])</f>
        <v>DE LIBRE NOMBRAMIENTO Y REMOCION</v>
      </c>
      <c r="M511" s="35" t="str">
        <f>IF(Tabla20[[#This Row],[TIPO]]="Temporales",_xlfn.XLOOKUP(Tabla20[[#This Row],[NOMBRE Y APELLIDO]],TFECHAS[NOMBRE Y APELLIDO],TFECHAS[DESDE]),"")</f>
        <v/>
      </c>
      <c r="N511" s="35" t="str">
        <f>IF(Tabla20[[#This Row],[TIPO]]="Temporales",_xlfn.XLOOKUP(Tabla20[[#This Row],[NOMBRE Y APELLIDO]],TFECHAS[NOMBRE Y APELLIDO],TFECHAS[HASTA]),"")</f>
        <v/>
      </c>
      <c r="O511" s="39">
        <f>_xlfn.XLOOKUP(Tabla20[[#This Row],[COD]],TMES[COD],TMES[sbruto])</f>
        <v>220000</v>
      </c>
      <c r="P511" s="41">
        <f>_xlfn.XLOOKUP(Tabla20[[#This Row],[COD]],TMES[COD],TMES[ISR])</f>
        <v>40768.42</v>
      </c>
      <c r="Q511" s="40">
        <f>_xlfn.XLOOKUP(Tabla20[[#This Row],[COD]],TMES[COD],TMES[SFS])</f>
        <v>4943.8</v>
      </c>
      <c r="R511" s="40">
        <f>_xlfn.XLOOKUP(Tabla20[[#This Row],[COD]],TMES[COD],TMES[AFP])</f>
        <v>6314</v>
      </c>
      <c r="S511" s="40">
        <f>Tabla20[[#This Row],[sbruto]]-SUM(Tabla20[[#This Row],[ISR]:[AFP]])-Tabla20[[#This Row],[sneto]]</f>
        <v>1025</v>
      </c>
      <c r="T511" s="40">
        <f>_xlfn.XLOOKUP(Tabla20[[#This Row],[COD]],TMES[COD],TMES[sneto])</f>
        <v>166948.78</v>
      </c>
      <c r="U511" s="28" t="str">
        <f>_xlfn.XLOOKUP(Tabla20[[#This Row],[cedula]],Tabla11[Numero Documento],Tabla11[GEN])</f>
        <v>M</v>
      </c>
      <c r="V511" s="29" t="str">
        <f>_xlfn.XLOOKUP(Tabla20[[#This Row],[cedula]],TMODELO[Numero Documento],TMODELO[Lugar Funciones Codigo])</f>
        <v>01.83.02</v>
      </c>
    </row>
    <row r="512" spans="1:22" hidden="1">
      <c r="A512" s="38" t="s">
        <v>3052</v>
      </c>
      <c r="B512" s="38" t="s">
        <v>11</v>
      </c>
      <c r="C512" s="38" t="s">
        <v>3088</v>
      </c>
      <c r="D512" s="38" t="str">
        <f>Tabla20[[#This Row],[cedula]]&amp;Tabla20[[#This Row],[ctapresup]]</f>
        <v>001094651792.1.1.1.01</v>
      </c>
      <c r="E512" s="38" t="s">
        <v>1374</v>
      </c>
      <c r="F512" s="38" t="str">
        <f>_xlfn.XLOOKUP(Tabla20[[#This Row],[cedula]],TMODELO[Numero Documento],TMODELO[Empleado])</f>
        <v>ROSA ELENA MERCEDES RODRIGUEZ DE LOS SANTOS</v>
      </c>
      <c r="G512" s="38" t="str">
        <f>_xlfn.XLOOKUP(Tabla20[[#This Row],[cedula]],TMODELO[Numero Documento],TMODELO[Cargo])</f>
        <v>DIRECTORA DOCENTE</v>
      </c>
      <c r="H512" s="38" t="str">
        <f>_xlfn.XLOOKUP(Tabla20[[#This Row],[cedula]],TMODELO[Numero Documento],TMODELO[Lugar Funciones])</f>
        <v>VICEMINISTERIO DE CREATIVIDAD Y FORMACION ARTISTICA</v>
      </c>
      <c r="I512" s="45" t="str">
        <f>_xlfn.XLOOKUP(Tabla20[[#This Row],[cedula]],TCARRERA[CEDULA],TCARRERA[CATEGORIA DEL SERVIDOR],"")</f>
        <v>CARRERA ADMINISTRATIVA</v>
      </c>
      <c r="J512" s="45" t="str">
        <f>Tabla20[[#This Row],[TIPO]]</f>
        <v>FIJO</v>
      </c>
      <c r="K512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12" s="24" t="str">
        <f>IF(Tabla20[[#This Row],[CARRERA]]="CARRERA ADMINISTRATIVA",Tabla20[[#This Row],[CARRERA]],Tabla20[[#This Row],[STATUS]])</f>
        <v>CARRERA ADMINISTRATIVA</v>
      </c>
      <c r="M512" s="35" t="str">
        <f>IF(Tabla20[[#This Row],[TIPO]]="Temporales",_xlfn.XLOOKUP(Tabla20[[#This Row],[NOMBRE Y APELLIDO]],TFECHAS[NOMBRE Y APELLIDO],TFECHAS[DESDE]),"")</f>
        <v/>
      </c>
      <c r="N512" s="35" t="str">
        <f>IF(Tabla20[[#This Row],[TIPO]]="Temporales",_xlfn.XLOOKUP(Tabla20[[#This Row],[NOMBRE Y APELLIDO]],TFECHAS[NOMBRE Y APELLIDO],TFECHAS[HASTA]),"")</f>
        <v/>
      </c>
      <c r="O512" s="39">
        <f>_xlfn.XLOOKUP(Tabla20[[#This Row],[COD]],TMES[COD],TMES[sbruto])</f>
        <v>115000</v>
      </c>
      <c r="P512" s="41">
        <f>_xlfn.XLOOKUP(Tabla20[[#This Row],[COD]],TMES[COD],TMES[ISR])</f>
        <v>15633.74</v>
      </c>
      <c r="Q512" s="40">
        <f>_xlfn.XLOOKUP(Tabla20[[#This Row],[COD]],TMES[COD],TMES[SFS])</f>
        <v>3496</v>
      </c>
      <c r="R512" s="40">
        <f>_xlfn.XLOOKUP(Tabla20[[#This Row],[COD]],TMES[COD],TMES[AFP])</f>
        <v>3300.5</v>
      </c>
      <c r="S512" s="40">
        <f>Tabla20[[#This Row],[sbruto]]-SUM(Tabla20[[#This Row],[ISR]:[AFP]])-Tabla20[[#This Row],[sneto]]</f>
        <v>75.000000000014552</v>
      </c>
      <c r="T512" s="40">
        <f>_xlfn.XLOOKUP(Tabla20[[#This Row],[COD]],TMES[COD],TMES[sneto])</f>
        <v>92494.76</v>
      </c>
      <c r="U512" s="28" t="str">
        <f>_xlfn.XLOOKUP(Tabla20[[#This Row],[cedula]],Tabla11[Numero Documento],Tabla11[GEN])</f>
        <v>F</v>
      </c>
      <c r="V512" s="29" t="str">
        <f>_xlfn.XLOOKUP(Tabla20[[#This Row],[cedula]],TMODELO[Numero Documento],TMODELO[Lugar Funciones Codigo])</f>
        <v>01.83.02</v>
      </c>
    </row>
    <row r="513" spans="1:22" hidden="1">
      <c r="A513" s="38" t="s">
        <v>3052</v>
      </c>
      <c r="B513" s="38" t="s">
        <v>11</v>
      </c>
      <c r="C513" s="38" t="s">
        <v>3088</v>
      </c>
      <c r="D513" s="38" t="str">
        <f>Tabla20[[#This Row],[cedula]]&amp;Tabla20[[#This Row],[ctapresup]]</f>
        <v>001094096072.1.1.1.01</v>
      </c>
      <c r="E513" s="38" t="s">
        <v>2129</v>
      </c>
      <c r="F513" s="38" t="str">
        <f>_xlfn.XLOOKUP(Tabla20[[#This Row],[cedula]],TMODELO[Numero Documento],TMODELO[Empleado])</f>
        <v>JOHAN MANUEL BUENO POLANCO</v>
      </c>
      <c r="G513" s="38" t="str">
        <f>_xlfn.XLOOKUP(Tabla20[[#This Row],[cedula]],TMODELO[Numero Documento],TMODELO[Cargo])</f>
        <v>ASISTENTE</v>
      </c>
      <c r="H513" s="38" t="str">
        <f>_xlfn.XLOOKUP(Tabla20[[#This Row],[cedula]],TMODELO[Numero Documento],TMODELO[Lugar Funciones])</f>
        <v>VICEMINISTERIO DE CREATIVIDAD Y FORMACION ARTISTICA</v>
      </c>
      <c r="I513" s="45" t="str">
        <f>_xlfn.XLOOKUP(Tabla20[[#This Row],[cedula]],TCARRERA[CEDULA],TCARRERA[CATEGORIA DEL SERVIDOR],"")</f>
        <v/>
      </c>
      <c r="J513" s="45" t="str">
        <f>Tabla20[[#This Row],[TIPO]]</f>
        <v>FIJO</v>
      </c>
      <c r="K51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3" s="24" t="str">
        <f>IF(Tabla20[[#This Row],[CARRERA]]="CARRERA ADMINISTRATIVA",Tabla20[[#This Row],[CARRERA]],Tabla20[[#This Row],[STATUS]])</f>
        <v>FIJO</v>
      </c>
      <c r="M513" s="35" t="str">
        <f>IF(Tabla20[[#This Row],[TIPO]]="Temporales",_xlfn.XLOOKUP(Tabla20[[#This Row],[NOMBRE Y APELLIDO]],TFECHAS[NOMBRE Y APELLIDO],TFECHAS[DESDE]),"")</f>
        <v/>
      </c>
      <c r="N513" s="35" t="str">
        <f>IF(Tabla20[[#This Row],[TIPO]]="Temporales",_xlfn.XLOOKUP(Tabla20[[#This Row],[NOMBRE Y APELLIDO]],TFECHAS[NOMBRE Y APELLIDO],TFECHAS[HASTA]),"")</f>
        <v/>
      </c>
      <c r="O513" s="39">
        <f>_xlfn.XLOOKUP(Tabla20[[#This Row],[COD]],TMES[COD],TMES[sbruto])</f>
        <v>100000</v>
      </c>
      <c r="P513" s="42">
        <f>_xlfn.XLOOKUP(Tabla20[[#This Row],[COD]],TMES[COD],TMES[ISR])</f>
        <v>12105.37</v>
      </c>
      <c r="Q513" s="40">
        <f>_xlfn.XLOOKUP(Tabla20[[#This Row],[COD]],TMES[COD],TMES[SFS])</f>
        <v>3040</v>
      </c>
      <c r="R513" s="40">
        <f>_xlfn.XLOOKUP(Tabla20[[#This Row],[COD]],TMES[COD],TMES[AFP])</f>
        <v>2870</v>
      </c>
      <c r="S513" s="40">
        <f>Tabla20[[#This Row],[sbruto]]-SUM(Tabla20[[#This Row],[ISR]:[AFP]])-Tabla20[[#This Row],[sneto]]</f>
        <v>1625</v>
      </c>
      <c r="T513" s="40">
        <f>_xlfn.XLOOKUP(Tabla20[[#This Row],[COD]],TMES[COD],TMES[sneto])</f>
        <v>80359.63</v>
      </c>
      <c r="U513" s="28" t="str">
        <f>_xlfn.XLOOKUP(Tabla20[[#This Row],[cedula]],Tabla11[Numero Documento],Tabla11[GEN])</f>
        <v>M</v>
      </c>
      <c r="V513" s="29" t="str">
        <f>_xlfn.XLOOKUP(Tabla20[[#This Row],[cedula]],TMODELO[Numero Documento],TMODELO[Lugar Funciones Codigo])</f>
        <v>01.83.02</v>
      </c>
    </row>
    <row r="514" spans="1:22" hidden="1">
      <c r="A514" s="38" t="s">
        <v>3052</v>
      </c>
      <c r="B514" s="38" t="s">
        <v>11</v>
      </c>
      <c r="C514" s="38" t="s">
        <v>3088</v>
      </c>
      <c r="D514" s="38" t="str">
        <f>Tabla20[[#This Row],[cedula]]&amp;Tabla20[[#This Row],[ctapresup]]</f>
        <v>056015650202.1.1.1.01</v>
      </c>
      <c r="E514" s="38" t="s">
        <v>2207</v>
      </c>
      <c r="F514" s="38" t="str">
        <f>_xlfn.XLOOKUP(Tabla20[[#This Row],[cedula]],TMODELO[Numero Documento],TMODELO[Empleado])</f>
        <v>ORLANDO EUGENIO PADILLA FAXAS</v>
      </c>
      <c r="G514" s="38" t="str">
        <f>_xlfn.XLOOKUP(Tabla20[[#This Row],[cedula]],TMODELO[Numero Documento],TMODELO[Cargo])</f>
        <v>DIRECTOR (A)</v>
      </c>
      <c r="H514" s="38" t="str">
        <f>_xlfn.XLOOKUP(Tabla20[[#This Row],[cedula]],TMODELO[Numero Documento],TMODELO[Lugar Funciones])</f>
        <v>VICEMINISTERIO DE CREATIVIDAD Y FORMACION ARTISTICA</v>
      </c>
      <c r="I514" s="45" t="str">
        <f>_xlfn.XLOOKUP(Tabla20[[#This Row],[cedula]],TCARRERA[CEDULA],TCARRERA[CATEGORIA DEL SERVIDOR],"")</f>
        <v/>
      </c>
      <c r="J514" s="45" t="str">
        <f>Tabla20[[#This Row],[TIPO]]</f>
        <v>FIJO</v>
      </c>
      <c r="K51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4" s="24" t="str">
        <f>IF(Tabla20[[#This Row],[CARRERA]]="CARRERA ADMINISTRATIVA",Tabla20[[#This Row],[CARRERA]],Tabla20[[#This Row],[STATUS]])</f>
        <v>FIJO</v>
      </c>
      <c r="M514" s="35" t="str">
        <f>IF(Tabla20[[#This Row],[TIPO]]="Temporales",_xlfn.XLOOKUP(Tabla20[[#This Row],[NOMBRE Y APELLIDO]],TFECHAS[NOMBRE Y APELLIDO],TFECHAS[DESDE]),"")</f>
        <v/>
      </c>
      <c r="N514" s="35" t="str">
        <f>IF(Tabla20[[#This Row],[TIPO]]="Temporales",_xlfn.XLOOKUP(Tabla20[[#This Row],[NOMBRE Y APELLIDO]],TFECHAS[NOMBRE Y APELLIDO],TFECHAS[HASTA]),"")</f>
        <v/>
      </c>
      <c r="O514" s="39">
        <f>_xlfn.XLOOKUP(Tabla20[[#This Row],[COD]],TMES[COD],TMES[sbruto])</f>
        <v>75000</v>
      </c>
      <c r="P514" s="41">
        <f>_xlfn.XLOOKUP(Tabla20[[#This Row],[COD]],TMES[COD],TMES[ISR])</f>
        <v>6309.38</v>
      </c>
      <c r="Q514" s="40">
        <f>_xlfn.XLOOKUP(Tabla20[[#This Row],[COD]],TMES[COD],TMES[SFS])</f>
        <v>2280</v>
      </c>
      <c r="R514" s="40">
        <f>_xlfn.XLOOKUP(Tabla20[[#This Row],[COD]],TMES[COD],TMES[AFP])</f>
        <v>2152.5</v>
      </c>
      <c r="S514" s="40">
        <f>Tabla20[[#This Row],[sbruto]]-SUM(Tabla20[[#This Row],[ISR]:[AFP]])-Tabla20[[#This Row],[sneto]]</f>
        <v>24.999999999992724</v>
      </c>
      <c r="T514" s="40">
        <f>_xlfn.XLOOKUP(Tabla20[[#This Row],[COD]],TMES[COD],TMES[sneto])</f>
        <v>64233.120000000003</v>
      </c>
      <c r="U514" s="28" t="str">
        <f>_xlfn.XLOOKUP(Tabla20[[#This Row],[cedula]],Tabla11[Numero Documento],Tabla11[GEN])</f>
        <v>M</v>
      </c>
      <c r="V514" s="29" t="str">
        <f>_xlfn.XLOOKUP(Tabla20[[#This Row],[cedula]],TMODELO[Numero Documento],TMODELO[Lugar Funciones Codigo])</f>
        <v>01.83.02</v>
      </c>
    </row>
    <row r="515" spans="1:22" hidden="1">
      <c r="A515" s="38" t="s">
        <v>3052</v>
      </c>
      <c r="B515" s="38" t="s">
        <v>11</v>
      </c>
      <c r="C515" s="38" t="s">
        <v>3088</v>
      </c>
      <c r="D515" s="38" t="str">
        <f>Tabla20[[#This Row],[cedula]]&amp;Tabla20[[#This Row],[ctapresup]]</f>
        <v>001087100052.1.1.1.01</v>
      </c>
      <c r="E515" s="38" t="s">
        <v>2182</v>
      </c>
      <c r="F515" s="38" t="str">
        <f>_xlfn.XLOOKUP(Tabla20[[#This Row],[cedula]],TMODELO[Numero Documento],TMODELO[Empleado])</f>
        <v>MARIANA DE JESUS SANTOS GONZALEZ</v>
      </c>
      <c r="G515" s="38" t="str">
        <f>_xlfn.XLOOKUP(Tabla20[[#This Row],[cedula]],TMODELO[Numero Documento],TMODELO[Cargo])</f>
        <v>ASISTENTE</v>
      </c>
      <c r="H515" s="38" t="str">
        <f>_xlfn.XLOOKUP(Tabla20[[#This Row],[cedula]],TMODELO[Numero Documento],TMODELO[Lugar Funciones])</f>
        <v>VICEMINISTERIO DE CREATIVIDAD Y FORMACION ARTISTICA</v>
      </c>
      <c r="I515" s="45" t="str">
        <f>_xlfn.XLOOKUP(Tabla20[[#This Row],[cedula]],TCARRERA[CEDULA],TCARRERA[CATEGORIA DEL SERVIDOR],"")</f>
        <v/>
      </c>
      <c r="J515" s="45" t="str">
        <f>Tabla20[[#This Row],[TIPO]]</f>
        <v>FIJO</v>
      </c>
      <c r="K51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5" s="24" t="str">
        <f>IF(Tabla20[[#This Row],[CARRERA]]="CARRERA ADMINISTRATIVA",Tabla20[[#This Row],[CARRERA]],Tabla20[[#This Row],[STATUS]])</f>
        <v>FIJO</v>
      </c>
      <c r="M515" s="35" t="str">
        <f>IF(Tabla20[[#This Row],[TIPO]]="Temporales",_xlfn.XLOOKUP(Tabla20[[#This Row],[NOMBRE Y APELLIDO]],TFECHAS[NOMBRE Y APELLIDO],TFECHAS[DESDE]),"")</f>
        <v/>
      </c>
      <c r="N515" s="35" t="str">
        <f>IF(Tabla20[[#This Row],[TIPO]]="Temporales",_xlfn.XLOOKUP(Tabla20[[#This Row],[NOMBRE Y APELLIDO]],TFECHAS[NOMBRE Y APELLIDO],TFECHAS[HASTA]),"")</f>
        <v/>
      </c>
      <c r="O515" s="39">
        <f>_xlfn.XLOOKUP(Tabla20[[#This Row],[COD]],TMES[COD],TMES[sbruto])</f>
        <v>55000</v>
      </c>
      <c r="P515" s="42">
        <f>_xlfn.XLOOKUP(Tabla20[[#This Row],[COD]],TMES[COD],TMES[ISR])</f>
        <v>2105.94</v>
      </c>
      <c r="Q515" s="40">
        <f>_xlfn.XLOOKUP(Tabla20[[#This Row],[COD]],TMES[COD],TMES[SFS])</f>
        <v>1672</v>
      </c>
      <c r="R515" s="40">
        <f>_xlfn.XLOOKUP(Tabla20[[#This Row],[COD]],TMES[COD],TMES[AFP])</f>
        <v>1578.5</v>
      </c>
      <c r="S515" s="40">
        <f>Tabla20[[#This Row],[sbruto]]-SUM(Tabla20[[#This Row],[ISR]:[AFP]])-Tabla20[[#This Row],[sneto]]</f>
        <v>23238.269999999997</v>
      </c>
      <c r="T515" s="40">
        <f>_xlfn.XLOOKUP(Tabla20[[#This Row],[COD]],TMES[COD],TMES[sneto])</f>
        <v>26405.29</v>
      </c>
      <c r="U515" s="28" t="str">
        <f>_xlfn.XLOOKUP(Tabla20[[#This Row],[cedula]],Tabla11[Numero Documento],Tabla11[GEN])</f>
        <v>F</v>
      </c>
      <c r="V515" s="29" t="str">
        <f>_xlfn.XLOOKUP(Tabla20[[#This Row],[cedula]],TMODELO[Numero Documento],TMODELO[Lugar Funciones Codigo])</f>
        <v>01.83.02</v>
      </c>
    </row>
    <row r="516" spans="1:22" hidden="1">
      <c r="A516" s="38" t="s">
        <v>3052</v>
      </c>
      <c r="B516" s="38" t="s">
        <v>11</v>
      </c>
      <c r="C516" s="38" t="s">
        <v>3088</v>
      </c>
      <c r="D516" s="38" t="str">
        <f>Tabla20[[#This Row],[cedula]]&amp;Tabla20[[#This Row],[ctapresup]]</f>
        <v>001182324462.1.1.1.01</v>
      </c>
      <c r="E516" s="38" t="s">
        <v>2199</v>
      </c>
      <c r="F516" s="38" t="str">
        <f>_xlfn.XLOOKUP(Tabla20[[#This Row],[cedula]],TMODELO[Numero Documento],TMODELO[Empleado])</f>
        <v>NADIA FAORE NICOLA OJEDA</v>
      </c>
      <c r="G516" s="38" t="str">
        <f>_xlfn.XLOOKUP(Tabla20[[#This Row],[cedula]],TMODELO[Numero Documento],TMODELO[Cargo])</f>
        <v>DIRECTOR (A)</v>
      </c>
      <c r="H516" s="38" t="str">
        <f>_xlfn.XLOOKUP(Tabla20[[#This Row],[cedula]],TMODELO[Numero Documento],TMODELO[Lugar Funciones])</f>
        <v>VICEMINISTERIO DE CREATIVIDAD Y FORMACION ARTISTICA</v>
      </c>
      <c r="I516" s="45" t="str">
        <f>_xlfn.XLOOKUP(Tabla20[[#This Row],[cedula]],TCARRERA[CEDULA],TCARRERA[CATEGORIA DEL SERVIDOR],"")</f>
        <v/>
      </c>
      <c r="J516" s="45" t="str">
        <f>Tabla20[[#This Row],[TIPO]]</f>
        <v>FIJO</v>
      </c>
      <c r="K51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6" s="31" t="str">
        <f>IF(Tabla20[[#This Row],[CARRERA]]="CARRERA ADMINISTRATIVA",Tabla20[[#This Row],[CARRERA]],Tabla20[[#This Row],[STATUS]])</f>
        <v>FIJO</v>
      </c>
      <c r="M516" s="34" t="str">
        <f>IF(Tabla20[[#This Row],[TIPO]]="Temporales",_xlfn.XLOOKUP(Tabla20[[#This Row],[NOMBRE Y APELLIDO]],TFECHAS[NOMBRE Y APELLIDO],TFECHAS[DESDE]),"")</f>
        <v/>
      </c>
      <c r="N516" s="34" t="str">
        <f>IF(Tabla20[[#This Row],[TIPO]]="Temporales",_xlfn.XLOOKUP(Tabla20[[#This Row],[NOMBRE Y APELLIDO]],TFECHAS[NOMBRE Y APELLIDO],TFECHAS[HASTA]),"")</f>
        <v/>
      </c>
      <c r="O516" s="39">
        <f>_xlfn.XLOOKUP(Tabla20[[#This Row],[COD]],TMES[COD],TMES[sbruto])</f>
        <v>55000</v>
      </c>
      <c r="P516" s="41">
        <f>_xlfn.XLOOKUP(Tabla20[[#This Row],[COD]],TMES[COD],TMES[ISR])</f>
        <v>2559.6799999999998</v>
      </c>
      <c r="Q516" s="40">
        <f>_xlfn.XLOOKUP(Tabla20[[#This Row],[COD]],TMES[COD],TMES[SFS])</f>
        <v>1672</v>
      </c>
      <c r="R516" s="40">
        <f>_xlfn.XLOOKUP(Tabla20[[#This Row],[COD]],TMES[COD],TMES[AFP])</f>
        <v>1578.5</v>
      </c>
      <c r="S516" s="40">
        <f>Tabla20[[#This Row],[sbruto]]-SUM(Tabla20[[#This Row],[ISR]:[AFP]])-Tabla20[[#This Row],[sneto]]</f>
        <v>25</v>
      </c>
      <c r="T516" s="40">
        <f>_xlfn.XLOOKUP(Tabla20[[#This Row],[COD]],TMES[COD],TMES[sneto])</f>
        <v>49164.82</v>
      </c>
      <c r="U516" s="28" t="str">
        <f>_xlfn.XLOOKUP(Tabla20[[#This Row],[cedula]],Tabla11[Numero Documento],Tabla11[GEN])</f>
        <v>F</v>
      </c>
      <c r="V516" s="29" t="str">
        <f>_xlfn.XLOOKUP(Tabla20[[#This Row],[cedula]],TMODELO[Numero Documento],TMODELO[Lugar Funciones Codigo])</f>
        <v>01.83.02</v>
      </c>
    </row>
    <row r="517" spans="1:22" hidden="1">
      <c r="A517" s="38" t="s">
        <v>3052</v>
      </c>
      <c r="B517" s="38" t="s">
        <v>11</v>
      </c>
      <c r="C517" s="38" t="s">
        <v>3088</v>
      </c>
      <c r="D517" s="38" t="str">
        <f>Tabla20[[#This Row],[cedula]]&amp;Tabla20[[#This Row],[ctapresup]]</f>
        <v>001013799312.1.1.1.01</v>
      </c>
      <c r="E517" s="38" t="s">
        <v>1368</v>
      </c>
      <c r="F517" s="38" t="str">
        <f>_xlfn.XLOOKUP(Tabla20[[#This Row],[cedula]],TMODELO[Numero Documento],TMODELO[Empleado])</f>
        <v>NURYS ALTAGRACIA DOMINGUEZ R</v>
      </c>
      <c r="G517" s="38" t="str">
        <f>_xlfn.XLOOKUP(Tabla20[[#This Row],[cedula]],TMODELO[Numero Documento],TMODELO[Cargo])</f>
        <v>COORD. INTERINSTITUCIONAL</v>
      </c>
      <c r="H517" s="38" t="str">
        <f>_xlfn.XLOOKUP(Tabla20[[#This Row],[cedula]],TMODELO[Numero Documento],TMODELO[Lugar Funciones])</f>
        <v>VICEMINISTERIO DE CREATIVIDAD Y FORMACION ARTISTICA</v>
      </c>
      <c r="I517" s="45" t="str">
        <f>_xlfn.XLOOKUP(Tabla20[[#This Row],[cedula]],TCARRERA[CEDULA],TCARRERA[CATEGORIA DEL SERVIDOR],"")</f>
        <v>CARRERA ADMINISTRATIVA</v>
      </c>
      <c r="J517" s="45" t="str">
        <f>Tabla20[[#This Row],[TIPO]]</f>
        <v>FIJO</v>
      </c>
      <c r="K51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17" s="24" t="str">
        <f>IF(Tabla20[[#This Row],[CARRERA]]="CARRERA ADMINISTRATIVA",Tabla20[[#This Row],[CARRERA]],Tabla20[[#This Row],[STATUS]])</f>
        <v>CARRERA ADMINISTRATIVA</v>
      </c>
      <c r="M517" s="35" t="str">
        <f>IF(Tabla20[[#This Row],[TIPO]]="Temporales",_xlfn.XLOOKUP(Tabla20[[#This Row],[NOMBRE Y APELLIDO]],TFECHAS[NOMBRE Y APELLIDO],TFECHAS[DESDE]),"")</f>
        <v/>
      </c>
      <c r="N517" s="35" t="str">
        <f>IF(Tabla20[[#This Row],[TIPO]]="Temporales",_xlfn.XLOOKUP(Tabla20[[#This Row],[NOMBRE Y APELLIDO]],TFECHAS[NOMBRE Y APELLIDO],TFECHAS[HASTA]),"")</f>
        <v/>
      </c>
      <c r="O517" s="39">
        <f>_xlfn.XLOOKUP(Tabla20[[#This Row],[COD]],TMES[COD],TMES[sbruto])</f>
        <v>55000</v>
      </c>
      <c r="P517" s="44">
        <f>_xlfn.XLOOKUP(Tabla20[[#This Row],[COD]],TMES[COD],TMES[ISR])</f>
        <v>2559.6799999999998</v>
      </c>
      <c r="Q517" s="40">
        <f>_xlfn.XLOOKUP(Tabla20[[#This Row],[COD]],TMES[COD],TMES[SFS])</f>
        <v>1672</v>
      </c>
      <c r="R517" s="40">
        <f>_xlfn.XLOOKUP(Tabla20[[#This Row],[COD]],TMES[COD],TMES[AFP])</f>
        <v>1578.5</v>
      </c>
      <c r="S517" s="40">
        <f>Tabla20[[#This Row],[sbruto]]-SUM(Tabla20[[#This Row],[ISR]:[AFP]])-Tabla20[[#This Row],[sneto]]</f>
        <v>375</v>
      </c>
      <c r="T517" s="40">
        <f>_xlfn.XLOOKUP(Tabla20[[#This Row],[COD]],TMES[COD],TMES[sneto])</f>
        <v>48814.82</v>
      </c>
      <c r="U517" s="28" t="str">
        <f>_xlfn.XLOOKUP(Tabla20[[#This Row],[cedula]],Tabla11[Numero Documento],Tabla11[GEN])</f>
        <v>F</v>
      </c>
      <c r="V517" s="29" t="str">
        <f>_xlfn.XLOOKUP(Tabla20[[#This Row],[cedula]],TMODELO[Numero Documento],TMODELO[Lugar Funciones Codigo])</f>
        <v>01.83.02</v>
      </c>
    </row>
    <row r="518" spans="1:22" hidden="1">
      <c r="A518" s="38" t="s">
        <v>3052</v>
      </c>
      <c r="B518" s="38" t="s">
        <v>11</v>
      </c>
      <c r="C518" s="38" t="s">
        <v>3088</v>
      </c>
      <c r="D518" s="38" t="str">
        <f>Tabla20[[#This Row],[cedula]]&amp;Tabla20[[#This Row],[ctapresup]]</f>
        <v>001011789292.1.1.1.01</v>
      </c>
      <c r="E518" s="38" t="s">
        <v>2076</v>
      </c>
      <c r="F518" s="38" t="str">
        <f>_xlfn.XLOOKUP(Tabla20[[#This Row],[cedula]],TMODELO[Numero Documento],TMODELO[Empleado])</f>
        <v>DULCE MARIA MIRANDA HERRERA DE CRUZ</v>
      </c>
      <c r="G518" s="38" t="str">
        <f>_xlfn.XLOOKUP(Tabla20[[#This Row],[cedula]],TMODELO[Numero Documento],TMODELO[Cargo])</f>
        <v>ASISTENTE</v>
      </c>
      <c r="H518" s="38" t="str">
        <f>_xlfn.XLOOKUP(Tabla20[[#This Row],[cedula]],TMODELO[Numero Documento],TMODELO[Lugar Funciones])</f>
        <v>VICEMINISTERIO DE CREATIVIDAD Y FORMACION ARTISTICA</v>
      </c>
      <c r="I518" s="45" t="str">
        <f>_xlfn.XLOOKUP(Tabla20[[#This Row],[cedula]],TCARRERA[CEDULA],TCARRERA[CATEGORIA DEL SERVIDOR],"")</f>
        <v/>
      </c>
      <c r="J518" s="45" t="str">
        <f>Tabla20[[#This Row],[TIPO]]</f>
        <v>FIJO</v>
      </c>
      <c r="K51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8" s="24" t="str">
        <f>IF(Tabla20[[#This Row],[CARRERA]]="CARRERA ADMINISTRATIVA",Tabla20[[#This Row],[CARRERA]],Tabla20[[#This Row],[STATUS]])</f>
        <v>FIJO</v>
      </c>
      <c r="M518" s="35" t="str">
        <f>IF(Tabla20[[#This Row],[TIPO]]="Temporales",_xlfn.XLOOKUP(Tabla20[[#This Row],[NOMBRE Y APELLIDO]],TFECHAS[NOMBRE Y APELLIDO],TFECHAS[DESDE]),"")</f>
        <v/>
      </c>
      <c r="N518" s="35" t="str">
        <f>IF(Tabla20[[#This Row],[TIPO]]="Temporales",_xlfn.XLOOKUP(Tabla20[[#This Row],[NOMBRE Y APELLIDO]],TFECHAS[NOMBRE Y APELLIDO],TFECHAS[HASTA]),"")</f>
        <v/>
      </c>
      <c r="O518" s="39">
        <f>_xlfn.XLOOKUP(Tabla20[[#This Row],[COD]],TMES[COD],TMES[sbruto])</f>
        <v>50000</v>
      </c>
      <c r="P518" s="44">
        <f>_xlfn.XLOOKUP(Tabla20[[#This Row],[COD]],TMES[COD],TMES[ISR])</f>
        <v>1400.27</v>
      </c>
      <c r="Q518" s="40">
        <f>_xlfn.XLOOKUP(Tabla20[[#This Row],[COD]],TMES[COD],TMES[SFS])</f>
        <v>1520</v>
      </c>
      <c r="R518" s="40">
        <f>_xlfn.XLOOKUP(Tabla20[[#This Row],[COD]],TMES[COD],TMES[AFP])</f>
        <v>1435</v>
      </c>
      <c r="S518" s="40">
        <f>Tabla20[[#This Row],[sbruto]]-SUM(Tabla20[[#This Row],[ISR]:[AFP]])-Tabla20[[#This Row],[sneto]]</f>
        <v>3649.8999999999942</v>
      </c>
      <c r="T518" s="40">
        <f>_xlfn.XLOOKUP(Tabla20[[#This Row],[COD]],TMES[COD],TMES[sneto])</f>
        <v>41994.83</v>
      </c>
      <c r="U518" s="28" t="str">
        <f>_xlfn.XLOOKUP(Tabla20[[#This Row],[cedula]],Tabla11[Numero Documento],Tabla11[GEN])</f>
        <v>F</v>
      </c>
      <c r="V518" s="29" t="str">
        <f>_xlfn.XLOOKUP(Tabla20[[#This Row],[cedula]],TMODELO[Numero Documento],TMODELO[Lugar Funciones Codigo])</f>
        <v>01.83.02</v>
      </c>
    </row>
    <row r="519" spans="1:22" hidden="1">
      <c r="A519" s="38" t="s">
        <v>3052</v>
      </c>
      <c r="B519" s="38" t="s">
        <v>11</v>
      </c>
      <c r="C519" s="38" t="s">
        <v>3088</v>
      </c>
      <c r="D519" s="38" t="str">
        <f>Tabla20[[#This Row],[cedula]]&amp;Tabla20[[#This Row],[ctapresup]]</f>
        <v>223002719252.1.1.1.01</v>
      </c>
      <c r="E519" s="38" t="s">
        <v>2158</v>
      </c>
      <c r="F519" s="38" t="str">
        <f>_xlfn.XLOOKUP(Tabla20[[#This Row],[cedula]],TMODELO[Numero Documento],TMODELO[Empleado])</f>
        <v>KENNY ALEXANDER FLORES HOLGUIN</v>
      </c>
      <c r="G519" s="38" t="str">
        <f>_xlfn.XLOOKUP(Tabla20[[#This Row],[cedula]],TMODELO[Numero Documento],TMODELO[Cargo])</f>
        <v>DISEÑADOR GRAFICO</v>
      </c>
      <c r="H519" s="38" t="str">
        <f>_xlfn.XLOOKUP(Tabla20[[#This Row],[cedula]],TMODELO[Numero Documento],TMODELO[Lugar Funciones])</f>
        <v>VICEMINISTERIO DE CREATIVIDAD Y FORMACION ARTISTICA</v>
      </c>
      <c r="I519" s="45" t="str">
        <f>_xlfn.XLOOKUP(Tabla20[[#This Row],[cedula]],TCARRERA[CEDULA],TCARRERA[CATEGORIA DEL SERVIDOR],"")</f>
        <v/>
      </c>
      <c r="J519" s="45" t="str">
        <f>Tabla20[[#This Row],[TIPO]]</f>
        <v>FIJO</v>
      </c>
      <c r="K51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19" s="24" t="str">
        <f>IF(Tabla20[[#This Row],[CARRERA]]="CARRERA ADMINISTRATIVA",Tabla20[[#This Row],[CARRERA]],Tabla20[[#This Row],[STATUS]])</f>
        <v>ESTATUTO SIMPLIFICADO</v>
      </c>
      <c r="M519" s="34" t="str">
        <f>IF(Tabla20[[#This Row],[TIPO]]="Temporales",_xlfn.XLOOKUP(Tabla20[[#This Row],[NOMBRE Y APELLIDO]],TFECHAS[NOMBRE Y APELLIDO],TFECHAS[DESDE]),"")</f>
        <v/>
      </c>
      <c r="N519" s="34" t="str">
        <f>IF(Tabla20[[#This Row],[TIPO]]="Temporales",_xlfn.XLOOKUP(Tabla20[[#This Row],[NOMBRE Y APELLIDO]],TFECHAS[NOMBRE Y APELLIDO],TFECHAS[HASTA]),"")</f>
        <v/>
      </c>
      <c r="O519" s="39">
        <f>_xlfn.XLOOKUP(Tabla20[[#This Row],[COD]],TMES[COD],TMES[sbruto])</f>
        <v>45000</v>
      </c>
      <c r="P519" s="41">
        <f>_xlfn.XLOOKUP(Tabla20[[#This Row],[COD]],TMES[COD],TMES[ISR])</f>
        <v>1148.33</v>
      </c>
      <c r="Q519" s="40">
        <f>_xlfn.XLOOKUP(Tabla20[[#This Row],[COD]],TMES[COD],TMES[SFS])</f>
        <v>1368</v>
      </c>
      <c r="R519" s="40">
        <f>_xlfn.XLOOKUP(Tabla20[[#This Row],[COD]],TMES[COD],TMES[AFP])</f>
        <v>1291.5</v>
      </c>
      <c r="S519" s="40">
        <f>Tabla20[[#This Row],[sbruto]]-SUM(Tabla20[[#This Row],[ISR]:[AFP]])-Tabla20[[#This Row],[sneto]]</f>
        <v>25</v>
      </c>
      <c r="T519" s="40">
        <f>_xlfn.XLOOKUP(Tabla20[[#This Row],[COD]],TMES[COD],TMES[sneto])</f>
        <v>41167.17</v>
      </c>
      <c r="U519" s="28" t="str">
        <f>_xlfn.XLOOKUP(Tabla20[[#This Row],[cedula]],Tabla11[Numero Documento],Tabla11[GEN])</f>
        <v>M</v>
      </c>
      <c r="V519" s="29" t="str">
        <f>_xlfn.XLOOKUP(Tabla20[[#This Row],[cedula]],TMODELO[Numero Documento],TMODELO[Lugar Funciones Codigo])</f>
        <v>01.83.02</v>
      </c>
    </row>
    <row r="520" spans="1:22" hidden="1">
      <c r="A520" s="38" t="s">
        <v>3052</v>
      </c>
      <c r="B520" s="38" t="s">
        <v>11</v>
      </c>
      <c r="C520" s="38" t="s">
        <v>3088</v>
      </c>
      <c r="D520" s="38" t="str">
        <f>Tabla20[[#This Row],[cedula]]&amp;Tabla20[[#This Row],[ctapresup]]</f>
        <v>001023764312.1.1.1.01</v>
      </c>
      <c r="E520" s="38" t="s">
        <v>2187</v>
      </c>
      <c r="F520" s="38" t="str">
        <f>_xlfn.XLOOKUP(Tabla20[[#This Row],[cedula]],TMODELO[Numero Documento],TMODELO[Empleado])</f>
        <v>MARTHA BEATRIZ SILFA AQUINO</v>
      </c>
      <c r="G520" s="38" t="str">
        <f>_xlfn.XLOOKUP(Tabla20[[#This Row],[cedula]],TMODELO[Numero Documento],TMODELO[Cargo])</f>
        <v>ASISTENTE</v>
      </c>
      <c r="H520" s="38" t="str">
        <f>_xlfn.XLOOKUP(Tabla20[[#This Row],[cedula]],TMODELO[Numero Documento],TMODELO[Lugar Funciones])</f>
        <v>VICEMINISTERIO DE CREATIVIDAD Y FORMACION ARTISTICA</v>
      </c>
      <c r="I520" s="45" t="str">
        <f>_xlfn.XLOOKUP(Tabla20[[#This Row],[cedula]],TCARRERA[CEDULA],TCARRERA[CATEGORIA DEL SERVIDOR],"")</f>
        <v/>
      </c>
      <c r="J520" s="45" t="str">
        <f>Tabla20[[#This Row],[TIPO]]</f>
        <v>FIJO</v>
      </c>
      <c r="K52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0" s="24" t="str">
        <f>IF(Tabla20[[#This Row],[CARRERA]]="CARRERA ADMINISTRATIVA",Tabla20[[#This Row],[CARRERA]],Tabla20[[#This Row],[STATUS]])</f>
        <v>FIJO</v>
      </c>
      <c r="M520" s="35" t="str">
        <f>IF(Tabla20[[#This Row],[TIPO]]="Temporales",_xlfn.XLOOKUP(Tabla20[[#This Row],[NOMBRE Y APELLIDO]],TFECHAS[NOMBRE Y APELLIDO],TFECHAS[DESDE]),"")</f>
        <v/>
      </c>
      <c r="N520" s="35" t="str">
        <f>IF(Tabla20[[#This Row],[TIPO]]="Temporales",_xlfn.XLOOKUP(Tabla20[[#This Row],[NOMBRE Y APELLIDO]],TFECHAS[NOMBRE Y APELLIDO],TFECHAS[HASTA]),"")</f>
        <v/>
      </c>
      <c r="O520" s="39">
        <f>_xlfn.XLOOKUP(Tabla20[[#This Row],[COD]],TMES[COD],TMES[sbruto])</f>
        <v>45000</v>
      </c>
      <c r="P520" s="44">
        <f>_xlfn.XLOOKUP(Tabla20[[#This Row],[COD]],TMES[COD],TMES[ISR])</f>
        <v>1148.33</v>
      </c>
      <c r="Q520" s="40">
        <f>_xlfn.XLOOKUP(Tabla20[[#This Row],[COD]],TMES[COD],TMES[SFS])</f>
        <v>1368</v>
      </c>
      <c r="R520" s="40">
        <f>_xlfn.XLOOKUP(Tabla20[[#This Row],[COD]],TMES[COD],TMES[AFP])</f>
        <v>1291.5</v>
      </c>
      <c r="S520" s="40">
        <f>Tabla20[[#This Row],[sbruto]]-SUM(Tabla20[[#This Row],[ISR]:[AFP]])-Tabla20[[#This Row],[sneto]]</f>
        <v>25</v>
      </c>
      <c r="T520" s="40">
        <f>_xlfn.XLOOKUP(Tabla20[[#This Row],[COD]],TMES[COD],TMES[sneto])</f>
        <v>41167.17</v>
      </c>
      <c r="U520" s="28" t="str">
        <f>_xlfn.XLOOKUP(Tabla20[[#This Row],[cedula]],Tabla11[Numero Documento],Tabla11[GEN])</f>
        <v>F</v>
      </c>
      <c r="V520" s="29" t="str">
        <f>_xlfn.XLOOKUP(Tabla20[[#This Row],[cedula]],TMODELO[Numero Documento],TMODELO[Lugar Funciones Codigo])</f>
        <v>01.83.02</v>
      </c>
    </row>
    <row r="521" spans="1:22" hidden="1">
      <c r="A521" s="38" t="s">
        <v>3052</v>
      </c>
      <c r="B521" s="38" t="s">
        <v>11</v>
      </c>
      <c r="C521" s="38" t="s">
        <v>3088</v>
      </c>
      <c r="D521" s="38" t="str">
        <f>Tabla20[[#This Row],[cedula]]&amp;Tabla20[[#This Row],[ctapresup]]</f>
        <v>001072328292.1.1.1.01</v>
      </c>
      <c r="E521" s="38" t="s">
        <v>2205</v>
      </c>
      <c r="F521" s="38" t="str">
        <f>_xlfn.XLOOKUP(Tabla20[[#This Row],[cedula]],TMODELO[Numero Documento],TMODELO[Empleado])</f>
        <v>ODANNIS AMAURIS FELIZ GARCIA</v>
      </c>
      <c r="G521" s="38" t="str">
        <f>_xlfn.XLOOKUP(Tabla20[[#This Row],[cedula]],TMODELO[Numero Documento],TMODELO[Cargo])</f>
        <v>DISEÑADOR GRAFICO</v>
      </c>
      <c r="H521" s="38" t="str">
        <f>_xlfn.XLOOKUP(Tabla20[[#This Row],[cedula]],TMODELO[Numero Documento],TMODELO[Lugar Funciones])</f>
        <v>VICEMINISTERIO DE CREATIVIDAD Y FORMACION ARTISTICA</v>
      </c>
      <c r="I521" s="45" t="str">
        <f>_xlfn.XLOOKUP(Tabla20[[#This Row],[cedula]],TCARRERA[CEDULA],TCARRERA[CATEGORIA DEL SERVIDOR],"")</f>
        <v/>
      </c>
      <c r="J521" s="45" t="str">
        <f>Tabla20[[#This Row],[TIPO]]</f>
        <v>FIJO</v>
      </c>
      <c r="K52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21" s="24" t="str">
        <f>IF(Tabla20[[#This Row],[CARRERA]]="CARRERA ADMINISTRATIVA",Tabla20[[#This Row],[CARRERA]],Tabla20[[#This Row],[STATUS]])</f>
        <v>ESTATUTO SIMPLIFICADO</v>
      </c>
      <c r="M521" s="35" t="str">
        <f>IF(Tabla20[[#This Row],[TIPO]]="Temporales",_xlfn.XLOOKUP(Tabla20[[#This Row],[NOMBRE Y APELLIDO]],TFECHAS[NOMBRE Y APELLIDO],TFECHAS[DESDE]),"")</f>
        <v/>
      </c>
      <c r="N521" s="35" t="str">
        <f>IF(Tabla20[[#This Row],[TIPO]]="Temporales",_xlfn.XLOOKUP(Tabla20[[#This Row],[NOMBRE Y APELLIDO]],TFECHAS[NOMBRE Y APELLIDO],TFECHAS[HASTA]),"")</f>
        <v/>
      </c>
      <c r="O521" s="39">
        <f>_xlfn.XLOOKUP(Tabla20[[#This Row],[COD]],TMES[COD],TMES[sbruto])</f>
        <v>45000</v>
      </c>
      <c r="P521" s="41">
        <f>_xlfn.XLOOKUP(Tabla20[[#This Row],[COD]],TMES[COD],TMES[ISR])</f>
        <v>1148.33</v>
      </c>
      <c r="Q521" s="40">
        <f>_xlfn.XLOOKUP(Tabla20[[#This Row],[COD]],TMES[COD],TMES[SFS])</f>
        <v>1368</v>
      </c>
      <c r="R521" s="40">
        <f>_xlfn.XLOOKUP(Tabla20[[#This Row],[COD]],TMES[COD],TMES[AFP])</f>
        <v>1291.5</v>
      </c>
      <c r="S521" s="40">
        <f>Tabla20[[#This Row],[sbruto]]-SUM(Tabla20[[#This Row],[ISR]:[AFP]])-Tabla20[[#This Row],[sneto]]</f>
        <v>25</v>
      </c>
      <c r="T521" s="40">
        <f>_xlfn.XLOOKUP(Tabla20[[#This Row],[COD]],TMES[COD],TMES[sneto])</f>
        <v>41167.17</v>
      </c>
      <c r="U521" s="28" t="str">
        <f>_xlfn.XLOOKUP(Tabla20[[#This Row],[cedula]],Tabla11[Numero Documento],Tabla11[GEN])</f>
        <v>M</v>
      </c>
      <c r="V521" s="29" t="str">
        <f>_xlfn.XLOOKUP(Tabla20[[#This Row],[cedula]],TMODELO[Numero Documento],TMODELO[Lugar Funciones Codigo])</f>
        <v>01.83.02</v>
      </c>
    </row>
    <row r="522" spans="1:22" hidden="1">
      <c r="A522" s="38" t="s">
        <v>3052</v>
      </c>
      <c r="B522" s="38" t="s">
        <v>11</v>
      </c>
      <c r="C522" s="38" t="s">
        <v>3088</v>
      </c>
      <c r="D522" s="38" t="str">
        <f>Tabla20[[#This Row],[cedula]]&amp;Tabla20[[#This Row],[ctapresup]]</f>
        <v>047008900742.1.1.1.01</v>
      </c>
      <c r="E522" s="38" t="s">
        <v>1377</v>
      </c>
      <c r="F522" s="38" t="str">
        <f>_xlfn.XLOOKUP(Tabla20[[#This Row],[cedula]],TMODELO[Numero Documento],TMODELO[Empleado])</f>
        <v>ROSANGEL GUERRERO CACERES</v>
      </c>
      <c r="G522" s="38" t="str">
        <f>_xlfn.XLOOKUP(Tabla20[[#This Row],[cedula]],TMODELO[Numero Documento],TMODELO[Cargo])</f>
        <v>SECRETARIA</v>
      </c>
      <c r="H522" s="38" t="str">
        <f>_xlfn.XLOOKUP(Tabla20[[#This Row],[cedula]],TMODELO[Numero Documento],TMODELO[Lugar Funciones])</f>
        <v>VICEMINISTERIO DE CREATIVIDAD Y FORMACION ARTISTICA</v>
      </c>
      <c r="I522" s="45" t="str">
        <f>_xlfn.XLOOKUP(Tabla20[[#This Row],[cedula]],TCARRERA[CEDULA],TCARRERA[CATEGORIA DEL SERVIDOR],"")</f>
        <v>CARRERA ADMINISTRATIVA</v>
      </c>
      <c r="J522" s="45" t="str">
        <f>Tabla20[[#This Row],[TIPO]]</f>
        <v>FIJO</v>
      </c>
      <c r="K52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22" s="24" t="str">
        <f>IF(Tabla20[[#This Row],[CARRERA]]="CARRERA ADMINISTRATIVA",Tabla20[[#This Row],[CARRERA]],Tabla20[[#This Row],[STATUS]])</f>
        <v>CARRERA ADMINISTRATIVA</v>
      </c>
      <c r="M522" s="35" t="str">
        <f>IF(Tabla20[[#This Row],[TIPO]]="Temporales",_xlfn.XLOOKUP(Tabla20[[#This Row],[NOMBRE Y APELLIDO]],TFECHAS[NOMBRE Y APELLIDO],TFECHAS[DESDE]),"")</f>
        <v/>
      </c>
      <c r="N522" s="35" t="str">
        <f>IF(Tabla20[[#This Row],[TIPO]]="Temporales",_xlfn.XLOOKUP(Tabla20[[#This Row],[NOMBRE Y APELLIDO]],TFECHAS[NOMBRE Y APELLIDO],TFECHAS[HASTA]),"")</f>
        <v/>
      </c>
      <c r="O522" s="39">
        <f>_xlfn.XLOOKUP(Tabla20[[#This Row],[COD]],TMES[COD],TMES[sbruto])</f>
        <v>45000</v>
      </c>
      <c r="P522" s="44">
        <f>_xlfn.XLOOKUP(Tabla20[[#This Row],[COD]],TMES[COD],TMES[ISR])</f>
        <v>1148.33</v>
      </c>
      <c r="Q522" s="40">
        <f>_xlfn.XLOOKUP(Tabla20[[#This Row],[COD]],TMES[COD],TMES[SFS])</f>
        <v>1368</v>
      </c>
      <c r="R522" s="40">
        <f>_xlfn.XLOOKUP(Tabla20[[#This Row],[COD]],TMES[COD],TMES[AFP])</f>
        <v>1291.5</v>
      </c>
      <c r="S522" s="40">
        <f>Tabla20[[#This Row],[sbruto]]-SUM(Tabla20[[#This Row],[ISR]:[AFP]])-Tabla20[[#This Row],[sneto]]</f>
        <v>1275</v>
      </c>
      <c r="T522" s="40">
        <f>_xlfn.XLOOKUP(Tabla20[[#This Row],[COD]],TMES[COD],TMES[sneto])</f>
        <v>39917.17</v>
      </c>
      <c r="U522" s="28" t="str">
        <f>_xlfn.XLOOKUP(Tabla20[[#This Row],[cedula]],Tabla11[Numero Documento],Tabla11[GEN])</f>
        <v>F</v>
      </c>
      <c r="V522" s="29" t="str">
        <f>_xlfn.XLOOKUP(Tabla20[[#This Row],[cedula]],TMODELO[Numero Documento],TMODELO[Lugar Funciones Codigo])</f>
        <v>01.83.02</v>
      </c>
    </row>
    <row r="523" spans="1:22" hidden="1">
      <c r="A523" s="38" t="s">
        <v>3052</v>
      </c>
      <c r="B523" s="38" t="s">
        <v>11</v>
      </c>
      <c r="C523" s="38" t="s">
        <v>3088</v>
      </c>
      <c r="D523" s="38" t="str">
        <f>Tabla20[[#This Row],[cedula]]&amp;Tabla20[[#This Row],[ctapresup]]</f>
        <v>001168710472.1.1.1.01</v>
      </c>
      <c r="E523" s="38" t="s">
        <v>2107</v>
      </c>
      <c r="F523" s="38" t="str">
        <f>_xlfn.XLOOKUP(Tabla20[[#This Row],[cedula]],TMODELO[Numero Documento],TMODELO[Empleado])</f>
        <v>GISSELLE CRISTINA GABOT MARTINEZ</v>
      </c>
      <c r="G523" s="38" t="str">
        <f>_xlfn.XLOOKUP(Tabla20[[#This Row],[cedula]],TMODELO[Numero Documento],TMODELO[Cargo])</f>
        <v>AUXILIAR</v>
      </c>
      <c r="H523" s="38" t="str">
        <f>_xlfn.XLOOKUP(Tabla20[[#This Row],[cedula]],TMODELO[Numero Documento],TMODELO[Lugar Funciones])</f>
        <v>VICEMINISTERIO DE CREATIVIDAD Y FORMACION ARTISTICA</v>
      </c>
      <c r="I523" s="45" t="str">
        <f>_xlfn.XLOOKUP(Tabla20[[#This Row],[cedula]],TCARRERA[CEDULA],TCARRERA[CATEGORIA DEL SERVIDOR],"")</f>
        <v/>
      </c>
      <c r="J523" s="45" t="str">
        <f>Tabla20[[#This Row],[TIPO]]</f>
        <v>FIJO</v>
      </c>
      <c r="K52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3" s="24" t="str">
        <f>IF(Tabla20[[#This Row],[CARRERA]]="CARRERA ADMINISTRATIVA",Tabla20[[#This Row],[CARRERA]],Tabla20[[#This Row],[STATUS]])</f>
        <v>FIJO</v>
      </c>
      <c r="M523" s="35" t="str">
        <f>IF(Tabla20[[#This Row],[TIPO]]="Temporales",_xlfn.XLOOKUP(Tabla20[[#This Row],[NOMBRE Y APELLIDO]],TFECHAS[NOMBRE Y APELLIDO],TFECHAS[DESDE]),"")</f>
        <v/>
      </c>
      <c r="N523" s="35" t="str">
        <f>IF(Tabla20[[#This Row],[TIPO]]="Temporales",_xlfn.XLOOKUP(Tabla20[[#This Row],[NOMBRE Y APELLIDO]],TFECHAS[NOMBRE Y APELLIDO],TFECHAS[HASTA]),"")</f>
        <v/>
      </c>
      <c r="O523" s="39">
        <f>_xlfn.XLOOKUP(Tabla20[[#This Row],[COD]],TMES[COD],TMES[sbruto])</f>
        <v>35000</v>
      </c>
      <c r="P523" s="44">
        <f>_xlfn.XLOOKUP(Tabla20[[#This Row],[COD]],TMES[COD],TMES[ISR])</f>
        <v>0</v>
      </c>
      <c r="Q523" s="40">
        <f>_xlfn.XLOOKUP(Tabla20[[#This Row],[COD]],TMES[COD],TMES[SFS])</f>
        <v>1064</v>
      </c>
      <c r="R523" s="40">
        <f>_xlfn.XLOOKUP(Tabla20[[#This Row],[COD]],TMES[COD],TMES[AFP])</f>
        <v>1004.5</v>
      </c>
      <c r="S523" s="40">
        <f>Tabla20[[#This Row],[sbruto]]-SUM(Tabla20[[#This Row],[ISR]:[AFP]])-Tabla20[[#This Row],[sneto]]</f>
        <v>6353.4000000000015</v>
      </c>
      <c r="T523" s="40">
        <f>_xlfn.XLOOKUP(Tabla20[[#This Row],[COD]],TMES[COD],TMES[sneto])</f>
        <v>26578.1</v>
      </c>
      <c r="U523" s="28" t="str">
        <f>_xlfn.XLOOKUP(Tabla20[[#This Row],[cedula]],Tabla11[Numero Documento],Tabla11[GEN])</f>
        <v>F</v>
      </c>
      <c r="V523" s="29" t="str">
        <f>_xlfn.XLOOKUP(Tabla20[[#This Row],[cedula]],TMODELO[Numero Documento],TMODELO[Lugar Funciones Codigo])</f>
        <v>01.83.02</v>
      </c>
    </row>
    <row r="524" spans="1:22" hidden="1">
      <c r="A524" s="38" t="s">
        <v>3052</v>
      </c>
      <c r="B524" s="38" t="s">
        <v>11</v>
      </c>
      <c r="C524" s="38" t="s">
        <v>3088</v>
      </c>
      <c r="D524" s="38" t="str">
        <f>Tabla20[[#This Row],[cedula]]&amp;Tabla20[[#This Row],[ctapresup]]</f>
        <v>073001231352.1.1.1.01</v>
      </c>
      <c r="E524" s="38" t="s">
        <v>2146</v>
      </c>
      <c r="F524" s="38" t="str">
        <f>_xlfn.XLOOKUP(Tabla20[[#This Row],[cedula]],TMODELO[Numero Documento],TMODELO[Empleado])</f>
        <v>JUAN ELIAS PEÑA VARGAS</v>
      </c>
      <c r="G524" s="38" t="str">
        <f>_xlfn.XLOOKUP(Tabla20[[#This Row],[cedula]],TMODELO[Numero Documento],TMODELO[Cargo])</f>
        <v>PROFESOR(A) DE ARTES PLASTICO</v>
      </c>
      <c r="H524" s="38" t="str">
        <f>_xlfn.XLOOKUP(Tabla20[[#This Row],[cedula]],TMODELO[Numero Documento],TMODELO[Lugar Funciones])</f>
        <v>VICEMINISTERIO DE CREATIVIDAD Y FORMACION ARTISTICA</v>
      </c>
      <c r="I524" s="45" t="str">
        <f>_xlfn.XLOOKUP(Tabla20[[#This Row],[cedula]],TCARRERA[CEDULA],TCARRERA[CATEGORIA DEL SERVIDOR],"")</f>
        <v/>
      </c>
      <c r="J524" s="45" t="str">
        <f>Tabla20[[#This Row],[TIPO]]</f>
        <v>FIJO</v>
      </c>
      <c r="K52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4" s="24" t="str">
        <f>IF(Tabla20[[#This Row],[CARRERA]]="CARRERA ADMINISTRATIVA",Tabla20[[#This Row],[CARRERA]],Tabla20[[#This Row],[STATUS]])</f>
        <v>FIJO</v>
      </c>
      <c r="M524" s="35" t="str">
        <f>IF(Tabla20[[#This Row],[TIPO]]="Temporales",_xlfn.XLOOKUP(Tabla20[[#This Row],[NOMBRE Y APELLIDO]],TFECHAS[NOMBRE Y APELLIDO],TFECHAS[DESDE]),"")</f>
        <v/>
      </c>
      <c r="N524" s="35" t="str">
        <f>IF(Tabla20[[#This Row],[TIPO]]="Temporales",_xlfn.XLOOKUP(Tabla20[[#This Row],[NOMBRE Y APELLIDO]],TFECHAS[NOMBRE Y APELLIDO],TFECHAS[HASTA]),"")</f>
        <v/>
      </c>
      <c r="O524" s="39">
        <f>_xlfn.XLOOKUP(Tabla20[[#This Row],[COD]],TMES[COD],TMES[sbruto])</f>
        <v>35000</v>
      </c>
      <c r="P524" s="44">
        <f>_xlfn.XLOOKUP(Tabla20[[#This Row],[COD]],TMES[COD],TMES[ISR])</f>
        <v>0</v>
      </c>
      <c r="Q524" s="40">
        <f>_xlfn.XLOOKUP(Tabla20[[#This Row],[COD]],TMES[COD],TMES[SFS])</f>
        <v>1064</v>
      </c>
      <c r="R524" s="40">
        <f>_xlfn.XLOOKUP(Tabla20[[#This Row],[COD]],TMES[COD],TMES[AFP])</f>
        <v>1004.5</v>
      </c>
      <c r="S524" s="40">
        <f>Tabla20[[#This Row],[sbruto]]-SUM(Tabla20[[#This Row],[ISR]:[AFP]])-Tabla20[[#This Row],[sneto]]</f>
        <v>325</v>
      </c>
      <c r="T524" s="40">
        <f>_xlfn.XLOOKUP(Tabla20[[#This Row],[COD]],TMES[COD],TMES[sneto])</f>
        <v>32606.5</v>
      </c>
      <c r="U524" s="28" t="str">
        <f>_xlfn.XLOOKUP(Tabla20[[#This Row],[cedula]],Tabla11[Numero Documento],Tabla11[GEN])</f>
        <v>M</v>
      </c>
      <c r="V524" s="29" t="str">
        <f>_xlfn.XLOOKUP(Tabla20[[#This Row],[cedula]],TMODELO[Numero Documento],TMODELO[Lugar Funciones Codigo])</f>
        <v>01.83.02</v>
      </c>
    </row>
    <row r="525" spans="1:22" hidden="1">
      <c r="A525" s="38" t="s">
        <v>3052</v>
      </c>
      <c r="B525" s="38" t="s">
        <v>11</v>
      </c>
      <c r="C525" s="38" t="s">
        <v>3088</v>
      </c>
      <c r="D525" s="38" t="str">
        <f>Tabla20[[#This Row],[cedula]]&amp;Tabla20[[#This Row],[ctapresup]]</f>
        <v>026007457032.1.1.1.01</v>
      </c>
      <c r="E525" s="38" t="s">
        <v>2191</v>
      </c>
      <c r="F525" s="38" t="str">
        <f>_xlfn.XLOOKUP(Tabla20[[#This Row],[cedula]],TMODELO[Numero Documento],TMODELO[Empleado])</f>
        <v>MICHEL ALICIA MENDOZA MATOS</v>
      </c>
      <c r="G525" s="38" t="str">
        <f>_xlfn.XLOOKUP(Tabla20[[#This Row],[cedula]],TMODELO[Numero Documento],TMODELO[Cargo])</f>
        <v>AUXILIAR ADMINISTRATIVO (A)</v>
      </c>
      <c r="H525" s="38" t="str">
        <f>_xlfn.XLOOKUP(Tabla20[[#This Row],[cedula]],TMODELO[Numero Documento],TMODELO[Lugar Funciones])</f>
        <v>VICEMINISTERIO DE CREATIVIDAD Y FORMACION ARTISTICA</v>
      </c>
      <c r="I525" s="45" t="str">
        <f>_xlfn.XLOOKUP(Tabla20[[#This Row],[cedula]],TCARRERA[CEDULA],TCARRERA[CATEGORIA DEL SERVIDOR],"")</f>
        <v/>
      </c>
      <c r="J525" s="45" t="str">
        <f>Tabla20[[#This Row],[TIPO]]</f>
        <v>FIJO</v>
      </c>
      <c r="K5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5" s="24" t="str">
        <f>IF(Tabla20[[#This Row],[CARRERA]]="CARRERA ADMINISTRATIVA",Tabla20[[#This Row],[CARRERA]],Tabla20[[#This Row],[STATUS]])</f>
        <v>FIJO</v>
      </c>
      <c r="M525" s="35" t="str">
        <f>IF(Tabla20[[#This Row],[TIPO]]="Temporales",_xlfn.XLOOKUP(Tabla20[[#This Row],[NOMBRE Y APELLIDO]],TFECHAS[NOMBRE Y APELLIDO],TFECHAS[DESDE]),"")</f>
        <v/>
      </c>
      <c r="N525" s="35" t="str">
        <f>IF(Tabla20[[#This Row],[TIPO]]="Temporales",_xlfn.XLOOKUP(Tabla20[[#This Row],[NOMBRE Y APELLIDO]],TFECHAS[NOMBRE Y APELLIDO],TFECHAS[HASTA]),"")</f>
        <v/>
      </c>
      <c r="O525" s="39">
        <f>_xlfn.XLOOKUP(Tabla20[[#This Row],[COD]],TMES[COD],TMES[sbruto])</f>
        <v>35000</v>
      </c>
      <c r="P525" s="44">
        <f>_xlfn.XLOOKUP(Tabla20[[#This Row],[COD]],TMES[COD],TMES[ISR])</f>
        <v>0</v>
      </c>
      <c r="Q525" s="40">
        <f>_xlfn.XLOOKUP(Tabla20[[#This Row],[COD]],TMES[COD],TMES[SFS])</f>
        <v>1064</v>
      </c>
      <c r="R525" s="40">
        <f>_xlfn.XLOOKUP(Tabla20[[#This Row],[COD]],TMES[COD],TMES[AFP])</f>
        <v>1004.5</v>
      </c>
      <c r="S525" s="40">
        <f>Tabla20[[#This Row],[sbruto]]-SUM(Tabla20[[#This Row],[ISR]:[AFP]])-Tabla20[[#This Row],[sneto]]</f>
        <v>25</v>
      </c>
      <c r="T525" s="40">
        <f>_xlfn.XLOOKUP(Tabla20[[#This Row],[COD]],TMES[COD],TMES[sneto])</f>
        <v>32906.5</v>
      </c>
      <c r="U525" s="28" t="str">
        <f>_xlfn.XLOOKUP(Tabla20[[#This Row],[cedula]],Tabla11[Numero Documento],Tabla11[GEN])</f>
        <v>F</v>
      </c>
      <c r="V525" s="29" t="str">
        <f>_xlfn.XLOOKUP(Tabla20[[#This Row],[cedula]],TMODELO[Numero Documento],TMODELO[Lugar Funciones Codigo])</f>
        <v>01.83.02</v>
      </c>
    </row>
    <row r="526" spans="1:22" hidden="1">
      <c r="A526" s="38" t="s">
        <v>3052</v>
      </c>
      <c r="B526" s="38" t="s">
        <v>11</v>
      </c>
      <c r="C526" s="38" t="s">
        <v>3088</v>
      </c>
      <c r="D526" s="38" t="str">
        <f>Tabla20[[#This Row],[cedula]]&amp;Tabla20[[#This Row],[ctapresup]]</f>
        <v>001082414152.1.1.1.01</v>
      </c>
      <c r="E526" s="38" t="s">
        <v>2112</v>
      </c>
      <c r="F526" s="38" t="str">
        <f>_xlfn.XLOOKUP(Tabla20[[#This Row],[cedula]],TMODELO[Numero Documento],TMODELO[Empleado])</f>
        <v>GUILLERMO ALEXANDRO BELEN NINA</v>
      </c>
      <c r="G526" s="38" t="str">
        <f>_xlfn.XLOOKUP(Tabla20[[#This Row],[cedula]],TMODELO[Numero Documento],TMODELO[Cargo])</f>
        <v>AUXILIAR OFICINA</v>
      </c>
      <c r="H526" s="38" t="str">
        <f>_xlfn.XLOOKUP(Tabla20[[#This Row],[cedula]],TMODELO[Numero Documento],TMODELO[Lugar Funciones])</f>
        <v>VICEMINISTERIO DE CREATIVIDAD Y FORMACION ARTISTICA</v>
      </c>
      <c r="I526" s="45" t="str">
        <f>_xlfn.XLOOKUP(Tabla20[[#This Row],[cedula]],TCARRERA[CEDULA],TCARRERA[CATEGORIA DEL SERVIDOR],"")</f>
        <v/>
      </c>
      <c r="J526" s="45" t="str">
        <f>Tabla20[[#This Row],[TIPO]]</f>
        <v>FIJO</v>
      </c>
      <c r="K52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6" s="24" t="str">
        <f>IF(Tabla20[[#This Row],[CARRERA]]="CARRERA ADMINISTRATIVA",Tabla20[[#This Row],[CARRERA]],Tabla20[[#This Row],[STATUS]])</f>
        <v>FIJO</v>
      </c>
      <c r="M526" s="35" t="str">
        <f>IF(Tabla20[[#This Row],[TIPO]]="Temporales",_xlfn.XLOOKUP(Tabla20[[#This Row],[NOMBRE Y APELLIDO]],TFECHAS[NOMBRE Y APELLIDO],TFECHAS[DESDE]),"")</f>
        <v/>
      </c>
      <c r="N526" s="35" t="str">
        <f>IF(Tabla20[[#This Row],[TIPO]]="Temporales",_xlfn.XLOOKUP(Tabla20[[#This Row],[NOMBRE Y APELLIDO]],TFECHAS[NOMBRE Y APELLIDO],TFECHAS[HASTA]),"")</f>
        <v/>
      </c>
      <c r="O526" s="39">
        <f>_xlfn.XLOOKUP(Tabla20[[#This Row],[COD]],TMES[COD],TMES[sbruto])</f>
        <v>31500</v>
      </c>
      <c r="P526" s="44">
        <f>_xlfn.XLOOKUP(Tabla20[[#This Row],[COD]],TMES[COD],TMES[ISR])</f>
        <v>0</v>
      </c>
      <c r="Q526" s="40">
        <f>_xlfn.XLOOKUP(Tabla20[[#This Row],[COD]],TMES[COD],TMES[SFS])</f>
        <v>957.6</v>
      </c>
      <c r="R526" s="40">
        <f>_xlfn.XLOOKUP(Tabla20[[#This Row],[COD]],TMES[COD],TMES[AFP])</f>
        <v>904.05</v>
      </c>
      <c r="S526" s="40">
        <f>Tabla20[[#This Row],[sbruto]]-SUM(Tabla20[[#This Row],[ISR]:[AFP]])-Tabla20[[#This Row],[sneto]]</f>
        <v>9560.1499999999978</v>
      </c>
      <c r="T526" s="40">
        <f>_xlfn.XLOOKUP(Tabla20[[#This Row],[COD]],TMES[COD],TMES[sneto])</f>
        <v>20078.2</v>
      </c>
      <c r="U526" s="28" t="str">
        <f>_xlfn.XLOOKUP(Tabla20[[#This Row],[cedula]],Tabla11[Numero Documento],Tabla11[GEN])</f>
        <v>M</v>
      </c>
      <c r="V526" s="29" t="str">
        <f>_xlfn.XLOOKUP(Tabla20[[#This Row],[cedula]],TMODELO[Numero Documento],TMODELO[Lugar Funciones Codigo])</f>
        <v>01.83.02</v>
      </c>
    </row>
    <row r="527" spans="1:22" hidden="1">
      <c r="A527" s="38" t="s">
        <v>3052</v>
      </c>
      <c r="B527" s="38" t="s">
        <v>11</v>
      </c>
      <c r="C527" s="38" t="s">
        <v>3088</v>
      </c>
      <c r="D527" s="38" t="str">
        <f>Tabla20[[#This Row],[cedula]]&amp;Tabla20[[#This Row],[ctapresup]]</f>
        <v>001006489142.1.1.1.01</v>
      </c>
      <c r="E527" s="38" t="s">
        <v>1353</v>
      </c>
      <c r="F527" s="38" t="str">
        <f>_xlfn.XLOOKUP(Tabla20[[#This Row],[cedula]],TMODELO[Numero Documento],TMODELO[Empleado])</f>
        <v>MARIA EVANGELINA CUEVAS PERDOMO</v>
      </c>
      <c r="G527" s="38" t="str">
        <f>_xlfn.XLOOKUP(Tabla20[[#This Row],[cedula]],TMODELO[Numero Documento],TMODELO[Cargo])</f>
        <v>DIGITADOR</v>
      </c>
      <c r="H527" s="38" t="str">
        <f>_xlfn.XLOOKUP(Tabla20[[#This Row],[cedula]],TMODELO[Numero Documento],TMODELO[Lugar Funciones])</f>
        <v>VICEMINISTERIO DE CREATIVIDAD Y FORMACION ARTISTICA</v>
      </c>
      <c r="I527" s="45" t="str">
        <f>_xlfn.XLOOKUP(Tabla20[[#This Row],[cedula]],TCARRERA[CEDULA],TCARRERA[CATEGORIA DEL SERVIDOR],"")</f>
        <v>CARRERA ADMINISTRATIVA</v>
      </c>
      <c r="J527" s="45" t="str">
        <f>Tabla20[[#This Row],[TIPO]]</f>
        <v>FIJO</v>
      </c>
      <c r="K52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27" s="24" t="str">
        <f>IF(Tabla20[[#This Row],[CARRERA]]="CARRERA ADMINISTRATIVA",Tabla20[[#This Row],[CARRERA]],Tabla20[[#This Row],[STATUS]])</f>
        <v>CARRERA ADMINISTRATIVA</v>
      </c>
      <c r="M527" s="35" t="str">
        <f>IF(Tabla20[[#This Row],[TIPO]]="Temporales",_xlfn.XLOOKUP(Tabla20[[#This Row],[NOMBRE Y APELLIDO]],TFECHAS[NOMBRE Y APELLIDO],TFECHAS[DESDE]),"")</f>
        <v/>
      </c>
      <c r="N527" s="35" t="str">
        <f>IF(Tabla20[[#This Row],[TIPO]]="Temporales",_xlfn.XLOOKUP(Tabla20[[#This Row],[NOMBRE Y APELLIDO]],TFECHAS[NOMBRE Y APELLIDO],TFECHAS[HASTA]),"")</f>
        <v/>
      </c>
      <c r="O527" s="39">
        <f>_xlfn.XLOOKUP(Tabla20[[#This Row],[COD]],TMES[COD],TMES[sbruto])</f>
        <v>31500</v>
      </c>
      <c r="P527" s="44">
        <f>_xlfn.XLOOKUP(Tabla20[[#This Row],[COD]],TMES[COD],TMES[ISR])</f>
        <v>0</v>
      </c>
      <c r="Q527" s="40">
        <f>_xlfn.XLOOKUP(Tabla20[[#This Row],[COD]],TMES[COD],TMES[SFS])</f>
        <v>957.6</v>
      </c>
      <c r="R527" s="40">
        <f>_xlfn.XLOOKUP(Tabla20[[#This Row],[COD]],TMES[COD],TMES[AFP])</f>
        <v>904.05</v>
      </c>
      <c r="S527" s="40">
        <f>Tabla20[[#This Row],[sbruto]]-SUM(Tabla20[[#This Row],[ISR]:[AFP]])-Tabla20[[#This Row],[sneto]]</f>
        <v>1637.4499999999971</v>
      </c>
      <c r="T527" s="40">
        <f>_xlfn.XLOOKUP(Tabla20[[#This Row],[COD]],TMES[COD],TMES[sneto])</f>
        <v>28000.9</v>
      </c>
      <c r="U527" s="28" t="str">
        <f>_xlfn.XLOOKUP(Tabla20[[#This Row],[cedula]],Tabla11[Numero Documento],Tabla11[GEN])</f>
        <v>F</v>
      </c>
      <c r="V527" s="29" t="str">
        <f>_xlfn.XLOOKUP(Tabla20[[#This Row],[cedula]],TMODELO[Numero Documento],TMODELO[Lugar Funciones Codigo])</f>
        <v>01.83.02</v>
      </c>
    </row>
    <row r="528" spans="1:22" hidden="1">
      <c r="A528" s="38" t="s">
        <v>3052</v>
      </c>
      <c r="B528" s="38" t="s">
        <v>11</v>
      </c>
      <c r="C528" s="38" t="s">
        <v>3088</v>
      </c>
      <c r="D528" s="38" t="str">
        <f>Tabla20[[#This Row],[cedula]]&amp;Tabla20[[#This Row],[ctapresup]]</f>
        <v>402235591502.1.1.1.01</v>
      </c>
      <c r="E528" s="38" t="s">
        <v>2215</v>
      </c>
      <c r="F528" s="38" t="str">
        <f>_xlfn.XLOOKUP(Tabla20[[#This Row],[cedula]],TMODELO[Numero Documento],TMODELO[Empleado])</f>
        <v>PEDRO ARIEL JIMENEZ GARCIA</v>
      </c>
      <c r="G528" s="38" t="str">
        <f>_xlfn.XLOOKUP(Tabla20[[#This Row],[cedula]],TMODELO[Numero Documento],TMODELO[Cargo])</f>
        <v>DIRECTOR (A)</v>
      </c>
      <c r="H528" s="38" t="str">
        <f>_xlfn.XLOOKUP(Tabla20[[#This Row],[cedula]],TMODELO[Numero Documento],TMODELO[Lugar Funciones])</f>
        <v>VICEMINISTERIO DE CREATIVIDAD Y FORMACION ARTISTICA</v>
      </c>
      <c r="I528" s="45" t="str">
        <f>_xlfn.XLOOKUP(Tabla20[[#This Row],[cedula]],TCARRERA[CEDULA],TCARRERA[CATEGORIA DEL SERVIDOR],"")</f>
        <v/>
      </c>
      <c r="J528" s="45" t="str">
        <f>Tabla20[[#This Row],[TIPO]]</f>
        <v>FIJO</v>
      </c>
      <c r="K52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8" s="24" t="str">
        <f>IF(Tabla20[[#This Row],[CARRERA]]="CARRERA ADMINISTRATIVA",Tabla20[[#This Row],[CARRERA]],Tabla20[[#This Row],[STATUS]])</f>
        <v>FIJO</v>
      </c>
      <c r="M528" s="34" t="str">
        <f>IF(Tabla20[[#This Row],[TIPO]]="Temporales",_xlfn.XLOOKUP(Tabla20[[#This Row],[NOMBRE Y APELLIDO]],TFECHAS[NOMBRE Y APELLIDO],TFECHAS[DESDE]),"")</f>
        <v/>
      </c>
      <c r="N528" s="34" t="str">
        <f>IF(Tabla20[[#This Row],[TIPO]]="Temporales",_xlfn.XLOOKUP(Tabla20[[#This Row],[NOMBRE Y APELLIDO]],TFECHAS[NOMBRE Y APELLIDO],TFECHAS[HASTA]),"")</f>
        <v/>
      </c>
      <c r="O528" s="39">
        <f>_xlfn.XLOOKUP(Tabla20[[#This Row],[COD]],TMES[COD],TMES[sbruto])</f>
        <v>31500</v>
      </c>
      <c r="P528" s="41">
        <f>_xlfn.XLOOKUP(Tabla20[[#This Row],[COD]],TMES[COD],TMES[ISR])</f>
        <v>0</v>
      </c>
      <c r="Q528" s="40">
        <f>_xlfn.XLOOKUP(Tabla20[[#This Row],[COD]],TMES[COD],TMES[SFS])</f>
        <v>957.6</v>
      </c>
      <c r="R528" s="40">
        <f>_xlfn.XLOOKUP(Tabla20[[#This Row],[COD]],TMES[COD],TMES[AFP])</f>
        <v>904.05</v>
      </c>
      <c r="S528" s="40">
        <f>Tabla20[[#This Row],[sbruto]]-SUM(Tabla20[[#This Row],[ISR]:[AFP]])-Tabla20[[#This Row],[sneto]]</f>
        <v>25</v>
      </c>
      <c r="T528" s="40">
        <f>_xlfn.XLOOKUP(Tabla20[[#This Row],[COD]],TMES[COD],TMES[sneto])</f>
        <v>29613.35</v>
      </c>
      <c r="U528" s="28" t="str">
        <f>_xlfn.XLOOKUP(Tabla20[[#This Row],[cedula]],Tabla11[Numero Documento],Tabla11[GEN])</f>
        <v>M</v>
      </c>
      <c r="V528" s="29" t="str">
        <f>_xlfn.XLOOKUP(Tabla20[[#This Row],[cedula]],TMODELO[Numero Documento],TMODELO[Lugar Funciones Codigo])</f>
        <v>01.83.02</v>
      </c>
    </row>
    <row r="529" spans="1:22" hidden="1">
      <c r="A529" s="38" t="s">
        <v>3052</v>
      </c>
      <c r="B529" s="38" t="s">
        <v>11</v>
      </c>
      <c r="C529" s="38" t="s">
        <v>3088</v>
      </c>
      <c r="D529" s="38" t="str">
        <f>Tabla20[[#This Row],[cedula]]&amp;Tabla20[[#This Row],[ctapresup]]</f>
        <v>027002608192.1.1.1.01</v>
      </c>
      <c r="E529" s="38" t="s">
        <v>2144</v>
      </c>
      <c r="F529" s="38" t="str">
        <f>_xlfn.XLOOKUP(Tabla20[[#This Row],[cedula]],TMODELO[Numero Documento],TMODELO[Empleado])</f>
        <v>JUAN ALBERTO RODRIGUEZ AMPARO</v>
      </c>
      <c r="G529" s="38" t="str">
        <f>_xlfn.XLOOKUP(Tabla20[[#This Row],[cedula]],TMODELO[Numero Documento],TMODELO[Cargo])</f>
        <v>MAESTRO (A)</v>
      </c>
      <c r="H529" s="38" t="str">
        <f>_xlfn.XLOOKUP(Tabla20[[#This Row],[cedula]],TMODELO[Numero Documento],TMODELO[Lugar Funciones])</f>
        <v>VICEMINISTERIO DE CREATIVIDAD Y FORMACION ARTISTICA</v>
      </c>
      <c r="I529" s="45" t="str">
        <f>_xlfn.XLOOKUP(Tabla20[[#This Row],[cedula]],TCARRERA[CEDULA],TCARRERA[CATEGORIA DEL SERVIDOR],"")</f>
        <v/>
      </c>
      <c r="J529" s="45" t="str">
        <f>Tabla20[[#This Row],[TIPO]]</f>
        <v>FIJO</v>
      </c>
      <c r="K52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9" s="24" t="str">
        <f>IF(Tabla20[[#This Row],[CARRERA]]="CARRERA ADMINISTRATIVA",Tabla20[[#This Row],[CARRERA]],Tabla20[[#This Row],[STATUS]])</f>
        <v>FIJO</v>
      </c>
      <c r="M529" s="34" t="str">
        <f>IF(Tabla20[[#This Row],[TIPO]]="Temporales",_xlfn.XLOOKUP(Tabla20[[#This Row],[NOMBRE Y APELLIDO]],TFECHAS[NOMBRE Y APELLIDO],TFECHAS[DESDE]),"")</f>
        <v/>
      </c>
      <c r="N529" s="34" t="str">
        <f>IF(Tabla20[[#This Row],[TIPO]]="Temporales",_xlfn.XLOOKUP(Tabla20[[#This Row],[NOMBRE Y APELLIDO]],TFECHAS[NOMBRE Y APELLIDO],TFECHAS[HASTA]),"")</f>
        <v/>
      </c>
      <c r="O529" s="39">
        <f>_xlfn.XLOOKUP(Tabla20[[#This Row],[COD]],TMES[COD],TMES[sbruto])</f>
        <v>26620</v>
      </c>
      <c r="P529" s="44">
        <f>_xlfn.XLOOKUP(Tabla20[[#This Row],[COD]],TMES[COD],TMES[ISR])</f>
        <v>0</v>
      </c>
      <c r="Q529" s="40">
        <f>_xlfn.XLOOKUP(Tabla20[[#This Row],[COD]],TMES[COD],TMES[SFS])</f>
        <v>809.25</v>
      </c>
      <c r="R529" s="40">
        <f>_xlfn.XLOOKUP(Tabla20[[#This Row],[COD]],TMES[COD],TMES[AFP])</f>
        <v>763.99</v>
      </c>
      <c r="S529" s="40">
        <f>Tabla20[[#This Row],[sbruto]]-SUM(Tabla20[[#This Row],[ISR]:[AFP]])-Tabla20[[#This Row],[sneto]]</f>
        <v>1537.4499999999971</v>
      </c>
      <c r="T529" s="40">
        <f>_xlfn.XLOOKUP(Tabla20[[#This Row],[COD]],TMES[COD],TMES[sneto])</f>
        <v>23509.31</v>
      </c>
      <c r="U529" s="28" t="str">
        <f>_xlfn.XLOOKUP(Tabla20[[#This Row],[cedula]],Tabla11[Numero Documento],Tabla11[GEN])</f>
        <v>M</v>
      </c>
      <c r="V529" s="29" t="str">
        <f>_xlfn.XLOOKUP(Tabla20[[#This Row],[cedula]],TMODELO[Numero Documento],TMODELO[Lugar Funciones Codigo])</f>
        <v>01.83.02</v>
      </c>
    </row>
    <row r="530" spans="1:22" hidden="1">
      <c r="A530" s="38" t="s">
        <v>3052</v>
      </c>
      <c r="B530" s="38" t="s">
        <v>11</v>
      </c>
      <c r="C530" s="38" t="s">
        <v>3088</v>
      </c>
      <c r="D530" s="38" t="str">
        <f>Tabla20[[#This Row],[cedula]]&amp;Tabla20[[#This Row],[ctapresup]]</f>
        <v>037002433422.1.1.1.01</v>
      </c>
      <c r="E530" s="38" t="s">
        <v>2033</v>
      </c>
      <c r="F530" s="38" t="str">
        <f>_xlfn.XLOOKUP(Tabla20[[#This Row],[cedula]],TMODELO[Numero Documento],TMODELO[Empleado])</f>
        <v>ANA YSABEL SPENCER LANTIGUA</v>
      </c>
      <c r="G530" s="38" t="str">
        <f>_xlfn.XLOOKUP(Tabla20[[#This Row],[cedula]],TMODELO[Numero Documento],TMODELO[Cargo])</f>
        <v>ACTRIZ</v>
      </c>
      <c r="H530" s="38" t="str">
        <f>_xlfn.XLOOKUP(Tabla20[[#This Row],[cedula]],TMODELO[Numero Documento],TMODELO[Lugar Funciones])</f>
        <v>VICEMINISTERIO DE CREATIVIDAD Y FORMACION ARTISTICA</v>
      </c>
      <c r="I530" s="45" t="str">
        <f>_xlfn.XLOOKUP(Tabla20[[#This Row],[cedula]],TCARRERA[CEDULA],TCARRERA[CATEGORIA DEL SERVIDOR],"")</f>
        <v/>
      </c>
      <c r="J530" s="45" t="str">
        <f>Tabla20[[#This Row],[TIPO]]</f>
        <v>FIJO</v>
      </c>
      <c r="K53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0" s="24" t="str">
        <f>IF(Tabla20[[#This Row],[CARRERA]]="CARRERA ADMINISTRATIVA",Tabla20[[#This Row],[CARRERA]],Tabla20[[#This Row],[STATUS]])</f>
        <v>FIJO</v>
      </c>
      <c r="M530" s="35" t="str">
        <f>IF(Tabla20[[#This Row],[TIPO]]="Temporales",_xlfn.XLOOKUP(Tabla20[[#This Row],[NOMBRE Y APELLIDO]],TFECHAS[NOMBRE Y APELLIDO],TFECHAS[DESDE]),"")</f>
        <v/>
      </c>
      <c r="N530" s="35" t="str">
        <f>IF(Tabla20[[#This Row],[TIPO]]="Temporales",_xlfn.XLOOKUP(Tabla20[[#This Row],[NOMBRE Y APELLIDO]],TFECHAS[NOMBRE Y APELLIDO],TFECHAS[HASTA]),"")</f>
        <v/>
      </c>
      <c r="O530" s="39">
        <f>_xlfn.XLOOKUP(Tabla20[[#This Row],[COD]],TMES[COD],TMES[sbruto])</f>
        <v>26250</v>
      </c>
      <c r="P530" s="44">
        <f>_xlfn.XLOOKUP(Tabla20[[#This Row],[COD]],TMES[COD],TMES[ISR])</f>
        <v>0</v>
      </c>
      <c r="Q530" s="40">
        <f>_xlfn.XLOOKUP(Tabla20[[#This Row],[COD]],TMES[COD],TMES[SFS])</f>
        <v>798</v>
      </c>
      <c r="R530" s="40">
        <f>_xlfn.XLOOKUP(Tabla20[[#This Row],[COD]],TMES[COD],TMES[AFP])</f>
        <v>753.38</v>
      </c>
      <c r="S530" s="40">
        <f>Tabla20[[#This Row],[sbruto]]-SUM(Tabla20[[#This Row],[ISR]:[AFP]])-Tabla20[[#This Row],[sneto]]</f>
        <v>1071</v>
      </c>
      <c r="T530" s="40">
        <f>_xlfn.XLOOKUP(Tabla20[[#This Row],[COD]],TMES[COD],TMES[sneto])</f>
        <v>23627.62</v>
      </c>
      <c r="U530" s="28" t="str">
        <f>_xlfn.XLOOKUP(Tabla20[[#This Row],[cedula]],Tabla11[Numero Documento],Tabla11[GEN])</f>
        <v>F</v>
      </c>
      <c r="V530" s="29" t="str">
        <f>_xlfn.XLOOKUP(Tabla20[[#This Row],[cedula]],TMODELO[Numero Documento],TMODELO[Lugar Funciones Codigo])</f>
        <v>01.83.02</v>
      </c>
    </row>
    <row r="531" spans="1:22" hidden="1">
      <c r="A531" s="38" t="s">
        <v>3052</v>
      </c>
      <c r="B531" s="38" t="s">
        <v>11</v>
      </c>
      <c r="C531" s="38" t="s">
        <v>3088</v>
      </c>
      <c r="D531" s="38" t="str">
        <f>Tabla20[[#This Row],[cedula]]&amp;Tabla20[[#This Row],[ctapresup]]</f>
        <v>001006399212.1.1.1.01</v>
      </c>
      <c r="E531" s="38" t="s">
        <v>2270</v>
      </c>
      <c r="F531" s="38" t="str">
        <f>_xlfn.XLOOKUP(Tabla20[[#This Row],[cedula]],TMODELO[Numero Documento],TMODELO[Empleado])</f>
        <v>VIENA DEL CARMEN GONZALEZ DURAN</v>
      </c>
      <c r="G531" s="38" t="str">
        <f>_xlfn.XLOOKUP(Tabla20[[#This Row],[cedula]],TMODELO[Numero Documento],TMODELO[Cargo])</f>
        <v>GESTORA CULTURAL EN PRODUCCION DEL TEATRO GULOYA</v>
      </c>
      <c r="H531" s="38" t="str">
        <f>_xlfn.XLOOKUP(Tabla20[[#This Row],[cedula]],TMODELO[Numero Documento],TMODELO[Lugar Funciones])</f>
        <v>VICEMINISTERIO DE CREATIVIDAD Y FORMACION ARTISTICA</v>
      </c>
      <c r="I531" s="45" t="str">
        <f>_xlfn.XLOOKUP(Tabla20[[#This Row],[cedula]],TCARRERA[CEDULA],TCARRERA[CATEGORIA DEL SERVIDOR],"")</f>
        <v/>
      </c>
      <c r="J531" s="45" t="str">
        <f>Tabla20[[#This Row],[TIPO]]</f>
        <v>FIJO</v>
      </c>
      <c r="K53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1" s="24" t="str">
        <f>IF(Tabla20[[#This Row],[CARRERA]]="CARRERA ADMINISTRATIVA",Tabla20[[#This Row],[CARRERA]],Tabla20[[#This Row],[STATUS]])</f>
        <v>FIJO</v>
      </c>
      <c r="M531" s="35" t="str">
        <f>IF(Tabla20[[#This Row],[TIPO]]="Temporales",_xlfn.XLOOKUP(Tabla20[[#This Row],[NOMBRE Y APELLIDO]],TFECHAS[NOMBRE Y APELLIDO],TFECHAS[DESDE]),"")</f>
        <v/>
      </c>
      <c r="N531" s="35" t="str">
        <f>IF(Tabla20[[#This Row],[TIPO]]="Temporales",_xlfn.XLOOKUP(Tabla20[[#This Row],[NOMBRE Y APELLIDO]],TFECHAS[NOMBRE Y APELLIDO],TFECHAS[HASTA]),"")</f>
        <v/>
      </c>
      <c r="O531" s="39">
        <f>_xlfn.XLOOKUP(Tabla20[[#This Row],[COD]],TMES[COD],TMES[sbruto])</f>
        <v>26250</v>
      </c>
      <c r="P531" s="44">
        <f>_xlfn.XLOOKUP(Tabla20[[#This Row],[COD]],TMES[COD],TMES[ISR])</f>
        <v>0</v>
      </c>
      <c r="Q531" s="40">
        <f>_xlfn.XLOOKUP(Tabla20[[#This Row],[COD]],TMES[COD],TMES[SFS])</f>
        <v>798</v>
      </c>
      <c r="R531" s="40">
        <f>_xlfn.XLOOKUP(Tabla20[[#This Row],[COD]],TMES[COD],TMES[AFP])</f>
        <v>753.38</v>
      </c>
      <c r="S531" s="40">
        <f>Tabla20[[#This Row],[sbruto]]-SUM(Tabla20[[#This Row],[ISR]:[AFP]])-Tabla20[[#This Row],[sneto]]</f>
        <v>25</v>
      </c>
      <c r="T531" s="40">
        <f>_xlfn.XLOOKUP(Tabla20[[#This Row],[COD]],TMES[COD],TMES[sneto])</f>
        <v>24673.62</v>
      </c>
      <c r="U531" s="28" t="str">
        <f>_xlfn.XLOOKUP(Tabla20[[#This Row],[cedula]],Tabla11[Numero Documento],Tabla11[GEN])</f>
        <v>F</v>
      </c>
      <c r="V531" s="29" t="str">
        <f>_xlfn.XLOOKUP(Tabla20[[#This Row],[cedula]],TMODELO[Numero Documento],TMODELO[Lugar Funciones Codigo])</f>
        <v>01.83.02</v>
      </c>
    </row>
    <row r="532" spans="1:22" hidden="1">
      <c r="A532" s="38" t="s">
        <v>3052</v>
      </c>
      <c r="B532" s="38" t="s">
        <v>11</v>
      </c>
      <c r="C532" s="38" t="s">
        <v>3088</v>
      </c>
      <c r="D532" s="38" t="str">
        <f>Tabla20[[#This Row],[cedula]]&amp;Tabla20[[#This Row],[ctapresup]]</f>
        <v>402321979192.1.1.1.01</v>
      </c>
      <c r="E532" s="38" t="s">
        <v>3090</v>
      </c>
      <c r="F532" s="38" t="str">
        <f>_xlfn.XLOOKUP(Tabla20[[#This Row],[cedula]],TMODELO[Numero Documento],TMODELO[Empleado])</f>
        <v>ANA BETHEL GOMEZ GOMEZ</v>
      </c>
      <c r="G532" s="38" t="str">
        <f>_xlfn.XLOOKUP(Tabla20[[#This Row],[cedula]],TMODELO[Numero Documento],TMODELO[Cargo])</f>
        <v>SECRETARIA</v>
      </c>
      <c r="H532" s="38" t="str">
        <f>_xlfn.XLOOKUP(Tabla20[[#This Row],[cedula]],TMODELO[Numero Documento],TMODELO[Lugar Funciones])</f>
        <v>VICEMINISTERIO DE CREATIVIDAD Y FORMACION ARTISTICA</v>
      </c>
      <c r="I532" s="45" t="str">
        <f>_xlfn.XLOOKUP(Tabla20[[#This Row],[cedula]],TCARRERA[CEDULA],TCARRERA[CATEGORIA DEL SERVIDOR],"")</f>
        <v/>
      </c>
      <c r="J532" s="45" t="str">
        <f>Tabla20[[#This Row],[TIPO]]</f>
        <v>FIJO</v>
      </c>
      <c r="K5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2" s="24" t="str">
        <f>IF(Tabla20[[#This Row],[CARRERA]]="CARRERA ADMINISTRATIVA",Tabla20[[#This Row],[CARRERA]],Tabla20[[#This Row],[STATUS]])</f>
        <v>ESTATUTO SIMPLIFICADO</v>
      </c>
      <c r="M532" s="35" t="str">
        <f>IF(Tabla20[[#This Row],[TIPO]]="Temporales",_xlfn.XLOOKUP(Tabla20[[#This Row],[NOMBRE Y APELLIDO]],TFECHAS[NOMBRE Y APELLIDO],TFECHAS[DESDE]),"")</f>
        <v/>
      </c>
      <c r="N532" s="35" t="str">
        <f>IF(Tabla20[[#This Row],[TIPO]]="Temporales",_xlfn.XLOOKUP(Tabla20[[#This Row],[NOMBRE Y APELLIDO]],TFECHAS[NOMBRE Y APELLIDO],TFECHAS[HASTA]),"")</f>
        <v/>
      </c>
      <c r="O532" s="39">
        <f>_xlfn.XLOOKUP(Tabla20[[#This Row],[COD]],TMES[COD],TMES[sbruto])</f>
        <v>25000</v>
      </c>
      <c r="P532" s="44">
        <f>_xlfn.XLOOKUP(Tabla20[[#This Row],[COD]],TMES[COD],TMES[ISR])</f>
        <v>0</v>
      </c>
      <c r="Q532" s="40">
        <f>_xlfn.XLOOKUP(Tabla20[[#This Row],[COD]],TMES[COD],TMES[SFS])</f>
        <v>760</v>
      </c>
      <c r="R532" s="40">
        <f>_xlfn.XLOOKUP(Tabla20[[#This Row],[COD]],TMES[COD],TMES[AFP])</f>
        <v>717.5</v>
      </c>
      <c r="S532" s="40">
        <f>Tabla20[[#This Row],[sbruto]]-SUM(Tabla20[[#This Row],[ISR]:[AFP]])-Tabla20[[#This Row],[sneto]]</f>
        <v>25</v>
      </c>
      <c r="T532" s="40">
        <f>_xlfn.XLOOKUP(Tabla20[[#This Row],[COD]],TMES[COD],TMES[sneto])</f>
        <v>23497.5</v>
      </c>
      <c r="U532" s="28" t="str">
        <f>_xlfn.XLOOKUP(Tabla20[[#This Row],[cedula]],Tabla11[Numero Documento],Tabla11[GEN])</f>
        <v>F</v>
      </c>
      <c r="V532" s="29" t="str">
        <f>_xlfn.XLOOKUP(Tabla20[[#This Row],[cedula]],TMODELO[Numero Documento],TMODELO[Lugar Funciones Codigo])</f>
        <v>01.83.02</v>
      </c>
    </row>
    <row r="533" spans="1:22" hidden="1">
      <c r="A533" s="38" t="s">
        <v>3052</v>
      </c>
      <c r="B533" s="38" t="s">
        <v>11</v>
      </c>
      <c r="C533" s="38" t="s">
        <v>3088</v>
      </c>
      <c r="D533" s="38" t="str">
        <f>Tabla20[[#This Row],[cedula]]&amp;Tabla20[[#This Row],[ctapresup]]</f>
        <v>018006984232.1.1.1.01</v>
      </c>
      <c r="E533" s="38" t="s">
        <v>2162</v>
      </c>
      <c r="F533" s="38" t="str">
        <f>_xlfn.XLOOKUP(Tabla20[[#This Row],[cedula]],TMODELO[Numero Documento],TMODELO[Empleado])</f>
        <v>LEIDY YLIANA FELIZ FELIZ</v>
      </c>
      <c r="G533" s="38" t="str">
        <f>_xlfn.XLOOKUP(Tabla20[[#This Row],[cedula]],TMODELO[Numero Documento],TMODELO[Cargo])</f>
        <v>RECEPCIONISTA</v>
      </c>
      <c r="H533" s="38" t="str">
        <f>_xlfn.XLOOKUP(Tabla20[[#This Row],[cedula]],TMODELO[Numero Documento],TMODELO[Lugar Funciones])</f>
        <v>VICEMINISTERIO DE CREATIVIDAD Y FORMACION ARTISTICA</v>
      </c>
      <c r="I533" s="45" t="str">
        <f>_xlfn.XLOOKUP(Tabla20[[#This Row],[cedula]],TCARRERA[CEDULA],TCARRERA[CATEGORIA DEL SERVIDOR],"")</f>
        <v/>
      </c>
      <c r="J533" s="45" t="str">
        <f>Tabla20[[#This Row],[TIPO]]</f>
        <v>FIJO</v>
      </c>
      <c r="K53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3" s="24" t="str">
        <f>IF(Tabla20[[#This Row],[CARRERA]]="CARRERA ADMINISTRATIVA",Tabla20[[#This Row],[CARRERA]],Tabla20[[#This Row],[STATUS]])</f>
        <v>FIJO</v>
      </c>
      <c r="M533" s="35" t="str">
        <f>IF(Tabla20[[#This Row],[TIPO]]="Temporales",_xlfn.XLOOKUP(Tabla20[[#This Row],[NOMBRE Y APELLIDO]],TFECHAS[NOMBRE Y APELLIDO],TFECHAS[DESDE]),"")</f>
        <v/>
      </c>
      <c r="N533" s="35" t="str">
        <f>IF(Tabla20[[#This Row],[TIPO]]="Temporales",_xlfn.XLOOKUP(Tabla20[[#This Row],[NOMBRE Y APELLIDO]],TFECHAS[NOMBRE Y APELLIDO],TFECHAS[HASTA]),"")</f>
        <v/>
      </c>
      <c r="O533" s="39">
        <f>_xlfn.XLOOKUP(Tabla20[[#This Row],[COD]],TMES[COD],TMES[sbruto])</f>
        <v>25000</v>
      </c>
      <c r="P533" s="44">
        <f>_xlfn.XLOOKUP(Tabla20[[#This Row],[COD]],TMES[COD],TMES[ISR])</f>
        <v>0</v>
      </c>
      <c r="Q533" s="40">
        <f>_xlfn.XLOOKUP(Tabla20[[#This Row],[COD]],TMES[COD],TMES[SFS])</f>
        <v>760</v>
      </c>
      <c r="R533" s="40">
        <f>_xlfn.XLOOKUP(Tabla20[[#This Row],[COD]],TMES[COD],TMES[AFP])</f>
        <v>717.5</v>
      </c>
      <c r="S533" s="40">
        <f>Tabla20[[#This Row],[sbruto]]-SUM(Tabla20[[#This Row],[ISR]:[AFP]])-Tabla20[[#This Row],[sneto]]</f>
        <v>25</v>
      </c>
      <c r="T533" s="40">
        <f>_xlfn.XLOOKUP(Tabla20[[#This Row],[COD]],TMES[COD],TMES[sneto])</f>
        <v>23497.5</v>
      </c>
      <c r="U533" s="28" t="str">
        <f>_xlfn.XLOOKUP(Tabla20[[#This Row],[cedula]],Tabla11[Numero Documento],Tabla11[GEN])</f>
        <v>F</v>
      </c>
      <c r="V533" s="29" t="str">
        <f>_xlfn.XLOOKUP(Tabla20[[#This Row],[cedula]],TMODELO[Numero Documento],TMODELO[Lugar Funciones Codigo])</f>
        <v>01.83.02</v>
      </c>
    </row>
    <row r="534" spans="1:22" hidden="1">
      <c r="A534" s="38" t="s">
        <v>3052</v>
      </c>
      <c r="B534" s="38" t="s">
        <v>11</v>
      </c>
      <c r="C534" s="38" t="s">
        <v>3088</v>
      </c>
      <c r="D534" s="38" t="str">
        <f>Tabla20[[#This Row],[cedula]]&amp;Tabla20[[#This Row],[ctapresup]]</f>
        <v>016000231452.1.1.1.01</v>
      </c>
      <c r="E534" s="38" t="s">
        <v>2233</v>
      </c>
      <c r="F534" s="38" t="str">
        <f>_xlfn.XLOOKUP(Tabla20[[#This Row],[cedula]],TMODELO[Numero Documento],TMODELO[Empleado])</f>
        <v>RAMON HERRERA ROA</v>
      </c>
      <c r="G534" s="38" t="str">
        <f>_xlfn.XLOOKUP(Tabla20[[#This Row],[cedula]],TMODELO[Numero Documento],TMODELO[Cargo])</f>
        <v>SUPERVISOR MANTENIMIENTO</v>
      </c>
      <c r="H534" s="38" t="str">
        <f>_xlfn.XLOOKUP(Tabla20[[#This Row],[cedula]],TMODELO[Numero Documento],TMODELO[Lugar Funciones])</f>
        <v>VICEMINISTERIO DE CREATIVIDAD Y FORMACION ARTISTICA</v>
      </c>
      <c r="I534" s="45" t="str">
        <f>_xlfn.XLOOKUP(Tabla20[[#This Row],[cedula]],TCARRERA[CEDULA],TCARRERA[CATEGORIA DEL SERVIDOR],"")</f>
        <v/>
      </c>
      <c r="J534" s="45" t="str">
        <f>Tabla20[[#This Row],[TIPO]]</f>
        <v>FIJO</v>
      </c>
      <c r="K5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4" s="24" t="str">
        <f>IF(Tabla20[[#This Row],[CARRERA]]="CARRERA ADMINISTRATIVA",Tabla20[[#This Row],[CARRERA]],Tabla20[[#This Row],[STATUS]])</f>
        <v>FIJO</v>
      </c>
      <c r="M534" s="35" t="str">
        <f>IF(Tabla20[[#This Row],[TIPO]]="Temporales",_xlfn.XLOOKUP(Tabla20[[#This Row],[NOMBRE Y APELLIDO]],TFECHAS[NOMBRE Y APELLIDO],TFECHAS[DESDE]),"")</f>
        <v/>
      </c>
      <c r="N534" s="35" t="str">
        <f>IF(Tabla20[[#This Row],[TIPO]]="Temporales",_xlfn.XLOOKUP(Tabla20[[#This Row],[NOMBRE Y APELLIDO]],TFECHAS[NOMBRE Y APELLIDO],TFECHAS[HASTA]),"")</f>
        <v/>
      </c>
      <c r="O534" s="39">
        <f>_xlfn.XLOOKUP(Tabla20[[#This Row],[COD]],TMES[COD],TMES[sbruto])</f>
        <v>25000</v>
      </c>
      <c r="P534" s="42">
        <f>_xlfn.XLOOKUP(Tabla20[[#This Row],[COD]],TMES[COD],TMES[ISR])</f>
        <v>0</v>
      </c>
      <c r="Q534" s="40">
        <f>_xlfn.XLOOKUP(Tabla20[[#This Row],[COD]],TMES[COD],TMES[SFS])</f>
        <v>760</v>
      </c>
      <c r="R534" s="40">
        <f>_xlfn.XLOOKUP(Tabla20[[#This Row],[COD]],TMES[COD],TMES[AFP])</f>
        <v>717.5</v>
      </c>
      <c r="S534" s="40">
        <f>Tabla20[[#This Row],[sbruto]]-SUM(Tabla20[[#This Row],[ISR]:[AFP]])-Tabla20[[#This Row],[sneto]]</f>
        <v>25</v>
      </c>
      <c r="T534" s="40">
        <f>_xlfn.XLOOKUP(Tabla20[[#This Row],[COD]],TMES[COD],TMES[sneto])</f>
        <v>23497.5</v>
      </c>
      <c r="U534" s="28" t="str">
        <f>_xlfn.XLOOKUP(Tabla20[[#This Row],[cedula]],Tabla11[Numero Documento],Tabla11[GEN])</f>
        <v>M</v>
      </c>
      <c r="V534" s="29" t="str">
        <f>_xlfn.XLOOKUP(Tabla20[[#This Row],[cedula]],TMODELO[Numero Documento],TMODELO[Lugar Funciones Codigo])</f>
        <v>01.83.02</v>
      </c>
    </row>
    <row r="535" spans="1:22" hidden="1">
      <c r="A535" s="38" t="s">
        <v>3052</v>
      </c>
      <c r="B535" s="38" t="s">
        <v>11</v>
      </c>
      <c r="C535" s="38" t="s">
        <v>3088</v>
      </c>
      <c r="D535" s="38" t="str">
        <f>Tabla20[[#This Row],[cedula]]&amp;Tabla20[[#This Row],[ctapresup]]</f>
        <v>018005413002.1.1.1.01</v>
      </c>
      <c r="E535" s="38" t="s">
        <v>2269</v>
      </c>
      <c r="F535" s="38" t="str">
        <f>_xlfn.XLOOKUP(Tabla20[[#This Row],[cedula]],TMODELO[Numero Documento],TMODELO[Empleado])</f>
        <v>VICTOR MEDINA NOVAS</v>
      </c>
      <c r="G535" s="38" t="str">
        <f>_xlfn.XLOOKUP(Tabla20[[#This Row],[cedula]],TMODELO[Numero Documento],TMODELO[Cargo])</f>
        <v>CHOFER</v>
      </c>
      <c r="H535" s="38" t="str">
        <f>_xlfn.XLOOKUP(Tabla20[[#This Row],[cedula]],TMODELO[Numero Documento],TMODELO[Lugar Funciones])</f>
        <v>VICEMINISTERIO DE CREATIVIDAD Y FORMACION ARTISTICA</v>
      </c>
      <c r="I535" s="45" t="str">
        <f>_xlfn.XLOOKUP(Tabla20[[#This Row],[cedula]],TCARRERA[CEDULA],TCARRERA[CATEGORIA DEL SERVIDOR],"")</f>
        <v/>
      </c>
      <c r="J535" s="45" t="str">
        <f>Tabla20[[#This Row],[TIPO]]</f>
        <v>FIJO</v>
      </c>
      <c r="K5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5" s="24" t="str">
        <f>IF(Tabla20[[#This Row],[CARRERA]]="CARRERA ADMINISTRATIVA",Tabla20[[#This Row],[CARRERA]],Tabla20[[#This Row],[STATUS]])</f>
        <v>ESTATUTO SIMPLIFICADO</v>
      </c>
      <c r="M535" s="35" t="str">
        <f>IF(Tabla20[[#This Row],[TIPO]]="Temporales",_xlfn.XLOOKUP(Tabla20[[#This Row],[NOMBRE Y APELLIDO]],TFECHAS[NOMBRE Y APELLIDO],TFECHAS[DESDE]),"")</f>
        <v/>
      </c>
      <c r="N535" s="35" t="str">
        <f>IF(Tabla20[[#This Row],[TIPO]]="Temporales",_xlfn.XLOOKUP(Tabla20[[#This Row],[NOMBRE Y APELLIDO]],TFECHAS[NOMBRE Y APELLIDO],TFECHAS[HASTA]),"")</f>
        <v/>
      </c>
      <c r="O535" s="39">
        <f>_xlfn.XLOOKUP(Tabla20[[#This Row],[COD]],TMES[COD],TMES[sbruto])</f>
        <v>25000</v>
      </c>
      <c r="P535" s="44">
        <f>_xlfn.XLOOKUP(Tabla20[[#This Row],[COD]],TMES[COD],TMES[ISR])</f>
        <v>0</v>
      </c>
      <c r="Q535" s="40">
        <f>_xlfn.XLOOKUP(Tabla20[[#This Row],[COD]],TMES[COD],TMES[SFS])</f>
        <v>760</v>
      </c>
      <c r="R535" s="40">
        <f>_xlfn.XLOOKUP(Tabla20[[#This Row],[COD]],TMES[COD],TMES[AFP])</f>
        <v>717.5</v>
      </c>
      <c r="S535" s="40">
        <f>Tabla20[[#This Row],[sbruto]]-SUM(Tabla20[[#This Row],[ISR]:[AFP]])-Tabla20[[#This Row],[sneto]]</f>
        <v>25</v>
      </c>
      <c r="T535" s="40">
        <f>_xlfn.XLOOKUP(Tabla20[[#This Row],[COD]],TMES[COD],TMES[sneto])</f>
        <v>23497.5</v>
      </c>
      <c r="U535" s="28" t="str">
        <f>_xlfn.XLOOKUP(Tabla20[[#This Row],[cedula]],Tabla11[Numero Documento],Tabla11[GEN])</f>
        <v>M</v>
      </c>
      <c r="V535" s="29" t="str">
        <f>_xlfn.XLOOKUP(Tabla20[[#This Row],[cedula]],TMODELO[Numero Documento],TMODELO[Lugar Funciones Codigo])</f>
        <v>01.83.02</v>
      </c>
    </row>
    <row r="536" spans="1:22" hidden="1">
      <c r="A536" s="38" t="s">
        <v>3052</v>
      </c>
      <c r="B536" s="38" t="s">
        <v>11</v>
      </c>
      <c r="C536" s="38" t="s">
        <v>3088</v>
      </c>
      <c r="D536" s="38" t="str">
        <f>Tabla20[[#This Row],[cedula]]&amp;Tabla20[[#This Row],[ctapresup]]</f>
        <v>001097058482.1.1.1.01</v>
      </c>
      <c r="E536" s="38" t="s">
        <v>1383</v>
      </c>
      <c r="F536" s="38" t="str">
        <f>_xlfn.XLOOKUP(Tabla20[[#This Row],[cedula]],TMODELO[Numero Documento],TMODELO[Empleado])</f>
        <v>VINICIA BELKIS DELGADO</v>
      </c>
      <c r="G536" s="38" t="str">
        <f>_xlfn.XLOOKUP(Tabla20[[#This Row],[cedula]],TMODELO[Numero Documento],TMODELO[Cargo])</f>
        <v>CAJERO (A)</v>
      </c>
      <c r="H536" s="38" t="str">
        <f>_xlfn.XLOOKUP(Tabla20[[#This Row],[cedula]],TMODELO[Numero Documento],TMODELO[Lugar Funciones])</f>
        <v>VICEMINISTERIO DE CREATIVIDAD Y FORMACION ARTISTICA</v>
      </c>
      <c r="I536" s="45" t="str">
        <f>_xlfn.XLOOKUP(Tabla20[[#This Row],[cedula]],TCARRERA[CEDULA],TCARRERA[CATEGORIA DEL SERVIDOR],"")</f>
        <v>CARRERA ADMINISTRATIVA</v>
      </c>
      <c r="J536" s="45" t="str">
        <f>Tabla20[[#This Row],[TIPO]]</f>
        <v>FIJO</v>
      </c>
      <c r="K53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6" s="24" t="str">
        <f>IF(Tabla20[[#This Row],[CARRERA]]="CARRERA ADMINISTRATIVA",Tabla20[[#This Row],[CARRERA]],Tabla20[[#This Row],[STATUS]])</f>
        <v>CARRERA ADMINISTRATIVA</v>
      </c>
      <c r="M536" s="35" t="str">
        <f>IF(Tabla20[[#This Row],[TIPO]]="Temporales",_xlfn.XLOOKUP(Tabla20[[#This Row],[NOMBRE Y APELLIDO]],TFECHAS[NOMBRE Y APELLIDO],TFECHAS[DESDE]),"")</f>
        <v/>
      </c>
      <c r="N536" s="35" t="str">
        <f>IF(Tabla20[[#This Row],[TIPO]]="Temporales",_xlfn.XLOOKUP(Tabla20[[#This Row],[NOMBRE Y APELLIDO]],TFECHAS[NOMBRE Y APELLIDO],TFECHAS[HASTA]),"")</f>
        <v/>
      </c>
      <c r="O536" s="39">
        <f>_xlfn.XLOOKUP(Tabla20[[#This Row],[COD]],TMES[COD],TMES[sbruto])</f>
        <v>22000</v>
      </c>
      <c r="P536" s="44">
        <f>_xlfn.XLOOKUP(Tabla20[[#This Row],[COD]],TMES[COD],TMES[ISR])</f>
        <v>0</v>
      </c>
      <c r="Q536" s="40">
        <f>_xlfn.XLOOKUP(Tabla20[[#This Row],[COD]],TMES[COD],TMES[SFS])</f>
        <v>668.8</v>
      </c>
      <c r="R536" s="40">
        <f>_xlfn.XLOOKUP(Tabla20[[#This Row],[COD]],TMES[COD],TMES[AFP])</f>
        <v>631.4</v>
      </c>
      <c r="S536" s="40">
        <f>Tabla20[[#This Row],[sbruto]]-SUM(Tabla20[[#This Row],[ISR]:[AFP]])-Tabla20[[#This Row],[sneto]]</f>
        <v>1081</v>
      </c>
      <c r="T536" s="40">
        <f>_xlfn.XLOOKUP(Tabla20[[#This Row],[COD]],TMES[COD],TMES[sneto])</f>
        <v>19618.8</v>
      </c>
      <c r="U536" s="28" t="str">
        <f>_xlfn.XLOOKUP(Tabla20[[#This Row],[cedula]],Tabla11[Numero Documento],Tabla11[GEN])</f>
        <v>F</v>
      </c>
      <c r="V536" s="29" t="str">
        <f>_xlfn.XLOOKUP(Tabla20[[#This Row],[cedula]],TMODELO[Numero Documento],TMODELO[Lugar Funciones Codigo])</f>
        <v>01.83.02</v>
      </c>
    </row>
    <row r="537" spans="1:22" hidden="1">
      <c r="A537" s="38" t="s">
        <v>3052</v>
      </c>
      <c r="B537" s="38" t="s">
        <v>11</v>
      </c>
      <c r="C537" s="38" t="s">
        <v>3088</v>
      </c>
      <c r="D537" s="38" t="str">
        <f>Tabla20[[#This Row],[cedula]]&amp;Tabla20[[#This Row],[ctapresup]]</f>
        <v>001179070222.1.1.1.01</v>
      </c>
      <c r="E537" s="38" t="s">
        <v>2284</v>
      </c>
      <c r="F537" s="38" t="str">
        <f>_xlfn.XLOOKUP(Tabla20[[#This Row],[cedula]],TMODELO[Numero Documento],TMODELO[Empleado])</f>
        <v>YOLANDA MARIA AGRAMONTE GARCIA</v>
      </c>
      <c r="G537" s="38" t="str">
        <f>_xlfn.XLOOKUP(Tabla20[[#This Row],[cedula]],TMODELO[Numero Documento],TMODELO[Cargo])</f>
        <v>GUIA</v>
      </c>
      <c r="H537" s="38" t="str">
        <f>_xlfn.XLOOKUP(Tabla20[[#This Row],[cedula]],TMODELO[Numero Documento],TMODELO[Lugar Funciones])</f>
        <v>VICEMINISTERIO DE CREATIVIDAD Y FORMACION ARTISTICA</v>
      </c>
      <c r="I537" s="45" t="str">
        <f>_xlfn.XLOOKUP(Tabla20[[#This Row],[cedula]],TCARRERA[CEDULA],TCARRERA[CATEGORIA DEL SERVIDOR],"")</f>
        <v/>
      </c>
      <c r="J537" s="45" t="str">
        <f>Tabla20[[#This Row],[TIPO]]</f>
        <v>FIJO</v>
      </c>
      <c r="K53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7" s="24" t="str">
        <f>IF(Tabla20[[#This Row],[CARRERA]]="CARRERA ADMINISTRATIVA",Tabla20[[#This Row],[CARRERA]],Tabla20[[#This Row],[STATUS]])</f>
        <v>FIJO</v>
      </c>
      <c r="M537" s="35" t="str">
        <f>IF(Tabla20[[#This Row],[TIPO]]="Temporales",_xlfn.XLOOKUP(Tabla20[[#This Row],[NOMBRE Y APELLIDO]],TFECHAS[NOMBRE Y APELLIDO],TFECHAS[DESDE]),"")</f>
        <v/>
      </c>
      <c r="N537" s="35" t="str">
        <f>IF(Tabla20[[#This Row],[TIPO]]="Temporales",_xlfn.XLOOKUP(Tabla20[[#This Row],[NOMBRE Y APELLIDO]],TFECHAS[NOMBRE Y APELLIDO],TFECHAS[HASTA]),"")</f>
        <v/>
      </c>
      <c r="O537" s="39">
        <f>_xlfn.XLOOKUP(Tabla20[[#This Row],[COD]],TMES[COD],TMES[sbruto])</f>
        <v>22000</v>
      </c>
      <c r="P537" s="42">
        <f>_xlfn.XLOOKUP(Tabla20[[#This Row],[COD]],TMES[COD],TMES[ISR])</f>
        <v>0</v>
      </c>
      <c r="Q537" s="42">
        <f>_xlfn.XLOOKUP(Tabla20[[#This Row],[COD]],TMES[COD],TMES[SFS])</f>
        <v>668.8</v>
      </c>
      <c r="R537" s="42">
        <f>_xlfn.XLOOKUP(Tabla20[[#This Row],[COD]],TMES[COD],TMES[AFP])</f>
        <v>631.4</v>
      </c>
      <c r="S537" s="40">
        <f>Tabla20[[#This Row],[sbruto]]-SUM(Tabla20[[#This Row],[ISR]:[AFP]])-Tabla20[[#This Row],[sneto]]</f>
        <v>125</v>
      </c>
      <c r="T537" s="42">
        <f>_xlfn.XLOOKUP(Tabla20[[#This Row],[COD]],TMES[COD],TMES[sneto])</f>
        <v>20574.8</v>
      </c>
      <c r="U537" s="28" t="str">
        <f>_xlfn.XLOOKUP(Tabla20[[#This Row],[cedula]],Tabla11[Numero Documento],Tabla11[GEN])</f>
        <v>F</v>
      </c>
      <c r="V537" s="29" t="str">
        <f>_xlfn.XLOOKUP(Tabla20[[#This Row],[cedula]],TMODELO[Numero Documento],TMODELO[Lugar Funciones Codigo])</f>
        <v>01.83.02</v>
      </c>
    </row>
    <row r="538" spans="1:22" hidden="1">
      <c r="A538" s="38" t="s">
        <v>3052</v>
      </c>
      <c r="B538" s="38" t="s">
        <v>11</v>
      </c>
      <c r="C538" s="38" t="s">
        <v>3088</v>
      </c>
      <c r="D538" s="38" t="str">
        <f>Tabla20[[#This Row],[cedula]]&amp;Tabla20[[#This Row],[ctapresup]]</f>
        <v>001031943872.1.1.1.01</v>
      </c>
      <c r="E538" s="38" t="s">
        <v>2255</v>
      </c>
      <c r="F538" s="38" t="str">
        <f>_xlfn.XLOOKUP(Tabla20[[#This Row],[cedula]],TMODELO[Numero Documento],TMODELO[Empleado])</f>
        <v>SENIA NEREYDA PEÑA RODRIGUEZ</v>
      </c>
      <c r="G538" s="38" t="str">
        <f>_xlfn.XLOOKUP(Tabla20[[#This Row],[cedula]],TMODELO[Numero Documento],TMODELO[Cargo])</f>
        <v>GESTORA CULTURAL</v>
      </c>
      <c r="H538" s="38" t="str">
        <f>_xlfn.XLOOKUP(Tabla20[[#This Row],[cedula]],TMODELO[Numero Documento],TMODELO[Lugar Funciones])</f>
        <v>VICEMINISTERIO DE CREATIVIDAD Y FORMACION ARTISTICA</v>
      </c>
      <c r="I538" s="45" t="str">
        <f>_xlfn.XLOOKUP(Tabla20[[#This Row],[cedula]],TCARRERA[CEDULA],TCARRERA[CATEGORIA DEL SERVIDOR],"")</f>
        <v/>
      </c>
      <c r="J538" s="45" t="str">
        <f>Tabla20[[#This Row],[TIPO]]</f>
        <v>FIJO</v>
      </c>
      <c r="K5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8" s="24" t="str">
        <f>IF(Tabla20[[#This Row],[CARRERA]]="CARRERA ADMINISTRATIVA",Tabla20[[#This Row],[CARRERA]],Tabla20[[#This Row],[STATUS]])</f>
        <v>FIJO</v>
      </c>
      <c r="M538" s="35" t="str">
        <f>IF(Tabla20[[#This Row],[TIPO]]="Temporales",_xlfn.XLOOKUP(Tabla20[[#This Row],[NOMBRE Y APELLIDO]],TFECHAS[NOMBRE Y APELLIDO],TFECHAS[DESDE]),"")</f>
        <v/>
      </c>
      <c r="N538" s="35" t="str">
        <f>IF(Tabla20[[#This Row],[TIPO]]="Temporales",_xlfn.XLOOKUP(Tabla20[[#This Row],[NOMBRE Y APELLIDO]],TFECHAS[NOMBRE Y APELLIDO],TFECHAS[HASTA]),"")</f>
        <v/>
      </c>
      <c r="O538" s="39">
        <f>_xlfn.XLOOKUP(Tabla20[[#This Row],[COD]],TMES[COD],TMES[sbruto])</f>
        <v>19800</v>
      </c>
      <c r="P538" s="44">
        <f>_xlfn.XLOOKUP(Tabla20[[#This Row],[COD]],TMES[COD],TMES[ISR])</f>
        <v>0</v>
      </c>
      <c r="Q538" s="40">
        <f>_xlfn.XLOOKUP(Tabla20[[#This Row],[COD]],TMES[COD],TMES[SFS])</f>
        <v>601.91999999999996</v>
      </c>
      <c r="R538" s="40">
        <f>_xlfn.XLOOKUP(Tabla20[[#This Row],[COD]],TMES[COD],TMES[AFP])</f>
        <v>568.26</v>
      </c>
      <c r="S538" s="40">
        <f>Tabla20[[#This Row],[sbruto]]-SUM(Tabla20[[#This Row],[ISR]:[AFP]])-Tabla20[[#This Row],[sneto]]</f>
        <v>25</v>
      </c>
      <c r="T538" s="40">
        <f>_xlfn.XLOOKUP(Tabla20[[#This Row],[COD]],TMES[COD],TMES[sneto])</f>
        <v>18604.82</v>
      </c>
      <c r="U538" s="28" t="str">
        <f>_xlfn.XLOOKUP(Tabla20[[#This Row],[cedula]],Tabla11[Numero Documento],Tabla11[GEN])</f>
        <v>F</v>
      </c>
      <c r="V538" s="29" t="str">
        <f>_xlfn.XLOOKUP(Tabla20[[#This Row],[cedula]],TMODELO[Numero Documento],TMODELO[Lugar Funciones Codigo])</f>
        <v>01.83.02</v>
      </c>
    </row>
    <row r="539" spans="1:22" hidden="1">
      <c r="A539" s="38" t="s">
        <v>3052</v>
      </c>
      <c r="B539" s="38" t="s">
        <v>11</v>
      </c>
      <c r="C539" s="38" t="s">
        <v>3088</v>
      </c>
      <c r="D539" s="38" t="str">
        <f>Tabla20[[#This Row],[cedula]]&amp;Tabla20[[#This Row],[ctapresup]]</f>
        <v>026011267962.1.1.1.01</v>
      </c>
      <c r="E539" s="38" t="s">
        <v>3328</v>
      </c>
      <c r="F539" s="38" t="str">
        <f>_xlfn.XLOOKUP(Tabla20[[#This Row],[cedula]],TMODELO[Numero Documento],TMODELO[Empleado])</f>
        <v>JUNIOR ARMANDO LUIS GUERRERO</v>
      </c>
      <c r="G539" s="38" t="str">
        <f>_xlfn.XLOOKUP(Tabla20[[#This Row],[cedula]],TMODELO[Numero Documento],TMODELO[Cargo])</f>
        <v>VIGILANTE</v>
      </c>
      <c r="H539" s="38" t="str">
        <f>_xlfn.XLOOKUP(Tabla20[[#This Row],[cedula]],TMODELO[Numero Documento],TMODELO[Lugar Funciones])</f>
        <v>VICEMINISTERIO DE CREATIVIDAD Y FORMACION ARTISTICA</v>
      </c>
      <c r="I539" s="45" t="str">
        <f>_xlfn.XLOOKUP(Tabla20[[#This Row],[cedula]],TCARRERA[CEDULA],TCARRERA[CATEGORIA DEL SERVIDOR],"")</f>
        <v/>
      </c>
      <c r="J539" s="45" t="str">
        <f>Tabla20[[#This Row],[TIPO]]</f>
        <v>FIJO</v>
      </c>
      <c r="K53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9" s="24" t="str">
        <f>IF(Tabla20[[#This Row],[CARRERA]]="CARRERA ADMINISTRATIVA",Tabla20[[#This Row],[CARRERA]],Tabla20[[#This Row],[STATUS]])</f>
        <v>ESTATUTO SIMPLIFICADO</v>
      </c>
      <c r="M539" s="34" t="str">
        <f>IF(Tabla20[[#This Row],[TIPO]]="Temporales",_xlfn.XLOOKUP(Tabla20[[#This Row],[NOMBRE Y APELLIDO]],TFECHAS[NOMBRE Y APELLIDO],TFECHAS[DESDE]),"")</f>
        <v/>
      </c>
      <c r="N539" s="34" t="str">
        <f>IF(Tabla20[[#This Row],[TIPO]]="Temporales",_xlfn.XLOOKUP(Tabla20[[#This Row],[NOMBRE Y APELLIDO]],TFECHAS[NOMBRE Y APELLIDO],TFECHAS[HASTA]),"")</f>
        <v/>
      </c>
      <c r="O539" s="39">
        <f>_xlfn.XLOOKUP(Tabla20[[#This Row],[COD]],TMES[COD],TMES[sbruto])</f>
        <v>18000</v>
      </c>
      <c r="P539" s="41">
        <f>_xlfn.XLOOKUP(Tabla20[[#This Row],[COD]],TMES[COD],TMES[ISR])</f>
        <v>0</v>
      </c>
      <c r="Q539" s="40">
        <f>_xlfn.XLOOKUP(Tabla20[[#This Row],[COD]],TMES[COD],TMES[SFS])</f>
        <v>547.20000000000005</v>
      </c>
      <c r="R539" s="40">
        <f>_xlfn.XLOOKUP(Tabla20[[#This Row],[COD]],TMES[COD],TMES[AFP])</f>
        <v>516.6</v>
      </c>
      <c r="S539" s="40">
        <f>Tabla20[[#This Row],[sbruto]]-SUM(Tabla20[[#This Row],[ISR]:[AFP]])-Tabla20[[#This Row],[sneto]]</f>
        <v>25</v>
      </c>
      <c r="T539" s="40">
        <f>_xlfn.XLOOKUP(Tabla20[[#This Row],[COD]],TMES[COD],TMES[sneto])</f>
        <v>16911.2</v>
      </c>
      <c r="U539" s="28" t="str">
        <f>_xlfn.XLOOKUP(Tabla20[[#This Row],[cedula]],Tabla11[Numero Documento],Tabla11[GEN])</f>
        <v>M</v>
      </c>
      <c r="V539" s="29" t="str">
        <f>_xlfn.XLOOKUP(Tabla20[[#This Row],[cedula]],TMODELO[Numero Documento],TMODELO[Lugar Funciones Codigo])</f>
        <v>01.83.02</v>
      </c>
    </row>
    <row r="540" spans="1:22" hidden="1">
      <c r="A540" s="38" t="s">
        <v>3052</v>
      </c>
      <c r="B540" s="38" t="s">
        <v>11</v>
      </c>
      <c r="C540" s="38" t="s">
        <v>3088</v>
      </c>
      <c r="D540" s="38" t="str">
        <f>Tabla20[[#This Row],[cedula]]&amp;Tabla20[[#This Row],[ctapresup]]</f>
        <v>402332925032.1.1.1.01</v>
      </c>
      <c r="E540" s="38" t="s">
        <v>3330</v>
      </c>
      <c r="F540" s="38" t="str">
        <f>_xlfn.XLOOKUP(Tabla20[[#This Row],[cedula]],TMODELO[Numero Documento],TMODELO[Empleado])</f>
        <v>MIGUEL ANTONIO FELIZ DIAZ</v>
      </c>
      <c r="G540" s="38" t="str">
        <f>_xlfn.XLOOKUP(Tabla20[[#This Row],[cedula]],TMODELO[Numero Documento],TMODELO[Cargo])</f>
        <v>VIGILANTE</v>
      </c>
      <c r="H540" s="38" t="str">
        <f>_xlfn.XLOOKUP(Tabla20[[#This Row],[cedula]],TMODELO[Numero Documento],TMODELO[Lugar Funciones])</f>
        <v>VICEMINISTERIO DE CREATIVIDAD Y FORMACION ARTISTICA</v>
      </c>
      <c r="I540" s="45" t="str">
        <f>_xlfn.XLOOKUP(Tabla20[[#This Row],[cedula]],TCARRERA[CEDULA],TCARRERA[CATEGORIA DEL SERVIDOR],"")</f>
        <v/>
      </c>
      <c r="J540" s="45" t="str">
        <f>Tabla20[[#This Row],[TIPO]]</f>
        <v>FIJO</v>
      </c>
      <c r="K5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40" s="24" t="str">
        <f>IF(Tabla20[[#This Row],[CARRERA]]="CARRERA ADMINISTRATIVA",Tabla20[[#This Row],[CARRERA]],Tabla20[[#This Row],[STATUS]])</f>
        <v>ESTATUTO SIMPLIFICADO</v>
      </c>
      <c r="M540" s="35" t="str">
        <f>IF(Tabla20[[#This Row],[TIPO]]="Temporales",_xlfn.XLOOKUP(Tabla20[[#This Row],[NOMBRE Y APELLIDO]],TFECHAS[NOMBRE Y APELLIDO],TFECHAS[DESDE]),"")</f>
        <v/>
      </c>
      <c r="N540" s="35" t="str">
        <f>IF(Tabla20[[#This Row],[TIPO]]="Temporales",_xlfn.XLOOKUP(Tabla20[[#This Row],[NOMBRE Y APELLIDO]],TFECHAS[NOMBRE Y APELLIDO],TFECHAS[HASTA]),"")</f>
        <v/>
      </c>
      <c r="O540" s="39">
        <f>_xlfn.XLOOKUP(Tabla20[[#This Row],[COD]],TMES[COD],TMES[sbruto])</f>
        <v>18000</v>
      </c>
      <c r="P540" s="44">
        <f>_xlfn.XLOOKUP(Tabla20[[#This Row],[COD]],TMES[COD],TMES[ISR])</f>
        <v>0</v>
      </c>
      <c r="Q540" s="40">
        <f>_xlfn.XLOOKUP(Tabla20[[#This Row],[COD]],TMES[COD],TMES[SFS])</f>
        <v>547.20000000000005</v>
      </c>
      <c r="R540" s="40">
        <f>_xlfn.XLOOKUP(Tabla20[[#This Row],[COD]],TMES[COD],TMES[AFP])</f>
        <v>516.6</v>
      </c>
      <c r="S540" s="40">
        <f>Tabla20[[#This Row],[sbruto]]-SUM(Tabla20[[#This Row],[ISR]:[AFP]])-Tabla20[[#This Row],[sneto]]</f>
        <v>25</v>
      </c>
      <c r="T540" s="40">
        <f>_xlfn.XLOOKUP(Tabla20[[#This Row],[COD]],TMES[COD],TMES[sneto])</f>
        <v>16911.2</v>
      </c>
      <c r="U540" s="28" t="str">
        <f>_xlfn.XLOOKUP(Tabla20[[#This Row],[cedula]],Tabla11[Numero Documento],Tabla11[GEN])</f>
        <v>M</v>
      </c>
      <c r="V540" s="29" t="str">
        <f>_xlfn.XLOOKUP(Tabla20[[#This Row],[cedula]],TMODELO[Numero Documento],TMODELO[Lugar Funciones Codigo])</f>
        <v>01.83.02</v>
      </c>
    </row>
    <row r="541" spans="1:22" hidden="1">
      <c r="A541" s="38" t="s">
        <v>3052</v>
      </c>
      <c r="B541" s="38" t="s">
        <v>11</v>
      </c>
      <c r="C541" s="38" t="s">
        <v>3088</v>
      </c>
      <c r="D541" s="38" t="str">
        <f>Tabla20[[#This Row],[cedula]]&amp;Tabla20[[#This Row],[ctapresup]]</f>
        <v>402249244782.1.1.1.01</v>
      </c>
      <c r="E541" s="38" t="s">
        <v>2179</v>
      </c>
      <c r="F541" s="38" t="str">
        <f>_xlfn.XLOOKUP(Tabla20[[#This Row],[cedula]],TMODELO[Numero Documento],TMODELO[Empleado])</f>
        <v>MARCO STEFANO GIPPONI</v>
      </c>
      <c r="G541" s="38" t="str">
        <f>_xlfn.XLOOKUP(Tabla20[[#This Row],[cedula]],TMODELO[Numero Documento],TMODELO[Cargo])</f>
        <v>MAESTRO (A)</v>
      </c>
      <c r="H541" s="38" t="str">
        <f>_xlfn.XLOOKUP(Tabla20[[#This Row],[cedula]],TMODELO[Numero Documento],TMODELO[Lugar Funciones])</f>
        <v>VICEMINISTERIO DE CREATIVIDAD Y FORMACION ARTISTICA</v>
      </c>
      <c r="I541" s="45" t="str">
        <f>_xlfn.XLOOKUP(Tabla20[[#This Row],[cedula]],TCARRERA[CEDULA],TCARRERA[CATEGORIA DEL SERVIDOR],"")</f>
        <v/>
      </c>
      <c r="J541" s="45" t="str">
        <f>Tabla20[[#This Row],[TIPO]]</f>
        <v>FIJO</v>
      </c>
      <c r="K5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1" s="24" t="str">
        <f>IF(Tabla20[[#This Row],[CARRERA]]="CARRERA ADMINISTRATIVA",Tabla20[[#This Row],[CARRERA]],Tabla20[[#This Row],[STATUS]])</f>
        <v>FIJO</v>
      </c>
      <c r="M541" s="35" t="str">
        <f>IF(Tabla20[[#This Row],[TIPO]]="Temporales",_xlfn.XLOOKUP(Tabla20[[#This Row],[NOMBRE Y APELLIDO]],TFECHAS[NOMBRE Y APELLIDO],TFECHAS[DESDE]),"")</f>
        <v/>
      </c>
      <c r="N541" s="35" t="str">
        <f>IF(Tabla20[[#This Row],[TIPO]]="Temporales",_xlfn.XLOOKUP(Tabla20[[#This Row],[NOMBRE Y APELLIDO]],TFECHAS[NOMBRE Y APELLIDO],TFECHAS[HASTA]),"")</f>
        <v/>
      </c>
      <c r="O541" s="39">
        <f>_xlfn.XLOOKUP(Tabla20[[#This Row],[COD]],TMES[COD],TMES[sbruto])</f>
        <v>16500</v>
      </c>
      <c r="P541" s="44">
        <f>_xlfn.XLOOKUP(Tabla20[[#This Row],[COD]],TMES[COD],TMES[ISR])</f>
        <v>0</v>
      </c>
      <c r="Q541" s="40">
        <f>_xlfn.XLOOKUP(Tabla20[[#This Row],[COD]],TMES[COD],TMES[SFS])</f>
        <v>501.6</v>
      </c>
      <c r="R541" s="40">
        <f>_xlfn.XLOOKUP(Tabla20[[#This Row],[COD]],TMES[COD],TMES[AFP])</f>
        <v>473.55</v>
      </c>
      <c r="S541" s="40">
        <f>Tabla20[[#This Row],[sbruto]]-SUM(Tabla20[[#This Row],[ISR]:[AFP]])-Tabla20[[#This Row],[sneto]]</f>
        <v>25</v>
      </c>
      <c r="T541" s="40">
        <f>_xlfn.XLOOKUP(Tabla20[[#This Row],[COD]],TMES[COD],TMES[sneto])</f>
        <v>15499.85</v>
      </c>
      <c r="U541" s="28" t="str">
        <f>_xlfn.XLOOKUP(Tabla20[[#This Row],[cedula]],Tabla11[Numero Documento],Tabla11[GEN])</f>
        <v>M</v>
      </c>
      <c r="V541" s="29" t="str">
        <f>_xlfn.XLOOKUP(Tabla20[[#This Row],[cedula]],TMODELO[Numero Documento],TMODELO[Lugar Funciones Codigo])</f>
        <v>01.83.02</v>
      </c>
    </row>
    <row r="542" spans="1:22" hidden="1">
      <c r="A542" s="38" t="s">
        <v>3052</v>
      </c>
      <c r="B542" s="38" t="s">
        <v>11</v>
      </c>
      <c r="C542" s="38" t="s">
        <v>3088</v>
      </c>
      <c r="D542" s="38" t="str">
        <f>Tabla20[[#This Row],[cedula]]&amp;Tabla20[[#This Row],[ctapresup]]</f>
        <v>001126994262.1.1.1.01</v>
      </c>
      <c r="E542" s="38" t="s">
        <v>2200</v>
      </c>
      <c r="F542" s="38" t="str">
        <f>_xlfn.XLOOKUP(Tabla20[[#This Row],[cedula]],TMODELO[Numero Documento],TMODELO[Empleado])</f>
        <v>NATANAEL DE LA CRUZ VASQUEZ</v>
      </c>
      <c r="G542" s="38" t="str">
        <f>_xlfn.XLOOKUP(Tabla20[[#This Row],[cedula]],TMODELO[Numero Documento],TMODELO[Cargo])</f>
        <v>PROFESOR (A) DE DANZA</v>
      </c>
      <c r="H542" s="38" t="str">
        <f>_xlfn.XLOOKUP(Tabla20[[#This Row],[cedula]],TMODELO[Numero Documento],TMODELO[Lugar Funciones])</f>
        <v>VICEMINISTERIO DE CREATIVIDAD Y FORMACION ARTISTICA</v>
      </c>
      <c r="I542" s="45" t="str">
        <f>_xlfn.XLOOKUP(Tabla20[[#This Row],[cedula]],TCARRERA[CEDULA],TCARRERA[CATEGORIA DEL SERVIDOR],"")</f>
        <v/>
      </c>
      <c r="J542" s="45" t="str">
        <f>Tabla20[[#This Row],[TIPO]]</f>
        <v>FIJO</v>
      </c>
      <c r="K54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2" s="24" t="str">
        <f>IF(Tabla20[[#This Row],[CARRERA]]="CARRERA ADMINISTRATIVA",Tabla20[[#This Row],[CARRERA]],Tabla20[[#This Row],[STATUS]])</f>
        <v>FIJO</v>
      </c>
      <c r="M542" s="35" t="str">
        <f>IF(Tabla20[[#This Row],[TIPO]]="Temporales",_xlfn.XLOOKUP(Tabla20[[#This Row],[NOMBRE Y APELLIDO]],TFECHAS[NOMBRE Y APELLIDO],TFECHAS[DESDE]),"")</f>
        <v/>
      </c>
      <c r="N542" s="35" t="str">
        <f>IF(Tabla20[[#This Row],[TIPO]]="Temporales",_xlfn.XLOOKUP(Tabla20[[#This Row],[NOMBRE Y APELLIDO]],TFECHAS[NOMBRE Y APELLIDO],TFECHAS[HASTA]),"")</f>
        <v/>
      </c>
      <c r="O542" s="39">
        <f>_xlfn.XLOOKUP(Tabla20[[#This Row],[COD]],TMES[COD],TMES[sbruto])</f>
        <v>16500</v>
      </c>
      <c r="P542" s="41">
        <f>_xlfn.XLOOKUP(Tabla20[[#This Row],[COD]],TMES[COD],TMES[ISR])</f>
        <v>0</v>
      </c>
      <c r="Q542" s="40">
        <f>_xlfn.XLOOKUP(Tabla20[[#This Row],[COD]],TMES[COD],TMES[SFS])</f>
        <v>501.6</v>
      </c>
      <c r="R542" s="40">
        <f>_xlfn.XLOOKUP(Tabla20[[#This Row],[COD]],TMES[COD],TMES[AFP])</f>
        <v>473.55</v>
      </c>
      <c r="S542" s="40">
        <f>Tabla20[[#This Row],[sbruto]]-SUM(Tabla20[[#This Row],[ISR]:[AFP]])-Tabla20[[#This Row],[sneto]]</f>
        <v>25</v>
      </c>
      <c r="T542" s="40">
        <f>_xlfn.XLOOKUP(Tabla20[[#This Row],[COD]],TMES[COD],TMES[sneto])</f>
        <v>15499.85</v>
      </c>
      <c r="U542" s="28" t="str">
        <f>_xlfn.XLOOKUP(Tabla20[[#This Row],[cedula]],Tabla11[Numero Documento],Tabla11[GEN])</f>
        <v>M</v>
      </c>
      <c r="V542" s="29" t="str">
        <f>_xlfn.XLOOKUP(Tabla20[[#This Row],[cedula]],TMODELO[Numero Documento],TMODELO[Lugar Funciones Codigo])</f>
        <v>01.83.02</v>
      </c>
    </row>
    <row r="543" spans="1:22" hidden="1">
      <c r="A543" s="38" t="s">
        <v>3052</v>
      </c>
      <c r="B543" s="38" t="s">
        <v>11</v>
      </c>
      <c r="C543" s="38" t="s">
        <v>3088</v>
      </c>
      <c r="D543" s="38" t="str">
        <f>Tabla20[[#This Row],[cedula]]&amp;Tabla20[[#This Row],[ctapresup]]</f>
        <v>001003373022.1.1.1.01</v>
      </c>
      <c r="E543" s="38" t="s">
        <v>2224</v>
      </c>
      <c r="F543" s="38" t="str">
        <f>_xlfn.XLOOKUP(Tabla20[[#This Row],[cedula]],TMODELO[Numero Documento],TMODELO[Empleado])</f>
        <v>RAFAEL CRISTOBAL QUEZADA SUERO</v>
      </c>
      <c r="G543" s="38" t="str">
        <f>_xlfn.XLOOKUP(Tabla20[[#This Row],[cedula]],TMODELO[Numero Documento],TMODELO[Cargo])</f>
        <v>VIGILANTE</v>
      </c>
      <c r="H543" s="38" t="str">
        <f>_xlfn.XLOOKUP(Tabla20[[#This Row],[cedula]],TMODELO[Numero Documento],TMODELO[Lugar Funciones])</f>
        <v>VICEMINISTERIO DE CREATIVIDAD Y FORMACION ARTISTICA</v>
      </c>
      <c r="I543" s="45" t="str">
        <f>_xlfn.XLOOKUP(Tabla20[[#This Row],[cedula]],TCARRERA[CEDULA],TCARRERA[CATEGORIA DEL SERVIDOR],"")</f>
        <v/>
      </c>
      <c r="J543" s="45" t="str">
        <f>Tabla20[[#This Row],[TIPO]]</f>
        <v>FIJO</v>
      </c>
      <c r="K5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43" s="24" t="str">
        <f>IF(Tabla20[[#This Row],[CARRERA]]="CARRERA ADMINISTRATIVA",Tabla20[[#This Row],[CARRERA]],Tabla20[[#This Row],[STATUS]])</f>
        <v>ESTATUTO SIMPLIFICADO</v>
      </c>
      <c r="M543" s="35" t="str">
        <f>IF(Tabla20[[#This Row],[TIPO]]="Temporales",_xlfn.XLOOKUP(Tabla20[[#This Row],[NOMBRE Y APELLIDO]],TFECHAS[NOMBRE Y APELLIDO],TFECHAS[DESDE]),"")</f>
        <v/>
      </c>
      <c r="N543" s="35" t="str">
        <f>IF(Tabla20[[#This Row],[TIPO]]="Temporales",_xlfn.XLOOKUP(Tabla20[[#This Row],[NOMBRE Y APELLIDO]],TFECHAS[NOMBRE Y APELLIDO],TFECHAS[HASTA]),"")</f>
        <v/>
      </c>
      <c r="O543" s="39">
        <f>_xlfn.XLOOKUP(Tabla20[[#This Row],[COD]],TMES[COD],TMES[sbruto])</f>
        <v>16500</v>
      </c>
      <c r="P543" s="40">
        <f>_xlfn.XLOOKUP(Tabla20[[#This Row],[COD]],TMES[COD],TMES[ISR])</f>
        <v>0</v>
      </c>
      <c r="Q543" s="42">
        <f>_xlfn.XLOOKUP(Tabla20[[#This Row],[COD]],TMES[COD],TMES[SFS])</f>
        <v>501.6</v>
      </c>
      <c r="R543" s="42">
        <f>_xlfn.XLOOKUP(Tabla20[[#This Row],[COD]],TMES[COD],TMES[AFP])</f>
        <v>473.55</v>
      </c>
      <c r="S543" s="40">
        <f>Tabla20[[#This Row],[sbruto]]-SUM(Tabla20[[#This Row],[ISR]:[AFP]])-Tabla20[[#This Row],[sneto]]</f>
        <v>25</v>
      </c>
      <c r="T543" s="42">
        <f>_xlfn.XLOOKUP(Tabla20[[#This Row],[COD]],TMES[COD],TMES[sneto])</f>
        <v>15499.85</v>
      </c>
      <c r="U543" s="28" t="str">
        <f>_xlfn.XLOOKUP(Tabla20[[#This Row],[cedula]],Tabla11[Numero Documento],Tabla11[GEN])</f>
        <v>M</v>
      </c>
      <c r="V543" s="29" t="str">
        <f>_xlfn.XLOOKUP(Tabla20[[#This Row],[cedula]],TMODELO[Numero Documento],TMODELO[Lugar Funciones Codigo])</f>
        <v>01.83.02</v>
      </c>
    </row>
    <row r="544" spans="1:22" hidden="1">
      <c r="A544" s="38" t="s">
        <v>3052</v>
      </c>
      <c r="B544" s="38" t="s">
        <v>11</v>
      </c>
      <c r="C544" s="38" t="s">
        <v>3088</v>
      </c>
      <c r="D544" s="38" t="str">
        <f>Tabla20[[#This Row],[cedula]]&amp;Tabla20[[#This Row],[ctapresup]]</f>
        <v>001105026142.1.1.1.01</v>
      </c>
      <c r="E544" s="38" t="s">
        <v>2017</v>
      </c>
      <c r="F544" s="38" t="str">
        <f>_xlfn.XLOOKUP(Tabla20[[#This Row],[cedula]],TMODELO[Numero Documento],TMODELO[Empleado])</f>
        <v>AIDA FELIZ CUELLO</v>
      </c>
      <c r="G544" s="38" t="str">
        <f>_xlfn.XLOOKUP(Tabla20[[#This Row],[cedula]],TMODELO[Numero Documento],TMODELO[Cargo])</f>
        <v>CONSERJE</v>
      </c>
      <c r="H544" s="38" t="str">
        <f>_xlfn.XLOOKUP(Tabla20[[#This Row],[cedula]],TMODELO[Numero Documento],TMODELO[Lugar Funciones])</f>
        <v>VICEMINISTERIO DE CREATIVIDAD Y FORMACION ARTISTICA</v>
      </c>
      <c r="I544" s="45" t="str">
        <f>_xlfn.XLOOKUP(Tabla20[[#This Row],[cedula]],TCARRERA[CEDULA],TCARRERA[CATEGORIA DEL SERVIDOR],"")</f>
        <v/>
      </c>
      <c r="J544" s="45" t="str">
        <f>Tabla20[[#This Row],[TIPO]]</f>
        <v>FIJO</v>
      </c>
      <c r="K54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44" s="24" t="str">
        <f>IF(Tabla20[[#This Row],[CARRERA]]="CARRERA ADMINISTRATIVA",Tabla20[[#This Row],[CARRERA]],Tabla20[[#This Row],[STATUS]])</f>
        <v>ESTATUTO SIMPLIFICADO</v>
      </c>
      <c r="M544" s="35" t="str">
        <f>IF(Tabla20[[#This Row],[TIPO]]="Temporales",_xlfn.XLOOKUP(Tabla20[[#This Row],[NOMBRE Y APELLIDO]],TFECHAS[NOMBRE Y APELLIDO],TFECHAS[DESDE]),"")</f>
        <v/>
      </c>
      <c r="N544" s="35" t="str">
        <f>IF(Tabla20[[#This Row],[TIPO]]="Temporales",_xlfn.XLOOKUP(Tabla20[[#This Row],[NOMBRE Y APELLIDO]],TFECHAS[NOMBRE Y APELLIDO],TFECHAS[HASTA]),"")</f>
        <v/>
      </c>
      <c r="O544" s="39">
        <f>_xlfn.XLOOKUP(Tabla20[[#This Row],[COD]],TMES[COD],TMES[sbruto])</f>
        <v>15000</v>
      </c>
      <c r="P544" s="44">
        <f>_xlfn.XLOOKUP(Tabla20[[#This Row],[COD]],TMES[COD],TMES[ISR])</f>
        <v>0</v>
      </c>
      <c r="Q544" s="40">
        <f>_xlfn.XLOOKUP(Tabla20[[#This Row],[COD]],TMES[COD],TMES[SFS])</f>
        <v>456</v>
      </c>
      <c r="R544" s="40">
        <f>_xlfn.XLOOKUP(Tabla20[[#This Row],[COD]],TMES[COD],TMES[AFP])</f>
        <v>430.5</v>
      </c>
      <c r="S544" s="40">
        <f>Tabla20[[#This Row],[sbruto]]-SUM(Tabla20[[#This Row],[ISR]:[AFP]])-Tabla20[[#This Row],[sneto]]</f>
        <v>25</v>
      </c>
      <c r="T544" s="40">
        <f>_xlfn.XLOOKUP(Tabla20[[#This Row],[COD]],TMES[COD],TMES[sneto])</f>
        <v>14088.5</v>
      </c>
      <c r="U544" s="28" t="str">
        <f>_xlfn.XLOOKUP(Tabla20[[#This Row],[cedula]],Tabla11[Numero Documento],Tabla11[GEN])</f>
        <v>F</v>
      </c>
      <c r="V544" s="29" t="str">
        <f>_xlfn.XLOOKUP(Tabla20[[#This Row],[cedula]],TMODELO[Numero Documento],TMODELO[Lugar Funciones Codigo])</f>
        <v>01.83.02</v>
      </c>
    </row>
    <row r="545" spans="1:22" hidden="1">
      <c r="A545" s="38" t="s">
        <v>3052</v>
      </c>
      <c r="B545" s="38" t="s">
        <v>11</v>
      </c>
      <c r="C545" s="38" t="s">
        <v>3088</v>
      </c>
      <c r="D545" s="38" t="str">
        <f>Tabla20[[#This Row],[cedula]]&amp;Tabla20[[#This Row],[ctapresup]]</f>
        <v>081000534152.1.1.1.01</v>
      </c>
      <c r="E545" s="38" t="s">
        <v>2086</v>
      </c>
      <c r="F545" s="38" t="str">
        <f>_xlfn.XLOOKUP(Tabla20[[#This Row],[cedula]],TMODELO[Numero Documento],TMODELO[Empleado])</f>
        <v>FEDERICO ANTONIO TORIBIO LEONARDO</v>
      </c>
      <c r="G545" s="38" t="str">
        <f>_xlfn.XLOOKUP(Tabla20[[#This Row],[cedula]],TMODELO[Numero Documento],TMODELO[Cargo])</f>
        <v>PROFESOR (A)</v>
      </c>
      <c r="H545" s="38" t="str">
        <f>_xlfn.XLOOKUP(Tabla20[[#This Row],[cedula]],TMODELO[Numero Documento],TMODELO[Lugar Funciones])</f>
        <v>VICEMINISTERIO DE CREATIVIDAD Y FORMACION ARTISTICA</v>
      </c>
      <c r="I545" s="45" t="str">
        <f>_xlfn.XLOOKUP(Tabla20[[#This Row],[cedula]],TCARRERA[CEDULA],TCARRERA[CATEGORIA DEL SERVIDOR],"")</f>
        <v/>
      </c>
      <c r="J545" s="45" t="str">
        <f>Tabla20[[#This Row],[TIPO]]</f>
        <v>FIJO</v>
      </c>
      <c r="K54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5" s="24" t="str">
        <f>IF(Tabla20[[#This Row],[CARRERA]]="CARRERA ADMINISTRATIVA",Tabla20[[#This Row],[CARRERA]],Tabla20[[#This Row],[STATUS]])</f>
        <v>FIJO</v>
      </c>
      <c r="M545" s="35" t="str">
        <f>IF(Tabla20[[#This Row],[TIPO]]="Temporales",_xlfn.XLOOKUP(Tabla20[[#This Row],[NOMBRE Y APELLIDO]],TFECHAS[NOMBRE Y APELLIDO],TFECHAS[DESDE]),"")</f>
        <v/>
      </c>
      <c r="N545" s="35" t="str">
        <f>IF(Tabla20[[#This Row],[TIPO]]="Temporales",_xlfn.XLOOKUP(Tabla20[[#This Row],[NOMBRE Y APELLIDO]],TFECHAS[NOMBRE Y APELLIDO],TFECHAS[HASTA]),"")</f>
        <v/>
      </c>
      <c r="O545" s="39">
        <f>_xlfn.XLOOKUP(Tabla20[[#This Row],[COD]],TMES[COD],TMES[sbruto])</f>
        <v>14300</v>
      </c>
      <c r="P545" s="44">
        <f>_xlfn.XLOOKUP(Tabla20[[#This Row],[COD]],TMES[COD],TMES[ISR])</f>
        <v>0</v>
      </c>
      <c r="Q545" s="40">
        <f>_xlfn.XLOOKUP(Tabla20[[#This Row],[COD]],TMES[COD],TMES[SFS])</f>
        <v>434.72</v>
      </c>
      <c r="R545" s="40">
        <f>_xlfn.XLOOKUP(Tabla20[[#This Row],[COD]],TMES[COD],TMES[AFP])</f>
        <v>410.41</v>
      </c>
      <c r="S545" s="40">
        <f>Tabla20[[#This Row],[sbruto]]-SUM(Tabla20[[#This Row],[ISR]:[AFP]])-Tabla20[[#This Row],[sneto]]</f>
        <v>24.999999999998181</v>
      </c>
      <c r="T545" s="40">
        <f>_xlfn.XLOOKUP(Tabla20[[#This Row],[COD]],TMES[COD],TMES[sneto])</f>
        <v>13429.87</v>
      </c>
      <c r="U545" s="28" t="str">
        <f>_xlfn.XLOOKUP(Tabla20[[#This Row],[cedula]],Tabla11[Numero Documento],Tabla11[GEN])</f>
        <v>M</v>
      </c>
      <c r="V545" s="29" t="str">
        <f>_xlfn.XLOOKUP(Tabla20[[#This Row],[cedula]],TMODELO[Numero Documento],TMODELO[Lugar Funciones Codigo])</f>
        <v>01.83.02</v>
      </c>
    </row>
    <row r="546" spans="1:22" hidden="1">
      <c r="A546" s="38" t="s">
        <v>3052</v>
      </c>
      <c r="B546" s="38" t="s">
        <v>11</v>
      </c>
      <c r="C546" s="38" t="s">
        <v>3088</v>
      </c>
      <c r="D546" s="38" t="str">
        <f>Tabla20[[#This Row],[cedula]]&amp;Tabla20[[#This Row],[ctapresup]]</f>
        <v>055003438912.1.1.1.01</v>
      </c>
      <c r="E546" s="38" t="s">
        <v>2122</v>
      </c>
      <c r="F546" s="38" t="str">
        <f>_xlfn.XLOOKUP(Tabla20[[#This Row],[cedula]],TMODELO[Numero Documento],TMODELO[Empleado])</f>
        <v>ISAAC DE JESUS INOA SANTANA</v>
      </c>
      <c r="G546" s="38" t="str">
        <f>_xlfn.XLOOKUP(Tabla20[[#This Row],[cedula]],TMODELO[Numero Documento],TMODELO[Cargo])</f>
        <v>PROFESOR (A)</v>
      </c>
      <c r="H546" s="38" t="str">
        <f>_xlfn.XLOOKUP(Tabla20[[#This Row],[cedula]],TMODELO[Numero Documento],TMODELO[Lugar Funciones])</f>
        <v>VICEMINISTERIO DE CREATIVIDAD Y FORMACION ARTISTICA</v>
      </c>
      <c r="I546" s="45" t="str">
        <f>_xlfn.XLOOKUP(Tabla20[[#This Row],[cedula]],TCARRERA[CEDULA],TCARRERA[CATEGORIA DEL SERVIDOR],"")</f>
        <v/>
      </c>
      <c r="J546" s="45" t="str">
        <f>Tabla20[[#This Row],[TIPO]]</f>
        <v>FIJO</v>
      </c>
      <c r="K54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6" s="24" t="str">
        <f>IF(Tabla20[[#This Row],[CARRERA]]="CARRERA ADMINISTRATIVA",Tabla20[[#This Row],[CARRERA]],Tabla20[[#This Row],[STATUS]])</f>
        <v>FIJO</v>
      </c>
      <c r="M546" s="35" t="str">
        <f>IF(Tabla20[[#This Row],[TIPO]]="Temporales",_xlfn.XLOOKUP(Tabla20[[#This Row],[NOMBRE Y APELLIDO]],TFECHAS[NOMBRE Y APELLIDO],TFECHAS[DESDE]),"")</f>
        <v/>
      </c>
      <c r="N546" s="35" t="str">
        <f>IF(Tabla20[[#This Row],[TIPO]]="Temporales",_xlfn.XLOOKUP(Tabla20[[#This Row],[NOMBRE Y APELLIDO]],TFECHAS[NOMBRE Y APELLIDO],TFECHAS[HASTA]),"")</f>
        <v/>
      </c>
      <c r="O546" s="39">
        <f>_xlfn.XLOOKUP(Tabla20[[#This Row],[COD]],TMES[COD],TMES[sbruto])</f>
        <v>14300</v>
      </c>
      <c r="P546" s="41">
        <f>_xlfn.XLOOKUP(Tabla20[[#This Row],[COD]],TMES[COD],TMES[ISR])</f>
        <v>0</v>
      </c>
      <c r="Q546" s="40">
        <f>_xlfn.XLOOKUP(Tabla20[[#This Row],[COD]],TMES[COD],TMES[SFS])</f>
        <v>434.72</v>
      </c>
      <c r="R546" s="40">
        <f>_xlfn.XLOOKUP(Tabla20[[#This Row],[COD]],TMES[COD],TMES[AFP])</f>
        <v>410.41</v>
      </c>
      <c r="S546" s="40">
        <f>Tabla20[[#This Row],[sbruto]]-SUM(Tabla20[[#This Row],[ISR]:[AFP]])-Tabla20[[#This Row],[sneto]]</f>
        <v>2613.1499999999996</v>
      </c>
      <c r="T546" s="40">
        <f>_xlfn.XLOOKUP(Tabla20[[#This Row],[COD]],TMES[COD],TMES[sneto])</f>
        <v>10841.72</v>
      </c>
      <c r="U546" s="28" t="str">
        <f>_xlfn.XLOOKUP(Tabla20[[#This Row],[cedula]],Tabla11[Numero Documento],Tabla11[GEN])</f>
        <v>M</v>
      </c>
      <c r="V546" s="29" t="str">
        <f>_xlfn.XLOOKUP(Tabla20[[#This Row],[cedula]],TMODELO[Numero Documento],TMODELO[Lugar Funciones Codigo])</f>
        <v>01.83.02</v>
      </c>
    </row>
    <row r="547" spans="1:22" hidden="1">
      <c r="A547" s="38" t="s">
        <v>3052</v>
      </c>
      <c r="B547" s="38" t="s">
        <v>11</v>
      </c>
      <c r="C547" s="38" t="s">
        <v>3088</v>
      </c>
      <c r="D547" s="38" t="str">
        <f>Tabla20[[#This Row],[cedula]]&amp;Tabla20[[#This Row],[ctapresup]]</f>
        <v>001024445022.1.1.1.01</v>
      </c>
      <c r="E547" s="38" t="s">
        <v>2078</v>
      </c>
      <c r="F547" s="38" t="str">
        <f>_xlfn.XLOOKUP(Tabla20[[#This Row],[cedula]],TMODELO[Numero Documento],TMODELO[Empleado])</f>
        <v>ELENIS ALTAGRACIA HEREDIA LOPEZ</v>
      </c>
      <c r="G547" s="38" t="str">
        <f>_xlfn.XLOOKUP(Tabla20[[#This Row],[cedula]],TMODELO[Numero Documento],TMODELO[Cargo])</f>
        <v>PROFESOR (A)</v>
      </c>
      <c r="H547" s="38" t="str">
        <f>_xlfn.XLOOKUP(Tabla20[[#This Row],[cedula]],TMODELO[Numero Documento],TMODELO[Lugar Funciones])</f>
        <v>VICEMINISTERIO DE CREATIVIDAD Y FORMACION ARTISTICA</v>
      </c>
      <c r="I547" s="45" t="str">
        <f>_xlfn.XLOOKUP(Tabla20[[#This Row],[cedula]],TCARRERA[CEDULA],TCARRERA[CATEGORIA DEL SERVIDOR],"")</f>
        <v/>
      </c>
      <c r="J547" s="45" t="str">
        <f>Tabla20[[#This Row],[TIPO]]</f>
        <v>FIJO</v>
      </c>
      <c r="K54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7" s="24" t="str">
        <f>IF(Tabla20[[#This Row],[CARRERA]]="CARRERA ADMINISTRATIVA",Tabla20[[#This Row],[CARRERA]],Tabla20[[#This Row],[STATUS]])</f>
        <v>FIJO</v>
      </c>
      <c r="M547" s="35" t="str">
        <f>IF(Tabla20[[#This Row],[TIPO]]="Temporales",_xlfn.XLOOKUP(Tabla20[[#This Row],[NOMBRE Y APELLIDO]],TFECHAS[NOMBRE Y APELLIDO],TFECHAS[DESDE]),"")</f>
        <v/>
      </c>
      <c r="N547" s="35" t="str">
        <f>IF(Tabla20[[#This Row],[TIPO]]="Temporales",_xlfn.XLOOKUP(Tabla20[[#This Row],[NOMBRE Y APELLIDO]],TFECHAS[NOMBRE Y APELLIDO],TFECHAS[HASTA]),"")</f>
        <v/>
      </c>
      <c r="O547" s="39">
        <f>_xlfn.XLOOKUP(Tabla20[[#This Row],[COD]],TMES[COD],TMES[sbruto])</f>
        <v>13200</v>
      </c>
      <c r="P547" s="44">
        <f>_xlfn.XLOOKUP(Tabla20[[#This Row],[COD]],TMES[COD],TMES[ISR])</f>
        <v>0</v>
      </c>
      <c r="Q547" s="40">
        <f>_xlfn.XLOOKUP(Tabla20[[#This Row],[COD]],TMES[COD],TMES[SFS])</f>
        <v>401.28</v>
      </c>
      <c r="R547" s="40">
        <f>_xlfn.XLOOKUP(Tabla20[[#This Row],[COD]],TMES[COD],TMES[AFP])</f>
        <v>378.84</v>
      </c>
      <c r="S547" s="40">
        <f>Tabla20[[#This Row],[sbruto]]-SUM(Tabla20[[#This Row],[ISR]:[AFP]])-Tabla20[[#This Row],[sneto]]</f>
        <v>2571.0000000000018</v>
      </c>
      <c r="T547" s="40">
        <f>_xlfn.XLOOKUP(Tabla20[[#This Row],[COD]],TMES[COD],TMES[sneto])</f>
        <v>9848.8799999999992</v>
      </c>
      <c r="U547" s="28" t="str">
        <f>_xlfn.XLOOKUP(Tabla20[[#This Row],[cedula]],Tabla11[Numero Documento],Tabla11[GEN])</f>
        <v>F</v>
      </c>
      <c r="V547" s="29" t="str">
        <f>_xlfn.XLOOKUP(Tabla20[[#This Row],[cedula]],TMODELO[Numero Documento],TMODELO[Lugar Funciones Codigo])</f>
        <v>01.83.02</v>
      </c>
    </row>
    <row r="548" spans="1:22" hidden="1">
      <c r="A548" s="38" t="s">
        <v>3052</v>
      </c>
      <c r="B548" s="38" t="s">
        <v>11</v>
      </c>
      <c r="C548" s="38" t="s">
        <v>3088</v>
      </c>
      <c r="D548" s="38" t="str">
        <f>Tabla20[[#This Row],[cedula]]&amp;Tabla20[[#This Row],[ctapresup]]</f>
        <v>402210505332.1.1.1.01</v>
      </c>
      <c r="E548" s="38" t="s">
        <v>2135</v>
      </c>
      <c r="F548" s="38" t="str">
        <f>_xlfn.XLOOKUP(Tabla20[[#This Row],[cedula]],TMODELO[Numero Documento],TMODELO[Empleado])</f>
        <v>JOSE FRANCISCO HOLGUIN PEÑA</v>
      </c>
      <c r="G548" s="38" t="str">
        <f>_xlfn.XLOOKUP(Tabla20[[#This Row],[cedula]],TMODELO[Numero Documento],TMODELO[Cargo])</f>
        <v>MAESTRO (A)</v>
      </c>
      <c r="H548" s="38" t="str">
        <f>_xlfn.XLOOKUP(Tabla20[[#This Row],[cedula]],TMODELO[Numero Documento],TMODELO[Lugar Funciones])</f>
        <v>VICEMINISTERIO DE CREATIVIDAD Y FORMACION ARTISTICA</v>
      </c>
      <c r="I548" s="45" t="str">
        <f>_xlfn.XLOOKUP(Tabla20[[#This Row],[cedula]],TCARRERA[CEDULA],TCARRERA[CATEGORIA DEL SERVIDOR],"")</f>
        <v/>
      </c>
      <c r="J548" s="45" t="str">
        <f>Tabla20[[#This Row],[TIPO]]</f>
        <v>FIJO</v>
      </c>
      <c r="K54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8" s="24" t="str">
        <f>IF(Tabla20[[#This Row],[CARRERA]]="CARRERA ADMINISTRATIVA",Tabla20[[#This Row],[CARRERA]],Tabla20[[#This Row],[STATUS]])</f>
        <v>FIJO</v>
      </c>
      <c r="M548" s="35" t="str">
        <f>IF(Tabla20[[#This Row],[TIPO]]="Temporales",_xlfn.XLOOKUP(Tabla20[[#This Row],[NOMBRE Y APELLIDO]],TFECHAS[NOMBRE Y APELLIDO],TFECHAS[DESDE]),"")</f>
        <v/>
      </c>
      <c r="N548" s="35" t="str">
        <f>IF(Tabla20[[#This Row],[TIPO]]="Temporales",_xlfn.XLOOKUP(Tabla20[[#This Row],[NOMBRE Y APELLIDO]],TFECHAS[NOMBRE Y APELLIDO],TFECHAS[HASTA]),"")</f>
        <v/>
      </c>
      <c r="O548" s="39">
        <f>_xlfn.XLOOKUP(Tabla20[[#This Row],[COD]],TMES[COD],TMES[sbruto])</f>
        <v>13200</v>
      </c>
      <c r="P548" s="44">
        <f>_xlfn.XLOOKUP(Tabla20[[#This Row],[COD]],TMES[COD],TMES[ISR])</f>
        <v>0</v>
      </c>
      <c r="Q548" s="40">
        <f>_xlfn.XLOOKUP(Tabla20[[#This Row],[COD]],TMES[COD],TMES[SFS])</f>
        <v>401.28</v>
      </c>
      <c r="R548" s="40">
        <f>_xlfn.XLOOKUP(Tabla20[[#This Row],[COD]],TMES[COD],TMES[AFP])</f>
        <v>378.84</v>
      </c>
      <c r="S548" s="40">
        <f>Tabla20[[#This Row],[sbruto]]-SUM(Tabla20[[#This Row],[ISR]:[AFP]])-Tabla20[[#This Row],[sneto]]</f>
        <v>25.000000000001819</v>
      </c>
      <c r="T548" s="40">
        <f>_xlfn.XLOOKUP(Tabla20[[#This Row],[COD]],TMES[COD],TMES[sneto])</f>
        <v>12394.88</v>
      </c>
      <c r="U548" s="28" t="str">
        <f>_xlfn.XLOOKUP(Tabla20[[#This Row],[cedula]],Tabla11[Numero Documento],Tabla11[GEN])</f>
        <v>M</v>
      </c>
      <c r="V548" s="29" t="str">
        <f>_xlfn.XLOOKUP(Tabla20[[#This Row],[cedula]],TMODELO[Numero Documento],TMODELO[Lugar Funciones Codigo])</f>
        <v>01.83.02</v>
      </c>
    </row>
    <row r="549" spans="1:22" hidden="1">
      <c r="A549" s="38" t="s">
        <v>3052</v>
      </c>
      <c r="B549" s="38" t="s">
        <v>11</v>
      </c>
      <c r="C549" s="38" t="s">
        <v>3088</v>
      </c>
      <c r="D549" s="38" t="str">
        <f>Tabla20[[#This Row],[cedula]]&amp;Tabla20[[#This Row],[ctapresup]]</f>
        <v>001155187062.1.1.1.01</v>
      </c>
      <c r="E549" s="38" t="s">
        <v>2282</v>
      </c>
      <c r="F549" s="38" t="str">
        <f>_xlfn.XLOOKUP(Tabla20[[#This Row],[cedula]],TMODELO[Numero Documento],TMODELO[Empleado])</f>
        <v>YESSELENNY MARTE PEREZ</v>
      </c>
      <c r="G549" s="38" t="str">
        <f>_xlfn.XLOOKUP(Tabla20[[#This Row],[cedula]],TMODELO[Numero Documento],TMODELO[Cargo])</f>
        <v>MAESTRO (A)</v>
      </c>
      <c r="H549" s="38" t="str">
        <f>_xlfn.XLOOKUP(Tabla20[[#This Row],[cedula]],TMODELO[Numero Documento],TMODELO[Lugar Funciones])</f>
        <v>VICEMINISTERIO DE CREATIVIDAD Y FORMACION ARTISTICA</v>
      </c>
      <c r="I549" s="45" t="str">
        <f>_xlfn.XLOOKUP(Tabla20[[#This Row],[cedula]],TCARRERA[CEDULA],TCARRERA[CATEGORIA DEL SERVIDOR],"")</f>
        <v/>
      </c>
      <c r="J549" s="45" t="str">
        <f>Tabla20[[#This Row],[TIPO]]</f>
        <v>FIJO</v>
      </c>
      <c r="K5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9" s="24" t="str">
        <f>IF(Tabla20[[#This Row],[CARRERA]]="CARRERA ADMINISTRATIVA",Tabla20[[#This Row],[CARRERA]],Tabla20[[#This Row],[STATUS]])</f>
        <v>FIJO</v>
      </c>
      <c r="M549" s="35" t="str">
        <f>IF(Tabla20[[#This Row],[TIPO]]="Temporales",_xlfn.XLOOKUP(Tabla20[[#This Row],[NOMBRE Y APELLIDO]],TFECHAS[NOMBRE Y APELLIDO],TFECHAS[DESDE]),"")</f>
        <v/>
      </c>
      <c r="N549" s="35" t="str">
        <f>IF(Tabla20[[#This Row],[TIPO]]="Temporales",_xlfn.XLOOKUP(Tabla20[[#This Row],[NOMBRE Y APELLIDO]],TFECHAS[NOMBRE Y APELLIDO],TFECHAS[HASTA]),"")</f>
        <v/>
      </c>
      <c r="O549" s="39">
        <f>_xlfn.XLOOKUP(Tabla20[[#This Row],[COD]],TMES[COD],TMES[sbruto])</f>
        <v>12375</v>
      </c>
      <c r="P549" s="43">
        <f>_xlfn.XLOOKUP(Tabla20[[#This Row],[COD]],TMES[COD],TMES[ISR])</f>
        <v>0</v>
      </c>
      <c r="Q549" s="40">
        <f>_xlfn.XLOOKUP(Tabla20[[#This Row],[COD]],TMES[COD],TMES[SFS])</f>
        <v>376.2</v>
      </c>
      <c r="R549" s="40">
        <f>_xlfn.XLOOKUP(Tabla20[[#This Row],[COD]],TMES[COD],TMES[AFP])</f>
        <v>355.16</v>
      </c>
      <c r="S549" s="40">
        <f>Tabla20[[#This Row],[sbruto]]-SUM(Tabla20[[#This Row],[ISR]:[AFP]])-Tabla20[[#This Row],[sneto]]</f>
        <v>25</v>
      </c>
      <c r="T549" s="40">
        <f>_xlfn.XLOOKUP(Tabla20[[#This Row],[COD]],TMES[COD],TMES[sneto])</f>
        <v>11618.64</v>
      </c>
      <c r="U549" s="28" t="str">
        <f>_xlfn.XLOOKUP(Tabla20[[#This Row],[cedula]],Tabla11[Numero Documento],Tabla11[GEN])</f>
        <v>F</v>
      </c>
      <c r="V549" s="29" t="str">
        <f>_xlfn.XLOOKUP(Tabla20[[#This Row],[cedula]],TMODELO[Numero Documento],TMODELO[Lugar Funciones Codigo])</f>
        <v>01.83.02</v>
      </c>
    </row>
    <row r="550" spans="1:22" hidden="1">
      <c r="A550" s="38" t="s">
        <v>3052</v>
      </c>
      <c r="B550" s="38" t="s">
        <v>11</v>
      </c>
      <c r="C550" s="38" t="s">
        <v>3088</v>
      </c>
      <c r="D550" s="38" t="str">
        <f>Tabla20[[#This Row],[cedula]]&amp;Tabla20[[#This Row],[ctapresup]]</f>
        <v>093001231722.1.1.1.01</v>
      </c>
      <c r="E550" s="38" t="s">
        <v>2063</v>
      </c>
      <c r="F550" s="38" t="str">
        <f>_xlfn.XLOOKUP(Tabla20[[#This Row],[cedula]],TMODELO[Numero Documento],TMODELO[Empleado])</f>
        <v>DANIA ANTONIA GONZALEZ MARTE</v>
      </c>
      <c r="G550" s="38" t="str">
        <f>_xlfn.XLOOKUP(Tabla20[[#This Row],[cedula]],TMODELO[Numero Documento],TMODELO[Cargo])</f>
        <v>MAESTRO (A)</v>
      </c>
      <c r="H550" s="38" t="str">
        <f>_xlfn.XLOOKUP(Tabla20[[#This Row],[cedula]],TMODELO[Numero Documento],TMODELO[Lugar Funciones])</f>
        <v>VICEMINISTERIO DE CREATIVIDAD Y FORMACION ARTISTICA</v>
      </c>
      <c r="I550" s="45" t="str">
        <f>_xlfn.XLOOKUP(Tabla20[[#This Row],[cedula]],TCARRERA[CEDULA],TCARRERA[CATEGORIA DEL SERVIDOR],"")</f>
        <v/>
      </c>
      <c r="J550" s="45" t="str">
        <f>Tabla20[[#This Row],[TIPO]]</f>
        <v>FIJO</v>
      </c>
      <c r="K55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0" s="24" t="str">
        <f>IF(Tabla20[[#This Row],[CARRERA]]="CARRERA ADMINISTRATIVA",Tabla20[[#This Row],[CARRERA]],Tabla20[[#This Row],[STATUS]])</f>
        <v>FIJO</v>
      </c>
      <c r="M550" s="35" t="str">
        <f>IF(Tabla20[[#This Row],[TIPO]]="Temporales",_xlfn.XLOOKUP(Tabla20[[#This Row],[NOMBRE Y APELLIDO]],TFECHAS[NOMBRE Y APELLIDO],TFECHAS[DESDE]),"")</f>
        <v/>
      </c>
      <c r="N550" s="35" t="str">
        <f>IF(Tabla20[[#This Row],[TIPO]]="Temporales",_xlfn.XLOOKUP(Tabla20[[#This Row],[NOMBRE Y APELLIDO]],TFECHAS[NOMBRE Y APELLIDO],TFECHAS[HASTA]),"")</f>
        <v/>
      </c>
      <c r="O550" s="39">
        <f>_xlfn.XLOOKUP(Tabla20[[#This Row],[COD]],TMES[COD],TMES[sbruto])</f>
        <v>12320</v>
      </c>
      <c r="P550" s="44">
        <f>_xlfn.XLOOKUP(Tabla20[[#This Row],[COD]],TMES[COD],TMES[ISR])</f>
        <v>0</v>
      </c>
      <c r="Q550" s="40">
        <f>_xlfn.XLOOKUP(Tabla20[[#This Row],[COD]],TMES[COD],TMES[SFS])</f>
        <v>374.53</v>
      </c>
      <c r="R550" s="40">
        <f>_xlfn.XLOOKUP(Tabla20[[#This Row],[COD]],TMES[COD],TMES[AFP])</f>
        <v>353.58</v>
      </c>
      <c r="S550" s="40">
        <f>Tabla20[[#This Row],[sbruto]]-SUM(Tabla20[[#This Row],[ISR]:[AFP]])-Tabla20[[#This Row],[sneto]]</f>
        <v>8781.2999999999993</v>
      </c>
      <c r="T550" s="40">
        <f>_xlfn.XLOOKUP(Tabla20[[#This Row],[COD]],TMES[COD],TMES[sneto])</f>
        <v>2810.59</v>
      </c>
      <c r="U550" s="28" t="str">
        <f>_xlfn.XLOOKUP(Tabla20[[#This Row],[cedula]],Tabla11[Numero Documento],Tabla11[GEN])</f>
        <v>F</v>
      </c>
      <c r="V550" s="29" t="str">
        <f>_xlfn.XLOOKUP(Tabla20[[#This Row],[cedula]],TMODELO[Numero Documento],TMODELO[Lugar Funciones Codigo])</f>
        <v>01.83.02</v>
      </c>
    </row>
    <row r="551" spans="1:22" hidden="1">
      <c r="A551" s="38" t="s">
        <v>3052</v>
      </c>
      <c r="B551" s="38" t="s">
        <v>11</v>
      </c>
      <c r="C551" s="38" t="s">
        <v>3088</v>
      </c>
      <c r="D551" s="38" t="str">
        <f>Tabla20[[#This Row],[cedula]]&amp;Tabla20[[#This Row],[ctapresup]]</f>
        <v>001028726602.1.1.1.01</v>
      </c>
      <c r="E551" s="38" t="s">
        <v>2195</v>
      </c>
      <c r="F551" s="38" t="str">
        <f>_xlfn.XLOOKUP(Tabla20[[#This Row],[cedula]],TMODELO[Numero Documento],TMODELO[Empleado])</f>
        <v>MILAGROS AMPARO PEREZ MENDEZ</v>
      </c>
      <c r="G551" s="38" t="str">
        <f>_xlfn.XLOOKUP(Tabla20[[#This Row],[cedula]],TMODELO[Numero Documento],TMODELO[Cargo])</f>
        <v>INSTRUCTOR (A)</v>
      </c>
      <c r="H551" s="38" t="str">
        <f>_xlfn.XLOOKUP(Tabla20[[#This Row],[cedula]],TMODELO[Numero Documento],TMODELO[Lugar Funciones])</f>
        <v>VICEMINISTERIO DE CREATIVIDAD Y FORMACION ARTISTICA</v>
      </c>
      <c r="I551" s="45" t="str">
        <f>_xlfn.XLOOKUP(Tabla20[[#This Row],[cedula]],TCARRERA[CEDULA],TCARRERA[CATEGORIA DEL SERVIDOR],"")</f>
        <v/>
      </c>
      <c r="J551" s="45" t="str">
        <f>Tabla20[[#This Row],[TIPO]]</f>
        <v>FIJO</v>
      </c>
      <c r="K55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1" s="24" t="str">
        <f>IF(Tabla20[[#This Row],[CARRERA]]="CARRERA ADMINISTRATIVA",Tabla20[[#This Row],[CARRERA]],Tabla20[[#This Row],[STATUS]])</f>
        <v>FIJO</v>
      </c>
      <c r="M551" s="35" t="str">
        <f>IF(Tabla20[[#This Row],[TIPO]]="Temporales",_xlfn.XLOOKUP(Tabla20[[#This Row],[NOMBRE Y APELLIDO]],TFECHAS[NOMBRE Y APELLIDO],TFECHAS[DESDE]),"")</f>
        <v/>
      </c>
      <c r="N551" s="35" t="str">
        <f>IF(Tabla20[[#This Row],[TIPO]]="Temporales",_xlfn.XLOOKUP(Tabla20[[#This Row],[NOMBRE Y APELLIDO]],TFECHAS[NOMBRE Y APELLIDO],TFECHAS[HASTA]),"")</f>
        <v/>
      </c>
      <c r="O551" s="39">
        <f>_xlfn.XLOOKUP(Tabla20[[#This Row],[COD]],TMES[COD],TMES[sbruto])</f>
        <v>11400.33</v>
      </c>
      <c r="P551" s="44">
        <f>_xlfn.XLOOKUP(Tabla20[[#This Row],[COD]],TMES[COD],TMES[ISR])</f>
        <v>0</v>
      </c>
      <c r="Q551" s="42">
        <f>_xlfn.XLOOKUP(Tabla20[[#This Row],[COD]],TMES[COD],TMES[SFS])</f>
        <v>346.57</v>
      </c>
      <c r="R551" s="42">
        <f>_xlfn.XLOOKUP(Tabla20[[#This Row],[COD]],TMES[COD],TMES[AFP])</f>
        <v>327.19</v>
      </c>
      <c r="S551" s="40">
        <f>Tabla20[[#This Row],[sbruto]]-SUM(Tabla20[[#This Row],[ISR]:[AFP]])-Tabla20[[#This Row],[sneto]]</f>
        <v>3735.0499999999993</v>
      </c>
      <c r="T551" s="42">
        <f>_xlfn.XLOOKUP(Tabla20[[#This Row],[COD]],TMES[COD],TMES[sneto])</f>
        <v>6991.52</v>
      </c>
      <c r="U551" s="28" t="str">
        <f>_xlfn.XLOOKUP(Tabla20[[#This Row],[cedula]],Tabla11[Numero Documento],Tabla11[GEN])</f>
        <v>F</v>
      </c>
      <c r="V551" s="29" t="str">
        <f>_xlfn.XLOOKUP(Tabla20[[#This Row],[cedula]],TMODELO[Numero Documento],TMODELO[Lugar Funciones Codigo])</f>
        <v>01.83.02</v>
      </c>
    </row>
    <row r="552" spans="1:22" hidden="1">
      <c r="A552" s="38" t="s">
        <v>3052</v>
      </c>
      <c r="B552" s="38" t="s">
        <v>11</v>
      </c>
      <c r="C552" s="38" t="s">
        <v>3088</v>
      </c>
      <c r="D552" s="38" t="str">
        <f>Tabla20[[#This Row],[cedula]]&amp;Tabla20[[#This Row],[ctapresup]]</f>
        <v>033000838092.1.1.1.01</v>
      </c>
      <c r="E552" s="38" t="s">
        <v>2050</v>
      </c>
      <c r="F552" s="38" t="str">
        <f>_xlfn.XLOOKUP(Tabla20[[#This Row],[cedula]],TMODELO[Numero Documento],TMODELO[Empleado])</f>
        <v>CARLOS JOEL MAÑON REYES</v>
      </c>
      <c r="G552" s="38" t="str">
        <f>_xlfn.XLOOKUP(Tabla20[[#This Row],[cedula]],TMODELO[Numero Documento],TMODELO[Cargo])</f>
        <v>PROFESOR (A)</v>
      </c>
      <c r="H552" s="38" t="str">
        <f>_xlfn.XLOOKUP(Tabla20[[#This Row],[cedula]],TMODELO[Numero Documento],TMODELO[Lugar Funciones])</f>
        <v>VICEMINISTERIO DE CREATIVIDAD Y FORMACION ARTISTICA</v>
      </c>
      <c r="I552" s="45" t="str">
        <f>_xlfn.XLOOKUP(Tabla20[[#This Row],[cedula]],TCARRERA[CEDULA],TCARRERA[CATEGORIA DEL SERVIDOR],"")</f>
        <v/>
      </c>
      <c r="J552" s="45" t="str">
        <f>Tabla20[[#This Row],[TIPO]]</f>
        <v>FIJO</v>
      </c>
      <c r="K5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2" s="24" t="str">
        <f>IF(Tabla20[[#This Row],[CARRERA]]="CARRERA ADMINISTRATIVA",Tabla20[[#This Row],[CARRERA]],Tabla20[[#This Row],[STATUS]])</f>
        <v>FIJO</v>
      </c>
      <c r="M552" s="35" t="str">
        <f>IF(Tabla20[[#This Row],[TIPO]]="Temporales",_xlfn.XLOOKUP(Tabla20[[#This Row],[NOMBRE Y APELLIDO]],TFECHAS[NOMBRE Y APELLIDO],TFECHAS[DESDE]),"")</f>
        <v/>
      </c>
      <c r="N552" s="35" t="str">
        <f>IF(Tabla20[[#This Row],[TIPO]]="Temporales",_xlfn.XLOOKUP(Tabla20[[#This Row],[NOMBRE Y APELLIDO]],TFECHAS[NOMBRE Y APELLIDO],TFECHAS[HASTA]),"")</f>
        <v/>
      </c>
      <c r="O552" s="39">
        <f>_xlfn.XLOOKUP(Tabla20[[#This Row],[COD]],TMES[COD],TMES[sbruto])</f>
        <v>11000</v>
      </c>
      <c r="P552" s="44">
        <f>_xlfn.XLOOKUP(Tabla20[[#This Row],[COD]],TMES[COD],TMES[ISR])</f>
        <v>0</v>
      </c>
      <c r="Q552" s="40">
        <f>_xlfn.XLOOKUP(Tabla20[[#This Row],[COD]],TMES[COD],TMES[SFS])</f>
        <v>334.4</v>
      </c>
      <c r="R552" s="40">
        <f>_xlfn.XLOOKUP(Tabla20[[#This Row],[COD]],TMES[COD],TMES[AFP])</f>
        <v>315.7</v>
      </c>
      <c r="S552" s="40">
        <f>Tabla20[[#This Row],[sbruto]]-SUM(Tabla20[[#This Row],[ISR]:[AFP]])-Tabla20[[#This Row],[sneto]]</f>
        <v>25</v>
      </c>
      <c r="T552" s="40">
        <f>_xlfn.XLOOKUP(Tabla20[[#This Row],[COD]],TMES[COD],TMES[sneto])</f>
        <v>10324.9</v>
      </c>
      <c r="U552" s="28" t="str">
        <f>_xlfn.XLOOKUP(Tabla20[[#This Row],[cedula]],Tabla11[Numero Documento],Tabla11[GEN])</f>
        <v>M</v>
      </c>
      <c r="V552" s="29" t="str">
        <f>_xlfn.XLOOKUP(Tabla20[[#This Row],[cedula]],TMODELO[Numero Documento],TMODELO[Lugar Funciones Codigo])</f>
        <v>01.83.02</v>
      </c>
    </row>
    <row r="553" spans="1:22" hidden="1">
      <c r="A553" s="38" t="s">
        <v>3052</v>
      </c>
      <c r="B553" s="38" t="s">
        <v>11</v>
      </c>
      <c r="C553" s="38" t="s">
        <v>3088</v>
      </c>
      <c r="D553" s="38" t="str">
        <f>Tabla20[[#This Row],[cedula]]&amp;Tabla20[[#This Row],[ctapresup]]</f>
        <v>093002632752.1.1.1.01</v>
      </c>
      <c r="E553" s="38" t="s">
        <v>2048</v>
      </c>
      <c r="F553" s="38" t="str">
        <f>_xlfn.XLOOKUP(Tabla20[[#This Row],[cedula]],TMODELO[Numero Documento],TMODELO[Empleado])</f>
        <v>CARLOS FLORENTINO DE LEON</v>
      </c>
      <c r="G553" s="38" t="str">
        <f>_xlfn.XLOOKUP(Tabla20[[#This Row],[cedula]],TMODELO[Numero Documento],TMODELO[Cargo])</f>
        <v>COORDINADOR (A)</v>
      </c>
      <c r="H553" s="38" t="str">
        <f>_xlfn.XLOOKUP(Tabla20[[#This Row],[cedula]],TMODELO[Numero Documento],TMODELO[Lugar Funciones])</f>
        <v>VICEMINISTERIO DE CREATIVIDAD Y FORMACION ARTISTICA</v>
      </c>
      <c r="I553" s="45" t="str">
        <f>_xlfn.XLOOKUP(Tabla20[[#This Row],[cedula]],TCARRERA[CEDULA],TCARRERA[CATEGORIA DEL SERVIDOR],"")</f>
        <v/>
      </c>
      <c r="J553" s="45" t="str">
        <f>Tabla20[[#This Row],[TIPO]]</f>
        <v>FIJO</v>
      </c>
      <c r="K55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3" s="24" t="str">
        <f>IF(Tabla20[[#This Row],[CARRERA]]="CARRERA ADMINISTRATIVA",Tabla20[[#This Row],[CARRERA]],Tabla20[[#This Row],[STATUS]])</f>
        <v>FIJO</v>
      </c>
      <c r="M553" s="35" t="str">
        <f>IF(Tabla20[[#This Row],[TIPO]]="Temporales",_xlfn.XLOOKUP(Tabla20[[#This Row],[NOMBRE Y APELLIDO]],TFECHAS[NOMBRE Y APELLIDO],TFECHAS[DESDE]),"")</f>
        <v/>
      </c>
      <c r="N553" s="35" t="str">
        <f>IF(Tabla20[[#This Row],[TIPO]]="Temporales",_xlfn.XLOOKUP(Tabla20[[#This Row],[NOMBRE Y APELLIDO]],TFECHAS[NOMBRE Y APELLIDO],TFECHAS[HASTA]),"")</f>
        <v/>
      </c>
      <c r="O553" s="39">
        <f>_xlfn.XLOOKUP(Tabla20[[#This Row],[COD]],TMES[COD],TMES[sbruto])</f>
        <v>10000</v>
      </c>
      <c r="P553" s="44">
        <f>_xlfn.XLOOKUP(Tabla20[[#This Row],[COD]],TMES[COD],TMES[ISR])</f>
        <v>0</v>
      </c>
      <c r="Q553" s="40">
        <f>_xlfn.XLOOKUP(Tabla20[[#This Row],[COD]],TMES[COD],TMES[SFS])</f>
        <v>304</v>
      </c>
      <c r="R553" s="40">
        <f>_xlfn.XLOOKUP(Tabla20[[#This Row],[COD]],TMES[COD],TMES[AFP])</f>
        <v>287</v>
      </c>
      <c r="S553" s="40">
        <f>Tabla20[[#This Row],[sbruto]]-SUM(Tabla20[[#This Row],[ISR]:[AFP]])-Tabla20[[#This Row],[sneto]]</f>
        <v>25</v>
      </c>
      <c r="T553" s="40">
        <f>_xlfn.XLOOKUP(Tabla20[[#This Row],[COD]],TMES[COD],TMES[sneto])</f>
        <v>9384</v>
      </c>
      <c r="U553" s="28" t="str">
        <f>_xlfn.XLOOKUP(Tabla20[[#This Row],[cedula]],Tabla11[Numero Documento],Tabla11[GEN])</f>
        <v>M</v>
      </c>
      <c r="V553" s="29" t="str">
        <f>_xlfn.XLOOKUP(Tabla20[[#This Row],[cedula]],TMODELO[Numero Documento],TMODELO[Lugar Funciones Codigo])</f>
        <v>01.83.02</v>
      </c>
    </row>
    <row r="554" spans="1:22" hidden="1">
      <c r="A554" s="38" t="s">
        <v>3052</v>
      </c>
      <c r="B554" s="38" t="s">
        <v>11</v>
      </c>
      <c r="C554" s="38" t="s">
        <v>3088</v>
      </c>
      <c r="D554" s="38" t="str">
        <f>Tabla20[[#This Row],[cedula]]&amp;Tabla20[[#This Row],[ctapresup]]</f>
        <v>008002725932.1.1.1.01</v>
      </c>
      <c r="E554" s="38" t="s">
        <v>2066</v>
      </c>
      <c r="F554" s="38" t="str">
        <f>_xlfn.XLOOKUP(Tabla20[[#This Row],[cedula]],TMODELO[Numero Documento],TMODELO[Empleado])</f>
        <v>DEISI MARIA MARTE LIRIANO</v>
      </c>
      <c r="G554" s="38" t="str">
        <f>_xlfn.XLOOKUP(Tabla20[[#This Row],[cedula]],TMODELO[Numero Documento],TMODELO[Cargo])</f>
        <v>MAESTRA</v>
      </c>
      <c r="H554" s="38" t="str">
        <f>_xlfn.XLOOKUP(Tabla20[[#This Row],[cedula]],TMODELO[Numero Documento],TMODELO[Lugar Funciones])</f>
        <v>VICEMINISTERIO DE CREATIVIDAD Y FORMACION ARTISTICA</v>
      </c>
      <c r="I554" s="45" t="str">
        <f>_xlfn.XLOOKUP(Tabla20[[#This Row],[cedula]],TCARRERA[CEDULA],TCARRERA[CATEGORIA DEL SERVIDOR],"")</f>
        <v/>
      </c>
      <c r="J554" s="45" t="str">
        <f>Tabla20[[#This Row],[TIPO]]</f>
        <v>FIJO</v>
      </c>
      <c r="K55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4" s="31" t="str">
        <f>IF(Tabla20[[#This Row],[CARRERA]]="CARRERA ADMINISTRATIVA",Tabla20[[#This Row],[CARRERA]],Tabla20[[#This Row],[STATUS]])</f>
        <v>FIJO</v>
      </c>
      <c r="M554" s="34" t="str">
        <f>IF(Tabla20[[#This Row],[TIPO]]="Temporales",_xlfn.XLOOKUP(Tabla20[[#This Row],[NOMBRE Y APELLIDO]],TFECHAS[NOMBRE Y APELLIDO],TFECHAS[DESDE]),"")</f>
        <v/>
      </c>
      <c r="N554" s="34" t="str">
        <f>IF(Tabla20[[#This Row],[TIPO]]="Temporales",_xlfn.XLOOKUP(Tabla20[[#This Row],[NOMBRE Y APELLIDO]],TFECHAS[NOMBRE Y APELLIDO],TFECHAS[HASTA]),"")</f>
        <v/>
      </c>
      <c r="O554" s="39">
        <f>_xlfn.XLOOKUP(Tabla20[[#This Row],[COD]],TMES[COD],TMES[sbruto])</f>
        <v>10000</v>
      </c>
      <c r="P554" s="41">
        <f>_xlfn.XLOOKUP(Tabla20[[#This Row],[COD]],TMES[COD],TMES[ISR])</f>
        <v>0</v>
      </c>
      <c r="Q554" s="40">
        <f>_xlfn.XLOOKUP(Tabla20[[#This Row],[COD]],TMES[COD],TMES[SFS])</f>
        <v>304</v>
      </c>
      <c r="R554" s="40">
        <f>_xlfn.XLOOKUP(Tabla20[[#This Row],[COD]],TMES[COD],TMES[AFP])</f>
        <v>287</v>
      </c>
      <c r="S554" s="40">
        <f>Tabla20[[#This Row],[sbruto]]-SUM(Tabla20[[#This Row],[ISR]:[AFP]])-Tabla20[[#This Row],[sneto]]</f>
        <v>25</v>
      </c>
      <c r="T554" s="40">
        <f>_xlfn.XLOOKUP(Tabla20[[#This Row],[COD]],TMES[COD],TMES[sneto])</f>
        <v>9384</v>
      </c>
      <c r="U554" s="28" t="str">
        <f>_xlfn.XLOOKUP(Tabla20[[#This Row],[cedula]],Tabla11[Numero Documento],Tabla11[GEN])</f>
        <v>F</v>
      </c>
      <c r="V554" s="29" t="str">
        <f>_xlfn.XLOOKUP(Tabla20[[#This Row],[cedula]],TMODELO[Numero Documento],TMODELO[Lugar Funciones Codigo])</f>
        <v>01.83.02</v>
      </c>
    </row>
    <row r="555" spans="1:22" hidden="1">
      <c r="A555" s="38" t="s">
        <v>3052</v>
      </c>
      <c r="B555" s="38" t="s">
        <v>11</v>
      </c>
      <c r="C555" s="38" t="s">
        <v>3088</v>
      </c>
      <c r="D555" s="38" t="str">
        <f>Tabla20[[#This Row],[cedula]]&amp;Tabla20[[#This Row],[ctapresup]]</f>
        <v>018000817522.1.1.1.01</v>
      </c>
      <c r="E555" s="38" t="s">
        <v>2085</v>
      </c>
      <c r="F555" s="38" t="str">
        <f>_xlfn.XLOOKUP(Tabla20[[#This Row],[cedula]],TMODELO[Numero Documento],TMODELO[Empleado])</f>
        <v>EVANGELINA CUEVAS</v>
      </c>
      <c r="G555" s="38" t="str">
        <f>_xlfn.XLOOKUP(Tabla20[[#This Row],[cedula]],TMODELO[Numero Documento],TMODELO[Cargo])</f>
        <v>CONSERJE</v>
      </c>
      <c r="H555" s="38" t="str">
        <f>_xlfn.XLOOKUP(Tabla20[[#This Row],[cedula]],TMODELO[Numero Documento],TMODELO[Lugar Funciones])</f>
        <v>VICEMINISTERIO DE CREATIVIDAD Y FORMACION ARTISTICA</v>
      </c>
      <c r="I555" s="45" t="str">
        <f>_xlfn.XLOOKUP(Tabla20[[#This Row],[cedula]],TCARRERA[CEDULA],TCARRERA[CATEGORIA DEL SERVIDOR],"")</f>
        <v/>
      </c>
      <c r="J555" s="45" t="str">
        <f>Tabla20[[#This Row],[TIPO]]</f>
        <v>FIJO</v>
      </c>
      <c r="K5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55" s="24" t="str">
        <f>IF(Tabla20[[#This Row],[CARRERA]]="CARRERA ADMINISTRATIVA",Tabla20[[#This Row],[CARRERA]],Tabla20[[#This Row],[STATUS]])</f>
        <v>ESTATUTO SIMPLIFICADO</v>
      </c>
      <c r="M555" s="35" t="str">
        <f>IF(Tabla20[[#This Row],[TIPO]]="Temporales",_xlfn.XLOOKUP(Tabla20[[#This Row],[NOMBRE Y APELLIDO]],TFECHAS[NOMBRE Y APELLIDO],TFECHAS[DESDE]),"")</f>
        <v/>
      </c>
      <c r="N555" s="35" t="str">
        <f>IF(Tabla20[[#This Row],[TIPO]]="Temporales",_xlfn.XLOOKUP(Tabla20[[#This Row],[NOMBRE Y APELLIDO]],TFECHAS[NOMBRE Y APELLIDO],TFECHAS[HASTA]),"")</f>
        <v/>
      </c>
      <c r="O555" s="39">
        <f>_xlfn.XLOOKUP(Tabla20[[#This Row],[COD]],TMES[COD],TMES[sbruto])</f>
        <v>10000</v>
      </c>
      <c r="P555" s="44">
        <f>_xlfn.XLOOKUP(Tabla20[[#This Row],[COD]],TMES[COD],TMES[ISR])</f>
        <v>0</v>
      </c>
      <c r="Q555" s="42">
        <f>_xlfn.XLOOKUP(Tabla20[[#This Row],[COD]],TMES[COD],TMES[SFS])</f>
        <v>304</v>
      </c>
      <c r="R555" s="42">
        <f>_xlfn.XLOOKUP(Tabla20[[#This Row],[COD]],TMES[COD],TMES[AFP])</f>
        <v>287</v>
      </c>
      <c r="S555" s="40">
        <f>Tabla20[[#This Row],[sbruto]]-SUM(Tabla20[[#This Row],[ISR]:[AFP]])-Tabla20[[#This Row],[sneto]]</f>
        <v>25</v>
      </c>
      <c r="T555" s="42">
        <f>_xlfn.XLOOKUP(Tabla20[[#This Row],[COD]],TMES[COD],TMES[sneto])</f>
        <v>9384</v>
      </c>
      <c r="U555" s="28" t="str">
        <f>_xlfn.XLOOKUP(Tabla20[[#This Row],[cedula]],Tabla11[Numero Documento],Tabla11[GEN])</f>
        <v>F</v>
      </c>
      <c r="V555" s="29" t="str">
        <f>_xlfn.XLOOKUP(Tabla20[[#This Row],[cedula]],TMODELO[Numero Documento],TMODELO[Lugar Funciones Codigo])</f>
        <v>01.83.02</v>
      </c>
    </row>
    <row r="556" spans="1:22" hidden="1">
      <c r="A556" s="38" t="s">
        <v>3052</v>
      </c>
      <c r="B556" s="38" t="s">
        <v>11</v>
      </c>
      <c r="C556" s="38" t="s">
        <v>3088</v>
      </c>
      <c r="D556" s="38" t="str">
        <f>Tabla20[[#This Row],[cedula]]&amp;Tabla20[[#This Row],[ctapresup]]</f>
        <v>034001958262.1.1.1.01</v>
      </c>
      <c r="E556" s="38" t="s">
        <v>2106</v>
      </c>
      <c r="F556" s="38" t="str">
        <f>_xlfn.XLOOKUP(Tabla20[[#This Row],[cedula]],TMODELO[Numero Documento],TMODELO[Empleado])</f>
        <v>GERALDO PANIAGUA BRIOSO</v>
      </c>
      <c r="G556" s="38" t="str">
        <f>_xlfn.XLOOKUP(Tabla20[[#This Row],[cedula]],TMODELO[Numero Documento],TMODELO[Cargo])</f>
        <v>MAESTRO (A)</v>
      </c>
      <c r="H556" s="38" t="str">
        <f>_xlfn.XLOOKUP(Tabla20[[#This Row],[cedula]],TMODELO[Numero Documento],TMODELO[Lugar Funciones])</f>
        <v>VICEMINISTERIO DE CREATIVIDAD Y FORMACION ARTISTICA</v>
      </c>
      <c r="I556" s="45" t="str">
        <f>_xlfn.XLOOKUP(Tabla20[[#This Row],[cedula]],TCARRERA[CEDULA],TCARRERA[CATEGORIA DEL SERVIDOR],"")</f>
        <v/>
      </c>
      <c r="J556" s="45" t="str">
        <f>Tabla20[[#This Row],[TIPO]]</f>
        <v>FIJO</v>
      </c>
      <c r="K5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6" s="24" t="str">
        <f>IF(Tabla20[[#This Row],[CARRERA]]="CARRERA ADMINISTRATIVA",Tabla20[[#This Row],[CARRERA]],Tabla20[[#This Row],[STATUS]])</f>
        <v>FIJO</v>
      </c>
      <c r="M556" s="35" t="str">
        <f>IF(Tabla20[[#This Row],[TIPO]]="Temporales",_xlfn.XLOOKUP(Tabla20[[#This Row],[NOMBRE Y APELLIDO]],TFECHAS[NOMBRE Y APELLIDO],TFECHAS[DESDE]),"")</f>
        <v/>
      </c>
      <c r="N556" s="35" t="str">
        <f>IF(Tabla20[[#This Row],[TIPO]]="Temporales",_xlfn.XLOOKUP(Tabla20[[#This Row],[NOMBRE Y APELLIDO]],TFECHAS[NOMBRE Y APELLIDO],TFECHAS[HASTA]),"")</f>
        <v/>
      </c>
      <c r="O556" s="39">
        <f>_xlfn.XLOOKUP(Tabla20[[#This Row],[COD]],TMES[COD],TMES[sbruto])</f>
        <v>10000</v>
      </c>
      <c r="P556" s="44">
        <f>_xlfn.XLOOKUP(Tabla20[[#This Row],[COD]],TMES[COD],TMES[ISR])</f>
        <v>0</v>
      </c>
      <c r="Q556" s="42">
        <f>_xlfn.XLOOKUP(Tabla20[[#This Row],[COD]],TMES[COD],TMES[SFS])</f>
        <v>304</v>
      </c>
      <c r="R556" s="42">
        <f>_xlfn.XLOOKUP(Tabla20[[#This Row],[COD]],TMES[COD],TMES[AFP])</f>
        <v>287</v>
      </c>
      <c r="S556" s="40">
        <f>Tabla20[[#This Row],[sbruto]]-SUM(Tabla20[[#This Row],[ISR]:[AFP]])-Tabla20[[#This Row],[sneto]]</f>
        <v>25</v>
      </c>
      <c r="T556" s="42">
        <f>_xlfn.XLOOKUP(Tabla20[[#This Row],[COD]],TMES[COD],TMES[sneto])</f>
        <v>9384</v>
      </c>
      <c r="U556" s="28" t="str">
        <f>_xlfn.XLOOKUP(Tabla20[[#This Row],[cedula]],Tabla11[Numero Documento],Tabla11[GEN])</f>
        <v>M</v>
      </c>
      <c r="V556" s="29" t="str">
        <f>_xlfn.XLOOKUP(Tabla20[[#This Row],[cedula]],TMODELO[Numero Documento],TMODELO[Lugar Funciones Codigo])</f>
        <v>01.83.02</v>
      </c>
    </row>
    <row r="557" spans="1:22" hidden="1">
      <c r="A557" s="38" t="s">
        <v>3052</v>
      </c>
      <c r="B557" s="38" t="s">
        <v>11</v>
      </c>
      <c r="C557" s="38" t="s">
        <v>3088</v>
      </c>
      <c r="D557" s="38" t="str">
        <f>Tabla20[[#This Row],[cedula]]&amp;Tabla20[[#This Row],[ctapresup]]</f>
        <v>093006770292.1.1.1.01</v>
      </c>
      <c r="E557" s="38" t="s">
        <v>2109</v>
      </c>
      <c r="F557" s="38" t="str">
        <f>_xlfn.XLOOKUP(Tabla20[[#This Row],[cedula]],TMODELO[Numero Documento],TMODELO[Empleado])</f>
        <v>GLORIS ARIANNY HERRERA RODRIGUEZ</v>
      </c>
      <c r="G557" s="38" t="str">
        <f>_xlfn.XLOOKUP(Tabla20[[#This Row],[cedula]],TMODELO[Numero Documento],TMODELO[Cargo])</f>
        <v>MAESTRO (A)</v>
      </c>
      <c r="H557" s="38" t="str">
        <f>_xlfn.XLOOKUP(Tabla20[[#This Row],[cedula]],TMODELO[Numero Documento],TMODELO[Lugar Funciones])</f>
        <v>VICEMINISTERIO DE CREATIVIDAD Y FORMACION ARTISTICA</v>
      </c>
      <c r="I557" s="45" t="str">
        <f>_xlfn.XLOOKUP(Tabla20[[#This Row],[cedula]],TCARRERA[CEDULA],TCARRERA[CATEGORIA DEL SERVIDOR],"")</f>
        <v/>
      </c>
      <c r="J557" s="45" t="str">
        <f>Tabla20[[#This Row],[TIPO]]</f>
        <v>FIJO</v>
      </c>
      <c r="K55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7" s="24" t="str">
        <f>IF(Tabla20[[#This Row],[CARRERA]]="CARRERA ADMINISTRATIVA",Tabla20[[#This Row],[CARRERA]],Tabla20[[#This Row],[STATUS]])</f>
        <v>FIJO</v>
      </c>
      <c r="M557" s="35" t="str">
        <f>IF(Tabla20[[#This Row],[TIPO]]="Temporales",_xlfn.XLOOKUP(Tabla20[[#This Row],[NOMBRE Y APELLIDO]],TFECHAS[NOMBRE Y APELLIDO],TFECHAS[DESDE]),"")</f>
        <v/>
      </c>
      <c r="N557" s="35" t="str">
        <f>IF(Tabla20[[#This Row],[TIPO]]="Temporales",_xlfn.XLOOKUP(Tabla20[[#This Row],[NOMBRE Y APELLIDO]],TFECHAS[NOMBRE Y APELLIDO],TFECHAS[HASTA]),"")</f>
        <v/>
      </c>
      <c r="O557" s="39">
        <f>_xlfn.XLOOKUP(Tabla20[[#This Row],[COD]],TMES[COD],TMES[sbruto])</f>
        <v>10000</v>
      </c>
      <c r="P557" s="44">
        <f>_xlfn.XLOOKUP(Tabla20[[#This Row],[COD]],TMES[COD],TMES[ISR])</f>
        <v>0</v>
      </c>
      <c r="Q557" s="40">
        <f>_xlfn.XLOOKUP(Tabla20[[#This Row],[COD]],TMES[COD],TMES[SFS])</f>
        <v>304</v>
      </c>
      <c r="R557" s="40">
        <f>_xlfn.XLOOKUP(Tabla20[[#This Row],[COD]],TMES[COD],TMES[AFP])</f>
        <v>287</v>
      </c>
      <c r="S557" s="40">
        <f>Tabla20[[#This Row],[sbruto]]-SUM(Tabla20[[#This Row],[ISR]:[AFP]])-Tabla20[[#This Row],[sneto]]</f>
        <v>25</v>
      </c>
      <c r="T557" s="40">
        <f>_xlfn.XLOOKUP(Tabla20[[#This Row],[COD]],TMES[COD],TMES[sneto])</f>
        <v>9384</v>
      </c>
      <c r="U557" s="28" t="str">
        <f>_xlfn.XLOOKUP(Tabla20[[#This Row],[cedula]],Tabla11[Numero Documento],Tabla11[GEN])</f>
        <v>F</v>
      </c>
      <c r="V557" s="29" t="str">
        <f>_xlfn.XLOOKUP(Tabla20[[#This Row],[cedula]],TMODELO[Numero Documento],TMODELO[Lugar Funciones Codigo])</f>
        <v>01.83.02</v>
      </c>
    </row>
    <row r="558" spans="1:22" hidden="1">
      <c r="A558" s="38" t="s">
        <v>3052</v>
      </c>
      <c r="B558" s="38" t="s">
        <v>11</v>
      </c>
      <c r="C558" s="38" t="s">
        <v>3088</v>
      </c>
      <c r="D558" s="38" t="str">
        <f>Tabla20[[#This Row],[cedula]]&amp;Tabla20[[#This Row],[ctapresup]]</f>
        <v>001098686872.1.1.1.01</v>
      </c>
      <c r="E558" s="38" t="s">
        <v>2116</v>
      </c>
      <c r="F558" s="38" t="str">
        <f>_xlfn.XLOOKUP(Tabla20[[#This Row],[cedula]],TMODELO[Numero Documento],TMODELO[Empleado])</f>
        <v>HELEN ELIZABETH OZUNA CASTILLO</v>
      </c>
      <c r="G558" s="38" t="str">
        <f>_xlfn.XLOOKUP(Tabla20[[#This Row],[cedula]],TMODELO[Numero Documento],TMODELO[Cargo])</f>
        <v>GESTORA CULTURAL</v>
      </c>
      <c r="H558" s="38" t="str">
        <f>_xlfn.XLOOKUP(Tabla20[[#This Row],[cedula]],TMODELO[Numero Documento],TMODELO[Lugar Funciones])</f>
        <v>VICEMINISTERIO DE CREATIVIDAD Y FORMACION ARTISTICA</v>
      </c>
      <c r="I558" s="45" t="str">
        <f>_xlfn.XLOOKUP(Tabla20[[#This Row],[cedula]],TCARRERA[CEDULA],TCARRERA[CATEGORIA DEL SERVIDOR],"")</f>
        <v/>
      </c>
      <c r="J558" s="45" t="str">
        <f>Tabla20[[#This Row],[TIPO]]</f>
        <v>FIJO</v>
      </c>
      <c r="K5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8" s="24" t="str">
        <f>IF(Tabla20[[#This Row],[CARRERA]]="CARRERA ADMINISTRATIVA",Tabla20[[#This Row],[CARRERA]],Tabla20[[#This Row],[STATUS]])</f>
        <v>FIJO</v>
      </c>
      <c r="M558" s="35" t="str">
        <f>IF(Tabla20[[#This Row],[TIPO]]="Temporales",_xlfn.XLOOKUP(Tabla20[[#This Row],[NOMBRE Y APELLIDO]],TFECHAS[NOMBRE Y APELLIDO],TFECHAS[DESDE]),"")</f>
        <v/>
      </c>
      <c r="N558" s="35" t="str">
        <f>IF(Tabla20[[#This Row],[TIPO]]="Temporales",_xlfn.XLOOKUP(Tabla20[[#This Row],[NOMBRE Y APELLIDO]],TFECHAS[NOMBRE Y APELLIDO],TFECHAS[HASTA]),"")</f>
        <v/>
      </c>
      <c r="O558" s="39">
        <f>_xlfn.XLOOKUP(Tabla20[[#This Row],[COD]],TMES[COD],TMES[sbruto])</f>
        <v>10000</v>
      </c>
      <c r="P558" s="44">
        <f>_xlfn.XLOOKUP(Tabla20[[#This Row],[COD]],TMES[COD],TMES[ISR])</f>
        <v>0</v>
      </c>
      <c r="Q558" s="40">
        <f>_xlfn.XLOOKUP(Tabla20[[#This Row],[COD]],TMES[COD],TMES[SFS])</f>
        <v>304</v>
      </c>
      <c r="R558" s="40">
        <f>_xlfn.XLOOKUP(Tabla20[[#This Row],[COD]],TMES[COD],TMES[AFP])</f>
        <v>287</v>
      </c>
      <c r="S558" s="40">
        <f>Tabla20[[#This Row],[sbruto]]-SUM(Tabla20[[#This Row],[ISR]:[AFP]])-Tabla20[[#This Row],[sneto]]</f>
        <v>5568.3600000000006</v>
      </c>
      <c r="T558" s="40">
        <f>_xlfn.XLOOKUP(Tabla20[[#This Row],[COD]],TMES[COD],TMES[sneto])</f>
        <v>3840.64</v>
      </c>
      <c r="U558" s="28" t="str">
        <f>_xlfn.XLOOKUP(Tabla20[[#This Row],[cedula]],Tabla11[Numero Documento],Tabla11[GEN])</f>
        <v>F</v>
      </c>
      <c r="V558" s="29" t="str">
        <f>_xlfn.XLOOKUP(Tabla20[[#This Row],[cedula]],TMODELO[Numero Documento],TMODELO[Lugar Funciones Codigo])</f>
        <v>01.83.02</v>
      </c>
    </row>
    <row r="559" spans="1:22" hidden="1">
      <c r="A559" s="38" t="s">
        <v>3052</v>
      </c>
      <c r="B559" s="38" t="s">
        <v>11</v>
      </c>
      <c r="C559" s="38" t="s">
        <v>3088</v>
      </c>
      <c r="D559" s="38" t="str">
        <f>Tabla20[[#This Row],[cedula]]&amp;Tabla20[[#This Row],[ctapresup]]</f>
        <v>001167733182.1.1.1.01</v>
      </c>
      <c r="E559" s="38" t="s">
        <v>2155</v>
      </c>
      <c r="F559" s="38" t="str">
        <f>_xlfn.XLOOKUP(Tabla20[[#This Row],[cedula]],TMODELO[Numero Documento],TMODELO[Empleado])</f>
        <v>KATHERINE JOHANNA GUTIERREZ FIGUEREO</v>
      </c>
      <c r="G559" s="38" t="str">
        <f>_xlfn.XLOOKUP(Tabla20[[#This Row],[cedula]],TMODELO[Numero Documento],TMODELO[Cargo])</f>
        <v>MAESTRO (A)</v>
      </c>
      <c r="H559" s="38" t="str">
        <f>_xlfn.XLOOKUP(Tabla20[[#This Row],[cedula]],TMODELO[Numero Documento],TMODELO[Lugar Funciones])</f>
        <v>VICEMINISTERIO DE CREATIVIDAD Y FORMACION ARTISTICA</v>
      </c>
      <c r="I559" s="45" t="str">
        <f>_xlfn.XLOOKUP(Tabla20[[#This Row],[cedula]],TCARRERA[CEDULA],TCARRERA[CATEGORIA DEL SERVIDOR],"")</f>
        <v/>
      </c>
      <c r="J559" s="45" t="str">
        <f>Tabla20[[#This Row],[TIPO]]</f>
        <v>FIJO</v>
      </c>
      <c r="K55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9" s="24" t="str">
        <f>IF(Tabla20[[#This Row],[CARRERA]]="CARRERA ADMINISTRATIVA",Tabla20[[#This Row],[CARRERA]],Tabla20[[#This Row],[STATUS]])</f>
        <v>FIJO</v>
      </c>
      <c r="M559" s="35" t="str">
        <f>IF(Tabla20[[#This Row],[TIPO]]="Temporales",_xlfn.XLOOKUP(Tabla20[[#This Row],[NOMBRE Y APELLIDO]],TFECHAS[NOMBRE Y APELLIDO],TFECHAS[DESDE]),"")</f>
        <v/>
      </c>
      <c r="N559" s="35" t="str">
        <f>IF(Tabla20[[#This Row],[TIPO]]="Temporales",_xlfn.XLOOKUP(Tabla20[[#This Row],[NOMBRE Y APELLIDO]],TFECHAS[NOMBRE Y APELLIDO],TFECHAS[HASTA]),"")</f>
        <v/>
      </c>
      <c r="O559" s="39">
        <f>_xlfn.XLOOKUP(Tabla20[[#This Row],[COD]],TMES[COD],TMES[sbruto])</f>
        <v>10000</v>
      </c>
      <c r="P559" s="44">
        <f>_xlfn.XLOOKUP(Tabla20[[#This Row],[COD]],TMES[COD],TMES[ISR])</f>
        <v>0</v>
      </c>
      <c r="Q559" s="40">
        <f>_xlfn.XLOOKUP(Tabla20[[#This Row],[COD]],TMES[COD],TMES[SFS])</f>
        <v>304</v>
      </c>
      <c r="R559" s="40">
        <f>_xlfn.XLOOKUP(Tabla20[[#This Row],[COD]],TMES[COD],TMES[AFP])</f>
        <v>287</v>
      </c>
      <c r="S559" s="40">
        <f>Tabla20[[#This Row],[sbruto]]-SUM(Tabla20[[#This Row],[ISR]:[AFP]])-Tabla20[[#This Row],[sneto]]</f>
        <v>25</v>
      </c>
      <c r="T559" s="40">
        <f>_xlfn.XLOOKUP(Tabla20[[#This Row],[COD]],TMES[COD],TMES[sneto])</f>
        <v>9384</v>
      </c>
      <c r="U559" s="28" t="str">
        <f>_xlfn.XLOOKUP(Tabla20[[#This Row],[cedula]],Tabla11[Numero Documento],Tabla11[GEN])</f>
        <v>F</v>
      </c>
      <c r="V559" s="29" t="str">
        <f>_xlfn.XLOOKUP(Tabla20[[#This Row],[cedula]],TMODELO[Numero Documento],TMODELO[Lugar Funciones Codigo])</f>
        <v>01.83.02</v>
      </c>
    </row>
    <row r="560" spans="1:22" hidden="1">
      <c r="A560" s="38" t="s">
        <v>3052</v>
      </c>
      <c r="B560" s="38" t="s">
        <v>11</v>
      </c>
      <c r="C560" s="38" t="s">
        <v>3088</v>
      </c>
      <c r="D560" s="38" t="str">
        <f>Tabla20[[#This Row],[cedula]]&amp;Tabla20[[#This Row],[ctapresup]]</f>
        <v>225001006762.1.1.1.01</v>
      </c>
      <c r="E560" s="38" t="s">
        <v>2163</v>
      </c>
      <c r="F560" s="38" t="str">
        <f>_xlfn.XLOOKUP(Tabla20[[#This Row],[cedula]],TMODELO[Numero Documento],TMODELO[Empleado])</f>
        <v>LENIN ALEXANDER PERALTA PEREZ</v>
      </c>
      <c r="G560" s="38" t="str">
        <f>_xlfn.XLOOKUP(Tabla20[[#This Row],[cedula]],TMODELO[Numero Documento],TMODELO[Cargo])</f>
        <v>PROFESOR (A)</v>
      </c>
      <c r="H560" s="38" t="str">
        <f>_xlfn.XLOOKUP(Tabla20[[#This Row],[cedula]],TMODELO[Numero Documento],TMODELO[Lugar Funciones])</f>
        <v>VICEMINISTERIO DE CREATIVIDAD Y FORMACION ARTISTICA</v>
      </c>
      <c r="I560" s="45" t="str">
        <f>_xlfn.XLOOKUP(Tabla20[[#This Row],[cedula]],TCARRERA[CEDULA],TCARRERA[CATEGORIA DEL SERVIDOR],"")</f>
        <v/>
      </c>
      <c r="J560" s="45" t="str">
        <f>Tabla20[[#This Row],[TIPO]]</f>
        <v>FIJO</v>
      </c>
      <c r="K5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0" s="24" t="str">
        <f>IF(Tabla20[[#This Row],[CARRERA]]="CARRERA ADMINISTRATIVA",Tabla20[[#This Row],[CARRERA]],Tabla20[[#This Row],[STATUS]])</f>
        <v>FIJO</v>
      </c>
      <c r="M560" s="35" t="str">
        <f>IF(Tabla20[[#This Row],[TIPO]]="Temporales",_xlfn.XLOOKUP(Tabla20[[#This Row],[NOMBRE Y APELLIDO]],TFECHAS[NOMBRE Y APELLIDO],TFECHAS[DESDE]),"")</f>
        <v/>
      </c>
      <c r="N560" s="35" t="str">
        <f>IF(Tabla20[[#This Row],[TIPO]]="Temporales",_xlfn.XLOOKUP(Tabla20[[#This Row],[NOMBRE Y APELLIDO]],TFECHAS[NOMBRE Y APELLIDO],TFECHAS[HASTA]),"")</f>
        <v/>
      </c>
      <c r="O560" s="39">
        <f>_xlfn.XLOOKUP(Tabla20[[#This Row],[COD]],TMES[COD],TMES[sbruto])</f>
        <v>10000</v>
      </c>
      <c r="P560" s="44">
        <f>_xlfn.XLOOKUP(Tabla20[[#This Row],[COD]],TMES[COD],TMES[ISR])</f>
        <v>0</v>
      </c>
      <c r="Q560" s="40">
        <f>_xlfn.XLOOKUP(Tabla20[[#This Row],[COD]],TMES[COD],TMES[SFS])</f>
        <v>304</v>
      </c>
      <c r="R560" s="40">
        <f>_xlfn.XLOOKUP(Tabla20[[#This Row],[COD]],TMES[COD],TMES[AFP])</f>
        <v>287</v>
      </c>
      <c r="S560" s="40">
        <f>Tabla20[[#This Row],[sbruto]]-SUM(Tabla20[[#This Row],[ISR]:[AFP]])-Tabla20[[#This Row],[sneto]]</f>
        <v>25</v>
      </c>
      <c r="T560" s="40">
        <f>_xlfn.XLOOKUP(Tabla20[[#This Row],[COD]],TMES[COD],TMES[sneto])</f>
        <v>9384</v>
      </c>
      <c r="U560" s="28" t="str">
        <f>_xlfn.XLOOKUP(Tabla20[[#This Row],[cedula]],Tabla11[Numero Documento],Tabla11[GEN])</f>
        <v>M</v>
      </c>
      <c r="V560" s="29" t="str">
        <f>_xlfn.XLOOKUP(Tabla20[[#This Row],[cedula]],TMODELO[Numero Documento],TMODELO[Lugar Funciones Codigo])</f>
        <v>01.83.02</v>
      </c>
    </row>
    <row r="561" spans="1:22" hidden="1">
      <c r="A561" s="38" t="s">
        <v>3052</v>
      </c>
      <c r="B561" s="38" t="s">
        <v>11</v>
      </c>
      <c r="C561" s="38" t="s">
        <v>3088</v>
      </c>
      <c r="D561" s="38" t="str">
        <f>Tabla20[[#This Row],[cedula]]&amp;Tabla20[[#This Row],[ctapresup]]</f>
        <v>054008735422.1.1.1.01</v>
      </c>
      <c r="E561" s="38" t="s">
        <v>2172</v>
      </c>
      <c r="F561" s="38" t="str">
        <f>_xlfn.XLOOKUP(Tabla20[[#This Row],[cedula]],TMODELO[Numero Documento],TMODELO[Empleado])</f>
        <v>LUIS ESTEBAN ARIAS</v>
      </c>
      <c r="G561" s="38" t="str">
        <f>_xlfn.XLOOKUP(Tabla20[[#This Row],[cedula]],TMODELO[Numero Documento],TMODELO[Cargo])</f>
        <v>PROFESOR DE MUSICA</v>
      </c>
      <c r="H561" s="38" t="str">
        <f>_xlfn.XLOOKUP(Tabla20[[#This Row],[cedula]],TMODELO[Numero Documento],TMODELO[Lugar Funciones])</f>
        <v>VICEMINISTERIO DE CREATIVIDAD Y FORMACION ARTISTICA</v>
      </c>
      <c r="I561" s="45" t="str">
        <f>_xlfn.XLOOKUP(Tabla20[[#This Row],[cedula]],TCARRERA[CEDULA],TCARRERA[CATEGORIA DEL SERVIDOR],"")</f>
        <v/>
      </c>
      <c r="J561" s="45" t="str">
        <f>Tabla20[[#This Row],[TIPO]]</f>
        <v>FIJO</v>
      </c>
      <c r="K5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1" s="24" t="str">
        <f>IF(Tabla20[[#This Row],[CARRERA]]="CARRERA ADMINISTRATIVA",Tabla20[[#This Row],[CARRERA]],Tabla20[[#This Row],[STATUS]])</f>
        <v>FIJO</v>
      </c>
      <c r="M561" s="35" t="str">
        <f>IF(Tabla20[[#This Row],[TIPO]]="Temporales",_xlfn.XLOOKUP(Tabla20[[#This Row],[NOMBRE Y APELLIDO]],TFECHAS[NOMBRE Y APELLIDO],TFECHAS[DESDE]),"")</f>
        <v/>
      </c>
      <c r="N561" s="35" t="str">
        <f>IF(Tabla20[[#This Row],[TIPO]]="Temporales",_xlfn.XLOOKUP(Tabla20[[#This Row],[NOMBRE Y APELLIDO]],TFECHAS[NOMBRE Y APELLIDO],TFECHAS[HASTA]),"")</f>
        <v/>
      </c>
      <c r="O561" s="39">
        <f>_xlfn.XLOOKUP(Tabla20[[#This Row],[COD]],TMES[COD],TMES[sbruto])</f>
        <v>10000</v>
      </c>
      <c r="P561" s="44">
        <f>_xlfn.XLOOKUP(Tabla20[[#This Row],[COD]],TMES[COD],TMES[ISR])</f>
        <v>0</v>
      </c>
      <c r="Q561" s="40">
        <f>_xlfn.XLOOKUP(Tabla20[[#This Row],[COD]],TMES[COD],TMES[SFS])</f>
        <v>304</v>
      </c>
      <c r="R561" s="40">
        <f>_xlfn.XLOOKUP(Tabla20[[#This Row],[COD]],TMES[COD],TMES[AFP])</f>
        <v>287</v>
      </c>
      <c r="S561" s="40">
        <f>Tabla20[[#This Row],[sbruto]]-SUM(Tabla20[[#This Row],[ISR]:[AFP]])-Tabla20[[#This Row],[sneto]]</f>
        <v>1537.4499999999998</v>
      </c>
      <c r="T561" s="40">
        <f>_xlfn.XLOOKUP(Tabla20[[#This Row],[COD]],TMES[COD],TMES[sneto])</f>
        <v>7871.55</v>
      </c>
      <c r="U561" s="28" t="str">
        <f>_xlfn.XLOOKUP(Tabla20[[#This Row],[cedula]],Tabla11[Numero Documento],Tabla11[GEN])</f>
        <v>M</v>
      </c>
      <c r="V561" s="29" t="str">
        <f>_xlfn.XLOOKUP(Tabla20[[#This Row],[cedula]],TMODELO[Numero Documento],TMODELO[Lugar Funciones Codigo])</f>
        <v>01.83.02</v>
      </c>
    </row>
    <row r="562" spans="1:22" hidden="1">
      <c r="A562" s="38" t="s">
        <v>3052</v>
      </c>
      <c r="B562" s="38" t="s">
        <v>11</v>
      </c>
      <c r="C562" s="38" t="s">
        <v>3088</v>
      </c>
      <c r="D562" s="38" t="str">
        <f>Tabla20[[#This Row],[cedula]]&amp;Tabla20[[#This Row],[ctapresup]]</f>
        <v>001090991922.1.1.1.01</v>
      </c>
      <c r="E562" s="38" t="s">
        <v>2193</v>
      </c>
      <c r="F562" s="38" t="str">
        <f>_xlfn.XLOOKUP(Tabla20[[#This Row],[cedula]],TMODELO[Numero Documento],TMODELO[Empleado])</f>
        <v>MIGUEL ANGEL PADUA</v>
      </c>
      <c r="G562" s="38" t="str">
        <f>_xlfn.XLOOKUP(Tabla20[[#This Row],[cedula]],TMODELO[Numero Documento],TMODELO[Cargo])</f>
        <v>MAESTRO (A)</v>
      </c>
      <c r="H562" s="38" t="str">
        <f>_xlfn.XLOOKUP(Tabla20[[#This Row],[cedula]],TMODELO[Numero Documento],TMODELO[Lugar Funciones])</f>
        <v>VICEMINISTERIO DE CREATIVIDAD Y FORMACION ARTISTICA</v>
      </c>
      <c r="I562" s="45" t="str">
        <f>_xlfn.XLOOKUP(Tabla20[[#This Row],[cedula]],TCARRERA[CEDULA],TCARRERA[CATEGORIA DEL SERVIDOR],"")</f>
        <v/>
      </c>
      <c r="J562" s="45" t="str">
        <f>Tabla20[[#This Row],[TIPO]]</f>
        <v>FIJO</v>
      </c>
      <c r="K56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2" s="24" t="str">
        <f>IF(Tabla20[[#This Row],[CARRERA]]="CARRERA ADMINISTRATIVA",Tabla20[[#This Row],[CARRERA]],Tabla20[[#This Row],[STATUS]])</f>
        <v>FIJO</v>
      </c>
      <c r="M562" s="34" t="str">
        <f>IF(Tabla20[[#This Row],[TIPO]]="Temporales",_xlfn.XLOOKUP(Tabla20[[#This Row],[NOMBRE Y APELLIDO]],TFECHAS[NOMBRE Y APELLIDO],TFECHAS[DESDE]),"")</f>
        <v/>
      </c>
      <c r="N562" s="34" t="str">
        <f>IF(Tabla20[[#This Row],[TIPO]]="Temporales",_xlfn.XLOOKUP(Tabla20[[#This Row],[NOMBRE Y APELLIDO]],TFECHAS[NOMBRE Y APELLIDO],TFECHAS[HASTA]),"")</f>
        <v/>
      </c>
      <c r="O562" s="39">
        <f>_xlfn.XLOOKUP(Tabla20[[#This Row],[COD]],TMES[COD],TMES[sbruto])</f>
        <v>10000</v>
      </c>
      <c r="P562" s="44">
        <f>_xlfn.XLOOKUP(Tabla20[[#This Row],[COD]],TMES[COD],TMES[ISR])</f>
        <v>1411.35</v>
      </c>
      <c r="Q562" s="40">
        <f>_xlfn.XLOOKUP(Tabla20[[#This Row],[COD]],TMES[COD],TMES[SFS])</f>
        <v>304</v>
      </c>
      <c r="R562" s="40">
        <f>_xlfn.XLOOKUP(Tabla20[[#This Row],[COD]],TMES[COD],TMES[AFP])</f>
        <v>287</v>
      </c>
      <c r="S562" s="40">
        <f>Tabla20[[#This Row],[sbruto]]-SUM(Tabla20[[#This Row],[ISR]:[AFP]])-Tabla20[[#This Row],[sneto]]</f>
        <v>7897.65</v>
      </c>
      <c r="T562" s="40">
        <f>_xlfn.XLOOKUP(Tabla20[[#This Row],[COD]],TMES[COD],TMES[sneto])</f>
        <v>100</v>
      </c>
      <c r="U562" s="28" t="str">
        <f>_xlfn.XLOOKUP(Tabla20[[#This Row],[cedula]],Tabla11[Numero Documento],Tabla11[GEN])</f>
        <v>M</v>
      </c>
      <c r="V562" s="29" t="str">
        <f>_xlfn.XLOOKUP(Tabla20[[#This Row],[cedula]],TMODELO[Numero Documento],TMODELO[Lugar Funciones Codigo])</f>
        <v>01.83.02</v>
      </c>
    </row>
    <row r="563" spans="1:22" hidden="1">
      <c r="A563" s="38" t="s">
        <v>3052</v>
      </c>
      <c r="B563" s="38" t="s">
        <v>11</v>
      </c>
      <c r="C563" s="38" t="s">
        <v>3088</v>
      </c>
      <c r="D563" s="38" t="str">
        <f>Tabla20[[#This Row],[cedula]]&amp;Tabla20[[#This Row],[ctapresup]]</f>
        <v>001070683142.1.1.1.01</v>
      </c>
      <c r="E563" s="38" t="s">
        <v>3058</v>
      </c>
      <c r="F563" s="38" t="str">
        <f>_xlfn.XLOOKUP(Tabla20[[#This Row],[cedula]],TMODELO[Numero Documento],TMODELO[Empleado])</f>
        <v>NELSON GOMEZ PEREZ</v>
      </c>
      <c r="G563" s="38" t="str">
        <f>_xlfn.XLOOKUP(Tabla20[[#This Row],[cedula]],TMODELO[Numero Documento],TMODELO[Cargo])</f>
        <v>MENSAJERO EXTERNO</v>
      </c>
      <c r="H563" s="38" t="str">
        <f>_xlfn.XLOOKUP(Tabla20[[#This Row],[cedula]],TMODELO[Numero Documento],TMODELO[Lugar Funciones])</f>
        <v>VICEMINISTERIO DE CREATIVIDAD Y FORMACION ARTISTICA</v>
      </c>
      <c r="I563" s="45" t="str">
        <f>_xlfn.XLOOKUP(Tabla20[[#This Row],[cedula]],TCARRERA[CEDULA],TCARRERA[CATEGORIA DEL SERVIDOR],"")</f>
        <v/>
      </c>
      <c r="J563" s="45" t="str">
        <f>Tabla20[[#This Row],[TIPO]]</f>
        <v>FIJO</v>
      </c>
      <c r="K56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63" s="24" t="str">
        <f>IF(Tabla20[[#This Row],[CARRERA]]="CARRERA ADMINISTRATIVA",Tabla20[[#This Row],[CARRERA]],Tabla20[[#This Row],[STATUS]])</f>
        <v>ESTATUTO SIMPLIFICADO</v>
      </c>
      <c r="M563" s="35" t="str">
        <f>IF(Tabla20[[#This Row],[TIPO]]="Temporales",_xlfn.XLOOKUP(Tabla20[[#This Row],[NOMBRE Y APELLIDO]],TFECHAS[NOMBRE Y APELLIDO],TFECHAS[DESDE]),"")</f>
        <v/>
      </c>
      <c r="N563" s="35" t="str">
        <f>IF(Tabla20[[#This Row],[TIPO]]="Temporales",_xlfn.XLOOKUP(Tabla20[[#This Row],[NOMBRE Y APELLIDO]],TFECHAS[NOMBRE Y APELLIDO],TFECHAS[HASTA]),"")</f>
        <v/>
      </c>
      <c r="O563" s="39">
        <f>_xlfn.XLOOKUP(Tabla20[[#This Row],[COD]],TMES[COD],TMES[sbruto])</f>
        <v>10000</v>
      </c>
      <c r="P563" s="42">
        <f>_xlfn.XLOOKUP(Tabla20[[#This Row],[COD]],TMES[COD],TMES[ISR])</f>
        <v>0</v>
      </c>
      <c r="Q563" s="40">
        <f>_xlfn.XLOOKUP(Tabla20[[#This Row],[COD]],TMES[COD],TMES[SFS])</f>
        <v>304</v>
      </c>
      <c r="R563" s="40">
        <f>_xlfn.XLOOKUP(Tabla20[[#This Row],[COD]],TMES[COD],TMES[AFP])</f>
        <v>287</v>
      </c>
      <c r="S563" s="40">
        <f>Tabla20[[#This Row],[sbruto]]-SUM(Tabla20[[#This Row],[ISR]:[AFP]])-Tabla20[[#This Row],[sneto]]</f>
        <v>25</v>
      </c>
      <c r="T563" s="40">
        <f>_xlfn.XLOOKUP(Tabla20[[#This Row],[COD]],TMES[COD],TMES[sneto])</f>
        <v>9384</v>
      </c>
      <c r="U563" s="28" t="str">
        <f>_xlfn.XLOOKUP(Tabla20[[#This Row],[cedula]],Tabla11[Numero Documento],Tabla11[GEN])</f>
        <v>M</v>
      </c>
      <c r="V563" s="29" t="str">
        <f>_xlfn.XLOOKUP(Tabla20[[#This Row],[cedula]],TMODELO[Numero Documento],TMODELO[Lugar Funciones Codigo])</f>
        <v>01.83.02</v>
      </c>
    </row>
    <row r="564" spans="1:22" hidden="1">
      <c r="A564" s="38" t="s">
        <v>3052</v>
      </c>
      <c r="B564" s="38" t="s">
        <v>11</v>
      </c>
      <c r="C564" s="38" t="s">
        <v>3088</v>
      </c>
      <c r="D564" s="38" t="str">
        <f>Tabla20[[#This Row],[cedula]]&amp;Tabla20[[#This Row],[ctapresup]]</f>
        <v>402247717542.1.1.1.01</v>
      </c>
      <c r="E564" s="38" t="s">
        <v>2211</v>
      </c>
      <c r="F564" s="38" t="str">
        <f>_xlfn.XLOOKUP(Tabla20[[#This Row],[cedula]],TMODELO[Numero Documento],TMODELO[Empleado])</f>
        <v>PATRICIA BAUTISTA FELIZ</v>
      </c>
      <c r="G564" s="38" t="str">
        <f>_xlfn.XLOOKUP(Tabla20[[#This Row],[cedula]],TMODELO[Numero Documento],TMODELO[Cargo])</f>
        <v>CONSERJE</v>
      </c>
      <c r="H564" s="38" t="str">
        <f>_xlfn.XLOOKUP(Tabla20[[#This Row],[cedula]],TMODELO[Numero Documento],TMODELO[Lugar Funciones])</f>
        <v>VICEMINISTERIO DE CREATIVIDAD Y FORMACION ARTISTICA</v>
      </c>
      <c r="I564" s="45" t="str">
        <f>_xlfn.XLOOKUP(Tabla20[[#This Row],[cedula]],TCARRERA[CEDULA],TCARRERA[CATEGORIA DEL SERVIDOR],"")</f>
        <v/>
      </c>
      <c r="J564" s="45" t="str">
        <f>Tabla20[[#This Row],[TIPO]]</f>
        <v>FIJO</v>
      </c>
      <c r="K5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64" s="24" t="str">
        <f>IF(Tabla20[[#This Row],[CARRERA]]="CARRERA ADMINISTRATIVA",Tabla20[[#This Row],[CARRERA]],Tabla20[[#This Row],[STATUS]])</f>
        <v>ESTATUTO SIMPLIFICADO</v>
      </c>
      <c r="M564" s="35" t="str">
        <f>IF(Tabla20[[#This Row],[TIPO]]="Temporales",_xlfn.XLOOKUP(Tabla20[[#This Row],[NOMBRE Y APELLIDO]],TFECHAS[NOMBRE Y APELLIDO],TFECHAS[DESDE]),"")</f>
        <v/>
      </c>
      <c r="N564" s="35" t="str">
        <f>IF(Tabla20[[#This Row],[TIPO]]="Temporales",_xlfn.XLOOKUP(Tabla20[[#This Row],[NOMBRE Y APELLIDO]],TFECHAS[NOMBRE Y APELLIDO],TFECHAS[HASTA]),"")</f>
        <v/>
      </c>
      <c r="O564" s="39">
        <f>_xlfn.XLOOKUP(Tabla20[[#This Row],[COD]],TMES[COD],TMES[sbruto])</f>
        <v>10000</v>
      </c>
      <c r="P564" s="44">
        <f>_xlfn.XLOOKUP(Tabla20[[#This Row],[COD]],TMES[COD],TMES[ISR])</f>
        <v>0</v>
      </c>
      <c r="Q564" s="40">
        <f>_xlfn.XLOOKUP(Tabla20[[#This Row],[COD]],TMES[COD],TMES[SFS])</f>
        <v>304</v>
      </c>
      <c r="R564" s="40">
        <f>_xlfn.XLOOKUP(Tabla20[[#This Row],[COD]],TMES[COD],TMES[AFP])</f>
        <v>287</v>
      </c>
      <c r="S564" s="40">
        <f>Tabla20[[#This Row],[sbruto]]-SUM(Tabla20[[#This Row],[ISR]:[AFP]])-Tabla20[[#This Row],[sneto]]</f>
        <v>25</v>
      </c>
      <c r="T564" s="40">
        <f>_xlfn.XLOOKUP(Tabla20[[#This Row],[COD]],TMES[COD],TMES[sneto])</f>
        <v>9384</v>
      </c>
      <c r="U564" s="28" t="str">
        <f>_xlfn.XLOOKUP(Tabla20[[#This Row],[cedula]],Tabla11[Numero Documento],Tabla11[GEN])</f>
        <v>F</v>
      </c>
      <c r="V564" s="29" t="str">
        <f>_xlfn.XLOOKUP(Tabla20[[#This Row],[cedula]],TMODELO[Numero Documento],TMODELO[Lugar Funciones Codigo])</f>
        <v>01.83.02</v>
      </c>
    </row>
    <row r="565" spans="1:22" hidden="1">
      <c r="A565" s="38" t="s">
        <v>3052</v>
      </c>
      <c r="B565" s="38" t="s">
        <v>11</v>
      </c>
      <c r="C565" s="38" t="s">
        <v>3088</v>
      </c>
      <c r="D565" s="38" t="str">
        <f>Tabla20[[#This Row],[cedula]]&amp;Tabla20[[#This Row],[ctapresup]]</f>
        <v>023007696562.1.1.1.01</v>
      </c>
      <c r="E565" s="38" t="s">
        <v>2216</v>
      </c>
      <c r="F565" s="38" t="str">
        <f>_xlfn.XLOOKUP(Tabla20[[#This Row],[cedula]],TMODELO[Numero Documento],TMODELO[Empleado])</f>
        <v>PEDRO LAKE</v>
      </c>
      <c r="G565" s="38" t="str">
        <f>_xlfn.XLOOKUP(Tabla20[[#This Row],[cedula]],TMODELO[Numero Documento],TMODELO[Cargo])</f>
        <v>PROFESOR DE MUSICA</v>
      </c>
      <c r="H565" s="38" t="str">
        <f>_xlfn.XLOOKUP(Tabla20[[#This Row],[cedula]],TMODELO[Numero Documento],TMODELO[Lugar Funciones])</f>
        <v>VICEMINISTERIO DE CREATIVIDAD Y FORMACION ARTISTICA</v>
      </c>
      <c r="I565" s="45" t="str">
        <f>_xlfn.XLOOKUP(Tabla20[[#This Row],[cedula]],TCARRERA[CEDULA],TCARRERA[CATEGORIA DEL SERVIDOR],"")</f>
        <v/>
      </c>
      <c r="J565" s="45" t="str">
        <f>Tabla20[[#This Row],[TIPO]]</f>
        <v>FIJO</v>
      </c>
      <c r="K56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5" s="24" t="str">
        <f>IF(Tabla20[[#This Row],[CARRERA]]="CARRERA ADMINISTRATIVA",Tabla20[[#This Row],[CARRERA]],Tabla20[[#This Row],[STATUS]])</f>
        <v>FIJO</v>
      </c>
      <c r="M565" s="35" t="str">
        <f>IF(Tabla20[[#This Row],[TIPO]]="Temporales",_xlfn.XLOOKUP(Tabla20[[#This Row],[NOMBRE Y APELLIDO]],TFECHAS[NOMBRE Y APELLIDO],TFECHAS[DESDE]),"")</f>
        <v/>
      </c>
      <c r="N565" s="35" t="str">
        <f>IF(Tabla20[[#This Row],[TIPO]]="Temporales",_xlfn.XLOOKUP(Tabla20[[#This Row],[NOMBRE Y APELLIDO]],TFECHAS[NOMBRE Y APELLIDO],TFECHAS[HASTA]),"")</f>
        <v/>
      </c>
      <c r="O565" s="39">
        <f>_xlfn.XLOOKUP(Tabla20[[#This Row],[COD]],TMES[COD],TMES[sbruto])</f>
        <v>10000</v>
      </c>
      <c r="P565" s="44">
        <f>_xlfn.XLOOKUP(Tabla20[[#This Row],[COD]],TMES[COD],TMES[ISR])</f>
        <v>0</v>
      </c>
      <c r="Q565" s="40">
        <f>_xlfn.XLOOKUP(Tabla20[[#This Row],[COD]],TMES[COD],TMES[SFS])</f>
        <v>304</v>
      </c>
      <c r="R565" s="40">
        <f>_xlfn.XLOOKUP(Tabla20[[#This Row],[COD]],TMES[COD],TMES[AFP])</f>
        <v>287</v>
      </c>
      <c r="S565" s="40">
        <f>Tabla20[[#This Row],[sbruto]]-SUM(Tabla20[[#This Row],[ISR]:[AFP]])-Tabla20[[#This Row],[sneto]]</f>
        <v>25</v>
      </c>
      <c r="T565" s="40">
        <f>_xlfn.XLOOKUP(Tabla20[[#This Row],[COD]],TMES[COD],TMES[sneto])</f>
        <v>9384</v>
      </c>
      <c r="U565" s="28" t="str">
        <f>_xlfn.XLOOKUP(Tabla20[[#This Row],[cedula]],Tabla11[Numero Documento],Tabla11[GEN])</f>
        <v>M</v>
      </c>
      <c r="V565" s="29" t="str">
        <f>_xlfn.XLOOKUP(Tabla20[[#This Row],[cedula]],TMODELO[Numero Documento],TMODELO[Lugar Funciones Codigo])</f>
        <v>01.83.02</v>
      </c>
    </row>
    <row r="566" spans="1:22" hidden="1">
      <c r="A566" s="38" t="s">
        <v>3052</v>
      </c>
      <c r="B566" s="38" t="s">
        <v>11</v>
      </c>
      <c r="C566" s="38" t="s">
        <v>3088</v>
      </c>
      <c r="D566" s="38" t="str">
        <f>Tabla20[[#This Row],[cedula]]&amp;Tabla20[[#This Row],[ctapresup]]</f>
        <v>093006405062.1.1.1.01</v>
      </c>
      <c r="E566" s="38" t="s">
        <v>2238</v>
      </c>
      <c r="F566" s="38" t="str">
        <f>_xlfn.XLOOKUP(Tabla20[[#This Row],[cedula]],TMODELO[Numero Documento],TMODELO[Empleado])</f>
        <v>RAYSER RAFAELINA CAMPUSANO ROSARIO</v>
      </c>
      <c r="G566" s="38" t="str">
        <f>_xlfn.XLOOKUP(Tabla20[[#This Row],[cedula]],TMODELO[Numero Documento],TMODELO[Cargo])</f>
        <v>PROFESOR (A)</v>
      </c>
      <c r="H566" s="38" t="str">
        <f>_xlfn.XLOOKUP(Tabla20[[#This Row],[cedula]],TMODELO[Numero Documento],TMODELO[Lugar Funciones])</f>
        <v>VICEMINISTERIO DE CREATIVIDAD Y FORMACION ARTISTICA</v>
      </c>
      <c r="I566" s="45" t="str">
        <f>_xlfn.XLOOKUP(Tabla20[[#This Row],[cedula]],TCARRERA[CEDULA],TCARRERA[CATEGORIA DEL SERVIDOR],"")</f>
        <v/>
      </c>
      <c r="J566" s="45" t="str">
        <f>Tabla20[[#This Row],[TIPO]]</f>
        <v>FIJO</v>
      </c>
      <c r="K56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6" s="24" t="str">
        <f>IF(Tabla20[[#This Row],[CARRERA]]="CARRERA ADMINISTRATIVA",Tabla20[[#This Row],[CARRERA]],Tabla20[[#This Row],[STATUS]])</f>
        <v>FIJO</v>
      </c>
      <c r="M566" s="35" t="str">
        <f>IF(Tabla20[[#This Row],[TIPO]]="Temporales",_xlfn.XLOOKUP(Tabla20[[#This Row],[NOMBRE Y APELLIDO]],TFECHAS[NOMBRE Y APELLIDO],TFECHAS[DESDE]),"")</f>
        <v/>
      </c>
      <c r="N566" s="35" t="str">
        <f>IF(Tabla20[[#This Row],[TIPO]]="Temporales",_xlfn.XLOOKUP(Tabla20[[#This Row],[NOMBRE Y APELLIDO]],TFECHAS[NOMBRE Y APELLIDO],TFECHAS[HASTA]),"")</f>
        <v/>
      </c>
      <c r="O566" s="39">
        <f>_xlfn.XLOOKUP(Tabla20[[#This Row],[COD]],TMES[COD],TMES[sbruto])</f>
        <v>10000</v>
      </c>
      <c r="P566" s="44">
        <f>_xlfn.XLOOKUP(Tabla20[[#This Row],[COD]],TMES[COD],TMES[ISR])</f>
        <v>0</v>
      </c>
      <c r="Q566" s="40">
        <f>_xlfn.XLOOKUP(Tabla20[[#This Row],[COD]],TMES[COD],TMES[SFS])</f>
        <v>304</v>
      </c>
      <c r="R566" s="40">
        <f>_xlfn.XLOOKUP(Tabla20[[#This Row],[COD]],TMES[COD],TMES[AFP])</f>
        <v>287</v>
      </c>
      <c r="S566" s="40">
        <f>Tabla20[[#This Row],[sbruto]]-SUM(Tabla20[[#This Row],[ISR]:[AFP]])-Tabla20[[#This Row],[sneto]]</f>
        <v>25</v>
      </c>
      <c r="T566" s="40">
        <f>_xlfn.XLOOKUP(Tabla20[[#This Row],[COD]],TMES[COD],TMES[sneto])</f>
        <v>9384</v>
      </c>
      <c r="U566" s="28" t="str">
        <f>_xlfn.XLOOKUP(Tabla20[[#This Row],[cedula]],Tabla11[Numero Documento],Tabla11[GEN])</f>
        <v>M</v>
      </c>
      <c r="V566" s="29" t="str">
        <f>_xlfn.XLOOKUP(Tabla20[[#This Row],[cedula]],TMODELO[Numero Documento],TMODELO[Lugar Funciones Codigo])</f>
        <v>01.83.02</v>
      </c>
    </row>
    <row r="567" spans="1:22" hidden="1">
      <c r="A567" s="38" t="s">
        <v>3052</v>
      </c>
      <c r="B567" s="38" t="s">
        <v>11</v>
      </c>
      <c r="C567" s="38" t="s">
        <v>3088</v>
      </c>
      <c r="D567" s="38" t="str">
        <f>Tabla20[[#This Row],[cedula]]&amp;Tabla20[[#This Row],[ctapresup]]</f>
        <v>001068339732.1.1.1.01</v>
      </c>
      <c r="E567" s="38" t="s">
        <v>2243</v>
      </c>
      <c r="F567" s="38" t="str">
        <f>_xlfn.XLOOKUP(Tabla20[[#This Row],[cedula]],TMODELO[Numero Documento],TMODELO[Empleado])</f>
        <v>ROSA AMELIA PERALTA PEREZ</v>
      </c>
      <c r="G567" s="38" t="str">
        <f>_xlfn.XLOOKUP(Tabla20[[#This Row],[cedula]],TMODELO[Numero Documento],TMODELO[Cargo])</f>
        <v>MAESTRO (A)</v>
      </c>
      <c r="H567" s="38" t="str">
        <f>_xlfn.XLOOKUP(Tabla20[[#This Row],[cedula]],TMODELO[Numero Documento],TMODELO[Lugar Funciones])</f>
        <v>VICEMINISTERIO DE CREATIVIDAD Y FORMACION ARTISTICA</v>
      </c>
      <c r="I567" s="45" t="str">
        <f>_xlfn.XLOOKUP(Tabla20[[#This Row],[cedula]],TCARRERA[CEDULA],TCARRERA[CATEGORIA DEL SERVIDOR],"")</f>
        <v/>
      </c>
      <c r="J567" s="45" t="str">
        <f>Tabla20[[#This Row],[TIPO]]</f>
        <v>FIJO</v>
      </c>
      <c r="K56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7" s="24" t="str">
        <f>IF(Tabla20[[#This Row],[CARRERA]]="CARRERA ADMINISTRATIVA",Tabla20[[#This Row],[CARRERA]],Tabla20[[#This Row],[STATUS]])</f>
        <v>FIJO</v>
      </c>
      <c r="M567" s="35" t="str">
        <f>IF(Tabla20[[#This Row],[TIPO]]="Temporales",_xlfn.XLOOKUP(Tabla20[[#This Row],[NOMBRE Y APELLIDO]],TFECHAS[NOMBRE Y APELLIDO],TFECHAS[DESDE]),"")</f>
        <v/>
      </c>
      <c r="N567" s="35" t="str">
        <f>IF(Tabla20[[#This Row],[TIPO]]="Temporales",_xlfn.XLOOKUP(Tabla20[[#This Row],[NOMBRE Y APELLIDO]],TFECHAS[NOMBRE Y APELLIDO],TFECHAS[HASTA]),"")</f>
        <v/>
      </c>
      <c r="O567" s="39">
        <f>_xlfn.XLOOKUP(Tabla20[[#This Row],[COD]],TMES[COD],TMES[sbruto])</f>
        <v>10000</v>
      </c>
      <c r="P567" s="44">
        <f>_xlfn.XLOOKUP(Tabla20[[#This Row],[COD]],TMES[COD],TMES[ISR])</f>
        <v>0</v>
      </c>
      <c r="Q567" s="40">
        <f>_xlfn.XLOOKUP(Tabla20[[#This Row],[COD]],TMES[COD],TMES[SFS])</f>
        <v>304</v>
      </c>
      <c r="R567" s="40">
        <f>_xlfn.XLOOKUP(Tabla20[[#This Row],[COD]],TMES[COD],TMES[AFP])</f>
        <v>287</v>
      </c>
      <c r="S567" s="40">
        <f>Tabla20[[#This Row],[sbruto]]-SUM(Tabla20[[#This Row],[ISR]:[AFP]])-Tabla20[[#This Row],[sneto]]</f>
        <v>25</v>
      </c>
      <c r="T567" s="40">
        <f>_xlfn.XLOOKUP(Tabla20[[#This Row],[COD]],TMES[COD],TMES[sneto])</f>
        <v>9384</v>
      </c>
      <c r="U567" s="28" t="str">
        <f>_xlfn.XLOOKUP(Tabla20[[#This Row],[cedula]],Tabla11[Numero Documento],Tabla11[GEN])</f>
        <v>F</v>
      </c>
      <c r="V567" s="29" t="str">
        <f>_xlfn.XLOOKUP(Tabla20[[#This Row],[cedula]],TMODELO[Numero Documento],TMODELO[Lugar Funciones Codigo])</f>
        <v>01.83.02</v>
      </c>
    </row>
    <row r="568" spans="1:22" hidden="1">
      <c r="A568" s="38" t="s">
        <v>3052</v>
      </c>
      <c r="B568" s="38" t="s">
        <v>11</v>
      </c>
      <c r="C568" s="38" t="s">
        <v>3088</v>
      </c>
      <c r="D568" s="38" t="str">
        <f>Tabla20[[#This Row],[cedula]]&amp;Tabla20[[#This Row],[ctapresup]]</f>
        <v>018001992652.1.1.1.01</v>
      </c>
      <c r="E568" s="38" t="s">
        <v>2267</v>
      </c>
      <c r="F568" s="38" t="str">
        <f>_xlfn.XLOOKUP(Tabla20[[#This Row],[cedula]],TMODELO[Numero Documento],TMODELO[Empleado])</f>
        <v>VICTOR ANTONIO DE LEON GARCIA</v>
      </c>
      <c r="G568" s="38" t="str">
        <f>_xlfn.XLOOKUP(Tabla20[[#This Row],[cedula]],TMODELO[Numero Documento],TMODELO[Cargo])</f>
        <v>VIGILANTE</v>
      </c>
      <c r="H568" s="38" t="str">
        <f>_xlfn.XLOOKUP(Tabla20[[#This Row],[cedula]],TMODELO[Numero Documento],TMODELO[Lugar Funciones])</f>
        <v>VICEMINISTERIO DE CREATIVIDAD Y FORMACION ARTISTICA</v>
      </c>
      <c r="I568" s="45" t="str">
        <f>_xlfn.XLOOKUP(Tabla20[[#This Row],[cedula]],TCARRERA[CEDULA],TCARRERA[CATEGORIA DEL SERVIDOR],"")</f>
        <v/>
      </c>
      <c r="J568" s="45" t="str">
        <f>Tabla20[[#This Row],[TIPO]]</f>
        <v>FIJO</v>
      </c>
      <c r="K56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68" s="24" t="str">
        <f>IF(Tabla20[[#This Row],[CARRERA]]="CARRERA ADMINISTRATIVA",Tabla20[[#This Row],[CARRERA]],Tabla20[[#This Row],[STATUS]])</f>
        <v>ESTATUTO SIMPLIFICADO</v>
      </c>
      <c r="M568" s="35" t="str">
        <f>IF(Tabla20[[#This Row],[TIPO]]="Temporales",_xlfn.XLOOKUP(Tabla20[[#This Row],[NOMBRE Y APELLIDO]],TFECHAS[NOMBRE Y APELLIDO],TFECHAS[DESDE]),"")</f>
        <v/>
      </c>
      <c r="N568" s="35" t="str">
        <f>IF(Tabla20[[#This Row],[TIPO]]="Temporales",_xlfn.XLOOKUP(Tabla20[[#This Row],[NOMBRE Y APELLIDO]],TFECHAS[NOMBRE Y APELLIDO],TFECHAS[HASTA]),"")</f>
        <v/>
      </c>
      <c r="O568" s="39">
        <f>_xlfn.XLOOKUP(Tabla20[[#This Row],[COD]],TMES[COD],TMES[sbruto])</f>
        <v>10000</v>
      </c>
      <c r="P568" s="42">
        <f>_xlfn.XLOOKUP(Tabla20[[#This Row],[COD]],TMES[COD],TMES[ISR])</f>
        <v>0</v>
      </c>
      <c r="Q568" s="40">
        <f>_xlfn.XLOOKUP(Tabla20[[#This Row],[COD]],TMES[COD],TMES[SFS])</f>
        <v>304</v>
      </c>
      <c r="R568" s="40">
        <f>_xlfn.XLOOKUP(Tabla20[[#This Row],[COD]],TMES[COD],TMES[AFP])</f>
        <v>287</v>
      </c>
      <c r="S568" s="40">
        <f>Tabla20[[#This Row],[sbruto]]-SUM(Tabla20[[#This Row],[ISR]:[AFP]])-Tabla20[[#This Row],[sneto]]</f>
        <v>25</v>
      </c>
      <c r="T568" s="40">
        <f>_xlfn.XLOOKUP(Tabla20[[#This Row],[COD]],TMES[COD],TMES[sneto])</f>
        <v>9384</v>
      </c>
      <c r="U568" s="28" t="str">
        <f>_xlfn.XLOOKUP(Tabla20[[#This Row],[cedula]],Tabla11[Numero Documento],Tabla11[GEN])</f>
        <v>M</v>
      </c>
      <c r="V568" s="29" t="str">
        <f>_xlfn.XLOOKUP(Tabla20[[#This Row],[cedula]],TMODELO[Numero Documento],TMODELO[Lugar Funciones Codigo])</f>
        <v>01.83.02</v>
      </c>
    </row>
    <row r="569" spans="1:22" hidden="1">
      <c r="A569" s="38" t="s">
        <v>3052</v>
      </c>
      <c r="B569" s="38" t="s">
        <v>11</v>
      </c>
      <c r="C569" s="38" t="s">
        <v>3088</v>
      </c>
      <c r="D569" s="38" t="str">
        <f>Tabla20[[#This Row],[cedula]]&amp;Tabla20[[#This Row],[ctapresup]]</f>
        <v>001048237862.1.1.1.01</v>
      </c>
      <c r="E569" s="38" t="s">
        <v>2283</v>
      </c>
      <c r="F569" s="38" t="str">
        <f>_xlfn.XLOOKUP(Tabla20[[#This Row],[cedula]],TMODELO[Numero Documento],TMODELO[Empleado])</f>
        <v>YOLANDA IVELISSE A UREÑA ZORRILLA</v>
      </c>
      <c r="G569" s="38" t="str">
        <f>_xlfn.XLOOKUP(Tabla20[[#This Row],[cedula]],TMODELO[Numero Documento],TMODELO[Cargo])</f>
        <v>MAESTRO (A)</v>
      </c>
      <c r="H569" s="38" t="str">
        <f>_xlfn.XLOOKUP(Tabla20[[#This Row],[cedula]],TMODELO[Numero Documento],TMODELO[Lugar Funciones])</f>
        <v>VICEMINISTERIO DE CREATIVIDAD Y FORMACION ARTISTICA</v>
      </c>
      <c r="I569" s="45" t="str">
        <f>_xlfn.XLOOKUP(Tabla20[[#This Row],[cedula]],TCARRERA[CEDULA],TCARRERA[CATEGORIA DEL SERVIDOR],"")</f>
        <v/>
      </c>
      <c r="J569" s="45" t="str">
        <f>Tabla20[[#This Row],[TIPO]]</f>
        <v>FIJO</v>
      </c>
      <c r="K56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9" s="24" t="str">
        <f>IF(Tabla20[[#This Row],[CARRERA]]="CARRERA ADMINISTRATIVA",Tabla20[[#This Row],[CARRERA]],Tabla20[[#This Row],[STATUS]])</f>
        <v>FIJO</v>
      </c>
      <c r="M569" s="35" t="str">
        <f>IF(Tabla20[[#This Row],[TIPO]]="Temporales",_xlfn.XLOOKUP(Tabla20[[#This Row],[NOMBRE Y APELLIDO]],TFECHAS[NOMBRE Y APELLIDO],TFECHAS[DESDE]),"")</f>
        <v/>
      </c>
      <c r="N569" s="35" t="str">
        <f>IF(Tabla20[[#This Row],[TIPO]]="Temporales",_xlfn.XLOOKUP(Tabla20[[#This Row],[NOMBRE Y APELLIDO]],TFECHAS[NOMBRE Y APELLIDO],TFECHAS[HASTA]),"")</f>
        <v/>
      </c>
      <c r="O569" s="39">
        <f>_xlfn.XLOOKUP(Tabla20[[#This Row],[COD]],TMES[COD],TMES[sbruto])</f>
        <v>10000</v>
      </c>
      <c r="P569" s="64">
        <f>_xlfn.XLOOKUP(Tabla20[[#This Row],[COD]],TMES[COD],TMES[ISR])</f>
        <v>0</v>
      </c>
      <c r="Q569" s="39">
        <f>_xlfn.XLOOKUP(Tabla20[[#This Row],[COD]],TMES[COD],TMES[SFS])</f>
        <v>304</v>
      </c>
      <c r="R569" s="39">
        <f>_xlfn.XLOOKUP(Tabla20[[#This Row],[COD]],TMES[COD],TMES[AFP])</f>
        <v>287</v>
      </c>
      <c r="S569" s="40">
        <f>Tabla20[[#This Row],[sbruto]]-SUM(Tabla20[[#This Row],[ISR]:[AFP]])-Tabla20[[#This Row],[sneto]]</f>
        <v>25</v>
      </c>
      <c r="T569" s="39">
        <f>_xlfn.XLOOKUP(Tabla20[[#This Row],[COD]],TMES[COD],TMES[sneto])</f>
        <v>9384</v>
      </c>
      <c r="U569" s="28" t="str">
        <f>_xlfn.XLOOKUP(Tabla20[[#This Row],[cedula]],Tabla11[Numero Documento],Tabla11[GEN])</f>
        <v>F</v>
      </c>
      <c r="V569" s="38" t="str">
        <f>_xlfn.XLOOKUP(Tabla20[[#This Row],[cedula]],TMODELO[Numero Documento],TMODELO[Lugar Funciones Codigo])</f>
        <v>01.83.02</v>
      </c>
    </row>
    <row r="570" spans="1:22">
      <c r="A570" s="38" t="s">
        <v>3051</v>
      </c>
      <c r="B570" s="38" t="s">
        <v>4793</v>
      </c>
      <c r="C570" s="38" t="s">
        <v>3088</v>
      </c>
      <c r="D570" s="38" t="str">
        <f>Tabla20[[#This Row],[cedula]]&amp;Tabla20[[#This Row],[ctapresup]]</f>
        <v>001069953192.1.1.2.08</v>
      </c>
      <c r="E570" s="38" t="s">
        <v>2865</v>
      </c>
      <c r="F570" s="38" t="str">
        <f>_xlfn.XLOOKUP(Tabla20[[#This Row],[cedula]],TMODELO[Numero Documento],TMODELO[Empleado])</f>
        <v>RAFAEL DAVID ALMENGOD RAPOSO</v>
      </c>
      <c r="G570" s="38" t="str">
        <f>_xlfn.XLOOKUP(Tabla20[[#This Row],[cedula]],TMODELO[Numero Documento],TMODELO[Cargo])</f>
        <v>DIRECTOR (A)</v>
      </c>
      <c r="H570" s="38" t="str">
        <f>_xlfn.XLOOKUP(Tabla20[[#This Row],[cedula]],TMODELO[Numero Documento],TMODELO[Lugar Funciones])</f>
        <v>VICEMINISTERIO DE CREATIVIDAD Y FORMACION ARTISTICA</v>
      </c>
      <c r="I570" s="45" t="str">
        <f>_xlfn.XLOOKUP(Tabla20[[#This Row],[cedula]],TCARRERA[CEDULA],TCARRERA[CATEGORIA DEL SERVIDOR],"")</f>
        <v/>
      </c>
      <c r="J570" s="45" t="str">
        <f>Tabla20[[#This Row],[TIPO]]</f>
        <v>TEMPORALES</v>
      </c>
      <c r="K57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70" s="24" t="str">
        <f>IF(Tabla20[[#This Row],[CARRERA]]="CARRERA ADMINISTRATIVA",Tabla20[[#This Row],[CARRERA]],Tabla20[[#This Row],[STATUS]])</f>
        <v>TEMPORALES</v>
      </c>
      <c r="M570" s="35">
        <f>IF(Tabla20[[#This Row],[TIPO]]="Temporales",_xlfn.XLOOKUP(Tabla20[[#This Row],[NOMBRE Y APELLIDO]],TFECHAS[NOMBRE Y APELLIDO],TFECHAS[DESDE]),"")</f>
        <v>44866</v>
      </c>
      <c r="N570" s="35">
        <f>IF(Tabla20[[#This Row],[TIPO]]="Temporales",_xlfn.XLOOKUP(Tabla20[[#This Row],[NOMBRE Y APELLIDO]],TFECHAS[NOMBRE Y APELLIDO],TFECHAS[HASTA]),"")</f>
        <v>45047</v>
      </c>
      <c r="O570" s="39">
        <f>_xlfn.XLOOKUP(Tabla20[[#This Row],[COD]],TMES[COD],TMES[sbruto])</f>
        <v>100000</v>
      </c>
      <c r="P570" s="44">
        <f>_xlfn.XLOOKUP(Tabla20[[#This Row],[COD]],TMES[COD],TMES[ISR])</f>
        <v>12105.37</v>
      </c>
      <c r="Q570" s="40">
        <f>_xlfn.XLOOKUP(Tabla20[[#This Row],[COD]],TMES[COD],TMES[SFS])</f>
        <v>3040</v>
      </c>
      <c r="R570" s="40">
        <f>_xlfn.XLOOKUP(Tabla20[[#This Row],[COD]],TMES[COD],TMES[AFP])</f>
        <v>2870</v>
      </c>
      <c r="S570" s="40">
        <f>Tabla20[[#This Row],[sbruto]]-SUM(Tabla20[[#This Row],[ISR]:[AFP]])-Tabla20[[#This Row],[sneto]]</f>
        <v>25</v>
      </c>
      <c r="T570" s="40">
        <f>_xlfn.XLOOKUP(Tabla20[[#This Row],[COD]],TMES[COD],TMES[sneto])</f>
        <v>81959.63</v>
      </c>
      <c r="U570" s="28" t="str">
        <f>_xlfn.XLOOKUP(Tabla20[[#This Row],[cedula]],Tabla11[Numero Documento],Tabla11[GEN])</f>
        <v>M</v>
      </c>
      <c r="V570" s="29" t="str">
        <f>_xlfn.XLOOKUP(Tabla20[[#This Row],[cedula]],TMODELO[Numero Documento],TMODELO[Lugar Funciones Codigo])</f>
        <v>01.83.02</v>
      </c>
    </row>
    <row r="571" spans="1:22">
      <c r="A571" s="38" t="s">
        <v>3051</v>
      </c>
      <c r="B571" s="38" t="s">
        <v>4793</v>
      </c>
      <c r="C571" s="38" t="s">
        <v>3088</v>
      </c>
      <c r="D571" s="38" t="str">
        <f>Tabla20[[#This Row],[cedula]]&amp;Tabla20[[#This Row],[ctapresup]]</f>
        <v>068003948572.1.1.2.08</v>
      </c>
      <c r="E571" s="38" t="s">
        <v>2778</v>
      </c>
      <c r="F571" s="38" t="str">
        <f>_xlfn.XLOOKUP(Tabla20[[#This Row],[cedula]],TMODELO[Numero Documento],TMODELO[Empleado])</f>
        <v>BLAS CARMONA DE JESUS</v>
      </c>
      <c r="G571" s="38" t="str">
        <f>_xlfn.XLOOKUP(Tabla20[[#This Row],[cedula]],TMODELO[Numero Documento],TMODELO[Cargo])</f>
        <v>PROFESOR (A) DE DANZA</v>
      </c>
      <c r="H571" s="38" t="str">
        <f>_xlfn.XLOOKUP(Tabla20[[#This Row],[cedula]],TMODELO[Numero Documento],TMODELO[Lugar Funciones])</f>
        <v>VICEMINISTERIO DE CREATIVIDAD Y FORMACION ARTISTICA</v>
      </c>
      <c r="I571" s="45" t="str">
        <f>_xlfn.XLOOKUP(Tabla20[[#This Row],[cedula]],TCARRERA[CEDULA],TCARRERA[CATEGORIA DEL SERVIDOR],"")</f>
        <v/>
      </c>
      <c r="J571" s="45" t="str">
        <f>Tabla20[[#This Row],[TIPO]]</f>
        <v>TEMPORALES</v>
      </c>
      <c r="K57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71" s="24" t="str">
        <f>IF(Tabla20[[#This Row],[CARRERA]]="CARRERA ADMINISTRATIVA",Tabla20[[#This Row],[CARRERA]],Tabla20[[#This Row],[STATUS]])</f>
        <v>TEMPORALES</v>
      </c>
      <c r="M571" s="35">
        <f>IF(Tabla20[[#This Row],[TIPO]]="Temporales",_xlfn.XLOOKUP(Tabla20[[#This Row],[NOMBRE Y APELLIDO]],TFECHAS[NOMBRE Y APELLIDO],TFECHAS[DESDE]),"")</f>
        <v>44805</v>
      </c>
      <c r="N571" s="35">
        <f>IF(Tabla20[[#This Row],[TIPO]]="Temporales",_xlfn.XLOOKUP(Tabla20[[#This Row],[NOMBRE Y APELLIDO]],TFECHAS[NOMBRE Y APELLIDO],TFECHAS[HASTA]),"")</f>
        <v>44986</v>
      </c>
      <c r="O571" s="39">
        <f>_xlfn.XLOOKUP(Tabla20[[#This Row],[COD]],TMES[COD],TMES[sbruto])</f>
        <v>13200</v>
      </c>
      <c r="P571" s="44">
        <f>_xlfn.XLOOKUP(Tabla20[[#This Row],[COD]],TMES[COD],TMES[ISR])</f>
        <v>0</v>
      </c>
      <c r="Q571" s="40">
        <f>_xlfn.XLOOKUP(Tabla20[[#This Row],[COD]],TMES[COD],TMES[SFS])</f>
        <v>401.28</v>
      </c>
      <c r="R571" s="40">
        <f>_xlfn.XLOOKUP(Tabla20[[#This Row],[COD]],TMES[COD],TMES[AFP])</f>
        <v>378.84</v>
      </c>
      <c r="S571" s="40">
        <f>Tabla20[[#This Row],[sbruto]]-SUM(Tabla20[[#This Row],[ISR]:[AFP]])-Tabla20[[#This Row],[sneto]]</f>
        <v>25.000000000001819</v>
      </c>
      <c r="T571" s="40">
        <f>_xlfn.XLOOKUP(Tabla20[[#This Row],[COD]],TMES[COD],TMES[sneto])</f>
        <v>12394.88</v>
      </c>
      <c r="U571" s="28" t="str">
        <f>_xlfn.XLOOKUP(Tabla20[[#This Row],[cedula]],Tabla11[Numero Documento],Tabla11[GEN])</f>
        <v>M</v>
      </c>
      <c r="V571" s="29" t="str">
        <f>_xlfn.XLOOKUP(Tabla20[[#This Row],[cedula]],TMODELO[Numero Documento],TMODELO[Lugar Funciones Codigo])</f>
        <v>01.83.02</v>
      </c>
    </row>
    <row r="572" spans="1:22">
      <c r="A572" s="38" t="s">
        <v>3051</v>
      </c>
      <c r="B572" s="38" t="s">
        <v>4793</v>
      </c>
      <c r="C572" s="38" t="s">
        <v>3088</v>
      </c>
      <c r="D572" s="38" t="str">
        <f>Tabla20[[#This Row],[cedula]]&amp;Tabla20[[#This Row],[ctapresup]]</f>
        <v>402361692862.1.1.2.08</v>
      </c>
      <c r="E572" s="38" t="s">
        <v>4819</v>
      </c>
      <c r="F572" s="38" t="str">
        <f>_xlfn.XLOOKUP(Tabla20[[#This Row],[cedula]],TMODELO[Numero Documento],TMODELO[Empleado])</f>
        <v>PAMELA MARIA JIMENEZ ALVAREZ</v>
      </c>
      <c r="G572" s="38" t="str">
        <f>_xlfn.XLOOKUP(Tabla20[[#This Row],[cedula]],TMODELO[Numero Documento],TMODELO[Cargo])</f>
        <v>MAESTRO (A)</v>
      </c>
      <c r="H572" s="38" t="str">
        <f>_xlfn.XLOOKUP(Tabla20[[#This Row],[cedula]],TMODELO[Numero Documento],TMODELO[Lugar Funciones])</f>
        <v>VICEMINISTERIO DE CREATIVIDAD Y FORMACION ARTISTICA</v>
      </c>
      <c r="I572" s="45" t="str">
        <f>_xlfn.XLOOKUP(Tabla20[[#This Row],[cedula]],TCARRERA[CEDULA],TCARRERA[CATEGORIA DEL SERVIDOR],"")</f>
        <v/>
      </c>
      <c r="J572" s="45" t="str">
        <f>Tabla20[[#This Row],[TIPO]]</f>
        <v>TEMPORALES</v>
      </c>
      <c r="K57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72" s="24" t="str">
        <f>IF(Tabla20[[#This Row],[CARRERA]]="CARRERA ADMINISTRATIVA",Tabla20[[#This Row],[CARRERA]],Tabla20[[#This Row],[STATUS]])</f>
        <v>TEMPORALES</v>
      </c>
      <c r="M572" s="35">
        <f>IF(Tabla20[[#This Row],[TIPO]]="Temporales",_xlfn.XLOOKUP(Tabla20[[#This Row],[NOMBRE Y APELLIDO]],TFECHAS[NOMBRE Y APELLIDO],TFECHAS[DESDE]),"")</f>
        <v>44866</v>
      </c>
      <c r="N572" s="35">
        <f>IF(Tabla20[[#This Row],[TIPO]]="Temporales",_xlfn.XLOOKUP(Tabla20[[#This Row],[NOMBRE Y APELLIDO]],TFECHAS[NOMBRE Y APELLIDO],TFECHAS[HASTA]),"")</f>
        <v>45047</v>
      </c>
      <c r="O572" s="39">
        <f>_xlfn.XLOOKUP(Tabla20[[#This Row],[COD]],TMES[COD],TMES[sbruto])</f>
        <v>10000</v>
      </c>
      <c r="P572" s="44">
        <f>_xlfn.XLOOKUP(Tabla20[[#This Row],[COD]],TMES[COD],TMES[ISR])</f>
        <v>0</v>
      </c>
      <c r="Q572" s="40">
        <f>_xlfn.XLOOKUP(Tabla20[[#This Row],[COD]],TMES[COD],TMES[SFS])</f>
        <v>304</v>
      </c>
      <c r="R572" s="40">
        <f>_xlfn.XLOOKUP(Tabla20[[#This Row],[COD]],TMES[COD],TMES[AFP])</f>
        <v>287</v>
      </c>
      <c r="S572" s="40">
        <f>Tabla20[[#This Row],[sbruto]]-SUM(Tabla20[[#This Row],[ISR]:[AFP]])-Tabla20[[#This Row],[sneto]]</f>
        <v>25</v>
      </c>
      <c r="T572" s="40">
        <f>_xlfn.XLOOKUP(Tabla20[[#This Row],[COD]],TMES[COD],TMES[sneto])</f>
        <v>9384</v>
      </c>
      <c r="U572" s="28" t="str">
        <f>_xlfn.XLOOKUP(Tabla20[[#This Row],[cedula]],Tabla11[Numero Documento],Tabla11[GEN])</f>
        <v>F</v>
      </c>
      <c r="V572" s="29" t="str">
        <f>_xlfn.XLOOKUP(Tabla20[[#This Row],[cedula]],TMODELO[Numero Documento],TMODELO[Lugar Funciones Codigo])</f>
        <v>01.83.02</v>
      </c>
    </row>
    <row r="573" spans="1:22">
      <c r="A573" s="38" t="s">
        <v>3051</v>
      </c>
      <c r="B573" s="38" t="s">
        <v>4793</v>
      </c>
      <c r="C573" s="38" t="s">
        <v>3088</v>
      </c>
      <c r="D573" s="38" t="str">
        <f>Tabla20[[#This Row],[cedula]]&amp;Tabla20[[#This Row],[ctapresup]]</f>
        <v>402126857272.1.1.2.08</v>
      </c>
      <c r="E573" s="38" t="s">
        <v>2887</v>
      </c>
      <c r="F573" s="38" t="str">
        <f>_xlfn.XLOOKUP(Tabla20[[#This Row],[cedula]],TMODELO[Numero Documento],TMODELO[Empleado])</f>
        <v>VICTOR ARIEL BLANCO BLANCO</v>
      </c>
      <c r="G573" s="38" t="str">
        <f>_xlfn.XLOOKUP(Tabla20[[#This Row],[cedula]],TMODELO[Numero Documento],TMODELO[Cargo])</f>
        <v>MAESTRO DE ARTESANIA</v>
      </c>
      <c r="H573" s="38" t="str">
        <f>_xlfn.XLOOKUP(Tabla20[[#This Row],[cedula]],TMODELO[Numero Documento],TMODELO[Lugar Funciones])</f>
        <v>VICEMINISTERIO DE CREATIVIDAD Y FORMACION ARTISTICA</v>
      </c>
      <c r="I573" s="45" t="str">
        <f>_xlfn.XLOOKUP(Tabla20[[#This Row],[cedula]],TCARRERA[CEDULA],TCARRERA[CATEGORIA DEL SERVIDOR],"")</f>
        <v/>
      </c>
      <c r="J573" s="45" t="str">
        <f>Tabla20[[#This Row],[TIPO]]</f>
        <v>TEMPORALES</v>
      </c>
      <c r="K57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73" s="24" t="str">
        <f>IF(Tabla20[[#This Row],[CARRERA]]="CARRERA ADMINISTRATIVA",Tabla20[[#This Row],[CARRERA]],Tabla20[[#This Row],[STATUS]])</f>
        <v>TEMPORALES</v>
      </c>
      <c r="M573" s="35">
        <f>IF(Tabla20[[#This Row],[TIPO]]="Temporales",_xlfn.XLOOKUP(Tabla20[[#This Row],[NOMBRE Y APELLIDO]],TFECHAS[NOMBRE Y APELLIDO],TFECHAS[DESDE]),"")</f>
        <v>44805</v>
      </c>
      <c r="N573" s="35">
        <f>IF(Tabla20[[#This Row],[TIPO]]="Temporales",_xlfn.XLOOKUP(Tabla20[[#This Row],[NOMBRE Y APELLIDO]],TFECHAS[NOMBRE Y APELLIDO],TFECHAS[HASTA]),"")</f>
        <v>44986</v>
      </c>
      <c r="O573" s="39">
        <f>_xlfn.XLOOKUP(Tabla20[[#This Row],[COD]],TMES[COD],TMES[sbruto])</f>
        <v>10000</v>
      </c>
      <c r="P573" s="41">
        <f>_xlfn.XLOOKUP(Tabla20[[#This Row],[COD]],TMES[COD],TMES[ISR])</f>
        <v>0</v>
      </c>
      <c r="Q573" s="40">
        <f>_xlfn.XLOOKUP(Tabla20[[#This Row],[COD]],TMES[COD],TMES[SFS])</f>
        <v>304</v>
      </c>
      <c r="R573" s="40">
        <f>_xlfn.XLOOKUP(Tabla20[[#This Row],[COD]],TMES[COD],TMES[AFP])</f>
        <v>287</v>
      </c>
      <c r="S573" s="40">
        <f>Tabla20[[#This Row],[sbruto]]-SUM(Tabla20[[#This Row],[ISR]:[AFP]])-Tabla20[[#This Row],[sneto]]</f>
        <v>25</v>
      </c>
      <c r="T573" s="40">
        <f>_xlfn.XLOOKUP(Tabla20[[#This Row],[COD]],TMES[COD],TMES[sneto])</f>
        <v>9384</v>
      </c>
      <c r="U573" s="28" t="str">
        <f>_xlfn.XLOOKUP(Tabla20[[#This Row],[cedula]],Tabla11[Numero Documento],Tabla11[GEN])</f>
        <v>M</v>
      </c>
      <c r="V573" s="29" t="str">
        <f>_xlfn.XLOOKUP(Tabla20[[#This Row],[cedula]],TMODELO[Numero Documento],TMODELO[Lugar Funciones Codigo])</f>
        <v>01.83.02</v>
      </c>
    </row>
    <row r="574" spans="1:22" hidden="1">
      <c r="A574" s="38" t="s">
        <v>3052</v>
      </c>
      <c r="B574" s="38" t="s">
        <v>11</v>
      </c>
      <c r="C574" s="38" t="s">
        <v>3102</v>
      </c>
      <c r="D574" s="38" t="str">
        <f>Tabla20[[#This Row],[cedula]]&amp;Tabla20[[#This Row],[ctapresup]]</f>
        <v>001101538892.1.1.1.01</v>
      </c>
      <c r="E574" s="38" t="s">
        <v>3104</v>
      </c>
      <c r="F574" s="38" t="str">
        <f>_xlfn.XLOOKUP(Tabla20[[#This Row],[cedula]],TMODELO[Numero Documento],TMODELO[Empleado])</f>
        <v>CARLOS MIGUEL VEITIA RAMIREZ</v>
      </c>
      <c r="G574" s="38" t="str">
        <f>_xlfn.XLOOKUP(Tabla20[[#This Row],[cedula]],TMODELO[Numero Documento],TMODELO[Cargo])</f>
        <v>DIRECTOR GENERAL</v>
      </c>
      <c r="H574" s="38" t="str">
        <f>_xlfn.XLOOKUP(Tabla20[[#This Row],[cedula]],TMODELO[Numero Documento],TMODELO[Lugar Funciones])</f>
        <v>TEATRO NACIONAL</v>
      </c>
      <c r="I574" s="45" t="str">
        <f>_xlfn.XLOOKUP(Tabla20[[#This Row],[cedula]],TCARRERA[CEDULA],TCARRERA[CATEGORIA DEL SERVIDOR],"")</f>
        <v/>
      </c>
      <c r="J574" s="45" t="str">
        <f>Tabla20[[#This Row],[TIPO]]</f>
        <v>FIJO</v>
      </c>
      <c r="K57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74" s="24" t="str">
        <f>IF(Tabla20[[#This Row],[CARRERA]]="CARRERA ADMINISTRATIVA",Tabla20[[#This Row],[CARRERA]],Tabla20[[#This Row],[STATUS]])</f>
        <v>FIJO</v>
      </c>
      <c r="M574" s="35" t="str">
        <f>IF(Tabla20[[#This Row],[TIPO]]="Temporales",_xlfn.XLOOKUP(Tabla20[[#This Row],[NOMBRE Y APELLIDO]],TFECHAS[NOMBRE Y APELLIDO],TFECHAS[DESDE]),"")</f>
        <v/>
      </c>
      <c r="N574" s="35" t="str">
        <f>IF(Tabla20[[#This Row],[TIPO]]="Temporales",_xlfn.XLOOKUP(Tabla20[[#This Row],[NOMBRE Y APELLIDO]],TFECHAS[NOMBRE Y APELLIDO],TFECHAS[HASTA]),"")</f>
        <v/>
      </c>
      <c r="O574" s="39">
        <f>_xlfn.XLOOKUP(Tabla20[[#This Row],[COD]],TMES[COD],TMES[sbruto])</f>
        <v>200000</v>
      </c>
      <c r="P574" s="41">
        <f>_xlfn.XLOOKUP(Tabla20[[#This Row],[COD]],TMES[COD],TMES[ISR])</f>
        <v>35911.919999999998</v>
      </c>
      <c r="Q574" s="40">
        <f>_xlfn.XLOOKUP(Tabla20[[#This Row],[COD]],TMES[COD],TMES[SFS])</f>
        <v>4943.8</v>
      </c>
      <c r="R574" s="40">
        <f>_xlfn.XLOOKUP(Tabla20[[#This Row],[COD]],TMES[COD],TMES[AFP])</f>
        <v>5740</v>
      </c>
      <c r="S574" s="40">
        <f>Tabla20[[#This Row],[sbruto]]-SUM(Tabla20[[#This Row],[ISR]:[AFP]])-Tabla20[[#This Row],[sneto]]</f>
        <v>25</v>
      </c>
      <c r="T574" s="40">
        <f>_xlfn.XLOOKUP(Tabla20[[#This Row],[COD]],TMES[COD],TMES[sneto])</f>
        <v>153379.28</v>
      </c>
      <c r="U574" s="28" t="str">
        <f>_xlfn.XLOOKUP(Tabla20[[#This Row],[cedula]],Tabla11[Numero Documento],Tabla11[GEN])</f>
        <v>M</v>
      </c>
      <c r="V574" s="29" t="str">
        <f>_xlfn.XLOOKUP(Tabla20[[#This Row],[cedula]],TMODELO[Numero Documento],TMODELO[Lugar Funciones Codigo])</f>
        <v>01.83.02.00.01</v>
      </c>
    </row>
    <row r="575" spans="1:22" hidden="1">
      <c r="A575" s="38" t="s">
        <v>3052</v>
      </c>
      <c r="B575" s="38" t="s">
        <v>11</v>
      </c>
      <c r="C575" s="38" t="s">
        <v>3102</v>
      </c>
      <c r="D575" s="38" t="str">
        <f>Tabla20[[#This Row],[cedula]]&amp;Tabla20[[#This Row],[ctapresup]]</f>
        <v>001017562372.1.1.1.01</v>
      </c>
      <c r="E575" s="38" t="s">
        <v>2563</v>
      </c>
      <c r="F575" s="38" t="str">
        <f>_xlfn.XLOOKUP(Tabla20[[#This Row],[cedula]],TMODELO[Numero Documento],TMODELO[Empleado])</f>
        <v>ALTAGRACIA FATIMA GUZMAN LANTIGUA</v>
      </c>
      <c r="G575" s="38" t="str">
        <f>_xlfn.XLOOKUP(Tabla20[[#This Row],[cedula]],TMODELO[Numero Documento],TMODELO[Cargo])</f>
        <v>SUB DIRECTOR ADM</v>
      </c>
      <c r="H575" s="38" t="str">
        <f>_xlfn.XLOOKUP(Tabla20[[#This Row],[cedula]],TMODELO[Numero Documento],TMODELO[Lugar Funciones])</f>
        <v>TEATRO NACIONAL</v>
      </c>
      <c r="I575" s="45" t="str">
        <f>_xlfn.XLOOKUP(Tabla20[[#This Row],[cedula]],TCARRERA[CEDULA],TCARRERA[CATEGORIA DEL SERVIDOR],"")</f>
        <v/>
      </c>
      <c r="J575" s="45" t="str">
        <f>Tabla20[[#This Row],[TIPO]]</f>
        <v>FIJO</v>
      </c>
      <c r="K57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75" s="24" t="str">
        <f>IF(Tabla20[[#This Row],[CARRERA]]="CARRERA ADMINISTRATIVA",Tabla20[[#This Row],[CARRERA]],Tabla20[[#This Row],[STATUS]])</f>
        <v>DE LIBRE NOMBRAMIENTO Y REMOCION</v>
      </c>
      <c r="M575" s="35" t="str">
        <f>IF(Tabla20[[#This Row],[TIPO]]="Temporales",_xlfn.XLOOKUP(Tabla20[[#This Row],[NOMBRE Y APELLIDO]],TFECHAS[NOMBRE Y APELLIDO],TFECHAS[DESDE]),"")</f>
        <v/>
      </c>
      <c r="N575" s="35" t="str">
        <f>IF(Tabla20[[#This Row],[TIPO]]="Temporales",_xlfn.XLOOKUP(Tabla20[[#This Row],[NOMBRE Y APELLIDO]],TFECHAS[NOMBRE Y APELLIDO],TFECHAS[HASTA]),"")</f>
        <v/>
      </c>
      <c r="O575" s="39">
        <f>_xlfn.XLOOKUP(Tabla20[[#This Row],[COD]],TMES[COD],TMES[sbruto])</f>
        <v>175000</v>
      </c>
      <c r="P575" s="44">
        <f>_xlfn.XLOOKUP(Tabla20[[#This Row],[COD]],TMES[COD],TMES[ISR])</f>
        <v>29841.29</v>
      </c>
      <c r="Q575" s="40">
        <f>_xlfn.XLOOKUP(Tabla20[[#This Row],[COD]],TMES[COD],TMES[SFS])</f>
        <v>4943.8</v>
      </c>
      <c r="R575" s="40">
        <f>_xlfn.XLOOKUP(Tabla20[[#This Row],[COD]],TMES[COD],TMES[AFP])</f>
        <v>5022.5</v>
      </c>
      <c r="S575" s="40">
        <f>Tabla20[[#This Row],[sbruto]]-SUM(Tabla20[[#This Row],[ISR]:[AFP]])-Tabla20[[#This Row],[sneto]]</f>
        <v>1025</v>
      </c>
      <c r="T575" s="40">
        <f>_xlfn.XLOOKUP(Tabla20[[#This Row],[COD]],TMES[COD],TMES[sneto])</f>
        <v>134167.41</v>
      </c>
      <c r="U575" s="28" t="str">
        <f>_xlfn.XLOOKUP(Tabla20[[#This Row],[cedula]],Tabla11[Numero Documento],Tabla11[GEN])</f>
        <v>F</v>
      </c>
      <c r="V575" s="29" t="str">
        <f>_xlfn.XLOOKUP(Tabla20[[#This Row],[cedula]],TMODELO[Numero Documento],TMODELO[Lugar Funciones Codigo])</f>
        <v>01.83.02.00.01</v>
      </c>
    </row>
    <row r="576" spans="1:22" hidden="1">
      <c r="A576" s="38" t="s">
        <v>3052</v>
      </c>
      <c r="B576" s="38" t="s">
        <v>11</v>
      </c>
      <c r="C576" s="38" t="s">
        <v>3102</v>
      </c>
      <c r="D576" s="38" t="str">
        <f>Tabla20[[#This Row],[cedula]]&amp;Tabla20[[#This Row],[ctapresup]]</f>
        <v>001008959372.1.1.1.01</v>
      </c>
      <c r="E576" s="38" t="s">
        <v>2592</v>
      </c>
      <c r="F576" s="38" t="str">
        <f>_xlfn.XLOOKUP(Tabla20[[#This Row],[cedula]],TMODELO[Numero Documento],TMODELO[Empleado])</f>
        <v>DANTE SALVADOR CUCURULLO PEREZ</v>
      </c>
      <c r="G576" s="38" t="str">
        <f>_xlfn.XLOOKUP(Tabla20[[#This Row],[cedula]],TMODELO[Numero Documento],TMODELO[Cargo])</f>
        <v>SUB DIRECTOR</v>
      </c>
      <c r="H576" s="38" t="str">
        <f>_xlfn.XLOOKUP(Tabla20[[#This Row],[cedula]],TMODELO[Numero Documento],TMODELO[Lugar Funciones])</f>
        <v>TEATRO NACIONAL</v>
      </c>
      <c r="I576" s="45" t="str">
        <f>_xlfn.XLOOKUP(Tabla20[[#This Row],[cedula]],TCARRERA[CEDULA],TCARRERA[CATEGORIA DEL SERVIDOR],"")</f>
        <v/>
      </c>
      <c r="J576" s="45" t="str">
        <f>Tabla20[[#This Row],[TIPO]]</f>
        <v>FIJO</v>
      </c>
      <c r="K57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76" s="24" t="str">
        <f>IF(Tabla20[[#This Row],[CARRERA]]="CARRERA ADMINISTRATIVA",Tabla20[[#This Row],[CARRERA]],Tabla20[[#This Row],[STATUS]])</f>
        <v>DE LIBRE NOMBRAMIENTO Y REMOCION</v>
      </c>
      <c r="M576" s="35" t="str">
        <f>IF(Tabla20[[#This Row],[TIPO]]="Temporales",_xlfn.XLOOKUP(Tabla20[[#This Row],[NOMBRE Y APELLIDO]],TFECHAS[NOMBRE Y APELLIDO],TFECHAS[DESDE]),"")</f>
        <v/>
      </c>
      <c r="N576" s="35" t="str">
        <f>IF(Tabla20[[#This Row],[TIPO]]="Temporales",_xlfn.XLOOKUP(Tabla20[[#This Row],[NOMBRE Y APELLIDO]],TFECHAS[NOMBRE Y APELLIDO],TFECHAS[HASTA]),"")</f>
        <v/>
      </c>
      <c r="O576" s="39">
        <f>_xlfn.XLOOKUP(Tabla20[[#This Row],[COD]],TMES[COD],TMES[sbruto])</f>
        <v>175000</v>
      </c>
      <c r="P576" s="43">
        <f>_xlfn.XLOOKUP(Tabla20[[#This Row],[COD]],TMES[COD],TMES[ISR])</f>
        <v>29841.29</v>
      </c>
      <c r="Q576" s="42">
        <f>_xlfn.XLOOKUP(Tabla20[[#This Row],[COD]],TMES[COD],TMES[SFS])</f>
        <v>4943.8</v>
      </c>
      <c r="R576" s="42">
        <f>_xlfn.XLOOKUP(Tabla20[[#This Row],[COD]],TMES[COD],TMES[AFP])</f>
        <v>5022.5</v>
      </c>
      <c r="S576" s="40">
        <f>Tabla20[[#This Row],[sbruto]]-SUM(Tabla20[[#This Row],[ISR]:[AFP]])-Tabla20[[#This Row],[sneto]]</f>
        <v>425</v>
      </c>
      <c r="T576" s="42">
        <f>_xlfn.XLOOKUP(Tabla20[[#This Row],[COD]],TMES[COD],TMES[sneto])</f>
        <v>134767.41</v>
      </c>
      <c r="U576" s="28" t="str">
        <f>_xlfn.XLOOKUP(Tabla20[[#This Row],[cedula]],Tabla11[Numero Documento],Tabla11[GEN])</f>
        <v>M</v>
      </c>
      <c r="V576" s="29" t="str">
        <f>_xlfn.XLOOKUP(Tabla20[[#This Row],[cedula]],TMODELO[Numero Documento],TMODELO[Lugar Funciones Codigo])</f>
        <v>01.83.02.00.01</v>
      </c>
    </row>
    <row r="577" spans="1:22" hidden="1">
      <c r="A577" s="38" t="s">
        <v>3052</v>
      </c>
      <c r="B577" s="38" t="s">
        <v>11</v>
      </c>
      <c r="C577" s="38" t="s">
        <v>3102</v>
      </c>
      <c r="D577" s="38" t="str">
        <f>Tabla20[[#This Row],[cedula]]&amp;Tabla20[[#This Row],[ctapresup]]</f>
        <v>001009964202.1.1.1.01</v>
      </c>
      <c r="E577" s="38" t="s">
        <v>1514</v>
      </c>
      <c r="F577" s="38" t="str">
        <f>_xlfn.XLOOKUP(Tabla20[[#This Row],[cedula]],TMODELO[Numero Documento],TMODELO[Empleado])</f>
        <v>ANA LISSETTE DE LA ALT TRONCOSO ROJAS</v>
      </c>
      <c r="G577" s="38" t="str">
        <f>_xlfn.XLOOKUP(Tabla20[[#This Row],[cedula]],TMODELO[Numero Documento],TMODELO[Cargo])</f>
        <v>ENC. RELACIONES INTERNACIONALES</v>
      </c>
      <c r="H577" s="38" t="str">
        <f>_xlfn.XLOOKUP(Tabla20[[#This Row],[cedula]],TMODELO[Numero Documento],TMODELO[Lugar Funciones])</f>
        <v>TEATRO NACIONAL</v>
      </c>
      <c r="I577" s="45" t="str">
        <f>_xlfn.XLOOKUP(Tabla20[[#This Row],[cedula]],TCARRERA[CEDULA],TCARRERA[CATEGORIA DEL SERVIDOR],"")</f>
        <v>CARRERA ADMINISTRATIVA</v>
      </c>
      <c r="J577" s="45" t="str">
        <f>Tabla20[[#This Row],[TIPO]]</f>
        <v>FIJO</v>
      </c>
      <c r="K57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77" s="31" t="str">
        <f>IF(Tabla20[[#This Row],[CARRERA]]="CARRERA ADMINISTRATIVA",Tabla20[[#This Row],[CARRERA]],Tabla20[[#This Row],[STATUS]])</f>
        <v>CARRERA ADMINISTRATIVA</v>
      </c>
      <c r="M577" s="34" t="str">
        <f>IF(Tabla20[[#This Row],[TIPO]]="Temporales",_xlfn.XLOOKUP(Tabla20[[#This Row],[NOMBRE Y APELLIDO]],TFECHAS[NOMBRE Y APELLIDO],TFECHAS[DESDE]),"")</f>
        <v/>
      </c>
      <c r="N577" s="34" t="str">
        <f>IF(Tabla20[[#This Row],[TIPO]]="Temporales",_xlfn.XLOOKUP(Tabla20[[#This Row],[NOMBRE Y APELLIDO]],TFECHAS[NOMBRE Y APELLIDO],TFECHAS[HASTA]),"")</f>
        <v/>
      </c>
      <c r="O577" s="39">
        <f>_xlfn.XLOOKUP(Tabla20[[#This Row],[COD]],TMES[COD],TMES[sbruto])</f>
        <v>110000</v>
      </c>
      <c r="P577" s="41">
        <f>_xlfn.XLOOKUP(Tabla20[[#This Row],[COD]],TMES[COD],TMES[ISR])</f>
        <v>14457.62</v>
      </c>
      <c r="Q577" s="40">
        <f>_xlfn.XLOOKUP(Tabla20[[#This Row],[COD]],TMES[COD],TMES[SFS])</f>
        <v>3344</v>
      </c>
      <c r="R577" s="40">
        <f>_xlfn.XLOOKUP(Tabla20[[#This Row],[COD]],TMES[COD],TMES[AFP])</f>
        <v>3157</v>
      </c>
      <c r="S577" s="40">
        <f>Tabla20[[#This Row],[sbruto]]-SUM(Tabla20[[#This Row],[ISR]:[AFP]])-Tabla20[[#This Row],[sneto]]</f>
        <v>675</v>
      </c>
      <c r="T577" s="40">
        <f>_xlfn.XLOOKUP(Tabla20[[#This Row],[COD]],TMES[COD],TMES[sneto])</f>
        <v>88366.38</v>
      </c>
      <c r="U577" s="28" t="str">
        <f>_xlfn.XLOOKUP(Tabla20[[#This Row],[cedula]],Tabla11[Numero Documento],Tabla11[GEN])</f>
        <v>F</v>
      </c>
      <c r="V577" s="29" t="str">
        <f>_xlfn.XLOOKUP(Tabla20[[#This Row],[cedula]],TMODELO[Numero Documento],TMODELO[Lugar Funciones Codigo])</f>
        <v>01.83.02.00.01</v>
      </c>
    </row>
    <row r="578" spans="1:22" hidden="1">
      <c r="A578" s="38" t="s">
        <v>3052</v>
      </c>
      <c r="B578" s="38" t="s">
        <v>11</v>
      </c>
      <c r="C578" s="38" t="s">
        <v>3102</v>
      </c>
      <c r="D578" s="38" t="str">
        <f>Tabla20[[#This Row],[cedula]]&amp;Tabla20[[#This Row],[ctapresup]]</f>
        <v>001005812632.1.1.1.01</v>
      </c>
      <c r="E578" s="38" t="s">
        <v>1512</v>
      </c>
      <c r="F578" s="38" t="str">
        <f>_xlfn.XLOOKUP(Tabla20[[#This Row],[cedula]],TMODELO[Numero Documento],TMODELO[Empleado])</f>
        <v>ALTAGRACIA MILADIS MOQUETE BELLO</v>
      </c>
      <c r="G578" s="38" t="str">
        <f>_xlfn.XLOOKUP(Tabla20[[#This Row],[cedula]],TMODELO[Numero Documento],TMODELO[Cargo])</f>
        <v>ENC. DPTO. DE CONTABILIDAD</v>
      </c>
      <c r="H578" s="38" t="str">
        <f>_xlfn.XLOOKUP(Tabla20[[#This Row],[cedula]],TMODELO[Numero Documento],TMODELO[Lugar Funciones])</f>
        <v>TEATRO NACIONAL</v>
      </c>
      <c r="I578" s="45" t="str">
        <f>_xlfn.XLOOKUP(Tabla20[[#This Row],[cedula]],TCARRERA[CEDULA],TCARRERA[CATEGORIA DEL SERVIDOR],"")</f>
        <v>CARRERA ADMINISTRATIVA</v>
      </c>
      <c r="J578" s="45" t="str">
        <f>Tabla20[[#This Row],[TIPO]]</f>
        <v>FIJO</v>
      </c>
      <c r="K57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78" s="24" t="str">
        <f>IF(Tabla20[[#This Row],[CARRERA]]="CARRERA ADMINISTRATIVA",Tabla20[[#This Row],[CARRERA]],Tabla20[[#This Row],[STATUS]])</f>
        <v>CARRERA ADMINISTRATIVA</v>
      </c>
      <c r="M578" s="35" t="str">
        <f>IF(Tabla20[[#This Row],[TIPO]]="Temporales",_xlfn.XLOOKUP(Tabla20[[#This Row],[NOMBRE Y APELLIDO]],TFECHAS[NOMBRE Y APELLIDO],TFECHAS[DESDE]),"")</f>
        <v/>
      </c>
      <c r="N578" s="35" t="str">
        <f>IF(Tabla20[[#This Row],[TIPO]]="Temporales",_xlfn.XLOOKUP(Tabla20[[#This Row],[NOMBRE Y APELLIDO]],TFECHAS[NOMBRE Y APELLIDO],TFECHAS[HASTA]),"")</f>
        <v/>
      </c>
      <c r="O578" s="39">
        <f>_xlfn.XLOOKUP(Tabla20[[#This Row],[COD]],TMES[COD],TMES[sbruto])</f>
        <v>90000</v>
      </c>
      <c r="P578" s="44">
        <f>_xlfn.XLOOKUP(Tabla20[[#This Row],[COD]],TMES[COD],TMES[ISR])</f>
        <v>9753.1200000000008</v>
      </c>
      <c r="Q578" s="40">
        <f>_xlfn.XLOOKUP(Tabla20[[#This Row],[COD]],TMES[COD],TMES[SFS])</f>
        <v>2736</v>
      </c>
      <c r="R578" s="40">
        <f>_xlfn.XLOOKUP(Tabla20[[#This Row],[COD]],TMES[COD],TMES[AFP])</f>
        <v>2583</v>
      </c>
      <c r="S578" s="40">
        <f>Tabla20[[#This Row],[sbruto]]-SUM(Tabla20[[#This Row],[ISR]:[AFP]])-Tabla20[[#This Row],[sneto]]</f>
        <v>2867</v>
      </c>
      <c r="T578" s="40">
        <f>_xlfn.XLOOKUP(Tabla20[[#This Row],[COD]],TMES[COD],TMES[sneto])</f>
        <v>72060.88</v>
      </c>
      <c r="U578" s="28" t="str">
        <f>_xlfn.XLOOKUP(Tabla20[[#This Row],[cedula]],Tabla11[Numero Documento],Tabla11[GEN])</f>
        <v>F</v>
      </c>
      <c r="V578" s="29" t="str">
        <f>_xlfn.XLOOKUP(Tabla20[[#This Row],[cedula]],TMODELO[Numero Documento],TMODELO[Lugar Funciones Codigo])</f>
        <v>01.83.02.00.01</v>
      </c>
    </row>
    <row r="579" spans="1:22" hidden="1">
      <c r="A579" s="38" t="s">
        <v>3052</v>
      </c>
      <c r="B579" s="38" t="s">
        <v>11</v>
      </c>
      <c r="C579" s="38" t="s">
        <v>3102</v>
      </c>
      <c r="D579" s="38" t="str">
        <f>Tabla20[[#This Row],[cedula]]&amp;Tabla20[[#This Row],[ctapresup]]</f>
        <v>001092158712.1.1.1.01</v>
      </c>
      <c r="E579" s="38" t="s">
        <v>1569</v>
      </c>
      <c r="F579" s="38" t="str">
        <f>_xlfn.XLOOKUP(Tabla20[[#This Row],[cedula]],TMODELO[Numero Documento],TMODELO[Empleado])</f>
        <v>TEODORA MARIA VASQUEZ</v>
      </c>
      <c r="G579" s="38" t="str">
        <f>_xlfn.XLOOKUP(Tabla20[[#This Row],[cedula]],TMODELO[Numero Documento],TMODELO[Cargo])</f>
        <v>ENCARGADO (A) PERSONAL</v>
      </c>
      <c r="H579" s="38" t="str">
        <f>_xlfn.XLOOKUP(Tabla20[[#This Row],[cedula]],TMODELO[Numero Documento],TMODELO[Lugar Funciones])</f>
        <v>TEATRO NACIONAL</v>
      </c>
      <c r="I579" s="45" t="str">
        <f>_xlfn.XLOOKUP(Tabla20[[#This Row],[cedula]],TCARRERA[CEDULA],TCARRERA[CATEGORIA DEL SERVIDOR],"")</f>
        <v>CARRERA ADMINISTRATIVA</v>
      </c>
      <c r="J579" s="45" t="str">
        <f>Tabla20[[#This Row],[TIPO]]</f>
        <v>FIJO</v>
      </c>
      <c r="K579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79" s="24" t="str">
        <f>IF(Tabla20[[#This Row],[CARRERA]]="CARRERA ADMINISTRATIVA",Tabla20[[#This Row],[CARRERA]],Tabla20[[#This Row],[STATUS]])</f>
        <v>CARRERA ADMINISTRATIVA</v>
      </c>
      <c r="M579" s="35" t="str">
        <f>IF(Tabla20[[#This Row],[TIPO]]="Temporales",_xlfn.XLOOKUP(Tabla20[[#This Row],[NOMBRE Y APELLIDO]],TFECHAS[NOMBRE Y APELLIDO],TFECHAS[DESDE]),"")</f>
        <v/>
      </c>
      <c r="N579" s="35" t="str">
        <f>IF(Tabla20[[#This Row],[TIPO]]="Temporales",_xlfn.XLOOKUP(Tabla20[[#This Row],[NOMBRE Y APELLIDO]],TFECHAS[NOMBRE Y APELLIDO],TFECHAS[HASTA]),"")</f>
        <v/>
      </c>
      <c r="O579" s="39">
        <f>_xlfn.XLOOKUP(Tabla20[[#This Row],[COD]],TMES[COD],TMES[sbruto])</f>
        <v>90000</v>
      </c>
      <c r="P579" s="41">
        <f>_xlfn.XLOOKUP(Tabla20[[#This Row],[COD]],TMES[COD],TMES[ISR])</f>
        <v>9753.1200000000008</v>
      </c>
      <c r="Q579" s="40">
        <f>_xlfn.XLOOKUP(Tabla20[[#This Row],[COD]],TMES[COD],TMES[SFS])</f>
        <v>2736</v>
      </c>
      <c r="R579" s="40">
        <f>_xlfn.XLOOKUP(Tabla20[[#This Row],[COD]],TMES[COD],TMES[AFP])</f>
        <v>2583</v>
      </c>
      <c r="S579" s="40">
        <f>Tabla20[[#This Row],[sbruto]]-SUM(Tabla20[[#This Row],[ISR]:[AFP]])-Tabla20[[#This Row],[sneto]]</f>
        <v>2817</v>
      </c>
      <c r="T579" s="40">
        <f>_xlfn.XLOOKUP(Tabla20[[#This Row],[COD]],TMES[COD],TMES[sneto])</f>
        <v>72110.880000000005</v>
      </c>
      <c r="U579" s="28" t="str">
        <f>_xlfn.XLOOKUP(Tabla20[[#This Row],[cedula]],Tabla11[Numero Documento],Tabla11[GEN])</f>
        <v>F</v>
      </c>
      <c r="V579" s="29" t="str">
        <f>_xlfn.XLOOKUP(Tabla20[[#This Row],[cedula]],TMODELO[Numero Documento],TMODELO[Lugar Funciones Codigo])</f>
        <v>01.83.02.00.01</v>
      </c>
    </row>
    <row r="580" spans="1:22" hidden="1">
      <c r="A580" s="38" t="s">
        <v>3052</v>
      </c>
      <c r="B580" s="38" t="s">
        <v>11</v>
      </c>
      <c r="C580" s="38" t="s">
        <v>3102</v>
      </c>
      <c r="D580" s="38" t="str">
        <f>Tabla20[[#This Row],[cedula]]&amp;Tabla20[[#This Row],[ctapresup]]</f>
        <v>001115790252.1.1.1.01</v>
      </c>
      <c r="E580" s="38" t="s">
        <v>1513</v>
      </c>
      <c r="F580" s="38" t="str">
        <f>_xlfn.XLOOKUP(Tabla20[[#This Row],[cedula]],TMODELO[Numero Documento],TMODELO[Empleado])</f>
        <v>AMAURY DE JESUS ESQUEA CONTIN</v>
      </c>
      <c r="G580" s="38" t="str">
        <f>_xlfn.XLOOKUP(Tabla20[[#This Row],[cedula]],TMODELO[Numero Documento],TMODELO[Cargo])</f>
        <v>COORD. TECNICO DE SALA</v>
      </c>
      <c r="H580" s="38" t="str">
        <f>_xlfn.XLOOKUP(Tabla20[[#This Row],[cedula]],TMODELO[Numero Documento],TMODELO[Lugar Funciones])</f>
        <v>TEATRO NACIONAL</v>
      </c>
      <c r="I580" s="45" t="str">
        <f>_xlfn.XLOOKUP(Tabla20[[#This Row],[cedula]],TCARRERA[CEDULA],TCARRERA[CATEGORIA DEL SERVIDOR],"")</f>
        <v>CARRERA ADMINISTRATIVA</v>
      </c>
      <c r="J580" s="45" t="str">
        <f>Tabla20[[#This Row],[TIPO]]</f>
        <v>FIJO</v>
      </c>
      <c r="K580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0" s="24" t="str">
        <f>IF(Tabla20[[#This Row],[CARRERA]]="CARRERA ADMINISTRATIVA",Tabla20[[#This Row],[CARRERA]],Tabla20[[#This Row],[STATUS]])</f>
        <v>CARRERA ADMINISTRATIVA</v>
      </c>
      <c r="M580" s="35" t="str">
        <f>IF(Tabla20[[#This Row],[TIPO]]="Temporales",_xlfn.XLOOKUP(Tabla20[[#This Row],[NOMBRE Y APELLIDO]],TFECHAS[NOMBRE Y APELLIDO],TFECHAS[DESDE]),"")</f>
        <v/>
      </c>
      <c r="N580" s="35" t="str">
        <f>IF(Tabla20[[#This Row],[TIPO]]="Temporales",_xlfn.XLOOKUP(Tabla20[[#This Row],[NOMBRE Y APELLIDO]],TFECHAS[NOMBRE Y APELLIDO],TFECHAS[HASTA]),"")</f>
        <v/>
      </c>
      <c r="O580" s="39">
        <f>_xlfn.XLOOKUP(Tabla20[[#This Row],[COD]],TMES[COD],TMES[sbruto])</f>
        <v>75000</v>
      </c>
      <c r="P580" s="44">
        <f>_xlfn.XLOOKUP(Tabla20[[#This Row],[COD]],TMES[COD],TMES[ISR])</f>
        <v>6006.89</v>
      </c>
      <c r="Q580" s="40">
        <f>_xlfn.XLOOKUP(Tabla20[[#This Row],[COD]],TMES[COD],TMES[SFS])</f>
        <v>2280</v>
      </c>
      <c r="R580" s="40">
        <f>_xlfn.XLOOKUP(Tabla20[[#This Row],[COD]],TMES[COD],TMES[AFP])</f>
        <v>2152.5</v>
      </c>
      <c r="S580" s="40">
        <f>Tabla20[[#This Row],[sbruto]]-SUM(Tabla20[[#This Row],[ISR]:[AFP]])-Tabla20[[#This Row],[sneto]]</f>
        <v>17548.660000000003</v>
      </c>
      <c r="T580" s="40">
        <f>_xlfn.XLOOKUP(Tabla20[[#This Row],[COD]],TMES[COD],TMES[sneto])</f>
        <v>47011.95</v>
      </c>
      <c r="U580" s="28" t="str">
        <f>_xlfn.XLOOKUP(Tabla20[[#This Row],[cedula]],Tabla11[Numero Documento],Tabla11[GEN])</f>
        <v>M</v>
      </c>
      <c r="V580" s="29" t="str">
        <f>_xlfn.XLOOKUP(Tabla20[[#This Row],[cedula]],TMODELO[Numero Documento],TMODELO[Lugar Funciones Codigo])</f>
        <v>01.83.02.00.01</v>
      </c>
    </row>
    <row r="581" spans="1:22" hidden="1">
      <c r="A581" s="38" t="s">
        <v>3052</v>
      </c>
      <c r="B581" s="38" t="s">
        <v>11</v>
      </c>
      <c r="C581" s="38" t="s">
        <v>3102</v>
      </c>
      <c r="D581" s="38" t="str">
        <f>Tabla20[[#This Row],[cedula]]&amp;Tabla20[[#This Row],[ctapresup]]</f>
        <v>001030196002.1.1.1.01</v>
      </c>
      <c r="E581" s="38" t="s">
        <v>1527</v>
      </c>
      <c r="F581" s="38" t="str">
        <f>_xlfn.XLOOKUP(Tabla20[[#This Row],[cedula]],TMODELO[Numero Documento],TMODELO[Empleado])</f>
        <v>ERNESTO FIDEL LOPEZ GIL</v>
      </c>
      <c r="G581" s="38" t="str">
        <f>_xlfn.XLOOKUP(Tabla20[[#This Row],[cedula]],TMODELO[Numero Documento],TMODELO[Cargo])</f>
        <v>DIRECTOR DE LUMINOTECNICA</v>
      </c>
      <c r="H581" s="38" t="str">
        <f>_xlfn.XLOOKUP(Tabla20[[#This Row],[cedula]],TMODELO[Numero Documento],TMODELO[Lugar Funciones])</f>
        <v>TEATRO NACIONAL</v>
      </c>
      <c r="I581" s="45" t="str">
        <f>_xlfn.XLOOKUP(Tabla20[[#This Row],[cedula]],TCARRERA[CEDULA],TCARRERA[CATEGORIA DEL SERVIDOR],"")</f>
        <v>CARRERA ADMINISTRATIVA</v>
      </c>
      <c r="J581" s="45" t="str">
        <f>Tabla20[[#This Row],[TIPO]]</f>
        <v>FIJO</v>
      </c>
      <c r="K581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1" s="24" t="str">
        <f>IF(Tabla20[[#This Row],[CARRERA]]="CARRERA ADMINISTRATIVA",Tabla20[[#This Row],[CARRERA]],Tabla20[[#This Row],[STATUS]])</f>
        <v>CARRERA ADMINISTRATIVA</v>
      </c>
      <c r="M581" s="35" t="str">
        <f>IF(Tabla20[[#This Row],[TIPO]]="Temporales",_xlfn.XLOOKUP(Tabla20[[#This Row],[NOMBRE Y APELLIDO]],TFECHAS[NOMBRE Y APELLIDO],TFECHAS[DESDE]),"")</f>
        <v/>
      </c>
      <c r="N581" s="35" t="str">
        <f>IF(Tabla20[[#This Row],[TIPO]]="Temporales",_xlfn.XLOOKUP(Tabla20[[#This Row],[NOMBRE Y APELLIDO]],TFECHAS[NOMBRE Y APELLIDO],TFECHAS[HASTA]),"")</f>
        <v/>
      </c>
      <c r="O581" s="39">
        <f>_xlfn.XLOOKUP(Tabla20[[#This Row],[COD]],TMES[COD],TMES[sbruto])</f>
        <v>75000</v>
      </c>
      <c r="P581" s="43">
        <f>_xlfn.XLOOKUP(Tabla20[[#This Row],[COD]],TMES[COD],TMES[ISR])</f>
        <v>14955.94</v>
      </c>
      <c r="Q581" s="40">
        <f>_xlfn.XLOOKUP(Tabla20[[#This Row],[COD]],TMES[COD],TMES[SFS])</f>
        <v>2280</v>
      </c>
      <c r="R581" s="40">
        <f>_xlfn.XLOOKUP(Tabla20[[#This Row],[COD]],TMES[COD],TMES[AFP])</f>
        <v>2152.5</v>
      </c>
      <c r="S581" s="40">
        <f>Tabla20[[#This Row],[sbruto]]-SUM(Tabla20[[#This Row],[ISR]:[AFP]])-Tabla20[[#This Row],[sneto]]</f>
        <v>20090.97</v>
      </c>
      <c r="T581" s="40">
        <f>_xlfn.XLOOKUP(Tabla20[[#This Row],[COD]],TMES[COD],TMES[sneto])</f>
        <v>35520.589999999997</v>
      </c>
      <c r="U581" s="28" t="str">
        <f>_xlfn.XLOOKUP(Tabla20[[#This Row],[cedula]],Tabla11[Numero Documento],Tabla11[GEN])</f>
        <v>M</v>
      </c>
      <c r="V581" s="29" t="str">
        <f>_xlfn.XLOOKUP(Tabla20[[#This Row],[cedula]],TMODELO[Numero Documento],TMODELO[Lugar Funciones Codigo])</f>
        <v>01.83.02.00.01</v>
      </c>
    </row>
    <row r="582" spans="1:22" hidden="1">
      <c r="A582" s="38" t="s">
        <v>3052</v>
      </c>
      <c r="B582" s="38" t="s">
        <v>11</v>
      </c>
      <c r="C582" s="38" t="s">
        <v>3102</v>
      </c>
      <c r="D582" s="38" t="str">
        <f>Tabla20[[#This Row],[cedula]]&amp;Tabla20[[#This Row],[ctapresup]]</f>
        <v>001088101282.1.1.1.01</v>
      </c>
      <c r="E582" s="38" t="s">
        <v>2692</v>
      </c>
      <c r="F582" s="38" t="str">
        <f>_xlfn.XLOOKUP(Tabla20[[#This Row],[cedula]],TMODELO[Numero Documento],TMODELO[Empleado])</f>
        <v>MILDRED LUISA DE LA MOTA PREGO</v>
      </c>
      <c r="G582" s="38" t="str">
        <f>_xlfn.XLOOKUP(Tabla20[[#This Row],[cedula]],TMODELO[Numero Documento],TMODELO[Cargo])</f>
        <v>ANIMADOR CULTURAL</v>
      </c>
      <c r="H582" s="38" t="str">
        <f>_xlfn.XLOOKUP(Tabla20[[#This Row],[cedula]],TMODELO[Numero Documento],TMODELO[Lugar Funciones])</f>
        <v>TEATRO NACIONAL</v>
      </c>
      <c r="I582" s="45" t="str">
        <f>_xlfn.XLOOKUP(Tabla20[[#This Row],[cedula]],TCARRERA[CEDULA],TCARRERA[CATEGORIA DEL SERVIDOR],"")</f>
        <v/>
      </c>
      <c r="J582" s="45" t="str">
        <f>Tabla20[[#This Row],[TIPO]]</f>
        <v>FIJO</v>
      </c>
      <c r="K58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82" s="24" t="str">
        <f>IF(Tabla20[[#This Row],[CARRERA]]="CARRERA ADMINISTRATIVA",Tabla20[[#This Row],[CARRERA]],Tabla20[[#This Row],[STATUS]])</f>
        <v>FIJO</v>
      </c>
      <c r="M582" s="34" t="str">
        <f>IF(Tabla20[[#This Row],[TIPO]]="Temporales",_xlfn.XLOOKUP(Tabla20[[#This Row],[NOMBRE Y APELLIDO]],TFECHAS[NOMBRE Y APELLIDO],TFECHAS[DESDE]),"")</f>
        <v/>
      </c>
      <c r="N582" s="34" t="str">
        <f>IF(Tabla20[[#This Row],[TIPO]]="Temporales",_xlfn.XLOOKUP(Tabla20[[#This Row],[NOMBRE Y APELLIDO]],TFECHAS[NOMBRE Y APELLIDO],TFECHAS[HASTA]),"")</f>
        <v/>
      </c>
      <c r="O582" s="39">
        <f>_xlfn.XLOOKUP(Tabla20[[#This Row],[COD]],TMES[COD],TMES[sbruto])</f>
        <v>75000</v>
      </c>
      <c r="P582" s="41">
        <f>_xlfn.XLOOKUP(Tabla20[[#This Row],[COD]],TMES[COD],TMES[ISR])</f>
        <v>6309.38</v>
      </c>
      <c r="Q582" s="40">
        <f>_xlfn.XLOOKUP(Tabla20[[#This Row],[COD]],TMES[COD],TMES[SFS])</f>
        <v>2280</v>
      </c>
      <c r="R582" s="40">
        <f>_xlfn.XLOOKUP(Tabla20[[#This Row],[COD]],TMES[COD],TMES[AFP])</f>
        <v>2152.5</v>
      </c>
      <c r="S582" s="40">
        <f>Tabla20[[#This Row],[sbruto]]-SUM(Tabla20[[#This Row],[ISR]:[AFP]])-Tabla20[[#This Row],[sneto]]</f>
        <v>24.999999999992724</v>
      </c>
      <c r="T582" s="40">
        <f>_xlfn.XLOOKUP(Tabla20[[#This Row],[COD]],TMES[COD],TMES[sneto])</f>
        <v>64233.120000000003</v>
      </c>
      <c r="U582" s="28" t="str">
        <f>_xlfn.XLOOKUP(Tabla20[[#This Row],[cedula]],Tabla11[Numero Documento],Tabla11[GEN])</f>
        <v>F</v>
      </c>
      <c r="V582" s="29" t="str">
        <f>_xlfn.XLOOKUP(Tabla20[[#This Row],[cedula]],TMODELO[Numero Documento],TMODELO[Lugar Funciones Codigo])</f>
        <v>01.83.02.00.01</v>
      </c>
    </row>
    <row r="583" spans="1:22" hidden="1">
      <c r="A583" s="38" t="s">
        <v>3052</v>
      </c>
      <c r="B583" s="38" t="s">
        <v>11</v>
      </c>
      <c r="C583" s="38" t="s">
        <v>3102</v>
      </c>
      <c r="D583" s="38" t="str">
        <f>Tabla20[[#This Row],[cedula]]&amp;Tabla20[[#This Row],[ctapresup]]</f>
        <v>001015500512.1.1.1.01</v>
      </c>
      <c r="E583" s="38" t="s">
        <v>1565</v>
      </c>
      <c r="F583" s="38" t="str">
        <f>_xlfn.XLOOKUP(Tabla20[[#This Row],[cedula]],TMODELO[Numero Documento],TMODELO[Empleado])</f>
        <v>RAY LUIS TAVAREZ DIAZ</v>
      </c>
      <c r="G583" s="38" t="str">
        <f>_xlfn.XLOOKUP(Tabla20[[#This Row],[cedula]],TMODELO[Numero Documento],TMODELO[Cargo])</f>
        <v>ENC. COMPRAS</v>
      </c>
      <c r="H583" s="38" t="str">
        <f>_xlfn.XLOOKUP(Tabla20[[#This Row],[cedula]],TMODELO[Numero Documento],TMODELO[Lugar Funciones])</f>
        <v>TEATRO NACIONAL</v>
      </c>
      <c r="I583" s="45" t="str">
        <f>_xlfn.XLOOKUP(Tabla20[[#This Row],[cedula]],TCARRERA[CEDULA],TCARRERA[CATEGORIA DEL SERVIDOR],"")</f>
        <v>CARRERA ADMINISTRATIVA</v>
      </c>
      <c r="J583" s="45" t="str">
        <f>Tabla20[[#This Row],[TIPO]]</f>
        <v>FIJO</v>
      </c>
      <c r="K58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3" s="24" t="str">
        <f>IF(Tabla20[[#This Row],[CARRERA]]="CARRERA ADMINISTRATIVA",Tabla20[[#This Row],[CARRERA]],Tabla20[[#This Row],[STATUS]])</f>
        <v>CARRERA ADMINISTRATIVA</v>
      </c>
      <c r="M583" s="35" t="str">
        <f>IF(Tabla20[[#This Row],[TIPO]]="Temporales",_xlfn.XLOOKUP(Tabla20[[#This Row],[NOMBRE Y APELLIDO]],TFECHAS[NOMBRE Y APELLIDO],TFECHAS[DESDE]),"")</f>
        <v/>
      </c>
      <c r="N583" s="35" t="str">
        <f>IF(Tabla20[[#This Row],[TIPO]]="Temporales",_xlfn.XLOOKUP(Tabla20[[#This Row],[NOMBRE Y APELLIDO]],TFECHAS[NOMBRE Y APELLIDO],TFECHAS[HASTA]),"")</f>
        <v/>
      </c>
      <c r="O583" s="39">
        <f>_xlfn.XLOOKUP(Tabla20[[#This Row],[COD]],TMES[COD],TMES[sbruto])</f>
        <v>75000</v>
      </c>
      <c r="P583" s="44">
        <f>_xlfn.XLOOKUP(Tabla20[[#This Row],[COD]],TMES[COD],TMES[ISR])</f>
        <v>5704.4</v>
      </c>
      <c r="Q583" s="40">
        <f>_xlfn.XLOOKUP(Tabla20[[#This Row],[COD]],TMES[COD],TMES[SFS])</f>
        <v>2280</v>
      </c>
      <c r="R583" s="40">
        <f>_xlfn.XLOOKUP(Tabla20[[#This Row],[COD]],TMES[COD],TMES[AFP])</f>
        <v>2152.5</v>
      </c>
      <c r="S583" s="40">
        <f>Tabla20[[#This Row],[sbruto]]-SUM(Tabla20[[#This Row],[ISR]:[AFP]])-Tabla20[[#This Row],[sneto]]</f>
        <v>5685.9000000000015</v>
      </c>
      <c r="T583" s="40">
        <f>_xlfn.XLOOKUP(Tabla20[[#This Row],[COD]],TMES[COD],TMES[sneto])</f>
        <v>59177.2</v>
      </c>
      <c r="U583" s="28" t="str">
        <f>_xlfn.XLOOKUP(Tabla20[[#This Row],[cedula]],Tabla11[Numero Documento],Tabla11[GEN])</f>
        <v>M</v>
      </c>
      <c r="V583" s="29" t="str">
        <f>_xlfn.XLOOKUP(Tabla20[[#This Row],[cedula]],TMODELO[Numero Documento],TMODELO[Lugar Funciones Codigo])</f>
        <v>01.83.02.00.01</v>
      </c>
    </row>
    <row r="584" spans="1:22" hidden="1">
      <c r="A584" s="38" t="s">
        <v>3052</v>
      </c>
      <c r="B584" s="38" t="s">
        <v>11</v>
      </c>
      <c r="C584" s="38" t="s">
        <v>3102</v>
      </c>
      <c r="D584" s="38" t="str">
        <f>Tabla20[[#This Row],[cedula]]&amp;Tabla20[[#This Row],[ctapresup]]</f>
        <v>001016376272.1.1.1.01</v>
      </c>
      <c r="E584" s="38" t="s">
        <v>1567</v>
      </c>
      <c r="F584" s="38" t="str">
        <f>_xlfn.XLOOKUP(Tabla20[[#This Row],[cedula]],TMODELO[Numero Documento],TMODELO[Empleado])</f>
        <v>ROSMERY ALTAGRACIA SANCHEZ MENDEZ</v>
      </c>
      <c r="G584" s="38" t="str">
        <f>_xlfn.XLOOKUP(Tabla20[[#This Row],[cedula]],TMODELO[Numero Documento],TMODELO[Cargo])</f>
        <v>AUX. DE CONTAB. II</v>
      </c>
      <c r="H584" s="38" t="str">
        <f>_xlfn.XLOOKUP(Tabla20[[#This Row],[cedula]],TMODELO[Numero Documento],TMODELO[Lugar Funciones])</f>
        <v>TEATRO NACIONAL</v>
      </c>
      <c r="I584" s="45" t="str">
        <f>_xlfn.XLOOKUP(Tabla20[[#This Row],[cedula]],TCARRERA[CEDULA],TCARRERA[CATEGORIA DEL SERVIDOR],"")</f>
        <v>CARRERA ADMINISTRATIVA</v>
      </c>
      <c r="J584" s="45" t="str">
        <f>Tabla20[[#This Row],[TIPO]]</f>
        <v>FIJO</v>
      </c>
      <c r="K584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4" s="24" t="str">
        <f>IF(Tabla20[[#This Row],[CARRERA]]="CARRERA ADMINISTRATIVA",Tabla20[[#This Row],[CARRERA]],Tabla20[[#This Row],[STATUS]])</f>
        <v>CARRERA ADMINISTRATIVA</v>
      </c>
      <c r="M584" s="35" t="str">
        <f>IF(Tabla20[[#This Row],[TIPO]]="Temporales",_xlfn.XLOOKUP(Tabla20[[#This Row],[NOMBRE Y APELLIDO]],TFECHAS[NOMBRE Y APELLIDO],TFECHAS[DESDE]),"")</f>
        <v/>
      </c>
      <c r="N584" s="35" t="str">
        <f>IF(Tabla20[[#This Row],[TIPO]]="Temporales",_xlfn.XLOOKUP(Tabla20[[#This Row],[NOMBRE Y APELLIDO]],TFECHAS[NOMBRE Y APELLIDO],TFECHAS[HASTA]),"")</f>
        <v/>
      </c>
      <c r="O584" s="39">
        <f>_xlfn.XLOOKUP(Tabla20[[#This Row],[COD]],TMES[COD],TMES[sbruto])</f>
        <v>70000</v>
      </c>
      <c r="P584" s="44">
        <f>_xlfn.XLOOKUP(Tabla20[[#This Row],[COD]],TMES[COD],TMES[ISR])</f>
        <v>5368.48</v>
      </c>
      <c r="Q584" s="40">
        <f>_xlfn.XLOOKUP(Tabla20[[#This Row],[COD]],TMES[COD],TMES[SFS])</f>
        <v>2128</v>
      </c>
      <c r="R584" s="40">
        <f>_xlfn.XLOOKUP(Tabla20[[#This Row],[COD]],TMES[COD],TMES[AFP])</f>
        <v>2009</v>
      </c>
      <c r="S584" s="40">
        <f>Tabla20[[#This Row],[sbruto]]-SUM(Tabla20[[#This Row],[ISR]:[AFP]])-Tabla20[[#This Row],[sneto]]</f>
        <v>2221.0000000000073</v>
      </c>
      <c r="T584" s="40">
        <f>_xlfn.XLOOKUP(Tabla20[[#This Row],[COD]],TMES[COD],TMES[sneto])</f>
        <v>58273.52</v>
      </c>
      <c r="U584" s="28" t="str">
        <f>_xlfn.XLOOKUP(Tabla20[[#This Row],[cedula]],Tabla11[Numero Documento],Tabla11[GEN])</f>
        <v>M</v>
      </c>
      <c r="V584" s="29" t="str">
        <f>_xlfn.XLOOKUP(Tabla20[[#This Row],[cedula]],TMODELO[Numero Documento],TMODELO[Lugar Funciones Codigo])</f>
        <v>01.83.02.00.01</v>
      </c>
    </row>
    <row r="585" spans="1:22" hidden="1">
      <c r="A585" s="38" t="s">
        <v>3052</v>
      </c>
      <c r="B585" s="38" t="s">
        <v>11</v>
      </c>
      <c r="C585" s="38" t="s">
        <v>3102</v>
      </c>
      <c r="D585" s="38" t="str">
        <f>Tabla20[[#This Row],[cedula]]&amp;Tabla20[[#This Row],[ctapresup]]</f>
        <v>001038278872.1.1.1.01</v>
      </c>
      <c r="E585" s="38" t="s">
        <v>1530</v>
      </c>
      <c r="F585" s="38" t="str">
        <f>_xlfn.XLOOKUP(Tabla20[[#This Row],[cedula]],TMODELO[Numero Documento],TMODELO[Empleado])</f>
        <v>FIOR D ALIZA RODRIGUEZ RECIO</v>
      </c>
      <c r="G585" s="38" t="str">
        <f>_xlfn.XLOOKUP(Tabla20[[#This Row],[cedula]],TMODELO[Numero Documento],TMODELO[Cargo])</f>
        <v>SECRETARIA DEPTO. TECNICO</v>
      </c>
      <c r="H585" s="38" t="str">
        <f>_xlfn.XLOOKUP(Tabla20[[#This Row],[cedula]],TMODELO[Numero Documento],TMODELO[Lugar Funciones])</f>
        <v>TEATRO NACIONAL</v>
      </c>
      <c r="I585" s="45" t="str">
        <f>_xlfn.XLOOKUP(Tabla20[[#This Row],[cedula]],TCARRERA[CEDULA],TCARRERA[CATEGORIA DEL SERVIDOR],"")</f>
        <v>CARRERA ADMINISTRATIVA</v>
      </c>
      <c r="J585" s="45" t="str">
        <f>Tabla20[[#This Row],[TIPO]]</f>
        <v>FIJO</v>
      </c>
      <c r="K585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5" s="24" t="str">
        <f>IF(Tabla20[[#This Row],[CARRERA]]="CARRERA ADMINISTRATIVA",Tabla20[[#This Row],[CARRERA]],Tabla20[[#This Row],[STATUS]])</f>
        <v>CARRERA ADMINISTRATIVA</v>
      </c>
      <c r="M585" s="35" t="str">
        <f>IF(Tabla20[[#This Row],[TIPO]]="Temporales",_xlfn.XLOOKUP(Tabla20[[#This Row],[NOMBRE Y APELLIDO]],TFECHAS[NOMBRE Y APELLIDO],TFECHAS[DESDE]),"")</f>
        <v/>
      </c>
      <c r="N585" s="35" t="str">
        <f>IF(Tabla20[[#This Row],[TIPO]]="Temporales",_xlfn.XLOOKUP(Tabla20[[#This Row],[NOMBRE Y APELLIDO]],TFECHAS[NOMBRE Y APELLIDO],TFECHAS[HASTA]),"")</f>
        <v/>
      </c>
      <c r="O585" s="39">
        <f>_xlfn.XLOOKUP(Tabla20[[#This Row],[COD]],TMES[COD],TMES[sbruto])</f>
        <v>60000</v>
      </c>
      <c r="P585" s="44">
        <f>_xlfn.XLOOKUP(Tabla20[[#This Row],[COD]],TMES[COD],TMES[ISR])</f>
        <v>3184.19</v>
      </c>
      <c r="Q585" s="40">
        <f>_xlfn.XLOOKUP(Tabla20[[#This Row],[COD]],TMES[COD],TMES[SFS])</f>
        <v>1824</v>
      </c>
      <c r="R585" s="40">
        <f>_xlfn.XLOOKUP(Tabla20[[#This Row],[COD]],TMES[COD],TMES[AFP])</f>
        <v>1722</v>
      </c>
      <c r="S585" s="40">
        <f>Tabla20[[#This Row],[sbruto]]-SUM(Tabla20[[#This Row],[ISR]:[AFP]])-Tabla20[[#This Row],[sneto]]</f>
        <v>33485.509999999995</v>
      </c>
      <c r="T585" s="40">
        <f>_xlfn.XLOOKUP(Tabla20[[#This Row],[COD]],TMES[COD],TMES[sneto])</f>
        <v>19784.3</v>
      </c>
      <c r="U585" s="28" t="str">
        <f>_xlfn.XLOOKUP(Tabla20[[#This Row],[cedula]],Tabla11[Numero Documento],Tabla11[GEN])</f>
        <v>F</v>
      </c>
      <c r="V585" s="29" t="str">
        <f>_xlfn.XLOOKUP(Tabla20[[#This Row],[cedula]],TMODELO[Numero Documento],TMODELO[Lugar Funciones Codigo])</f>
        <v>01.83.02.00.01</v>
      </c>
    </row>
    <row r="586" spans="1:22" hidden="1">
      <c r="A586" s="38" t="s">
        <v>3052</v>
      </c>
      <c r="B586" s="38" t="s">
        <v>11</v>
      </c>
      <c r="C586" s="38" t="s">
        <v>3102</v>
      </c>
      <c r="D586" s="38" t="str">
        <f>Tabla20[[#This Row],[cedula]]&amp;Tabla20[[#This Row],[ctapresup]]</f>
        <v>001010663062.1.1.1.01</v>
      </c>
      <c r="E586" s="38" t="s">
        <v>1535</v>
      </c>
      <c r="F586" s="38" t="str">
        <f>_xlfn.XLOOKUP(Tabla20[[#This Row],[cedula]],TMODELO[Numero Documento],TMODELO[Empleado])</f>
        <v>JUANA DINORAH CESPEDES MORILLO</v>
      </c>
      <c r="G586" s="38" t="str">
        <f>_xlfn.XLOOKUP(Tabla20[[#This Row],[cedula]],TMODELO[Numero Documento],TMODELO[Cargo])</f>
        <v>ENC. SALA CULTURA</v>
      </c>
      <c r="H586" s="38" t="str">
        <f>_xlfn.XLOOKUP(Tabla20[[#This Row],[cedula]],TMODELO[Numero Documento],TMODELO[Lugar Funciones])</f>
        <v>TEATRO NACIONAL</v>
      </c>
      <c r="I586" s="45" t="str">
        <f>_xlfn.XLOOKUP(Tabla20[[#This Row],[cedula]],TCARRERA[CEDULA],TCARRERA[CATEGORIA DEL SERVIDOR],"")</f>
        <v>CARRERA ADMINISTRATIVA</v>
      </c>
      <c r="J586" s="45" t="str">
        <f>Tabla20[[#This Row],[TIPO]]</f>
        <v>FIJO</v>
      </c>
      <c r="K586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6" s="24" t="str">
        <f>IF(Tabla20[[#This Row],[CARRERA]]="CARRERA ADMINISTRATIVA",Tabla20[[#This Row],[CARRERA]],Tabla20[[#This Row],[STATUS]])</f>
        <v>CARRERA ADMINISTRATIVA</v>
      </c>
      <c r="M586" s="35" t="str">
        <f>IF(Tabla20[[#This Row],[TIPO]]="Temporales",_xlfn.XLOOKUP(Tabla20[[#This Row],[NOMBRE Y APELLIDO]],TFECHAS[NOMBRE Y APELLIDO],TFECHAS[DESDE]),"")</f>
        <v/>
      </c>
      <c r="N586" s="35" t="str">
        <f>IF(Tabla20[[#This Row],[TIPO]]="Temporales",_xlfn.XLOOKUP(Tabla20[[#This Row],[NOMBRE Y APELLIDO]],TFECHAS[NOMBRE Y APELLIDO],TFECHAS[HASTA]),"")</f>
        <v/>
      </c>
      <c r="O586" s="39">
        <f>_xlfn.XLOOKUP(Tabla20[[#This Row],[COD]],TMES[COD],TMES[sbruto])</f>
        <v>60000</v>
      </c>
      <c r="P586" s="43">
        <f>_xlfn.XLOOKUP(Tabla20[[#This Row],[COD]],TMES[COD],TMES[ISR])</f>
        <v>3486.68</v>
      </c>
      <c r="Q586" s="40">
        <f>_xlfn.XLOOKUP(Tabla20[[#This Row],[COD]],TMES[COD],TMES[SFS])</f>
        <v>1824</v>
      </c>
      <c r="R586" s="40">
        <f>_xlfn.XLOOKUP(Tabla20[[#This Row],[COD]],TMES[COD],TMES[AFP])</f>
        <v>1722</v>
      </c>
      <c r="S586" s="40">
        <f>Tabla20[[#This Row],[sbruto]]-SUM(Tabla20[[#This Row],[ISR]:[AFP]])-Tabla20[[#This Row],[sneto]]</f>
        <v>375</v>
      </c>
      <c r="T586" s="40">
        <f>_xlfn.XLOOKUP(Tabla20[[#This Row],[COD]],TMES[COD],TMES[sneto])</f>
        <v>52592.32</v>
      </c>
      <c r="U586" s="28" t="str">
        <f>_xlfn.XLOOKUP(Tabla20[[#This Row],[cedula]],Tabla11[Numero Documento],Tabla11[GEN])</f>
        <v>F</v>
      </c>
      <c r="V586" s="29" t="str">
        <f>_xlfn.XLOOKUP(Tabla20[[#This Row],[cedula]],TMODELO[Numero Documento],TMODELO[Lugar Funciones Codigo])</f>
        <v>01.83.02.00.01</v>
      </c>
    </row>
    <row r="587" spans="1:22" hidden="1">
      <c r="A587" s="38" t="s">
        <v>3052</v>
      </c>
      <c r="B587" s="38" t="s">
        <v>11</v>
      </c>
      <c r="C587" s="38" t="s">
        <v>3102</v>
      </c>
      <c r="D587" s="38" t="str">
        <f>Tabla20[[#This Row],[cedula]]&amp;Tabla20[[#This Row],[ctapresup]]</f>
        <v>001087969962.1.1.1.01</v>
      </c>
      <c r="E587" s="38" t="s">
        <v>2584</v>
      </c>
      <c r="F587" s="38" t="str">
        <f>_xlfn.XLOOKUP(Tabla20[[#This Row],[cedula]],TMODELO[Numero Documento],TMODELO[Empleado])</f>
        <v>CELESTE DEL CARMEN BRETON TAVERAS</v>
      </c>
      <c r="G587" s="38" t="str">
        <f>_xlfn.XLOOKUP(Tabla20[[#This Row],[cedula]],TMODELO[Numero Documento],TMODELO[Cargo])</f>
        <v>ASISTENTE</v>
      </c>
      <c r="H587" s="38" t="str">
        <f>_xlfn.XLOOKUP(Tabla20[[#This Row],[cedula]],TMODELO[Numero Documento],TMODELO[Lugar Funciones])</f>
        <v>TEATRO NACIONAL</v>
      </c>
      <c r="I587" s="45" t="str">
        <f>_xlfn.XLOOKUP(Tabla20[[#This Row],[cedula]],TCARRERA[CEDULA],TCARRERA[CATEGORIA DEL SERVIDOR],"")</f>
        <v/>
      </c>
      <c r="J587" s="45" t="str">
        <f>Tabla20[[#This Row],[TIPO]]</f>
        <v>FIJO</v>
      </c>
      <c r="K58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87" s="24" t="str">
        <f>IF(Tabla20[[#This Row],[CARRERA]]="CARRERA ADMINISTRATIVA",Tabla20[[#This Row],[CARRERA]],Tabla20[[#This Row],[STATUS]])</f>
        <v>FIJO</v>
      </c>
      <c r="M587" s="35" t="str">
        <f>IF(Tabla20[[#This Row],[TIPO]]="Temporales",_xlfn.XLOOKUP(Tabla20[[#This Row],[NOMBRE Y APELLIDO]],TFECHAS[NOMBRE Y APELLIDO],TFECHAS[DESDE]),"")</f>
        <v/>
      </c>
      <c r="N587" s="35" t="str">
        <f>IF(Tabla20[[#This Row],[TIPO]]="Temporales",_xlfn.XLOOKUP(Tabla20[[#This Row],[NOMBRE Y APELLIDO]],TFECHAS[NOMBRE Y APELLIDO],TFECHAS[HASTA]),"")</f>
        <v/>
      </c>
      <c r="O587" s="39">
        <f>_xlfn.XLOOKUP(Tabla20[[#This Row],[COD]],TMES[COD],TMES[sbruto])</f>
        <v>55000</v>
      </c>
      <c r="P587" s="44">
        <f>_xlfn.XLOOKUP(Tabla20[[#This Row],[COD]],TMES[COD],TMES[ISR])</f>
        <v>2559.6799999999998</v>
      </c>
      <c r="Q587" s="40">
        <f>_xlfn.XLOOKUP(Tabla20[[#This Row],[COD]],TMES[COD],TMES[SFS])</f>
        <v>1672</v>
      </c>
      <c r="R587" s="40">
        <f>_xlfn.XLOOKUP(Tabla20[[#This Row],[COD]],TMES[COD],TMES[AFP])</f>
        <v>1578.5</v>
      </c>
      <c r="S587" s="40">
        <f>Tabla20[[#This Row],[sbruto]]-SUM(Tabla20[[#This Row],[ISR]:[AFP]])-Tabla20[[#This Row],[sneto]]</f>
        <v>25</v>
      </c>
      <c r="T587" s="40">
        <f>_xlfn.XLOOKUP(Tabla20[[#This Row],[COD]],TMES[COD],TMES[sneto])</f>
        <v>49164.82</v>
      </c>
      <c r="U587" s="28" t="str">
        <f>_xlfn.XLOOKUP(Tabla20[[#This Row],[cedula]],Tabla11[Numero Documento],Tabla11[GEN])</f>
        <v>F</v>
      </c>
      <c r="V587" s="29" t="str">
        <f>_xlfn.XLOOKUP(Tabla20[[#This Row],[cedula]],TMODELO[Numero Documento],TMODELO[Lugar Funciones Codigo])</f>
        <v>01.83.02.00.01</v>
      </c>
    </row>
    <row r="588" spans="1:22" hidden="1">
      <c r="A588" s="38" t="s">
        <v>3052</v>
      </c>
      <c r="B588" s="38" t="s">
        <v>11</v>
      </c>
      <c r="C588" s="38" t="s">
        <v>3102</v>
      </c>
      <c r="D588" s="38" t="str">
        <f>Tabla20[[#This Row],[cedula]]&amp;Tabla20[[#This Row],[ctapresup]]</f>
        <v>001028088052.1.1.1.01</v>
      </c>
      <c r="E588" s="38" t="s">
        <v>1532</v>
      </c>
      <c r="F588" s="38" t="str">
        <f>_xlfn.XLOOKUP(Tabla20[[#This Row],[cedula]],TMODELO[Numero Documento],TMODELO[Empleado])</f>
        <v>HECTOR JOSE ARREDONDO PAULINO</v>
      </c>
      <c r="G588" s="38" t="str">
        <f>_xlfn.XLOOKUP(Tabla20[[#This Row],[cedula]],TMODELO[Numero Documento],TMODELO[Cargo])</f>
        <v>ELECTRICISTA</v>
      </c>
      <c r="H588" s="38" t="str">
        <f>_xlfn.XLOOKUP(Tabla20[[#This Row],[cedula]],TMODELO[Numero Documento],TMODELO[Lugar Funciones])</f>
        <v>TEATRO NACIONAL</v>
      </c>
      <c r="I588" s="45" t="str">
        <f>_xlfn.XLOOKUP(Tabla20[[#This Row],[cedula]],TCARRERA[CEDULA],TCARRERA[CATEGORIA DEL SERVIDOR],"")</f>
        <v>CARRERA ADMINISTRATIVA</v>
      </c>
      <c r="J588" s="45" t="str">
        <f>Tabla20[[#This Row],[TIPO]]</f>
        <v>FIJO</v>
      </c>
      <c r="K58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88" s="24" t="str">
        <f>IF(Tabla20[[#This Row],[CARRERA]]="CARRERA ADMINISTRATIVA",Tabla20[[#This Row],[CARRERA]],Tabla20[[#This Row],[STATUS]])</f>
        <v>CARRERA ADMINISTRATIVA</v>
      </c>
      <c r="M588" s="35" t="str">
        <f>IF(Tabla20[[#This Row],[TIPO]]="Temporales",_xlfn.XLOOKUP(Tabla20[[#This Row],[NOMBRE Y APELLIDO]],TFECHAS[NOMBRE Y APELLIDO],TFECHAS[DESDE]),"")</f>
        <v/>
      </c>
      <c r="N588" s="35" t="str">
        <f>IF(Tabla20[[#This Row],[TIPO]]="Temporales",_xlfn.XLOOKUP(Tabla20[[#This Row],[NOMBRE Y APELLIDO]],TFECHAS[NOMBRE Y APELLIDO],TFECHAS[HASTA]),"")</f>
        <v/>
      </c>
      <c r="O588" s="39">
        <f>_xlfn.XLOOKUP(Tabla20[[#This Row],[COD]],TMES[COD],TMES[sbruto])</f>
        <v>55000</v>
      </c>
      <c r="P588" s="44">
        <f>_xlfn.XLOOKUP(Tabla20[[#This Row],[COD]],TMES[COD],TMES[ISR])</f>
        <v>2332.81</v>
      </c>
      <c r="Q588" s="40">
        <f>_xlfn.XLOOKUP(Tabla20[[#This Row],[COD]],TMES[COD],TMES[SFS])</f>
        <v>1672</v>
      </c>
      <c r="R588" s="40">
        <f>_xlfn.XLOOKUP(Tabla20[[#This Row],[COD]],TMES[COD],TMES[AFP])</f>
        <v>1578.5</v>
      </c>
      <c r="S588" s="40">
        <f>Tabla20[[#This Row],[sbruto]]-SUM(Tabla20[[#This Row],[ISR]:[AFP]])-Tabla20[[#This Row],[sneto]]</f>
        <v>3283.4500000000044</v>
      </c>
      <c r="T588" s="40">
        <f>_xlfn.XLOOKUP(Tabla20[[#This Row],[COD]],TMES[COD],TMES[sneto])</f>
        <v>46133.24</v>
      </c>
      <c r="U588" s="28" t="str">
        <f>_xlfn.XLOOKUP(Tabla20[[#This Row],[cedula]],Tabla11[Numero Documento],Tabla11[GEN])</f>
        <v>M</v>
      </c>
      <c r="V588" s="29" t="str">
        <f>_xlfn.XLOOKUP(Tabla20[[#This Row],[cedula]],TMODELO[Numero Documento],TMODELO[Lugar Funciones Codigo])</f>
        <v>01.83.02.00.01</v>
      </c>
    </row>
    <row r="589" spans="1:22" hidden="1">
      <c r="A589" s="38" t="s">
        <v>3052</v>
      </c>
      <c r="B589" s="38" t="s">
        <v>11</v>
      </c>
      <c r="C589" s="38" t="s">
        <v>3102</v>
      </c>
      <c r="D589" s="38" t="str">
        <f>Tabla20[[#This Row],[cedula]]&amp;Tabla20[[#This Row],[ctapresup]]</f>
        <v>001065380772.1.1.1.01</v>
      </c>
      <c r="E589" s="38" t="s">
        <v>2639</v>
      </c>
      <c r="F589" s="38" t="str">
        <f>_xlfn.XLOOKUP(Tabla20[[#This Row],[cedula]],TMODELO[Numero Documento],TMODELO[Empleado])</f>
        <v>JACQUELINE MARTE</v>
      </c>
      <c r="G589" s="38" t="str">
        <f>_xlfn.XLOOKUP(Tabla20[[#This Row],[cedula]],TMODELO[Numero Documento],TMODELO[Cargo])</f>
        <v>ENC. DE LA SALA RAVELO</v>
      </c>
      <c r="H589" s="38" t="str">
        <f>_xlfn.XLOOKUP(Tabla20[[#This Row],[cedula]],TMODELO[Numero Documento],TMODELO[Lugar Funciones])</f>
        <v>TEATRO NACIONAL</v>
      </c>
      <c r="I589" s="45" t="str">
        <f>_xlfn.XLOOKUP(Tabla20[[#This Row],[cedula]],TCARRERA[CEDULA],TCARRERA[CATEGORIA DEL SERVIDOR],"")</f>
        <v/>
      </c>
      <c r="J589" s="45" t="str">
        <f>Tabla20[[#This Row],[TIPO]]</f>
        <v>FIJO</v>
      </c>
      <c r="K58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89" s="31" t="str">
        <f>IF(Tabla20[[#This Row],[CARRERA]]="CARRERA ADMINISTRATIVA",Tabla20[[#This Row],[CARRERA]],Tabla20[[#This Row],[STATUS]])</f>
        <v>FIJO</v>
      </c>
      <c r="M589" s="34" t="str">
        <f>IF(Tabla20[[#This Row],[TIPO]]="Temporales",_xlfn.XLOOKUP(Tabla20[[#This Row],[NOMBRE Y APELLIDO]],TFECHAS[NOMBRE Y APELLIDO],TFECHAS[DESDE]),"")</f>
        <v/>
      </c>
      <c r="N589" s="34" t="str">
        <f>IF(Tabla20[[#This Row],[TIPO]]="Temporales",_xlfn.XLOOKUP(Tabla20[[#This Row],[NOMBRE Y APELLIDO]],TFECHAS[NOMBRE Y APELLIDO],TFECHAS[HASTA]),"")</f>
        <v/>
      </c>
      <c r="O589" s="39">
        <f>_xlfn.XLOOKUP(Tabla20[[#This Row],[COD]],TMES[COD],TMES[sbruto])</f>
        <v>55000</v>
      </c>
      <c r="P589" s="41">
        <f>_xlfn.XLOOKUP(Tabla20[[#This Row],[COD]],TMES[COD],TMES[ISR])</f>
        <v>2559.6799999999998</v>
      </c>
      <c r="Q589" s="40">
        <f>_xlfn.XLOOKUP(Tabla20[[#This Row],[COD]],TMES[COD],TMES[SFS])</f>
        <v>1672</v>
      </c>
      <c r="R589" s="40">
        <f>_xlfn.XLOOKUP(Tabla20[[#This Row],[COD]],TMES[COD],TMES[AFP])</f>
        <v>1578.5</v>
      </c>
      <c r="S589" s="40">
        <f>Tabla20[[#This Row],[sbruto]]-SUM(Tabla20[[#This Row],[ISR]:[AFP]])-Tabla20[[#This Row],[sneto]]</f>
        <v>75</v>
      </c>
      <c r="T589" s="40">
        <f>_xlfn.XLOOKUP(Tabla20[[#This Row],[COD]],TMES[COD],TMES[sneto])</f>
        <v>49114.82</v>
      </c>
      <c r="U589" s="28" t="str">
        <f>_xlfn.XLOOKUP(Tabla20[[#This Row],[cedula]],Tabla11[Numero Documento],Tabla11[GEN])</f>
        <v>F</v>
      </c>
      <c r="V589" s="29" t="str">
        <f>_xlfn.XLOOKUP(Tabla20[[#This Row],[cedula]],TMODELO[Numero Documento],TMODELO[Lugar Funciones Codigo])</f>
        <v>01.83.02.00.01</v>
      </c>
    </row>
    <row r="590" spans="1:22" hidden="1">
      <c r="A590" s="38" t="s">
        <v>3052</v>
      </c>
      <c r="B590" s="38" t="s">
        <v>11</v>
      </c>
      <c r="C590" s="38" t="s">
        <v>3102</v>
      </c>
      <c r="D590" s="38" t="str">
        <f>Tabla20[[#This Row],[cedula]]&amp;Tabla20[[#This Row],[ctapresup]]</f>
        <v>001052790122.1.1.1.01</v>
      </c>
      <c r="E590" s="38" t="s">
        <v>1549</v>
      </c>
      <c r="F590" s="38" t="str">
        <f>_xlfn.XLOOKUP(Tabla20[[#This Row],[cedula]],TMODELO[Numero Documento],TMODELO[Empleado])</f>
        <v>MARIA DEL ROSARIO RAMIREZ ACOSTA</v>
      </c>
      <c r="G590" s="38" t="str">
        <f>_xlfn.XLOOKUP(Tabla20[[#This Row],[cedula]],TMODELO[Numero Documento],TMODELO[Cargo])</f>
        <v>ASIST. REL. INTERNAC.</v>
      </c>
      <c r="H590" s="38" t="str">
        <f>_xlfn.XLOOKUP(Tabla20[[#This Row],[cedula]],TMODELO[Numero Documento],TMODELO[Lugar Funciones])</f>
        <v>TEATRO NACIONAL</v>
      </c>
      <c r="I590" s="45" t="str">
        <f>_xlfn.XLOOKUP(Tabla20[[#This Row],[cedula]],TCARRERA[CEDULA],TCARRERA[CATEGORIA DEL SERVIDOR],"")</f>
        <v>CARRERA ADMINISTRATIVA</v>
      </c>
      <c r="J590" s="45" t="str">
        <f>Tabla20[[#This Row],[TIPO]]</f>
        <v>FIJO</v>
      </c>
      <c r="K590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90" s="24" t="str">
        <f>IF(Tabla20[[#This Row],[CARRERA]]="CARRERA ADMINISTRATIVA",Tabla20[[#This Row],[CARRERA]],Tabla20[[#This Row],[STATUS]])</f>
        <v>CARRERA ADMINISTRATIVA</v>
      </c>
      <c r="M590" s="35" t="str">
        <f>IF(Tabla20[[#This Row],[TIPO]]="Temporales",_xlfn.XLOOKUP(Tabla20[[#This Row],[NOMBRE Y APELLIDO]],TFECHAS[NOMBRE Y APELLIDO],TFECHAS[DESDE]),"")</f>
        <v/>
      </c>
      <c r="N590" s="35" t="str">
        <f>IF(Tabla20[[#This Row],[TIPO]]="Temporales",_xlfn.XLOOKUP(Tabla20[[#This Row],[NOMBRE Y APELLIDO]],TFECHAS[NOMBRE Y APELLIDO],TFECHAS[HASTA]),"")</f>
        <v/>
      </c>
      <c r="O590" s="39">
        <f>_xlfn.XLOOKUP(Tabla20[[#This Row],[COD]],TMES[COD],TMES[sbruto])</f>
        <v>55000</v>
      </c>
      <c r="P590" s="41">
        <f>_xlfn.XLOOKUP(Tabla20[[#This Row],[COD]],TMES[COD],TMES[ISR])</f>
        <v>2559.6799999999998</v>
      </c>
      <c r="Q590" s="40">
        <f>_xlfn.XLOOKUP(Tabla20[[#This Row],[COD]],TMES[COD],TMES[SFS])</f>
        <v>1672</v>
      </c>
      <c r="R590" s="40">
        <f>_xlfn.XLOOKUP(Tabla20[[#This Row],[COD]],TMES[COD],TMES[AFP])</f>
        <v>1578.5</v>
      </c>
      <c r="S590" s="40">
        <f>Tabla20[[#This Row],[sbruto]]-SUM(Tabla20[[#This Row],[ISR]:[AFP]])-Tabla20[[#This Row],[sneto]]</f>
        <v>6867.3399999999965</v>
      </c>
      <c r="T590" s="40">
        <f>_xlfn.XLOOKUP(Tabla20[[#This Row],[COD]],TMES[COD],TMES[sneto])</f>
        <v>42322.48</v>
      </c>
      <c r="U590" s="28" t="str">
        <f>_xlfn.XLOOKUP(Tabla20[[#This Row],[cedula]],Tabla11[Numero Documento],Tabla11[GEN])</f>
        <v>F</v>
      </c>
      <c r="V590" s="29" t="str">
        <f>_xlfn.XLOOKUP(Tabla20[[#This Row],[cedula]],TMODELO[Numero Documento],TMODELO[Lugar Funciones Codigo])</f>
        <v>01.83.02.00.01</v>
      </c>
    </row>
    <row r="591" spans="1:22" hidden="1">
      <c r="A591" s="38" t="s">
        <v>3052</v>
      </c>
      <c r="B591" s="38" t="s">
        <v>11</v>
      </c>
      <c r="C591" s="38" t="s">
        <v>3102</v>
      </c>
      <c r="D591" s="38" t="str">
        <f>Tabla20[[#This Row],[cedula]]&amp;Tabla20[[#This Row],[ctapresup]]</f>
        <v>001024903562.1.1.1.01</v>
      </c>
      <c r="E591" s="38" t="s">
        <v>1566</v>
      </c>
      <c r="F591" s="38" t="str">
        <f>_xlfn.XLOOKUP(Tabla20[[#This Row],[cedula]],TMODELO[Numero Documento],TMODELO[Empleado])</f>
        <v>ROBERTO DE LEON DUME</v>
      </c>
      <c r="G591" s="38" t="str">
        <f>_xlfn.XLOOKUP(Tabla20[[#This Row],[cedula]],TMODELO[Numero Documento],TMODELO[Cargo])</f>
        <v>LUMINOTECNICO</v>
      </c>
      <c r="H591" s="38" t="str">
        <f>_xlfn.XLOOKUP(Tabla20[[#This Row],[cedula]],TMODELO[Numero Documento],TMODELO[Lugar Funciones])</f>
        <v>TEATRO NACIONAL</v>
      </c>
      <c r="I591" s="45" t="str">
        <f>_xlfn.XLOOKUP(Tabla20[[#This Row],[cedula]],TCARRERA[CEDULA],TCARRERA[CATEGORIA DEL SERVIDOR],"")</f>
        <v>CARRERA ADMINISTRATIVA</v>
      </c>
      <c r="J591" s="45" t="str">
        <f>Tabla20[[#This Row],[TIPO]]</f>
        <v>FIJO</v>
      </c>
      <c r="K591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91" s="24" t="str">
        <f>IF(Tabla20[[#This Row],[CARRERA]]="CARRERA ADMINISTRATIVA",Tabla20[[#This Row],[CARRERA]],Tabla20[[#This Row],[STATUS]])</f>
        <v>CARRERA ADMINISTRATIVA</v>
      </c>
      <c r="M591" s="35" t="str">
        <f>IF(Tabla20[[#This Row],[TIPO]]="Temporales",_xlfn.XLOOKUP(Tabla20[[#This Row],[NOMBRE Y APELLIDO]],TFECHAS[NOMBRE Y APELLIDO],TFECHAS[DESDE]),"")</f>
        <v/>
      </c>
      <c r="N591" s="35" t="str">
        <f>IF(Tabla20[[#This Row],[TIPO]]="Temporales",_xlfn.XLOOKUP(Tabla20[[#This Row],[NOMBRE Y APELLIDO]],TFECHAS[NOMBRE Y APELLIDO],TFECHAS[HASTA]),"")</f>
        <v/>
      </c>
      <c r="O591" s="39">
        <f>_xlfn.XLOOKUP(Tabla20[[#This Row],[COD]],TMES[COD],TMES[sbruto])</f>
        <v>55000</v>
      </c>
      <c r="P591" s="40">
        <f>_xlfn.XLOOKUP(Tabla20[[#This Row],[COD]],TMES[COD],TMES[ISR])</f>
        <v>2559.6799999999998</v>
      </c>
      <c r="Q591" s="40">
        <f>_xlfn.XLOOKUP(Tabla20[[#This Row],[COD]],TMES[COD],TMES[SFS])</f>
        <v>1672</v>
      </c>
      <c r="R591" s="40">
        <f>_xlfn.XLOOKUP(Tabla20[[#This Row],[COD]],TMES[COD],TMES[AFP])</f>
        <v>1578.5</v>
      </c>
      <c r="S591" s="40">
        <f>Tabla20[[#This Row],[sbruto]]-SUM(Tabla20[[#This Row],[ISR]:[AFP]])-Tabla20[[#This Row],[sneto]]</f>
        <v>38018.300000000003</v>
      </c>
      <c r="T591" s="40">
        <f>_xlfn.XLOOKUP(Tabla20[[#This Row],[COD]],TMES[COD],TMES[sneto])</f>
        <v>11171.52</v>
      </c>
      <c r="U591" s="28" t="str">
        <f>_xlfn.XLOOKUP(Tabla20[[#This Row],[cedula]],Tabla11[Numero Documento],Tabla11[GEN])</f>
        <v>M</v>
      </c>
      <c r="V591" s="29" t="str">
        <f>_xlfn.XLOOKUP(Tabla20[[#This Row],[cedula]],TMODELO[Numero Documento],TMODELO[Lugar Funciones Codigo])</f>
        <v>01.83.02.00.01</v>
      </c>
    </row>
    <row r="592" spans="1:22" hidden="1">
      <c r="A592" s="38" t="s">
        <v>3052</v>
      </c>
      <c r="B592" s="38" t="s">
        <v>11</v>
      </c>
      <c r="C592" s="38" t="s">
        <v>3102</v>
      </c>
      <c r="D592" s="38" t="str">
        <f>Tabla20[[#This Row],[cedula]]&amp;Tabla20[[#This Row],[ctapresup]]</f>
        <v>001110441522.1.1.1.01</v>
      </c>
      <c r="E592" s="38" t="s">
        <v>2712</v>
      </c>
      <c r="F592" s="38" t="str">
        <f>_xlfn.XLOOKUP(Tabla20[[#This Row],[cedula]],TMODELO[Numero Documento],TMODELO[Empleado])</f>
        <v>ROBERTO ILISCH DAVID CAMEJO GONZALEZ</v>
      </c>
      <c r="G592" s="38" t="str">
        <f>_xlfn.XLOOKUP(Tabla20[[#This Row],[cedula]],TMODELO[Numero Documento],TMODELO[Cargo])</f>
        <v>ASISTENTE</v>
      </c>
      <c r="H592" s="38" t="str">
        <f>_xlfn.XLOOKUP(Tabla20[[#This Row],[cedula]],TMODELO[Numero Documento],TMODELO[Lugar Funciones])</f>
        <v>TEATRO NACIONAL</v>
      </c>
      <c r="I592" s="45" t="str">
        <f>_xlfn.XLOOKUP(Tabla20[[#This Row],[cedula]],TCARRERA[CEDULA],TCARRERA[CATEGORIA DEL SERVIDOR],"")</f>
        <v/>
      </c>
      <c r="J592" s="45" t="str">
        <f>Tabla20[[#This Row],[TIPO]]</f>
        <v>FIJO</v>
      </c>
      <c r="K59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92" s="24" t="str">
        <f>IF(Tabla20[[#This Row],[CARRERA]]="CARRERA ADMINISTRATIVA",Tabla20[[#This Row],[CARRERA]],Tabla20[[#This Row],[STATUS]])</f>
        <v>FIJO</v>
      </c>
      <c r="M592" s="35" t="str">
        <f>IF(Tabla20[[#This Row],[TIPO]]="Temporales",_xlfn.XLOOKUP(Tabla20[[#This Row],[NOMBRE Y APELLIDO]],TFECHAS[NOMBRE Y APELLIDO],TFECHAS[DESDE]),"")</f>
        <v/>
      </c>
      <c r="N592" s="35" t="str">
        <f>IF(Tabla20[[#This Row],[TIPO]]="Temporales",_xlfn.XLOOKUP(Tabla20[[#This Row],[NOMBRE Y APELLIDO]],TFECHAS[NOMBRE Y APELLIDO],TFECHAS[HASTA]),"")</f>
        <v/>
      </c>
      <c r="O592" s="39">
        <f>_xlfn.XLOOKUP(Tabla20[[#This Row],[COD]],TMES[COD],TMES[sbruto])</f>
        <v>55000</v>
      </c>
      <c r="P592" s="43">
        <f>_xlfn.XLOOKUP(Tabla20[[#This Row],[COD]],TMES[COD],TMES[ISR])</f>
        <v>2559.6799999999998</v>
      </c>
      <c r="Q592" s="40">
        <f>_xlfn.XLOOKUP(Tabla20[[#This Row],[COD]],TMES[COD],TMES[SFS])</f>
        <v>1672</v>
      </c>
      <c r="R592" s="40">
        <f>_xlfn.XLOOKUP(Tabla20[[#This Row],[COD]],TMES[COD],TMES[AFP])</f>
        <v>1578.5</v>
      </c>
      <c r="S592" s="40">
        <f>Tabla20[[#This Row],[sbruto]]-SUM(Tabla20[[#This Row],[ISR]:[AFP]])-Tabla20[[#This Row],[sneto]]</f>
        <v>2221</v>
      </c>
      <c r="T592" s="40">
        <f>_xlfn.XLOOKUP(Tabla20[[#This Row],[COD]],TMES[COD],TMES[sneto])</f>
        <v>46968.82</v>
      </c>
      <c r="U592" s="28" t="str">
        <f>_xlfn.XLOOKUP(Tabla20[[#This Row],[cedula]],Tabla11[Numero Documento],Tabla11[GEN])</f>
        <v>M</v>
      </c>
      <c r="V592" s="29" t="str">
        <f>_xlfn.XLOOKUP(Tabla20[[#This Row],[cedula]],TMODELO[Numero Documento],TMODELO[Lugar Funciones Codigo])</f>
        <v>01.83.02.00.01</v>
      </c>
    </row>
    <row r="593" spans="1:22" hidden="1">
      <c r="A593" s="38" t="s">
        <v>3052</v>
      </c>
      <c r="B593" s="38" t="s">
        <v>11</v>
      </c>
      <c r="C593" s="38" t="s">
        <v>3102</v>
      </c>
      <c r="D593" s="38" t="str">
        <f>Tabla20[[#This Row],[cedula]]&amp;Tabla20[[#This Row],[ctapresup]]</f>
        <v>001095935582.1.1.1.01</v>
      </c>
      <c r="E593" s="38" t="s">
        <v>2607</v>
      </c>
      <c r="F593" s="38" t="str">
        <f>_xlfn.XLOOKUP(Tabla20[[#This Row],[cedula]],TMODELO[Numero Documento],TMODELO[Empleado])</f>
        <v>EURISPIDES CALCAÑO RUFINO</v>
      </c>
      <c r="G593" s="38" t="str">
        <f>_xlfn.XLOOKUP(Tabla20[[#This Row],[cedula]],TMODELO[Numero Documento],TMODELO[Cargo])</f>
        <v>TRAMOYISTA</v>
      </c>
      <c r="H593" s="38" t="str">
        <f>_xlfn.XLOOKUP(Tabla20[[#This Row],[cedula]],TMODELO[Numero Documento],TMODELO[Lugar Funciones])</f>
        <v>TEATRO NACIONAL</v>
      </c>
      <c r="I593" s="45" t="str">
        <f>_xlfn.XLOOKUP(Tabla20[[#This Row],[cedula]],TCARRERA[CEDULA],TCARRERA[CATEGORIA DEL SERVIDOR],"")</f>
        <v/>
      </c>
      <c r="J593" s="45" t="str">
        <f>Tabla20[[#This Row],[TIPO]]</f>
        <v>FIJO</v>
      </c>
      <c r="K59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3" s="24" t="str">
        <f>IF(Tabla20[[#This Row],[CARRERA]]="CARRERA ADMINISTRATIVA",Tabla20[[#This Row],[CARRERA]],Tabla20[[#This Row],[STATUS]])</f>
        <v>ESTATUTO SIMPLIFICADO</v>
      </c>
      <c r="M593" s="35" t="str">
        <f>IF(Tabla20[[#This Row],[TIPO]]="Temporales",_xlfn.XLOOKUP(Tabla20[[#This Row],[NOMBRE Y APELLIDO]],TFECHAS[NOMBRE Y APELLIDO],TFECHAS[DESDE]),"")</f>
        <v/>
      </c>
      <c r="N593" s="35" t="str">
        <f>IF(Tabla20[[#This Row],[TIPO]]="Temporales",_xlfn.XLOOKUP(Tabla20[[#This Row],[NOMBRE Y APELLIDO]],TFECHAS[NOMBRE Y APELLIDO],TFECHAS[HASTA]),"")</f>
        <v/>
      </c>
      <c r="O593" s="39">
        <f>_xlfn.XLOOKUP(Tabla20[[#This Row],[COD]],TMES[COD],TMES[sbruto])</f>
        <v>45000</v>
      </c>
      <c r="P593" s="44">
        <f>_xlfn.XLOOKUP(Tabla20[[#This Row],[COD]],TMES[COD],TMES[ISR])</f>
        <v>1148.33</v>
      </c>
      <c r="Q593" s="40">
        <f>_xlfn.XLOOKUP(Tabla20[[#This Row],[COD]],TMES[COD],TMES[SFS])</f>
        <v>1368</v>
      </c>
      <c r="R593" s="40">
        <f>_xlfn.XLOOKUP(Tabla20[[#This Row],[COD]],TMES[COD],TMES[AFP])</f>
        <v>1291.5</v>
      </c>
      <c r="S593" s="40">
        <f>Tabla20[[#This Row],[sbruto]]-SUM(Tabla20[[#This Row],[ISR]:[AFP]])-Tabla20[[#This Row],[sneto]]</f>
        <v>13557.019999999997</v>
      </c>
      <c r="T593" s="40">
        <f>_xlfn.XLOOKUP(Tabla20[[#This Row],[COD]],TMES[COD],TMES[sneto])</f>
        <v>27635.15</v>
      </c>
      <c r="U593" s="28" t="str">
        <f>_xlfn.XLOOKUP(Tabla20[[#This Row],[cedula]],Tabla11[Numero Documento],Tabla11[GEN])</f>
        <v>M</v>
      </c>
      <c r="V593" s="29" t="str">
        <f>_xlfn.XLOOKUP(Tabla20[[#This Row],[cedula]],TMODELO[Numero Documento],TMODELO[Lugar Funciones Codigo])</f>
        <v>01.83.02.00.01</v>
      </c>
    </row>
    <row r="594" spans="1:22" hidden="1">
      <c r="A594" s="38" t="s">
        <v>3052</v>
      </c>
      <c r="B594" s="38" t="s">
        <v>11</v>
      </c>
      <c r="C594" s="38" t="s">
        <v>3102</v>
      </c>
      <c r="D594" s="38" t="str">
        <f>Tabla20[[#This Row],[cedula]]&amp;Tabla20[[#This Row],[ctapresup]]</f>
        <v>001007039582.1.1.1.01</v>
      </c>
      <c r="E594" s="38" t="s">
        <v>2660</v>
      </c>
      <c r="F594" s="38" t="str">
        <f>_xlfn.XLOOKUP(Tabla20[[#This Row],[cedula]],TMODELO[Numero Documento],TMODELO[Empleado])</f>
        <v>JUAN DE LA CRUZ BLANCO POLANCO</v>
      </c>
      <c r="G594" s="38" t="str">
        <f>_xlfn.XLOOKUP(Tabla20[[#This Row],[cedula]],TMODELO[Numero Documento],TMODELO[Cargo])</f>
        <v>JEFE DE MAQ.</v>
      </c>
      <c r="H594" s="38" t="str">
        <f>_xlfn.XLOOKUP(Tabla20[[#This Row],[cedula]],TMODELO[Numero Documento],TMODELO[Lugar Funciones])</f>
        <v>TEATRO NACIONAL</v>
      </c>
      <c r="I594" s="45" t="str">
        <f>_xlfn.XLOOKUP(Tabla20[[#This Row],[cedula]],TCARRERA[CEDULA],TCARRERA[CATEGORIA DEL SERVIDOR],"")</f>
        <v/>
      </c>
      <c r="J594" s="45" t="str">
        <f>Tabla20[[#This Row],[TIPO]]</f>
        <v>FIJO</v>
      </c>
      <c r="K59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94" s="24" t="str">
        <f>IF(Tabla20[[#This Row],[CARRERA]]="CARRERA ADMINISTRATIVA",Tabla20[[#This Row],[CARRERA]],Tabla20[[#This Row],[STATUS]])</f>
        <v>FIJO</v>
      </c>
      <c r="M594" s="35" t="str">
        <f>IF(Tabla20[[#This Row],[TIPO]]="Temporales",_xlfn.XLOOKUP(Tabla20[[#This Row],[NOMBRE Y APELLIDO]],TFECHAS[NOMBRE Y APELLIDO],TFECHAS[DESDE]),"")</f>
        <v/>
      </c>
      <c r="N594" s="35" t="str">
        <f>IF(Tabla20[[#This Row],[TIPO]]="Temporales",_xlfn.XLOOKUP(Tabla20[[#This Row],[NOMBRE Y APELLIDO]],TFECHAS[NOMBRE Y APELLIDO],TFECHAS[HASTA]),"")</f>
        <v/>
      </c>
      <c r="O594" s="39">
        <f>_xlfn.XLOOKUP(Tabla20[[#This Row],[COD]],TMES[COD],TMES[sbruto])</f>
        <v>45000</v>
      </c>
      <c r="P594" s="44">
        <f>_xlfn.XLOOKUP(Tabla20[[#This Row],[COD]],TMES[COD],TMES[ISR])</f>
        <v>1148.33</v>
      </c>
      <c r="Q594" s="42">
        <f>_xlfn.XLOOKUP(Tabla20[[#This Row],[COD]],TMES[COD],TMES[SFS])</f>
        <v>1368</v>
      </c>
      <c r="R594" s="42">
        <f>_xlfn.XLOOKUP(Tabla20[[#This Row],[COD]],TMES[COD],TMES[AFP])</f>
        <v>1291.5</v>
      </c>
      <c r="S594" s="40">
        <f>Tabla20[[#This Row],[sbruto]]-SUM(Tabla20[[#This Row],[ISR]:[AFP]])-Tabla20[[#This Row],[sneto]]</f>
        <v>975</v>
      </c>
      <c r="T594" s="42">
        <f>_xlfn.XLOOKUP(Tabla20[[#This Row],[COD]],TMES[COD],TMES[sneto])</f>
        <v>40217.17</v>
      </c>
      <c r="U594" s="28" t="str">
        <f>_xlfn.XLOOKUP(Tabla20[[#This Row],[cedula]],Tabla11[Numero Documento],Tabla11[GEN])</f>
        <v>M</v>
      </c>
      <c r="V594" s="29" t="str">
        <f>_xlfn.XLOOKUP(Tabla20[[#This Row],[cedula]],TMODELO[Numero Documento],TMODELO[Lugar Funciones Codigo])</f>
        <v>01.83.02.00.01</v>
      </c>
    </row>
    <row r="595" spans="1:22" hidden="1">
      <c r="A595" s="38" t="s">
        <v>3052</v>
      </c>
      <c r="B595" s="38" t="s">
        <v>11</v>
      </c>
      <c r="C595" s="38" t="s">
        <v>3102</v>
      </c>
      <c r="D595" s="38" t="str">
        <f>Tabla20[[#This Row],[cedula]]&amp;Tabla20[[#This Row],[ctapresup]]</f>
        <v>223009480842.1.1.1.01</v>
      </c>
      <c r="E595" s="38" t="s">
        <v>2690</v>
      </c>
      <c r="F595" s="38" t="str">
        <f>_xlfn.XLOOKUP(Tabla20[[#This Row],[cedula]],TMODELO[Numero Documento],TMODELO[Empleado])</f>
        <v>MICHAEL GERAINT JIMENEZ GALAN</v>
      </c>
      <c r="G595" s="38" t="str">
        <f>_xlfn.XLOOKUP(Tabla20[[#This Row],[cedula]],TMODELO[Numero Documento],TMODELO[Cargo])</f>
        <v>SONIDISTA</v>
      </c>
      <c r="H595" s="38" t="str">
        <f>_xlfn.XLOOKUP(Tabla20[[#This Row],[cedula]],TMODELO[Numero Documento],TMODELO[Lugar Funciones])</f>
        <v>TEATRO NACIONAL</v>
      </c>
      <c r="I595" s="45" t="str">
        <f>_xlfn.XLOOKUP(Tabla20[[#This Row],[cedula]],TCARRERA[CEDULA],TCARRERA[CATEGORIA DEL SERVIDOR],"")</f>
        <v/>
      </c>
      <c r="J595" s="45" t="str">
        <f>Tabla20[[#This Row],[TIPO]]</f>
        <v>FIJO</v>
      </c>
      <c r="K59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95" s="24" t="str">
        <f>IF(Tabla20[[#This Row],[CARRERA]]="CARRERA ADMINISTRATIVA",Tabla20[[#This Row],[CARRERA]],Tabla20[[#This Row],[STATUS]])</f>
        <v>FIJO</v>
      </c>
      <c r="M595" s="35" t="str">
        <f>IF(Tabla20[[#This Row],[TIPO]]="Temporales",_xlfn.XLOOKUP(Tabla20[[#This Row],[NOMBRE Y APELLIDO]],TFECHAS[NOMBRE Y APELLIDO],TFECHAS[DESDE]),"")</f>
        <v/>
      </c>
      <c r="N595" s="35" t="str">
        <f>IF(Tabla20[[#This Row],[TIPO]]="Temporales",_xlfn.XLOOKUP(Tabla20[[#This Row],[NOMBRE Y APELLIDO]],TFECHAS[NOMBRE Y APELLIDO],TFECHAS[HASTA]),"")</f>
        <v/>
      </c>
      <c r="O595" s="39">
        <f>_xlfn.XLOOKUP(Tabla20[[#This Row],[COD]],TMES[COD],TMES[sbruto])</f>
        <v>40000</v>
      </c>
      <c r="P595" s="44">
        <f>_xlfn.XLOOKUP(Tabla20[[#This Row],[COD]],TMES[COD],TMES[ISR])</f>
        <v>442.65</v>
      </c>
      <c r="Q595" s="40">
        <f>_xlfn.XLOOKUP(Tabla20[[#This Row],[COD]],TMES[COD],TMES[SFS])</f>
        <v>1216</v>
      </c>
      <c r="R595" s="40">
        <f>_xlfn.XLOOKUP(Tabla20[[#This Row],[COD]],TMES[COD],TMES[AFP])</f>
        <v>1148</v>
      </c>
      <c r="S595" s="40">
        <f>Tabla20[[#This Row],[sbruto]]-SUM(Tabla20[[#This Row],[ISR]:[AFP]])-Tabla20[[#This Row],[sneto]]</f>
        <v>325</v>
      </c>
      <c r="T595" s="40">
        <f>_xlfn.XLOOKUP(Tabla20[[#This Row],[COD]],TMES[COD],TMES[sneto])</f>
        <v>36868.35</v>
      </c>
      <c r="U595" s="28" t="str">
        <f>_xlfn.XLOOKUP(Tabla20[[#This Row],[cedula]],Tabla11[Numero Documento],Tabla11[GEN])</f>
        <v>M</v>
      </c>
      <c r="V595" s="29" t="str">
        <f>_xlfn.XLOOKUP(Tabla20[[#This Row],[cedula]],TMODELO[Numero Documento],TMODELO[Lugar Funciones Codigo])</f>
        <v>01.83.02.00.01</v>
      </c>
    </row>
    <row r="596" spans="1:22" hidden="1">
      <c r="A596" s="38" t="s">
        <v>3052</v>
      </c>
      <c r="B596" s="38" t="s">
        <v>11</v>
      </c>
      <c r="C596" s="38" t="s">
        <v>3102</v>
      </c>
      <c r="D596" s="38" t="str">
        <f>Tabla20[[#This Row],[cedula]]&amp;Tabla20[[#This Row],[ctapresup]]</f>
        <v>001024907782.1.1.1.01</v>
      </c>
      <c r="E596" s="38" t="s">
        <v>2588</v>
      </c>
      <c r="F596" s="38" t="str">
        <f>_xlfn.XLOOKUP(Tabla20[[#This Row],[cedula]],TMODELO[Numero Documento],TMODELO[Empleado])</f>
        <v>CLAUDIO MANUEL FELIX MORENO</v>
      </c>
      <c r="G596" s="38" t="str">
        <f>_xlfn.XLOOKUP(Tabla20[[#This Row],[cedula]],TMODELO[Numero Documento],TMODELO[Cargo])</f>
        <v>AYUDANTE DE MANTENIMIENTO</v>
      </c>
      <c r="H596" s="38" t="str">
        <f>_xlfn.XLOOKUP(Tabla20[[#This Row],[cedula]],TMODELO[Numero Documento],TMODELO[Lugar Funciones])</f>
        <v>TEATRO NACIONAL</v>
      </c>
      <c r="I596" s="45" t="str">
        <f>_xlfn.XLOOKUP(Tabla20[[#This Row],[cedula]],TCARRERA[CEDULA],TCARRERA[CATEGORIA DEL SERVIDOR],"")</f>
        <v/>
      </c>
      <c r="J596" s="45" t="str">
        <f>Tabla20[[#This Row],[TIPO]]</f>
        <v>FIJO</v>
      </c>
      <c r="K59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6" s="24" t="str">
        <f>IF(Tabla20[[#This Row],[CARRERA]]="CARRERA ADMINISTRATIVA",Tabla20[[#This Row],[CARRERA]],Tabla20[[#This Row],[STATUS]])</f>
        <v>ESTATUTO SIMPLIFICADO</v>
      </c>
      <c r="M596" s="35" t="str">
        <f>IF(Tabla20[[#This Row],[TIPO]]="Temporales",_xlfn.XLOOKUP(Tabla20[[#This Row],[NOMBRE Y APELLIDO]],TFECHAS[NOMBRE Y APELLIDO],TFECHAS[DESDE]),"")</f>
        <v/>
      </c>
      <c r="N596" s="35" t="str">
        <f>IF(Tabla20[[#This Row],[TIPO]]="Temporales",_xlfn.XLOOKUP(Tabla20[[#This Row],[NOMBRE Y APELLIDO]],TFECHAS[NOMBRE Y APELLIDO],TFECHAS[HASTA]),"")</f>
        <v/>
      </c>
      <c r="O596" s="39">
        <f>_xlfn.XLOOKUP(Tabla20[[#This Row],[COD]],TMES[COD],TMES[sbruto])</f>
        <v>36000</v>
      </c>
      <c r="P596" s="44">
        <f>_xlfn.XLOOKUP(Tabla20[[#This Row],[COD]],TMES[COD],TMES[ISR])</f>
        <v>0</v>
      </c>
      <c r="Q596" s="40">
        <f>_xlfn.XLOOKUP(Tabla20[[#This Row],[COD]],TMES[COD],TMES[SFS])</f>
        <v>1094.4000000000001</v>
      </c>
      <c r="R596" s="40">
        <f>_xlfn.XLOOKUP(Tabla20[[#This Row],[COD]],TMES[COD],TMES[AFP])</f>
        <v>1033.2</v>
      </c>
      <c r="S596" s="40">
        <f>Tabla20[[#This Row],[sbruto]]-SUM(Tabla20[[#This Row],[ISR]:[AFP]])-Tabla20[[#This Row],[sneto]]</f>
        <v>15405.690000000002</v>
      </c>
      <c r="T596" s="40">
        <f>_xlfn.XLOOKUP(Tabla20[[#This Row],[COD]],TMES[COD],TMES[sneto])</f>
        <v>18466.71</v>
      </c>
      <c r="U596" s="28" t="str">
        <f>_xlfn.XLOOKUP(Tabla20[[#This Row],[cedula]],Tabla11[Numero Documento],Tabla11[GEN])</f>
        <v>M</v>
      </c>
      <c r="V596" s="29" t="str">
        <f>_xlfn.XLOOKUP(Tabla20[[#This Row],[cedula]],TMODELO[Numero Documento],TMODELO[Lugar Funciones Codigo])</f>
        <v>01.83.02.00.01</v>
      </c>
    </row>
    <row r="597" spans="1:22" hidden="1">
      <c r="A597" s="38" t="s">
        <v>3052</v>
      </c>
      <c r="B597" s="38" t="s">
        <v>11</v>
      </c>
      <c r="C597" s="38" t="s">
        <v>3102</v>
      </c>
      <c r="D597" s="38" t="str">
        <f>Tabla20[[#This Row],[cedula]]&amp;Tabla20[[#This Row],[ctapresup]]</f>
        <v>402125887722.1.1.1.01</v>
      </c>
      <c r="E597" s="38" t="s">
        <v>2597</v>
      </c>
      <c r="F597" s="38" t="str">
        <f>_xlfn.XLOOKUP(Tabla20[[#This Row],[cedula]],TMODELO[Numero Documento],TMODELO[Empleado])</f>
        <v>EDUARDO JOSE RIVERA VARGAS</v>
      </c>
      <c r="G597" s="38" t="str">
        <f>_xlfn.XLOOKUP(Tabla20[[#This Row],[cedula]],TMODELO[Numero Documento],TMODELO[Cargo])</f>
        <v>TRAMOYA</v>
      </c>
      <c r="H597" s="38" t="str">
        <f>_xlfn.XLOOKUP(Tabla20[[#This Row],[cedula]],TMODELO[Numero Documento],TMODELO[Lugar Funciones])</f>
        <v>TEATRO NACIONAL</v>
      </c>
      <c r="I597" s="45" t="str">
        <f>_xlfn.XLOOKUP(Tabla20[[#This Row],[cedula]],TCARRERA[CEDULA],TCARRERA[CATEGORIA DEL SERVIDOR],"")</f>
        <v/>
      </c>
      <c r="J597" s="45" t="str">
        <f>Tabla20[[#This Row],[TIPO]]</f>
        <v>FIJO</v>
      </c>
      <c r="K59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97" s="24" t="str">
        <f>IF(Tabla20[[#This Row],[CARRERA]]="CARRERA ADMINISTRATIVA",Tabla20[[#This Row],[CARRERA]],Tabla20[[#This Row],[STATUS]])</f>
        <v>FIJO</v>
      </c>
      <c r="M597" s="35" t="str">
        <f>IF(Tabla20[[#This Row],[TIPO]]="Temporales",_xlfn.XLOOKUP(Tabla20[[#This Row],[NOMBRE Y APELLIDO]],TFECHAS[NOMBRE Y APELLIDO],TFECHAS[DESDE]),"")</f>
        <v/>
      </c>
      <c r="N597" s="35" t="str">
        <f>IF(Tabla20[[#This Row],[TIPO]]="Temporales",_xlfn.XLOOKUP(Tabla20[[#This Row],[NOMBRE Y APELLIDO]],TFECHAS[NOMBRE Y APELLIDO],TFECHAS[HASTA]),"")</f>
        <v/>
      </c>
      <c r="O597" s="39">
        <f>_xlfn.XLOOKUP(Tabla20[[#This Row],[COD]],TMES[COD],TMES[sbruto])</f>
        <v>36000</v>
      </c>
      <c r="P597" s="44">
        <f>_xlfn.XLOOKUP(Tabla20[[#This Row],[COD]],TMES[COD],TMES[ISR])</f>
        <v>0</v>
      </c>
      <c r="Q597" s="40">
        <f>_xlfn.XLOOKUP(Tabla20[[#This Row],[COD]],TMES[COD],TMES[SFS])</f>
        <v>1094.4000000000001</v>
      </c>
      <c r="R597" s="40">
        <f>_xlfn.XLOOKUP(Tabla20[[#This Row],[COD]],TMES[COD],TMES[AFP])</f>
        <v>1033.2</v>
      </c>
      <c r="S597" s="40">
        <f>Tabla20[[#This Row],[sbruto]]-SUM(Tabla20[[#This Row],[ISR]:[AFP]])-Tabla20[[#This Row],[sneto]]</f>
        <v>25</v>
      </c>
      <c r="T597" s="40">
        <f>_xlfn.XLOOKUP(Tabla20[[#This Row],[COD]],TMES[COD],TMES[sneto])</f>
        <v>33847.4</v>
      </c>
      <c r="U597" s="28" t="str">
        <f>_xlfn.XLOOKUP(Tabla20[[#This Row],[cedula]],Tabla11[Numero Documento],Tabla11[GEN])</f>
        <v>M</v>
      </c>
      <c r="V597" s="29" t="str">
        <f>_xlfn.XLOOKUP(Tabla20[[#This Row],[cedula]],TMODELO[Numero Documento],TMODELO[Lugar Funciones Codigo])</f>
        <v>01.83.02.00.01</v>
      </c>
    </row>
    <row r="598" spans="1:22" hidden="1">
      <c r="A598" s="38" t="s">
        <v>3052</v>
      </c>
      <c r="B598" s="38" t="s">
        <v>11</v>
      </c>
      <c r="C598" s="38" t="s">
        <v>3102</v>
      </c>
      <c r="D598" s="38" t="str">
        <f>Tabla20[[#This Row],[cedula]]&amp;Tabla20[[#This Row],[ctapresup]]</f>
        <v>090001265662.1.1.1.01</v>
      </c>
      <c r="E598" s="38" t="s">
        <v>1528</v>
      </c>
      <c r="F598" s="38" t="str">
        <f>_xlfn.XLOOKUP(Tabla20[[#This Row],[cedula]],TMODELO[Numero Documento],TMODELO[Empleado])</f>
        <v>FERNANDO AMPARO GENAO</v>
      </c>
      <c r="G598" s="38" t="str">
        <f>_xlfn.XLOOKUP(Tabla20[[#This Row],[cedula]],TMODELO[Numero Documento],TMODELO[Cargo])</f>
        <v>ELECTRICISTA</v>
      </c>
      <c r="H598" s="38" t="str">
        <f>_xlfn.XLOOKUP(Tabla20[[#This Row],[cedula]],TMODELO[Numero Documento],TMODELO[Lugar Funciones])</f>
        <v>TEATRO NACIONAL</v>
      </c>
      <c r="I598" s="45" t="str">
        <f>_xlfn.XLOOKUP(Tabla20[[#This Row],[cedula]],TCARRERA[CEDULA],TCARRERA[CATEGORIA DEL SERVIDOR],"")</f>
        <v>CARRERA ADMINISTRATIVA</v>
      </c>
      <c r="J598" s="45" t="str">
        <f>Tabla20[[#This Row],[TIPO]]</f>
        <v>FIJO</v>
      </c>
      <c r="K59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8" s="24" t="str">
        <f>IF(Tabla20[[#This Row],[CARRERA]]="CARRERA ADMINISTRATIVA",Tabla20[[#This Row],[CARRERA]],Tabla20[[#This Row],[STATUS]])</f>
        <v>CARRERA ADMINISTRATIVA</v>
      </c>
      <c r="M598" s="35" t="str">
        <f>IF(Tabla20[[#This Row],[TIPO]]="Temporales",_xlfn.XLOOKUP(Tabla20[[#This Row],[NOMBRE Y APELLIDO]],TFECHAS[NOMBRE Y APELLIDO],TFECHAS[DESDE]),"")</f>
        <v/>
      </c>
      <c r="N598" s="35" t="str">
        <f>IF(Tabla20[[#This Row],[TIPO]]="Temporales",_xlfn.XLOOKUP(Tabla20[[#This Row],[NOMBRE Y APELLIDO]],TFECHAS[NOMBRE Y APELLIDO],TFECHAS[HASTA]),"")</f>
        <v/>
      </c>
      <c r="O598" s="39">
        <f>_xlfn.XLOOKUP(Tabla20[[#This Row],[COD]],TMES[COD],TMES[sbruto])</f>
        <v>36000</v>
      </c>
      <c r="P598" s="40">
        <f>_xlfn.XLOOKUP(Tabla20[[#This Row],[COD]],TMES[COD],TMES[ISR])</f>
        <v>0</v>
      </c>
      <c r="Q598" s="40">
        <f>_xlfn.XLOOKUP(Tabla20[[#This Row],[COD]],TMES[COD],TMES[SFS])</f>
        <v>1094.4000000000001</v>
      </c>
      <c r="R598" s="40">
        <f>_xlfn.XLOOKUP(Tabla20[[#This Row],[COD]],TMES[COD],TMES[AFP])</f>
        <v>1033.2</v>
      </c>
      <c r="S598" s="40">
        <f>Tabla20[[#This Row],[sbruto]]-SUM(Tabla20[[#This Row],[ISR]:[AFP]])-Tabla20[[#This Row],[sneto]]</f>
        <v>16673.550000000003</v>
      </c>
      <c r="T598" s="40">
        <f>_xlfn.XLOOKUP(Tabla20[[#This Row],[COD]],TMES[COD],TMES[sneto])</f>
        <v>17198.849999999999</v>
      </c>
      <c r="U598" s="28" t="str">
        <f>_xlfn.XLOOKUP(Tabla20[[#This Row],[cedula]],Tabla11[Numero Documento],Tabla11[GEN])</f>
        <v>M</v>
      </c>
      <c r="V598" s="29" t="str">
        <f>_xlfn.XLOOKUP(Tabla20[[#This Row],[cedula]],TMODELO[Numero Documento],TMODELO[Lugar Funciones Codigo])</f>
        <v>01.83.02.00.01</v>
      </c>
    </row>
    <row r="599" spans="1:22" hidden="1">
      <c r="A599" s="38" t="s">
        <v>3052</v>
      </c>
      <c r="B599" s="38" t="s">
        <v>11</v>
      </c>
      <c r="C599" s="38" t="s">
        <v>3102</v>
      </c>
      <c r="D599" s="38" t="str">
        <f>Tabla20[[#This Row],[cedula]]&amp;Tabla20[[#This Row],[ctapresup]]</f>
        <v>012009071432.1.1.1.01</v>
      </c>
      <c r="E599" s="38" t="s">
        <v>2646</v>
      </c>
      <c r="F599" s="38" t="str">
        <f>_xlfn.XLOOKUP(Tabla20[[#This Row],[cedula]],TMODELO[Numero Documento],TMODELO[Empleado])</f>
        <v>JOSE ALBERTO CUEVAS DE OLEO</v>
      </c>
      <c r="G599" s="38" t="str">
        <f>_xlfn.XLOOKUP(Tabla20[[#This Row],[cedula]],TMODELO[Numero Documento],TMODELO[Cargo])</f>
        <v>ASIST. ELECTRICIDAD</v>
      </c>
      <c r="H599" s="38" t="str">
        <f>_xlfn.XLOOKUP(Tabla20[[#This Row],[cedula]],TMODELO[Numero Documento],TMODELO[Lugar Funciones])</f>
        <v>TEATRO NACIONAL</v>
      </c>
      <c r="I599" s="45" t="str">
        <f>_xlfn.XLOOKUP(Tabla20[[#This Row],[cedula]],TCARRERA[CEDULA],TCARRERA[CATEGORIA DEL SERVIDOR],"")</f>
        <v/>
      </c>
      <c r="J599" s="45" t="str">
        <f>Tabla20[[#This Row],[TIPO]]</f>
        <v>FIJO</v>
      </c>
      <c r="K59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9" s="24" t="str">
        <f>IF(Tabla20[[#This Row],[CARRERA]]="CARRERA ADMINISTRATIVA",Tabla20[[#This Row],[CARRERA]],Tabla20[[#This Row],[STATUS]])</f>
        <v>ESTATUTO SIMPLIFICADO</v>
      </c>
      <c r="M599" s="35" t="str">
        <f>IF(Tabla20[[#This Row],[TIPO]]="Temporales",_xlfn.XLOOKUP(Tabla20[[#This Row],[NOMBRE Y APELLIDO]],TFECHAS[NOMBRE Y APELLIDO],TFECHAS[DESDE]),"")</f>
        <v/>
      </c>
      <c r="N599" s="35" t="str">
        <f>IF(Tabla20[[#This Row],[TIPO]]="Temporales",_xlfn.XLOOKUP(Tabla20[[#This Row],[NOMBRE Y APELLIDO]],TFECHAS[NOMBRE Y APELLIDO],TFECHAS[HASTA]),"")</f>
        <v/>
      </c>
      <c r="O599" s="39">
        <f>_xlfn.XLOOKUP(Tabla20[[#This Row],[COD]],TMES[COD],TMES[sbruto])</f>
        <v>36000</v>
      </c>
      <c r="P599" s="42">
        <f>_xlfn.XLOOKUP(Tabla20[[#This Row],[COD]],TMES[COD],TMES[ISR])</f>
        <v>0</v>
      </c>
      <c r="Q599" s="40">
        <f>_xlfn.XLOOKUP(Tabla20[[#This Row],[COD]],TMES[COD],TMES[SFS])</f>
        <v>1094.4000000000001</v>
      </c>
      <c r="R599" s="40">
        <f>_xlfn.XLOOKUP(Tabla20[[#This Row],[COD]],TMES[COD],TMES[AFP])</f>
        <v>1033.2</v>
      </c>
      <c r="S599" s="40">
        <f>Tabla20[[#This Row],[sbruto]]-SUM(Tabla20[[#This Row],[ISR]:[AFP]])-Tabla20[[#This Row],[sneto]]</f>
        <v>16660.02</v>
      </c>
      <c r="T599" s="40">
        <f>_xlfn.XLOOKUP(Tabla20[[#This Row],[COD]],TMES[COD],TMES[sneto])</f>
        <v>17212.38</v>
      </c>
      <c r="U599" s="28" t="str">
        <f>_xlfn.XLOOKUP(Tabla20[[#This Row],[cedula]],Tabla11[Numero Documento],Tabla11[GEN])</f>
        <v>M</v>
      </c>
      <c r="V599" s="29" t="str">
        <f>_xlfn.XLOOKUP(Tabla20[[#This Row],[cedula]],TMODELO[Numero Documento],TMODELO[Lugar Funciones Codigo])</f>
        <v>01.83.02.00.01</v>
      </c>
    </row>
    <row r="600" spans="1:22" hidden="1">
      <c r="A600" s="38" t="s">
        <v>3052</v>
      </c>
      <c r="B600" s="38" t="s">
        <v>11</v>
      </c>
      <c r="C600" s="38" t="s">
        <v>3102</v>
      </c>
      <c r="D600" s="38" t="str">
        <f>Tabla20[[#This Row],[cedula]]&amp;Tabla20[[#This Row],[ctapresup]]</f>
        <v>031000403892.1.1.1.01</v>
      </c>
      <c r="E600" s="38" t="s">
        <v>2716</v>
      </c>
      <c r="F600" s="38" t="str">
        <f>_xlfn.XLOOKUP(Tabla20[[#This Row],[cedula]],TMODELO[Numero Documento],TMODELO[Empleado])</f>
        <v>SEVERO DE LA CRUZ VENTURA</v>
      </c>
      <c r="G600" s="38" t="str">
        <f>_xlfn.XLOOKUP(Tabla20[[#This Row],[cedula]],TMODELO[Numero Documento],TMODELO[Cargo])</f>
        <v>LUMINOTECNICO SALA RAVELO</v>
      </c>
      <c r="H600" s="38" t="str">
        <f>_xlfn.XLOOKUP(Tabla20[[#This Row],[cedula]],TMODELO[Numero Documento],TMODELO[Lugar Funciones])</f>
        <v>TEATRO NACIONAL</v>
      </c>
      <c r="I600" s="45" t="str">
        <f>_xlfn.XLOOKUP(Tabla20[[#This Row],[cedula]],TCARRERA[CEDULA],TCARRERA[CATEGORIA DEL SERVIDOR],"")</f>
        <v/>
      </c>
      <c r="J600" s="45" t="str">
        <f>Tabla20[[#This Row],[TIPO]]</f>
        <v>FIJO</v>
      </c>
      <c r="K60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00" s="24" t="str">
        <f>IF(Tabla20[[#This Row],[CARRERA]]="CARRERA ADMINISTRATIVA",Tabla20[[#This Row],[CARRERA]],Tabla20[[#This Row],[STATUS]])</f>
        <v>FIJO</v>
      </c>
      <c r="M600" s="35" t="str">
        <f>IF(Tabla20[[#This Row],[TIPO]]="Temporales",_xlfn.XLOOKUP(Tabla20[[#This Row],[NOMBRE Y APELLIDO]],TFECHAS[NOMBRE Y APELLIDO],TFECHAS[DESDE]),"")</f>
        <v/>
      </c>
      <c r="N600" s="35" t="str">
        <f>IF(Tabla20[[#This Row],[TIPO]]="Temporales",_xlfn.XLOOKUP(Tabla20[[#This Row],[NOMBRE Y APELLIDO]],TFECHAS[NOMBRE Y APELLIDO],TFECHAS[HASTA]),"")</f>
        <v/>
      </c>
      <c r="O600" s="39">
        <f>_xlfn.XLOOKUP(Tabla20[[#This Row],[COD]],TMES[COD],TMES[sbruto])</f>
        <v>36000</v>
      </c>
      <c r="P600" s="44">
        <f>_xlfn.XLOOKUP(Tabla20[[#This Row],[COD]],TMES[COD],TMES[ISR])</f>
        <v>0</v>
      </c>
      <c r="Q600" s="40">
        <f>_xlfn.XLOOKUP(Tabla20[[#This Row],[COD]],TMES[COD],TMES[SFS])</f>
        <v>1094.4000000000001</v>
      </c>
      <c r="R600" s="40">
        <f>_xlfn.XLOOKUP(Tabla20[[#This Row],[COD]],TMES[COD],TMES[AFP])</f>
        <v>1033.2</v>
      </c>
      <c r="S600" s="40">
        <f>Tabla20[[#This Row],[sbruto]]-SUM(Tabla20[[#This Row],[ISR]:[AFP]])-Tabla20[[#This Row],[sneto]]</f>
        <v>75</v>
      </c>
      <c r="T600" s="40">
        <f>_xlfn.XLOOKUP(Tabla20[[#This Row],[COD]],TMES[COD],TMES[sneto])</f>
        <v>33797.4</v>
      </c>
      <c r="U600" s="28" t="str">
        <f>_xlfn.XLOOKUP(Tabla20[[#This Row],[cedula]],Tabla11[Numero Documento],Tabla11[GEN])</f>
        <v>M</v>
      </c>
      <c r="V600" s="29" t="str">
        <f>_xlfn.XLOOKUP(Tabla20[[#This Row],[cedula]],TMODELO[Numero Documento],TMODELO[Lugar Funciones Codigo])</f>
        <v>01.83.02.00.01</v>
      </c>
    </row>
    <row r="601" spans="1:22" hidden="1">
      <c r="A601" s="38" t="s">
        <v>3052</v>
      </c>
      <c r="B601" s="38" t="s">
        <v>11</v>
      </c>
      <c r="C601" s="38" t="s">
        <v>3102</v>
      </c>
      <c r="D601" s="38" t="str">
        <f>Tabla20[[#This Row],[cedula]]&amp;Tabla20[[#This Row],[ctapresup]]</f>
        <v>056009941972.1.1.1.01</v>
      </c>
      <c r="E601" s="38" t="s">
        <v>1522</v>
      </c>
      <c r="F601" s="38" t="str">
        <f>_xlfn.XLOOKUP(Tabla20[[#This Row],[cedula]],TMODELO[Numero Documento],TMODELO[Empleado])</f>
        <v>CARLOS RAMON ORTEGA CAMPUSANO</v>
      </c>
      <c r="G601" s="38" t="str">
        <f>_xlfn.XLOOKUP(Tabla20[[#This Row],[cedula]],TMODELO[Numero Documento],TMODELO[Cargo])</f>
        <v>TRAMOYISTA</v>
      </c>
      <c r="H601" s="38" t="str">
        <f>_xlfn.XLOOKUP(Tabla20[[#This Row],[cedula]],TMODELO[Numero Documento],TMODELO[Lugar Funciones])</f>
        <v>TEATRO NACIONAL</v>
      </c>
      <c r="I601" s="45" t="str">
        <f>_xlfn.XLOOKUP(Tabla20[[#This Row],[cedula]],TCARRERA[CEDULA],TCARRERA[CATEGORIA DEL SERVIDOR],"")</f>
        <v>CARRERA ADMINISTRATIVA</v>
      </c>
      <c r="J601" s="45" t="str">
        <f>Tabla20[[#This Row],[TIPO]]</f>
        <v>FIJO</v>
      </c>
      <c r="K60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1" s="24" t="str">
        <f>IF(Tabla20[[#This Row],[CARRERA]]="CARRERA ADMINISTRATIVA",Tabla20[[#This Row],[CARRERA]],Tabla20[[#This Row],[STATUS]])</f>
        <v>CARRERA ADMINISTRATIVA</v>
      </c>
      <c r="M601" s="35" t="str">
        <f>IF(Tabla20[[#This Row],[TIPO]]="Temporales",_xlfn.XLOOKUP(Tabla20[[#This Row],[NOMBRE Y APELLIDO]],TFECHAS[NOMBRE Y APELLIDO],TFECHAS[DESDE]),"")</f>
        <v/>
      </c>
      <c r="N601" s="35" t="str">
        <f>IF(Tabla20[[#This Row],[TIPO]]="Temporales",_xlfn.XLOOKUP(Tabla20[[#This Row],[NOMBRE Y APELLIDO]],TFECHAS[NOMBRE Y APELLIDO],TFECHAS[HASTA]),"")</f>
        <v/>
      </c>
      <c r="O601" s="39">
        <f>_xlfn.XLOOKUP(Tabla20[[#This Row],[COD]],TMES[COD],TMES[sbruto])</f>
        <v>35000</v>
      </c>
      <c r="P601" s="41">
        <f>_xlfn.XLOOKUP(Tabla20[[#This Row],[COD]],TMES[COD],TMES[ISR])</f>
        <v>0</v>
      </c>
      <c r="Q601" s="40">
        <f>_xlfn.XLOOKUP(Tabla20[[#This Row],[COD]],TMES[COD],TMES[SFS])</f>
        <v>1064</v>
      </c>
      <c r="R601" s="40">
        <f>_xlfn.XLOOKUP(Tabla20[[#This Row],[COD]],TMES[COD],TMES[AFP])</f>
        <v>1004.5</v>
      </c>
      <c r="S601" s="40">
        <f>Tabla20[[#This Row],[sbruto]]-SUM(Tabla20[[#This Row],[ISR]:[AFP]])-Tabla20[[#This Row],[sneto]]</f>
        <v>25793.06</v>
      </c>
      <c r="T601" s="40">
        <f>_xlfn.XLOOKUP(Tabla20[[#This Row],[COD]],TMES[COD],TMES[sneto])</f>
        <v>7138.44</v>
      </c>
      <c r="U601" s="28" t="str">
        <f>_xlfn.XLOOKUP(Tabla20[[#This Row],[cedula]],Tabla11[Numero Documento],Tabla11[GEN])</f>
        <v>M</v>
      </c>
      <c r="V601" s="29" t="str">
        <f>_xlfn.XLOOKUP(Tabla20[[#This Row],[cedula]],TMODELO[Numero Documento],TMODELO[Lugar Funciones Codigo])</f>
        <v>01.83.02.00.01</v>
      </c>
    </row>
    <row r="602" spans="1:22" hidden="1">
      <c r="A602" s="38" t="s">
        <v>3052</v>
      </c>
      <c r="B602" s="38" t="s">
        <v>11</v>
      </c>
      <c r="C602" s="38" t="s">
        <v>3102</v>
      </c>
      <c r="D602" s="38" t="str">
        <f>Tabla20[[#This Row],[cedula]]&amp;Tabla20[[#This Row],[ctapresup]]</f>
        <v>001022551302.1.1.1.01</v>
      </c>
      <c r="E602" s="38" t="s">
        <v>2579</v>
      </c>
      <c r="F602" s="38" t="str">
        <f>_xlfn.XLOOKUP(Tabla20[[#This Row],[cedula]],TMODELO[Numero Documento],TMODELO[Empleado])</f>
        <v>CARMEN DOLYS FERRERAS FELIZ</v>
      </c>
      <c r="G602" s="38" t="str">
        <f>_xlfn.XLOOKUP(Tabla20[[#This Row],[cedula]],TMODELO[Numero Documento],TMODELO[Cargo])</f>
        <v>AUX. BIBLIOTECARIA</v>
      </c>
      <c r="H602" s="38" t="str">
        <f>_xlfn.XLOOKUP(Tabla20[[#This Row],[cedula]],TMODELO[Numero Documento],TMODELO[Lugar Funciones])</f>
        <v>TEATRO NACIONAL</v>
      </c>
      <c r="I602" s="45" t="str">
        <f>_xlfn.XLOOKUP(Tabla20[[#This Row],[cedula]],TCARRERA[CEDULA],TCARRERA[CATEGORIA DEL SERVIDOR],"")</f>
        <v/>
      </c>
      <c r="J602" s="45" t="str">
        <f>Tabla20[[#This Row],[TIPO]]</f>
        <v>FIJO</v>
      </c>
      <c r="K60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02" s="24" t="str">
        <f>IF(Tabla20[[#This Row],[CARRERA]]="CARRERA ADMINISTRATIVA",Tabla20[[#This Row],[CARRERA]],Tabla20[[#This Row],[STATUS]])</f>
        <v>FIJO</v>
      </c>
      <c r="M602" s="35" t="str">
        <f>IF(Tabla20[[#This Row],[TIPO]]="Temporales",_xlfn.XLOOKUP(Tabla20[[#This Row],[NOMBRE Y APELLIDO]],TFECHAS[NOMBRE Y APELLIDO],TFECHAS[DESDE]),"")</f>
        <v/>
      </c>
      <c r="N602" s="35" t="str">
        <f>IF(Tabla20[[#This Row],[TIPO]]="Temporales",_xlfn.XLOOKUP(Tabla20[[#This Row],[NOMBRE Y APELLIDO]],TFECHAS[NOMBRE Y APELLIDO],TFECHAS[HASTA]),"")</f>
        <v/>
      </c>
      <c r="O602" s="39">
        <f>_xlfn.XLOOKUP(Tabla20[[#This Row],[COD]],TMES[COD],TMES[sbruto])</f>
        <v>35000</v>
      </c>
      <c r="P602" s="42">
        <f>_xlfn.XLOOKUP(Tabla20[[#This Row],[COD]],TMES[COD],TMES[ISR])</f>
        <v>0</v>
      </c>
      <c r="Q602" s="40">
        <f>_xlfn.XLOOKUP(Tabla20[[#This Row],[COD]],TMES[COD],TMES[SFS])</f>
        <v>1064</v>
      </c>
      <c r="R602" s="40">
        <f>_xlfn.XLOOKUP(Tabla20[[#This Row],[COD]],TMES[COD],TMES[AFP])</f>
        <v>1004.5</v>
      </c>
      <c r="S602" s="40">
        <f>Tabla20[[#This Row],[sbruto]]-SUM(Tabla20[[#This Row],[ISR]:[AFP]])-Tabla20[[#This Row],[sneto]]</f>
        <v>4920.880000000001</v>
      </c>
      <c r="T602" s="40">
        <f>_xlfn.XLOOKUP(Tabla20[[#This Row],[COD]],TMES[COD],TMES[sneto])</f>
        <v>28010.62</v>
      </c>
      <c r="U602" s="28" t="str">
        <f>_xlfn.XLOOKUP(Tabla20[[#This Row],[cedula]],Tabla11[Numero Documento],Tabla11[GEN])</f>
        <v>F</v>
      </c>
      <c r="V602" s="29" t="str">
        <f>_xlfn.XLOOKUP(Tabla20[[#This Row],[cedula]],TMODELO[Numero Documento],TMODELO[Lugar Funciones Codigo])</f>
        <v>01.83.02.00.01</v>
      </c>
    </row>
    <row r="603" spans="1:22" hidden="1">
      <c r="A603" s="38" t="s">
        <v>3052</v>
      </c>
      <c r="B603" s="38" t="s">
        <v>11</v>
      </c>
      <c r="C603" s="38" t="s">
        <v>3102</v>
      </c>
      <c r="D603" s="38" t="str">
        <f>Tabla20[[#This Row],[cedula]]&amp;Tabla20[[#This Row],[ctapresup]]</f>
        <v>001140069762.1.1.1.01</v>
      </c>
      <c r="E603" s="38" t="s">
        <v>2608</v>
      </c>
      <c r="F603" s="38" t="str">
        <f>_xlfn.XLOOKUP(Tabla20[[#This Row],[cedula]],TMODELO[Numero Documento],TMODELO[Empleado])</f>
        <v>EUSEBIO SANTOS REYES</v>
      </c>
      <c r="G603" s="38" t="str">
        <f>_xlfn.XLOOKUP(Tabla20[[#This Row],[cedula]],TMODELO[Numero Documento],TMODELO[Cargo])</f>
        <v>TRAMOYISTA</v>
      </c>
      <c r="H603" s="38" t="str">
        <f>_xlfn.XLOOKUP(Tabla20[[#This Row],[cedula]],TMODELO[Numero Documento],TMODELO[Lugar Funciones])</f>
        <v>TEATRO NACIONAL</v>
      </c>
      <c r="I603" s="45" t="str">
        <f>_xlfn.XLOOKUP(Tabla20[[#This Row],[cedula]],TCARRERA[CEDULA],TCARRERA[CATEGORIA DEL SERVIDOR],"")</f>
        <v/>
      </c>
      <c r="J603" s="45" t="str">
        <f>Tabla20[[#This Row],[TIPO]]</f>
        <v>FIJO</v>
      </c>
      <c r="K60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3" s="24" t="str">
        <f>IF(Tabla20[[#This Row],[CARRERA]]="CARRERA ADMINISTRATIVA",Tabla20[[#This Row],[CARRERA]],Tabla20[[#This Row],[STATUS]])</f>
        <v>ESTATUTO SIMPLIFICADO</v>
      </c>
      <c r="M603" s="35" t="str">
        <f>IF(Tabla20[[#This Row],[TIPO]]="Temporales",_xlfn.XLOOKUP(Tabla20[[#This Row],[NOMBRE Y APELLIDO]],TFECHAS[NOMBRE Y APELLIDO],TFECHAS[DESDE]),"")</f>
        <v/>
      </c>
      <c r="N603" s="35" t="str">
        <f>IF(Tabla20[[#This Row],[TIPO]]="Temporales",_xlfn.XLOOKUP(Tabla20[[#This Row],[NOMBRE Y APELLIDO]],TFECHAS[NOMBRE Y APELLIDO],TFECHAS[HASTA]),"")</f>
        <v/>
      </c>
      <c r="O603" s="39">
        <f>_xlfn.XLOOKUP(Tabla20[[#This Row],[COD]],TMES[COD],TMES[sbruto])</f>
        <v>35000</v>
      </c>
      <c r="P603" s="44">
        <f>_xlfn.XLOOKUP(Tabla20[[#This Row],[COD]],TMES[COD],TMES[ISR])</f>
        <v>0</v>
      </c>
      <c r="Q603" s="40">
        <f>_xlfn.XLOOKUP(Tabla20[[#This Row],[COD]],TMES[COD],TMES[SFS])</f>
        <v>1064</v>
      </c>
      <c r="R603" s="40">
        <f>_xlfn.XLOOKUP(Tabla20[[#This Row],[COD]],TMES[COD],TMES[AFP])</f>
        <v>1004.5</v>
      </c>
      <c r="S603" s="40">
        <f>Tabla20[[#This Row],[sbruto]]-SUM(Tabla20[[#This Row],[ISR]:[AFP]])-Tabla20[[#This Row],[sneto]]</f>
        <v>20379.07</v>
      </c>
      <c r="T603" s="40">
        <f>_xlfn.XLOOKUP(Tabla20[[#This Row],[COD]],TMES[COD],TMES[sneto])</f>
        <v>12552.43</v>
      </c>
      <c r="U603" s="28" t="str">
        <f>_xlfn.XLOOKUP(Tabla20[[#This Row],[cedula]],Tabla11[Numero Documento],Tabla11[GEN])</f>
        <v>M</v>
      </c>
      <c r="V603" s="29" t="str">
        <f>_xlfn.XLOOKUP(Tabla20[[#This Row],[cedula]],TMODELO[Numero Documento],TMODELO[Lugar Funciones Codigo])</f>
        <v>01.83.02.00.01</v>
      </c>
    </row>
    <row r="604" spans="1:22" hidden="1">
      <c r="A604" s="38" t="s">
        <v>3052</v>
      </c>
      <c r="B604" s="38" t="s">
        <v>11</v>
      </c>
      <c r="C604" s="38" t="s">
        <v>3102</v>
      </c>
      <c r="D604" s="38" t="str">
        <f>Tabla20[[#This Row],[cedula]]&amp;Tabla20[[#This Row],[ctapresup]]</f>
        <v>001090616632.1.1.1.01</v>
      </c>
      <c r="E604" s="38" t="s">
        <v>2642</v>
      </c>
      <c r="F604" s="38" t="str">
        <f>_xlfn.XLOOKUP(Tabla20[[#This Row],[cedula]],TMODELO[Numero Documento],TMODELO[Empleado])</f>
        <v>JENIFFER BARBRA NUÃEZ GUIO</v>
      </c>
      <c r="G604" s="38" t="str">
        <f>_xlfn.XLOOKUP(Tabla20[[#This Row],[cedula]],TMODELO[Numero Documento],TMODELO[Cargo])</f>
        <v>SECRETARIA</v>
      </c>
      <c r="H604" s="38" t="str">
        <f>_xlfn.XLOOKUP(Tabla20[[#This Row],[cedula]],TMODELO[Numero Documento],TMODELO[Lugar Funciones])</f>
        <v>TEATRO NACIONAL</v>
      </c>
      <c r="I604" s="45" t="str">
        <f>_xlfn.XLOOKUP(Tabla20[[#This Row],[cedula]],TCARRERA[CEDULA],TCARRERA[CATEGORIA DEL SERVIDOR],"")</f>
        <v/>
      </c>
      <c r="J604" s="45" t="str">
        <f>Tabla20[[#This Row],[TIPO]]</f>
        <v>FIJO</v>
      </c>
      <c r="K60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4" s="24" t="str">
        <f>IF(Tabla20[[#This Row],[CARRERA]]="CARRERA ADMINISTRATIVA",Tabla20[[#This Row],[CARRERA]],Tabla20[[#This Row],[STATUS]])</f>
        <v>ESTATUTO SIMPLIFICADO</v>
      </c>
      <c r="M604" s="35" t="str">
        <f>IF(Tabla20[[#This Row],[TIPO]]="Temporales",_xlfn.XLOOKUP(Tabla20[[#This Row],[NOMBRE Y APELLIDO]],TFECHAS[NOMBRE Y APELLIDO],TFECHAS[DESDE]),"")</f>
        <v/>
      </c>
      <c r="N604" s="35" t="str">
        <f>IF(Tabla20[[#This Row],[TIPO]]="Temporales",_xlfn.XLOOKUP(Tabla20[[#This Row],[NOMBRE Y APELLIDO]],TFECHAS[NOMBRE Y APELLIDO],TFECHAS[HASTA]),"")</f>
        <v/>
      </c>
      <c r="O604" s="39">
        <f>_xlfn.XLOOKUP(Tabla20[[#This Row],[COD]],TMES[COD],TMES[sbruto])</f>
        <v>35000</v>
      </c>
      <c r="P604" s="41">
        <f>_xlfn.XLOOKUP(Tabla20[[#This Row],[COD]],TMES[COD],TMES[ISR])</f>
        <v>0</v>
      </c>
      <c r="Q604" s="40">
        <f>_xlfn.XLOOKUP(Tabla20[[#This Row],[COD]],TMES[COD],TMES[SFS])</f>
        <v>1064</v>
      </c>
      <c r="R604" s="40">
        <f>_xlfn.XLOOKUP(Tabla20[[#This Row],[COD]],TMES[COD],TMES[AFP])</f>
        <v>1004.5</v>
      </c>
      <c r="S604" s="40">
        <f>Tabla20[[#This Row],[sbruto]]-SUM(Tabla20[[#This Row],[ISR]:[AFP]])-Tabla20[[#This Row],[sneto]]</f>
        <v>25</v>
      </c>
      <c r="T604" s="40">
        <f>_xlfn.XLOOKUP(Tabla20[[#This Row],[COD]],TMES[COD],TMES[sneto])</f>
        <v>32906.5</v>
      </c>
      <c r="U604" s="28" t="str">
        <f>_xlfn.XLOOKUP(Tabla20[[#This Row],[cedula]],Tabla11[Numero Documento],Tabla11[GEN])</f>
        <v>F</v>
      </c>
      <c r="V604" s="29" t="str">
        <f>_xlfn.XLOOKUP(Tabla20[[#This Row],[cedula]],TMODELO[Numero Documento],TMODELO[Lugar Funciones Codigo])</f>
        <v>01.83.02.00.01</v>
      </c>
    </row>
    <row r="605" spans="1:22" hidden="1">
      <c r="A605" s="38" t="s">
        <v>3052</v>
      </c>
      <c r="B605" s="38" t="s">
        <v>11</v>
      </c>
      <c r="C605" s="38" t="s">
        <v>3102</v>
      </c>
      <c r="D605" s="38" t="str">
        <f>Tabla20[[#This Row],[cedula]]&amp;Tabla20[[#This Row],[ctapresup]]</f>
        <v>402229089942.1.1.1.01</v>
      </c>
      <c r="E605" s="38" t="s">
        <v>2644</v>
      </c>
      <c r="F605" s="38" t="str">
        <f>_xlfn.XLOOKUP(Tabla20[[#This Row],[cedula]],TMODELO[Numero Documento],TMODELO[Empleado])</f>
        <v>JONA ABREU LOPEZ</v>
      </c>
      <c r="G605" s="38" t="str">
        <f>_xlfn.XLOOKUP(Tabla20[[#This Row],[cedula]],TMODELO[Numero Documento],TMODELO[Cargo])</f>
        <v>TRAMOYISTA</v>
      </c>
      <c r="H605" s="38" t="str">
        <f>_xlfn.XLOOKUP(Tabla20[[#This Row],[cedula]],TMODELO[Numero Documento],TMODELO[Lugar Funciones])</f>
        <v>TEATRO NACIONAL</v>
      </c>
      <c r="I605" s="45" t="str">
        <f>_xlfn.XLOOKUP(Tabla20[[#This Row],[cedula]],TCARRERA[CEDULA],TCARRERA[CATEGORIA DEL SERVIDOR],"")</f>
        <v/>
      </c>
      <c r="J605" s="45" t="str">
        <f>Tabla20[[#This Row],[TIPO]]</f>
        <v>FIJO</v>
      </c>
      <c r="K60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5" s="24" t="str">
        <f>IF(Tabla20[[#This Row],[CARRERA]]="CARRERA ADMINISTRATIVA",Tabla20[[#This Row],[CARRERA]],Tabla20[[#This Row],[STATUS]])</f>
        <v>ESTATUTO SIMPLIFICADO</v>
      </c>
      <c r="M605" s="35" t="str">
        <f>IF(Tabla20[[#This Row],[TIPO]]="Temporales",_xlfn.XLOOKUP(Tabla20[[#This Row],[NOMBRE Y APELLIDO]],TFECHAS[NOMBRE Y APELLIDO],TFECHAS[DESDE]),"")</f>
        <v/>
      </c>
      <c r="N605" s="35" t="str">
        <f>IF(Tabla20[[#This Row],[TIPO]]="Temporales",_xlfn.XLOOKUP(Tabla20[[#This Row],[NOMBRE Y APELLIDO]],TFECHAS[NOMBRE Y APELLIDO],TFECHAS[HASTA]),"")</f>
        <v/>
      </c>
      <c r="O605" s="39">
        <f>_xlfn.XLOOKUP(Tabla20[[#This Row],[COD]],TMES[COD],TMES[sbruto])</f>
        <v>35000</v>
      </c>
      <c r="P605" s="44">
        <f>_xlfn.XLOOKUP(Tabla20[[#This Row],[COD]],TMES[COD],TMES[ISR])</f>
        <v>0</v>
      </c>
      <c r="Q605" s="40">
        <f>_xlfn.XLOOKUP(Tabla20[[#This Row],[COD]],TMES[COD],TMES[SFS])</f>
        <v>1064</v>
      </c>
      <c r="R605" s="40">
        <f>_xlfn.XLOOKUP(Tabla20[[#This Row],[COD]],TMES[COD],TMES[AFP])</f>
        <v>1004.5</v>
      </c>
      <c r="S605" s="40">
        <f>Tabla20[[#This Row],[sbruto]]-SUM(Tabla20[[#This Row],[ISR]:[AFP]])-Tabla20[[#This Row],[sneto]]</f>
        <v>25</v>
      </c>
      <c r="T605" s="40">
        <f>_xlfn.XLOOKUP(Tabla20[[#This Row],[COD]],TMES[COD],TMES[sneto])</f>
        <v>32906.5</v>
      </c>
      <c r="U605" s="28" t="str">
        <f>_xlfn.XLOOKUP(Tabla20[[#This Row],[cedula]],Tabla11[Numero Documento],Tabla11[GEN])</f>
        <v>M</v>
      </c>
      <c r="V605" s="29" t="str">
        <f>_xlfn.XLOOKUP(Tabla20[[#This Row],[cedula]],TMODELO[Numero Documento],TMODELO[Lugar Funciones Codigo])</f>
        <v>01.83.02.00.01</v>
      </c>
    </row>
    <row r="606" spans="1:22" hidden="1">
      <c r="A606" s="38" t="s">
        <v>3052</v>
      </c>
      <c r="B606" s="38" t="s">
        <v>11</v>
      </c>
      <c r="C606" s="38" t="s">
        <v>3102</v>
      </c>
      <c r="D606" s="38" t="str">
        <f>Tabla20[[#This Row],[cedula]]&amp;Tabla20[[#This Row],[ctapresup]]</f>
        <v>001024864792.1.1.1.01</v>
      </c>
      <c r="E606" s="38" t="s">
        <v>1541</v>
      </c>
      <c r="F606" s="38" t="str">
        <f>_xlfn.XLOOKUP(Tabla20[[#This Row],[cedula]],TMODELO[Numero Documento],TMODELO[Empleado])</f>
        <v>LUCIA MARIA GOMEZ CUELLO</v>
      </c>
      <c r="G606" s="38" t="str">
        <f>_xlfn.XLOOKUP(Tabla20[[#This Row],[cedula]],TMODELO[Numero Documento],TMODELO[Cargo])</f>
        <v>AUXILIAR</v>
      </c>
      <c r="H606" s="38" t="str">
        <f>_xlfn.XLOOKUP(Tabla20[[#This Row],[cedula]],TMODELO[Numero Documento],TMODELO[Lugar Funciones])</f>
        <v>TEATRO NACIONAL</v>
      </c>
      <c r="I606" s="45" t="str">
        <f>_xlfn.XLOOKUP(Tabla20[[#This Row],[cedula]],TCARRERA[CEDULA],TCARRERA[CATEGORIA DEL SERVIDOR],"")</f>
        <v>CARRERA ADMINISTRATIVA</v>
      </c>
      <c r="J606" s="45" t="str">
        <f>Tabla20[[#This Row],[TIPO]]</f>
        <v>FIJO</v>
      </c>
      <c r="K60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06" s="24" t="str">
        <f>IF(Tabla20[[#This Row],[CARRERA]]="CARRERA ADMINISTRATIVA",Tabla20[[#This Row],[CARRERA]],Tabla20[[#This Row],[STATUS]])</f>
        <v>CARRERA ADMINISTRATIVA</v>
      </c>
      <c r="M606" s="35" t="str">
        <f>IF(Tabla20[[#This Row],[TIPO]]="Temporales",_xlfn.XLOOKUP(Tabla20[[#This Row],[NOMBRE Y APELLIDO]],TFECHAS[NOMBRE Y APELLIDO],TFECHAS[DESDE]),"")</f>
        <v/>
      </c>
      <c r="N606" s="35" t="str">
        <f>IF(Tabla20[[#This Row],[TIPO]]="Temporales",_xlfn.XLOOKUP(Tabla20[[#This Row],[NOMBRE Y APELLIDO]],TFECHAS[NOMBRE Y APELLIDO],TFECHAS[HASTA]),"")</f>
        <v/>
      </c>
      <c r="O606" s="39">
        <f>_xlfn.XLOOKUP(Tabla20[[#This Row],[COD]],TMES[COD],TMES[sbruto])</f>
        <v>35000</v>
      </c>
      <c r="P606" s="44">
        <f>_xlfn.XLOOKUP(Tabla20[[#This Row],[COD]],TMES[COD],TMES[ISR])</f>
        <v>0</v>
      </c>
      <c r="Q606" s="40">
        <f>_xlfn.XLOOKUP(Tabla20[[#This Row],[COD]],TMES[COD],TMES[SFS])</f>
        <v>1064</v>
      </c>
      <c r="R606" s="40">
        <f>_xlfn.XLOOKUP(Tabla20[[#This Row],[COD]],TMES[COD],TMES[AFP])</f>
        <v>1004.5</v>
      </c>
      <c r="S606" s="40">
        <f>Tabla20[[#This Row],[sbruto]]-SUM(Tabla20[[#This Row],[ISR]:[AFP]])-Tabla20[[#This Row],[sneto]]</f>
        <v>375</v>
      </c>
      <c r="T606" s="40">
        <f>_xlfn.XLOOKUP(Tabla20[[#This Row],[COD]],TMES[COD],TMES[sneto])</f>
        <v>32556.5</v>
      </c>
      <c r="U606" s="28" t="str">
        <f>_xlfn.XLOOKUP(Tabla20[[#This Row],[cedula]],Tabla11[Numero Documento],Tabla11[GEN])</f>
        <v>F</v>
      </c>
      <c r="V606" s="29" t="str">
        <f>_xlfn.XLOOKUP(Tabla20[[#This Row],[cedula]],TMODELO[Numero Documento],TMODELO[Lugar Funciones Codigo])</f>
        <v>01.83.02.00.01</v>
      </c>
    </row>
    <row r="607" spans="1:22" hidden="1">
      <c r="A607" s="38" t="s">
        <v>3052</v>
      </c>
      <c r="B607" s="38" t="s">
        <v>11</v>
      </c>
      <c r="C607" s="38" t="s">
        <v>3102</v>
      </c>
      <c r="D607" s="38" t="str">
        <f>Tabla20[[#This Row],[cedula]]&amp;Tabla20[[#This Row],[ctapresup]]</f>
        <v>001024281092.1.1.1.01</v>
      </c>
      <c r="E607" s="38" t="s">
        <v>1552</v>
      </c>
      <c r="F607" s="38" t="str">
        <f>_xlfn.XLOOKUP(Tabla20[[#This Row],[cedula]],TMODELO[Numero Documento],TMODELO[Empleado])</f>
        <v>MARITZA ENCARNACION VIOLA</v>
      </c>
      <c r="G607" s="38" t="str">
        <f>_xlfn.XLOOKUP(Tabla20[[#This Row],[cedula]],TMODELO[Numero Documento],TMODELO[Cargo])</f>
        <v>SECRETARIA</v>
      </c>
      <c r="H607" s="38" t="str">
        <f>_xlfn.XLOOKUP(Tabla20[[#This Row],[cedula]],TMODELO[Numero Documento],TMODELO[Lugar Funciones])</f>
        <v>TEATRO NACIONAL</v>
      </c>
      <c r="I607" s="45" t="str">
        <f>_xlfn.XLOOKUP(Tabla20[[#This Row],[cedula]],TCARRERA[CEDULA],TCARRERA[CATEGORIA DEL SERVIDOR],"")</f>
        <v>CARRERA ADMINISTRATIVA</v>
      </c>
      <c r="J607" s="45" t="str">
        <f>Tabla20[[#This Row],[TIPO]]</f>
        <v>FIJO</v>
      </c>
      <c r="K60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7" s="24" t="str">
        <f>IF(Tabla20[[#This Row],[CARRERA]]="CARRERA ADMINISTRATIVA",Tabla20[[#This Row],[CARRERA]],Tabla20[[#This Row],[STATUS]])</f>
        <v>CARRERA ADMINISTRATIVA</v>
      </c>
      <c r="M607" s="35" t="str">
        <f>IF(Tabla20[[#This Row],[TIPO]]="Temporales",_xlfn.XLOOKUP(Tabla20[[#This Row],[NOMBRE Y APELLIDO]],TFECHAS[NOMBRE Y APELLIDO],TFECHAS[DESDE]),"")</f>
        <v/>
      </c>
      <c r="N607" s="35" t="str">
        <f>IF(Tabla20[[#This Row],[TIPO]]="Temporales",_xlfn.XLOOKUP(Tabla20[[#This Row],[NOMBRE Y APELLIDO]],TFECHAS[NOMBRE Y APELLIDO],TFECHAS[HASTA]),"")</f>
        <v/>
      </c>
      <c r="O607" s="39">
        <f>_xlfn.XLOOKUP(Tabla20[[#This Row],[COD]],TMES[COD],TMES[sbruto])</f>
        <v>35000</v>
      </c>
      <c r="P607" s="44">
        <f>_xlfn.XLOOKUP(Tabla20[[#This Row],[COD]],TMES[COD],TMES[ISR])</f>
        <v>0</v>
      </c>
      <c r="Q607" s="42">
        <f>_xlfn.XLOOKUP(Tabla20[[#This Row],[COD]],TMES[COD],TMES[SFS])</f>
        <v>1064</v>
      </c>
      <c r="R607" s="42">
        <f>_xlfn.XLOOKUP(Tabla20[[#This Row],[COD]],TMES[COD],TMES[AFP])</f>
        <v>1004.5</v>
      </c>
      <c r="S607" s="40">
        <f>Tabla20[[#This Row],[sbruto]]-SUM(Tabla20[[#This Row],[ISR]:[AFP]])-Tabla20[[#This Row],[sneto]]</f>
        <v>11889.349999999999</v>
      </c>
      <c r="T607" s="42">
        <f>_xlfn.XLOOKUP(Tabla20[[#This Row],[COD]],TMES[COD],TMES[sneto])</f>
        <v>21042.15</v>
      </c>
      <c r="U607" s="28" t="str">
        <f>_xlfn.XLOOKUP(Tabla20[[#This Row],[cedula]],Tabla11[Numero Documento],Tabla11[GEN])</f>
        <v>F</v>
      </c>
      <c r="V607" s="29" t="str">
        <f>_xlfn.XLOOKUP(Tabla20[[#This Row],[cedula]],TMODELO[Numero Documento],TMODELO[Lugar Funciones Codigo])</f>
        <v>01.83.02.00.01</v>
      </c>
    </row>
    <row r="608" spans="1:22" hidden="1">
      <c r="A608" s="38" t="s">
        <v>3052</v>
      </c>
      <c r="B608" s="38" t="s">
        <v>11</v>
      </c>
      <c r="C608" s="38" t="s">
        <v>3102</v>
      </c>
      <c r="D608" s="38" t="str">
        <f>Tabla20[[#This Row],[cedula]]&amp;Tabla20[[#This Row],[ctapresup]]</f>
        <v>001095115352.1.1.1.01</v>
      </c>
      <c r="E608" s="38" t="s">
        <v>1555</v>
      </c>
      <c r="F608" s="38" t="str">
        <f>_xlfn.XLOOKUP(Tabla20[[#This Row],[cedula]],TMODELO[Numero Documento],TMODELO[Empleado])</f>
        <v>MIGUELITO PEREZ</v>
      </c>
      <c r="G608" s="38" t="str">
        <f>_xlfn.XLOOKUP(Tabla20[[#This Row],[cedula]],TMODELO[Numero Documento],TMODELO[Cargo])</f>
        <v>TRAMOYISTA</v>
      </c>
      <c r="H608" s="38" t="str">
        <f>_xlfn.XLOOKUP(Tabla20[[#This Row],[cedula]],TMODELO[Numero Documento],TMODELO[Lugar Funciones])</f>
        <v>TEATRO NACIONAL</v>
      </c>
      <c r="I608" s="45" t="str">
        <f>_xlfn.XLOOKUP(Tabla20[[#This Row],[cedula]],TCARRERA[CEDULA],TCARRERA[CATEGORIA DEL SERVIDOR],"")</f>
        <v>CARRERA ADMINISTRATIVA</v>
      </c>
      <c r="J608" s="45" t="str">
        <f>Tabla20[[#This Row],[TIPO]]</f>
        <v>FIJO</v>
      </c>
      <c r="K60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8" s="24" t="str">
        <f>IF(Tabla20[[#This Row],[CARRERA]]="CARRERA ADMINISTRATIVA",Tabla20[[#This Row],[CARRERA]],Tabla20[[#This Row],[STATUS]])</f>
        <v>CARRERA ADMINISTRATIVA</v>
      </c>
      <c r="M608" s="35" t="str">
        <f>IF(Tabla20[[#This Row],[TIPO]]="Temporales",_xlfn.XLOOKUP(Tabla20[[#This Row],[NOMBRE Y APELLIDO]],TFECHAS[NOMBRE Y APELLIDO],TFECHAS[DESDE]),"")</f>
        <v/>
      </c>
      <c r="N608" s="35" t="str">
        <f>IF(Tabla20[[#This Row],[TIPO]]="Temporales",_xlfn.XLOOKUP(Tabla20[[#This Row],[NOMBRE Y APELLIDO]],TFECHAS[NOMBRE Y APELLIDO],TFECHAS[HASTA]),"")</f>
        <v/>
      </c>
      <c r="O608" s="39">
        <f>_xlfn.XLOOKUP(Tabla20[[#This Row],[COD]],TMES[COD],TMES[sbruto])</f>
        <v>35000</v>
      </c>
      <c r="P608" s="44">
        <f>_xlfn.XLOOKUP(Tabla20[[#This Row],[COD]],TMES[COD],TMES[ISR])</f>
        <v>0</v>
      </c>
      <c r="Q608" s="40">
        <f>_xlfn.XLOOKUP(Tabla20[[#This Row],[COD]],TMES[COD],TMES[SFS])</f>
        <v>1064</v>
      </c>
      <c r="R608" s="40">
        <f>_xlfn.XLOOKUP(Tabla20[[#This Row],[COD]],TMES[COD],TMES[AFP])</f>
        <v>1004.5</v>
      </c>
      <c r="S608" s="40">
        <f>Tabla20[[#This Row],[sbruto]]-SUM(Tabla20[[#This Row],[ISR]:[AFP]])-Tabla20[[#This Row],[sneto]]</f>
        <v>13848.279999999999</v>
      </c>
      <c r="T608" s="40">
        <f>_xlfn.XLOOKUP(Tabla20[[#This Row],[COD]],TMES[COD],TMES[sneto])</f>
        <v>19083.22</v>
      </c>
      <c r="U608" s="28" t="str">
        <f>_xlfn.XLOOKUP(Tabla20[[#This Row],[cedula]],Tabla11[Numero Documento],Tabla11[GEN])</f>
        <v>M</v>
      </c>
      <c r="V608" s="29" t="str">
        <f>_xlfn.XLOOKUP(Tabla20[[#This Row],[cedula]],TMODELO[Numero Documento],TMODELO[Lugar Funciones Codigo])</f>
        <v>01.83.02.00.01</v>
      </c>
    </row>
    <row r="609" spans="1:22" hidden="1">
      <c r="A609" s="38" t="s">
        <v>3052</v>
      </c>
      <c r="B609" s="38" t="s">
        <v>11</v>
      </c>
      <c r="C609" s="38" t="s">
        <v>3102</v>
      </c>
      <c r="D609" s="38" t="str">
        <f>Tabla20[[#This Row],[cedula]]&amp;Tabla20[[#This Row],[ctapresup]]</f>
        <v>001007444732.1.1.1.01</v>
      </c>
      <c r="E609" s="38" t="s">
        <v>2732</v>
      </c>
      <c r="F609" s="38" t="str">
        <f>_xlfn.XLOOKUP(Tabla20[[#This Row],[cedula]],TMODELO[Numero Documento],TMODELO[Empleado])</f>
        <v>WILFRIDO ALCALA GAVINO</v>
      </c>
      <c r="G609" s="38" t="str">
        <f>_xlfn.XLOOKUP(Tabla20[[#This Row],[cedula]],TMODELO[Numero Documento],TMODELO[Cargo])</f>
        <v>TRAMOYISTA</v>
      </c>
      <c r="H609" s="38" t="str">
        <f>_xlfn.XLOOKUP(Tabla20[[#This Row],[cedula]],TMODELO[Numero Documento],TMODELO[Lugar Funciones])</f>
        <v>TEATRO NACIONAL</v>
      </c>
      <c r="I609" s="45" t="str">
        <f>_xlfn.XLOOKUP(Tabla20[[#This Row],[cedula]],TCARRERA[CEDULA],TCARRERA[CATEGORIA DEL SERVIDOR],"")</f>
        <v/>
      </c>
      <c r="J609" s="45" t="str">
        <f>Tabla20[[#This Row],[TIPO]]</f>
        <v>FIJO</v>
      </c>
      <c r="K60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9" s="24" t="str">
        <f>IF(Tabla20[[#This Row],[CARRERA]]="CARRERA ADMINISTRATIVA",Tabla20[[#This Row],[CARRERA]],Tabla20[[#This Row],[STATUS]])</f>
        <v>ESTATUTO SIMPLIFICADO</v>
      </c>
      <c r="M609" s="35" t="str">
        <f>IF(Tabla20[[#This Row],[TIPO]]="Temporales",_xlfn.XLOOKUP(Tabla20[[#This Row],[NOMBRE Y APELLIDO]],TFECHAS[NOMBRE Y APELLIDO],TFECHAS[DESDE]),"")</f>
        <v/>
      </c>
      <c r="N609" s="35" t="str">
        <f>IF(Tabla20[[#This Row],[TIPO]]="Temporales",_xlfn.XLOOKUP(Tabla20[[#This Row],[NOMBRE Y APELLIDO]],TFECHAS[NOMBRE Y APELLIDO],TFECHAS[HASTA]),"")</f>
        <v/>
      </c>
      <c r="O609" s="39">
        <f>_xlfn.XLOOKUP(Tabla20[[#This Row],[COD]],TMES[COD],TMES[sbruto])</f>
        <v>35000</v>
      </c>
      <c r="P609" s="44">
        <f>_xlfn.XLOOKUP(Tabla20[[#This Row],[COD]],TMES[COD],TMES[ISR])</f>
        <v>0</v>
      </c>
      <c r="Q609" s="40">
        <f>_xlfn.XLOOKUP(Tabla20[[#This Row],[COD]],TMES[COD],TMES[SFS])</f>
        <v>1064</v>
      </c>
      <c r="R609" s="40">
        <f>_xlfn.XLOOKUP(Tabla20[[#This Row],[COD]],TMES[COD],TMES[AFP])</f>
        <v>1004.5</v>
      </c>
      <c r="S609" s="40">
        <f>Tabla20[[#This Row],[sbruto]]-SUM(Tabla20[[#This Row],[ISR]:[AFP]])-Tabla20[[#This Row],[sneto]]</f>
        <v>19930.55</v>
      </c>
      <c r="T609" s="40">
        <f>_xlfn.XLOOKUP(Tabla20[[#This Row],[COD]],TMES[COD],TMES[sneto])</f>
        <v>13000.95</v>
      </c>
      <c r="U609" s="28" t="str">
        <f>_xlfn.XLOOKUP(Tabla20[[#This Row],[cedula]],Tabla11[Numero Documento],Tabla11[GEN])</f>
        <v>M</v>
      </c>
      <c r="V609" s="29" t="str">
        <f>_xlfn.XLOOKUP(Tabla20[[#This Row],[cedula]],TMODELO[Numero Documento],TMODELO[Lugar Funciones Codigo])</f>
        <v>01.83.02.00.01</v>
      </c>
    </row>
    <row r="610" spans="1:22" hidden="1">
      <c r="A610" s="38" t="s">
        <v>3052</v>
      </c>
      <c r="B610" s="38" t="s">
        <v>11</v>
      </c>
      <c r="C610" s="38" t="s">
        <v>3102</v>
      </c>
      <c r="D610" s="38" t="str">
        <f>Tabla20[[#This Row],[cedula]]&amp;Tabla20[[#This Row],[ctapresup]]</f>
        <v>001005829802.1.1.1.01</v>
      </c>
      <c r="E610" s="38" t="s">
        <v>1523</v>
      </c>
      <c r="F610" s="38" t="str">
        <f>_xlfn.XLOOKUP(Tabla20[[#This Row],[cedula]],TMODELO[Numero Documento],TMODELO[Empleado])</f>
        <v>DESIRE JANICE SUAZO CAMPILLO</v>
      </c>
      <c r="G610" s="38" t="str">
        <f>_xlfn.XLOOKUP(Tabla20[[#This Row],[cedula]],TMODELO[Numero Documento],TMODELO[Cargo])</f>
        <v>SUPERVISOR (A)</v>
      </c>
      <c r="H610" s="38" t="str">
        <f>_xlfn.XLOOKUP(Tabla20[[#This Row],[cedula]],TMODELO[Numero Documento],TMODELO[Lugar Funciones])</f>
        <v>TEATRO NACIONAL</v>
      </c>
      <c r="I610" s="45" t="str">
        <f>_xlfn.XLOOKUP(Tabla20[[#This Row],[cedula]],TCARRERA[CEDULA],TCARRERA[CATEGORIA DEL SERVIDOR],"")</f>
        <v>CARRERA ADMINISTRATIVA</v>
      </c>
      <c r="J610" s="45" t="str">
        <f>Tabla20[[#This Row],[TIPO]]</f>
        <v>FIJO</v>
      </c>
      <c r="K610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10" s="24" t="str">
        <f>IF(Tabla20[[#This Row],[CARRERA]]="CARRERA ADMINISTRATIVA",Tabla20[[#This Row],[CARRERA]],Tabla20[[#This Row],[STATUS]])</f>
        <v>CARRERA ADMINISTRATIVA</v>
      </c>
      <c r="M610" s="35" t="str">
        <f>IF(Tabla20[[#This Row],[TIPO]]="Temporales",_xlfn.XLOOKUP(Tabla20[[#This Row],[NOMBRE Y APELLIDO]],TFECHAS[NOMBRE Y APELLIDO],TFECHAS[DESDE]),"")</f>
        <v/>
      </c>
      <c r="N610" s="35" t="str">
        <f>IF(Tabla20[[#This Row],[TIPO]]="Temporales",_xlfn.XLOOKUP(Tabla20[[#This Row],[NOMBRE Y APELLIDO]],TFECHAS[NOMBRE Y APELLIDO],TFECHAS[HASTA]),"")</f>
        <v/>
      </c>
      <c r="O610" s="39">
        <f>_xlfn.XLOOKUP(Tabla20[[#This Row],[COD]],TMES[COD],TMES[sbruto])</f>
        <v>31500</v>
      </c>
      <c r="P610" s="44">
        <f>_xlfn.XLOOKUP(Tabla20[[#This Row],[COD]],TMES[COD],TMES[ISR])</f>
        <v>0</v>
      </c>
      <c r="Q610" s="40">
        <f>_xlfn.XLOOKUP(Tabla20[[#This Row],[COD]],TMES[COD],TMES[SFS])</f>
        <v>957.6</v>
      </c>
      <c r="R610" s="40">
        <f>_xlfn.XLOOKUP(Tabla20[[#This Row],[COD]],TMES[COD],TMES[AFP])</f>
        <v>904.05</v>
      </c>
      <c r="S610" s="40">
        <f>Tabla20[[#This Row],[sbruto]]-SUM(Tabla20[[#This Row],[ISR]:[AFP]])-Tabla20[[#This Row],[sneto]]</f>
        <v>11844.89</v>
      </c>
      <c r="T610" s="40">
        <f>_xlfn.XLOOKUP(Tabla20[[#This Row],[COD]],TMES[COD],TMES[sneto])</f>
        <v>17793.46</v>
      </c>
      <c r="U610" s="28" t="str">
        <f>_xlfn.XLOOKUP(Tabla20[[#This Row],[cedula]],Tabla11[Numero Documento],Tabla11[GEN])</f>
        <v>F</v>
      </c>
      <c r="V610" s="29" t="str">
        <f>_xlfn.XLOOKUP(Tabla20[[#This Row],[cedula]],TMODELO[Numero Documento],TMODELO[Lugar Funciones Codigo])</f>
        <v>01.83.02.00.01</v>
      </c>
    </row>
    <row r="611" spans="1:22" hidden="1">
      <c r="A611" s="38" t="s">
        <v>3052</v>
      </c>
      <c r="B611" s="38" t="s">
        <v>11</v>
      </c>
      <c r="C611" s="38" t="s">
        <v>3102</v>
      </c>
      <c r="D611" s="38" t="str">
        <f>Tabla20[[#This Row],[cedula]]&amp;Tabla20[[#This Row],[ctapresup]]</f>
        <v>001086652172.1.1.1.01</v>
      </c>
      <c r="E611" s="38" t="s">
        <v>1544</v>
      </c>
      <c r="F611" s="38" t="str">
        <f>_xlfn.XLOOKUP(Tabla20[[#This Row],[cedula]],TMODELO[Numero Documento],TMODELO[Empleado])</f>
        <v>MARCIA ANNERYS MEDINA MONTILLA</v>
      </c>
      <c r="G611" s="38" t="str">
        <f>_xlfn.XLOOKUP(Tabla20[[#This Row],[cedula]],TMODELO[Numero Documento],TMODELO[Cargo])</f>
        <v>BOLETERA</v>
      </c>
      <c r="H611" s="38" t="str">
        <f>_xlfn.XLOOKUP(Tabla20[[#This Row],[cedula]],TMODELO[Numero Documento],TMODELO[Lugar Funciones])</f>
        <v>TEATRO NACIONAL</v>
      </c>
      <c r="I611" s="45" t="str">
        <f>_xlfn.XLOOKUP(Tabla20[[#This Row],[cedula]],TCARRERA[CEDULA],TCARRERA[CATEGORIA DEL SERVIDOR],"")</f>
        <v>CARRERA ADMINISTRATIVA</v>
      </c>
      <c r="J611" s="45" t="str">
        <f>Tabla20[[#This Row],[TIPO]]</f>
        <v>FIJO</v>
      </c>
      <c r="K6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1" s="24" t="str">
        <f>IF(Tabla20[[#This Row],[CARRERA]]="CARRERA ADMINISTRATIVA",Tabla20[[#This Row],[CARRERA]],Tabla20[[#This Row],[STATUS]])</f>
        <v>CARRERA ADMINISTRATIVA</v>
      </c>
      <c r="M611" s="35" t="str">
        <f>IF(Tabla20[[#This Row],[TIPO]]="Temporales",_xlfn.XLOOKUP(Tabla20[[#This Row],[NOMBRE Y APELLIDO]],TFECHAS[NOMBRE Y APELLIDO],TFECHAS[DESDE]),"")</f>
        <v/>
      </c>
      <c r="N611" s="35" t="str">
        <f>IF(Tabla20[[#This Row],[TIPO]]="Temporales",_xlfn.XLOOKUP(Tabla20[[#This Row],[NOMBRE Y APELLIDO]],TFECHAS[NOMBRE Y APELLIDO],TFECHAS[HASTA]),"")</f>
        <v/>
      </c>
      <c r="O611" s="39">
        <f>_xlfn.XLOOKUP(Tabla20[[#This Row],[COD]],TMES[COD],TMES[sbruto])</f>
        <v>31500</v>
      </c>
      <c r="P611" s="44">
        <f>_xlfn.XLOOKUP(Tabla20[[#This Row],[COD]],TMES[COD],TMES[ISR])</f>
        <v>0</v>
      </c>
      <c r="Q611" s="40">
        <f>_xlfn.XLOOKUP(Tabla20[[#This Row],[COD]],TMES[COD],TMES[SFS])</f>
        <v>957.6</v>
      </c>
      <c r="R611" s="40">
        <f>_xlfn.XLOOKUP(Tabla20[[#This Row],[COD]],TMES[COD],TMES[AFP])</f>
        <v>904.05</v>
      </c>
      <c r="S611" s="40">
        <f>Tabla20[[#This Row],[sbruto]]-SUM(Tabla20[[#This Row],[ISR]:[AFP]])-Tabla20[[#This Row],[sneto]]</f>
        <v>22248.219999999998</v>
      </c>
      <c r="T611" s="40">
        <f>_xlfn.XLOOKUP(Tabla20[[#This Row],[COD]],TMES[COD],TMES[sneto])</f>
        <v>7390.13</v>
      </c>
      <c r="U611" s="28" t="str">
        <f>_xlfn.XLOOKUP(Tabla20[[#This Row],[cedula]],Tabla11[Numero Documento],Tabla11[GEN])</f>
        <v>F</v>
      </c>
      <c r="V611" s="29" t="str">
        <f>_xlfn.XLOOKUP(Tabla20[[#This Row],[cedula]],TMODELO[Numero Documento],TMODELO[Lugar Funciones Codigo])</f>
        <v>01.83.02.00.01</v>
      </c>
    </row>
    <row r="612" spans="1:22" hidden="1">
      <c r="A612" s="38" t="s">
        <v>3052</v>
      </c>
      <c r="B612" s="38" t="s">
        <v>11</v>
      </c>
      <c r="C612" s="38" t="s">
        <v>3102</v>
      </c>
      <c r="D612" s="38" t="str">
        <f>Tabla20[[#This Row],[cedula]]&amp;Tabla20[[#This Row],[ctapresup]]</f>
        <v>001115742162.1.1.1.01</v>
      </c>
      <c r="E612" s="38" t="s">
        <v>1545</v>
      </c>
      <c r="F612" s="38" t="str">
        <f>_xlfn.XLOOKUP(Tabla20[[#This Row],[cedula]],TMODELO[Numero Documento],TMODELO[Empleado])</f>
        <v>MARGARET SOLANGE FRIAS COCA</v>
      </c>
      <c r="G612" s="38" t="str">
        <f>_xlfn.XLOOKUP(Tabla20[[#This Row],[cedula]],TMODELO[Numero Documento],TMODELO[Cargo])</f>
        <v>ENC. DE VENTAS Y PROMOCION</v>
      </c>
      <c r="H612" s="38" t="str">
        <f>_xlfn.XLOOKUP(Tabla20[[#This Row],[cedula]],TMODELO[Numero Documento],TMODELO[Lugar Funciones])</f>
        <v>TEATRO NACIONAL</v>
      </c>
      <c r="I612" s="45" t="str">
        <f>_xlfn.XLOOKUP(Tabla20[[#This Row],[cedula]],TCARRERA[CEDULA],TCARRERA[CATEGORIA DEL SERVIDOR],"")</f>
        <v>CARRERA ADMINISTRATIVA</v>
      </c>
      <c r="J612" s="45" t="str">
        <f>Tabla20[[#This Row],[TIPO]]</f>
        <v>FIJO</v>
      </c>
      <c r="K612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12" s="24" t="str">
        <f>IF(Tabla20[[#This Row],[CARRERA]]="CARRERA ADMINISTRATIVA",Tabla20[[#This Row],[CARRERA]],Tabla20[[#This Row],[STATUS]])</f>
        <v>CARRERA ADMINISTRATIVA</v>
      </c>
      <c r="M612" s="35" t="str">
        <f>IF(Tabla20[[#This Row],[TIPO]]="Temporales",_xlfn.XLOOKUP(Tabla20[[#This Row],[NOMBRE Y APELLIDO]],TFECHAS[NOMBRE Y APELLIDO],TFECHAS[DESDE]),"")</f>
        <v/>
      </c>
      <c r="N612" s="35" t="str">
        <f>IF(Tabla20[[#This Row],[TIPO]]="Temporales",_xlfn.XLOOKUP(Tabla20[[#This Row],[NOMBRE Y APELLIDO]],TFECHAS[NOMBRE Y APELLIDO],TFECHAS[HASTA]),"")</f>
        <v/>
      </c>
      <c r="O612" s="39">
        <f>_xlfn.XLOOKUP(Tabla20[[#This Row],[COD]],TMES[COD],TMES[sbruto])</f>
        <v>31500</v>
      </c>
      <c r="P612" s="44">
        <f>_xlfn.XLOOKUP(Tabla20[[#This Row],[COD]],TMES[COD],TMES[ISR])</f>
        <v>0</v>
      </c>
      <c r="Q612" s="40">
        <f>_xlfn.XLOOKUP(Tabla20[[#This Row],[COD]],TMES[COD],TMES[SFS])</f>
        <v>957.6</v>
      </c>
      <c r="R612" s="40">
        <f>_xlfn.XLOOKUP(Tabla20[[#This Row],[COD]],TMES[COD],TMES[AFP])</f>
        <v>904.05</v>
      </c>
      <c r="S612" s="40">
        <f>Tabla20[[#This Row],[sbruto]]-SUM(Tabla20[[#This Row],[ISR]:[AFP]])-Tabla20[[#This Row],[sneto]]</f>
        <v>10594</v>
      </c>
      <c r="T612" s="40">
        <f>_xlfn.XLOOKUP(Tabla20[[#This Row],[COD]],TMES[COD],TMES[sneto])</f>
        <v>19044.349999999999</v>
      </c>
      <c r="U612" s="28" t="str">
        <f>_xlfn.XLOOKUP(Tabla20[[#This Row],[cedula]],Tabla11[Numero Documento],Tabla11[GEN])</f>
        <v>F</v>
      </c>
      <c r="V612" s="29" t="str">
        <f>_xlfn.XLOOKUP(Tabla20[[#This Row],[cedula]],TMODELO[Numero Documento],TMODELO[Lugar Funciones Codigo])</f>
        <v>01.83.02.00.01</v>
      </c>
    </row>
    <row r="613" spans="1:22" hidden="1">
      <c r="A613" s="38" t="s">
        <v>3052</v>
      </c>
      <c r="B613" s="38" t="s">
        <v>11</v>
      </c>
      <c r="C613" s="38" t="s">
        <v>3102</v>
      </c>
      <c r="D613" s="38" t="str">
        <f>Tabla20[[#This Row],[cedula]]&amp;Tabla20[[#This Row],[ctapresup]]</f>
        <v>001140700552.1.1.1.01</v>
      </c>
      <c r="E613" s="38" t="s">
        <v>2580</v>
      </c>
      <c r="F613" s="38" t="str">
        <f>_xlfn.XLOOKUP(Tabla20[[#This Row],[cedula]],TMODELO[Numero Documento],TMODELO[Empleado])</f>
        <v>CARMEN ROSA GARCIA DICEN</v>
      </c>
      <c r="G613" s="38" t="str">
        <f>_xlfn.XLOOKUP(Tabla20[[#This Row],[cedula]],TMODELO[Numero Documento],TMODELO[Cargo])</f>
        <v>SUPERVISOR (A) MAYORDOMIA</v>
      </c>
      <c r="H613" s="38" t="str">
        <f>_xlfn.XLOOKUP(Tabla20[[#This Row],[cedula]],TMODELO[Numero Documento],TMODELO[Lugar Funciones])</f>
        <v>TEATRO NACIONAL</v>
      </c>
      <c r="I613" s="45" t="str">
        <f>_xlfn.XLOOKUP(Tabla20[[#This Row],[cedula]],TCARRERA[CEDULA],TCARRERA[CATEGORIA DEL SERVIDOR],"")</f>
        <v/>
      </c>
      <c r="J613" s="45" t="str">
        <f>Tabla20[[#This Row],[TIPO]]</f>
        <v>FIJO</v>
      </c>
      <c r="K61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3" s="24" t="str">
        <f>IF(Tabla20[[#This Row],[CARRERA]]="CARRERA ADMINISTRATIVA",Tabla20[[#This Row],[CARRERA]],Tabla20[[#This Row],[STATUS]])</f>
        <v>FIJO</v>
      </c>
      <c r="M613" s="35" t="str">
        <f>IF(Tabla20[[#This Row],[TIPO]]="Temporales",_xlfn.XLOOKUP(Tabla20[[#This Row],[NOMBRE Y APELLIDO]],TFECHAS[NOMBRE Y APELLIDO],TFECHAS[DESDE]),"")</f>
        <v/>
      </c>
      <c r="N613" s="35" t="str">
        <f>IF(Tabla20[[#This Row],[TIPO]]="Temporales",_xlfn.XLOOKUP(Tabla20[[#This Row],[NOMBRE Y APELLIDO]],TFECHAS[NOMBRE Y APELLIDO],TFECHAS[HASTA]),"")</f>
        <v/>
      </c>
      <c r="O613" s="39">
        <f>_xlfn.XLOOKUP(Tabla20[[#This Row],[COD]],TMES[COD],TMES[sbruto])</f>
        <v>30000</v>
      </c>
      <c r="P613" s="44">
        <f>_xlfn.XLOOKUP(Tabla20[[#This Row],[COD]],TMES[COD],TMES[ISR])</f>
        <v>0</v>
      </c>
      <c r="Q613" s="40">
        <f>_xlfn.XLOOKUP(Tabla20[[#This Row],[COD]],TMES[COD],TMES[SFS])</f>
        <v>912</v>
      </c>
      <c r="R613" s="40">
        <f>_xlfn.XLOOKUP(Tabla20[[#This Row],[COD]],TMES[COD],TMES[AFP])</f>
        <v>861</v>
      </c>
      <c r="S613" s="40">
        <f>Tabla20[[#This Row],[sbruto]]-SUM(Tabla20[[#This Row],[ISR]:[AFP]])-Tabla20[[#This Row],[sneto]]</f>
        <v>25</v>
      </c>
      <c r="T613" s="40">
        <f>_xlfn.XLOOKUP(Tabla20[[#This Row],[COD]],TMES[COD],TMES[sneto])</f>
        <v>28202</v>
      </c>
      <c r="U613" s="28" t="str">
        <f>_xlfn.XLOOKUP(Tabla20[[#This Row],[cedula]],Tabla11[Numero Documento],Tabla11[GEN])</f>
        <v>F</v>
      </c>
      <c r="V613" s="29" t="str">
        <f>_xlfn.XLOOKUP(Tabla20[[#This Row],[cedula]],TMODELO[Numero Documento],TMODELO[Lugar Funciones Codigo])</f>
        <v>01.83.02.00.01</v>
      </c>
    </row>
    <row r="614" spans="1:22" hidden="1">
      <c r="A614" s="38" t="s">
        <v>3052</v>
      </c>
      <c r="B614" s="38" t="s">
        <v>11</v>
      </c>
      <c r="C614" s="38" t="s">
        <v>3102</v>
      </c>
      <c r="D614" s="38" t="str">
        <f>Tabla20[[#This Row],[cedula]]&amp;Tabla20[[#This Row],[ctapresup]]</f>
        <v>001049638552.1.1.1.01</v>
      </c>
      <c r="E614" s="38" t="s">
        <v>2561</v>
      </c>
      <c r="F614" s="38" t="str">
        <f>_xlfn.XLOOKUP(Tabla20[[#This Row],[cedula]],TMODELO[Numero Documento],TMODELO[Empleado])</f>
        <v>ALEJANDRINA GUZMAN CRUCETA</v>
      </c>
      <c r="G614" s="38" t="str">
        <f>_xlfn.XLOOKUP(Tabla20[[#This Row],[cedula]],TMODELO[Numero Documento],TMODELO[Cargo])</f>
        <v>RECEPCIONISTA VESPERTINA</v>
      </c>
      <c r="H614" s="38" t="str">
        <f>_xlfn.XLOOKUP(Tabla20[[#This Row],[cedula]],TMODELO[Numero Documento],TMODELO[Lugar Funciones])</f>
        <v>TEATRO NACIONAL</v>
      </c>
      <c r="I614" s="45" t="str">
        <f>_xlfn.XLOOKUP(Tabla20[[#This Row],[cedula]],TCARRERA[CEDULA],TCARRERA[CATEGORIA DEL SERVIDOR],"")</f>
        <v/>
      </c>
      <c r="J614" s="45" t="str">
        <f>Tabla20[[#This Row],[TIPO]]</f>
        <v>FIJO</v>
      </c>
      <c r="K61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4" s="24" t="str">
        <f>IF(Tabla20[[#This Row],[CARRERA]]="CARRERA ADMINISTRATIVA",Tabla20[[#This Row],[CARRERA]],Tabla20[[#This Row],[STATUS]])</f>
        <v>FIJO</v>
      </c>
      <c r="M614" s="35" t="str">
        <f>IF(Tabla20[[#This Row],[TIPO]]="Temporales",_xlfn.XLOOKUP(Tabla20[[#This Row],[NOMBRE Y APELLIDO]],TFECHAS[NOMBRE Y APELLIDO],TFECHAS[DESDE]),"")</f>
        <v/>
      </c>
      <c r="N614" s="35" t="str">
        <f>IF(Tabla20[[#This Row],[TIPO]]="Temporales",_xlfn.XLOOKUP(Tabla20[[#This Row],[NOMBRE Y APELLIDO]],TFECHAS[NOMBRE Y APELLIDO],TFECHAS[HASTA]),"")</f>
        <v/>
      </c>
      <c r="O614" s="39">
        <f>_xlfn.XLOOKUP(Tabla20[[#This Row],[COD]],TMES[COD],TMES[sbruto])</f>
        <v>27300</v>
      </c>
      <c r="P614" s="41">
        <f>_xlfn.XLOOKUP(Tabla20[[#This Row],[COD]],TMES[COD],TMES[ISR])</f>
        <v>0</v>
      </c>
      <c r="Q614" s="42">
        <f>_xlfn.XLOOKUP(Tabla20[[#This Row],[COD]],TMES[COD],TMES[SFS])</f>
        <v>829.92</v>
      </c>
      <c r="R614" s="42">
        <f>_xlfn.XLOOKUP(Tabla20[[#This Row],[COD]],TMES[COD],TMES[AFP])</f>
        <v>783.51</v>
      </c>
      <c r="S614" s="40">
        <f>Tabla20[[#This Row],[sbruto]]-SUM(Tabla20[[#This Row],[ISR]:[AFP]])-Tabla20[[#This Row],[sneto]]</f>
        <v>12521.93</v>
      </c>
      <c r="T614" s="42">
        <f>_xlfn.XLOOKUP(Tabla20[[#This Row],[COD]],TMES[COD],TMES[sneto])</f>
        <v>13164.64</v>
      </c>
      <c r="U614" s="28" t="str">
        <f>_xlfn.XLOOKUP(Tabla20[[#This Row],[cedula]],Tabla11[Numero Documento],Tabla11[GEN])</f>
        <v>F</v>
      </c>
      <c r="V614" s="29" t="str">
        <f>_xlfn.XLOOKUP(Tabla20[[#This Row],[cedula]],TMODELO[Numero Documento],TMODELO[Lugar Funciones Codigo])</f>
        <v>01.83.02.00.01</v>
      </c>
    </row>
    <row r="615" spans="1:22" hidden="1">
      <c r="A615" s="38" t="s">
        <v>3052</v>
      </c>
      <c r="B615" s="38" t="s">
        <v>11</v>
      </c>
      <c r="C615" s="38" t="s">
        <v>3102</v>
      </c>
      <c r="D615" s="38" t="str">
        <f>Tabla20[[#This Row],[cedula]]&amp;Tabla20[[#This Row],[ctapresup]]</f>
        <v>001000788312.1.1.1.01</v>
      </c>
      <c r="E615" s="38" t="s">
        <v>2628</v>
      </c>
      <c r="F615" s="38" t="str">
        <f>_xlfn.XLOOKUP(Tabla20[[#This Row],[cedula]],TMODELO[Numero Documento],TMODELO[Empleado])</f>
        <v>GLORIA MARITZA CASTILLO</v>
      </c>
      <c r="G615" s="38" t="str">
        <f>_xlfn.XLOOKUP(Tabla20[[#This Row],[cedula]],TMODELO[Numero Documento],TMODELO[Cargo])</f>
        <v>RECEPCIONISTA</v>
      </c>
      <c r="H615" s="38" t="str">
        <f>_xlfn.XLOOKUP(Tabla20[[#This Row],[cedula]],TMODELO[Numero Documento],TMODELO[Lugar Funciones])</f>
        <v>TEATRO NACIONAL</v>
      </c>
      <c r="I615" s="45" t="str">
        <f>_xlfn.XLOOKUP(Tabla20[[#This Row],[cedula]],TCARRERA[CEDULA],TCARRERA[CATEGORIA DEL SERVIDOR],"")</f>
        <v/>
      </c>
      <c r="J615" s="45" t="str">
        <f>Tabla20[[#This Row],[TIPO]]</f>
        <v>FIJO</v>
      </c>
      <c r="K61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5" s="31" t="str">
        <f>IF(Tabla20[[#This Row],[CARRERA]]="CARRERA ADMINISTRATIVA",Tabla20[[#This Row],[CARRERA]],Tabla20[[#This Row],[STATUS]])</f>
        <v>FIJO</v>
      </c>
      <c r="M615" s="34" t="str">
        <f>IF(Tabla20[[#This Row],[TIPO]]="Temporales",_xlfn.XLOOKUP(Tabla20[[#This Row],[NOMBRE Y APELLIDO]],TFECHAS[NOMBRE Y APELLIDO],TFECHAS[DESDE]),"")</f>
        <v/>
      </c>
      <c r="N615" s="34" t="str">
        <f>IF(Tabla20[[#This Row],[TIPO]]="Temporales",_xlfn.XLOOKUP(Tabla20[[#This Row],[NOMBRE Y APELLIDO]],TFECHAS[NOMBRE Y APELLIDO],TFECHAS[HASTA]),"")</f>
        <v/>
      </c>
      <c r="O615" s="39">
        <f>_xlfn.XLOOKUP(Tabla20[[#This Row],[COD]],TMES[COD],TMES[sbruto])</f>
        <v>27300</v>
      </c>
      <c r="P615" s="41">
        <f>_xlfn.XLOOKUP(Tabla20[[#This Row],[COD]],TMES[COD],TMES[ISR])</f>
        <v>0</v>
      </c>
      <c r="Q615" s="40">
        <f>_xlfn.XLOOKUP(Tabla20[[#This Row],[COD]],TMES[COD],TMES[SFS])</f>
        <v>829.92</v>
      </c>
      <c r="R615" s="40">
        <f>_xlfn.XLOOKUP(Tabla20[[#This Row],[COD]],TMES[COD],TMES[AFP])</f>
        <v>783.51</v>
      </c>
      <c r="S615" s="40">
        <f>Tabla20[[#This Row],[sbruto]]-SUM(Tabla20[[#This Row],[ISR]:[AFP]])-Tabla20[[#This Row],[sneto]]</f>
        <v>4967.880000000001</v>
      </c>
      <c r="T615" s="40">
        <f>_xlfn.XLOOKUP(Tabla20[[#This Row],[COD]],TMES[COD],TMES[sneto])</f>
        <v>20718.689999999999</v>
      </c>
      <c r="U615" s="28" t="str">
        <f>_xlfn.XLOOKUP(Tabla20[[#This Row],[cedula]],Tabla11[Numero Documento],Tabla11[GEN])</f>
        <v>F</v>
      </c>
      <c r="V615" s="29" t="str">
        <f>_xlfn.XLOOKUP(Tabla20[[#This Row],[cedula]],TMODELO[Numero Documento],TMODELO[Lugar Funciones Codigo])</f>
        <v>01.83.02.00.01</v>
      </c>
    </row>
    <row r="616" spans="1:22" hidden="1">
      <c r="A616" s="38" t="s">
        <v>3052</v>
      </c>
      <c r="B616" s="38" t="s">
        <v>11</v>
      </c>
      <c r="C616" s="38" t="s">
        <v>3102</v>
      </c>
      <c r="D616" s="38" t="str">
        <f>Tabla20[[#This Row],[cedula]]&amp;Tabla20[[#This Row],[ctapresup]]</f>
        <v>001025278352.1.1.1.01</v>
      </c>
      <c r="E616" s="38" t="s">
        <v>1553</v>
      </c>
      <c r="F616" s="38" t="str">
        <f>_xlfn.XLOOKUP(Tabla20[[#This Row],[cedula]],TMODELO[Numero Documento],TMODELO[Empleado])</f>
        <v>MERCEDES IVONNE PERALTA DE CALZADO</v>
      </c>
      <c r="G616" s="38" t="str">
        <f>_xlfn.XLOOKUP(Tabla20[[#This Row],[cedula]],TMODELO[Numero Documento],TMODELO[Cargo])</f>
        <v>AUXILIAR</v>
      </c>
      <c r="H616" s="38" t="str">
        <f>_xlfn.XLOOKUP(Tabla20[[#This Row],[cedula]],TMODELO[Numero Documento],TMODELO[Lugar Funciones])</f>
        <v>TEATRO NACIONAL</v>
      </c>
      <c r="I616" s="45" t="str">
        <f>_xlfn.XLOOKUP(Tabla20[[#This Row],[cedula]],TCARRERA[CEDULA],TCARRERA[CATEGORIA DEL SERVIDOR],"")</f>
        <v>CARRERA ADMINISTRATIVA</v>
      </c>
      <c r="J616" s="45" t="str">
        <f>Tabla20[[#This Row],[TIPO]]</f>
        <v>FIJO</v>
      </c>
      <c r="K61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6" s="24" t="str">
        <f>IF(Tabla20[[#This Row],[CARRERA]]="CARRERA ADMINISTRATIVA",Tabla20[[#This Row],[CARRERA]],Tabla20[[#This Row],[STATUS]])</f>
        <v>CARRERA ADMINISTRATIVA</v>
      </c>
      <c r="M616" s="35" t="str">
        <f>IF(Tabla20[[#This Row],[TIPO]]="Temporales",_xlfn.XLOOKUP(Tabla20[[#This Row],[NOMBRE Y APELLIDO]],TFECHAS[NOMBRE Y APELLIDO],TFECHAS[DESDE]),"")</f>
        <v/>
      </c>
      <c r="N616" s="35" t="str">
        <f>IF(Tabla20[[#This Row],[TIPO]]="Temporales",_xlfn.XLOOKUP(Tabla20[[#This Row],[NOMBRE Y APELLIDO]],TFECHAS[NOMBRE Y APELLIDO],TFECHAS[HASTA]),"")</f>
        <v/>
      </c>
      <c r="O616" s="39">
        <f>_xlfn.XLOOKUP(Tabla20[[#This Row],[COD]],TMES[COD],TMES[sbruto])</f>
        <v>27300</v>
      </c>
      <c r="P616" s="40">
        <f>_xlfn.XLOOKUP(Tabla20[[#This Row],[COD]],TMES[COD],TMES[ISR])</f>
        <v>0</v>
      </c>
      <c r="Q616" s="40">
        <f>_xlfn.XLOOKUP(Tabla20[[#This Row],[COD]],TMES[COD],TMES[SFS])</f>
        <v>829.92</v>
      </c>
      <c r="R616" s="40">
        <f>_xlfn.XLOOKUP(Tabla20[[#This Row],[COD]],TMES[COD],TMES[AFP])</f>
        <v>783.51</v>
      </c>
      <c r="S616" s="40">
        <f>Tabla20[[#This Row],[sbruto]]-SUM(Tabla20[[#This Row],[ISR]:[AFP]])-Tabla20[[#This Row],[sneto]]</f>
        <v>4433.4500000000007</v>
      </c>
      <c r="T616" s="40">
        <f>_xlfn.XLOOKUP(Tabla20[[#This Row],[COD]],TMES[COD],TMES[sneto])</f>
        <v>21253.119999999999</v>
      </c>
      <c r="U616" s="28" t="str">
        <f>_xlfn.XLOOKUP(Tabla20[[#This Row],[cedula]],Tabla11[Numero Documento],Tabla11[GEN])</f>
        <v>F</v>
      </c>
      <c r="V616" s="29" t="str">
        <f>_xlfn.XLOOKUP(Tabla20[[#This Row],[cedula]],TMODELO[Numero Documento],TMODELO[Lugar Funciones Codigo])</f>
        <v>01.83.02.00.01</v>
      </c>
    </row>
    <row r="617" spans="1:22" hidden="1">
      <c r="A617" s="38" t="s">
        <v>3052</v>
      </c>
      <c r="B617" s="38" t="s">
        <v>11</v>
      </c>
      <c r="C617" s="38" t="s">
        <v>3102</v>
      </c>
      <c r="D617" s="38" t="str">
        <f>Tabla20[[#This Row],[cedula]]&amp;Tabla20[[#This Row],[ctapresup]]</f>
        <v>001124004782.1.1.1.01</v>
      </c>
      <c r="E617" s="38" t="s">
        <v>2574</v>
      </c>
      <c r="F617" s="38" t="str">
        <f>_xlfn.XLOOKUP(Tabla20[[#This Row],[cedula]],TMODELO[Numero Documento],TMODELO[Empleado])</f>
        <v>BACILIO ANTONIO NUÑEZ ALCANTARA</v>
      </c>
      <c r="G617" s="38" t="str">
        <f>_xlfn.XLOOKUP(Tabla20[[#This Row],[cedula]],TMODELO[Numero Documento],TMODELO[Cargo])</f>
        <v>CHOFER</v>
      </c>
      <c r="H617" s="38" t="str">
        <f>_xlfn.XLOOKUP(Tabla20[[#This Row],[cedula]],TMODELO[Numero Documento],TMODELO[Lugar Funciones])</f>
        <v>TEATRO NACIONAL</v>
      </c>
      <c r="I617" s="45" t="str">
        <f>_xlfn.XLOOKUP(Tabla20[[#This Row],[cedula]],TCARRERA[CEDULA],TCARRERA[CATEGORIA DEL SERVIDOR],"")</f>
        <v/>
      </c>
      <c r="J617" s="45" t="str">
        <f>Tabla20[[#This Row],[TIPO]]</f>
        <v>FIJO</v>
      </c>
      <c r="K61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17" s="24" t="str">
        <f>IF(Tabla20[[#This Row],[CARRERA]]="CARRERA ADMINISTRATIVA",Tabla20[[#This Row],[CARRERA]],Tabla20[[#This Row],[STATUS]])</f>
        <v>ESTATUTO SIMPLIFICADO</v>
      </c>
      <c r="M617" s="35" t="str">
        <f>IF(Tabla20[[#This Row],[TIPO]]="Temporales",_xlfn.XLOOKUP(Tabla20[[#This Row],[NOMBRE Y APELLIDO]],TFECHAS[NOMBRE Y APELLIDO],TFECHAS[DESDE]),"")</f>
        <v/>
      </c>
      <c r="N617" s="35" t="str">
        <f>IF(Tabla20[[#This Row],[TIPO]]="Temporales",_xlfn.XLOOKUP(Tabla20[[#This Row],[NOMBRE Y APELLIDO]],TFECHAS[NOMBRE Y APELLIDO],TFECHAS[HASTA]),"")</f>
        <v/>
      </c>
      <c r="O617" s="39">
        <f>_xlfn.XLOOKUP(Tabla20[[#This Row],[COD]],TMES[COD],TMES[sbruto])</f>
        <v>26250</v>
      </c>
      <c r="P617" s="44">
        <f>_xlfn.XLOOKUP(Tabla20[[#This Row],[COD]],TMES[COD],TMES[ISR])</f>
        <v>0</v>
      </c>
      <c r="Q617" s="40">
        <f>_xlfn.XLOOKUP(Tabla20[[#This Row],[COD]],TMES[COD],TMES[SFS])</f>
        <v>798</v>
      </c>
      <c r="R617" s="40">
        <f>_xlfn.XLOOKUP(Tabla20[[#This Row],[COD]],TMES[COD],TMES[AFP])</f>
        <v>753.38</v>
      </c>
      <c r="S617" s="40">
        <f>Tabla20[[#This Row],[sbruto]]-SUM(Tabla20[[#This Row],[ISR]:[AFP]])-Tabla20[[#This Row],[sneto]]</f>
        <v>1086</v>
      </c>
      <c r="T617" s="40">
        <f>_xlfn.XLOOKUP(Tabla20[[#This Row],[COD]],TMES[COD],TMES[sneto])</f>
        <v>23612.62</v>
      </c>
      <c r="U617" s="28" t="str">
        <f>_xlfn.XLOOKUP(Tabla20[[#This Row],[cedula]],Tabla11[Numero Documento],Tabla11[GEN])</f>
        <v>M</v>
      </c>
      <c r="V617" s="29" t="str">
        <f>_xlfn.XLOOKUP(Tabla20[[#This Row],[cedula]],TMODELO[Numero Documento],TMODELO[Lugar Funciones Codigo])</f>
        <v>01.83.02.00.01</v>
      </c>
    </row>
    <row r="618" spans="1:22" hidden="1">
      <c r="A618" s="38" t="s">
        <v>3052</v>
      </c>
      <c r="B618" s="38" t="s">
        <v>11</v>
      </c>
      <c r="C618" s="38" t="s">
        <v>3102</v>
      </c>
      <c r="D618" s="38" t="str">
        <f>Tabla20[[#This Row],[cedula]]&amp;Tabla20[[#This Row],[ctapresup]]</f>
        <v>001026465022.1.1.1.01</v>
      </c>
      <c r="E618" s="38" t="s">
        <v>2593</v>
      </c>
      <c r="F618" s="38" t="str">
        <f>_xlfn.XLOOKUP(Tabla20[[#This Row],[cedula]],TMODELO[Numero Documento],TMODELO[Empleado])</f>
        <v>DARIO ROMAN GOMEZ</v>
      </c>
      <c r="G618" s="38" t="str">
        <f>_xlfn.XLOOKUP(Tabla20[[#This Row],[cedula]],TMODELO[Numero Documento],TMODELO[Cargo])</f>
        <v>MENSAJERO EXTERNO</v>
      </c>
      <c r="H618" s="38" t="str">
        <f>_xlfn.XLOOKUP(Tabla20[[#This Row],[cedula]],TMODELO[Numero Documento],TMODELO[Lugar Funciones])</f>
        <v>TEATRO NACIONAL</v>
      </c>
      <c r="I618" s="45" t="str">
        <f>_xlfn.XLOOKUP(Tabla20[[#This Row],[cedula]],TCARRERA[CEDULA],TCARRERA[CATEGORIA DEL SERVIDOR],"")</f>
        <v/>
      </c>
      <c r="J618" s="45" t="str">
        <f>Tabla20[[#This Row],[TIPO]]</f>
        <v>FIJO</v>
      </c>
      <c r="K61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18" s="24" t="str">
        <f>IF(Tabla20[[#This Row],[CARRERA]]="CARRERA ADMINISTRATIVA",Tabla20[[#This Row],[CARRERA]],Tabla20[[#This Row],[STATUS]])</f>
        <v>ESTATUTO SIMPLIFICADO</v>
      </c>
      <c r="M618" s="35" t="str">
        <f>IF(Tabla20[[#This Row],[TIPO]]="Temporales",_xlfn.XLOOKUP(Tabla20[[#This Row],[NOMBRE Y APELLIDO]],TFECHAS[NOMBRE Y APELLIDO],TFECHAS[DESDE]),"")</f>
        <v/>
      </c>
      <c r="N618" s="35" t="str">
        <f>IF(Tabla20[[#This Row],[TIPO]]="Temporales",_xlfn.XLOOKUP(Tabla20[[#This Row],[NOMBRE Y APELLIDO]],TFECHAS[NOMBRE Y APELLIDO],TFECHAS[HASTA]),"")</f>
        <v/>
      </c>
      <c r="O618" s="39">
        <f>_xlfn.XLOOKUP(Tabla20[[#This Row],[COD]],TMES[COD],TMES[sbruto])</f>
        <v>26250</v>
      </c>
      <c r="P618" s="44">
        <f>_xlfn.XLOOKUP(Tabla20[[#This Row],[COD]],TMES[COD],TMES[ISR])</f>
        <v>0</v>
      </c>
      <c r="Q618" s="40">
        <f>_xlfn.XLOOKUP(Tabla20[[#This Row],[COD]],TMES[COD],TMES[SFS])</f>
        <v>798</v>
      </c>
      <c r="R618" s="40">
        <f>_xlfn.XLOOKUP(Tabla20[[#This Row],[COD]],TMES[COD],TMES[AFP])</f>
        <v>753.38</v>
      </c>
      <c r="S618" s="40">
        <f>Tabla20[[#This Row],[sbruto]]-SUM(Tabla20[[#This Row],[ISR]:[AFP]])-Tabla20[[#This Row],[sneto]]</f>
        <v>10340.829999999998</v>
      </c>
      <c r="T618" s="40">
        <f>_xlfn.XLOOKUP(Tabla20[[#This Row],[COD]],TMES[COD],TMES[sneto])</f>
        <v>14357.79</v>
      </c>
      <c r="U618" s="28" t="str">
        <f>_xlfn.XLOOKUP(Tabla20[[#This Row],[cedula]],Tabla11[Numero Documento],Tabla11[GEN])</f>
        <v>M</v>
      </c>
      <c r="V618" s="29" t="str">
        <f>_xlfn.XLOOKUP(Tabla20[[#This Row],[cedula]],TMODELO[Numero Documento],TMODELO[Lugar Funciones Codigo])</f>
        <v>01.83.02.00.01</v>
      </c>
    </row>
    <row r="619" spans="1:22" hidden="1">
      <c r="A619" s="38" t="s">
        <v>3052</v>
      </c>
      <c r="B619" s="38" t="s">
        <v>11</v>
      </c>
      <c r="C619" s="38" t="s">
        <v>3102</v>
      </c>
      <c r="D619" s="38" t="str">
        <f>Tabla20[[#This Row],[cedula]]&amp;Tabla20[[#This Row],[ctapresup]]</f>
        <v>001141001002.1.1.1.01</v>
      </c>
      <c r="E619" s="38" t="s">
        <v>2709</v>
      </c>
      <c r="F619" s="38" t="str">
        <f>_xlfn.XLOOKUP(Tabla20[[#This Row],[cedula]],TMODELO[Numero Documento],TMODELO[Empleado])</f>
        <v>RICHARD RODRIGUEZ PARRA</v>
      </c>
      <c r="G619" s="38" t="str">
        <f>_xlfn.XLOOKUP(Tabla20[[#This Row],[cedula]],TMODELO[Numero Documento],TMODELO[Cargo])</f>
        <v>TECNICO AYUDANTE</v>
      </c>
      <c r="H619" s="38" t="str">
        <f>_xlfn.XLOOKUP(Tabla20[[#This Row],[cedula]],TMODELO[Numero Documento],TMODELO[Lugar Funciones])</f>
        <v>TEATRO NACIONAL</v>
      </c>
      <c r="I619" s="45" t="str">
        <f>_xlfn.XLOOKUP(Tabla20[[#This Row],[cedula]],TCARRERA[CEDULA],TCARRERA[CATEGORIA DEL SERVIDOR],"")</f>
        <v/>
      </c>
      <c r="J619" s="45" t="str">
        <f>Tabla20[[#This Row],[TIPO]]</f>
        <v>FIJO</v>
      </c>
      <c r="K61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9" s="24" t="str">
        <f>IF(Tabla20[[#This Row],[CARRERA]]="CARRERA ADMINISTRATIVA",Tabla20[[#This Row],[CARRERA]],Tabla20[[#This Row],[STATUS]])</f>
        <v>FIJO</v>
      </c>
      <c r="M619" s="35" t="str">
        <f>IF(Tabla20[[#This Row],[TIPO]]="Temporales",_xlfn.XLOOKUP(Tabla20[[#This Row],[NOMBRE Y APELLIDO]],TFECHAS[NOMBRE Y APELLIDO],TFECHAS[DESDE]),"")</f>
        <v/>
      </c>
      <c r="N619" s="35" t="str">
        <f>IF(Tabla20[[#This Row],[TIPO]]="Temporales",_xlfn.XLOOKUP(Tabla20[[#This Row],[NOMBRE Y APELLIDO]],TFECHAS[NOMBRE Y APELLIDO],TFECHAS[HASTA]),"")</f>
        <v/>
      </c>
      <c r="O619" s="39">
        <f>_xlfn.XLOOKUP(Tabla20[[#This Row],[COD]],TMES[COD],TMES[sbruto])</f>
        <v>26250</v>
      </c>
      <c r="P619" s="42">
        <f>_xlfn.XLOOKUP(Tabla20[[#This Row],[COD]],TMES[COD],TMES[ISR])</f>
        <v>0</v>
      </c>
      <c r="Q619" s="40">
        <f>_xlfn.XLOOKUP(Tabla20[[#This Row],[COD]],TMES[COD],TMES[SFS])</f>
        <v>798</v>
      </c>
      <c r="R619" s="40">
        <f>_xlfn.XLOOKUP(Tabla20[[#This Row],[COD]],TMES[COD],TMES[AFP])</f>
        <v>753.38</v>
      </c>
      <c r="S619" s="40">
        <f>Tabla20[[#This Row],[sbruto]]-SUM(Tabla20[[#This Row],[ISR]:[AFP]])-Tabla20[[#This Row],[sneto]]</f>
        <v>2420.9500000000007</v>
      </c>
      <c r="T619" s="40">
        <f>_xlfn.XLOOKUP(Tabla20[[#This Row],[COD]],TMES[COD],TMES[sneto])</f>
        <v>22277.67</v>
      </c>
      <c r="U619" s="28" t="str">
        <f>_xlfn.XLOOKUP(Tabla20[[#This Row],[cedula]],Tabla11[Numero Documento],Tabla11[GEN])</f>
        <v>M</v>
      </c>
      <c r="V619" s="29" t="str">
        <f>_xlfn.XLOOKUP(Tabla20[[#This Row],[cedula]],TMODELO[Numero Documento],TMODELO[Lugar Funciones Codigo])</f>
        <v>01.83.02.00.01</v>
      </c>
    </row>
    <row r="620" spans="1:22" hidden="1">
      <c r="A620" s="38" t="s">
        <v>3052</v>
      </c>
      <c r="B620" s="38" t="s">
        <v>11</v>
      </c>
      <c r="C620" s="38" t="s">
        <v>3102</v>
      </c>
      <c r="D620" s="38" t="str">
        <f>Tabla20[[#This Row],[cedula]]&amp;Tabla20[[#This Row],[ctapresup]]</f>
        <v>402266515742.1.1.1.01</v>
      </c>
      <c r="E620" s="38" t="s">
        <v>3246</v>
      </c>
      <c r="F620" s="38" t="str">
        <f>_xlfn.XLOOKUP(Tabla20[[#This Row],[cedula]],TMODELO[Numero Documento],TMODELO[Empleado])</f>
        <v>DANIA ANNETTY ABREU MEDINA</v>
      </c>
      <c r="G620" s="38" t="str">
        <f>_xlfn.XLOOKUP(Tabla20[[#This Row],[cedula]],TMODELO[Numero Documento],TMODELO[Cargo])</f>
        <v>BOLETERO</v>
      </c>
      <c r="H620" s="38" t="str">
        <f>_xlfn.XLOOKUP(Tabla20[[#This Row],[cedula]],TMODELO[Numero Documento],TMODELO[Lugar Funciones])</f>
        <v>TEATRO NACIONAL</v>
      </c>
      <c r="I620" s="45" t="str">
        <f>_xlfn.XLOOKUP(Tabla20[[#This Row],[cedula]],TCARRERA[CEDULA],TCARRERA[CATEGORIA DEL SERVIDOR],"")</f>
        <v/>
      </c>
      <c r="J620" s="45" t="str">
        <f>Tabla20[[#This Row],[TIPO]]</f>
        <v>FIJO</v>
      </c>
      <c r="K62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0" s="24" t="str">
        <f>IF(Tabla20[[#This Row],[CARRERA]]="CARRERA ADMINISTRATIVA",Tabla20[[#This Row],[CARRERA]],Tabla20[[#This Row],[STATUS]])</f>
        <v>FIJO</v>
      </c>
      <c r="M620" s="35" t="str">
        <f>IF(Tabla20[[#This Row],[TIPO]]="Temporales",_xlfn.XLOOKUP(Tabla20[[#This Row],[NOMBRE Y APELLIDO]],TFECHAS[NOMBRE Y APELLIDO],TFECHAS[DESDE]),"")</f>
        <v/>
      </c>
      <c r="N620" s="35" t="str">
        <f>IF(Tabla20[[#This Row],[TIPO]]="Temporales",_xlfn.XLOOKUP(Tabla20[[#This Row],[NOMBRE Y APELLIDO]],TFECHAS[NOMBRE Y APELLIDO],TFECHAS[HASTA]),"")</f>
        <v/>
      </c>
      <c r="O620" s="39">
        <f>_xlfn.XLOOKUP(Tabla20[[#This Row],[COD]],TMES[COD],TMES[sbruto])</f>
        <v>25000</v>
      </c>
      <c r="P620" s="44">
        <f>_xlfn.XLOOKUP(Tabla20[[#This Row],[COD]],TMES[COD],TMES[ISR])</f>
        <v>0</v>
      </c>
      <c r="Q620" s="42">
        <f>_xlfn.XLOOKUP(Tabla20[[#This Row],[COD]],TMES[COD],TMES[SFS])</f>
        <v>760</v>
      </c>
      <c r="R620" s="42">
        <f>_xlfn.XLOOKUP(Tabla20[[#This Row],[COD]],TMES[COD],TMES[AFP])</f>
        <v>717.5</v>
      </c>
      <c r="S620" s="40">
        <f>Tabla20[[#This Row],[sbruto]]-SUM(Tabla20[[#This Row],[ISR]:[AFP]])-Tabla20[[#This Row],[sneto]]</f>
        <v>25</v>
      </c>
      <c r="T620" s="42">
        <f>_xlfn.XLOOKUP(Tabla20[[#This Row],[COD]],TMES[COD],TMES[sneto])</f>
        <v>23497.5</v>
      </c>
      <c r="U620" s="28" t="str">
        <f>_xlfn.XLOOKUP(Tabla20[[#This Row],[cedula]],Tabla11[Numero Documento],Tabla11[GEN])</f>
        <v>F</v>
      </c>
      <c r="V620" s="29" t="str">
        <f>_xlfn.XLOOKUP(Tabla20[[#This Row],[cedula]],TMODELO[Numero Documento],TMODELO[Lugar Funciones Codigo])</f>
        <v>01.83.02.00.01</v>
      </c>
    </row>
    <row r="621" spans="1:22" hidden="1">
      <c r="A621" s="38" t="s">
        <v>3052</v>
      </c>
      <c r="B621" s="38" t="s">
        <v>11</v>
      </c>
      <c r="C621" s="38" t="s">
        <v>3102</v>
      </c>
      <c r="D621" s="38" t="str">
        <f>Tabla20[[#This Row],[cedula]]&amp;Tabla20[[#This Row],[ctapresup]]</f>
        <v>052000681372.1.1.1.01</v>
      </c>
      <c r="E621" s="38" t="s">
        <v>1519</v>
      </c>
      <c r="F621" s="38" t="str">
        <f>_xlfn.XLOOKUP(Tabla20[[#This Row],[cedula]],TMODELO[Numero Documento],TMODELO[Empleado])</f>
        <v>BIENVENIDO ROBLES ROBLES</v>
      </c>
      <c r="G621" s="38" t="str">
        <f>_xlfn.XLOOKUP(Tabla20[[#This Row],[cedula]],TMODELO[Numero Documento],TMODELO[Cargo])</f>
        <v>ENC. LIMPIEZA</v>
      </c>
      <c r="H621" s="38" t="str">
        <f>_xlfn.XLOOKUP(Tabla20[[#This Row],[cedula]],TMODELO[Numero Documento],TMODELO[Lugar Funciones])</f>
        <v>TEATRO NACIONAL</v>
      </c>
      <c r="I621" s="45" t="str">
        <f>_xlfn.XLOOKUP(Tabla20[[#This Row],[cedula]],TCARRERA[CEDULA],TCARRERA[CATEGORIA DEL SERVIDOR],"")</f>
        <v>CARRERA ADMINISTRATIVA</v>
      </c>
      <c r="J621" s="45" t="str">
        <f>Tabla20[[#This Row],[TIPO]]</f>
        <v>FIJO</v>
      </c>
      <c r="K621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21" s="24" t="str">
        <f>IF(Tabla20[[#This Row],[CARRERA]]="CARRERA ADMINISTRATIVA",Tabla20[[#This Row],[CARRERA]],Tabla20[[#This Row],[STATUS]])</f>
        <v>CARRERA ADMINISTRATIVA</v>
      </c>
      <c r="M621" s="35" t="str">
        <f>IF(Tabla20[[#This Row],[TIPO]]="Temporales",_xlfn.XLOOKUP(Tabla20[[#This Row],[NOMBRE Y APELLIDO]],TFECHAS[NOMBRE Y APELLIDO],TFECHAS[DESDE]),"")</f>
        <v/>
      </c>
      <c r="N621" s="35" t="str">
        <f>IF(Tabla20[[#This Row],[TIPO]]="Temporales",_xlfn.XLOOKUP(Tabla20[[#This Row],[NOMBRE Y APELLIDO]],TFECHAS[NOMBRE Y APELLIDO],TFECHAS[HASTA]),"")</f>
        <v/>
      </c>
      <c r="O621" s="39">
        <f>_xlfn.XLOOKUP(Tabla20[[#This Row],[COD]],TMES[COD],TMES[sbruto])</f>
        <v>22000</v>
      </c>
      <c r="P621" s="41">
        <f>_xlfn.XLOOKUP(Tabla20[[#This Row],[COD]],TMES[COD],TMES[ISR])</f>
        <v>0</v>
      </c>
      <c r="Q621" s="40">
        <f>_xlfn.XLOOKUP(Tabla20[[#This Row],[COD]],TMES[COD],TMES[SFS])</f>
        <v>668.8</v>
      </c>
      <c r="R621" s="40">
        <f>_xlfn.XLOOKUP(Tabla20[[#This Row],[COD]],TMES[COD],TMES[AFP])</f>
        <v>631.4</v>
      </c>
      <c r="S621" s="40">
        <f>Tabla20[[#This Row],[sbruto]]-SUM(Tabla20[[#This Row],[ISR]:[AFP]])-Tabla20[[#This Row],[sneto]]</f>
        <v>6367.23</v>
      </c>
      <c r="T621" s="40">
        <f>_xlfn.XLOOKUP(Tabla20[[#This Row],[COD]],TMES[COD],TMES[sneto])</f>
        <v>14332.57</v>
      </c>
      <c r="U621" s="28" t="str">
        <f>_xlfn.XLOOKUP(Tabla20[[#This Row],[cedula]],Tabla11[Numero Documento],Tabla11[GEN])</f>
        <v>M</v>
      </c>
      <c r="V621" s="29" t="str">
        <f>_xlfn.XLOOKUP(Tabla20[[#This Row],[cedula]],TMODELO[Numero Documento],TMODELO[Lugar Funciones Codigo])</f>
        <v>01.83.02.00.01</v>
      </c>
    </row>
    <row r="622" spans="1:22" hidden="1">
      <c r="A622" s="38" t="s">
        <v>3052</v>
      </c>
      <c r="B622" s="38" t="s">
        <v>11</v>
      </c>
      <c r="C622" s="38" t="s">
        <v>3102</v>
      </c>
      <c r="D622" s="38" t="str">
        <f>Tabla20[[#This Row],[cedula]]&amp;Tabla20[[#This Row],[ctapresup]]</f>
        <v>017001214012.1.1.1.01</v>
      </c>
      <c r="E622" s="38" t="s">
        <v>2590</v>
      </c>
      <c r="F622" s="38" t="str">
        <f>_xlfn.XLOOKUP(Tabla20[[#This Row],[cedula]],TMODELO[Numero Documento],TMODELO[Empleado])</f>
        <v>DANNY DE LA ROSA JIMENEZ</v>
      </c>
      <c r="G622" s="38" t="str">
        <f>_xlfn.XLOOKUP(Tabla20[[#This Row],[cedula]],TMODELO[Numero Documento],TMODELO[Cargo])</f>
        <v>CONSERJE</v>
      </c>
      <c r="H622" s="38" t="str">
        <f>_xlfn.XLOOKUP(Tabla20[[#This Row],[cedula]],TMODELO[Numero Documento],TMODELO[Lugar Funciones])</f>
        <v>TEATRO NACIONAL</v>
      </c>
      <c r="I622" s="45" t="str">
        <f>_xlfn.XLOOKUP(Tabla20[[#This Row],[cedula]],TCARRERA[CEDULA],TCARRERA[CATEGORIA DEL SERVIDOR],"")</f>
        <v/>
      </c>
      <c r="J622" s="45" t="str">
        <f>Tabla20[[#This Row],[TIPO]]</f>
        <v>FIJO</v>
      </c>
      <c r="K62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2" s="24" t="str">
        <f>IF(Tabla20[[#This Row],[CARRERA]]="CARRERA ADMINISTRATIVA",Tabla20[[#This Row],[CARRERA]],Tabla20[[#This Row],[STATUS]])</f>
        <v>ESTATUTO SIMPLIFICADO</v>
      </c>
      <c r="M622" s="35" t="str">
        <f>IF(Tabla20[[#This Row],[TIPO]]="Temporales",_xlfn.XLOOKUP(Tabla20[[#This Row],[NOMBRE Y APELLIDO]],TFECHAS[NOMBRE Y APELLIDO],TFECHAS[DESDE]),"")</f>
        <v/>
      </c>
      <c r="N622" s="35" t="str">
        <f>IF(Tabla20[[#This Row],[TIPO]]="Temporales",_xlfn.XLOOKUP(Tabla20[[#This Row],[NOMBRE Y APELLIDO]],TFECHAS[NOMBRE Y APELLIDO],TFECHAS[HASTA]),"")</f>
        <v/>
      </c>
      <c r="O622" s="39">
        <f>_xlfn.XLOOKUP(Tabla20[[#This Row],[COD]],TMES[COD],TMES[sbruto])</f>
        <v>22000</v>
      </c>
      <c r="P622" s="44">
        <f>_xlfn.XLOOKUP(Tabla20[[#This Row],[COD]],TMES[COD],TMES[ISR])</f>
        <v>0</v>
      </c>
      <c r="Q622" s="40">
        <f>_xlfn.XLOOKUP(Tabla20[[#This Row],[COD]],TMES[COD],TMES[SFS])</f>
        <v>668.8</v>
      </c>
      <c r="R622" s="40">
        <f>_xlfn.XLOOKUP(Tabla20[[#This Row],[COD]],TMES[COD],TMES[AFP])</f>
        <v>631.4</v>
      </c>
      <c r="S622" s="40">
        <f>Tabla20[[#This Row],[sbruto]]-SUM(Tabla20[[#This Row],[ISR]:[AFP]])-Tabla20[[#This Row],[sneto]]</f>
        <v>9817.8799999999992</v>
      </c>
      <c r="T622" s="40">
        <f>_xlfn.XLOOKUP(Tabla20[[#This Row],[COD]],TMES[COD],TMES[sneto])</f>
        <v>10881.92</v>
      </c>
      <c r="U622" s="28" t="str">
        <f>_xlfn.XLOOKUP(Tabla20[[#This Row],[cedula]],Tabla11[Numero Documento],Tabla11[GEN])</f>
        <v>M</v>
      </c>
      <c r="V622" s="29" t="str">
        <f>_xlfn.XLOOKUP(Tabla20[[#This Row],[cedula]],TMODELO[Numero Documento],TMODELO[Lugar Funciones Codigo])</f>
        <v>01.83.02.00.01</v>
      </c>
    </row>
    <row r="623" spans="1:22" hidden="1">
      <c r="A623" s="38" t="s">
        <v>3052</v>
      </c>
      <c r="B623" s="38" t="s">
        <v>11</v>
      </c>
      <c r="C623" s="38" t="s">
        <v>3102</v>
      </c>
      <c r="D623" s="38" t="str">
        <f>Tabla20[[#This Row],[cedula]]&amp;Tabla20[[#This Row],[ctapresup]]</f>
        <v>001096065252.1.1.1.01</v>
      </c>
      <c r="E623" s="38" t="s">
        <v>1524</v>
      </c>
      <c r="F623" s="38" t="str">
        <f>_xlfn.XLOOKUP(Tabla20[[#This Row],[cedula]],TMODELO[Numero Documento],TMODELO[Empleado])</f>
        <v>DIONICIA DOLORES FERREIRA CRUZ</v>
      </c>
      <c r="G623" s="38" t="str">
        <f>_xlfn.XLOOKUP(Tabla20[[#This Row],[cedula]],TMODELO[Numero Documento],TMODELO[Cargo])</f>
        <v>CONSERJE</v>
      </c>
      <c r="H623" s="38" t="str">
        <f>_xlfn.XLOOKUP(Tabla20[[#This Row],[cedula]],TMODELO[Numero Documento],TMODELO[Lugar Funciones])</f>
        <v>TEATRO NACIONAL</v>
      </c>
      <c r="I623" s="45" t="str">
        <f>_xlfn.XLOOKUP(Tabla20[[#This Row],[cedula]],TCARRERA[CEDULA],TCARRERA[CATEGORIA DEL SERVIDOR],"")</f>
        <v>CARRERA ADMINISTRATIVA</v>
      </c>
      <c r="J623" s="45" t="str">
        <f>Tabla20[[#This Row],[TIPO]]</f>
        <v>FIJO</v>
      </c>
      <c r="K62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3" s="31" t="str">
        <f>IF(Tabla20[[#This Row],[CARRERA]]="CARRERA ADMINISTRATIVA",Tabla20[[#This Row],[CARRERA]],Tabla20[[#This Row],[STATUS]])</f>
        <v>CARRERA ADMINISTRATIVA</v>
      </c>
      <c r="M623" s="34" t="str">
        <f>IF(Tabla20[[#This Row],[TIPO]]="Temporales",_xlfn.XLOOKUP(Tabla20[[#This Row],[NOMBRE Y APELLIDO]],TFECHAS[NOMBRE Y APELLIDO],TFECHAS[DESDE]),"")</f>
        <v/>
      </c>
      <c r="N623" s="34" t="str">
        <f>IF(Tabla20[[#This Row],[TIPO]]="Temporales",_xlfn.XLOOKUP(Tabla20[[#This Row],[NOMBRE Y APELLIDO]],TFECHAS[NOMBRE Y APELLIDO],TFECHAS[HASTA]),"")</f>
        <v/>
      </c>
      <c r="O623" s="39">
        <f>_xlfn.XLOOKUP(Tabla20[[#This Row],[COD]],TMES[COD],TMES[sbruto])</f>
        <v>22000</v>
      </c>
      <c r="P623" s="44">
        <f>_xlfn.XLOOKUP(Tabla20[[#This Row],[COD]],TMES[COD],TMES[ISR])</f>
        <v>0</v>
      </c>
      <c r="Q623" s="40">
        <f>_xlfn.XLOOKUP(Tabla20[[#This Row],[COD]],TMES[COD],TMES[SFS])</f>
        <v>668.8</v>
      </c>
      <c r="R623" s="40">
        <f>_xlfn.XLOOKUP(Tabla20[[#This Row],[COD]],TMES[COD],TMES[AFP])</f>
        <v>631.4</v>
      </c>
      <c r="S623" s="40">
        <f>Tabla20[[#This Row],[sbruto]]-SUM(Tabla20[[#This Row],[ISR]:[AFP]])-Tabla20[[#This Row],[sneto]]</f>
        <v>8389.73</v>
      </c>
      <c r="T623" s="40">
        <f>_xlfn.XLOOKUP(Tabla20[[#This Row],[COD]],TMES[COD],TMES[sneto])</f>
        <v>12310.07</v>
      </c>
      <c r="U623" s="28" t="str">
        <f>_xlfn.XLOOKUP(Tabla20[[#This Row],[cedula]],Tabla11[Numero Documento],Tabla11[GEN])</f>
        <v>F</v>
      </c>
      <c r="V623" s="29" t="str">
        <f>_xlfn.XLOOKUP(Tabla20[[#This Row],[cedula]],TMODELO[Numero Documento],TMODELO[Lugar Funciones Codigo])</f>
        <v>01.83.02.00.01</v>
      </c>
    </row>
    <row r="624" spans="1:22" hidden="1">
      <c r="A624" s="38" t="s">
        <v>3052</v>
      </c>
      <c r="B624" s="38" t="s">
        <v>11</v>
      </c>
      <c r="C624" s="38" t="s">
        <v>3102</v>
      </c>
      <c r="D624" s="38" t="str">
        <f>Tabla20[[#This Row],[cedula]]&amp;Tabla20[[#This Row],[ctapresup]]</f>
        <v>225003436232.1.1.1.01</v>
      </c>
      <c r="E624" s="38" t="s">
        <v>2602</v>
      </c>
      <c r="F624" s="38" t="str">
        <f>_xlfn.XLOOKUP(Tabla20[[#This Row],[cedula]],TMODELO[Numero Documento],TMODELO[Empleado])</f>
        <v>EMMANUEL DE JESUS BEATO BERROA</v>
      </c>
      <c r="G624" s="38" t="str">
        <f>_xlfn.XLOOKUP(Tabla20[[#This Row],[cedula]],TMODELO[Numero Documento],TMODELO[Cargo])</f>
        <v>GUARDIAN</v>
      </c>
      <c r="H624" s="38" t="str">
        <f>_xlfn.XLOOKUP(Tabla20[[#This Row],[cedula]],TMODELO[Numero Documento],TMODELO[Lugar Funciones])</f>
        <v>TEATRO NACIONAL</v>
      </c>
      <c r="I624" s="45" t="str">
        <f>_xlfn.XLOOKUP(Tabla20[[#This Row],[cedula]],TCARRERA[CEDULA],TCARRERA[CATEGORIA DEL SERVIDOR],"")</f>
        <v/>
      </c>
      <c r="J624" s="45" t="str">
        <f>Tabla20[[#This Row],[TIPO]]</f>
        <v>FIJO</v>
      </c>
      <c r="K62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4" s="24" t="str">
        <f>IF(Tabla20[[#This Row],[CARRERA]]="CARRERA ADMINISTRATIVA",Tabla20[[#This Row],[CARRERA]],Tabla20[[#This Row],[STATUS]])</f>
        <v>FIJO</v>
      </c>
      <c r="M624" s="35" t="str">
        <f>IF(Tabla20[[#This Row],[TIPO]]="Temporales",_xlfn.XLOOKUP(Tabla20[[#This Row],[NOMBRE Y APELLIDO]],TFECHAS[NOMBRE Y APELLIDO],TFECHAS[DESDE]),"")</f>
        <v/>
      </c>
      <c r="N624" s="35" t="str">
        <f>IF(Tabla20[[#This Row],[TIPO]]="Temporales",_xlfn.XLOOKUP(Tabla20[[#This Row],[NOMBRE Y APELLIDO]],TFECHAS[NOMBRE Y APELLIDO],TFECHAS[HASTA]),"")</f>
        <v/>
      </c>
      <c r="O624" s="39">
        <f>_xlfn.XLOOKUP(Tabla20[[#This Row],[COD]],TMES[COD],TMES[sbruto])</f>
        <v>22000</v>
      </c>
      <c r="P624" s="44">
        <f>_xlfn.XLOOKUP(Tabla20[[#This Row],[COD]],TMES[COD],TMES[ISR])</f>
        <v>0</v>
      </c>
      <c r="Q624" s="40">
        <f>_xlfn.XLOOKUP(Tabla20[[#This Row],[COD]],TMES[COD],TMES[SFS])</f>
        <v>668.8</v>
      </c>
      <c r="R624" s="40">
        <f>_xlfn.XLOOKUP(Tabla20[[#This Row],[COD]],TMES[COD],TMES[AFP])</f>
        <v>631.4</v>
      </c>
      <c r="S624" s="40">
        <f>Tabla20[[#This Row],[sbruto]]-SUM(Tabla20[[#This Row],[ISR]:[AFP]])-Tabla20[[#This Row],[sneto]]</f>
        <v>6140.4</v>
      </c>
      <c r="T624" s="40">
        <f>_xlfn.XLOOKUP(Tabla20[[#This Row],[COD]],TMES[COD],TMES[sneto])</f>
        <v>14559.4</v>
      </c>
      <c r="U624" s="28" t="str">
        <f>_xlfn.XLOOKUP(Tabla20[[#This Row],[cedula]],Tabla11[Numero Documento],Tabla11[GEN])</f>
        <v>M</v>
      </c>
      <c r="V624" s="29" t="str">
        <f>_xlfn.XLOOKUP(Tabla20[[#This Row],[cedula]],TMODELO[Numero Documento],TMODELO[Lugar Funciones Codigo])</f>
        <v>01.83.02.00.01</v>
      </c>
    </row>
    <row r="625" spans="1:22" hidden="1">
      <c r="A625" s="38" t="s">
        <v>3052</v>
      </c>
      <c r="B625" s="38" t="s">
        <v>11</v>
      </c>
      <c r="C625" s="38" t="s">
        <v>3102</v>
      </c>
      <c r="D625" s="38" t="str">
        <f>Tabla20[[#This Row],[cedula]]&amp;Tabla20[[#This Row],[ctapresup]]</f>
        <v>068001383462.1.1.1.01</v>
      </c>
      <c r="E625" s="38" t="s">
        <v>2603</v>
      </c>
      <c r="F625" s="38" t="str">
        <f>_xlfn.XLOOKUP(Tabla20[[#This Row],[cedula]],TMODELO[Numero Documento],TMODELO[Empleado])</f>
        <v>ENEDINA VALENZUELA POLANCO</v>
      </c>
      <c r="G625" s="38" t="str">
        <f>_xlfn.XLOOKUP(Tabla20[[#This Row],[cedula]],TMODELO[Numero Documento],TMODELO[Cargo])</f>
        <v>CONSERJE</v>
      </c>
      <c r="H625" s="38" t="str">
        <f>_xlfn.XLOOKUP(Tabla20[[#This Row],[cedula]],TMODELO[Numero Documento],TMODELO[Lugar Funciones])</f>
        <v>TEATRO NACIONAL</v>
      </c>
      <c r="I625" s="45" t="str">
        <f>_xlfn.XLOOKUP(Tabla20[[#This Row],[cedula]],TCARRERA[CEDULA],TCARRERA[CATEGORIA DEL SERVIDOR],"")</f>
        <v/>
      </c>
      <c r="J625" s="45" t="str">
        <f>Tabla20[[#This Row],[TIPO]]</f>
        <v>FIJO</v>
      </c>
      <c r="K6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5" s="24" t="str">
        <f>IF(Tabla20[[#This Row],[CARRERA]]="CARRERA ADMINISTRATIVA",Tabla20[[#This Row],[CARRERA]],Tabla20[[#This Row],[STATUS]])</f>
        <v>ESTATUTO SIMPLIFICADO</v>
      </c>
      <c r="M625" s="35" t="str">
        <f>IF(Tabla20[[#This Row],[TIPO]]="Temporales",_xlfn.XLOOKUP(Tabla20[[#This Row],[NOMBRE Y APELLIDO]],TFECHAS[NOMBRE Y APELLIDO],TFECHAS[DESDE]),"")</f>
        <v/>
      </c>
      <c r="N625" s="35" t="str">
        <f>IF(Tabla20[[#This Row],[TIPO]]="Temporales",_xlfn.XLOOKUP(Tabla20[[#This Row],[NOMBRE Y APELLIDO]],TFECHAS[NOMBRE Y APELLIDO],TFECHAS[HASTA]),"")</f>
        <v/>
      </c>
      <c r="O625" s="39">
        <f>_xlfn.XLOOKUP(Tabla20[[#This Row],[COD]],TMES[COD],TMES[sbruto])</f>
        <v>22000</v>
      </c>
      <c r="P625" s="41">
        <f>_xlfn.XLOOKUP(Tabla20[[#This Row],[COD]],TMES[COD],TMES[ISR])</f>
        <v>0</v>
      </c>
      <c r="Q625" s="40">
        <f>_xlfn.XLOOKUP(Tabla20[[#This Row],[COD]],TMES[COD],TMES[SFS])</f>
        <v>668.8</v>
      </c>
      <c r="R625" s="40">
        <f>_xlfn.XLOOKUP(Tabla20[[#This Row],[COD]],TMES[COD],TMES[AFP])</f>
        <v>631.4</v>
      </c>
      <c r="S625" s="40">
        <f>Tabla20[[#This Row],[sbruto]]-SUM(Tabla20[[#This Row],[ISR]:[AFP]])-Tabla20[[#This Row],[sneto]]</f>
        <v>12545.02</v>
      </c>
      <c r="T625" s="40">
        <f>_xlfn.XLOOKUP(Tabla20[[#This Row],[COD]],TMES[COD],TMES[sneto])</f>
        <v>8154.78</v>
      </c>
      <c r="U625" s="28" t="str">
        <f>_xlfn.XLOOKUP(Tabla20[[#This Row],[cedula]],Tabla11[Numero Documento],Tabla11[GEN])</f>
        <v>F</v>
      </c>
      <c r="V625" s="29" t="str">
        <f>_xlfn.XLOOKUP(Tabla20[[#This Row],[cedula]],TMODELO[Numero Documento],TMODELO[Lugar Funciones Codigo])</f>
        <v>01.83.02.00.01</v>
      </c>
    </row>
    <row r="626" spans="1:22" hidden="1">
      <c r="A626" s="38" t="s">
        <v>3052</v>
      </c>
      <c r="B626" s="38" t="s">
        <v>11</v>
      </c>
      <c r="C626" s="38" t="s">
        <v>3102</v>
      </c>
      <c r="D626" s="38" t="str">
        <f>Tabla20[[#This Row],[cedula]]&amp;Tabla20[[#This Row],[ctapresup]]</f>
        <v>010007776622.1.1.1.01</v>
      </c>
      <c r="E626" s="38" t="s">
        <v>2606</v>
      </c>
      <c r="F626" s="38" t="str">
        <f>_xlfn.XLOOKUP(Tabla20[[#This Row],[cedula]],TMODELO[Numero Documento],TMODELO[Empleado])</f>
        <v>EURI RAMON MATOS</v>
      </c>
      <c r="G626" s="38" t="str">
        <f>_xlfn.XLOOKUP(Tabla20[[#This Row],[cedula]],TMODELO[Numero Documento],TMODELO[Cargo])</f>
        <v>PLOMERO</v>
      </c>
      <c r="H626" s="38" t="str">
        <f>_xlfn.XLOOKUP(Tabla20[[#This Row],[cedula]],TMODELO[Numero Documento],TMODELO[Lugar Funciones])</f>
        <v>TEATRO NACIONAL</v>
      </c>
      <c r="I626" s="45" t="str">
        <f>_xlfn.XLOOKUP(Tabla20[[#This Row],[cedula]],TCARRERA[CEDULA],TCARRERA[CATEGORIA DEL SERVIDOR],"")</f>
        <v/>
      </c>
      <c r="J626" s="45" t="str">
        <f>Tabla20[[#This Row],[TIPO]]</f>
        <v>FIJO</v>
      </c>
      <c r="K62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6" s="24" t="str">
        <f>IF(Tabla20[[#This Row],[CARRERA]]="CARRERA ADMINISTRATIVA",Tabla20[[#This Row],[CARRERA]],Tabla20[[#This Row],[STATUS]])</f>
        <v>ESTATUTO SIMPLIFICADO</v>
      </c>
      <c r="M626" s="35" t="str">
        <f>IF(Tabla20[[#This Row],[TIPO]]="Temporales",_xlfn.XLOOKUP(Tabla20[[#This Row],[NOMBRE Y APELLIDO]],TFECHAS[NOMBRE Y APELLIDO],TFECHAS[DESDE]),"")</f>
        <v/>
      </c>
      <c r="N626" s="35" t="str">
        <f>IF(Tabla20[[#This Row],[TIPO]]="Temporales",_xlfn.XLOOKUP(Tabla20[[#This Row],[NOMBRE Y APELLIDO]],TFECHAS[NOMBRE Y APELLIDO],TFECHAS[HASTA]),"")</f>
        <v/>
      </c>
      <c r="O626" s="39">
        <f>_xlfn.XLOOKUP(Tabla20[[#This Row],[COD]],TMES[COD],TMES[sbruto])</f>
        <v>22000</v>
      </c>
      <c r="P626" s="41">
        <f>_xlfn.XLOOKUP(Tabla20[[#This Row],[COD]],TMES[COD],TMES[ISR])</f>
        <v>0</v>
      </c>
      <c r="Q626" s="40">
        <f>_xlfn.XLOOKUP(Tabla20[[#This Row],[COD]],TMES[COD],TMES[SFS])</f>
        <v>668.8</v>
      </c>
      <c r="R626" s="40">
        <f>_xlfn.XLOOKUP(Tabla20[[#This Row],[COD]],TMES[COD],TMES[AFP])</f>
        <v>631.4</v>
      </c>
      <c r="S626" s="40">
        <f>Tabla20[[#This Row],[sbruto]]-SUM(Tabla20[[#This Row],[ISR]:[AFP]])-Tabla20[[#This Row],[sneto]]</f>
        <v>25</v>
      </c>
      <c r="T626" s="40">
        <f>_xlfn.XLOOKUP(Tabla20[[#This Row],[COD]],TMES[COD],TMES[sneto])</f>
        <v>20674.8</v>
      </c>
      <c r="U626" s="28" t="str">
        <f>_xlfn.XLOOKUP(Tabla20[[#This Row],[cedula]],Tabla11[Numero Documento],Tabla11[GEN])</f>
        <v>M</v>
      </c>
      <c r="V626" s="29" t="str">
        <f>_xlfn.XLOOKUP(Tabla20[[#This Row],[cedula]],TMODELO[Numero Documento],TMODELO[Lugar Funciones Codigo])</f>
        <v>01.83.02.00.01</v>
      </c>
    </row>
    <row r="627" spans="1:22" hidden="1">
      <c r="A627" s="38" t="s">
        <v>3052</v>
      </c>
      <c r="B627" s="38" t="s">
        <v>11</v>
      </c>
      <c r="C627" s="38" t="s">
        <v>3102</v>
      </c>
      <c r="D627" s="38" t="str">
        <f>Tabla20[[#This Row],[cedula]]&amp;Tabla20[[#This Row],[ctapresup]]</f>
        <v>108000918362.1.1.1.01</v>
      </c>
      <c r="E627" s="38" t="s">
        <v>2609</v>
      </c>
      <c r="F627" s="38" t="str">
        <f>_xlfn.XLOOKUP(Tabla20[[#This Row],[cedula]],TMODELO[Numero Documento],TMODELO[Empleado])</f>
        <v>EVANLLELINA MONTERO CIPION</v>
      </c>
      <c r="G627" s="38" t="str">
        <f>_xlfn.XLOOKUP(Tabla20[[#This Row],[cedula]],TMODELO[Numero Documento],TMODELO[Cargo])</f>
        <v>CONSERJE</v>
      </c>
      <c r="H627" s="38" t="str">
        <f>_xlfn.XLOOKUP(Tabla20[[#This Row],[cedula]],TMODELO[Numero Documento],TMODELO[Lugar Funciones])</f>
        <v>TEATRO NACIONAL</v>
      </c>
      <c r="I627" s="45" t="str">
        <f>_xlfn.XLOOKUP(Tabla20[[#This Row],[cedula]],TCARRERA[CEDULA],TCARRERA[CATEGORIA DEL SERVIDOR],"")</f>
        <v/>
      </c>
      <c r="J627" s="45" t="str">
        <f>Tabla20[[#This Row],[TIPO]]</f>
        <v>FIJO</v>
      </c>
      <c r="K62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7" s="31" t="str">
        <f>IF(Tabla20[[#This Row],[CARRERA]]="CARRERA ADMINISTRATIVA",Tabla20[[#This Row],[CARRERA]],Tabla20[[#This Row],[STATUS]])</f>
        <v>ESTATUTO SIMPLIFICADO</v>
      </c>
      <c r="M627" s="34" t="str">
        <f>IF(Tabla20[[#This Row],[TIPO]]="Temporales",_xlfn.XLOOKUP(Tabla20[[#This Row],[NOMBRE Y APELLIDO]],TFECHAS[NOMBRE Y APELLIDO],TFECHAS[DESDE]),"")</f>
        <v/>
      </c>
      <c r="N627" s="34" t="str">
        <f>IF(Tabla20[[#This Row],[TIPO]]="Temporales",_xlfn.XLOOKUP(Tabla20[[#This Row],[NOMBRE Y APELLIDO]],TFECHAS[NOMBRE Y APELLIDO],TFECHAS[HASTA]),"")</f>
        <v/>
      </c>
      <c r="O627" s="39">
        <f>_xlfn.XLOOKUP(Tabla20[[#This Row],[COD]],TMES[COD],TMES[sbruto])</f>
        <v>22000</v>
      </c>
      <c r="P627" s="40">
        <f>_xlfn.XLOOKUP(Tabla20[[#This Row],[COD]],TMES[COD],TMES[ISR])</f>
        <v>0</v>
      </c>
      <c r="Q627" s="40">
        <f>_xlfn.XLOOKUP(Tabla20[[#This Row],[COD]],TMES[COD],TMES[SFS])</f>
        <v>668.8</v>
      </c>
      <c r="R627" s="40">
        <f>_xlfn.XLOOKUP(Tabla20[[#This Row],[COD]],TMES[COD],TMES[AFP])</f>
        <v>631.4</v>
      </c>
      <c r="S627" s="40">
        <f>Tabla20[[#This Row],[sbruto]]-SUM(Tabla20[[#This Row],[ISR]:[AFP]])-Tabla20[[#This Row],[sneto]]</f>
        <v>325</v>
      </c>
      <c r="T627" s="40">
        <f>_xlfn.XLOOKUP(Tabla20[[#This Row],[COD]],TMES[COD],TMES[sneto])</f>
        <v>20374.8</v>
      </c>
      <c r="U627" s="28" t="str">
        <f>_xlfn.XLOOKUP(Tabla20[[#This Row],[cedula]],Tabla11[Numero Documento],Tabla11[GEN])</f>
        <v>F</v>
      </c>
      <c r="V627" s="29" t="str">
        <f>_xlfn.XLOOKUP(Tabla20[[#This Row],[cedula]],TMODELO[Numero Documento],TMODELO[Lugar Funciones Codigo])</f>
        <v>01.83.02.00.01</v>
      </c>
    </row>
    <row r="628" spans="1:22" hidden="1">
      <c r="A628" s="38" t="s">
        <v>3052</v>
      </c>
      <c r="B628" s="38" t="s">
        <v>11</v>
      </c>
      <c r="C628" s="38" t="s">
        <v>3102</v>
      </c>
      <c r="D628" s="38" t="str">
        <f>Tabla20[[#This Row],[cedula]]&amp;Tabla20[[#This Row],[ctapresup]]</f>
        <v>001093773332.1.1.1.01</v>
      </c>
      <c r="E628" s="38" t="s">
        <v>2615</v>
      </c>
      <c r="F628" s="38" t="str">
        <f>_xlfn.XLOOKUP(Tabla20[[#This Row],[cedula]],TMODELO[Numero Documento],TMODELO[Empleado])</f>
        <v>FIOR DALIZA TAVAREZ DOMINGUEZ</v>
      </c>
      <c r="G628" s="38" t="str">
        <f>_xlfn.XLOOKUP(Tabla20[[#This Row],[cedula]],TMODELO[Numero Documento],TMODELO[Cargo])</f>
        <v>ACOMODADOR (A)</v>
      </c>
      <c r="H628" s="38" t="str">
        <f>_xlfn.XLOOKUP(Tabla20[[#This Row],[cedula]],TMODELO[Numero Documento],TMODELO[Lugar Funciones])</f>
        <v>TEATRO NACIONAL</v>
      </c>
      <c r="I628" s="45" t="str">
        <f>_xlfn.XLOOKUP(Tabla20[[#This Row],[cedula]],TCARRERA[CEDULA],TCARRERA[CATEGORIA DEL SERVIDOR],"")</f>
        <v/>
      </c>
      <c r="J628" s="45" t="str">
        <f>Tabla20[[#This Row],[TIPO]]</f>
        <v>FIJO</v>
      </c>
      <c r="K62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8" s="24" t="str">
        <f>IF(Tabla20[[#This Row],[CARRERA]]="CARRERA ADMINISTRATIVA",Tabla20[[#This Row],[CARRERA]],Tabla20[[#This Row],[STATUS]])</f>
        <v>FIJO</v>
      </c>
      <c r="M628" s="35" t="str">
        <f>IF(Tabla20[[#This Row],[TIPO]]="Temporales",_xlfn.XLOOKUP(Tabla20[[#This Row],[NOMBRE Y APELLIDO]],TFECHAS[NOMBRE Y APELLIDO],TFECHAS[DESDE]),"")</f>
        <v/>
      </c>
      <c r="N628" s="35" t="str">
        <f>IF(Tabla20[[#This Row],[TIPO]]="Temporales",_xlfn.XLOOKUP(Tabla20[[#This Row],[NOMBRE Y APELLIDO]],TFECHAS[NOMBRE Y APELLIDO],TFECHAS[HASTA]),"")</f>
        <v/>
      </c>
      <c r="O628" s="39">
        <f>_xlfn.XLOOKUP(Tabla20[[#This Row],[COD]],TMES[COD],TMES[sbruto])</f>
        <v>22000</v>
      </c>
      <c r="P628" s="42">
        <f>_xlfn.XLOOKUP(Tabla20[[#This Row],[COD]],TMES[COD],TMES[ISR])</f>
        <v>0</v>
      </c>
      <c r="Q628" s="40">
        <f>_xlfn.XLOOKUP(Tabla20[[#This Row],[COD]],TMES[COD],TMES[SFS])</f>
        <v>668.8</v>
      </c>
      <c r="R628" s="40">
        <f>_xlfn.XLOOKUP(Tabla20[[#This Row],[COD]],TMES[COD],TMES[AFP])</f>
        <v>631.4</v>
      </c>
      <c r="S628" s="40">
        <f>Tabla20[[#This Row],[sbruto]]-SUM(Tabla20[[#This Row],[ISR]:[AFP]])-Tabla20[[#This Row],[sneto]]</f>
        <v>8683.4499999999989</v>
      </c>
      <c r="T628" s="40">
        <f>_xlfn.XLOOKUP(Tabla20[[#This Row],[COD]],TMES[COD],TMES[sneto])</f>
        <v>12016.35</v>
      </c>
      <c r="U628" s="28" t="str">
        <f>_xlfn.XLOOKUP(Tabla20[[#This Row],[cedula]],Tabla11[Numero Documento],Tabla11[GEN])</f>
        <v>F</v>
      </c>
      <c r="V628" s="29" t="str">
        <f>_xlfn.XLOOKUP(Tabla20[[#This Row],[cedula]],TMODELO[Numero Documento],TMODELO[Lugar Funciones Codigo])</f>
        <v>01.83.02.00.01</v>
      </c>
    </row>
    <row r="629" spans="1:22" hidden="1">
      <c r="A629" s="38" t="s">
        <v>3052</v>
      </c>
      <c r="B629" s="38" t="s">
        <v>11</v>
      </c>
      <c r="C629" s="38" t="s">
        <v>3102</v>
      </c>
      <c r="D629" s="38" t="str">
        <f>Tabla20[[#This Row],[cedula]]&amp;Tabla20[[#This Row],[ctapresup]]</f>
        <v>001111775642.1.1.1.01</v>
      </c>
      <c r="E629" s="38" t="s">
        <v>2618</v>
      </c>
      <c r="F629" s="38" t="str">
        <f>_xlfn.XLOOKUP(Tabla20[[#This Row],[cedula]],TMODELO[Numero Documento],TMODELO[Empleado])</f>
        <v>FRANCISCA ALTAGRACIA MEJIA GONZALEZ</v>
      </c>
      <c r="G629" s="38" t="str">
        <f>_xlfn.XLOOKUP(Tabla20[[#This Row],[cedula]],TMODELO[Numero Documento],TMODELO[Cargo])</f>
        <v>ACOMODADOR (A)</v>
      </c>
      <c r="H629" s="38" t="str">
        <f>_xlfn.XLOOKUP(Tabla20[[#This Row],[cedula]],TMODELO[Numero Documento],TMODELO[Lugar Funciones])</f>
        <v>TEATRO NACIONAL</v>
      </c>
      <c r="I629" s="45" t="str">
        <f>_xlfn.XLOOKUP(Tabla20[[#This Row],[cedula]],TCARRERA[CEDULA],TCARRERA[CATEGORIA DEL SERVIDOR],"")</f>
        <v/>
      </c>
      <c r="J629" s="45" t="str">
        <f>Tabla20[[#This Row],[TIPO]]</f>
        <v>FIJO</v>
      </c>
      <c r="K62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9" s="24" t="str">
        <f>IF(Tabla20[[#This Row],[CARRERA]]="CARRERA ADMINISTRATIVA",Tabla20[[#This Row],[CARRERA]],Tabla20[[#This Row],[STATUS]])</f>
        <v>FIJO</v>
      </c>
      <c r="M629" s="35" t="str">
        <f>IF(Tabla20[[#This Row],[TIPO]]="Temporales",_xlfn.XLOOKUP(Tabla20[[#This Row],[NOMBRE Y APELLIDO]],TFECHAS[NOMBRE Y APELLIDO],TFECHAS[DESDE]),"")</f>
        <v/>
      </c>
      <c r="N629" s="35" t="str">
        <f>IF(Tabla20[[#This Row],[TIPO]]="Temporales",_xlfn.XLOOKUP(Tabla20[[#This Row],[NOMBRE Y APELLIDO]],TFECHAS[NOMBRE Y APELLIDO],TFECHAS[HASTA]),"")</f>
        <v/>
      </c>
      <c r="O629" s="39">
        <f>_xlfn.XLOOKUP(Tabla20[[#This Row],[COD]],TMES[COD],TMES[sbruto])</f>
        <v>22000</v>
      </c>
      <c r="P629" s="43">
        <f>_xlfn.XLOOKUP(Tabla20[[#This Row],[COD]],TMES[COD],TMES[ISR])</f>
        <v>0</v>
      </c>
      <c r="Q629" s="40">
        <f>_xlfn.XLOOKUP(Tabla20[[#This Row],[COD]],TMES[COD],TMES[SFS])</f>
        <v>668.8</v>
      </c>
      <c r="R629" s="40">
        <f>_xlfn.XLOOKUP(Tabla20[[#This Row],[COD]],TMES[COD],TMES[AFP])</f>
        <v>631.4</v>
      </c>
      <c r="S629" s="40">
        <f>Tabla20[[#This Row],[sbruto]]-SUM(Tabla20[[#This Row],[ISR]:[AFP]])-Tabla20[[#This Row],[sneto]]</f>
        <v>17753.68</v>
      </c>
      <c r="T629" s="40">
        <f>_xlfn.XLOOKUP(Tabla20[[#This Row],[COD]],TMES[COD],TMES[sneto])</f>
        <v>2946.12</v>
      </c>
      <c r="U629" s="28" t="str">
        <f>_xlfn.XLOOKUP(Tabla20[[#This Row],[cedula]],Tabla11[Numero Documento],Tabla11[GEN])</f>
        <v>F</v>
      </c>
      <c r="V629" s="29" t="str">
        <f>_xlfn.XLOOKUP(Tabla20[[#This Row],[cedula]],TMODELO[Numero Documento],TMODELO[Lugar Funciones Codigo])</f>
        <v>01.83.02.00.01</v>
      </c>
    </row>
    <row r="630" spans="1:22" hidden="1">
      <c r="A630" s="38" t="s">
        <v>3052</v>
      </c>
      <c r="B630" s="38" t="s">
        <v>11</v>
      </c>
      <c r="C630" s="38" t="s">
        <v>3102</v>
      </c>
      <c r="D630" s="38" t="str">
        <f>Tabla20[[#This Row],[cedula]]&amp;Tabla20[[#This Row],[ctapresup]]</f>
        <v>001129400282.1.1.1.01</v>
      </c>
      <c r="E630" s="38" t="s">
        <v>2630</v>
      </c>
      <c r="F630" s="38" t="str">
        <f>_xlfn.XLOOKUP(Tabla20[[#This Row],[cedula]],TMODELO[Numero Documento],TMODELO[Empleado])</f>
        <v>GUADALUPE DE LA ROSA</v>
      </c>
      <c r="G630" s="38" t="str">
        <f>_xlfn.XLOOKUP(Tabla20[[#This Row],[cedula]],TMODELO[Numero Documento],TMODELO[Cargo])</f>
        <v>CONSERJE</v>
      </c>
      <c r="H630" s="38" t="str">
        <f>_xlfn.XLOOKUP(Tabla20[[#This Row],[cedula]],TMODELO[Numero Documento],TMODELO[Lugar Funciones])</f>
        <v>TEATRO NACIONAL</v>
      </c>
      <c r="I630" s="45" t="str">
        <f>_xlfn.XLOOKUP(Tabla20[[#This Row],[cedula]],TCARRERA[CEDULA],TCARRERA[CATEGORIA DEL SERVIDOR],"")</f>
        <v/>
      </c>
      <c r="J630" s="45" t="str">
        <f>Tabla20[[#This Row],[TIPO]]</f>
        <v>FIJO</v>
      </c>
      <c r="K63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0" s="24" t="str">
        <f>IF(Tabla20[[#This Row],[CARRERA]]="CARRERA ADMINISTRATIVA",Tabla20[[#This Row],[CARRERA]],Tabla20[[#This Row],[STATUS]])</f>
        <v>ESTATUTO SIMPLIFICADO</v>
      </c>
      <c r="M630" s="35" t="str">
        <f>IF(Tabla20[[#This Row],[TIPO]]="Temporales",_xlfn.XLOOKUP(Tabla20[[#This Row],[NOMBRE Y APELLIDO]],TFECHAS[NOMBRE Y APELLIDO],TFECHAS[DESDE]),"")</f>
        <v/>
      </c>
      <c r="N630" s="35" t="str">
        <f>IF(Tabla20[[#This Row],[TIPO]]="Temporales",_xlfn.XLOOKUP(Tabla20[[#This Row],[NOMBRE Y APELLIDO]],TFECHAS[NOMBRE Y APELLIDO],TFECHAS[HASTA]),"")</f>
        <v/>
      </c>
      <c r="O630" s="39">
        <f>_xlfn.XLOOKUP(Tabla20[[#This Row],[COD]],TMES[COD],TMES[sbruto])</f>
        <v>22000</v>
      </c>
      <c r="P630" s="43">
        <f>_xlfn.XLOOKUP(Tabla20[[#This Row],[COD]],TMES[COD],TMES[ISR])</f>
        <v>0</v>
      </c>
      <c r="Q630" s="40">
        <f>_xlfn.XLOOKUP(Tabla20[[#This Row],[COD]],TMES[COD],TMES[SFS])</f>
        <v>668.8</v>
      </c>
      <c r="R630" s="40">
        <f>_xlfn.XLOOKUP(Tabla20[[#This Row],[COD]],TMES[COD],TMES[AFP])</f>
        <v>631.4</v>
      </c>
      <c r="S630" s="40">
        <f>Tabla20[[#This Row],[sbruto]]-SUM(Tabla20[[#This Row],[ISR]:[AFP]])-Tabla20[[#This Row],[sneto]]</f>
        <v>8875.7699999999986</v>
      </c>
      <c r="T630" s="40">
        <f>_xlfn.XLOOKUP(Tabla20[[#This Row],[COD]],TMES[COD],TMES[sneto])</f>
        <v>11824.03</v>
      </c>
      <c r="U630" s="28" t="str">
        <f>_xlfn.XLOOKUP(Tabla20[[#This Row],[cedula]],Tabla11[Numero Documento],Tabla11[GEN])</f>
        <v>F</v>
      </c>
      <c r="V630" s="29" t="str">
        <f>_xlfn.XLOOKUP(Tabla20[[#This Row],[cedula]],TMODELO[Numero Documento],TMODELO[Lugar Funciones Codigo])</f>
        <v>01.83.02.00.01</v>
      </c>
    </row>
    <row r="631" spans="1:22" hidden="1">
      <c r="A631" s="38" t="s">
        <v>3052</v>
      </c>
      <c r="B631" s="38" t="s">
        <v>11</v>
      </c>
      <c r="C631" s="38" t="s">
        <v>3102</v>
      </c>
      <c r="D631" s="38" t="str">
        <f>Tabla20[[#This Row],[cedula]]&amp;Tabla20[[#This Row],[ctapresup]]</f>
        <v>001168210002.1.1.1.01</v>
      </c>
      <c r="E631" s="38" t="s">
        <v>2636</v>
      </c>
      <c r="F631" s="38" t="str">
        <f>_xlfn.XLOOKUP(Tabla20[[#This Row],[cedula]],TMODELO[Numero Documento],TMODELO[Empleado])</f>
        <v>INGRID PEREZ PIMENTEL</v>
      </c>
      <c r="G631" s="38" t="str">
        <f>_xlfn.XLOOKUP(Tabla20[[#This Row],[cedula]],TMODELO[Numero Documento],TMODELO[Cargo])</f>
        <v>CONSERJE</v>
      </c>
      <c r="H631" s="38" t="str">
        <f>_xlfn.XLOOKUP(Tabla20[[#This Row],[cedula]],TMODELO[Numero Documento],TMODELO[Lugar Funciones])</f>
        <v>TEATRO NACIONAL</v>
      </c>
      <c r="I631" s="45" t="str">
        <f>_xlfn.XLOOKUP(Tabla20[[#This Row],[cedula]],TCARRERA[CEDULA],TCARRERA[CATEGORIA DEL SERVIDOR],"")</f>
        <v/>
      </c>
      <c r="J631" s="45" t="str">
        <f>Tabla20[[#This Row],[TIPO]]</f>
        <v>FIJO</v>
      </c>
      <c r="K63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1" s="24" t="str">
        <f>IF(Tabla20[[#This Row],[CARRERA]]="CARRERA ADMINISTRATIVA",Tabla20[[#This Row],[CARRERA]],Tabla20[[#This Row],[STATUS]])</f>
        <v>ESTATUTO SIMPLIFICADO</v>
      </c>
      <c r="M631" s="35" t="str">
        <f>IF(Tabla20[[#This Row],[TIPO]]="Temporales",_xlfn.XLOOKUP(Tabla20[[#This Row],[NOMBRE Y APELLIDO]],TFECHAS[NOMBRE Y APELLIDO],TFECHAS[DESDE]),"")</f>
        <v/>
      </c>
      <c r="N631" s="35" t="str">
        <f>IF(Tabla20[[#This Row],[TIPO]]="Temporales",_xlfn.XLOOKUP(Tabla20[[#This Row],[NOMBRE Y APELLIDO]],TFECHAS[NOMBRE Y APELLIDO],TFECHAS[HASTA]),"")</f>
        <v/>
      </c>
      <c r="O631" s="39">
        <f>_xlfn.XLOOKUP(Tabla20[[#This Row],[COD]],TMES[COD],TMES[sbruto])</f>
        <v>22000</v>
      </c>
      <c r="P631" s="41">
        <f>_xlfn.XLOOKUP(Tabla20[[#This Row],[COD]],TMES[COD],TMES[ISR])</f>
        <v>0</v>
      </c>
      <c r="Q631" s="40">
        <f>_xlfn.XLOOKUP(Tabla20[[#This Row],[COD]],TMES[COD],TMES[SFS])</f>
        <v>668.8</v>
      </c>
      <c r="R631" s="40">
        <f>_xlfn.XLOOKUP(Tabla20[[#This Row],[COD]],TMES[COD],TMES[AFP])</f>
        <v>631.4</v>
      </c>
      <c r="S631" s="40">
        <f>Tabla20[[#This Row],[sbruto]]-SUM(Tabla20[[#This Row],[ISR]:[AFP]])-Tabla20[[#This Row],[sneto]]</f>
        <v>10269.469999999999</v>
      </c>
      <c r="T631" s="40">
        <f>_xlfn.XLOOKUP(Tabla20[[#This Row],[COD]],TMES[COD],TMES[sneto])</f>
        <v>10430.33</v>
      </c>
      <c r="U631" s="28" t="str">
        <f>_xlfn.XLOOKUP(Tabla20[[#This Row],[cedula]],Tabla11[Numero Documento],Tabla11[GEN])</f>
        <v>F</v>
      </c>
      <c r="V631" s="29" t="str">
        <f>_xlfn.XLOOKUP(Tabla20[[#This Row],[cedula]],TMODELO[Numero Documento],TMODELO[Lugar Funciones Codigo])</f>
        <v>01.83.02.00.01</v>
      </c>
    </row>
    <row r="632" spans="1:22" hidden="1">
      <c r="A632" s="38" t="s">
        <v>3052</v>
      </c>
      <c r="B632" s="38" t="s">
        <v>11</v>
      </c>
      <c r="C632" s="38" t="s">
        <v>3102</v>
      </c>
      <c r="D632" s="38" t="str">
        <f>Tabla20[[#This Row],[cedula]]&amp;Tabla20[[#This Row],[ctapresup]]</f>
        <v>402386447082.1.1.1.01</v>
      </c>
      <c r="E632" s="38" t="s">
        <v>2641</v>
      </c>
      <c r="F632" s="38" t="str">
        <f>_xlfn.XLOOKUP(Tabla20[[#This Row],[cedula]],TMODELO[Numero Documento],TMODELO[Empleado])</f>
        <v>JEANCARLO MICHAEL MENDEZ PIMENTEL</v>
      </c>
      <c r="G632" s="38" t="str">
        <f>_xlfn.XLOOKUP(Tabla20[[#This Row],[cedula]],TMODELO[Numero Documento],TMODELO[Cargo])</f>
        <v>VIGILANTE</v>
      </c>
      <c r="H632" s="38" t="str">
        <f>_xlfn.XLOOKUP(Tabla20[[#This Row],[cedula]],TMODELO[Numero Documento],TMODELO[Lugar Funciones])</f>
        <v>TEATRO NACIONAL</v>
      </c>
      <c r="I632" s="45" t="str">
        <f>_xlfn.XLOOKUP(Tabla20[[#This Row],[cedula]],TCARRERA[CEDULA],TCARRERA[CATEGORIA DEL SERVIDOR],"")</f>
        <v/>
      </c>
      <c r="J632" s="45" t="str">
        <f>Tabla20[[#This Row],[TIPO]]</f>
        <v>FIJO</v>
      </c>
      <c r="K6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2" s="24" t="str">
        <f>IF(Tabla20[[#This Row],[CARRERA]]="CARRERA ADMINISTRATIVA",Tabla20[[#This Row],[CARRERA]],Tabla20[[#This Row],[STATUS]])</f>
        <v>ESTATUTO SIMPLIFICADO</v>
      </c>
      <c r="M632" s="35" t="str">
        <f>IF(Tabla20[[#This Row],[TIPO]]="Temporales",_xlfn.XLOOKUP(Tabla20[[#This Row],[NOMBRE Y APELLIDO]],TFECHAS[NOMBRE Y APELLIDO],TFECHAS[DESDE]),"")</f>
        <v/>
      </c>
      <c r="N632" s="35" t="str">
        <f>IF(Tabla20[[#This Row],[TIPO]]="Temporales",_xlfn.XLOOKUP(Tabla20[[#This Row],[NOMBRE Y APELLIDO]],TFECHAS[NOMBRE Y APELLIDO],TFECHAS[HASTA]),"")</f>
        <v/>
      </c>
      <c r="O632" s="39">
        <f>_xlfn.XLOOKUP(Tabla20[[#This Row],[COD]],TMES[COD],TMES[sbruto])</f>
        <v>22000</v>
      </c>
      <c r="P632" s="44">
        <f>_xlfn.XLOOKUP(Tabla20[[#This Row],[COD]],TMES[COD],TMES[ISR])</f>
        <v>0</v>
      </c>
      <c r="Q632" s="40">
        <f>_xlfn.XLOOKUP(Tabla20[[#This Row],[COD]],TMES[COD],TMES[SFS])</f>
        <v>668.8</v>
      </c>
      <c r="R632" s="40">
        <f>_xlfn.XLOOKUP(Tabla20[[#This Row],[COD]],TMES[COD],TMES[AFP])</f>
        <v>631.4</v>
      </c>
      <c r="S632" s="40">
        <f>Tabla20[[#This Row],[sbruto]]-SUM(Tabla20[[#This Row],[ISR]:[AFP]])-Tabla20[[#This Row],[sneto]]</f>
        <v>25</v>
      </c>
      <c r="T632" s="40">
        <f>_xlfn.XLOOKUP(Tabla20[[#This Row],[COD]],TMES[COD],TMES[sneto])</f>
        <v>20674.8</v>
      </c>
      <c r="U632" s="28" t="str">
        <f>_xlfn.XLOOKUP(Tabla20[[#This Row],[cedula]],Tabla11[Numero Documento],Tabla11[GEN])</f>
        <v>M</v>
      </c>
      <c r="V632" s="29" t="str">
        <f>_xlfn.XLOOKUP(Tabla20[[#This Row],[cedula]],TMODELO[Numero Documento],TMODELO[Lugar Funciones Codigo])</f>
        <v>01.83.02.00.01</v>
      </c>
    </row>
    <row r="633" spans="1:22" hidden="1">
      <c r="A633" s="38" t="s">
        <v>3052</v>
      </c>
      <c r="B633" s="38" t="s">
        <v>11</v>
      </c>
      <c r="C633" s="38" t="s">
        <v>3102</v>
      </c>
      <c r="D633" s="38" t="str">
        <f>Tabla20[[#This Row],[cedula]]&amp;Tabla20[[#This Row],[ctapresup]]</f>
        <v>001138841342.1.1.1.01</v>
      </c>
      <c r="E633" s="38" t="s">
        <v>2650</v>
      </c>
      <c r="F633" s="38" t="str">
        <f>_xlfn.XLOOKUP(Tabla20[[#This Row],[cedula]],TMODELO[Numero Documento],TMODELO[Empleado])</f>
        <v>JOSE MIGUEL ANGULO CUESTA</v>
      </c>
      <c r="G633" s="38" t="str">
        <f>_xlfn.XLOOKUP(Tabla20[[#This Row],[cedula]],TMODELO[Numero Documento],TMODELO[Cargo])</f>
        <v>VIGILANTE</v>
      </c>
      <c r="H633" s="38" t="str">
        <f>_xlfn.XLOOKUP(Tabla20[[#This Row],[cedula]],TMODELO[Numero Documento],TMODELO[Lugar Funciones])</f>
        <v>TEATRO NACIONAL</v>
      </c>
      <c r="I633" s="45" t="str">
        <f>_xlfn.XLOOKUP(Tabla20[[#This Row],[cedula]],TCARRERA[CEDULA],TCARRERA[CATEGORIA DEL SERVIDOR],"")</f>
        <v/>
      </c>
      <c r="J633" s="45" t="str">
        <f>Tabla20[[#This Row],[TIPO]]</f>
        <v>FIJO</v>
      </c>
      <c r="K63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3" s="24" t="str">
        <f>IF(Tabla20[[#This Row],[CARRERA]]="CARRERA ADMINISTRATIVA",Tabla20[[#This Row],[CARRERA]],Tabla20[[#This Row],[STATUS]])</f>
        <v>ESTATUTO SIMPLIFICADO</v>
      </c>
      <c r="M633" s="35" t="str">
        <f>IF(Tabla20[[#This Row],[TIPO]]="Temporales",_xlfn.XLOOKUP(Tabla20[[#This Row],[NOMBRE Y APELLIDO]],TFECHAS[NOMBRE Y APELLIDO],TFECHAS[DESDE]),"")</f>
        <v/>
      </c>
      <c r="N633" s="35" t="str">
        <f>IF(Tabla20[[#This Row],[TIPO]]="Temporales",_xlfn.XLOOKUP(Tabla20[[#This Row],[NOMBRE Y APELLIDO]],TFECHAS[NOMBRE Y APELLIDO],TFECHAS[HASTA]),"")</f>
        <v/>
      </c>
      <c r="O633" s="39">
        <f>_xlfn.XLOOKUP(Tabla20[[#This Row],[COD]],TMES[COD],TMES[sbruto])</f>
        <v>22000</v>
      </c>
      <c r="P633" s="44">
        <f>_xlfn.XLOOKUP(Tabla20[[#This Row],[COD]],TMES[COD],TMES[ISR])</f>
        <v>0</v>
      </c>
      <c r="Q633" s="40">
        <f>_xlfn.XLOOKUP(Tabla20[[#This Row],[COD]],TMES[COD],TMES[SFS])</f>
        <v>668.8</v>
      </c>
      <c r="R633" s="40">
        <f>_xlfn.XLOOKUP(Tabla20[[#This Row],[COD]],TMES[COD],TMES[AFP])</f>
        <v>631.4</v>
      </c>
      <c r="S633" s="40">
        <f>Tabla20[[#This Row],[sbruto]]-SUM(Tabla20[[#This Row],[ISR]:[AFP]])-Tabla20[[#This Row],[sneto]]</f>
        <v>25</v>
      </c>
      <c r="T633" s="40">
        <f>_xlfn.XLOOKUP(Tabla20[[#This Row],[COD]],TMES[COD],TMES[sneto])</f>
        <v>20674.8</v>
      </c>
      <c r="U633" s="28" t="str">
        <f>_xlfn.XLOOKUP(Tabla20[[#This Row],[cedula]],Tabla11[Numero Documento],Tabla11[GEN])</f>
        <v>M</v>
      </c>
      <c r="V633" s="29" t="str">
        <f>_xlfn.XLOOKUP(Tabla20[[#This Row],[cedula]],TMODELO[Numero Documento],TMODELO[Lugar Funciones Codigo])</f>
        <v>01.83.02.00.01</v>
      </c>
    </row>
    <row r="634" spans="1:22" hidden="1">
      <c r="A634" s="38" t="s">
        <v>3052</v>
      </c>
      <c r="B634" s="38" t="s">
        <v>11</v>
      </c>
      <c r="C634" s="38" t="s">
        <v>3102</v>
      </c>
      <c r="D634" s="38" t="str">
        <f>Tabla20[[#This Row],[cedula]]&amp;Tabla20[[#This Row],[ctapresup]]</f>
        <v>001081869252.1.1.1.01</v>
      </c>
      <c r="E634" s="38" t="s">
        <v>2659</v>
      </c>
      <c r="F634" s="38" t="str">
        <f>_xlfn.XLOOKUP(Tabla20[[#This Row],[cedula]],TMODELO[Numero Documento],TMODELO[Empleado])</f>
        <v>JUAN CARVAJAL CASILLA</v>
      </c>
      <c r="G634" s="38" t="str">
        <f>_xlfn.XLOOKUP(Tabla20[[#This Row],[cedula]],TMODELO[Numero Documento],TMODELO[Cargo])</f>
        <v>PARQUEADOR</v>
      </c>
      <c r="H634" s="38" t="str">
        <f>_xlfn.XLOOKUP(Tabla20[[#This Row],[cedula]],TMODELO[Numero Documento],TMODELO[Lugar Funciones])</f>
        <v>TEATRO NACIONAL</v>
      </c>
      <c r="I634" s="45" t="str">
        <f>_xlfn.XLOOKUP(Tabla20[[#This Row],[cedula]],TCARRERA[CEDULA],TCARRERA[CATEGORIA DEL SERVIDOR],"")</f>
        <v/>
      </c>
      <c r="J634" s="45" t="str">
        <f>Tabla20[[#This Row],[TIPO]]</f>
        <v>FIJO</v>
      </c>
      <c r="K6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4" s="24" t="str">
        <f>IF(Tabla20[[#This Row],[CARRERA]]="CARRERA ADMINISTRATIVA",Tabla20[[#This Row],[CARRERA]],Tabla20[[#This Row],[STATUS]])</f>
        <v>ESTATUTO SIMPLIFICADO</v>
      </c>
      <c r="M634" s="35" t="str">
        <f>IF(Tabla20[[#This Row],[TIPO]]="Temporales",_xlfn.XLOOKUP(Tabla20[[#This Row],[NOMBRE Y APELLIDO]],TFECHAS[NOMBRE Y APELLIDO],TFECHAS[DESDE]),"")</f>
        <v/>
      </c>
      <c r="N634" s="35" t="str">
        <f>IF(Tabla20[[#This Row],[TIPO]]="Temporales",_xlfn.XLOOKUP(Tabla20[[#This Row],[NOMBRE Y APELLIDO]],TFECHAS[NOMBRE Y APELLIDO],TFECHAS[HASTA]),"")</f>
        <v/>
      </c>
      <c r="O634" s="39">
        <f>_xlfn.XLOOKUP(Tabla20[[#This Row],[COD]],TMES[COD],TMES[sbruto])</f>
        <v>22000</v>
      </c>
      <c r="P634" s="44">
        <f>_xlfn.XLOOKUP(Tabla20[[#This Row],[COD]],TMES[COD],TMES[ISR])</f>
        <v>0</v>
      </c>
      <c r="Q634" s="42">
        <f>_xlfn.XLOOKUP(Tabla20[[#This Row],[COD]],TMES[COD],TMES[SFS])</f>
        <v>668.8</v>
      </c>
      <c r="R634" s="42">
        <f>_xlfn.XLOOKUP(Tabla20[[#This Row],[COD]],TMES[COD],TMES[AFP])</f>
        <v>631.4</v>
      </c>
      <c r="S634" s="40">
        <f>Tabla20[[#This Row],[sbruto]]-SUM(Tabla20[[#This Row],[ISR]:[AFP]])-Tabla20[[#This Row],[sneto]]</f>
        <v>2121</v>
      </c>
      <c r="T634" s="42">
        <f>_xlfn.XLOOKUP(Tabla20[[#This Row],[COD]],TMES[COD],TMES[sneto])</f>
        <v>18578.8</v>
      </c>
      <c r="U634" s="28" t="str">
        <f>_xlfn.XLOOKUP(Tabla20[[#This Row],[cedula]],Tabla11[Numero Documento],Tabla11[GEN])</f>
        <v>M</v>
      </c>
      <c r="V634" s="29" t="str">
        <f>_xlfn.XLOOKUP(Tabla20[[#This Row],[cedula]],TMODELO[Numero Documento],TMODELO[Lugar Funciones Codigo])</f>
        <v>01.83.02.00.01</v>
      </c>
    </row>
    <row r="635" spans="1:22" hidden="1">
      <c r="A635" s="38" t="s">
        <v>3052</v>
      </c>
      <c r="B635" s="38" t="s">
        <v>11</v>
      </c>
      <c r="C635" s="38" t="s">
        <v>3102</v>
      </c>
      <c r="D635" s="38" t="str">
        <f>Tabla20[[#This Row],[cedula]]&amp;Tabla20[[#This Row],[ctapresup]]</f>
        <v>001096268532.1.1.1.01</v>
      </c>
      <c r="E635" s="38" t="s">
        <v>2662</v>
      </c>
      <c r="F635" s="38" t="str">
        <f>_xlfn.XLOOKUP(Tabla20[[#This Row],[cedula]],TMODELO[Numero Documento],TMODELO[Empleado])</f>
        <v>JUAN ISIDRO HOLGUIN CACERES</v>
      </c>
      <c r="G635" s="38" t="str">
        <f>_xlfn.XLOOKUP(Tabla20[[#This Row],[cedula]],TMODELO[Numero Documento],TMODELO[Cargo])</f>
        <v>ACOMODADOR</v>
      </c>
      <c r="H635" s="38" t="str">
        <f>_xlfn.XLOOKUP(Tabla20[[#This Row],[cedula]],TMODELO[Numero Documento],TMODELO[Lugar Funciones])</f>
        <v>TEATRO NACIONAL</v>
      </c>
      <c r="I635" s="45" t="str">
        <f>_xlfn.XLOOKUP(Tabla20[[#This Row],[cedula]],TCARRERA[CEDULA],TCARRERA[CATEGORIA DEL SERVIDOR],"")</f>
        <v/>
      </c>
      <c r="J635" s="45" t="str">
        <f>Tabla20[[#This Row],[TIPO]]</f>
        <v>FIJO</v>
      </c>
      <c r="K6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35" s="24" t="str">
        <f>IF(Tabla20[[#This Row],[CARRERA]]="CARRERA ADMINISTRATIVA",Tabla20[[#This Row],[CARRERA]],Tabla20[[#This Row],[STATUS]])</f>
        <v>FIJO</v>
      </c>
      <c r="M635" s="35" t="str">
        <f>IF(Tabla20[[#This Row],[TIPO]]="Temporales",_xlfn.XLOOKUP(Tabla20[[#This Row],[NOMBRE Y APELLIDO]],TFECHAS[NOMBRE Y APELLIDO],TFECHAS[DESDE]),"")</f>
        <v/>
      </c>
      <c r="N635" s="35" t="str">
        <f>IF(Tabla20[[#This Row],[TIPO]]="Temporales",_xlfn.XLOOKUP(Tabla20[[#This Row],[NOMBRE Y APELLIDO]],TFECHAS[NOMBRE Y APELLIDO],TFECHAS[HASTA]),"")</f>
        <v/>
      </c>
      <c r="O635" s="39">
        <f>_xlfn.XLOOKUP(Tabla20[[#This Row],[COD]],TMES[COD],TMES[sbruto])</f>
        <v>22000</v>
      </c>
      <c r="P635" s="41">
        <f>_xlfn.XLOOKUP(Tabla20[[#This Row],[COD]],TMES[COD],TMES[ISR])</f>
        <v>0</v>
      </c>
      <c r="Q635" s="40">
        <f>_xlfn.XLOOKUP(Tabla20[[#This Row],[COD]],TMES[COD],TMES[SFS])</f>
        <v>668.8</v>
      </c>
      <c r="R635" s="40">
        <f>_xlfn.XLOOKUP(Tabla20[[#This Row],[COD]],TMES[COD],TMES[AFP])</f>
        <v>631.4</v>
      </c>
      <c r="S635" s="40">
        <f>Tabla20[[#This Row],[sbruto]]-SUM(Tabla20[[#This Row],[ISR]:[AFP]])-Tabla20[[#This Row],[sneto]]</f>
        <v>75</v>
      </c>
      <c r="T635" s="40">
        <f>_xlfn.XLOOKUP(Tabla20[[#This Row],[COD]],TMES[COD],TMES[sneto])</f>
        <v>20624.8</v>
      </c>
      <c r="U635" s="28" t="str">
        <f>_xlfn.XLOOKUP(Tabla20[[#This Row],[cedula]],Tabla11[Numero Documento],Tabla11[GEN])</f>
        <v>M</v>
      </c>
      <c r="V635" s="29" t="str">
        <f>_xlfn.XLOOKUP(Tabla20[[#This Row],[cedula]],TMODELO[Numero Documento],TMODELO[Lugar Funciones Codigo])</f>
        <v>01.83.02.00.01</v>
      </c>
    </row>
    <row r="636" spans="1:22" hidden="1">
      <c r="A636" s="38" t="s">
        <v>3052</v>
      </c>
      <c r="B636" s="38" t="s">
        <v>11</v>
      </c>
      <c r="C636" s="38" t="s">
        <v>3102</v>
      </c>
      <c r="D636" s="38" t="str">
        <f>Tabla20[[#This Row],[cedula]]&amp;Tabla20[[#This Row],[ctapresup]]</f>
        <v>001104349582.1.1.1.01</v>
      </c>
      <c r="E636" s="38" t="s">
        <v>1536</v>
      </c>
      <c r="F636" s="38" t="str">
        <f>_xlfn.XLOOKUP(Tabla20[[#This Row],[cedula]],TMODELO[Numero Documento],TMODELO[Empleado])</f>
        <v>JUANA ISABEL GONZALEZ LINARES</v>
      </c>
      <c r="G636" s="38" t="str">
        <f>_xlfn.XLOOKUP(Tabla20[[#This Row],[cedula]],TMODELO[Numero Documento],TMODELO[Cargo])</f>
        <v>ENC. LIMPIEZA</v>
      </c>
      <c r="H636" s="38" t="str">
        <f>_xlfn.XLOOKUP(Tabla20[[#This Row],[cedula]],TMODELO[Numero Documento],TMODELO[Lugar Funciones])</f>
        <v>TEATRO NACIONAL</v>
      </c>
      <c r="I636" s="45" t="str">
        <f>_xlfn.XLOOKUP(Tabla20[[#This Row],[cedula]],TCARRERA[CEDULA],TCARRERA[CATEGORIA DEL SERVIDOR],"")</f>
        <v>CARRERA ADMINISTRATIVA</v>
      </c>
      <c r="J636" s="45" t="str">
        <f>Tabla20[[#This Row],[TIPO]]</f>
        <v>FIJO</v>
      </c>
      <c r="K636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36" s="24" t="str">
        <f>IF(Tabla20[[#This Row],[CARRERA]]="CARRERA ADMINISTRATIVA",Tabla20[[#This Row],[CARRERA]],Tabla20[[#This Row],[STATUS]])</f>
        <v>CARRERA ADMINISTRATIVA</v>
      </c>
      <c r="M636" s="35" t="str">
        <f>IF(Tabla20[[#This Row],[TIPO]]="Temporales",_xlfn.XLOOKUP(Tabla20[[#This Row],[NOMBRE Y APELLIDO]],TFECHAS[NOMBRE Y APELLIDO],TFECHAS[DESDE]),"")</f>
        <v/>
      </c>
      <c r="N636" s="35" t="str">
        <f>IF(Tabla20[[#This Row],[TIPO]]="Temporales",_xlfn.XLOOKUP(Tabla20[[#This Row],[NOMBRE Y APELLIDO]],TFECHAS[NOMBRE Y APELLIDO],TFECHAS[HASTA]),"")</f>
        <v/>
      </c>
      <c r="O636" s="39">
        <f>_xlfn.XLOOKUP(Tabla20[[#This Row],[COD]],TMES[COD],TMES[sbruto])</f>
        <v>22000</v>
      </c>
      <c r="P636" s="43">
        <f>_xlfn.XLOOKUP(Tabla20[[#This Row],[COD]],TMES[COD],TMES[ISR])</f>
        <v>0</v>
      </c>
      <c r="Q636" s="40">
        <f>_xlfn.XLOOKUP(Tabla20[[#This Row],[COD]],TMES[COD],TMES[SFS])</f>
        <v>668.8</v>
      </c>
      <c r="R636" s="40">
        <f>_xlfn.XLOOKUP(Tabla20[[#This Row],[COD]],TMES[COD],TMES[AFP])</f>
        <v>631.4</v>
      </c>
      <c r="S636" s="40">
        <f>Tabla20[[#This Row],[sbruto]]-SUM(Tabla20[[#This Row],[ISR]:[AFP]])-Tabla20[[#This Row],[sneto]]</f>
        <v>9596.15</v>
      </c>
      <c r="T636" s="40">
        <f>_xlfn.XLOOKUP(Tabla20[[#This Row],[COD]],TMES[COD],TMES[sneto])</f>
        <v>11103.65</v>
      </c>
      <c r="U636" s="28" t="str">
        <f>_xlfn.XLOOKUP(Tabla20[[#This Row],[cedula]],Tabla11[Numero Documento],Tabla11[GEN])</f>
        <v>F</v>
      </c>
      <c r="V636" s="29" t="str">
        <f>_xlfn.XLOOKUP(Tabla20[[#This Row],[cedula]],TMODELO[Numero Documento],TMODELO[Lugar Funciones Codigo])</f>
        <v>01.83.02.00.01</v>
      </c>
    </row>
    <row r="637" spans="1:22" hidden="1">
      <c r="A637" s="38" t="s">
        <v>3052</v>
      </c>
      <c r="B637" s="38" t="s">
        <v>11</v>
      </c>
      <c r="C637" s="38" t="s">
        <v>3102</v>
      </c>
      <c r="D637" s="38" t="str">
        <f>Tabla20[[#This Row],[cedula]]&amp;Tabla20[[#This Row],[ctapresup]]</f>
        <v>001118855212.1.1.1.01</v>
      </c>
      <c r="E637" s="38" t="s">
        <v>1538</v>
      </c>
      <c r="F637" s="38" t="str">
        <f>_xlfn.XLOOKUP(Tabla20[[#This Row],[cedula]],TMODELO[Numero Documento],TMODELO[Empleado])</f>
        <v>LAURA AMANTINA BLANCO GONZALEZ</v>
      </c>
      <c r="G637" s="38" t="str">
        <f>_xlfn.XLOOKUP(Tabla20[[#This Row],[cedula]],TMODELO[Numero Documento],TMODELO[Cargo])</f>
        <v>ACOMODADOR (A)</v>
      </c>
      <c r="H637" s="38" t="str">
        <f>_xlfn.XLOOKUP(Tabla20[[#This Row],[cedula]],TMODELO[Numero Documento],TMODELO[Lugar Funciones])</f>
        <v>TEATRO NACIONAL</v>
      </c>
      <c r="I637" s="45" t="str">
        <f>_xlfn.XLOOKUP(Tabla20[[#This Row],[cedula]],TCARRERA[CEDULA],TCARRERA[CATEGORIA DEL SERVIDOR],"")</f>
        <v>CARRERA ADMINISTRATIVA</v>
      </c>
      <c r="J637" s="45" t="str">
        <f>Tabla20[[#This Row],[TIPO]]</f>
        <v>FIJO</v>
      </c>
      <c r="K63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37" s="24" t="str">
        <f>IF(Tabla20[[#This Row],[CARRERA]]="CARRERA ADMINISTRATIVA",Tabla20[[#This Row],[CARRERA]],Tabla20[[#This Row],[STATUS]])</f>
        <v>CARRERA ADMINISTRATIVA</v>
      </c>
      <c r="M637" s="35" t="str">
        <f>IF(Tabla20[[#This Row],[TIPO]]="Temporales",_xlfn.XLOOKUP(Tabla20[[#This Row],[NOMBRE Y APELLIDO]],TFECHAS[NOMBRE Y APELLIDO],TFECHAS[DESDE]),"")</f>
        <v/>
      </c>
      <c r="N637" s="35" t="str">
        <f>IF(Tabla20[[#This Row],[TIPO]]="Temporales",_xlfn.XLOOKUP(Tabla20[[#This Row],[NOMBRE Y APELLIDO]],TFECHAS[NOMBRE Y APELLIDO],TFECHAS[HASTA]),"")</f>
        <v/>
      </c>
      <c r="O637" s="39">
        <f>_xlfn.XLOOKUP(Tabla20[[#This Row],[COD]],TMES[COD],TMES[sbruto])</f>
        <v>22000</v>
      </c>
      <c r="P637" s="44">
        <f>_xlfn.XLOOKUP(Tabla20[[#This Row],[COD]],TMES[COD],TMES[ISR])</f>
        <v>0</v>
      </c>
      <c r="Q637" s="40">
        <f>_xlfn.XLOOKUP(Tabla20[[#This Row],[COD]],TMES[COD],TMES[SFS])</f>
        <v>668.8</v>
      </c>
      <c r="R637" s="40">
        <f>_xlfn.XLOOKUP(Tabla20[[#This Row],[COD]],TMES[COD],TMES[AFP])</f>
        <v>631.4</v>
      </c>
      <c r="S637" s="40">
        <f>Tabla20[[#This Row],[sbruto]]-SUM(Tabla20[[#This Row],[ISR]:[AFP]])-Tabla20[[#This Row],[sneto]]</f>
        <v>7775.4</v>
      </c>
      <c r="T637" s="40">
        <f>_xlfn.XLOOKUP(Tabla20[[#This Row],[COD]],TMES[COD],TMES[sneto])</f>
        <v>12924.4</v>
      </c>
      <c r="U637" s="28" t="str">
        <f>_xlfn.XLOOKUP(Tabla20[[#This Row],[cedula]],Tabla11[Numero Documento],Tabla11[GEN])</f>
        <v>F</v>
      </c>
      <c r="V637" s="29" t="str">
        <f>_xlfn.XLOOKUP(Tabla20[[#This Row],[cedula]],TMODELO[Numero Documento],TMODELO[Lugar Funciones Codigo])</f>
        <v>01.83.02.00.01</v>
      </c>
    </row>
    <row r="638" spans="1:22" hidden="1">
      <c r="A638" s="38" t="s">
        <v>3052</v>
      </c>
      <c r="B638" s="38" t="s">
        <v>11</v>
      </c>
      <c r="C638" s="38" t="s">
        <v>3102</v>
      </c>
      <c r="D638" s="38" t="str">
        <f>Tabla20[[#This Row],[cedula]]&amp;Tabla20[[#This Row],[ctapresup]]</f>
        <v>075000835432.1.1.1.01</v>
      </c>
      <c r="E638" s="38" t="s">
        <v>1540</v>
      </c>
      <c r="F638" s="38" t="str">
        <f>_xlfn.XLOOKUP(Tabla20[[#This Row],[cedula]],TMODELO[Numero Documento],TMODELO[Empleado])</f>
        <v>LLENNY MONTERO MORILLO</v>
      </c>
      <c r="G638" s="38" t="str">
        <f>_xlfn.XLOOKUP(Tabla20[[#This Row],[cedula]],TMODELO[Numero Documento],TMODELO[Cargo])</f>
        <v>ACOMODADOR (A)</v>
      </c>
      <c r="H638" s="38" t="str">
        <f>_xlfn.XLOOKUP(Tabla20[[#This Row],[cedula]],TMODELO[Numero Documento],TMODELO[Lugar Funciones])</f>
        <v>TEATRO NACIONAL</v>
      </c>
      <c r="I638" s="45" t="str">
        <f>_xlfn.XLOOKUP(Tabla20[[#This Row],[cedula]],TCARRERA[CEDULA],TCARRERA[CATEGORIA DEL SERVIDOR],"")</f>
        <v>CARRERA ADMINISTRATIVA</v>
      </c>
      <c r="J638" s="45" t="str">
        <f>Tabla20[[#This Row],[TIPO]]</f>
        <v>FIJO</v>
      </c>
      <c r="K6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38" s="24" t="str">
        <f>IF(Tabla20[[#This Row],[CARRERA]]="CARRERA ADMINISTRATIVA",Tabla20[[#This Row],[CARRERA]],Tabla20[[#This Row],[STATUS]])</f>
        <v>CARRERA ADMINISTRATIVA</v>
      </c>
      <c r="M638" s="35" t="str">
        <f>IF(Tabla20[[#This Row],[TIPO]]="Temporales",_xlfn.XLOOKUP(Tabla20[[#This Row],[NOMBRE Y APELLIDO]],TFECHAS[NOMBRE Y APELLIDO],TFECHAS[DESDE]),"")</f>
        <v/>
      </c>
      <c r="N638" s="35" t="str">
        <f>IF(Tabla20[[#This Row],[TIPO]]="Temporales",_xlfn.XLOOKUP(Tabla20[[#This Row],[NOMBRE Y APELLIDO]],TFECHAS[NOMBRE Y APELLIDO],TFECHAS[HASTA]),"")</f>
        <v/>
      </c>
      <c r="O638" s="39">
        <f>_xlfn.XLOOKUP(Tabla20[[#This Row],[COD]],TMES[COD],TMES[sbruto])</f>
        <v>22000</v>
      </c>
      <c r="P638" s="41">
        <f>_xlfn.XLOOKUP(Tabla20[[#This Row],[COD]],TMES[COD],TMES[ISR])</f>
        <v>0</v>
      </c>
      <c r="Q638" s="40">
        <f>_xlfn.XLOOKUP(Tabla20[[#This Row],[COD]],TMES[COD],TMES[SFS])</f>
        <v>668.8</v>
      </c>
      <c r="R638" s="40">
        <f>_xlfn.XLOOKUP(Tabla20[[#This Row],[COD]],TMES[COD],TMES[AFP])</f>
        <v>631.4</v>
      </c>
      <c r="S638" s="40">
        <f>Tabla20[[#This Row],[sbruto]]-SUM(Tabla20[[#This Row],[ISR]:[AFP]])-Tabla20[[#This Row],[sneto]]</f>
        <v>2963.4500000000007</v>
      </c>
      <c r="T638" s="40">
        <f>_xlfn.XLOOKUP(Tabla20[[#This Row],[COD]],TMES[COD],TMES[sneto])</f>
        <v>17736.349999999999</v>
      </c>
      <c r="U638" s="28" t="str">
        <f>_xlfn.XLOOKUP(Tabla20[[#This Row],[cedula]],Tabla11[Numero Documento],Tabla11[GEN])</f>
        <v>F</v>
      </c>
      <c r="V638" s="29" t="str">
        <f>_xlfn.XLOOKUP(Tabla20[[#This Row],[cedula]],TMODELO[Numero Documento],TMODELO[Lugar Funciones Codigo])</f>
        <v>01.83.02.00.01</v>
      </c>
    </row>
    <row r="639" spans="1:22" hidden="1">
      <c r="A639" s="38" t="s">
        <v>3052</v>
      </c>
      <c r="B639" s="38" t="s">
        <v>11</v>
      </c>
      <c r="C639" s="38" t="s">
        <v>3102</v>
      </c>
      <c r="D639" s="38" t="str">
        <f>Tabla20[[#This Row],[cedula]]&amp;Tabla20[[#This Row],[ctapresup]]</f>
        <v>223001425222.1.1.1.01</v>
      </c>
      <c r="E639" s="38" t="s">
        <v>1547</v>
      </c>
      <c r="F639" s="38" t="str">
        <f>_xlfn.XLOOKUP(Tabla20[[#This Row],[cedula]],TMODELO[Numero Documento],TMODELO[Empleado])</f>
        <v>MARIA ALTAGRACIA CASTILLO DE LA CRUZ</v>
      </c>
      <c r="G639" s="38" t="str">
        <f>_xlfn.XLOOKUP(Tabla20[[#This Row],[cedula]],TMODELO[Numero Documento],TMODELO[Cargo])</f>
        <v>ACOMODADOR (A)</v>
      </c>
      <c r="H639" s="38" t="str">
        <f>_xlfn.XLOOKUP(Tabla20[[#This Row],[cedula]],TMODELO[Numero Documento],TMODELO[Lugar Funciones])</f>
        <v>TEATRO NACIONAL</v>
      </c>
      <c r="I639" s="45" t="str">
        <f>_xlfn.XLOOKUP(Tabla20[[#This Row],[cedula]],TCARRERA[CEDULA],TCARRERA[CATEGORIA DEL SERVIDOR],"")</f>
        <v>CARRERA ADMINISTRATIVA</v>
      </c>
      <c r="J639" s="45" t="str">
        <f>Tabla20[[#This Row],[TIPO]]</f>
        <v>FIJO</v>
      </c>
      <c r="K63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39" s="24" t="str">
        <f>IF(Tabla20[[#This Row],[CARRERA]]="CARRERA ADMINISTRATIVA",Tabla20[[#This Row],[CARRERA]],Tabla20[[#This Row],[STATUS]])</f>
        <v>CARRERA ADMINISTRATIVA</v>
      </c>
      <c r="M639" s="35" t="str">
        <f>IF(Tabla20[[#This Row],[TIPO]]="Temporales",_xlfn.XLOOKUP(Tabla20[[#This Row],[NOMBRE Y APELLIDO]],TFECHAS[NOMBRE Y APELLIDO],TFECHAS[DESDE]),"")</f>
        <v/>
      </c>
      <c r="N639" s="35" t="str">
        <f>IF(Tabla20[[#This Row],[TIPO]]="Temporales",_xlfn.XLOOKUP(Tabla20[[#This Row],[NOMBRE Y APELLIDO]],TFECHAS[NOMBRE Y APELLIDO],TFECHAS[HASTA]),"")</f>
        <v/>
      </c>
      <c r="O639" s="39">
        <f>_xlfn.XLOOKUP(Tabla20[[#This Row],[COD]],TMES[COD],TMES[sbruto])</f>
        <v>22000</v>
      </c>
      <c r="P639" s="44">
        <f>_xlfn.XLOOKUP(Tabla20[[#This Row],[COD]],TMES[COD],TMES[ISR])</f>
        <v>0</v>
      </c>
      <c r="Q639" s="42">
        <f>_xlfn.XLOOKUP(Tabla20[[#This Row],[COD]],TMES[COD],TMES[SFS])</f>
        <v>668.8</v>
      </c>
      <c r="R639" s="42">
        <f>_xlfn.XLOOKUP(Tabla20[[#This Row],[COD]],TMES[COD],TMES[AFP])</f>
        <v>631.4</v>
      </c>
      <c r="S639" s="40">
        <f>Tabla20[[#This Row],[sbruto]]-SUM(Tabla20[[#This Row],[ISR]:[AFP]])-Tabla20[[#This Row],[sneto]]</f>
        <v>10431.75</v>
      </c>
      <c r="T639" s="42">
        <f>_xlfn.XLOOKUP(Tabla20[[#This Row],[COD]],TMES[COD],TMES[sneto])</f>
        <v>10268.049999999999</v>
      </c>
      <c r="U639" s="28" t="str">
        <f>_xlfn.XLOOKUP(Tabla20[[#This Row],[cedula]],Tabla11[Numero Documento],Tabla11[GEN])</f>
        <v>F</v>
      </c>
      <c r="V639" s="29" t="str">
        <f>_xlfn.XLOOKUP(Tabla20[[#This Row],[cedula]],TMODELO[Numero Documento],TMODELO[Lugar Funciones Codigo])</f>
        <v>01.83.02.00.01</v>
      </c>
    </row>
    <row r="640" spans="1:22" hidden="1">
      <c r="A640" s="38" t="s">
        <v>3052</v>
      </c>
      <c r="B640" s="38" t="s">
        <v>11</v>
      </c>
      <c r="C640" s="38" t="s">
        <v>3102</v>
      </c>
      <c r="D640" s="38" t="str">
        <f>Tabla20[[#This Row],[cedula]]&amp;Tabla20[[#This Row],[ctapresup]]</f>
        <v>001152308722.1.1.1.01</v>
      </c>
      <c r="E640" s="38" t="s">
        <v>2687</v>
      </c>
      <c r="F640" s="38" t="str">
        <f>_xlfn.XLOOKUP(Tabla20[[#This Row],[cedula]],TMODELO[Numero Documento],TMODELO[Empleado])</f>
        <v>MARIA DEL CARMEN CASTILLO</v>
      </c>
      <c r="G640" s="38" t="str">
        <f>_xlfn.XLOOKUP(Tabla20[[#This Row],[cedula]],TMODELO[Numero Documento],TMODELO[Cargo])</f>
        <v>ACOMODADOR (A)</v>
      </c>
      <c r="H640" s="38" t="str">
        <f>_xlfn.XLOOKUP(Tabla20[[#This Row],[cedula]],TMODELO[Numero Documento],TMODELO[Lugar Funciones])</f>
        <v>TEATRO NACIONAL</v>
      </c>
      <c r="I640" s="45" t="str">
        <f>_xlfn.XLOOKUP(Tabla20[[#This Row],[cedula]],TCARRERA[CEDULA],TCARRERA[CATEGORIA DEL SERVIDOR],"")</f>
        <v/>
      </c>
      <c r="J640" s="45" t="str">
        <f>Tabla20[[#This Row],[TIPO]]</f>
        <v>FIJO</v>
      </c>
      <c r="K6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40" s="24" t="str">
        <f>IF(Tabla20[[#This Row],[CARRERA]]="CARRERA ADMINISTRATIVA",Tabla20[[#This Row],[CARRERA]],Tabla20[[#This Row],[STATUS]])</f>
        <v>FIJO</v>
      </c>
      <c r="M640" s="35" t="str">
        <f>IF(Tabla20[[#This Row],[TIPO]]="Temporales",_xlfn.XLOOKUP(Tabla20[[#This Row],[NOMBRE Y APELLIDO]],TFECHAS[NOMBRE Y APELLIDO],TFECHAS[DESDE]),"")</f>
        <v/>
      </c>
      <c r="N640" s="35" t="str">
        <f>IF(Tabla20[[#This Row],[TIPO]]="Temporales",_xlfn.XLOOKUP(Tabla20[[#This Row],[NOMBRE Y APELLIDO]],TFECHAS[NOMBRE Y APELLIDO],TFECHAS[HASTA]),"")</f>
        <v/>
      </c>
      <c r="O640" s="39">
        <f>_xlfn.XLOOKUP(Tabla20[[#This Row],[COD]],TMES[COD],TMES[sbruto])</f>
        <v>22000</v>
      </c>
      <c r="P640" s="42">
        <f>_xlfn.XLOOKUP(Tabla20[[#This Row],[COD]],TMES[COD],TMES[ISR])</f>
        <v>0</v>
      </c>
      <c r="Q640" s="40">
        <f>_xlfn.XLOOKUP(Tabla20[[#This Row],[COD]],TMES[COD],TMES[SFS])</f>
        <v>668.8</v>
      </c>
      <c r="R640" s="40">
        <f>_xlfn.XLOOKUP(Tabla20[[#This Row],[COD]],TMES[COD],TMES[AFP])</f>
        <v>631.4</v>
      </c>
      <c r="S640" s="40">
        <f>Tabla20[[#This Row],[sbruto]]-SUM(Tabla20[[#This Row],[ISR]:[AFP]])-Tabla20[[#This Row],[sneto]]</f>
        <v>925</v>
      </c>
      <c r="T640" s="40">
        <f>_xlfn.XLOOKUP(Tabla20[[#This Row],[COD]],TMES[COD],TMES[sneto])</f>
        <v>19774.8</v>
      </c>
      <c r="U640" s="28" t="str">
        <f>_xlfn.XLOOKUP(Tabla20[[#This Row],[cedula]],Tabla11[Numero Documento],Tabla11[GEN])</f>
        <v>F</v>
      </c>
      <c r="V640" s="29" t="str">
        <f>_xlfn.XLOOKUP(Tabla20[[#This Row],[cedula]],TMODELO[Numero Documento],TMODELO[Lugar Funciones Codigo])</f>
        <v>01.83.02.00.01</v>
      </c>
    </row>
    <row r="641" spans="1:22" hidden="1">
      <c r="A641" s="38" t="s">
        <v>3052</v>
      </c>
      <c r="B641" s="38" t="s">
        <v>11</v>
      </c>
      <c r="C641" s="38" t="s">
        <v>3102</v>
      </c>
      <c r="D641" s="38" t="str">
        <f>Tabla20[[#This Row],[cedula]]&amp;Tabla20[[#This Row],[ctapresup]]</f>
        <v>001055086912.1.1.1.01</v>
      </c>
      <c r="E641" s="38" t="s">
        <v>2694</v>
      </c>
      <c r="F641" s="38" t="str">
        <f>_xlfn.XLOOKUP(Tabla20[[#This Row],[cedula]],TMODELO[Numero Documento],TMODELO[Empleado])</f>
        <v>NALDA MATILDE ABREU MENDEZ</v>
      </c>
      <c r="G641" s="38" t="str">
        <f>_xlfn.XLOOKUP(Tabla20[[#This Row],[cedula]],TMODELO[Numero Documento],TMODELO[Cargo])</f>
        <v>CONSERJE</v>
      </c>
      <c r="H641" s="38" t="str">
        <f>_xlfn.XLOOKUP(Tabla20[[#This Row],[cedula]],TMODELO[Numero Documento],TMODELO[Lugar Funciones])</f>
        <v>TEATRO NACIONAL</v>
      </c>
      <c r="I641" s="45" t="str">
        <f>_xlfn.XLOOKUP(Tabla20[[#This Row],[cedula]],TCARRERA[CEDULA],TCARRERA[CATEGORIA DEL SERVIDOR],"")</f>
        <v/>
      </c>
      <c r="J641" s="45" t="str">
        <f>Tabla20[[#This Row],[TIPO]]</f>
        <v>FIJO</v>
      </c>
      <c r="K6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1" s="31" t="str">
        <f>IF(Tabla20[[#This Row],[CARRERA]]="CARRERA ADMINISTRATIVA",Tabla20[[#This Row],[CARRERA]],Tabla20[[#This Row],[STATUS]])</f>
        <v>ESTATUTO SIMPLIFICADO</v>
      </c>
      <c r="M641" s="34" t="str">
        <f>IF(Tabla20[[#This Row],[TIPO]]="Temporales",_xlfn.XLOOKUP(Tabla20[[#This Row],[NOMBRE Y APELLIDO]],TFECHAS[NOMBRE Y APELLIDO],TFECHAS[DESDE]),"")</f>
        <v/>
      </c>
      <c r="N641" s="34" t="str">
        <f>IF(Tabla20[[#This Row],[TIPO]]="Temporales",_xlfn.XLOOKUP(Tabla20[[#This Row],[NOMBRE Y APELLIDO]],TFECHAS[NOMBRE Y APELLIDO],TFECHAS[HASTA]),"")</f>
        <v/>
      </c>
      <c r="O641" s="39">
        <f>_xlfn.XLOOKUP(Tabla20[[#This Row],[COD]],TMES[COD],TMES[sbruto])</f>
        <v>22000</v>
      </c>
      <c r="P641" s="41">
        <f>_xlfn.XLOOKUP(Tabla20[[#This Row],[COD]],TMES[COD],TMES[ISR])</f>
        <v>0</v>
      </c>
      <c r="Q641" s="40">
        <f>_xlfn.XLOOKUP(Tabla20[[#This Row],[COD]],TMES[COD],TMES[SFS])</f>
        <v>668.8</v>
      </c>
      <c r="R641" s="40">
        <f>_xlfn.XLOOKUP(Tabla20[[#This Row],[COD]],TMES[COD],TMES[AFP])</f>
        <v>631.4</v>
      </c>
      <c r="S641" s="40">
        <f>Tabla20[[#This Row],[sbruto]]-SUM(Tabla20[[#This Row],[ISR]:[AFP]])-Tabla20[[#This Row],[sneto]]</f>
        <v>1071</v>
      </c>
      <c r="T641" s="40">
        <f>_xlfn.XLOOKUP(Tabla20[[#This Row],[COD]],TMES[COD],TMES[sneto])</f>
        <v>19628.8</v>
      </c>
      <c r="U641" s="28" t="str">
        <f>_xlfn.XLOOKUP(Tabla20[[#This Row],[cedula]],Tabla11[Numero Documento],Tabla11[GEN])</f>
        <v>F</v>
      </c>
      <c r="V641" s="29" t="str">
        <f>_xlfn.XLOOKUP(Tabla20[[#This Row],[cedula]],TMODELO[Numero Documento],TMODELO[Lugar Funciones Codigo])</f>
        <v>01.83.02.00.01</v>
      </c>
    </row>
    <row r="642" spans="1:22" hidden="1">
      <c r="A642" s="38" t="s">
        <v>3052</v>
      </c>
      <c r="B642" s="38" t="s">
        <v>11</v>
      </c>
      <c r="C642" s="38" t="s">
        <v>3102</v>
      </c>
      <c r="D642" s="38" t="str">
        <f>Tabla20[[#This Row],[cedula]]&amp;Tabla20[[#This Row],[ctapresup]]</f>
        <v>012002901282.1.1.1.01</v>
      </c>
      <c r="E642" s="38" t="s">
        <v>2695</v>
      </c>
      <c r="F642" s="38" t="str">
        <f>_xlfn.XLOOKUP(Tabla20[[#This Row],[cedula]],TMODELO[Numero Documento],TMODELO[Empleado])</f>
        <v>NATALIA CEPEDA TERRERO</v>
      </c>
      <c r="G642" s="38" t="str">
        <f>_xlfn.XLOOKUP(Tabla20[[#This Row],[cedula]],TMODELO[Numero Documento],TMODELO[Cargo])</f>
        <v>ACOMODADOR (A)</v>
      </c>
      <c r="H642" s="38" t="str">
        <f>_xlfn.XLOOKUP(Tabla20[[#This Row],[cedula]],TMODELO[Numero Documento],TMODELO[Lugar Funciones])</f>
        <v>TEATRO NACIONAL</v>
      </c>
      <c r="I642" s="45" t="str">
        <f>_xlfn.XLOOKUP(Tabla20[[#This Row],[cedula]],TCARRERA[CEDULA],TCARRERA[CATEGORIA DEL SERVIDOR],"")</f>
        <v/>
      </c>
      <c r="J642" s="45" t="str">
        <f>Tabla20[[#This Row],[TIPO]]</f>
        <v>FIJO</v>
      </c>
      <c r="K64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42" s="24" t="str">
        <f>IF(Tabla20[[#This Row],[CARRERA]]="CARRERA ADMINISTRATIVA",Tabla20[[#This Row],[CARRERA]],Tabla20[[#This Row],[STATUS]])</f>
        <v>FIJO</v>
      </c>
      <c r="M642" s="35" t="str">
        <f>IF(Tabla20[[#This Row],[TIPO]]="Temporales",_xlfn.XLOOKUP(Tabla20[[#This Row],[NOMBRE Y APELLIDO]],TFECHAS[NOMBRE Y APELLIDO],TFECHAS[DESDE]),"")</f>
        <v/>
      </c>
      <c r="N642" s="35" t="str">
        <f>IF(Tabla20[[#This Row],[TIPO]]="Temporales",_xlfn.XLOOKUP(Tabla20[[#This Row],[NOMBRE Y APELLIDO]],TFECHAS[NOMBRE Y APELLIDO],TFECHAS[HASTA]),"")</f>
        <v/>
      </c>
      <c r="O642" s="39">
        <f>_xlfn.XLOOKUP(Tabla20[[#This Row],[COD]],TMES[COD],TMES[sbruto])</f>
        <v>22000</v>
      </c>
      <c r="P642" s="44">
        <f>_xlfn.XLOOKUP(Tabla20[[#This Row],[COD]],TMES[COD],TMES[ISR])</f>
        <v>0</v>
      </c>
      <c r="Q642" s="40">
        <f>_xlfn.XLOOKUP(Tabla20[[#This Row],[COD]],TMES[COD],TMES[SFS])</f>
        <v>668.8</v>
      </c>
      <c r="R642" s="40">
        <f>_xlfn.XLOOKUP(Tabla20[[#This Row],[COD]],TMES[COD],TMES[AFP])</f>
        <v>631.4</v>
      </c>
      <c r="S642" s="40">
        <f>Tabla20[[#This Row],[sbruto]]-SUM(Tabla20[[#This Row],[ISR]:[AFP]])-Tabla20[[#This Row],[sneto]]</f>
        <v>2639.4500000000007</v>
      </c>
      <c r="T642" s="40">
        <f>_xlfn.XLOOKUP(Tabla20[[#This Row],[COD]],TMES[COD],TMES[sneto])</f>
        <v>18060.349999999999</v>
      </c>
      <c r="U642" s="28" t="str">
        <f>_xlfn.XLOOKUP(Tabla20[[#This Row],[cedula]],Tabla11[Numero Documento],Tabla11[GEN])</f>
        <v>F</v>
      </c>
      <c r="V642" s="29" t="str">
        <f>_xlfn.XLOOKUP(Tabla20[[#This Row],[cedula]],TMODELO[Numero Documento],TMODELO[Lugar Funciones Codigo])</f>
        <v>01.83.02.00.01</v>
      </c>
    </row>
    <row r="643" spans="1:22" hidden="1">
      <c r="A643" s="38" t="s">
        <v>3052</v>
      </c>
      <c r="B643" s="38" t="s">
        <v>11</v>
      </c>
      <c r="C643" s="38" t="s">
        <v>3102</v>
      </c>
      <c r="D643" s="38" t="str">
        <f>Tabla20[[#This Row],[cedula]]&amp;Tabla20[[#This Row],[ctapresup]]</f>
        <v>003006243272.1.1.1.01</v>
      </c>
      <c r="E643" s="38" t="s">
        <v>2717</v>
      </c>
      <c r="F643" s="38" t="str">
        <f>_xlfn.XLOOKUP(Tabla20[[#This Row],[cedula]],TMODELO[Numero Documento],TMODELO[Empleado])</f>
        <v>SIRIA ALTAGRACIA LARA LARA</v>
      </c>
      <c r="G643" s="38" t="str">
        <f>_xlfn.XLOOKUP(Tabla20[[#This Row],[cedula]],TMODELO[Numero Documento],TMODELO[Cargo])</f>
        <v>CONSERJE</v>
      </c>
      <c r="H643" s="38" t="str">
        <f>_xlfn.XLOOKUP(Tabla20[[#This Row],[cedula]],TMODELO[Numero Documento],TMODELO[Lugar Funciones])</f>
        <v>TEATRO NACIONAL</v>
      </c>
      <c r="I643" s="45" t="str">
        <f>_xlfn.XLOOKUP(Tabla20[[#This Row],[cedula]],TCARRERA[CEDULA],TCARRERA[CATEGORIA DEL SERVIDOR],"")</f>
        <v/>
      </c>
      <c r="J643" s="45" t="str">
        <f>Tabla20[[#This Row],[TIPO]]</f>
        <v>FIJO</v>
      </c>
      <c r="K6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3" s="24" t="str">
        <f>IF(Tabla20[[#This Row],[CARRERA]]="CARRERA ADMINISTRATIVA",Tabla20[[#This Row],[CARRERA]],Tabla20[[#This Row],[STATUS]])</f>
        <v>ESTATUTO SIMPLIFICADO</v>
      </c>
      <c r="M643" s="35" t="str">
        <f>IF(Tabla20[[#This Row],[TIPO]]="Temporales",_xlfn.XLOOKUP(Tabla20[[#This Row],[NOMBRE Y APELLIDO]],TFECHAS[NOMBRE Y APELLIDO],TFECHAS[DESDE]),"")</f>
        <v/>
      </c>
      <c r="N643" s="35" t="str">
        <f>IF(Tabla20[[#This Row],[TIPO]]="Temporales",_xlfn.XLOOKUP(Tabla20[[#This Row],[NOMBRE Y APELLIDO]],TFECHAS[NOMBRE Y APELLIDO],TFECHAS[HASTA]),"")</f>
        <v/>
      </c>
      <c r="O643" s="39">
        <f>_xlfn.XLOOKUP(Tabla20[[#This Row],[COD]],TMES[COD],TMES[sbruto])</f>
        <v>22000</v>
      </c>
      <c r="P643" s="42">
        <f>_xlfn.XLOOKUP(Tabla20[[#This Row],[COD]],TMES[COD],TMES[ISR])</f>
        <v>0</v>
      </c>
      <c r="Q643" s="40">
        <f>_xlfn.XLOOKUP(Tabla20[[#This Row],[COD]],TMES[COD],TMES[SFS])</f>
        <v>668.8</v>
      </c>
      <c r="R643" s="40">
        <f>_xlfn.XLOOKUP(Tabla20[[#This Row],[COD]],TMES[COD],TMES[AFP])</f>
        <v>631.4</v>
      </c>
      <c r="S643" s="40">
        <f>Tabla20[[#This Row],[sbruto]]-SUM(Tabla20[[#This Row],[ISR]:[AFP]])-Tabla20[[#This Row],[sneto]]</f>
        <v>11880.38</v>
      </c>
      <c r="T643" s="40">
        <f>_xlfn.XLOOKUP(Tabla20[[#This Row],[COD]],TMES[COD],TMES[sneto])</f>
        <v>8819.42</v>
      </c>
      <c r="U643" s="28" t="str">
        <f>_xlfn.XLOOKUP(Tabla20[[#This Row],[cedula]],Tabla11[Numero Documento],Tabla11[GEN])</f>
        <v>F</v>
      </c>
      <c r="V643" s="29" t="str">
        <f>_xlfn.XLOOKUP(Tabla20[[#This Row],[cedula]],TMODELO[Numero Documento],TMODELO[Lugar Funciones Codigo])</f>
        <v>01.83.02.00.01</v>
      </c>
    </row>
    <row r="644" spans="1:22" hidden="1">
      <c r="A644" s="38" t="s">
        <v>3052</v>
      </c>
      <c r="B644" s="38" t="s">
        <v>11</v>
      </c>
      <c r="C644" s="38" t="s">
        <v>3102</v>
      </c>
      <c r="D644" s="38" t="str">
        <f>Tabla20[[#This Row],[cedula]]&amp;Tabla20[[#This Row],[ctapresup]]</f>
        <v>223008326272.1.1.1.01</v>
      </c>
      <c r="E644" s="38" t="s">
        <v>2720</v>
      </c>
      <c r="F644" s="38" t="str">
        <f>_xlfn.XLOOKUP(Tabla20[[#This Row],[cedula]],TMODELO[Numero Documento],TMODELO[Empleado])</f>
        <v>STARLING PASCUAL DE LA CRUZ ROSARIO</v>
      </c>
      <c r="G644" s="38" t="str">
        <f>_xlfn.XLOOKUP(Tabla20[[#This Row],[cedula]],TMODELO[Numero Documento],TMODELO[Cargo])</f>
        <v>VIGILANTE</v>
      </c>
      <c r="H644" s="38" t="str">
        <f>_xlfn.XLOOKUP(Tabla20[[#This Row],[cedula]],TMODELO[Numero Documento],TMODELO[Lugar Funciones])</f>
        <v>TEATRO NACIONAL</v>
      </c>
      <c r="I644" s="45" t="str">
        <f>_xlfn.XLOOKUP(Tabla20[[#This Row],[cedula]],TCARRERA[CEDULA],TCARRERA[CATEGORIA DEL SERVIDOR],"")</f>
        <v/>
      </c>
      <c r="J644" s="45" t="str">
        <f>Tabla20[[#This Row],[TIPO]]</f>
        <v>FIJO</v>
      </c>
      <c r="K64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4" s="24" t="str">
        <f>IF(Tabla20[[#This Row],[CARRERA]]="CARRERA ADMINISTRATIVA",Tabla20[[#This Row],[CARRERA]],Tabla20[[#This Row],[STATUS]])</f>
        <v>ESTATUTO SIMPLIFICADO</v>
      </c>
      <c r="M644" s="35" t="str">
        <f>IF(Tabla20[[#This Row],[TIPO]]="Temporales",_xlfn.XLOOKUP(Tabla20[[#This Row],[NOMBRE Y APELLIDO]],TFECHAS[NOMBRE Y APELLIDO],TFECHAS[DESDE]),"")</f>
        <v/>
      </c>
      <c r="N644" s="35" t="str">
        <f>IF(Tabla20[[#This Row],[TIPO]]="Temporales",_xlfn.XLOOKUP(Tabla20[[#This Row],[NOMBRE Y APELLIDO]],TFECHAS[NOMBRE Y APELLIDO],TFECHAS[HASTA]),"")</f>
        <v/>
      </c>
      <c r="O644" s="39">
        <f>_xlfn.XLOOKUP(Tabla20[[#This Row],[COD]],TMES[COD],TMES[sbruto])</f>
        <v>22000</v>
      </c>
      <c r="P644" s="44">
        <f>_xlfn.XLOOKUP(Tabla20[[#This Row],[COD]],TMES[COD],TMES[ISR])</f>
        <v>0</v>
      </c>
      <c r="Q644" s="42">
        <f>_xlfn.XLOOKUP(Tabla20[[#This Row],[COD]],TMES[COD],TMES[SFS])</f>
        <v>668.8</v>
      </c>
      <c r="R644" s="42">
        <f>_xlfn.XLOOKUP(Tabla20[[#This Row],[COD]],TMES[COD],TMES[AFP])</f>
        <v>631.4</v>
      </c>
      <c r="S644" s="40">
        <f>Tabla20[[#This Row],[sbruto]]-SUM(Tabla20[[#This Row],[ISR]:[AFP]])-Tabla20[[#This Row],[sneto]]</f>
        <v>25</v>
      </c>
      <c r="T644" s="42">
        <f>_xlfn.XLOOKUP(Tabla20[[#This Row],[COD]],TMES[COD],TMES[sneto])</f>
        <v>20674.8</v>
      </c>
      <c r="U644" s="28" t="str">
        <f>_xlfn.XLOOKUP(Tabla20[[#This Row],[cedula]],Tabla11[Numero Documento],Tabla11[GEN])</f>
        <v>M</v>
      </c>
      <c r="V644" s="29" t="str">
        <f>_xlfn.XLOOKUP(Tabla20[[#This Row],[cedula]],TMODELO[Numero Documento],TMODELO[Lugar Funciones Codigo])</f>
        <v>01.83.02.00.01</v>
      </c>
    </row>
    <row r="645" spans="1:22" hidden="1">
      <c r="A645" s="38" t="s">
        <v>3052</v>
      </c>
      <c r="B645" s="38" t="s">
        <v>11</v>
      </c>
      <c r="C645" s="38" t="s">
        <v>3102</v>
      </c>
      <c r="D645" s="38" t="str">
        <f>Tabla20[[#This Row],[cedula]]&amp;Tabla20[[#This Row],[ctapresup]]</f>
        <v>001081651502.1.1.1.01</v>
      </c>
      <c r="E645" s="38" t="s">
        <v>1570</v>
      </c>
      <c r="F645" s="38" t="str">
        <f>_xlfn.XLOOKUP(Tabla20[[#This Row],[cedula]],TMODELO[Numero Documento],TMODELO[Empleado])</f>
        <v>VIRGILIA SANCHEZ RODRIGUEZ</v>
      </c>
      <c r="G645" s="38" t="str">
        <f>_xlfn.XLOOKUP(Tabla20[[#This Row],[cedula]],TMODELO[Numero Documento],TMODELO[Cargo])</f>
        <v>CONSERJE</v>
      </c>
      <c r="H645" s="38" t="str">
        <f>_xlfn.XLOOKUP(Tabla20[[#This Row],[cedula]],TMODELO[Numero Documento],TMODELO[Lugar Funciones])</f>
        <v>TEATRO NACIONAL</v>
      </c>
      <c r="I645" s="45" t="str">
        <f>_xlfn.XLOOKUP(Tabla20[[#This Row],[cedula]],TCARRERA[CEDULA],TCARRERA[CATEGORIA DEL SERVIDOR],"")</f>
        <v>CARRERA ADMINISTRATIVA</v>
      </c>
      <c r="J645" s="45" t="str">
        <f>Tabla20[[#This Row],[TIPO]]</f>
        <v>FIJO</v>
      </c>
      <c r="K64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5" s="24" t="str">
        <f>IF(Tabla20[[#This Row],[CARRERA]]="CARRERA ADMINISTRATIVA",Tabla20[[#This Row],[CARRERA]],Tabla20[[#This Row],[STATUS]])</f>
        <v>CARRERA ADMINISTRATIVA</v>
      </c>
      <c r="M645" s="35" t="str">
        <f>IF(Tabla20[[#This Row],[TIPO]]="Temporales",_xlfn.XLOOKUP(Tabla20[[#This Row],[NOMBRE Y APELLIDO]],TFECHAS[NOMBRE Y APELLIDO],TFECHAS[DESDE]),"")</f>
        <v/>
      </c>
      <c r="N645" s="35" t="str">
        <f>IF(Tabla20[[#This Row],[TIPO]]="Temporales",_xlfn.XLOOKUP(Tabla20[[#This Row],[NOMBRE Y APELLIDO]],TFECHAS[NOMBRE Y APELLIDO],TFECHAS[HASTA]),"")</f>
        <v/>
      </c>
      <c r="O645" s="39">
        <f>_xlfn.XLOOKUP(Tabla20[[#This Row],[COD]],TMES[COD],TMES[sbruto])</f>
        <v>22000</v>
      </c>
      <c r="P645" s="44">
        <f>_xlfn.XLOOKUP(Tabla20[[#This Row],[COD]],TMES[COD],TMES[ISR])</f>
        <v>0</v>
      </c>
      <c r="Q645" s="40">
        <f>_xlfn.XLOOKUP(Tabla20[[#This Row],[COD]],TMES[COD],TMES[SFS])</f>
        <v>668.8</v>
      </c>
      <c r="R645" s="40">
        <f>_xlfn.XLOOKUP(Tabla20[[#This Row],[COD]],TMES[COD],TMES[AFP])</f>
        <v>631.4</v>
      </c>
      <c r="S645" s="40">
        <f>Tabla20[[#This Row],[sbruto]]-SUM(Tabla20[[#This Row],[ISR]:[AFP]])-Tabla20[[#This Row],[sneto]]</f>
        <v>2857.1800000000003</v>
      </c>
      <c r="T645" s="40">
        <f>_xlfn.XLOOKUP(Tabla20[[#This Row],[COD]],TMES[COD],TMES[sneto])</f>
        <v>17842.62</v>
      </c>
      <c r="U645" s="28" t="str">
        <f>_xlfn.XLOOKUP(Tabla20[[#This Row],[cedula]],Tabla11[Numero Documento],Tabla11[GEN])</f>
        <v>F</v>
      </c>
      <c r="V645" s="29" t="str">
        <f>_xlfn.XLOOKUP(Tabla20[[#This Row],[cedula]],TMODELO[Numero Documento],TMODELO[Lugar Funciones Codigo])</f>
        <v>01.83.02.00.01</v>
      </c>
    </row>
    <row r="646" spans="1:22" hidden="1">
      <c r="A646" s="38" t="s">
        <v>3052</v>
      </c>
      <c r="B646" s="38" t="s">
        <v>11</v>
      </c>
      <c r="C646" s="38" t="s">
        <v>3102</v>
      </c>
      <c r="D646" s="38" t="str">
        <f>Tabla20[[#This Row],[cedula]]&amp;Tabla20[[#This Row],[ctapresup]]</f>
        <v>001052345382.1.1.1.01</v>
      </c>
      <c r="E646" s="38" t="s">
        <v>2738</v>
      </c>
      <c r="F646" s="38" t="str">
        <f>_xlfn.XLOOKUP(Tabla20[[#This Row],[cedula]],TMODELO[Numero Documento],TMODELO[Empleado])</f>
        <v>YERRI MIGUELINA SOSA FLORES</v>
      </c>
      <c r="G646" s="38" t="str">
        <f>_xlfn.XLOOKUP(Tabla20[[#This Row],[cedula]],TMODELO[Numero Documento],TMODELO[Cargo])</f>
        <v>CONSERJE</v>
      </c>
      <c r="H646" s="38" t="str">
        <f>_xlfn.XLOOKUP(Tabla20[[#This Row],[cedula]],TMODELO[Numero Documento],TMODELO[Lugar Funciones])</f>
        <v>TEATRO NACIONAL</v>
      </c>
      <c r="I646" s="45" t="str">
        <f>_xlfn.XLOOKUP(Tabla20[[#This Row],[cedula]],TCARRERA[CEDULA],TCARRERA[CATEGORIA DEL SERVIDOR],"")</f>
        <v/>
      </c>
      <c r="J646" s="45" t="str">
        <f>Tabla20[[#This Row],[TIPO]]</f>
        <v>FIJO</v>
      </c>
      <c r="K64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6" s="24" t="str">
        <f>IF(Tabla20[[#This Row],[CARRERA]]="CARRERA ADMINISTRATIVA",Tabla20[[#This Row],[CARRERA]],Tabla20[[#This Row],[STATUS]])</f>
        <v>ESTATUTO SIMPLIFICADO</v>
      </c>
      <c r="M646" s="35" t="str">
        <f>IF(Tabla20[[#This Row],[TIPO]]="Temporales",_xlfn.XLOOKUP(Tabla20[[#This Row],[NOMBRE Y APELLIDO]],TFECHAS[NOMBRE Y APELLIDO],TFECHAS[DESDE]),"")</f>
        <v/>
      </c>
      <c r="N646" s="35" t="str">
        <f>IF(Tabla20[[#This Row],[TIPO]]="Temporales",_xlfn.XLOOKUP(Tabla20[[#This Row],[NOMBRE Y APELLIDO]],TFECHAS[NOMBRE Y APELLIDO],TFECHAS[HASTA]),"")</f>
        <v/>
      </c>
      <c r="O646" s="39">
        <f>_xlfn.XLOOKUP(Tabla20[[#This Row],[COD]],TMES[COD],TMES[sbruto])</f>
        <v>22000</v>
      </c>
      <c r="P646" s="44">
        <f>_xlfn.XLOOKUP(Tabla20[[#This Row],[COD]],TMES[COD],TMES[ISR])</f>
        <v>0</v>
      </c>
      <c r="Q646" s="40">
        <f>_xlfn.XLOOKUP(Tabla20[[#This Row],[COD]],TMES[COD],TMES[SFS])</f>
        <v>668.8</v>
      </c>
      <c r="R646" s="40">
        <f>_xlfn.XLOOKUP(Tabla20[[#This Row],[COD]],TMES[COD],TMES[AFP])</f>
        <v>631.4</v>
      </c>
      <c r="S646" s="40">
        <f>Tabla20[[#This Row],[sbruto]]-SUM(Tabla20[[#This Row],[ISR]:[AFP]])-Tabla20[[#This Row],[sneto]]</f>
        <v>4374.6299999999992</v>
      </c>
      <c r="T646" s="40">
        <f>_xlfn.XLOOKUP(Tabla20[[#This Row],[COD]],TMES[COD],TMES[sneto])</f>
        <v>16325.17</v>
      </c>
      <c r="U646" s="28" t="str">
        <f>_xlfn.XLOOKUP(Tabla20[[#This Row],[cedula]],Tabla11[Numero Documento],Tabla11[GEN])</f>
        <v>F</v>
      </c>
      <c r="V646" s="29" t="str">
        <f>_xlfn.XLOOKUP(Tabla20[[#This Row],[cedula]],TMODELO[Numero Documento],TMODELO[Lugar Funciones Codigo])</f>
        <v>01.83.02.00.01</v>
      </c>
    </row>
    <row r="647" spans="1:22" hidden="1">
      <c r="A647" s="38" t="s">
        <v>3052</v>
      </c>
      <c r="B647" s="38" t="s">
        <v>11</v>
      </c>
      <c r="C647" s="38" t="s">
        <v>3102</v>
      </c>
      <c r="D647" s="38" t="str">
        <f>Tabla20[[#This Row],[cedula]]&amp;Tabla20[[#This Row],[ctapresup]]</f>
        <v>001091066822.1.1.1.01</v>
      </c>
      <c r="E647" s="38" t="s">
        <v>2739</v>
      </c>
      <c r="F647" s="38" t="str">
        <f>_xlfn.XLOOKUP(Tabla20[[#This Row],[cedula]],TMODELO[Numero Documento],TMODELO[Empleado])</f>
        <v>YESENIA CASTILLO CONTRERAS</v>
      </c>
      <c r="G647" s="38" t="str">
        <f>_xlfn.XLOOKUP(Tabla20[[#This Row],[cedula]],TMODELO[Numero Documento],TMODELO[Cargo])</f>
        <v>GUARDIAN</v>
      </c>
      <c r="H647" s="38" t="str">
        <f>_xlfn.XLOOKUP(Tabla20[[#This Row],[cedula]],TMODELO[Numero Documento],TMODELO[Lugar Funciones])</f>
        <v>TEATRO NACIONAL</v>
      </c>
      <c r="I647" s="45" t="str">
        <f>_xlfn.XLOOKUP(Tabla20[[#This Row],[cedula]],TCARRERA[CEDULA],TCARRERA[CATEGORIA DEL SERVIDOR],"")</f>
        <v/>
      </c>
      <c r="J647" s="45" t="str">
        <f>Tabla20[[#This Row],[TIPO]]</f>
        <v>FIJO</v>
      </c>
      <c r="K64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47" s="24" t="str">
        <f>IF(Tabla20[[#This Row],[CARRERA]]="CARRERA ADMINISTRATIVA",Tabla20[[#This Row],[CARRERA]],Tabla20[[#This Row],[STATUS]])</f>
        <v>FIJO</v>
      </c>
      <c r="M647" s="35" t="str">
        <f>IF(Tabla20[[#This Row],[TIPO]]="Temporales",_xlfn.XLOOKUP(Tabla20[[#This Row],[NOMBRE Y APELLIDO]],TFECHAS[NOMBRE Y APELLIDO],TFECHAS[DESDE]),"")</f>
        <v/>
      </c>
      <c r="N647" s="35" t="str">
        <f>IF(Tabla20[[#This Row],[TIPO]]="Temporales",_xlfn.XLOOKUP(Tabla20[[#This Row],[NOMBRE Y APELLIDO]],TFECHAS[NOMBRE Y APELLIDO],TFECHAS[HASTA]),"")</f>
        <v/>
      </c>
      <c r="O647" s="39">
        <f>_xlfn.XLOOKUP(Tabla20[[#This Row],[COD]],TMES[COD],TMES[sbruto])</f>
        <v>22000</v>
      </c>
      <c r="P647" s="44">
        <f>_xlfn.XLOOKUP(Tabla20[[#This Row],[COD]],TMES[COD],TMES[ISR])</f>
        <v>0</v>
      </c>
      <c r="Q647" s="40">
        <f>_xlfn.XLOOKUP(Tabla20[[#This Row],[COD]],TMES[COD],TMES[SFS])</f>
        <v>668.8</v>
      </c>
      <c r="R647" s="40">
        <f>_xlfn.XLOOKUP(Tabla20[[#This Row],[COD]],TMES[COD],TMES[AFP])</f>
        <v>631.4</v>
      </c>
      <c r="S647" s="40">
        <f>Tabla20[[#This Row],[sbruto]]-SUM(Tabla20[[#This Row],[ISR]:[AFP]])-Tabla20[[#This Row],[sneto]]</f>
        <v>12021.779999999999</v>
      </c>
      <c r="T647" s="40">
        <f>_xlfn.XLOOKUP(Tabla20[[#This Row],[COD]],TMES[COD],TMES[sneto])</f>
        <v>8678.02</v>
      </c>
      <c r="U647" s="28" t="str">
        <f>_xlfn.XLOOKUP(Tabla20[[#This Row],[cedula]],Tabla11[Numero Documento],Tabla11[GEN])</f>
        <v>F</v>
      </c>
      <c r="V647" s="29" t="str">
        <f>_xlfn.XLOOKUP(Tabla20[[#This Row],[cedula]],TMODELO[Numero Documento],TMODELO[Lugar Funciones Codigo])</f>
        <v>01.83.02.00.01</v>
      </c>
    </row>
    <row r="648" spans="1:22" hidden="1">
      <c r="A648" s="38" t="s">
        <v>3052</v>
      </c>
      <c r="B648" s="38" t="s">
        <v>11</v>
      </c>
      <c r="C648" s="38" t="s">
        <v>3102</v>
      </c>
      <c r="D648" s="38" t="str">
        <f>Tabla20[[#This Row],[cedula]]&amp;Tabla20[[#This Row],[ctapresup]]</f>
        <v>059001538332.1.1.1.01</v>
      </c>
      <c r="E648" s="38" t="s">
        <v>2601</v>
      </c>
      <c r="F648" s="38" t="str">
        <f>_xlfn.XLOOKUP(Tabla20[[#This Row],[cedula]],TMODELO[Numero Documento],TMODELO[Empleado])</f>
        <v>EMILIO ANTONIO PORTORREAL GIL</v>
      </c>
      <c r="G648" s="38" t="str">
        <f>_xlfn.XLOOKUP(Tabla20[[#This Row],[cedula]],TMODELO[Numero Documento],TMODELO[Cargo])</f>
        <v>VIGILANTE</v>
      </c>
      <c r="H648" s="38" t="str">
        <f>_xlfn.XLOOKUP(Tabla20[[#This Row],[cedula]],TMODELO[Numero Documento],TMODELO[Lugar Funciones])</f>
        <v>TEATRO NACIONAL</v>
      </c>
      <c r="I648" s="45" t="str">
        <f>_xlfn.XLOOKUP(Tabla20[[#This Row],[cedula]],TCARRERA[CEDULA],TCARRERA[CATEGORIA DEL SERVIDOR],"")</f>
        <v/>
      </c>
      <c r="J648" s="45" t="str">
        <f>Tabla20[[#This Row],[TIPO]]</f>
        <v>FIJO</v>
      </c>
      <c r="K64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8" s="31" t="str">
        <f>IF(Tabla20[[#This Row],[CARRERA]]="CARRERA ADMINISTRATIVA",Tabla20[[#This Row],[CARRERA]],Tabla20[[#This Row],[STATUS]])</f>
        <v>ESTATUTO SIMPLIFICADO</v>
      </c>
      <c r="M648" s="34" t="str">
        <f>IF(Tabla20[[#This Row],[TIPO]]="Temporales",_xlfn.XLOOKUP(Tabla20[[#This Row],[NOMBRE Y APELLIDO]],TFECHAS[NOMBRE Y APELLIDO],TFECHAS[DESDE]),"")</f>
        <v/>
      </c>
      <c r="N648" s="34" t="str">
        <f>IF(Tabla20[[#This Row],[TIPO]]="Temporales",_xlfn.XLOOKUP(Tabla20[[#This Row],[NOMBRE Y APELLIDO]],TFECHAS[NOMBRE Y APELLIDO],TFECHAS[HASTA]),"")</f>
        <v/>
      </c>
      <c r="O648" s="39">
        <f>_xlfn.XLOOKUP(Tabla20[[#This Row],[COD]],TMES[COD],TMES[sbruto])</f>
        <v>20000</v>
      </c>
      <c r="P648" s="41">
        <f>_xlfn.XLOOKUP(Tabla20[[#This Row],[COD]],TMES[COD],TMES[ISR])</f>
        <v>0</v>
      </c>
      <c r="Q648" s="40">
        <f>_xlfn.XLOOKUP(Tabla20[[#This Row],[COD]],TMES[COD],TMES[SFS])</f>
        <v>608</v>
      </c>
      <c r="R648" s="40">
        <f>_xlfn.XLOOKUP(Tabla20[[#This Row],[COD]],TMES[COD],TMES[AFP])</f>
        <v>574</v>
      </c>
      <c r="S648" s="40">
        <f>Tabla20[[#This Row],[sbruto]]-SUM(Tabla20[[#This Row],[ISR]:[AFP]])-Tabla20[[#This Row],[sneto]]</f>
        <v>4334.92</v>
      </c>
      <c r="T648" s="40">
        <f>_xlfn.XLOOKUP(Tabla20[[#This Row],[COD]],TMES[COD],TMES[sneto])</f>
        <v>14483.08</v>
      </c>
      <c r="U648" s="28" t="str">
        <f>_xlfn.XLOOKUP(Tabla20[[#This Row],[cedula]],Tabla11[Numero Documento],Tabla11[GEN])</f>
        <v>M</v>
      </c>
      <c r="V648" s="29" t="str">
        <f>_xlfn.XLOOKUP(Tabla20[[#This Row],[cedula]],TMODELO[Numero Documento],TMODELO[Lugar Funciones Codigo])</f>
        <v>01.83.02.00.01</v>
      </c>
    </row>
    <row r="649" spans="1:22">
      <c r="A649" s="38" t="s">
        <v>3051</v>
      </c>
      <c r="B649" s="38" t="s">
        <v>4793</v>
      </c>
      <c r="C649" s="38" t="s">
        <v>3088</v>
      </c>
      <c r="D649" s="38" t="str">
        <f>Tabla20[[#This Row],[cedula]]&amp;Tabla20[[#This Row],[ctapresup]]</f>
        <v>001165140922.1.1.2.08</v>
      </c>
      <c r="E649" s="38" t="s">
        <v>2852</v>
      </c>
      <c r="F649" s="38" t="str">
        <f>_xlfn.XLOOKUP(Tabla20[[#This Row],[cedula]],TMODELO[Numero Documento],TMODELO[Empleado])</f>
        <v>MILTON CRUZ SANCHEZ</v>
      </c>
      <c r="G649" s="38" t="str">
        <f>_xlfn.XLOOKUP(Tabla20[[#This Row],[cedula]],TMODELO[Numero Documento],TMODELO[Cargo])</f>
        <v>DIRECTOR (A) TECNICO (A)</v>
      </c>
      <c r="H649" s="38" t="str">
        <f>_xlfn.XLOOKUP(Tabla20[[#This Row],[cedula]],TMODELO[Numero Documento],TMODELO[Lugar Funciones])</f>
        <v>TEATRO NACIONAL</v>
      </c>
      <c r="I649" s="45" t="str">
        <f>_xlfn.XLOOKUP(Tabla20[[#This Row],[cedula]],TCARRERA[CEDULA],TCARRERA[CATEGORIA DEL SERVIDOR],"")</f>
        <v/>
      </c>
      <c r="J649" s="45" t="str">
        <f>Tabla20[[#This Row],[TIPO]]</f>
        <v>TEMPORALES</v>
      </c>
      <c r="K6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49" s="24" t="str">
        <f>IF(Tabla20[[#This Row],[CARRERA]]="CARRERA ADMINISTRATIVA",Tabla20[[#This Row],[CARRERA]],Tabla20[[#This Row],[STATUS]])</f>
        <v>TEMPORALES</v>
      </c>
      <c r="M649" s="35">
        <f>IF(Tabla20[[#This Row],[TIPO]]="Temporales",_xlfn.XLOOKUP(Tabla20[[#This Row],[NOMBRE Y APELLIDO]],TFECHAS[NOMBRE Y APELLIDO],TFECHAS[DESDE]),"")</f>
        <v>44866</v>
      </c>
      <c r="N649" s="35">
        <f>IF(Tabla20[[#This Row],[TIPO]]="Temporales",_xlfn.XLOOKUP(Tabla20[[#This Row],[NOMBRE Y APELLIDO]],TFECHAS[NOMBRE Y APELLIDO],TFECHAS[HASTA]),"")</f>
        <v>45047</v>
      </c>
      <c r="O649" s="39">
        <f>_xlfn.XLOOKUP(Tabla20[[#This Row],[COD]],TMES[COD],TMES[sbruto])</f>
        <v>75000</v>
      </c>
      <c r="P649" s="44">
        <f>_xlfn.XLOOKUP(Tabla20[[#This Row],[COD]],TMES[COD],TMES[ISR])</f>
        <v>6309.38</v>
      </c>
      <c r="Q649" s="42">
        <f>_xlfn.XLOOKUP(Tabla20[[#This Row],[COD]],TMES[COD],TMES[SFS])</f>
        <v>2280</v>
      </c>
      <c r="R649" s="42">
        <f>_xlfn.XLOOKUP(Tabla20[[#This Row],[COD]],TMES[COD],TMES[AFP])</f>
        <v>2152.5</v>
      </c>
      <c r="S649" s="40">
        <f>Tabla20[[#This Row],[sbruto]]-SUM(Tabla20[[#This Row],[ISR]:[AFP]])-Tabla20[[#This Row],[sneto]]</f>
        <v>24.999999999992724</v>
      </c>
      <c r="T649" s="42">
        <f>_xlfn.XLOOKUP(Tabla20[[#This Row],[COD]],TMES[COD],TMES[sneto])</f>
        <v>64233.120000000003</v>
      </c>
      <c r="U649" s="28" t="str">
        <f>_xlfn.XLOOKUP(Tabla20[[#This Row],[cedula]],Tabla11[Numero Documento],Tabla11[GEN])</f>
        <v>M</v>
      </c>
      <c r="V649" s="29" t="str">
        <f>_xlfn.XLOOKUP(Tabla20[[#This Row],[cedula]],TMODELO[Numero Documento],TMODELO[Lugar Funciones Codigo])</f>
        <v>01.83.02.00.01</v>
      </c>
    </row>
    <row r="650" spans="1:22">
      <c r="A650" s="38" t="s">
        <v>3051</v>
      </c>
      <c r="B650" s="38" t="s">
        <v>4793</v>
      </c>
      <c r="C650" s="38" t="s">
        <v>3088</v>
      </c>
      <c r="D650" s="38" t="str">
        <f>Tabla20[[#This Row],[cedula]]&amp;Tabla20[[#This Row],[ctapresup]]</f>
        <v>001156892592.1.1.2.08</v>
      </c>
      <c r="E650" s="38" t="s">
        <v>3318</v>
      </c>
      <c r="F650" s="38" t="str">
        <f>_xlfn.XLOOKUP(Tabla20[[#This Row],[cedula]],TMODELO[Numero Documento],TMODELO[Empleado])</f>
        <v>ROSA MARIA ROSARIO CAMILO</v>
      </c>
      <c r="G650" s="38" t="str">
        <f>_xlfn.XLOOKUP(Tabla20[[#This Row],[cedula]],TMODELO[Numero Documento],TMODELO[Cargo])</f>
        <v>ANALISTA DE PLANIFICACION</v>
      </c>
      <c r="H650" s="38" t="str">
        <f>_xlfn.XLOOKUP(Tabla20[[#This Row],[cedula]],TMODELO[Numero Documento],TMODELO[Lugar Funciones])</f>
        <v>TEATRO NACIONAL</v>
      </c>
      <c r="I650" s="45" t="str">
        <f>_xlfn.XLOOKUP(Tabla20[[#This Row],[cedula]],TCARRERA[CEDULA],TCARRERA[CATEGORIA DEL SERVIDOR],"")</f>
        <v/>
      </c>
      <c r="J650" s="45" t="str">
        <f>Tabla20[[#This Row],[TIPO]]</f>
        <v>TEMPORALES</v>
      </c>
      <c r="K65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50" s="24" t="str">
        <f>IF(Tabla20[[#This Row],[CARRERA]]="CARRERA ADMINISTRATIVA",Tabla20[[#This Row],[CARRERA]],Tabla20[[#This Row],[STATUS]])</f>
        <v>TEMPORALES</v>
      </c>
      <c r="M650" s="35">
        <f>IF(Tabla20[[#This Row],[TIPO]]="Temporales",_xlfn.XLOOKUP(Tabla20[[#This Row],[NOMBRE Y APELLIDO]],TFECHAS[NOMBRE Y APELLIDO],TFECHAS[DESDE]),"")</f>
        <v>44835</v>
      </c>
      <c r="N650" s="35">
        <f>IF(Tabla20[[#This Row],[TIPO]]="Temporales",_xlfn.XLOOKUP(Tabla20[[#This Row],[NOMBRE Y APELLIDO]],TFECHAS[NOMBRE Y APELLIDO],TFECHAS[HASTA]),"")</f>
        <v>44986</v>
      </c>
      <c r="O650" s="39">
        <f>_xlfn.XLOOKUP(Tabla20[[#This Row],[COD]],TMES[COD],TMES[sbruto])</f>
        <v>70000</v>
      </c>
      <c r="P650" s="41">
        <f>_xlfn.XLOOKUP(Tabla20[[#This Row],[COD]],TMES[COD],TMES[ISR])</f>
        <v>5368.48</v>
      </c>
      <c r="Q650" s="40">
        <f>_xlfn.XLOOKUP(Tabla20[[#This Row],[COD]],TMES[COD],TMES[SFS])</f>
        <v>2128</v>
      </c>
      <c r="R650" s="40">
        <f>_xlfn.XLOOKUP(Tabla20[[#This Row],[COD]],TMES[COD],TMES[AFP])</f>
        <v>2009</v>
      </c>
      <c r="S650" s="40">
        <f>Tabla20[[#This Row],[sbruto]]-SUM(Tabla20[[#This Row],[ISR]:[AFP]])-Tabla20[[#This Row],[sneto]]</f>
        <v>25.000000000007276</v>
      </c>
      <c r="T650" s="40">
        <f>_xlfn.XLOOKUP(Tabla20[[#This Row],[COD]],TMES[COD],TMES[sneto])</f>
        <v>60469.52</v>
      </c>
      <c r="U650" s="28" t="str">
        <f>_xlfn.XLOOKUP(Tabla20[[#This Row],[cedula]],Tabla11[Numero Documento],Tabla11[GEN])</f>
        <v>F</v>
      </c>
      <c r="V650" s="29" t="str">
        <f>_xlfn.XLOOKUP(Tabla20[[#This Row],[cedula]],TMODELO[Numero Documento],TMODELO[Lugar Funciones Codigo])</f>
        <v>01.83.02.00.01</v>
      </c>
    </row>
    <row r="651" spans="1:22" hidden="1">
      <c r="A651" s="38" t="s">
        <v>3052</v>
      </c>
      <c r="B651" s="38" t="s">
        <v>11</v>
      </c>
      <c r="C651" s="38" t="s">
        <v>3102</v>
      </c>
      <c r="D651" s="38" t="str">
        <f>Tabla20[[#This Row],[cedula]]&amp;Tabla20[[#This Row],[ctapresup]]</f>
        <v>001164320552.1.1.1.01</v>
      </c>
      <c r="E651" s="38" t="s">
        <v>2683</v>
      </c>
      <c r="F651" s="38" t="str">
        <f>_xlfn.XLOOKUP(Tabla20[[#This Row],[cedula]],TMODELO[Numero Documento],TMODELO[Empleado])</f>
        <v>LUIS MARCELL RICART GRULLON</v>
      </c>
      <c r="G651" s="38" t="str">
        <f>_xlfn.XLOOKUP(Tabla20[[#This Row],[cedula]],TMODELO[Numero Documento],TMODELO[Cargo])</f>
        <v>DIRECTOR (A)</v>
      </c>
      <c r="H651" s="38" t="str">
        <f>_xlfn.XLOOKUP(Tabla20[[#This Row],[cedula]],TMODELO[Numero Documento],TMODELO[Lugar Funciones])</f>
        <v>GRAN TEATRO DEL CIBAO</v>
      </c>
      <c r="I651" s="45" t="str">
        <f>_xlfn.XLOOKUP(Tabla20[[#This Row],[cedula]],TCARRERA[CEDULA],TCARRERA[CATEGORIA DEL SERVIDOR],"")</f>
        <v/>
      </c>
      <c r="J651" s="45" t="str">
        <f>Tabla20[[#This Row],[TIPO]]</f>
        <v>FIJO</v>
      </c>
      <c r="K65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1" s="24" t="str">
        <f>IF(Tabla20[[#This Row],[CARRERA]]="CARRERA ADMINISTRATIVA",Tabla20[[#This Row],[CARRERA]],Tabla20[[#This Row],[STATUS]])</f>
        <v>FIJO</v>
      </c>
      <c r="M651" s="35" t="str">
        <f>IF(Tabla20[[#This Row],[TIPO]]="Temporales",_xlfn.XLOOKUP(Tabla20[[#This Row],[NOMBRE Y APELLIDO]],TFECHAS[NOMBRE Y APELLIDO],TFECHAS[DESDE]),"")</f>
        <v/>
      </c>
      <c r="N651" s="35" t="str">
        <f>IF(Tabla20[[#This Row],[TIPO]]="Temporales",_xlfn.XLOOKUP(Tabla20[[#This Row],[NOMBRE Y APELLIDO]],TFECHAS[NOMBRE Y APELLIDO],TFECHAS[HASTA]),"")</f>
        <v/>
      </c>
      <c r="O651" s="39">
        <f>_xlfn.XLOOKUP(Tabla20[[#This Row],[COD]],TMES[COD],TMES[sbruto])</f>
        <v>180000</v>
      </c>
      <c r="P651" s="44">
        <f>_xlfn.XLOOKUP(Tabla20[[#This Row],[COD]],TMES[COD],TMES[ISR])</f>
        <v>31055.42</v>
      </c>
      <c r="Q651" s="40">
        <f>_xlfn.XLOOKUP(Tabla20[[#This Row],[COD]],TMES[COD],TMES[SFS])</f>
        <v>4943.8</v>
      </c>
      <c r="R651" s="40">
        <f>_xlfn.XLOOKUP(Tabla20[[#This Row],[COD]],TMES[COD],TMES[AFP])</f>
        <v>5166</v>
      </c>
      <c r="S651" s="40">
        <f>Tabla20[[#This Row],[sbruto]]-SUM(Tabla20[[#This Row],[ISR]:[AFP]])-Tabla20[[#This Row],[sneto]]</f>
        <v>25</v>
      </c>
      <c r="T651" s="40">
        <f>_xlfn.XLOOKUP(Tabla20[[#This Row],[COD]],TMES[COD],TMES[sneto])</f>
        <v>138809.78</v>
      </c>
      <c r="U651" s="28" t="str">
        <f>_xlfn.XLOOKUP(Tabla20[[#This Row],[cedula]],Tabla11[Numero Documento],Tabla11[GEN])</f>
        <v>M</v>
      </c>
      <c r="V651" s="29" t="str">
        <f>_xlfn.XLOOKUP(Tabla20[[#This Row],[cedula]],TMODELO[Numero Documento],TMODELO[Lugar Funciones Codigo])</f>
        <v>01.83.02.00.02</v>
      </c>
    </row>
    <row r="652" spans="1:22" hidden="1">
      <c r="A652" s="38" t="s">
        <v>3052</v>
      </c>
      <c r="B652" s="38" t="s">
        <v>11</v>
      </c>
      <c r="C652" s="38" t="s">
        <v>3102</v>
      </c>
      <c r="D652" s="38" t="str">
        <f>Tabla20[[#This Row],[cedula]]&amp;Tabla20[[#This Row],[ctapresup]]</f>
        <v>001190770302.1.1.1.01</v>
      </c>
      <c r="E652" s="38" t="s">
        <v>2684</v>
      </c>
      <c r="F652" s="38" t="str">
        <f>_xlfn.XLOOKUP(Tabla20[[#This Row],[cedula]],TMODELO[Numero Documento],TMODELO[Empleado])</f>
        <v>MANUEL ALEJANDRO BASURTO LOMBA</v>
      </c>
      <c r="G652" s="38" t="str">
        <f>_xlfn.XLOOKUP(Tabla20[[#This Row],[cedula]],TMODELO[Numero Documento],TMODELO[Cargo])</f>
        <v>ASESOR CULTURAL</v>
      </c>
      <c r="H652" s="38" t="str">
        <f>_xlfn.XLOOKUP(Tabla20[[#This Row],[cedula]],TMODELO[Numero Documento],TMODELO[Lugar Funciones])</f>
        <v>GRAN TEATRO DEL CIBAO</v>
      </c>
      <c r="I652" s="45" t="str">
        <f>_xlfn.XLOOKUP(Tabla20[[#This Row],[cedula]],TCARRERA[CEDULA],TCARRERA[CATEGORIA DEL SERVIDOR],"")</f>
        <v/>
      </c>
      <c r="J652" s="45" t="str">
        <f>Tabla20[[#This Row],[TIPO]]</f>
        <v>FIJO</v>
      </c>
      <c r="K6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652" s="24" t="str">
        <f>IF(Tabla20[[#This Row],[CARRERA]]="CARRERA ADMINISTRATIVA",Tabla20[[#This Row],[CARRERA]],Tabla20[[#This Row],[STATUS]])</f>
        <v>EMPLEADO DE CONFIANZA</v>
      </c>
      <c r="M652" s="34" t="str">
        <f>IF(Tabla20[[#This Row],[TIPO]]="Temporales",_xlfn.XLOOKUP(Tabla20[[#This Row],[NOMBRE Y APELLIDO]],TFECHAS[NOMBRE Y APELLIDO],TFECHAS[DESDE]),"")</f>
        <v/>
      </c>
      <c r="N652" s="34" t="str">
        <f>IF(Tabla20[[#This Row],[TIPO]]="Temporales",_xlfn.XLOOKUP(Tabla20[[#This Row],[NOMBRE Y APELLIDO]],TFECHAS[NOMBRE Y APELLIDO],TFECHAS[HASTA]),"")</f>
        <v/>
      </c>
      <c r="O652" s="39">
        <f>_xlfn.XLOOKUP(Tabla20[[#This Row],[COD]],TMES[COD],TMES[sbruto])</f>
        <v>100000</v>
      </c>
      <c r="P652" s="41">
        <f>_xlfn.XLOOKUP(Tabla20[[#This Row],[COD]],TMES[COD],TMES[ISR])</f>
        <v>12105.37</v>
      </c>
      <c r="Q652" s="40">
        <f>_xlfn.XLOOKUP(Tabla20[[#This Row],[COD]],TMES[COD],TMES[SFS])</f>
        <v>3040</v>
      </c>
      <c r="R652" s="40">
        <f>_xlfn.XLOOKUP(Tabla20[[#This Row],[COD]],TMES[COD],TMES[AFP])</f>
        <v>2870</v>
      </c>
      <c r="S652" s="40">
        <f>Tabla20[[#This Row],[sbruto]]-SUM(Tabla20[[#This Row],[ISR]:[AFP]])-Tabla20[[#This Row],[sneto]]</f>
        <v>25</v>
      </c>
      <c r="T652" s="40">
        <f>_xlfn.XLOOKUP(Tabla20[[#This Row],[COD]],TMES[COD],TMES[sneto])</f>
        <v>81959.63</v>
      </c>
      <c r="U652" s="28" t="str">
        <f>_xlfn.XLOOKUP(Tabla20[[#This Row],[cedula]],Tabla11[Numero Documento],Tabla11[GEN])</f>
        <v>M</v>
      </c>
      <c r="V652" s="29" t="str">
        <f>_xlfn.XLOOKUP(Tabla20[[#This Row],[cedula]],TMODELO[Numero Documento],TMODELO[Lugar Funciones Codigo])</f>
        <v>01.83.02.00.02</v>
      </c>
    </row>
    <row r="653" spans="1:22" hidden="1">
      <c r="A653" s="38" t="s">
        <v>3052</v>
      </c>
      <c r="B653" s="38" t="s">
        <v>11</v>
      </c>
      <c r="C653" s="38" t="s">
        <v>3102</v>
      </c>
      <c r="D653" s="38" t="str">
        <f>Tabla20[[#This Row],[cedula]]&amp;Tabla20[[#This Row],[ctapresup]]</f>
        <v>001128382482.1.1.1.01</v>
      </c>
      <c r="E653" s="38" t="s">
        <v>2564</v>
      </c>
      <c r="F653" s="38" t="str">
        <f>_xlfn.XLOOKUP(Tabla20[[#This Row],[cedula]],TMODELO[Numero Documento],TMODELO[Empleado])</f>
        <v>AMERIS ALEJANDRA CEPEDA SANCHEZ</v>
      </c>
      <c r="G653" s="38" t="str">
        <f>_xlfn.XLOOKUP(Tabla20[[#This Row],[cedula]],TMODELO[Numero Documento],TMODELO[Cargo])</f>
        <v>ASESOR CULTURAL</v>
      </c>
      <c r="H653" s="38" t="str">
        <f>_xlfn.XLOOKUP(Tabla20[[#This Row],[cedula]],TMODELO[Numero Documento],TMODELO[Lugar Funciones])</f>
        <v>GRAN TEATRO DEL CIBAO</v>
      </c>
      <c r="I653" s="45" t="str">
        <f>_xlfn.XLOOKUP(Tabla20[[#This Row],[cedula]],TCARRERA[CEDULA],TCARRERA[CATEGORIA DEL SERVIDOR],"")</f>
        <v/>
      </c>
      <c r="J653" s="45" t="str">
        <f>Tabla20[[#This Row],[TIPO]]</f>
        <v>FIJO</v>
      </c>
      <c r="K65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653" s="24" t="str">
        <f>IF(Tabla20[[#This Row],[CARRERA]]="CARRERA ADMINISTRATIVA",Tabla20[[#This Row],[CARRERA]],Tabla20[[#This Row],[STATUS]])</f>
        <v>EMPLEADO DE CONFIANZA</v>
      </c>
      <c r="M653" s="35" t="str">
        <f>IF(Tabla20[[#This Row],[TIPO]]="Temporales",_xlfn.XLOOKUP(Tabla20[[#This Row],[NOMBRE Y APELLIDO]],TFECHAS[NOMBRE Y APELLIDO],TFECHAS[DESDE]),"")</f>
        <v/>
      </c>
      <c r="N653" s="35" t="str">
        <f>IF(Tabla20[[#This Row],[TIPO]]="Temporales",_xlfn.XLOOKUP(Tabla20[[#This Row],[NOMBRE Y APELLIDO]],TFECHAS[NOMBRE Y APELLIDO],TFECHAS[HASTA]),"")</f>
        <v/>
      </c>
      <c r="O653" s="39">
        <f>_xlfn.XLOOKUP(Tabla20[[#This Row],[COD]],TMES[COD],TMES[sbruto])</f>
        <v>50000</v>
      </c>
      <c r="P653" s="41">
        <f>_xlfn.XLOOKUP(Tabla20[[#This Row],[COD]],TMES[COD],TMES[ISR])</f>
        <v>1854</v>
      </c>
      <c r="Q653" s="40">
        <f>_xlfn.XLOOKUP(Tabla20[[#This Row],[COD]],TMES[COD],TMES[SFS])</f>
        <v>1520</v>
      </c>
      <c r="R653" s="40">
        <f>_xlfn.XLOOKUP(Tabla20[[#This Row],[COD]],TMES[COD],TMES[AFP])</f>
        <v>1435</v>
      </c>
      <c r="S653" s="40">
        <f>Tabla20[[#This Row],[sbruto]]-SUM(Tabla20[[#This Row],[ISR]:[AFP]])-Tabla20[[#This Row],[sneto]]</f>
        <v>25</v>
      </c>
      <c r="T653" s="40">
        <f>_xlfn.XLOOKUP(Tabla20[[#This Row],[COD]],TMES[COD],TMES[sneto])</f>
        <v>45166</v>
      </c>
      <c r="U653" s="28" t="str">
        <f>_xlfn.XLOOKUP(Tabla20[[#This Row],[cedula]],Tabla11[Numero Documento],Tabla11[GEN])</f>
        <v>F</v>
      </c>
      <c r="V653" s="29" t="str">
        <f>_xlfn.XLOOKUP(Tabla20[[#This Row],[cedula]],TMODELO[Numero Documento],TMODELO[Lugar Funciones Codigo])</f>
        <v>01.83.02.00.02</v>
      </c>
    </row>
    <row r="654" spans="1:22" hidden="1">
      <c r="A654" s="38" t="s">
        <v>3052</v>
      </c>
      <c r="B654" s="38" t="s">
        <v>11</v>
      </c>
      <c r="C654" s="38" t="s">
        <v>3102</v>
      </c>
      <c r="D654" s="38" t="str">
        <f>Tabla20[[#This Row],[cedula]]&amp;Tabla20[[#This Row],[ctapresup]]</f>
        <v>031010941042.1.1.1.01</v>
      </c>
      <c r="E654" s="38" t="s">
        <v>2677</v>
      </c>
      <c r="F654" s="38" t="str">
        <f>_xlfn.XLOOKUP(Tabla20[[#This Row],[cedula]],TMODELO[Numero Documento],TMODELO[Empleado])</f>
        <v>LISANDRA ALTAGRACIA CRUZ RODRIGUEZ</v>
      </c>
      <c r="G654" s="38" t="str">
        <f>_xlfn.XLOOKUP(Tabla20[[#This Row],[cedula]],TMODELO[Numero Documento],TMODELO[Cargo])</f>
        <v>COORDINADOR (A)</v>
      </c>
      <c r="H654" s="38" t="str">
        <f>_xlfn.XLOOKUP(Tabla20[[#This Row],[cedula]],TMODELO[Numero Documento],TMODELO[Lugar Funciones])</f>
        <v>GRAN TEATRO DEL CIBAO</v>
      </c>
      <c r="I654" s="45" t="str">
        <f>_xlfn.XLOOKUP(Tabla20[[#This Row],[cedula]],TCARRERA[CEDULA],TCARRERA[CATEGORIA DEL SERVIDOR],"")</f>
        <v/>
      </c>
      <c r="J654" s="45" t="str">
        <f>Tabla20[[#This Row],[TIPO]]</f>
        <v>FIJO</v>
      </c>
      <c r="K65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4" s="24" t="str">
        <f>IF(Tabla20[[#This Row],[CARRERA]]="CARRERA ADMINISTRATIVA",Tabla20[[#This Row],[CARRERA]],Tabla20[[#This Row],[STATUS]])</f>
        <v>FIJO</v>
      </c>
      <c r="M654" s="35" t="str">
        <f>IF(Tabla20[[#This Row],[TIPO]]="Temporales",_xlfn.XLOOKUP(Tabla20[[#This Row],[NOMBRE Y APELLIDO]],TFECHAS[NOMBRE Y APELLIDO],TFECHAS[DESDE]),"")</f>
        <v/>
      </c>
      <c r="N654" s="35" t="str">
        <f>IF(Tabla20[[#This Row],[TIPO]]="Temporales",_xlfn.XLOOKUP(Tabla20[[#This Row],[NOMBRE Y APELLIDO]],TFECHAS[NOMBRE Y APELLIDO],TFECHAS[HASTA]),"")</f>
        <v/>
      </c>
      <c r="O654" s="39">
        <f>_xlfn.XLOOKUP(Tabla20[[#This Row],[COD]],TMES[COD],TMES[sbruto])</f>
        <v>45000</v>
      </c>
      <c r="P654" s="44">
        <f>_xlfn.XLOOKUP(Tabla20[[#This Row],[COD]],TMES[COD],TMES[ISR])</f>
        <v>921.46</v>
      </c>
      <c r="Q654" s="40">
        <f>_xlfn.XLOOKUP(Tabla20[[#This Row],[COD]],TMES[COD],TMES[SFS])</f>
        <v>1368</v>
      </c>
      <c r="R654" s="40">
        <f>_xlfn.XLOOKUP(Tabla20[[#This Row],[COD]],TMES[COD],TMES[AFP])</f>
        <v>1291.5</v>
      </c>
      <c r="S654" s="40">
        <f>Tabla20[[#This Row],[sbruto]]-SUM(Tabla20[[#This Row],[ISR]:[AFP]])-Tabla20[[#This Row],[sneto]]</f>
        <v>1837.4500000000044</v>
      </c>
      <c r="T654" s="40">
        <f>_xlfn.XLOOKUP(Tabla20[[#This Row],[COD]],TMES[COD],TMES[sneto])</f>
        <v>39581.589999999997</v>
      </c>
      <c r="U654" s="28" t="str">
        <f>_xlfn.XLOOKUP(Tabla20[[#This Row],[cedula]],Tabla11[Numero Documento],Tabla11[GEN])</f>
        <v>F</v>
      </c>
      <c r="V654" s="29" t="str">
        <f>_xlfn.XLOOKUP(Tabla20[[#This Row],[cedula]],TMODELO[Numero Documento],TMODELO[Lugar Funciones Codigo])</f>
        <v>01.83.02.00.02</v>
      </c>
    </row>
    <row r="655" spans="1:22" hidden="1">
      <c r="A655" s="38" t="s">
        <v>3052</v>
      </c>
      <c r="B655" s="38" t="s">
        <v>11</v>
      </c>
      <c r="C655" s="38" t="s">
        <v>3102</v>
      </c>
      <c r="D655" s="38" t="str">
        <f>Tabla20[[#This Row],[cedula]]&amp;Tabla20[[#This Row],[ctapresup]]</f>
        <v>031003787062.1.1.1.01</v>
      </c>
      <c r="E655" s="38" t="s">
        <v>2728</v>
      </c>
      <c r="F655" s="38" t="str">
        <f>_xlfn.XLOOKUP(Tabla20[[#This Row],[cedula]],TMODELO[Numero Documento],TMODELO[Empleado])</f>
        <v>VINICIO ANTONIO PONS PEÑA</v>
      </c>
      <c r="G655" s="38" t="str">
        <f>_xlfn.XLOOKUP(Tabla20[[#This Row],[cedula]],TMODELO[Numero Documento],TMODELO[Cargo])</f>
        <v>ENCARGADO TECNICO</v>
      </c>
      <c r="H655" s="38" t="str">
        <f>_xlfn.XLOOKUP(Tabla20[[#This Row],[cedula]],TMODELO[Numero Documento],TMODELO[Lugar Funciones])</f>
        <v>GRAN TEATRO DEL CIBAO</v>
      </c>
      <c r="I655" s="45" t="str">
        <f>_xlfn.XLOOKUP(Tabla20[[#This Row],[cedula]],TCARRERA[CEDULA],TCARRERA[CATEGORIA DEL SERVIDOR],"")</f>
        <v/>
      </c>
      <c r="J655" s="45" t="str">
        <f>Tabla20[[#This Row],[TIPO]]</f>
        <v>FIJO</v>
      </c>
      <c r="K6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5" s="24" t="str">
        <f>IF(Tabla20[[#This Row],[CARRERA]]="CARRERA ADMINISTRATIVA",Tabla20[[#This Row],[CARRERA]],Tabla20[[#This Row],[STATUS]])</f>
        <v>FIJO</v>
      </c>
      <c r="M655" s="35" t="str">
        <f>IF(Tabla20[[#This Row],[TIPO]]="Temporales",_xlfn.XLOOKUP(Tabla20[[#This Row],[NOMBRE Y APELLIDO]],TFECHAS[NOMBRE Y APELLIDO],TFECHAS[DESDE]),"")</f>
        <v/>
      </c>
      <c r="N655" s="35" t="str">
        <f>IF(Tabla20[[#This Row],[TIPO]]="Temporales",_xlfn.XLOOKUP(Tabla20[[#This Row],[NOMBRE Y APELLIDO]],TFECHAS[NOMBRE Y APELLIDO],TFECHAS[HASTA]),"")</f>
        <v/>
      </c>
      <c r="O655" s="39">
        <f>_xlfn.XLOOKUP(Tabla20[[#This Row],[COD]],TMES[COD],TMES[sbruto])</f>
        <v>45000</v>
      </c>
      <c r="P655" s="44">
        <f>_xlfn.XLOOKUP(Tabla20[[#This Row],[COD]],TMES[COD],TMES[ISR])</f>
        <v>1148.33</v>
      </c>
      <c r="Q655" s="40">
        <f>_xlfn.XLOOKUP(Tabla20[[#This Row],[COD]],TMES[COD],TMES[SFS])</f>
        <v>1368</v>
      </c>
      <c r="R655" s="40">
        <f>_xlfn.XLOOKUP(Tabla20[[#This Row],[COD]],TMES[COD],TMES[AFP])</f>
        <v>1291.5</v>
      </c>
      <c r="S655" s="40">
        <f>Tabla20[[#This Row],[sbruto]]-SUM(Tabla20[[#This Row],[ISR]:[AFP]])-Tabla20[[#This Row],[sneto]]</f>
        <v>75</v>
      </c>
      <c r="T655" s="40">
        <f>_xlfn.XLOOKUP(Tabla20[[#This Row],[COD]],TMES[COD],TMES[sneto])</f>
        <v>41117.17</v>
      </c>
      <c r="U655" s="28" t="str">
        <f>_xlfn.XLOOKUP(Tabla20[[#This Row],[cedula]],Tabla11[Numero Documento],Tabla11[GEN])</f>
        <v>M</v>
      </c>
      <c r="V655" s="29" t="str">
        <f>_xlfn.XLOOKUP(Tabla20[[#This Row],[cedula]],TMODELO[Numero Documento],TMODELO[Lugar Funciones Codigo])</f>
        <v>01.83.02.00.02</v>
      </c>
    </row>
    <row r="656" spans="1:22" hidden="1">
      <c r="A656" s="38" t="s">
        <v>3052</v>
      </c>
      <c r="B656" s="38" t="s">
        <v>11</v>
      </c>
      <c r="C656" s="38" t="s">
        <v>3102</v>
      </c>
      <c r="D656" s="38" t="str">
        <f>Tabla20[[#This Row],[cedula]]&amp;Tabla20[[#This Row],[ctapresup]]</f>
        <v>031043291192.1.1.1.01</v>
      </c>
      <c r="E656" s="38" t="s">
        <v>2620</v>
      </c>
      <c r="F656" s="38" t="str">
        <f>_xlfn.XLOOKUP(Tabla20[[#This Row],[cedula]],TMODELO[Numero Documento],TMODELO[Empleado])</f>
        <v>FRANCISCO ANTONIO CAPELLAN ORTEGA</v>
      </c>
      <c r="G656" s="38" t="str">
        <f>_xlfn.XLOOKUP(Tabla20[[#This Row],[cedula]],TMODELO[Numero Documento],TMODELO[Cargo])</f>
        <v>ELECTRICISTA</v>
      </c>
      <c r="H656" s="38" t="str">
        <f>_xlfn.XLOOKUP(Tabla20[[#This Row],[cedula]],TMODELO[Numero Documento],TMODELO[Lugar Funciones])</f>
        <v>GRAN TEATRO DEL CIBAO</v>
      </c>
      <c r="I656" s="45" t="str">
        <f>_xlfn.XLOOKUP(Tabla20[[#This Row],[cedula]],TCARRERA[CEDULA],TCARRERA[CATEGORIA DEL SERVIDOR],"")</f>
        <v/>
      </c>
      <c r="J656" s="45" t="str">
        <f>Tabla20[[#This Row],[TIPO]]</f>
        <v>FIJO</v>
      </c>
      <c r="K6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56" s="31" t="str">
        <f>IF(Tabla20[[#This Row],[CARRERA]]="CARRERA ADMINISTRATIVA",Tabla20[[#This Row],[CARRERA]],Tabla20[[#This Row],[STATUS]])</f>
        <v>ESTATUTO SIMPLIFICADO</v>
      </c>
      <c r="M656" s="34" t="str">
        <f>IF(Tabla20[[#This Row],[TIPO]]="Temporales",_xlfn.XLOOKUP(Tabla20[[#This Row],[NOMBRE Y APELLIDO]],TFECHAS[NOMBRE Y APELLIDO],TFECHAS[DESDE]),"")</f>
        <v/>
      </c>
      <c r="N656" s="34" t="str">
        <f>IF(Tabla20[[#This Row],[TIPO]]="Temporales",_xlfn.XLOOKUP(Tabla20[[#This Row],[NOMBRE Y APELLIDO]],TFECHAS[NOMBRE Y APELLIDO],TFECHAS[HASTA]),"")</f>
        <v/>
      </c>
      <c r="O656" s="39">
        <f>_xlfn.XLOOKUP(Tabla20[[#This Row],[COD]],TMES[COD],TMES[sbruto])</f>
        <v>32000</v>
      </c>
      <c r="P656" s="40">
        <f>_xlfn.XLOOKUP(Tabla20[[#This Row],[COD]],TMES[COD],TMES[ISR])</f>
        <v>0</v>
      </c>
      <c r="Q656" s="40">
        <f>_xlfn.XLOOKUP(Tabla20[[#This Row],[COD]],TMES[COD],TMES[SFS])</f>
        <v>972.8</v>
      </c>
      <c r="R656" s="40">
        <f>_xlfn.XLOOKUP(Tabla20[[#This Row],[COD]],TMES[COD],TMES[AFP])</f>
        <v>918.4</v>
      </c>
      <c r="S656" s="40">
        <f>Tabla20[[#This Row],[sbruto]]-SUM(Tabla20[[#This Row],[ISR]:[AFP]])-Tabla20[[#This Row],[sneto]]</f>
        <v>25</v>
      </c>
      <c r="T656" s="40">
        <f>_xlfn.XLOOKUP(Tabla20[[#This Row],[COD]],TMES[COD],TMES[sneto])</f>
        <v>30083.8</v>
      </c>
      <c r="U656" s="28" t="str">
        <f>_xlfn.XLOOKUP(Tabla20[[#This Row],[cedula]],Tabla11[Numero Documento],Tabla11[GEN])</f>
        <v>M</v>
      </c>
      <c r="V656" s="29" t="str">
        <f>_xlfn.XLOOKUP(Tabla20[[#This Row],[cedula]],TMODELO[Numero Documento],TMODELO[Lugar Funciones Codigo])</f>
        <v>01.83.02.00.02</v>
      </c>
    </row>
    <row r="657" spans="1:22" hidden="1">
      <c r="A657" s="38" t="s">
        <v>3052</v>
      </c>
      <c r="B657" s="38" t="s">
        <v>11</v>
      </c>
      <c r="C657" s="38" t="s">
        <v>3102</v>
      </c>
      <c r="D657" s="38" t="str">
        <f>Tabla20[[#This Row],[cedula]]&amp;Tabla20[[#This Row],[ctapresup]]</f>
        <v>031009457772.1.1.1.01</v>
      </c>
      <c r="E657" s="38" t="s">
        <v>2557</v>
      </c>
      <c r="F657" s="38" t="str">
        <f>_xlfn.XLOOKUP(Tabla20[[#This Row],[cedula]],TMODELO[Numero Documento],TMODELO[Empleado])</f>
        <v>ADALBERTO RAFAEL RODRIGUEZ</v>
      </c>
      <c r="G657" s="38" t="str">
        <f>_xlfn.XLOOKUP(Tabla20[[#This Row],[cedula]],TMODELO[Numero Documento],TMODELO[Cargo])</f>
        <v>TECNICO SONIDO</v>
      </c>
      <c r="H657" s="38" t="str">
        <f>_xlfn.XLOOKUP(Tabla20[[#This Row],[cedula]],TMODELO[Numero Documento],TMODELO[Lugar Funciones])</f>
        <v>GRAN TEATRO DEL CIBAO</v>
      </c>
      <c r="I657" s="45" t="str">
        <f>_xlfn.XLOOKUP(Tabla20[[#This Row],[cedula]],TCARRERA[CEDULA],TCARRERA[CATEGORIA DEL SERVIDOR],"")</f>
        <v/>
      </c>
      <c r="J657" s="45" t="str">
        <f>Tabla20[[#This Row],[TIPO]]</f>
        <v>FIJO</v>
      </c>
      <c r="K65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7" s="24" t="str">
        <f>IF(Tabla20[[#This Row],[CARRERA]]="CARRERA ADMINISTRATIVA",Tabla20[[#This Row],[CARRERA]],Tabla20[[#This Row],[STATUS]])</f>
        <v>FIJO</v>
      </c>
      <c r="M657" s="35" t="str">
        <f>IF(Tabla20[[#This Row],[TIPO]]="Temporales",_xlfn.XLOOKUP(Tabla20[[#This Row],[NOMBRE Y APELLIDO]],TFECHAS[NOMBRE Y APELLIDO],TFECHAS[DESDE]),"")</f>
        <v/>
      </c>
      <c r="N657" s="35" t="str">
        <f>IF(Tabla20[[#This Row],[TIPO]]="Temporales",_xlfn.XLOOKUP(Tabla20[[#This Row],[NOMBRE Y APELLIDO]],TFECHAS[NOMBRE Y APELLIDO],TFECHAS[HASTA]),"")</f>
        <v/>
      </c>
      <c r="O657" s="39">
        <f>_xlfn.XLOOKUP(Tabla20[[#This Row],[COD]],TMES[COD],TMES[sbruto])</f>
        <v>25000</v>
      </c>
      <c r="P657" s="42">
        <f>_xlfn.XLOOKUP(Tabla20[[#This Row],[COD]],TMES[COD],TMES[ISR])</f>
        <v>0</v>
      </c>
      <c r="Q657" s="40">
        <f>_xlfn.XLOOKUP(Tabla20[[#This Row],[COD]],TMES[COD],TMES[SFS])</f>
        <v>760</v>
      </c>
      <c r="R657" s="40">
        <f>_xlfn.XLOOKUP(Tabla20[[#This Row],[COD]],TMES[COD],TMES[AFP])</f>
        <v>717.5</v>
      </c>
      <c r="S657" s="40">
        <f>Tabla20[[#This Row],[sbruto]]-SUM(Tabla20[[#This Row],[ISR]:[AFP]])-Tabla20[[#This Row],[sneto]]</f>
        <v>375</v>
      </c>
      <c r="T657" s="40">
        <f>_xlfn.XLOOKUP(Tabla20[[#This Row],[COD]],TMES[COD],TMES[sneto])</f>
        <v>23147.5</v>
      </c>
      <c r="U657" s="28" t="str">
        <f>_xlfn.XLOOKUP(Tabla20[[#This Row],[cedula]],Tabla11[Numero Documento],Tabla11[GEN])</f>
        <v>M</v>
      </c>
      <c r="V657" s="29" t="str">
        <f>_xlfn.XLOOKUP(Tabla20[[#This Row],[cedula]],TMODELO[Numero Documento],TMODELO[Lugar Funciones Codigo])</f>
        <v>01.83.02.00.02</v>
      </c>
    </row>
    <row r="658" spans="1:22" hidden="1">
      <c r="A658" s="38" t="s">
        <v>3052</v>
      </c>
      <c r="B658" s="38" t="s">
        <v>11</v>
      </c>
      <c r="C658" s="38" t="s">
        <v>3102</v>
      </c>
      <c r="D658" s="38" t="str">
        <f>Tabla20[[#This Row],[cedula]]&amp;Tabla20[[#This Row],[ctapresup]]</f>
        <v>031045211862.1.1.1.01</v>
      </c>
      <c r="E658" s="38" t="s">
        <v>2632</v>
      </c>
      <c r="F658" s="38" t="str">
        <f>_xlfn.XLOOKUP(Tabla20[[#This Row],[cedula]],TMODELO[Numero Documento],TMODELO[Empleado])</f>
        <v>HANSEL ARIAS POLONIA</v>
      </c>
      <c r="G658" s="38" t="str">
        <f>_xlfn.XLOOKUP(Tabla20[[#This Row],[cedula]],TMODELO[Numero Documento],TMODELO[Cargo])</f>
        <v>ELECTRICISTA</v>
      </c>
      <c r="H658" s="38" t="str">
        <f>_xlfn.XLOOKUP(Tabla20[[#This Row],[cedula]],TMODELO[Numero Documento],TMODELO[Lugar Funciones])</f>
        <v>GRAN TEATRO DEL CIBAO</v>
      </c>
      <c r="I658" s="45" t="str">
        <f>_xlfn.XLOOKUP(Tabla20[[#This Row],[cedula]],TCARRERA[CEDULA],TCARRERA[CATEGORIA DEL SERVIDOR],"")</f>
        <v/>
      </c>
      <c r="J658" s="45" t="str">
        <f>Tabla20[[#This Row],[TIPO]]</f>
        <v>FIJO</v>
      </c>
      <c r="K6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58" s="24" t="str">
        <f>IF(Tabla20[[#This Row],[CARRERA]]="CARRERA ADMINISTRATIVA",Tabla20[[#This Row],[CARRERA]],Tabla20[[#This Row],[STATUS]])</f>
        <v>ESTATUTO SIMPLIFICADO</v>
      </c>
      <c r="M658" s="35" t="str">
        <f>IF(Tabla20[[#This Row],[TIPO]]="Temporales",_xlfn.XLOOKUP(Tabla20[[#This Row],[NOMBRE Y APELLIDO]],TFECHAS[NOMBRE Y APELLIDO],TFECHAS[DESDE]),"")</f>
        <v/>
      </c>
      <c r="N658" s="35" t="str">
        <f>IF(Tabla20[[#This Row],[TIPO]]="Temporales",_xlfn.XLOOKUP(Tabla20[[#This Row],[NOMBRE Y APELLIDO]],TFECHAS[NOMBRE Y APELLIDO],TFECHAS[HASTA]),"")</f>
        <v/>
      </c>
      <c r="O658" s="39">
        <f>_xlfn.XLOOKUP(Tabla20[[#This Row],[COD]],TMES[COD],TMES[sbruto])</f>
        <v>25000</v>
      </c>
      <c r="P658" s="41">
        <f>_xlfn.XLOOKUP(Tabla20[[#This Row],[COD]],TMES[COD],TMES[ISR])</f>
        <v>0</v>
      </c>
      <c r="Q658" s="40">
        <f>_xlfn.XLOOKUP(Tabla20[[#This Row],[COD]],TMES[COD],TMES[SFS])</f>
        <v>760</v>
      </c>
      <c r="R658" s="40">
        <f>_xlfn.XLOOKUP(Tabla20[[#This Row],[COD]],TMES[COD],TMES[AFP])</f>
        <v>717.5</v>
      </c>
      <c r="S658" s="40">
        <f>Tabla20[[#This Row],[sbruto]]-SUM(Tabla20[[#This Row],[ISR]:[AFP]])-Tabla20[[#This Row],[sneto]]</f>
        <v>25</v>
      </c>
      <c r="T658" s="40">
        <f>_xlfn.XLOOKUP(Tabla20[[#This Row],[COD]],TMES[COD],TMES[sneto])</f>
        <v>23497.5</v>
      </c>
      <c r="U658" s="28" t="str">
        <f>_xlfn.XLOOKUP(Tabla20[[#This Row],[cedula]],Tabla11[Numero Documento],Tabla11[GEN])</f>
        <v>M</v>
      </c>
      <c r="V658" s="29" t="str">
        <f>_xlfn.XLOOKUP(Tabla20[[#This Row],[cedula]],TMODELO[Numero Documento],TMODELO[Lugar Funciones Codigo])</f>
        <v>01.83.02.00.02</v>
      </c>
    </row>
    <row r="659" spans="1:22" hidden="1">
      <c r="A659" s="38" t="s">
        <v>3052</v>
      </c>
      <c r="B659" s="38" t="s">
        <v>11</v>
      </c>
      <c r="C659" s="38" t="s">
        <v>3102</v>
      </c>
      <c r="D659" s="38" t="str">
        <f>Tabla20[[#This Row],[cedula]]&amp;Tabla20[[#This Row],[ctapresup]]</f>
        <v>001022019282.1.1.1.01</v>
      </c>
      <c r="E659" s="38" t="s">
        <v>2693</v>
      </c>
      <c r="F659" s="38" t="str">
        <f>_xlfn.XLOOKUP(Tabla20[[#This Row],[cedula]],TMODELO[Numero Documento],TMODELO[Empleado])</f>
        <v>MODESTO ANTONIO FELIX</v>
      </c>
      <c r="G659" s="38" t="str">
        <f>_xlfn.XLOOKUP(Tabla20[[#This Row],[cedula]],TMODELO[Numero Documento],TMODELO[Cargo])</f>
        <v>TRAMOYISTA</v>
      </c>
      <c r="H659" s="38" t="str">
        <f>_xlfn.XLOOKUP(Tabla20[[#This Row],[cedula]],TMODELO[Numero Documento],TMODELO[Lugar Funciones])</f>
        <v>GRAN TEATRO DEL CIBAO</v>
      </c>
      <c r="I659" s="45" t="str">
        <f>_xlfn.XLOOKUP(Tabla20[[#This Row],[cedula]],TCARRERA[CEDULA],TCARRERA[CATEGORIA DEL SERVIDOR],"")</f>
        <v/>
      </c>
      <c r="J659" s="45" t="str">
        <f>Tabla20[[#This Row],[TIPO]]</f>
        <v>FIJO</v>
      </c>
      <c r="K65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59" s="24" t="str">
        <f>IF(Tabla20[[#This Row],[CARRERA]]="CARRERA ADMINISTRATIVA",Tabla20[[#This Row],[CARRERA]],Tabla20[[#This Row],[STATUS]])</f>
        <v>ESTATUTO SIMPLIFICADO</v>
      </c>
      <c r="M659" s="35" t="str">
        <f>IF(Tabla20[[#This Row],[TIPO]]="Temporales",_xlfn.XLOOKUP(Tabla20[[#This Row],[NOMBRE Y APELLIDO]],TFECHAS[NOMBRE Y APELLIDO],TFECHAS[DESDE]),"")</f>
        <v/>
      </c>
      <c r="N659" s="35" t="str">
        <f>IF(Tabla20[[#This Row],[TIPO]]="Temporales",_xlfn.XLOOKUP(Tabla20[[#This Row],[NOMBRE Y APELLIDO]],TFECHAS[NOMBRE Y APELLIDO],TFECHAS[HASTA]),"")</f>
        <v/>
      </c>
      <c r="O659" s="39">
        <f>_xlfn.XLOOKUP(Tabla20[[#This Row],[COD]],TMES[COD],TMES[sbruto])</f>
        <v>25000</v>
      </c>
      <c r="P659" s="41">
        <f>_xlfn.XLOOKUP(Tabla20[[#This Row],[COD]],TMES[COD],TMES[ISR])</f>
        <v>0</v>
      </c>
      <c r="Q659" s="40">
        <f>_xlfn.XLOOKUP(Tabla20[[#This Row],[COD]],TMES[COD],TMES[SFS])</f>
        <v>760</v>
      </c>
      <c r="R659" s="40">
        <f>_xlfn.XLOOKUP(Tabla20[[#This Row],[COD]],TMES[COD],TMES[AFP])</f>
        <v>717.5</v>
      </c>
      <c r="S659" s="40">
        <f>Tabla20[[#This Row],[sbruto]]-SUM(Tabla20[[#This Row],[ISR]:[AFP]])-Tabla20[[#This Row],[sneto]]</f>
        <v>1837.4500000000007</v>
      </c>
      <c r="T659" s="40">
        <f>_xlfn.XLOOKUP(Tabla20[[#This Row],[COD]],TMES[COD],TMES[sneto])</f>
        <v>21685.05</v>
      </c>
      <c r="U659" s="28" t="str">
        <f>_xlfn.XLOOKUP(Tabla20[[#This Row],[cedula]],Tabla11[Numero Documento],Tabla11[GEN])</f>
        <v>M</v>
      </c>
      <c r="V659" s="29" t="str">
        <f>_xlfn.XLOOKUP(Tabla20[[#This Row],[cedula]],TMODELO[Numero Documento],TMODELO[Lugar Funciones Codigo])</f>
        <v>01.83.02.00.02</v>
      </c>
    </row>
    <row r="660" spans="1:22" hidden="1">
      <c r="A660" s="38" t="s">
        <v>3052</v>
      </c>
      <c r="B660" s="38" t="s">
        <v>11</v>
      </c>
      <c r="C660" s="38" t="s">
        <v>3102</v>
      </c>
      <c r="D660" s="38" t="str">
        <f>Tabla20[[#This Row],[cedula]]&amp;Tabla20[[#This Row],[ctapresup]]</f>
        <v>031043593972.1.1.1.01</v>
      </c>
      <c r="E660" s="38" t="s">
        <v>2722</v>
      </c>
      <c r="F660" s="38" t="str">
        <f>_xlfn.XLOOKUP(Tabla20[[#This Row],[cedula]],TMODELO[Numero Documento],TMODELO[Empleado])</f>
        <v>VERONICA ALTAGRACIA REYES MARTINEZ</v>
      </c>
      <c r="G660" s="38" t="str">
        <f>_xlfn.XLOOKUP(Tabla20[[#This Row],[cedula]],TMODELO[Numero Documento],TMODELO[Cargo])</f>
        <v>ACOMODADOR (A)</v>
      </c>
      <c r="H660" s="38" t="str">
        <f>_xlfn.XLOOKUP(Tabla20[[#This Row],[cedula]],TMODELO[Numero Documento],TMODELO[Lugar Funciones])</f>
        <v>GRAN TEATRO DEL CIBAO</v>
      </c>
      <c r="I660" s="45" t="str">
        <f>_xlfn.XLOOKUP(Tabla20[[#This Row],[cedula]],TCARRERA[CEDULA],TCARRERA[CATEGORIA DEL SERVIDOR],"")</f>
        <v/>
      </c>
      <c r="J660" s="45" t="str">
        <f>Tabla20[[#This Row],[TIPO]]</f>
        <v>FIJO</v>
      </c>
      <c r="K6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0" s="31" t="str">
        <f>IF(Tabla20[[#This Row],[CARRERA]]="CARRERA ADMINISTRATIVA",Tabla20[[#This Row],[CARRERA]],Tabla20[[#This Row],[STATUS]])</f>
        <v>FIJO</v>
      </c>
      <c r="M660" s="34" t="str">
        <f>IF(Tabla20[[#This Row],[TIPO]]="Temporales",_xlfn.XLOOKUP(Tabla20[[#This Row],[NOMBRE Y APELLIDO]],TFECHAS[NOMBRE Y APELLIDO],TFECHAS[DESDE]),"")</f>
        <v/>
      </c>
      <c r="N660" s="34" t="str">
        <f>IF(Tabla20[[#This Row],[TIPO]]="Temporales",_xlfn.XLOOKUP(Tabla20[[#This Row],[NOMBRE Y APELLIDO]],TFECHAS[NOMBRE Y APELLIDO],TFECHAS[HASTA]),"")</f>
        <v/>
      </c>
      <c r="O660" s="39">
        <f>_xlfn.XLOOKUP(Tabla20[[#This Row],[COD]],TMES[COD],TMES[sbruto])</f>
        <v>25000</v>
      </c>
      <c r="P660" s="41">
        <f>_xlfn.XLOOKUP(Tabla20[[#This Row],[COD]],TMES[COD],TMES[ISR])</f>
        <v>0</v>
      </c>
      <c r="Q660" s="40">
        <f>_xlfn.XLOOKUP(Tabla20[[#This Row],[COD]],TMES[COD],TMES[SFS])</f>
        <v>760</v>
      </c>
      <c r="R660" s="40">
        <f>_xlfn.XLOOKUP(Tabla20[[#This Row],[COD]],TMES[COD],TMES[AFP])</f>
        <v>717.5</v>
      </c>
      <c r="S660" s="40">
        <f>Tabla20[[#This Row],[sbruto]]-SUM(Tabla20[[#This Row],[ISR]:[AFP]])-Tabla20[[#This Row],[sneto]]</f>
        <v>25</v>
      </c>
      <c r="T660" s="40">
        <f>_xlfn.XLOOKUP(Tabla20[[#This Row],[COD]],TMES[COD],TMES[sneto])</f>
        <v>23497.5</v>
      </c>
      <c r="U660" s="28" t="str">
        <f>_xlfn.XLOOKUP(Tabla20[[#This Row],[cedula]],Tabla11[Numero Documento],Tabla11[GEN])</f>
        <v>F</v>
      </c>
      <c r="V660" s="29" t="str">
        <f>_xlfn.XLOOKUP(Tabla20[[#This Row],[cedula]],TMODELO[Numero Documento],TMODELO[Lugar Funciones Codigo])</f>
        <v>01.83.02.00.02</v>
      </c>
    </row>
    <row r="661" spans="1:22" hidden="1">
      <c r="A661" s="38" t="s">
        <v>3052</v>
      </c>
      <c r="B661" s="38" t="s">
        <v>11</v>
      </c>
      <c r="C661" s="38" t="s">
        <v>3102</v>
      </c>
      <c r="D661" s="38" t="str">
        <f>Tabla20[[#This Row],[cedula]]&amp;Tabla20[[#This Row],[ctapresup]]</f>
        <v>031038527152.1.1.1.01</v>
      </c>
      <c r="E661" s="38" t="s">
        <v>2727</v>
      </c>
      <c r="F661" s="38" t="str">
        <f>_xlfn.XLOOKUP(Tabla20[[#This Row],[cedula]],TMODELO[Numero Documento],TMODELO[Empleado])</f>
        <v>VICTORIA DE CAMPS RODRIGUEZ</v>
      </c>
      <c r="G661" s="38" t="str">
        <f>_xlfn.XLOOKUP(Tabla20[[#This Row],[cedula]],TMODELO[Numero Documento],TMODELO[Cargo])</f>
        <v>ACOMODADOR (A)</v>
      </c>
      <c r="H661" s="38" t="str">
        <f>_xlfn.XLOOKUP(Tabla20[[#This Row],[cedula]],TMODELO[Numero Documento],TMODELO[Lugar Funciones])</f>
        <v>GRAN TEATRO DEL CIBAO</v>
      </c>
      <c r="I661" s="45" t="str">
        <f>_xlfn.XLOOKUP(Tabla20[[#This Row],[cedula]],TCARRERA[CEDULA],TCARRERA[CATEGORIA DEL SERVIDOR],"")</f>
        <v/>
      </c>
      <c r="J661" s="45" t="str">
        <f>Tabla20[[#This Row],[TIPO]]</f>
        <v>FIJO</v>
      </c>
      <c r="K6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1" s="24" t="str">
        <f>IF(Tabla20[[#This Row],[CARRERA]]="CARRERA ADMINISTRATIVA",Tabla20[[#This Row],[CARRERA]],Tabla20[[#This Row],[STATUS]])</f>
        <v>FIJO</v>
      </c>
      <c r="M661" s="35" t="str">
        <f>IF(Tabla20[[#This Row],[TIPO]]="Temporales",_xlfn.XLOOKUP(Tabla20[[#This Row],[NOMBRE Y APELLIDO]],TFECHAS[NOMBRE Y APELLIDO],TFECHAS[DESDE]),"")</f>
        <v/>
      </c>
      <c r="N661" s="35" t="str">
        <f>IF(Tabla20[[#This Row],[TIPO]]="Temporales",_xlfn.XLOOKUP(Tabla20[[#This Row],[NOMBRE Y APELLIDO]],TFECHAS[NOMBRE Y APELLIDO],TFECHAS[HASTA]),"")</f>
        <v/>
      </c>
      <c r="O661" s="39">
        <f>_xlfn.XLOOKUP(Tabla20[[#This Row],[COD]],TMES[COD],TMES[sbruto])</f>
        <v>25000</v>
      </c>
      <c r="P661" s="42">
        <f>_xlfn.XLOOKUP(Tabla20[[#This Row],[COD]],TMES[COD],TMES[ISR])</f>
        <v>0</v>
      </c>
      <c r="Q661" s="40">
        <f>_xlfn.XLOOKUP(Tabla20[[#This Row],[COD]],TMES[COD],TMES[SFS])</f>
        <v>760</v>
      </c>
      <c r="R661" s="40">
        <f>_xlfn.XLOOKUP(Tabla20[[#This Row],[COD]],TMES[COD],TMES[AFP])</f>
        <v>717.5</v>
      </c>
      <c r="S661" s="40">
        <f>Tabla20[[#This Row],[sbruto]]-SUM(Tabla20[[#This Row],[ISR]:[AFP]])-Tabla20[[#This Row],[sneto]]</f>
        <v>1537.4500000000007</v>
      </c>
      <c r="T661" s="40">
        <f>_xlfn.XLOOKUP(Tabla20[[#This Row],[COD]],TMES[COD],TMES[sneto])</f>
        <v>21985.05</v>
      </c>
      <c r="U661" s="28" t="str">
        <f>_xlfn.XLOOKUP(Tabla20[[#This Row],[cedula]],Tabla11[Numero Documento],Tabla11[GEN])</f>
        <v>F</v>
      </c>
      <c r="V661" s="29" t="str">
        <f>_xlfn.XLOOKUP(Tabla20[[#This Row],[cedula]],TMODELO[Numero Documento],TMODELO[Lugar Funciones Codigo])</f>
        <v>01.83.02.00.02</v>
      </c>
    </row>
    <row r="662" spans="1:22" hidden="1">
      <c r="A662" s="38" t="s">
        <v>3052</v>
      </c>
      <c r="B662" s="38" t="s">
        <v>11</v>
      </c>
      <c r="C662" s="38" t="s">
        <v>3102</v>
      </c>
      <c r="D662" s="38" t="str">
        <f>Tabla20[[#This Row],[cedula]]&amp;Tabla20[[#This Row],[ctapresup]]</f>
        <v>031047768712.1.1.1.01</v>
      </c>
      <c r="E662" s="38" t="s">
        <v>2665</v>
      </c>
      <c r="F662" s="38" t="str">
        <f>_xlfn.XLOOKUP(Tabla20[[#This Row],[cedula]],TMODELO[Numero Documento],TMODELO[Empleado])</f>
        <v>JUAN PABLO FRANCO RIVAS</v>
      </c>
      <c r="G662" s="38" t="str">
        <f>_xlfn.XLOOKUP(Tabla20[[#This Row],[cedula]],TMODELO[Numero Documento],TMODELO[Cargo])</f>
        <v>CHOFER</v>
      </c>
      <c r="H662" s="38" t="str">
        <f>_xlfn.XLOOKUP(Tabla20[[#This Row],[cedula]],TMODELO[Numero Documento],TMODELO[Lugar Funciones])</f>
        <v>GRAN TEATRO DEL CIBAO</v>
      </c>
      <c r="I662" s="45" t="str">
        <f>_xlfn.XLOOKUP(Tabla20[[#This Row],[cedula]],TCARRERA[CEDULA],TCARRERA[CATEGORIA DEL SERVIDOR],"")</f>
        <v/>
      </c>
      <c r="J662" s="45" t="str">
        <f>Tabla20[[#This Row],[TIPO]]</f>
        <v>FIJO</v>
      </c>
      <c r="K66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62" s="31" t="str">
        <f>IF(Tabla20[[#This Row],[CARRERA]]="CARRERA ADMINISTRATIVA",Tabla20[[#This Row],[CARRERA]],Tabla20[[#This Row],[STATUS]])</f>
        <v>ESTATUTO SIMPLIFICADO</v>
      </c>
      <c r="M662" s="34" t="str">
        <f>IF(Tabla20[[#This Row],[TIPO]]="Temporales",_xlfn.XLOOKUP(Tabla20[[#This Row],[NOMBRE Y APELLIDO]],TFECHAS[NOMBRE Y APELLIDO],TFECHAS[DESDE]),"")</f>
        <v/>
      </c>
      <c r="N662" s="34" t="str">
        <f>IF(Tabla20[[#This Row],[TIPO]]="Temporales",_xlfn.XLOOKUP(Tabla20[[#This Row],[NOMBRE Y APELLIDO]],TFECHAS[NOMBRE Y APELLIDO],TFECHAS[HASTA]),"")</f>
        <v/>
      </c>
      <c r="O662" s="39">
        <f>_xlfn.XLOOKUP(Tabla20[[#This Row],[COD]],TMES[COD],TMES[sbruto])</f>
        <v>24000</v>
      </c>
      <c r="P662" s="41">
        <f>_xlfn.XLOOKUP(Tabla20[[#This Row],[COD]],TMES[COD],TMES[ISR])</f>
        <v>0</v>
      </c>
      <c r="Q662" s="40">
        <f>_xlfn.XLOOKUP(Tabla20[[#This Row],[COD]],TMES[COD],TMES[SFS])</f>
        <v>729.6</v>
      </c>
      <c r="R662" s="40">
        <f>_xlfn.XLOOKUP(Tabla20[[#This Row],[COD]],TMES[COD],TMES[AFP])</f>
        <v>688.8</v>
      </c>
      <c r="S662" s="40">
        <f>Tabla20[[#This Row],[sbruto]]-SUM(Tabla20[[#This Row],[ISR]:[AFP]])-Tabla20[[#This Row],[sneto]]</f>
        <v>25</v>
      </c>
      <c r="T662" s="40">
        <f>_xlfn.XLOOKUP(Tabla20[[#This Row],[COD]],TMES[COD],TMES[sneto])</f>
        <v>22556.6</v>
      </c>
      <c r="U662" s="28" t="str">
        <f>_xlfn.XLOOKUP(Tabla20[[#This Row],[cedula]],Tabla11[Numero Documento],Tabla11[GEN])</f>
        <v>M</v>
      </c>
      <c r="V662" s="29" t="str">
        <f>_xlfn.XLOOKUP(Tabla20[[#This Row],[cedula]],TMODELO[Numero Documento],TMODELO[Lugar Funciones Codigo])</f>
        <v>01.83.02.00.02</v>
      </c>
    </row>
    <row r="663" spans="1:22" hidden="1">
      <c r="A663" s="38" t="s">
        <v>3052</v>
      </c>
      <c r="B663" s="38" t="s">
        <v>11</v>
      </c>
      <c r="C663" s="38" t="s">
        <v>3102</v>
      </c>
      <c r="D663" s="38" t="str">
        <f>Tabla20[[#This Row],[cedula]]&amp;Tabla20[[#This Row],[ctapresup]]</f>
        <v>031027843802.1.1.1.01</v>
      </c>
      <c r="E663" s="38" t="s">
        <v>2556</v>
      </c>
      <c r="F663" s="38" t="str">
        <f>_xlfn.XLOOKUP(Tabla20[[#This Row],[cedula]],TMODELO[Numero Documento],TMODELO[Empleado])</f>
        <v>ADA YRIS NUÑEZ VASQUEZ</v>
      </c>
      <c r="G663" s="38" t="str">
        <f>_xlfn.XLOOKUP(Tabla20[[#This Row],[cedula]],TMODELO[Numero Documento],TMODELO[Cargo])</f>
        <v>ACOMODADOR (A)</v>
      </c>
      <c r="H663" s="38" t="str">
        <f>_xlfn.XLOOKUP(Tabla20[[#This Row],[cedula]],TMODELO[Numero Documento],TMODELO[Lugar Funciones])</f>
        <v>GRAN TEATRO DEL CIBAO</v>
      </c>
      <c r="I663" s="45" t="str">
        <f>_xlfn.XLOOKUP(Tabla20[[#This Row],[cedula]],TCARRERA[CEDULA],TCARRERA[CATEGORIA DEL SERVIDOR],"")</f>
        <v/>
      </c>
      <c r="J663" s="45" t="str">
        <f>Tabla20[[#This Row],[TIPO]]</f>
        <v>FIJO</v>
      </c>
      <c r="K66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3" s="24" t="str">
        <f>IF(Tabla20[[#This Row],[CARRERA]]="CARRERA ADMINISTRATIVA",Tabla20[[#This Row],[CARRERA]],Tabla20[[#This Row],[STATUS]])</f>
        <v>FIJO</v>
      </c>
      <c r="M663" s="35" t="str">
        <f>IF(Tabla20[[#This Row],[TIPO]]="Temporales",_xlfn.XLOOKUP(Tabla20[[#This Row],[NOMBRE Y APELLIDO]],TFECHAS[NOMBRE Y APELLIDO],TFECHAS[DESDE]),"")</f>
        <v/>
      </c>
      <c r="N663" s="35" t="str">
        <f>IF(Tabla20[[#This Row],[TIPO]]="Temporales",_xlfn.XLOOKUP(Tabla20[[#This Row],[NOMBRE Y APELLIDO]],TFECHAS[NOMBRE Y APELLIDO],TFECHAS[HASTA]),"")</f>
        <v/>
      </c>
      <c r="O663" s="39">
        <f>_xlfn.XLOOKUP(Tabla20[[#This Row],[COD]],TMES[COD],TMES[sbruto])</f>
        <v>22000</v>
      </c>
      <c r="P663" s="44">
        <f>_xlfn.XLOOKUP(Tabla20[[#This Row],[COD]],TMES[COD],TMES[ISR])</f>
        <v>0</v>
      </c>
      <c r="Q663" s="40">
        <f>_xlfn.XLOOKUP(Tabla20[[#This Row],[COD]],TMES[COD],TMES[SFS])</f>
        <v>668.8</v>
      </c>
      <c r="R663" s="40">
        <f>_xlfn.XLOOKUP(Tabla20[[#This Row],[COD]],TMES[COD],TMES[AFP])</f>
        <v>631.4</v>
      </c>
      <c r="S663" s="40">
        <f>Tabla20[[#This Row],[sbruto]]-SUM(Tabla20[[#This Row],[ISR]:[AFP]])-Tabla20[[#This Row],[sneto]]</f>
        <v>625</v>
      </c>
      <c r="T663" s="40">
        <f>_xlfn.XLOOKUP(Tabla20[[#This Row],[COD]],TMES[COD],TMES[sneto])</f>
        <v>20074.8</v>
      </c>
      <c r="U663" s="28" t="str">
        <f>_xlfn.XLOOKUP(Tabla20[[#This Row],[cedula]],Tabla11[Numero Documento],Tabla11[GEN])</f>
        <v>F</v>
      </c>
      <c r="V663" s="29" t="str">
        <f>_xlfn.XLOOKUP(Tabla20[[#This Row],[cedula]],TMODELO[Numero Documento],TMODELO[Lugar Funciones Codigo])</f>
        <v>01.83.02.00.02</v>
      </c>
    </row>
    <row r="664" spans="1:22" hidden="1">
      <c r="A664" s="38" t="s">
        <v>3052</v>
      </c>
      <c r="B664" s="38" t="s">
        <v>11</v>
      </c>
      <c r="C664" s="38" t="s">
        <v>3102</v>
      </c>
      <c r="D664" s="38" t="str">
        <f>Tabla20[[#This Row],[cedula]]&amp;Tabla20[[#This Row],[ctapresup]]</f>
        <v>035000860732.1.1.1.01</v>
      </c>
      <c r="E664" s="38" t="s">
        <v>2666</v>
      </c>
      <c r="F664" s="38" t="str">
        <f>_xlfn.XLOOKUP(Tabla20[[#This Row],[cedula]],TMODELO[Numero Documento],TMODELO[Empleado])</f>
        <v>JULIA MARIA ROSARIO</v>
      </c>
      <c r="G664" s="38" t="str">
        <f>_xlfn.XLOOKUP(Tabla20[[#This Row],[cedula]],TMODELO[Numero Documento],TMODELO[Cargo])</f>
        <v>ACOMODADOR (A)</v>
      </c>
      <c r="H664" s="38" t="str">
        <f>_xlfn.XLOOKUP(Tabla20[[#This Row],[cedula]],TMODELO[Numero Documento],TMODELO[Lugar Funciones])</f>
        <v>GRAN TEATRO DEL CIBAO</v>
      </c>
      <c r="I664" s="45" t="str">
        <f>_xlfn.XLOOKUP(Tabla20[[#This Row],[cedula]],TCARRERA[CEDULA],TCARRERA[CATEGORIA DEL SERVIDOR],"")</f>
        <v/>
      </c>
      <c r="J664" s="45" t="str">
        <f>Tabla20[[#This Row],[TIPO]]</f>
        <v>FIJO</v>
      </c>
      <c r="K6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4" s="24" t="str">
        <f>IF(Tabla20[[#This Row],[CARRERA]]="CARRERA ADMINISTRATIVA",Tabla20[[#This Row],[CARRERA]],Tabla20[[#This Row],[STATUS]])</f>
        <v>FIJO</v>
      </c>
      <c r="M664" s="35" t="str">
        <f>IF(Tabla20[[#This Row],[TIPO]]="Temporales",_xlfn.XLOOKUP(Tabla20[[#This Row],[NOMBRE Y APELLIDO]],TFECHAS[NOMBRE Y APELLIDO],TFECHAS[DESDE]),"")</f>
        <v/>
      </c>
      <c r="N664" s="35" t="str">
        <f>IF(Tabla20[[#This Row],[TIPO]]="Temporales",_xlfn.XLOOKUP(Tabla20[[#This Row],[NOMBRE Y APELLIDO]],TFECHAS[NOMBRE Y APELLIDO],TFECHAS[HASTA]),"")</f>
        <v/>
      </c>
      <c r="O664" s="39">
        <f>_xlfn.XLOOKUP(Tabla20[[#This Row],[COD]],TMES[COD],TMES[sbruto])</f>
        <v>22000</v>
      </c>
      <c r="P664" s="41">
        <f>_xlfn.XLOOKUP(Tabla20[[#This Row],[COD]],TMES[COD],TMES[ISR])</f>
        <v>0</v>
      </c>
      <c r="Q664" s="40">
        <f>_xlfn.XLOOKUP(Tabla20[[#This Row],[COD]],TMES[COD],TMES[SFS])</f>
        <v>668.8</v>
      </c>
      <c r="R664" s="40">
        <f>_xlfn.XLOOKUP(Tabla20[[#This Row],[COD]],TMES[COD],TMES[AFP])</f>
        <v>631.4</v>
      </c>
      <c r="S664" s="40">
        <f>Tabla20[[#This Row],[sbruto]]-SUM(Tabla20[[#This Row],[ISR]:[AFP]])-Tabla20[[#This Row],[sneto]]</f>
        <v>325</v>
      </c>
      <c r="T664" s="40">
        <f>_xlfn.XLOOKUP(Tabla20[[#This Row],[COD]],TMES[COD],TMES[sneto])</f>
        <v>20374.8</v>
      </c>
      <c r="U664" s="28" t="str">
        <f>_xlfn.XLOOKUP(Tabla20[[#This Row],[cedula]],Tabla11[Numero Documento],Tabla11[GEN])</f>
        <v>M</v>
      </c>
      <c r="V664" s="29" t="str">
        <f>_xlfn.XLOOKUP(Tabla20[[#This Row],[cedula]],TMODELO[Numero Documento],TMODELO[Lugar Funciones Codigo])</f>
        <v>01.83.02.00.02</v>
      </c>
    </row>
    <row r="665" spans="1:22" hidden="1">
      <c r="A665" s="38" t="s">
        <v>3052</v>
      </c>
      <c r="B665" s="38" t="s">
        <v>11</v>
      </c>
      <c r="C665" s="38" t="s">
        <v>3102</v>
      </c>
      <c r="D665" s="38" t="str">
        <f>Tabla20[[#This Row],[cedula]]&amp;Tabla20[[#This Row],[ctapresup]]</f>
        <v>031031898862.1.1.1.01</v>
      </c>
      <c r="E665" s="38" t="s">
        <v>2679</v>
      </c>
      <c r="F665" s="38" t="str">
        <f>_xlfn.XLOOKUP(Tabla20[[#This Row],[cedula]],TMODELO[Numero Documento],TMODELO[Empleado])</f>
        <v>LUCIA DEL CARMEN GARCIA PLACENCIA</v>
      </c>
      <c r="G665" s="38" t="str">
        <f>_xlfn.XLOOKUP(Tabla20[[#This Row],[cedula]],TMODELO[Numero Documento],TMODELO[Cargo])</f>
        <v>ENC. DE BOLETERIA</v>
      </c>
      <c r="H665" s="38" t="str">
        <f>_xlfn.XLOOKUP(Tabla20[[#This Row],[cedula]],TMODELO[Numero Documento],TMODELO[Lugar Funciones])</f>
        <v>GRAN TEATRO DEL CIBAO</v>
      </c>
      <c r="I665" s="45" t="str">
        <f>_xlfn.XLOOKUP(Tabla20[[#This Row],[cedula]],TCARRERA[CEDULA],TCARRERA[CATEGORIA DEL SERVIDOR],"")</f>
        <v/>
      </c>
      <c r="J665" s="45" t="str">
        <f>Tabla20[[#This Row],[TIPO]]</f>
        <v>FIJO</v>
      </c>
      <c r="K66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5" s="24" t="str">
        <f>IF(Tabla20[[#This Row],[CARRERA]]="CARRERA ADMINISTRATIVA",Tabla20[[#This Row],[CARRERA]],Tabla20[[#This Row],[STATUS]])</f>
        <v>FIJO</v>
      </c>
      <c r="M665" s="35" t="str">
        <f>IF(Tabla20[[#This Row],[TIPO]]="Temporales",_xlfn.XLOOKUP(Tabla20[[#This Row],[NOMBRE Y APELLIDO]],TFECHAS[NOMBRE Y APELLIDO],TFECHAS[DESDE]),"")</f>
        <v/>
      </c>
      <c r="N665" s="35" t="str">
        <f>IF(Tabla20[[#This Row],[TIPO]]="Temporales",_xlfn.XLOOKUP(Tabla20[[#This Row],[NOMBRE Y APELLIDO]],TFECHAS[NOMBRE Y APELLIDO],TFECHAS[HASTA]),"")</f>
        <v/>
      </c>
      <c r="O665" s="39">
        <f>_xlfn.XLOOKUP(Tabla20[[#This Row],[COD]],TMES[COD],TMES[sbruto])</f>
        <v>22000</v>
      </c>
      <c r="P665" s="44">
        <f>_xlfn.XLOOKUP(Tabla20[[#This Row],[COD]],TMES[COD],TMES[ISR])</f>
        <v>0</v>
      </c>
      <c r="Q665" s="40">
        <f>_xlfn.XLOOKUP(Tabla20[[#This Row],[COD]],TMES[COD],TMES[SFS])</f>
        <v>668.8</v>
      </c>
      <c r="R665" s="40">
        <f>_xlfn.XLOOKUP(Tabla20[[#This Row],[COD]],TMES[COD],TMES[AFP])</f>
        <v>631.4</v>
      </c>
      <c r="S665" s="40">
        <f>Tabla20[[#This Row],[sbruto]]-SUM(Tabla20[[#This Row],[ISR]:[AFP]])-Tabla20[[#This Row],[sneto]]</f>
        <v>1537.4500000000007</v>
      </c>
      <c r="T665" s="40">
        <f>_xlfn.XLOOKUP(Tabla20[[#This Row],[COD]],TMES[COD],TMES[sneto])</f>
        <v>19162.349999999999</v>
      </c>
      <c r="U665" s="28" t="str">
        <f>_xlfn.XLOOKUP(Tabla20[[#This Row],[cedula]],Tabla11[Numero Documento],Tabla11[GEN])</f>
        <v>F</v>
      </c>
      <c r="V665" s="29" t="str">
        <f>_xlfn.XLOOKUP(Tabla20[[#This Row],[cedula]],TMODELO[Numero Documento],TMODELO[Lugar Funciones Codigo])</f>
        <v>01.83.02.00.02</v>
      </c>
    </row>
    <row r="666" spans="1:22" hidden="1">
      <c r="A666" s="38" t="s">
        <v>3052</v>
      </c>
      <c r="B666" s="38" t="s">
        <v>11</v>
      </c>
      <c r="C666" s="38" t="s">
        <v>3102</v>
      </c>
      <c r="D666" s="38" t="str">
        <f>Tabla20[[#This Row],[cedula]]&amp;Tabla20[[#This Row],[ctapresup]]</f>
        <v>031014960772.1.1.1.01</v>
      </c>
      <c r="E666" s="38" t="s">
        <v>2714</v>
      </c>
      <c r="F666" s="38" t="str">
        <f>_xlfn.XLOOKUP(Tabla20[[#This Row],[cedula]],TMODELO[Numero Documento],TMODELO[Empleado])</f>
        <v>ROSARIO YESENIA TAVARES ESPINAL</v>
      </c>
      <c r="G666" s="38" t="str">
        <f>_xlfn.XLOOKUP(Tabla20[[#This Row],[cedula]],TMODELO[Numero Documento],TMODELO[Cargo])</f>
        <v>BOLETERA</v>
      </c>
      <c r="H666" s="38" t="str">
        <f>_xlfn.XLOOKUP(Tabla20[[#This Row],[cedula]],TMODELO[Numero Documento],TMODELO[Lugar Funciones])</f>
        <v>GRAN TEATRO DEL CIBAO</v>
      </c>
      <c r="I666" s="45" t="str">
        <f>_xlfn.XLOOKUP(Tabla20[[#This Row],[cedula]],TCARRERA[CEDULA],TCARRERA[CATEGORIA DEL SERVIDOR],"")</f>
        <v/>
      </c>
      <c r="J666" s="45" t="str">
        <f>Tabla20[[#This Row],[TIPO]]</f>
        <v>FIJO</v>
      </c>
      <c r="K66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6" s="24" t="str">
        <f>IF(Tabla20[[#This Row],[CARRERA]]="CARRERA ADMINISTRATIVA",Tabla20[[#This Row],[CARRERA]],Tabla20[[#This Row],[STATUS]])</f>
        <v>FIJO</v>
      </c>
      <c r="M666" s="35" t="str">
        <f>IF(Tabla20[[#This Row],[TIPO]]="Temporales",_xlfn.XLOOKUP(Tabla20[[#This Row],[NOMBRE Y APELLIDO]],TFECHAS[NOMBRE Y APELLIDO],TFECHAS[DESDE]),"")</f>
        <v/>
      </c>
      <c r="N666" s="35" t="str">
        <f>IF(Tabla20[[#This Row],[TIPO]]="Temporales",_xlfn.XLOOKUP(Tabla20[[#This Row],[NOMBRE Y APELLIDO]],TFECHAS[NOMBRE Y APELLIDO],TFECHAS[HASTA]),"")</f>
        <v/>
      </c>
      <c r="O666" s="39">
        <f>_xlfn.XLOOKUP(Tabla20[[#This Row],[COD]],TMES[COD],TMES[sbruto])</f>
        <v>22000</v>
      </c>
      <c r="P666" s="44">
        <f>_xlfn.XLOOKUP(Tabla20[[#This Row],[COD]],TMES[COD],TMES[ISR])</f>
        <v>0</v>
      </c>
      <c r="Q666" s="40">
        <f>_xlfn.XLOOKUP(Tabla20[[#This Row],[COD]],TMES[COD],TMES[SFS])</f>
        <v>668.8</v>
      </c>
      <c r="R666" s="40">
        <f>_xlfn.XLOOKUP(Tabla20[[#This Row],[COD]],TMES[COD],TMES[AFP])</f>
        <v>631.4</v>
      </c>
      <c r="S666" s="40">
        <f>Tabla20[[#This Row],[sbruto]]-SUM(Tabla20[[#This Row],[ISR]:[AFP]])-Tabla20[[#This Row],[sneto]]</f>
        <v>25</v>
      </c>
      <c r="T666" s="40">
        <f>_xlfn.XLOOKUP(Tabla20[[#This Row],[COD]],TMES[COD],TMES[sneto])</f>
        <v>20674.8</v>
      </c>
      <c r="U666" s="28" t="str">
        <f>_xlfn.XLOOKUP(Tabla20[[#This Row],[cedula]],Tabla11[Numero Documento],Tabla11[GEN])</f>
        <v>F</v>
      </c>
      <c r="V666" s="29" t="str">
        <f>_xlfn.XLOOKUP(Tabla20[[#This Row],[cedula]],TMODELO[Numero Documento],TMODELO[Lugar Funciones Codigo])</f>
        <v>01.83.02.00.02</v>
      </c>
    </row>
    <row r="667" spans="1:22" hidden="1">
      <c r="A667" s="38" t="s">
        <v>3052</v>
      </c>
      <c r="B667" s="38" t="s">
        <v>11</v>
      </c>
      <c r="C667" s="38" t="s">
        <v>3102</v>
      </c>
      <c r="D667" s="38" t="str">
        <f>Tabla20[[#This Row],[cedula]]&amp;Tabla20[[#This Row],[ctapresup]]</f>
        <v>036003180042.1.1.1.01</v>
      </c>
      <c r="E667" s="38" t="s">
        <v>2729</v>
      </c>
      <c r="F667" s="38" t="str">
        <f>_xlfn.XLOOKUP(Tabla20[[#This Row],[cedula]],TMODELO[Numero Documento],TMODELO[Empleado])</f>
        <v>WANDELIN CLARINE PEÑA PEÑA</v>
      </c>
      <c r="G667" s="38" t="str">
        <f>_xlfn.XLOOKUP(Tabla20[[#This Row],[cedula]],TMODELO[Numero Documento],TMODELO[Cargo])</f>
        <v>ACOMODADOR (A)</v>
      </c>
      <c r="H667" s="38" t="str">
        <f>_xlfn.XLOOKUP(Tabla20[[#This Row],[cedula]],TMODELO[Numero Documento],TMODELO[Lugar Funciones])</f>
        <v>GRAN TEATRO DEL CIBAO</v>
      </c>
      <c r="I667" s="45" t="str">
        <f>_xlfn.XLOOKUP(Tabla20[[#This Row],[cedula]],TCARRERA[CEDULA],TCARRERA[CATEGORIA DEL SERVIDOR],"")</f>
        <v/>
      </c>
      <c r="J667" s="45" t="str">
        <f>Tabla20[[#This Row],[TIPO]]</f>
        <v>FIJO</v>
      </c>
      <c r="K66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7" s="31" t="str">
        <f>IF(Tabla20[[#This Row],[CARRERA]]="CARRERA ADMINISTRATIVA",Tabla20[[#This Row],[CARRERA]],Tabla20[[#This Row],[STATUS]])</f>
        <v>FIJO</v>
      </c>
      <c r="M667" s="34" t="str">
        <f>IF(Tabla20[[#This Row],[TIPO]]="Temporales",_xlfn.XLOOKUP(Tabla20[[#This Row],[NOMBRE Y APELLIDO]],TFECHAS[NOMBRE Y APELLIDO],TFECHAS[DESDE]),"")</f>
        <v/>
      </c>
      <c r="N667" s="34" t="str">
        <f>IF(Tabla20[[#This Row],[TIPO]]="Temporales",_xlfn.XLOOKUP(Tabla20[[#This Row],[NOMBRE Y APELLIDO]],TFECHAS[NOMBRE Y APELLIDO],TFECHAS[HASTA]),"")</f>
        <v/>
      </c>
      <c r="O667" s="39">
        <f>_xlfn.XLOOKUP(Tabla20[[#This Row],[COD]],TMES[COD],TMES[sbruto])</f>
        <v>22000</v>
      </c>
      <c r="P667" s="41">
        <f>_xlfn.XLOOKUP(Tabla20[[#This Row],[COD]],TMES[COD],TMES[ISR])</f>
        <v>0</v>
      </c>
      <c r="Q667" s="40">
        <f>_xlfn.XLOOKUP(Tabla20[[#This Row],[COD]],TMES[COD],TMES[SFS])</f>
        <v>668.8</v>
      </c>
      <c r="R667" s="40">
        <f>_xlfn.XLOOKUP(Tabla20[[#This Row],[COD]],TMES[COD],TMES[AFP])</f>
        <v>631.4</v>
      </c>
      <c r="S667" s="40">
        <f>Tabla20[[#This Row],[sbruto]]-SUM(Tabla20[[#This Row],[ISR]:[AFP]])-Tabla20[[#This Row],[sneto]]</f>
        <v>25</v>
      </c>
      <c r="T667" s="40">
        <f>_xlfn.XLOOKUP(Tabla20[[#This Row],[COD]],TMES[COD],TMES[sneto])</f>
        <v>20674.8</v>
      </c>
      <c r="U667" s="28" t="str">
        <f>_xlfn.XLOOKUP(Tabla20[[#This Row],[cedula]],Tabla11[Numero Documento],Tabla11[GEN])</f>
        <v>F</v>
      </c>
      <c r="V667" s="29" t="str">
        <f>_xlfn.XLOOKUP(Tabla20[[#This Row],[cedula]],TMODELO[Numero Documento],TMODELO[Lugar Funciones Codigo])</f>
        <v>01.83.02.00.02</v>
      </c>
    </row>
    <row r="668" spans="1:22" hidden="1">
      <c r="A668" s="38" t="s">
        <v>3052</v>
      </c>
      <c r="B668" s="38" t="s">
        <v>11</v>
      </c>
      <c r="C668" s="38" t="s">
        <v>3102</v>
      </c>
      <c r="D668" s="38" t="str">
        <f>Tabla20[[#This Row],[cedula]]&amp;Tabla20[[#This Row],[ctapresup]]</f>
        <v>402109307782.1.1.1.01</v>
      </c>
      <c r="E668" s="38" t="s">
        <v>2673</v>
      </c>
      <c r="F668" s="38" t="str">
        <f>_xlfn.XLOOKUP(Tabla20[[#This Row],[cedula]],TMODELO[Numero Documento],TMODELO[Empleado])</f>
        <v>LEAH MEZRAHI JIMENEZ</v>
      </c>
      <c r="G668" s="38" t="str">
        <f>_xlfn.XLOOKUP(Tabla20[[#This Row],[cedula]],TMODELO[Numero Documento],TMODELO[Cargo])</f>
        <v>ACOMODADOR (A)</v>
      </c>
      <c r="H668" s="38" t="str">
        <f>_xlfn.XLOOKUP(Tabla20[[#This Row],[cedula]],TMODELO[Numero Documento],TMODELO[Lugar Funciones])</f>
        <v>GRAN TEATRO DEL CIBAO</v>
      </c>
      <c r="I668" s="45" t="str">
        <f>_xlfn.XLOOKUP(Tabla20[[#This Row],[cedula]],TCARRERA[CEDULA],TCARRERA[CATEGORIA DEL SERVIDOR],"")</f>
        <v/>
      </c>
      <c r="J668" s="45" t="str">
        <f>Tabla20[[#This Row],[TIPO]]</f>
        <v>FIJO</v>
      </c>
      <c r="K66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8" s="24" t="str">
        <f>IF(Tabla20[[#This Row],[CARRERA]]="CARRERA ADMINISTRATIVA",Tabla20[[#This Row],[CARRERA]],Tabla20[[#This Row],[STATUS]])</f>
        <v>FIJO</v>
      </c>
      <c r="M668" s="35" t="str">
        <f>IF(Tabla20[[#This Row],[TIPO]]="Temporales",_xlfn.XLOOKUP(Tabla20[[#This Row],[NOMBRE Y APELLIDO]],TFECHAS[NOMBRE Y APELLIDO],TFECHAS[DESDE]),"")</f>
        <v/>
      </c>
      <c r="N668" s="35" t="str">
        <f>IF(Tabla20[[#This Row],[TIPO]]="Temporales",_xlfn.XLOOKUP(Tabla20[[#This Row],[NOMBRE Y APELLIDO]],TFECHAS[NOMBRE Y APELLIDO],TFECHAS[HASTA]),"")</f>
        <v/>
      </c>
      <c r="O668" s="39">
        <f>_xlfn.XLOOKUP(Tabla20[[#This Row],[COD]],TMES[COD],TMES[sbruto])</f>
        <v>20000</v>
      </c>
      <c r="P668" s="43">
        <f>_xlfn.XLOOKUP(Tabla20[[#This Row],[COD]],TMES[COD],TMES[ISR])</f>
        <v>0</v>
      </c>
      <c r="Q668" s="40">
        <f>_xlfn.XLOOKUP(Tabla20[[#This Row],[COD]],TMES[COD],TMES[SFS])</f>
        <v>608</v>
      </c>
      <c r="R668" s="40">
        <f>_xlfn.XLOOKUP(Tabla20[[#This Row],[COD]],TMES[COD],TMES[AFP])</f>
        <v>574</v>
      </c>
      <c r="S668" s="40">
        <f>Tabla20[[#This Row],[sbruto]]-SUM(Tabla20[[#This Row],[ISR]:[AFP]])-Tabla20[[#This Row],[sneto]]</f>
        <v>25</v>
      </c>
      <c r="T668" s="40">
        <f>_xlfn.XLOOKUP(Tabla20[[#This Row],[COD]],TMES[COD],TMES[sneto])</f>
        <v>18793</v>
      </c>
      <c r="U668" s="28" t="str">
        <f>_xlfn.XLOOKUP(Tabla20[[#This Row],[cedula]],Tabla11[Numero Documento],Tabla11[GEN])</f>
        <v>F</v>
      </c>
      <c r="V668" s="29" t="str">
        <f>_xlfn.XLOOKUP(Tabla20[[#This Row],[cedula]],TMODELO[Numero Documento],TMODELO[Lugar Funciones Codigo])</f>
        <v>01.83.02.00.02</v>
      </c>
    </row>
    <row r="669" spans="1:22" hidden="1">
      <c r="A669" s="38" t="s">
        <v>3052</v>
      </c>
      <c r="B669" s="38" t="s">
        <v>11</v>
      </c>
      <c r="C669" s="38" t="s">
        <v>3102</v>
      </c>
      <c r="D669" s="38" t="str">
        <f>Tabla20[[#This Row],[cedula]]&amp;Tabla20[[#This Row],[ctapresup]]</f>
        <v>031020062142.1.1.1.01</v>
      </c>
      <c r="E669" s="38" t="s">
        <v>2740</v>
      </c>
      <c r="F669" s="38" t="str">
        <f>_xlfn.XLOOKUP(Tabla20[[#This Row],[cedula]],TMODELO[Numero Documento],TMODELO[Empleado])</f>
        <v>ZARA EMILIA MARRERO BENCOSME</v>
      </c>
      <c r="G669" s="38" t="str">
        <f>_xlfn.XLOOKUP(Tabla20[[#This Row],[cedula]],TMODELO[Numero Documento],TMODELO[Cargo])</f>
        <v>RECEPCIONISTA</v>
      </c>
      <c r="H669" s="38" t="str">
        <f>_xlfn.XLOOKUP(Tabla20[[#This Row],[cedula]],TMODELO[Numero Documento],TMODELO[Lugar Funciones])</f>
        <v>GRAN TEATRO DEL CIBAO</v>
      </c>
      <c r="I669" s="45" t="str">
        <f>_xlfn.XLOOKUP(Tabla20[[#This Row],[cedula]],TCARRERA[CEDULA],TCARRERA[CATEGORIA DEL SERVIDOR],"")</f>
        <v/>
      </c>
      <c r="J669" s="45" t="str">
        <f>Tabla20[[#This Row],[TIPO]]</f>
        <v>FIJO</v>
      </c>
      <c r="K66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9" s="24" t="str">
        <f>IF(Tabla20[[#This Row],[CARRERA]]="CARRERA ADMINISTRATIVA",Tabla20[[#This Row],[CARRERA]],Tabla20[[#This Row],[STATUS]])</f>
        <v>FIJO</v>
      </c>
      <c r="M669" s="35" t="str">
        <f>IF(Tabla20[[#This Row],[TIPO]]="Temporales",_xlfn.XLOOKUP(Tabla20[[#This Row],[NOMBRE Y APELLIDO]],TFECHAS[NOMBRE Y APELLIDO],TFECHAS[DESDE]),"")</f>
        <v/>
      </c>
      <c r="N669" s="35" t="str">
        <f>IF(Tabla20[[#This Row],[TIPO]]="Temporales",_xlfn.XLOOKUP(Tabla20[[#This Row],[NOMBRE Y APELLIDO]],TFECHAS[NOMBRE Y APELLIDO],TFECHAS[HASTA]),"")</f>
        <v/>
      </c>
      <c r="O669" s="39">
        <f>_xlfn.XLOOKUP(Tabla20[[#This Row],[COD]],TMES[COD],TMES[sbruto])</f>
        <v>20000</v>
      </c>
      <c r="P669" s="44">
        <f>_xlfn.XLOOKUP(Tabla20[[#This Row],[COD]],TMES[COD],TMES[ISR])</f>
        <v>0</v>
      </c>
      <c r="Q669" s="40">
        <f>_xlfn.XLOOKUP(Tabla20[[#This Row],[COD]],TMES[COD],TMES[SFS])</f>
        <v>608</v>
      </c>
      <c r="R669" s="40">
        <f>_xlfn.XLOOKUP(Tabla20[[#This Row],[COD]],TMES[COD],TMES[AFP])</f>
        <v>574</v>
      </c>
      <c r="S669" s="40">
        <f>Tabla20[[#This Row],[sbruto]]-SUM(Tabla20[[#This Row],[ISR]:[AFP]])-Tabla20[[#This Row],[sneto]]</f>
        <v>25</v>
      </c>
      <c r="T669" s="40">
        <f>_xlfn.XLOOKUP(Tabla20[[#This Row],[COD]],TMES[COD],TMES[sneto])</f>
        <v>18793</v>
      </c>
      <c r="U669" s="28" t="str">
        <f>_xlfn.XLOOKUP(Tabla20[[#This Row],[cedula]],Tabla11[Numero Documento],Tabla11[GEN])</f>
        <v>F</v>
      </c>
      <c r="V669" s="29" t="str">
        <f>_xlfn.XLOOKUP(Tabla20[[#This Row],[cedula]],TMODELO[Numero Documento],TMODELO[Lugar Funciones Codigo])</f>
        <v>01.83.02.00.02</v>
      </c>
    </row>
    <row r="670" spans="1:22" hidden="1">
      <c r="A670" s="38" t="s">
        <v>3052</v>
      </c>
      <c r="B670" s="38" t="s">
        <v>11</v>
      </c>
      <c r="C670" s="38" t="s">
        <v>3102</v>
      </c>
      <c r="D670" s="38" t="str">
        <f>Tabla20[[#This Row],[cedula]]&amp;Tabla20[[#This Row],[ctapresup]]</f>
        <v>031010764572.1.1.1.01</v>
      </c>
      <c r="E670" s="38" t="s">
        <v>2571</v>
      </c>
      <c r="F670" s="38" t="str">
        <f>_xlfn.XLOOKUP(Tabla20[[#This Row],[cedula]],TMODELO[Numero Documento],TMODELO[Empleado])</f>
        <v>ANTONIO HERNANDEZ MORENO</v>
      </c>
      <c r="G670" s="38" t="str">
        <f>_xlfn.XLOOKUP(Tabla20[[#This Row],[cedula]],TMODELO[Numero Documento],TMODELO[Cargo])</f>
        <v>AYUDANTE DE MANTENIMIENTO</v>
      </c>
      <c r="H670" s="38" t="str">
        <f>_xlfn.XLOOKUP(Tabla20[[#This Row],[cedula]],TMODELO[Numero Documento],TMODELO[Lugar Funciones])</f>
        <v>GRAN TEATRO DEL CIBAO</v>
      </c>
      <c r="I670" s="45" t="str">
        <f>_xlfn.XLOOKUP(Tabla20[[#This Row],[cedula]],TCARRERA[CEDULA],TCARRERA[CATEGORIA DEL SERVIDOR],"")</f>
        <v/>
      </c>
      <c r="J670" s="45" t="str">
        <f>Tabla20[[#This Row],[TIPO]]</f>
        <v>FIJO</v>
      </c>
      <c r="K67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0" s="24" t="str">
        <f>IF(Tabla20[[#This Row],[CARRERA]]="CARRERA ADMINISTRATIVA",Tabla20[[#This Row],[CARRERA]],Tabla20[[#This Row],[STATUS]])</f>
        <v>ESTATUTO SIMPLIFICADO</v>
      </c>
      <c r="M670" s="35" t="str">
        <f>IF(Tabla20[[#This Row],[TIPO]]="Temporales",_xlfn.XLOOKUP(Tabla20[[#This Row],[NOMBRE Y APELLIDO]],TFECHAS[NOMBRE Y APELLIDO],TFECHAS[DESDE]),"")</f>
        <v/>
      </c>
      <c r="N670" s="35" t="str">
        <f>IF(Tabla20[[#This Row],[TIPO]]="Temporales",_xlfn.XLOOKUP(Tabla20[[#This Row],[NOMBRE Y APELLIDO]],TFECHAS[NOMBRE Y APELLIDO],TFECHAS[HASTA]),"")</f>
        <v/>
      </c>
      <c r="O670" s="39">
        <f>_xlfn.XLOOKUP(Tabla20[[#This Row],[COD]],TMES[COD],TMES[sbruto])</f>
        <v>18000</v>
      </c>
      <c r="P670" s="44">
        <f>_xlfn.XLOOKUP(Tabla20[[#This Row],[COD]],TMES[COD],TMES[ISR])</f>
        <v>0</v>
      </c>
      <c r="Q670" s="42">
        <f>_xlfn.XLOOKUP(Tabla20[[#This Row],[COD]],TMES[COD],TMES[SFS])</f>
        <v>547.20000000000005</v>
      </c>
      <c r="R670" s="42">
        <f>_xlfn.XLOOKUP(Tabla20[[#This Row],[COD]],TMES[COD],TMES[AFP])</f>
        <v>516.6</v>
      </c>
      <c r="S670" s="40">
        <f>Tabla20[[#This Row],[sbruto]]-SUM(Tabla20[[#This Row],[ISR]:[AFP]])-Tabla20[[#This Row],[sneto]]</f>
        <v>325</v>
      </c>
      <c r="T670" s="42">
        <f>_xlfn.XLOOKUP(Tabla20[[#This Row],[COD]],TMES[COD],TMES[sneto])</f>
        <v>16611.2</v>
      </c>
      <c r="U670" s="28" t="str">
        <f>_xlfn.XLOOKUP(Tabla20[[#This Row],[cedula]],Tabla11[Numero Documento],Tabla11[GEN])</f>
        <v>M</v>
      </c>
      <c r="V670" s="29" t="str">
        <f>_xlfn.XLOOKUP(Tabla20[[#This Row],[cedula]],TMODELO[Numero Documento],TMODELO[Lugar Funciones Codigo])</f>
        <v>01.83.02.00.02</v>
      </c>
    </row>
    <row r="671" spans="1:22" hidden="1">
      <c r="A671" s="38" t="s">
        <v>3052</v>
      </c>
      <c r="B671" s="38" t="s">
        <v>11</v>
      </c>
      <c r="C671" s="38" t="s">
        <v>3102</v>
      </c>
      <c r="D671" s="38" t="str">
        <f>Tabla20[[#This Row],[cedula]]&amp;Tabla20[[#This Row],[ctapresup]]</f>
        <v>031012250542.1.1.1.01</v>
      </c>
      <c r="E671" s="38" t="s">
        <v>4788</v>
      </c>
      <c r="F671" s="38" t="str">
        <f>_xlfn.XLOOKUP(Tabla20[[#This Row],[cedula]],TMODELO[Numero Documento],TMODELO[Empleado])</f>
        <v>EMILIA CLARIBEL ALMONTE VARGAS</v>
      </c>
      <c r="G671" s="38" t="str">
        <f>_xlfn.XLOOKUP(Tabla20[[#This Row],[cedula]],TMODELO[Numero Documento],TMODELO[Cargo])</f>
        <v>CONSERJE</v>
      </c>
      <c r="H671" s="38" t="str">
        <f>_xlfn.XLOOKUP(Tabla20[[#This Row],[cedula]],TMODELO[Numero Documento],TMODELO[Lugar Funciones])</f>
        <v>GRAN TEATRO DEL CIBAO</v>
      </c>
      <c r="I671" s="45" t="str">
        <f>_xlfn.XLOOKUP(Tabla20[[#This Row],[cedula]],TCARRERA[CEDULA],TCARRERA[CATEGORIA DEL SERVIDOR],"")</f>
        <v/>
      </c>
      <c r="J671" s="45" t="str">
        <f>Tabla20[[#This Row],[TIPO]]</f>
        <v>FIJO</v>
      </c>
      <c r="K67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1" s="24" t="str">
        <f>IF(Tabla20[[#This Row],[CARRERA]]="CARRERA ADMINISTRATIVA",Tabla20[[#This Row],[CARRERA]],Tabla20[[#This Row],[STATUS]])</f>
        <v>ESTATUTO SIMPLIFICADO</v>
      </c>
      <c r="M671" s="35" t="str">
        <f>IF(Tabla20[[#This Row],[TIPO]]="Temporales",_xlfn.XLOOKUP(Tabla20[[#This Row],[NOMBRE Y APELLIDO]],TFECHAS[NOMBRE Y APELLIDO],TFECHAS[DESDE]),"")</f>
        <v/>
      </c>
      <c r="N671" s="35" t="str">
        <f>IF(Tabla20[[#This Row],[TIPO]]="Temporales",_xlfn.XLOOKUP(Tabla20[[#This Row],[NOMBRE Y APELLIDO]],TFECHAS[NOMBRE Y APELLIDO],TFECHAS[HASTA]),"")</f>
        <v/>
      </c>
      <c r="O671" s="39">
        <f>_xlfn.XLOOKUP(Tabla20[[#This Row],[COD]],TMES[COD],TMES[sbruto])</f>
        <v>17000</v>
      </c>
      <c r="P671" s="41">
        <f>_xlfn.XLOOKUP(Tabla20[[#This Row],[COD]],TMES[COD],TMES[ISR])</f>
        <v>0</v>
      </c>
      <c r="Q671" s="40">
        <f>_xlfn.XLOOKUP(Tabla20[[#This Row],[COD]],TMES[COD],TMES[SFS])</f>
        <v>516.79999999999995</v>
      </c>
      <c r="R671" s="40">
        <f>_xlfn.XLOOKUP(Tabla20[[#This Row],[COD]],TMES[COD],TMES[AFP])</f>
        <v>487.9</v>
      </c>
      <c r="S671" s="40">
        <f>Tabla20[[#This Row],[sbruto]]-SUM(Tabla20[[#This Row],[ISR]:[AFP]])-Tabla20[[#This Row],[sneto]]</f>
        <v>25</v>
      </c>
      <c r="T671" s="40">
        <f>_xlfn.XLOOKUP(Tabla20[[#This Row],[COD]],TMES[COD],TMES[sneto])</f>
        <v>15970.3</v>
      </c>
      <c r="U671" s="28" t="str">
        <f>_xlfn.XLOOKUP(Tabla20[[#This Row],[cedula]],Tabla11[Numero Documento],Tabla11[GEN])</f>
        <v>F</v>
      </c>
      <c r="V671" s="29" t="str">
        <f>_xlfn.XLOOKUP(Tabla20[[#This Row],[cedula]],TMODELO[Numero Documento],TMODELO[Lugar Funciones Codigo])</f>
        <v>01.83.02.00.02</v>
      </c>
    </row>
    <row r="672" spans="1:22" hidden="1">
      <c r="A672" s="38" t="s">
        <v>3052</v>
      </c>
      <c r="B672" s="38" t="s">
        <v>11</v>
      </c>
      <c r="C672" s="38" t="s">
        <v>3102</v>
      </c>
      <c r="D672" s="38" t="str">
        <f>Tabla20[[#This Row],[cedula]]&amp;Tabla20[[#This Row],[ctapresup]]</f>
        <v>031025101402.1.1.1.01</v>
      </c>
      <c r="E672" s="38" t="s">
        <v>1515</v>
      </c>
      <c r="F672" s="38" t="str">
        <f>_xlfn.XLOOKUP(Tabla20[[#This Row],[cedula]],TMODELO[Numero Documento],TMODELO[Empleado])</f>
        <v>ANGELA DIAZ GUILLEN</v>
      </c>
      <c r="G672" s="38" t="str">
        <f>_xlfn.XLOOKUP(Tabla20[[#This Row],[cedula]],TMODELO[Numero Documento],TMODELO[Cargo])</f>
        <v>CONSERJE</v>
      </c>
      <c r="H672" s="38" t="str">
        <f>_xlfn.XLOOKUP(Tabla20[[#This Row],[cedula]],TMODELO[Numero Documento],TMODELO[Lugar Funciones])</f>
        <v>GRAN TEATRO DEL CIBAO</v>
      </c>
      <c r="I672" s="45" t="str">
        <f>_xlfn.XLOOKUP(Tabla20[[#This Row],[cedula]],TCARRERA[CEDULA],TCARRERA[CATEGORIA DEL SERVIDOR],"")</f>
        <v>CARRERA ADMINISTRATIVA</v>
      </c>
      <c r="J672" s="45" t="str">
        <f>Tabla20[[#This Row],[TIPO]]</f>
        <v>FIJO</v>
      </c>
      <c r="K67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2" s="24" t="str">
        <f>IF(Tabla20[[#This Row],[CARRERA]]="CARRERA ADMINISTRATIVA",Tabla20[[#This Row],[CARRERA]],Tabla20[[#This Row],[STATUS]])</f>
        <v>CARRERA ADMINISTRATIVA</v>
      </c>
      <c r="M672" s="35" t="str">
        <f>IF(Tabla20[[#This Row],[TIPO]]="Temporales",_xlfn.XLOOKUP(Tabla20[[#This Row],[NOMBRE Y APELLIDO]],TFECHAS[NOMBRE Y APELLIDO],TFECHAS[DESDE]),"")</f>
        <v/>
      </c>
      <c r="N672" s="35" t="str">
        <f>IF(Tabla20[[#This Row],[TIPO]]="Temporales",_xlfn.XLOOKUP(Tabla20[[#This Row],[NOMBRE Y APELLIDO]],TFECHAS[NOMBRE Y APELLIDO],TFECHAS[HASTA]),"")</f>
        <v/>
      </c>
      <c r="O672" s="39">
        <f>_xlfn.XLOOKUP(Tabla20[[#This Row],[COD]],TMES[COD],TMES[sbruto])</f>
        <v>15000</v>
      </c>
      <c r="P672" s="41">
        <f>_xlfn.XLOOKUP(Tabla20[[#This Row],[COD]],TMES[COD],TMES[ISR])</f>
        <v>0</v>
      </c>
      <c r="Q672" s="40">
        <f>_xlfn.XLOOKUP(Tabla20[[#This Row],[COD]],TMES[COD],TMES[SFS])</f>
        <v>456</v>
      </c>
      <c r="R672" s="40">
        <f>_xlfn.XLOOKUP(Tabla20[[#This Row],[COD]],TMES[COD],TMES[AFP])</f>
        <v>430.5</v>
      </c>
      <c r="S672" s="40">
        <f>Tabla20[[#This Row],[sbruto]]-SUM(Tabla20[[#This Row],[ISR]:[AFP]])-Tabla20[[#This Row],[sneto]]</f>
        <v>375</v>
      </c>
      <c r="T672" s="40">
        <f>_xlfn.XLOOKUP(Tabla20[[#This Row],[COD]],TMES[COD],TMES[sneto])</f>
        <v>13738.5</v>
      </c>
      <c r="U672" s="28" t="str">
        <f>_xlfn.XLOOKUP(Tabla20[[#This Row],[cedula]],Tabla11[Numero Documento],Tabla11[GEN])</f>
        <v>F</v>
      </c>
      <c r="V672" s="29" t="str">
        <f>_xlfn.XLOOKUP(Tabla20[[#This Row],[cedula]],TMODELO[Numero Documento],TMODELO[Lugar Funciones Codigo])</f>
        <v>01.83.02.00.02</v>
      </c>
    </row>
    <row r="673" spans="1:22" hidden="1">
      <c r="A673" s="38" t="s">
        <v>3052</v>
      </c>
      <c r="B673" s="38" t="s">
        <v>11</v>
      </c>
      <c r="C673" s="38" t="s">
        <v>3102</v>
      </c>
      <c r="D673" s="38" t="str">
        <f>Tabla20[[#This Row],[cedula]]&amp;Tabla20[[#This Row],[ctapresup]]</f>
        <v>031019422862.1.1.1.01</v>
      </c>
      <c r="E673" s="38" t="s">
        <v>2595</v>
      </c>
      <c r="F673" s="38" t="str">
        <f>_xlfn.XLOOKUP(Tabla20[[#This Row],[cedula]],TMODELO[Numero Documento],TMODELO[Empleado])</f>
        <v>DOCTOR DE LOS SANTOS ROSARIO</v>
      </c>
      <c r="G673" s="38" t="str">
        <f>_xlfn.XLOOKUP(Tabla20[[#This Row],[cedula]],TMODELO[Numero Documento],TMODELO[Cargo])</f>
        <v>JARDINERO (A)</v>
      </c>
      <c r="H673" s="38" t="str">
        <f>_xlfn.XLOOKUP(Tabla20[[#This Row],[cedula]],TMODELO[Numero Documento],TMODELO[Lugar Funciones])</f>
        <v>GRAN TEATRO DEL CIBAO</v>
      </c>
      <c r="I673" s="45" t="str">
        <f>_xlfn.XLOOKUP(Tabla20[[#This Row],[cedula]],TCARRERA[CEDULA],TCARRERA[CATEGORIA DEL SERVIDOR],"")</f>
        <v/>
      </c>
      <c r="J673" s="45" t="str">
        <f>Tabla20[[#This Row],[TIPO]]</f>
        <v>FIJO</v>
      </c>
      <c r="K67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3" s="24" t="str">
        <f>IF(Tabla20[[#This Row],[CARRERA]]="CARRERA ADMINISTRATIVA",Tabla20[[#This Row],[CARRERA]],Tabla20[[#This Row],[STATUS]])</f>
        <v>ESTATUTO SIMPLIFICADO</v>
      </c>
      <c r="M673" s="35" t="str">
        <f>IF(Tabla20[[#This Row],[TIPO]]="Temporales",_xlfn.XLOOKUP(Tabla20[[#This Row],[NOMBRE Y APELLIDO]],TFECHAS[NOMBRE Y APELLIDO],TFECHAS[DESDE]),"")</f>
        <v/>
      </c>
      <c r="N673" s="35" t="str">
        <f>IF(Tabla20[[#This Row],[TIPO]]="Temporales",_xlfn.XLOOKUP(Tabla20[[#This Row],[NOMBRE Y APELLIDO]],TFECHAS[NOMBRE Y APELLIDO],TFECHAS[HASTA]),"")</f>
        <v/>
      </c>
      <c r="O673" s="39">
        <f>_xlfn.XLOOKUP(Tabla20[[#This Row],[COD]],TMES[COD],TMES[sbruto])</f>
        <v>15000</v>
      </c>
      <c r="P673" s="41">
        <f>_xlfn.XLOOKUP(Tabla20[[#This Row],[COD]],TMES[COD],TMES[ISR])</f>
        <v>0</v>
      </c>
      <c r="Q673" s="40">
        <f>_xlfn.XLOOKUP(Tabla20[[#This Row],[COD]],TMES[COD],TMES[SFS])</f>
        <v>456</v>
      </c>
      <c r="R673" s="40">
        <f>_xlfn.XLOOKUP(Tabla20[[#This Row],[COD]],TMES[COD],TMES[AFP])</f>
        <v>430.5</v>
      </c>
      <c r="S673" s="40">
        <f>Tabla20[[#This Row],[sbruto]]-SUM(Tabla20[[#This Row],[ISR]:[AFP]])-Tabla20[[#This Row],[sneto]]</f>
        <v>325</v>
      </c>
      <c r="T673" s="40">
        <f>_xlfn.XLOOKUP(Tabla20[[#This Row],[COD]],TMES[COD],TMES[sneto])</f>
        <v>13788.5</v>
      </c>
      <c r="U673" s="28" t="str">
        <f>_xlfn.XLOOKUP(Tabla20[[#This Row],[cedula]],Tabla11[Numero Documento],Tabla11[GEN])</f>
        <v>M</v>
      </c>
      <c r="V673" s="29" t="str">
        <f>_xlfn.XLOOKUP(Tabla20[[#This Row],[cedula]],TMODELO[Numero Documento],TMODELO[Lugar Funciones Codigo])</f>
        <v>01.83.02.00.02</v>
      </c>
    </row>
    <row r="674" spans="1:22" hidden="1">
      <c r="A674" s="38" t="s">
        <v>3052</v>
      </c>
      <c r="B674" s="38" t="s">
        <v>11</v>
      </c>
      <c r="C674" s="38" t="s">
        <v>3102</v>
      </c>
      <c r="D674" s="38" t="str">
        <f>Tabla20[[#This Row],[cedula]]&amp;Tabla20[[#This Row],[ctapresup]]</f>
        <v>031001965382.1.1.1.01</v>
      </c>
      <c r="E674" s="38" t="s">
        <v>2623</v>
      </c>
      <c r="F674" s="38" t="str">
        <f>_xlfn.XLOOKUP(Tabla20[[#This Row],[cedula]],TMODELO[Numero Documento],TMODELO[Empleado])</f>
        <v>GERARDO GONZALEZ CARABALLO</v>
      </c>
      <c r="G674" s="38" t="str">
        <f>_xlfn.XLOOKUP(Tabla20[[#This Row],[cedula]],TMODELO[Numero Documento],TMODELO[Cargo])</f>
        <v>VIGILANTE DE PARQUEOS</v>
      </c>
      <c r="H674" s="38" t="str">
        <f>_xlfn.XLOOKUP(Tabla20[[#This Row],[cedula]],TMODELO[Numero Documento],TMODELO[Lugar Funciones])</f>
        <v>GRAN TEATRO DEL CIBAO</v>
      </c>
      <c r="I674" s="45" t="str">
        <f>_xlfn.XLOOKUP(Tabla20[[#This Row],[cedula]],TCARRERA[CEDULA],TCARRERA[CATEGORIA DEL SERVIDOR],"")</f>
        <v/>
      </c>
      <c r="J674" s="45" t="str">
        <f>Tabla20[[#This Row],[TIPO]]</f>
        <v>FIJO</v>
      </c>
      <c r="K67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74" s="24" t="str">
        <f>IF(Tabla20[[#This Row],[CARRERA]]="CARRERA ADMINISTRATIVA",Tabla20[[#This Row],[CARRERA]],Tabla20[[#This Row],[STATUS]])</f>
        <v>FIJO</v>
      </c>
      <c r="M674" s="35" t="str">
        <f>IF(Tabla20[[#This Row],[TIPO]]="Temporales",_xlfn.XLOOKUP(Tabla20[[#This Row],[NOMBRE Y APELLIDO]],TFECHAS[NOMBRE Y APELLIDO],TFECHAS[DESDE]),"")</f>
        <v/>
      </c>
      <c r="N674" s="35" t="str">
        <f>IF(Tabla20[[#This Row],[TIPO]]="Temporales",_xlfn.XLOOKUP(Tabla20[[#This Row],[NOMBRE Y APELLIDO]],TFECHAS[NOMBRE Y APELLIDO],TFECHAS[HASTA]),"")</f>
        <v/>
      </c>
      <c r="O674" s="39">
        <f>_xlfn.XLOOKUP(Tabla20[[#This Row],[COD]],TMES[COD],TMES[sbruto])</f>
        <v>15000</v>
      </c>
      <c r="P674" s="43">
        <f>_xlfn.XLOOKUP(Tabla20[[#This Row],[COD]],TMES[COD],TMES[ISR])</f>
        <v>0</v>
      </c>
      <c r="Q674" s="40">
        <f>_xlfn.XLOOKUP(Tabla20[[#This Row],[COD]],TMES[COD],TMES[SFS])</f>
        <v>456</v>
      </c>
      <c r="R674" s="40">
        <f>_xlfn.XLOOKUP(Tabla20[[#This Row],[COD]],TMES[COD],TMES[AFP])</f>
        <v>430.5</v>
      </c>
      <c r="S674" s="40">
        <f>Tabla20[[#This Row],[sbruto]]-SUM(Tabla20[[#This Row],[ISR]:[AFP]])-Tabla20[[#This Row],[sneto]]</f>
        <v>375</v>
      </c>
      <c r="T674" s="40">
        <f>_xlfn.XLOOKUP(Tabla20[[#This Row],[COD]],TMES[COD],TMES[sneto])</f>
        <v>13738.5</v>
      </c>
      <c r="U674" s="28" t="str">
        <f>_xlfn.XLOOKUP(Tabla20[[#This Row],[cedula]],Tabla11[Numero Documento],Tabla11[GEN])</f>
        <v>M</v>
      </c>
      <c r="V674" s="29" t="str">
        <f>_xlfn.XLOOKUP(Tabla20[[#This Row],[cedula]],TMODELO[Numero Documento],TMODELO[Lugar Funciones Codigo])</f>
        <v>01.83.02.00.02</v>
      </c>
    </row>
    <row r="675" spans="1:22" hidden="1">
      <c r="A675" s="38" t="s">
        <v>3052</v>
      </c>
      <c r="B675" s="38" t="s">
        <v>11</v>
      </c>
      <c r="C675" s="38" t="s">
        <v>3102</v>
      </c>
      <c r="D675" s="38" t="str">
        <f>Tabla20[[#This Row],[cedula]]&amp;Tabla20[[#This Row],[ctapresup]]</f>
        <v>031027928702.1.1.1.01</v>
      </c>
      <c r="E675" s="38" t="s">
        <v>2625</v>
      </c>
      <c r="F675" s="38" t="str">
        <f>_xlfn.XLOOKUP(Tabla20[[#This Row],[cedula]],TMODELO[Numero Documento],TMODELO[Empleado])</f>
        <v>GERMANIA TORIBIO LOPEZ</v>
      </c>
      <c r="G675" s="38" t="str">
        <f>_xlfn.XLOOKUP(Tabla20[[#This Row],[cedula]],TMODELO[Numero Documento],TMODELO[Cargo])</f>
        <v>CONSERJE</v>
      </c>
      <c r="H675" s="38" t="str">
        <f>_xlfn.XLOOKUP(Tabla20[[#This Row],[cedula]],TMODELO[Numero Documento],TMODELO[Lugar Funciones])</f>
        <v>GRAN TEATRO DEL CIBAO</v>
      </c>
      <c r="I675" s="45" t="str">
        <f>_xlfn.XLOOKUP(Tabla20[[#This Row],[cedula]],TCARRERA[CEDULA],TCARRERA[CATEGORIA DEL SERVIDOR],"")</f>
        <v/>
      </c>
      <c r="J675" s="45" t="str">
        <f>Tabla20[[#This Row],[TIPO]]</f>
        <v>FIJO</v>
      </c>
      <c r="K67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5" s="24" t="str">
        <f>IF(Tabla20[[#This Row],[CARRERA]]="CARRERA ADMINISTRATIVA",Tabla20[[#This Row],[CARRERA]],Tabla20[[#This Row],[STATUS]])</f>
        <v>ESTATUTO SIMPLIFICADO</v>
      </c>
      <c r="M675" s="35" t="str">
        <f>IF(Tabla20[[#This Row],[TIPO]]="Temporales",_xlfn.XLOOKUP(Tabla20[[#This Row],[NOMBRE Y APELLIDO]],TFECHAS[NOMBRE Y APELLIDO],TFECHAS[DESDE]),"")</f>
        <v/>
      </c>
      <c r="N675" s="35" t="str">
        <f>IF(Tabla20[[#This Row],[TIPO]]="Temporales",_xlfn.XLOOKUP(Tabla20[[#This Row],[NOMBRE Y APELLIDO]],TFECHAS[NOMBRE Y APELLIDO],TFECHAS[HASTA]),"")</f>
        <v/>
      </c>
      <c r="O675" s="39">
        <f>_xlfn.XLOOKUP(Tabla20[[#This Row],[COD]],TMES[COD],TMES[sbruto])</f>
        <v>15000</v>
      </c>
      <c r="P675" s="42">
        <f>_xlfn.XLOOKUP(Tabla20[[#This Row],[COD]],TMES[COD],TMES[ISR])</f>
        <v>0</v>
      </c>
      <c r="Q675" s="42">
        <f>_xlfn.XLOOKUP(Tabla20[[#This Row],[COD]],TMES[COD],TMES[SFS])</f>
        <v>456</v>
      </c>
      <c r="R675" s="42">
        <f>_xlfn.XLOOKUP(Tabla20[[#This Row],[COD]],TMES[COD],TMES[AFP])</f>
        <v>430.5</v>
      </c>
      <c r="S675" s="40">
        <f>Tabla20[[#This Row],[sbruto]]-SUM(Tabla20[[#This Row],[ISR]:[AFP]])-Tabla20[[#This Row],[sneto]]</f>
        <v>25</v>
      </c>
      <c r="T675" s="42">
        <f>_xlfn.XLOOKUP(Tabla20[[#This Row],[COD]],TMES[COD],TMES[sneto])</f>
        <v>14088.5</v>
      </c>
      <c r="U675" s="28" t="str">
        <f>_xlfn.XLOOKUP(Tabla20[[#This Row],[cedula]],Tabla11[Numero Documento],Tabla11[GEN])</f>
        <v>F</v>
      </c>
      <c r="V675" s="29" t="str">
        <f>_xlfn.XLOOKUP(Tabla20[[#This Row],[cedula]],TMODELO[Numero Documento],TMODELO[Lugar Funciones Codigo])</f>
        <v>01.83.02.00.02</v>
      </c>
    </row>
    <row r="676" spans="1:22" hidden="1">
      <c r="A676" s="38" t="s">
        <v>3052</v>
      </c>
      <c r="B676" s="38" t="s">
        <v>11</v>
      </c>
      <c r="C676" s="38" t="s">
        <v>3102</v>
      </c>
      <c r="D676" s="38" t="str">
        <f>Tabla20[[#This Row],[cedula]]&amp;Tabla20[[#This Row],[ctapresup]]</f>
        <v>031031042812.1.1.1.01</v>
      </c>
      <c r="E676" s="38" t="s">
        <v>2652</v>
      </c>
      <c r="F676" s="38" t="str">
        <f>_xlfn.XLOOKUP(Tabla20[[#This Row],[cedula]],TMODELO[Numero Documento],TMODELO[Empleado])</f>
        <v>JOSE MIGUEL PEREZ MORALES</v>
      </c>
      <c r="G676" s="38" t="str">
        <f>_xlfn.XLOOKUP(Tabla20[[#This Row],[cedula]],TMODELO[Numero Documento],TMODELO[Cargo])</f>
        <v>JARDINERO (A)</v>
      </c>
      <c r="H676" s="38" t="str">
        <f>_xlfn.XLOOKUP(Tabla20[[#This Row],[cedula]],TMODELO[Numero Documento],TMODELO[Lugar Funciones])</f>
        <v>GRAN TEATRO DEL CIBAO</v>
      </c>
      <c r="I676" s="45" t="str">
        <f>_xlfn.XLOOKUP(Tabla20[[#This Row],[cedula]],TCARRERA[CEDULA],TCARRERA[CATEGORIA DEL SERVIDOR],"")</f>
        <v/>
      </c>
      <c r="J676" s="45" t="str">
        <f>Tabla20[[#This Row],[TIPO]]</f>
        <v>FIJO</v>
      </c>
      <c r="K67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6" s="24" t="str">
        <f>IF(Tabla20[[#This Row],[CARRERA]]="CARRERA ADMINISTRATIVA",Tabla20[[#This Row],[CARRERA]],Tabla20[[#This Row],[STATUS]])</f>
        <v>ESTATUTO SIMPLIFICADO</v>
      </c>
      <c r="M676" s="35" t="str">
        <f>IF(Tabla20[[#This Row],[TIPO]]="Temporales",_xlfn.XLOOKUP(Tabla20[[#This Row],[NOMBRE Y APELLIDO]],TFECHAS[NOMBRE Y APELLIDO],TFECHAS[DESDE]),"")</f>
        <v/>
      </c>
      <c r="N676" s="35" t="str">
        <f>IF(Tabla20[[#This Row],[TIPO]]="Temporales",_xlfn.XLOOKUP(Tabla20[[#This Row],[NOMBRE Y APELLIDO]],TFECHAS[NOMBRE Y APELLIDO],TFECHAS[HASTA]),"")</f>
        <v/>
      </c>
      <c r="O676" s="39">
        <f>_xlfn.XLOOKUP(Tabla20[[#This Row],[COD]],TMES[COD],TMES[sbruto])</f>
        <v>15000</v>
      </c>
      <c r="P676" s="44">
        <f>_xlfn.XLOOKUP(Tabla20[[#This Row],[COD]],TMES[COD],TMES[ISR])</f>
        <v>0</v>
      </c>
      <c r="Q676" s="40">
        <f>_xlfn.XLOOKUP(Tabla20[[#This Row],[COD]],TMES[COD],TMES[SFS])</f>
        <v>456</v>
      </c>
      <c r="R676" s="40">
        <f>_xlfn.XLOOKUP(Tabla20[[#This Row],[COD]],TMES[COD],TMES[AFP])</f>
        <v>430.5</v>
      </c>
      <c r="S676" s="40">
        <f>Tabla20[[#This Row],[sbruto]]-SUM(Tabla20[[#This Row],[ISR]:[AFP]])-Tabla20[[#This Row],[sneto]]</f>
        <v>25</v>
      </c>
      <c r="T676" s="40">
        <f>_xlfn.XLOOKUP(Tabla20[[#This Row],[COD]],TMES[COD],TMES[sneto])</f>
        <v>14088.5</v>
      </c>
      <c r="U676" s="28" t="str">
        <f>_xlfn.XLOOKUP(Tabla20[[#This Row],[cedula]],Tabla11[Numero Documento],Tabla11[GEN])</f>
        <v>M</v>
      </c>
      <c r="V676" s="29" t="str">
        <f>_xlfn.XLOOKUP(Tabla20[[#This Row],[cedula]],TMODELO[Numero Documento],TMODELO[Lugar Funciones Codigo])</f>
        <v>01.83.02.00.02</v>
      </c>
    </row>
    <row r="677" spans="1:22" hidden="1">
      <c r="A677" s="38" t="s">
        <v>3052</v>
      </c>
      <c r="B677" s="38" t="s">
        <v>11</v>
      </c>
      <c r="C677" s="38" t="s">
        <v>3102</v>
      </c>
      <c r="D677" s="38" t="str">
        <f>Tabla20[[#This Row],[cedula]]&amp;Tabla20[[#This Row],[ctapresup]]</f>
        <v>001077664382.1.1.1.01</v>
      </c>
      <c r="E677" s="38" t="s">
        <v>2680</v>
      </c>
      <c r="F677" s="38" t="str">
        <f>_xlfn.XLOOKUP(Tabla20[[#This Row],[cedula]],TMODELO[Numero Documento],TMODELO[Empleado])</f>
        <v>LUCIA HIRALDO</v>
      </c>
      <c r="G677" s="38" t="str">
        <f>_xlfn.XLOOKUP(Tabla20[[#This Row],[cedula]],TMODELO[Numero Documento],TMODELO[Cargo])</f>
        <v>CONSERJE</v>
      </c>
      <c r="H677" s="38" t="str">
        <f>_xlfn.XLOOKUP(Tabla20[[#This Row],[cedula]],TMODELO[Numero Documento],TMODELO[Lugar Funciones])</f>
        <v>GRAN TEATRO DEL CIBAO</v>
      </c>
      <c r="I677" s="45" t="str">
        <f>_xlfn.XLOOKUP(Tabla20[[#This Row],[cedula]],TCARRERA[CEDULA],TCARRERA[CATEGORIA DEL SERVIDOR],"")</f>
        <v/>
      </c>
      <c r="J677" s="45" t="str">
        <f>Tabla20[[#This Row],[TIPO]]</f>
        <v>FIJO</v>
      </c>
      <c r="K67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7" s="24" t="str">
        <f>IF(Tabla20[[#This Row],[CARRERA]]="CARRERA ADMINISTRATIVA",Tabla20[[#This Row],[CARRERA]],Tabla20[[#This Row],[STATUS]])</f>
        <v>ESTATUTO SIMPLIFICADO</v>
      </c>
      <c r="M677" s="35" t="str">
        <f>IF(Tabla20[[#This Row],[TIPO]]="Temporales",_xlfn.XLOOKUP(Tabla20[[#This Row],[NOMBRE Y APELLIDO]],TFECHAS[NOMBRE Y APELLIDO],TFECHAS[DESDE]),"")</f>
        <v/>
      </c>
      <c r="N677" s="35" t="str">
        <f>IF(Tabla20[[#This Row],[TIPO]]="Temporales",_xlfn.XLOOKUP(Tabla20[[#This Row],[NOMBRE Y APELLIDO]],TFECHAS[NOMBRE Y APELLIDO],TFECHAS[HASTA]),"")</f>
        <v/>
      </c>
      <c r="O677" s="39">
        <f>_xlfn.XLOOKUP(Tabla20[[#This Row],[COD]],TMES[COD],TMES[sbruto])</f>
        <v>15000</v>
      </c>
      <c r="P677" s="41">
        <f>_xlfn.XLOOKUP(Tabla20[[#This Row],[COD]],TMES[COD],TMES[ISR])</f>
        <v>0</v>
      </c>
      <c r="Q677" s="40">
        <f>_xlfn.XLOOKUP(Tabla20[[#This Row],[COD]],TMES[COD],TMES[SFS])</f>
        <v>456</v>
      </c>
      <c r="R677" s="40">
        <f>_xlfn.XLOOKUP(Tabla20[[#This Row],[COD]],TMES[COD],TMES[AFP])</f>
        <v>430.5</v>
      </c>
      <c r="S677" s="40">
        <f>Tabla20[[#This Row],[sbruto]]-SUM(Tabla20[[#This Row],[ISR]:[AFP]])-Tabla20[[#This Row],[sneto]]</f>
        <v>325</v>
      </c>
      <c r="T677" s="40">
        <f>_xlfn.XLOOKUP(Tabla20[[#This Row],[COD]],TMES[COD],TMES[sneto])</f>
        <v>13788.5</v>
      </c>
      <c r="U677" s="28" t="str">
        <f>_xlfn.XLOOKUP(Tabla20[[#This Row],[cedula]],Tabla11[Numero Documento],Tabla11[GEN])</f>
        <v>F</v>
      </c>
      <c r="V677" s="29" t="str">
        <f>_xlfn.XLOOKUP(Tabla20[[#This Row],[cedula]],TMODELO[Numero Documento],TMODELO[Lugar Funciones Codigo])</f>
        <v>01.83.02.00.02</v>
      </c>
    </row>
    <row r="678" spans="1:22" hidden="1">
      <c r="A678" s="38" t="s">
        <v>3052</v>
      </c>
      <c r="B678" s="38" t="s">
        <v>11</v>
      </c>
      <c r="C678" s="38" t="s">
        <v>3102</v>
      </c>
      <c r="D678" s="38" t="str">
        <f>Tabla20[[#This Row],[cedula]]&amp;Tabla20[[#This Row],[ctapresup]]</f>
        <v>031020276652.1.1.1.01</v>
      </c>
      <c r="E678" s="38" t="s">
        <v>2681</v>
      </c>
      <c r="F678" s="38" t="str">
        <f>_xlfn.XLOOKUP(Tabla20[[#This Row],[cedula]],TMODELO[Numero Documento],TMODELO[Empleado])</f>
        <v>LUCIANO GRULLON DIAZ</v>
      </c>
      <c r="G678" s="38" t="str">
        <f>_xlfn.XLOOKUP(Tabla20[[#This Row],[cedula]],TMODELO[Numero Documento],TMODELO[Cargo])</f>
        <v>SEGURIDAD</v>
      </c>
      <c r="H678" s="38" t="str">
        <f>_xlfn.XLOOKUP(Tabla20[[#This Row],[cedula]],TMODELO[Numero Documento],TMODELO[Lugar Funciones])</f>
        <v>GRAN TEATRO DEL CIBAO</v>
      </c>
      <c r="I678" s="45" t="str">
        <f>_xlfn.XLOOKUP(Tabla20[[#This Row],[cedula]],TCARRERA[CEDULA],TCARRERA[CATEGORIA DEL SERVIDOR],"")</f>
        <v/>
      </c>
      <c r="J678" s="45" t="str">
        <f>Tabla20[[#This Row],[TIPO]]</f>
        <v>FIJO</v>
      </c>
      <c r="K67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78" s="24" t="str">
        <f>IF(Tabla20[[#This Row],[CARRERA]]="CARRERA ADMINISTRATIVA",Tabla20[[#This Row],[CARRERA]],Tabla20[[#This Row],[STATUS]])</f>
        <v>FIJO</v>
      </c>
      <c r="M678" s="35" t="str">
        <f>IF(Tabla20[[#This Row],[TIPO]]="Temporales",_xlfn.XLOOKUP(Tabla20[[#This Row],[NOMBRE Y APELLIDO]],TFECHAS[NOMBRE Y APELLIDO],TFECHAS[DESDE]),"")</f>
        <v/>
      </c>
      <c r="N678" s="35" t="str">
        <f>IF(Tabla20[[#This Row],[TIPO]]="Temporales",_xlfn.XLOOKUP(Tabla20[[#This Row],[NOMBRE Y APELLIDO]],TFECHAS[NOMBRE Y APELLIDO],TFECHAS[HASTA]),"")</f>
        <v/>
      </c>
      <c r="O678" s="39">
        <f>_xlfn.XLOOKUP(Tabla20[[#This Row],[COD]],TMES[COD],TMES[sbruto])</f>
        <v>15000</v>
      </c>
      <c r="P678" s="42">
        <f>_xlfn.XLOOKUP(Tabla20[[#This Row],[COD]],TMES[COD],TMES[ISR])</f>
        <v>0</v>
      </c>
      <c r="Q678" s="40">
        <f>_xlfn.XLOOKUP(Tabla20[[#This Row],[COD]],TMES[COD],TMES[SFS])</f>
        <v>456</v>
      </c>
      <c r="R678" s="40">
        <f>_xlfn.XLOOKUP(Tabla20[[#This Row],[COD]],TMES[COD],TMES[AFP])</f>
        <v>430.5</v>
      </c>
      <c r="S678" s="40">
        <f>Tabla20[[#This Row],[sbruto]]-SUM(Tabla20[[#This Row],[ISR]:[AFP]])-Tabla20[[#This Row],[sneto]]</f>
        <v>25</v>
      </c>
      <c r="T678" s="40">
        <f>_xlfn.XLOOKUP(Tabla20[[#This Row],[COD]],TMES[COD],TMES[sneto])</f>
        <v>14088.5</v>
      </c>
      <c r="U678" s="28" t="str">
        <f>_xlfn.XLOOKUP(Tabla20[[#This Row],[cedula]],Tabla11[Numero Documento],Tabla11[GEN])</f>
        <v>M</v>
      </c>
      <c r="V678" s="29" t="str">
        <f>_xlfn.XLOOKUP(Tabla20[[#This Row],[cedula]],TMODELO[Numero Documento],TMODELO[Lugar Funciones Codigo])</f>
        <v>01.83.02.00.02</v>
      </c>
    </row>
    <row r="679" spans="1:22" hidden="1">
      <c r="A679" s="38" t="s">
        <v>3052</v>
      </c>
      <c r="B679" s="38" t="s">
        <v>11</v>
      </c>
      <c r="C679" s="38" t="s">
        <v>3102</v>
      </c>
      <c r="D679" s="38" t="str">
        <f>Tabla20[[#This Row],[cedula]]&amp;Tabla20[[#This Row],[ctapresup]]</f>
        <v>031020026922.1.1.1.01</v>
      </c>
      <c r="E679" s="38" t="s">
        <v>2686</v>
      </c>
      <c r="F679" s="38" t="str">
        <f>_xlfn.XLOOKUP(Tabla20[[#This Row],[cedula]],TMODELO[Numero Documento],TMODELO[Empleado])</f>
        <v>MARIA ALTAGRACIA VASQUEZ DIAZ</v>
      </c>
      <c r="G679" s="38" t="str">
        <f>_xlfn.XLOOKUP(Tabla20[[#This Row],[cedula]],TMODELO[Numero Documento],TMODELO[Cargo])</f>
        <v>CONSERJE</v>
      </c>
      <c r="H679" s="38" t="str">
        <f>_xlfn.XLOOKUP(Tabla20[[#This Row],[cedula]],TMODELO[Numero Documento],TMODELO[Lugar Funciones])</f>
        <v>GRAN TEATRO DEL CIBAO</v>
      </c>
      <c r="I679" s="45" t="str">
        <f>_xlfn.XLOOKUP(Tabla20[[#This Row],[cedula]],TCARRERA[CEDULA],TCARRERA[CATEGORIA DEL SERVIDOR],"")</f>
        <v/>
      </c>
      <c r="J679" s="45" t="str">
        <f>Tabla20[[#This Row],[TIPO]]</f>
        <v>FIJO</v>
      </c>
      <c r="K67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9" s="31" t="str">
        <f>IF(Tabla20[[#This Row],[CARRERA]]="CARRERA ADMINISTRATIVA",Tabla20[[#This Row],[CARRERA]],Tabla20[[#This Row],[STATUS]])</f>
        <v>ESTATUTO SIMPLIFICADO</v>
      </c>
      <c r="M679" s="34" t="str">
        <f>IF(Tabla20[[#This Row],[TIPO]]="Temporales",_xlfn.XLOOKUP(Tabla20[[#This Row],[NOMBRE Y APELLIDO]],TFECHAS[NOMBRE Y APELLIDO],TFECHAS[DESDE]),"")</f>
        <v/>
      </c>
      <c r="N679" s="34" t="str">
        <f>IF(Tabla20[[#This Row],[TIPO]]="Temporales",_xlfn.XLOOKUP(Tabla20[[#This Row],[NOMBRE Y APELLIDO]],TFECHAS[NOMBRE Y APELLIDO],TFECHAS[HASTA]),"")</f>
        <v/>
      </c>
      <c r="O679" s="39">
        <f>_xlfn.XLOOKUP(Tabla20[[#This Row],[COD]],TMES[COD],TMES[sbruto])</f>
        <v>15000</v>
      </c>
      <c r="P679" s="44">
        <f>_xlfn.XLOOKUP(Tabla20[[#This Row],[COD]],TMES[COD],TMES[ISR])</f>
        <v>0</v>
      </c>
      <c r="Q679" s="40">
        <f>_xlfn.XLOOKUP(Tabla20[[#This Row],[COD]],TMES[COD],TMES[SFS])</f>
        <v>456</v>
      </c>
      <c r="R679" s="40">
        <f>_xlfn.XLOOKUP(Tabla20[[#This Row],[COD]],TMES[COD],TMES[AFP])</f>
        <v>430.5</v>
      </c>
      <c r="S679" s="40">
        <f>Tabla20[[#This Row],[sbruto]]-SUM(Tabla20[[#This Row],[ISR]:[AFP]])-Tabla20[[#This Row],[sneto]]</f>
        <v>375</v>
      </c>
      <c r="T679" s="40">
        <f>_xlfn.XLOOKUP(Tabla20[[#This Row],[COD]],TMES[COD],TMES[sneto])</f>
        <v>13738.5</v>
      </c>
      <c r="U679" s="28" t="str">
        <f>_xlfn.XLOOKUP(Tabla20[[#This Row],[cedula]],Tabla11[Numero Documento],Tabla11[GEN])</f>
        <v>F</v>
      </c>
      <c r="V679" s="29" t="str">
        <f>_xlfn.XLOOKUP(Tabla20[[#This Row],[cedula]],TMODELO[Numero Documento],TMODELO[Lugar Funciones Codigo])</f>
        <v>01.83.02.00.02</v>
      </c>
    </row>
    <row r="680" spans="1:22" hidden="1">
      <c r="A680" s="38" t="s">
        <v>3052</v>
      </c>
      <c r="B680" s="38" t="s">
        <v>11</v>
      </c>
      <c r="C680" s="38" t="s">
        <v>3102</v>
      </c>
      <c r="D680" s="38" t="str">
        <f>Tabla20[[#This Row],[cedula]]&amp;Tabla20[[#This Row],[ctapresup]]</f>
        <v>039001456102.1.1.1.01</v>
      </c>
      <c r="E680" s="38" t="s">
        <v>2689</v>
      </c>
      <c r="F680" s="38" t="str">
        <f>_xlfn.XLOOKUP(Tabla20[[#This Row],[cedula]],TMODELO[Numero Documento],TMODELO[Empleado])</f>
        <v>MARTIN EVARISTO CABRERA GOMEZ</v>
      </c>
      <c r="G680" s="38" t="str">
        <f>_xlfn.XLOOKUP(Tabla20[[#This Row],[cedula]],TMODELO[Numero Documento],TMODELO[Cargo])</f>
        <v>CONSERJE</v>
      </c>
      <c r="H680" s="38" t="str">
        <f>_xlfn.XLOOKUP(Tabla20[[#This Row],[cedula]],TMODELO[Numero Documento],TMODELO[Lugar Funciones])</f>
        <v>GRAN TEATRO DEL CIBAO</v>
      </c>
      <c r="I680" s="45" t="str">
        <f>_xlfn.XLOOKUP(Tabla20[[#This Row],[cedula]],TCARRERA[CEDULA],TCARRERA[CATEGORIA DEL SERVIDOR],"")</f>
        <v/>
      </c>
      <c r="J680" s="45" t="str">
        <f>Tabla20[[#This Row],[TIPO]]</f>
        <v>FIJO</v>
      </c>
      <c r="K68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0" s="31" t="str">
        <f>IF(Tabla20[[#This Row],[CARRERA]]="CARRERA ADMINISTRATIVA",Tabla20[[#This Row],[CARRERA]],Tabla20[[#This Row],[STATUS]])</f>
        <v>ESTATUTO SIMPLIFICADO</v>
      </c>
      <c r="M680" s="34" t="str">
        <f>IF(Tabla20[[#This Row],[TIPO]]="Temporales",_xlfn.XLOOKUP(Tabla20[[#This Row],[NOMBRE Y APELLIDO]],TFECHAS[NOMBRE Y APELLIDO],TFECHAS[DESDE]),"")</f>
        <v/>
      </c>
      <c r="N680" s="34" t="str">
        <f>IF(Tabla20[[#This Row],[TIPO]]="Temporales",_xlfn.XLOOKUP(Tabla20[[#This Row],[NOMBRE Y APELLIDO]],TFECHAS[NOMBRE Y APELLIDO],TFECHAS[HASTA]),"")</f>
        <v/>
      </c>
      <c r="O680" s="39">
        <f>_xlfn.XLOOKUP(Tabla20[[#This Row],[COD]],TMES[COD],TMES[sbruto])</f>
        <v>15000</v>
      </c>
      <c r="P680" s="42">
        <f>_xlfn.XLOOKUP(Tabla20[[#This Row],[COD]],TMES[COD],TMES[ISR])</f>
        <v>0</v>
      </c>
      <c r="Q680" s="40">
        <f>_xlfn.XLOOKUP(Tabla20[[#This Row],[COD]],TMES[COD],TMES[SFS])</f>
        <v>456</v>
      </c>
      <c r="R680" s="40">
        <f>_xlfn.XLOOKUP(Tabla20[[#This Row],[COD]],TMES[COD],TMES[AFP])</f>
        <v>430.5</v>
      </c>
      <c r="S680" s="40">
        <f>Tabla20[[#This Row],[sbruto]]-SUM(Tabla20[[#This Row],[ISR]:[AFP]])-Tabla20[[#This Row],[sneto]]</f>
        <v>325</v>
      </c>
      <c r="T680" s="40">
        <f>_xlfn.XLOOKUP(Tabla20[[#This Row],[COD]],TMES[COD],TMES[sneto])</f>
        <v>13788.5</v>
      </c>
      <c r="U680" s="28" t="str">
        <f>_xlfn.XLOOKUP(Tabla20[[#This Row],[cedula]],Tabla11[Numero Documento],Tabla11[GEN])</f>
        <v>M</v>
      </c>
      <c r="V680" s="29" t="str">
        <f>_xlfn.XLOOKUP(Tabla20[[#This Row],[cedula]],TMODELO[Numero Documento],TMODELO[Lugar Funciones Codigo])</f>
        <v>01.83.02.00.02</v>
      </c>
    </row>
    <row r="681" spans="1:22" hidden="1">
      <c r="A681" s="38" t="s">
        <v>3052</v>
      </c>
      <c r="B681" s="38" t="s">
        <v>11</v>
      </c>
      <c r="C681" s="38" t="s">
        <v>3102</v>
      </c>
      <c r="D681" s="38" t="str">
        <f>Tabla20[[#This Row],[cedula]]&amp;Tabla20[[#This Row],[ctapresup]]</f>
        <v>031016306752.1.1.1.01</v>
      </c>
      <c r="E681" s="38" t="s">
        <v>2702</v>
      </c>
      <c r="F681" s="38" t="str">
        <f>_xlfn.XLOOKUP(Tabla20[[#This Row],[cedula]],TMODELO[Numero Documento],TMODELO[Empleado])</f>
        <v>RAFAEL ANTONIO LANTIGUA DE LEON</v>
      </c>
      <c r="G681" s="38" t="str">
        <f>_xlfn.XLOOKUP(Tabla20[[#This Row],[cedula]],TMODELO[Numero Documento],TMODELO[Cargo])</f>
        <v>JARDINERO (A)</v>
      </c>
      <c r="H681" s="38" t="str">
        <f>_xlfn.XLOOKUP(Tabla20[[#This Row],[cedula]],TMODELO[Numero Documento],TMODELO[Lugar Funciones])</f>
        <v>GRAN TEATRO DEL CIBAO</v>
      </c>
      <c r="I681" s="45" t="str">
        <f>_xlfn.XLOOKUP(Tabla20[[#This Row],[cedula]],TCARRERA[CEDULA],TCARRERA[CATEGORIA DEL SERVIDOR],"")</f>
        <v/>
      </c>
      <c r="J681" s="45" t="str">
        <f>Tabla20[[#This Row],[TIPO]]</f>
        <v>FIJO</v>
      </c>
      <c r="K68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1" s="24" t="str">
        <f>IF(Tabla20[[#This Row],[CARRERA]]="CARRERA ADMINISTRATIVA",Tabla20[[#This Row],[CARRERA]],Tabla20[[#This Row],[STATUS]])</f>
        <v>ESTATUTO SIMPLIFICADO</v>
      </c>
      <c r="M681" s="35" t="str">
        <f>IF(Tabla20[[#This Row],[TIPO]]="Temporales",_xlfn.XLOOKUP(Tabla20[[#This Row],[NOMBRE Y APELLIDO]],TFECHAS[NOMBRE Y APELLIDO],TFECHAS[DESDE]),"")</f>
        <v/>
      </c>
      <c r="N681" s="35" t="str">
        <f>IF(Tabla20[[#This Row],[TIPO]]="Temporales",_xlfn.XLOOKUP(Tabla20[[#This Row],[NOMBRE Y APELLIDO]],TFECHAS[NOMBRE Y APELLIDO],TFECHAS[HASTA]),"")</f>
        <v/>
      </c>
      <c r="O681" s="39">
        <f>_xlfn.XLOOKUP(Tabla20[[#This Row],[COD]],TMES[COD],TMES[sbruto])</f>
        <v>15000</v>
      </c>
      <c r="P681" s="44">
        <f>_xlfn.XLOOKUP(Tabla20[[#This Row],[COD]],TMES[COD],TMES[ISR])</f>
        <v>0</v>
      </c>
      <c r="Q681" s="40">
        <f>_xlfn.XLOOKUP(Tabla20[[#This Row],[COD]],TMES[COD],TMES[SFS])</f>
        <v>456</v>
      </c>
      <c r="R681" s="40">
        <f>_xlfn.XLOOKUP(Tabla20[[#This Row],[COD]],TMES[COD],TMES[AFP])</f>
        <v>430.5</v>
      </c>
      <c r="S681" s="40">
        <f>Tabla20[[#This Row],[sbruto]]-SUM(Tabla20[[#This Row],[ISR]:[AFP]])-Tabla20[[#This Row],[sneto]]</f>
        <v>425</v>
      </c>
      <c r="T681" s="40">
        <f>_xlfn.XLOOKUP(Tabla20[[#This Row],[COD]],TMES[COD],TMES[sneto])</f>
        <v>13688.5</v>
      </c>
      <c r="U681" s="28" t="str">
        <f>_xlfn.XLOOKUP(Tabla20[[#This Row],[cedula]],Tabla11[Numero Documento],Tabla11[GEN])</f>
        <v>M</v>
      </c>
      <c r="V681" s="29" t="str">
        <f>_xlfn.XLOOKUP(Tabla20[[#This Row],[cedula]],TMODELO[Numero Documento],TMODELO[Lugar Funciones Codigo])</f>
        <v>01.83.02.00.02</v>
      </c>
    </row>
    <row r="682" spans="1:22" hidden="1">
      <c r="A682" s="38" t="s">
        <v>3052</v>
      </c>
      <c r="B682" s="38" t="s">
        <v>11</v>
      </c>
      <c r="C682" s="38" t="s">
        <v>3102</v>
      </c>
      <c r="D682" s="38" t="str">
        <f>Tabla20[[#This Row],[cedula]]&amp;Tabla20[[#This Row],[ctapresup]]</f>
        <v>001075196392.1.1.1.01</v>
      </c>
      <c r="E682" s="38" t="s">
        <v>2705</v>
      </c>
      <c r="F682" s="38" t="str">
        <f>_xlfn.XLOOKUP(Tabla20[[#This Row],[cedula]],TMODELO[Numero Documento],TMODELO[Empleado])</f>
        <v>RAFAELA FRANCO</v>
      </c>
      <c r="G682" s="38" t="str">
        <f>_xlfn.XLOOKUP(Tabla20[[#This Row],[cedula]],TMODELO[Numero Documento],TMODELO[Cargo])</f>
        <v>CONSERJE</v>
      </c>
      <c r="H682" s="38" t="str">
        <f>_xlfn.XLOOKUP(Tabla20[[#This Row],[cedula]],TMODELO[Numero Documento],TMODELO[Lugar Funciones])</f>
        <v>GRAN TEATRO DEL CIBAO</v>
      </c>
      <c r="I682" s="45" t="str">
        <f>_xlfn.XLOOKUP(Tabla20[[#This Row],[cedula]],TCARRERA[CEDULA],TCARRERA[CATEGORIA DEL SERVIDOR],"")</f>
        <v/>
      </c>
      <c r="J682" s="45" t="str">
        <f>Tabla20[[#This Row],[TIPO]]</f>
        <v>FIJO</v>
      </c>
      <c r="K68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2" s="24" t="str">
        <f>IF(Tabla20[[#This Row],[CARRERA]]="CARRERA ADMINISTRATIVA",Tabla20[[#This Row],[CARRERA]],Tabla20[[#This Row],[STATUS]])</f>
        <v>ESTATUTO SIMPLIFICADO</v>
      </c>
      <c r="M682" s="34" t="str">
        <f>IF(Tabla20[[#This Row],[TIPO]]="Temporales",_xlfn.XLOOKUP(Tabla20[[#This Row],[NOMBRE Y APELLIDO]],TFECHAS[NOMBRE Y APELLIDO],TFECHAS[DESDE]),"")</f>
        <v/>
      </c>
      <c r="N682" s="34" t="str">
        <f>IF(Tabla20[[#This Row],[TIPO]]="Temporales",_xlfn.XLOOKUP(Tabla20[[#This Row],[NOMBRE Y APELLIDO]],TFECHAS[NOMBRE Y APELLIDO],TFECHAS[HASTA]),"")</f>
        <v/>
      </c>
      <c r="O682" s="39">
        <f>_xlfn.XLOOKUP(Tabla20[[#This Row],[COD]],TMES[COD],TMES[sbruto])</f>
        <v>15000</v>
      </c>
      <c r="P682" s="41">
        <f>_xlfn.XLOOKUP(Tabla20[[#This Row],[COD]],TMES[COD],TMES[ISR])</f>
        <v>0</v>
      </c>
      <c r="Q682" s="40">
        <f>_xlfn.XLOOKUP(Tabla20[[#This Row],[COD]],TMES[COD],TMES[SFS])</f>
        <v>456</v>
      </c>
      <c r="R682" s="40">
        <f>_xlfn.XLOOKUP(Tabla20[[#This Row],[COD]],TMES[COD],TMES[AFP])</f>
        <v>430.5</v>
      </c>
      <c r="S682" s="40">
        <f>Tabla20[[#This Row],[sbruto]]-SUM(Tabla20[[#This Row],[ISR]:[AFP]])-Tabla20[[#This Row],[sneto]]</f>
        <v>25</v>
      </c>
      <c r="T682" s="40">
        <f>_xlfn.XLOOKUP(Tabla20[[#This Row],[COD]],TMES[COD],TMES[sneto])</f>
        <v>14088.5</v>
      </c>
      <c r="U682" s="28" t="str">
        <f>_xlfn.XLOOKUP(Tabla20[[#This Row],[cedula]],Tabla11[Numero Documento],Tabla11[GEN])</f>
        <v>F</v>
      </c>
      <c r="V682" s="29" t="str">
        <f>_xlfn.XLOOKUP(Tabla20[[#This Row],[cedula]],TMODELO[Numero Documento],TMODELO[Lugar Funciones Codigo])</f>
        <v>01.83.02.00.02</v>
      </c>
    </row>
    <row r="683" spans="1:22" hidden="1">
      <c r="A683" s="38" t="s">
        <v>3052</v>
      </c>
      <c r="B683" s="38" t="s">
        <v>11</v>
      </c>
      <c r="C683" s="38" t="s">
        <v>3102</v>
      </c>
      <c r="D683" s="38" t="str">
        <f>Tabla20[[#This Row],[cedula]]&amp;Tabla20[[#This Row],[ctapresup]]</f>
        <v>031010329302.1.1.1.01</v>
      </c>
      <c r="E683" s="38" t="s">
        <v>2724</v>
      </c>
      <c r="F683" s="38" t="str">
        <f>_xlfn.XLOOKUP(Tabla20[[#This Row],[cedula]],TMODELO[Numero Documento],TMODELO[Empleado])</f>
        <v>VICTOR DIONICIO ACEVEDO</v>
      </c>
      <c r="G683" s="38" t="str">
        <f>_xlfn.XLOOKUP(Tabla20[[#This Row],[cedula]],TMODELO[Numero Documento],TMODELO[Cargo])</f>
        <v>SEGURIDAD</v>
      </c>
      <c r="H683" s="38" t="str">
        <f>_xlfn.XLOOKUP(Tabla20[[#This Row],[cedula]],TMODELO[Numero Documento],TMODELO[Lugar Funciones])</f>
        <v>GRAN TEATRO DEL CIBAO</v>
      </c>
      <c r="I683" s="45" t="str">
        <f>_xlfn.XLOOKUP(Tabla20[[#This Row],[cedula]],TCARRERA[CEDULA],TCARRERA[CATEGORIA DEL SERVIDOR],"")</f>
        <v/>
      </c>
      <c r="J683" s="45" t="str">
        <f>Tabla20[[#This Row],[TIPO]]</f>
        <v>FIJO</v>
      </c>
      <c r="K68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83" s="24" t="str">
        <f>IF(Tabla20[[#This Row],[CARRERA]]="CARRERA ADMINISTRATIVA",Tabla20[[#This Row],[CARRERA]],Tabla20[[#This Row],[STATUS]])</f>
        <v>FIJO</v>
      </c>
      <c r="M683" s="35" t="str">
        <f>IF(Tabla20[[#This Row],[TIPO]]="Temporales",_xlfn.XLOOKUP(Tabla20[[#This Row],[NOMBRE Y APELLIDO]],TFECHAS[NOMBRE Y APELLIDO],TFECHAS[DESDE]),"")</f>
        <v/>
      </c>
      <c r="N683" s="35" t="str">
        <f>IF(Tabla20[[#This Row],[TIPO]]="Temporales",_xlfn.XLOOKUP(Tabla20[[#This Row],[NOMBRE Y APELLIDO]],TFECHAS[NOMBRE Y APELLIDO],TFECHAS[HASTA]),"")</f>
        <v/>
      </c>
      <c r="O683" s="39">
        <f>_xlfn.XLOOKUP(Tabla20[[#This Row],[COD]],TMES[COD],TMES[sbruto])</f>
        <v>15000</v>
      </c>
      <c r="P683" s="44">
        <f>_xlfn.XLOOKUP(Tabla20[[#This Row],[COD]],TMES[COD],TMES[ISR])</f>
        <v>0</v>
      </c>
      <c r="Q683" s="40">
        <f>_xlfn.XLOOKUP(Tabla20[[#This Row],[COD]],TMES[COD],TMES[SFS])</f>
        <v>456</v>
      </c>
      <c r="R683" s="40">
        <f>_xlfn.XLOOKUP(Tabla20[[#This Row],[COD]],TMES[COD],TMES[AFP])</f>
        <v>430.5</v>
      </c>
      <c r="S683" s="40">
        <f>Tabla20[[#This Row],[sbruto]]-SUM(Tabla20[[#This Row],[ISR]:[AFP]])-Tabla20[[#This Row],[sneto]]</f>
        <v>25</v>
      </c>
      <c r="T683" s="40">
        <f>_xlfn.XLOOKUP(Tabla20[[#This Row],[COD]],TMES[COD],TMES[sneto])</f>
        <v>14088.5</v>
      </c>
      <c r="U683" s="28" t="str">
        <f>_xlfn.XLOOKUP(Tabla20[[#This Row],[cedula]],Tabla11[Numero Documento],Tabla11[GEN])</f>
        <v>M</v>
      </c>
      <c r="V683" s="29" t="str">
        <f>_xlfn.XLOOKUP(Tabla20[[#This Row],[cedula]],TMODELO[Numero Documento],TMODELO[Lugar Funciones Codigo])</f>
        <v>01.83.02.00.02</v>
      </c>
    </row>
    <row r="684" spans="1:22" hidden="1">
      <c r="A684" s="38" t="s">
        <v>3052</v>
      </c>
      <c r="B684" s="38" t="s">
        <v>11</v>
      </c>
      <c r="C684" s="38" t="s">
        <v>3102</v>
      </c>
      <c r="D684" s="38" t="str">
        <f>Tabla20[[#This Row],[cedula]]&amp;Tabla20[[#This Row],[ctapresup]]</f>
        <v>031054802832.1.1.1.01</v>
      </c>
      <c r="E684" s="38" t="s">
        <v>2735</v>
      </c>
      <c r="F684" s="38" t="str">
        <f>_xlfn.XLOOKUP(Tabla20[[#This Row],[cedula]],TMODELO[Numero Documento],TMODELO[Empleado])</f>
        <v>WILMER DOMINGO TAVAREZ ROSARIO</v>
      </c>
      <c r="G684" s="38" t="str">
        <f>_xlfn.XLOOKUP(Tabla20[[#This Row],[cedula]],TMODELO[Numero Documento],TMODELO[Cargo])</f>
        <v>MENSAJERO</v>
      </c>
      <c r="H684" s="38" t="str">
        <f>_xlfn.XLOOKUP(Tabla20[[#This Row],[cedula]],TMODELO[Numero Documento],TMODELO[Lugar Funciones])</f>
        <v>GRAN TEATRO DEL CIBAO</v>
      </c>
      <c r="I684" s="45" t="str">
        <f>_xlfn.XLOOKUP(Tabla20[[#This Row],[cedula]],TCARRERA[CEDULA],TCARRERA[CATEGORIA DEL SERVIDOR],"")</f>
        <v/>
      </c>
      <c r="J684" s="45" t="str">
        <f>Tabla20[[#This Row],[TIPO]]</f>
        <v>FIJO</v>
      </c>
      <c r="K68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84" s="31" t="str">
        <f>IF(Tabla20[[#This Row],[CARRERA]]="CARRERA ADMINISTRATIVA",Tabla20[[#This Row],[CARRERA]],Tabla20[[#This Row],[STATUS]])</f>
        <v>FIJO</v>
      </c>
      <c r="M684" s="34" t="str">
        <f>IF(Tabla20[[#This Row],[TIPO]]="Temporales",_xlfn.XLOOKUP(Tabla20[[#This Row],[NOMBRE Y APELLIDO]],TFECHAS[NOMBRE Y APELLIDO],TFECHAS[DESDE]),"")</f>
        <v/>
      </c>
      <c r="N684" s="34" t="str">
        <f>IF(Tabla20[[#This Row],[TIPO]]="Temporales",_xlfn.XLOOKUP(Tabla20[[#This Row],[NOMBRE Y APELLIDO]],TFECHAS[NOMBRE Y APELLIDO],TFECHAS[HASTA]),"")</f>
        <v/>
      </c>
      <c r="O684" s="39">
        <f>_xlfn.XLOOKUP(Tabla20[[#This Row],[COD]],TMES[COD],TMES[sbruto])</f>
        <v>15000</v>
      </c>
      <c r="P684" s="41">
        <f>_xlfn.XLOOKUP(Tabla20[[#This Row],[COD]],TMES[COD],TMES[ISR])</f>
        <v>0</v>
      </c>
      <c r="Q684" s="40">
        <f>_xlfn.XLOOKUP(Tabla20[[#This Row],[COD]],TMES[COD],TMES[SFS])</f>
        <v>456</v>
      </c>
      <c r="R684" s="40">
        <f>_xlfn.XLOOKUP(Tabla20[[#This Row],[COD]],TMES[COD],TMES[AFP])</f>
        <v>430.5</v>
      </c>
      <c r="S684" s="40">
        <f>Tabla20[[#This Row],[sbruto]]-SUM(Tabla20[[#This Row],[ISR]:[AFP]])-Tabla20[[#This Row],[sneto]]</f>
        <v>1537.4500000000007</v>
      </c>
      <c r="T684" s="40">
        <f>_xlfn.XLOOKUP(Tabla20[[#This Row],[COD]],TMES[COD],TMES[sneto])</f>
        <v>12576.05</v>
      </c>
      <c r="U684" s="28" t="str">
        <f>_xlfn.XLOOKUP(Tabla20[[#This Row],[cedula]],Tabla11[Numero Documento],Tabla11[GEN])</f>
        <v>M</v>
      </c>
      <c r="V684" s="29" t="str">
        <f>_xlfn.XLOOKUP(Tabla20[[#This Row],[cedula]],TMODELO[Numero Documento],TMODELO[Lugar Funciones Codigo])</f>
        <v>01.83.02.00.02</v>
      </c>
    </row>
    <row r="685" spans="1:22" hidden="1">
      <c r="A685" s="38" t="s">
        <v>3052</v>
      </c>
      <c r="B685" s="38" t="s">
        <v>11</v>
      </c>
      <c r="C685" s="38" t="s">
        <v>3102</v>
      </c>
      <c r="D685" s="38" t="str">
        <f>Tabla20[[#This Row],[cedula]]&amp;Tabla20[[#This Row],[ctapresup]]</f>
        <v>031009655932.1.1.1.01</v>
      </c>
      <c r="E685" s="38" t="s">
        <v>1516</v>
      </c>
      <c r="F685" s="38" t="str">
        <f>_xlfn.XLOOKUP(Tabla20[[#This Row],[cedula]],TMODELO[Numero Documento],TMODELO[Empleado])</f>
        <v>APOLONIA DEL CARMEN TAVERAS TAVERAS</v>
      </c>
      <c r="G685" s="38" t="str">
        <f>_xlfn.XLOOKUP(Tabla20[[#This Row],[cedula]],TMODELO[Numero Documento],TMODELO[Cargo])</f>
        <v>ENC. COBROS</v>
      </c>
      <c r="H685" s="38" t="str">
        <f>_xlfn.XLOOKUP(Tabla20[[#This Row],[cedula]],TMODELO[Numero Documento],TMODELO[Lugar Funciones])</f>
        <v>GRAN TEATRO DEL CIBAO</v>
      </c>
      <c r="I685" s="45" t="str">
        <f>_xlfn.XLOOKUP(Tabla20[[#This Row],[cedula]],TCARRERA[CEDULA],TCARRERA[CATEGORIA DEL SERVIDOR],"")</f>
        <v>CARRERA ADMINISTRATIVA</v>
      </c>
      <c r="J685" s="45" t="str">
        <f>Tabla20[[#This Row],[TIPO]]</f>
        <v>FIJO</v>
      </c>
      <c r="K685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85" s="24" t="str">
        <f>IF(Tabla20[[#This Row],[CARRERA]]="CARRERA ADMINISTRATIVA",Tabla20[[#This Row],[CARRERA]],Tabla20[[#This Row],[STATUS]])</f>
        <v>CARRERA ADMINISTRATIVA</v>
      </c>
      <c r="M685" s="35" t="str">
        <f>IF(Tabla20[[#This Row],[TIPO]]="Temporales",_xlfn.XLOOKUP(Tabla20[[#This Row],[NOMBRE Y APELLIDO]],TFECHAS[NOMBRE Y APELLIDO],TFECHAS[DESDE]),"")</f>
        <v/>
      </c>
      <c r="N685" s="35" t="str">
        <f>IF(Tabla20[[#This Row],[TIPO]]="Temporales",_xlfn.XLOOKUP(Tabla20[[#This Row],[NOMBRE Y APELLIDO]],TFECHAS[NOMBRE Y APELLIDO],TFECHAS[HASTA]),"")</f>
        <v/>
      </c>
      <c r="O685" s="39">
        <f>_xlfn.XLOOKUP(Tabla20[[#This Row],[COD]],TMES[COD],TMES[sbruto])</f>
        <v>14800.5</v>
      </c>
      <c r="P685" s="44">
        <f>_xlfn.XLOOKUP(Tabla20[[#This Row],[COD]],TMES[COD],TMES[ISR])</f>
        <v>0</v>
      </c>
      <c r="Q685" s="40">
        <f>_xlfn.XLOOKUP(Tabla20[[#This Row],[COD]],TMES[COD],TMES[SFS])</f>
        <v>449.94</v>
      </c>
      <c r="R685" s="40">
        <f>_xlfn.XLOOKUP(Tabla20[[#This Row],[COD]],TMES[COD],TMES[AFP])</f>
        <v>424.77</v>
      </c>
      <c r="S685" s="40">
        <f>Tabla20[[#This Row],[sbruto]]-SUM(Tabla20[[#This Row],[ISR]:[AFP]])-Tabla20[[#This Row],[sneto]]</f>
        <v>325</v>
      </c>
      <c r="T685" s="40">
        <f>_xlfn.XLOOKUP(Tabla20[[#This Row],[COD]],TMES[COD],TMES[sneto])</f>
        <v>13600.79</v>
      </c>
      <c r="U685" s="28" t="str">
        <f>_xlfn.XLOOKUP(Tabla20[[#This Row],[cedula]],Tabla11[Numero Documento],Tabla11[GEN])</f>
        <v>F</v>
      </c>
      <c r="V685" s="29" t="str">
        <f>_xlfn.XLOOKUP(Tabla20[[#This Row],[cedula]],TMODELO[Numero Documento],TMODELO[Lugar Funciones Codigo])</f>
        <v>01.83.02.00.02</v>
      </c>
    </row>
    <row r="686" spans="1:22" hidden="1">
      <c r="A686" s="38" t="s">
        <v>3052</v>
      </c>
      <c r="B686" s="38" t="s">
        <v>11</v>
      </c>
      <c r="C686" s="38" t="s">
        <v>3102</v>
      </c>
      <c r="D686" s="38" t="str">
        <f>Tabla20[[#This Row],[cedula]]&amp;Tabla20[[#This Row],[ctapresup]]</f>
        <v>031000357442.1.1.1.01</v>
      </c>
      <c r="E686" s="38" t="s">
        <v>2589</v>
      </c>
      <c r="F686" s="38" t="str">
        <f>_xlfn.XLOOKUP(Tabla20[[#This Row],[cedula]],TMODELO[Numero Documento],TMODELO[Empleado])</f>
        <v>DAGOBERTO LUNA RODRIGUEZ</v>
      </c>
      <c r="G686" s="38" t="str">
        <f>_xlfn.XLOOKUP(Tabla20[[#This Row],[cedula]],TMODELO[Numero Documento],TMODELO[Cargo])</f>
        <v>ELECTRICISTA</v>
      </c>
      <c r="H686" s="38" t="str">
        <f>_xlfn.XLOOKUP(Tabla20[[#This Row],[cedula]],TMODELO[Numero Documento],TMODELO[Lugar Funciones])</f>
        <v>GRAN TEATRO DEL CIBAO</v>
      </c>
      <c r="I686" s="45" t="str">
        <f>_xlfn.XLOOKUP(Tabla20[[#This Row],[cedula]],TCARRERA[CEDULA],TCARRERA[CATEGORIA DEL SERVIDOR],"")</f>
        <v/>
      </c>
      <c r="J686" s="45" t="str">
        <f>Tabla20[[#This Row],[TIPO]]</f>
        <v>FIJO</v>
      </c>
      <c r="K68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6" s="24" t="str">
        <f>IF(Tabla20[[#This Row],[CARRERA]]="CARRERA ADMINISTRATIVA",Tabla20[[#This Row],[CARRERA]],Tabla20[[#This Row],[STATUS]])</f>
        <v>ESTATUTO SIMPLIFICADO</v>
      </c>
      <c r="M686" s="35" t="str">
        <f>IF(Tabla20[[#This Row],[TIPO]]="Temporales",_xlfn.XLOOKUP(Tabla20[[#This Row],[NOMBRE Y APELLIDO]],TFECHAS[NOMBRE Y APELLIDO],TFECHAS[DESDE]),"")</f>
        <v/>
      </c>
      <c r="N686" s="35" t="str">
        <f>IF(Tabla20[[#This Row],[TIPO]]="Temporales",_xlfn.XLOOKUP(Tabla20[[#This Row],[NOMBRE Y APELLIDO]],TFECHAS[NOMBRE Y APELLIDO],TFECHAS[HASTA]),"")</f>
        <v/>
      </c>
      <c r="O686" s="39">
        <f>_xlfn.XLOOKUP(Tabla20[[#This Row],[COD]],TMES[COD],TMES[sbruto])</f>
        <v>11758.18</v>
      </c>
      <c r="P686" s="42">
        <f>_xlfn.XLOOKUP(Tabla20[[#This Row],[COD]],TMES[COD],TMES[ISR])</f>
        <v>0</v>
      </c>
      <c r="Q686" s="40">
        <f>_xlfn.XLOOKUP(Tabla20[[#This Row],[COD]],TMES[COD],TMES[SFS])</f>
        <v>357.45</v>
      </c>
      <c r="R686" s="40">
        <f>_xlfn.XLOOKUP(Tabla20[[#This Row],[COD]],TMES[COD],TMES[AFP])</f>
        <v>337.46</v>
      </c>
      <c r="S686" s="40">
        <f>Tabla20[[#This Row],[sbruto]]-SUM(Tabla20[[#This Row],[ISR]:[AFP]])-Tabla20[[#This Row],[sneto]]</f>
        <v>325</v>
      </c>
      <c r="T686" s="40">
        <f>_xlfn.XLOOKUP(Tabla20[[#This Row],[COD]],TMES[COD],TMES[sneto])</f>
        <v>10738.27</v>
      </c>
      <c r="U686" s="28" t="str">
        <f>_xlfn.XLOOKUP(Tabla20[[#This Row],[cedula]],Tabla11[Numero Documento],Tabla11[GEN])</f>
        <v>M</v>
      </c>
      <c r="V686" s="29" t="str">
        <f>_xlfn.XLOOKUP(Tabla20[[#This Row],[cedula]],TMODELO[Numero Documento],TMODELO[Lugar Funciones Codigo])</f>
        <v>01.83.02.00.02</v>
      </c>
    </row>
    <row r="687" spans="1:22" hidden="1">
      <c r="A687" s="38" t="s">
        <v>3052</v>
      </c>
      <c r="B687" s="38" t="s">
        <v>11</v>
      </c>
      <c r="C687" s="38" t="s">
        <v>3102</v>
      </c>
      <c r="D687" s="38" t="str">
        <f>Tabla20[[#This Row],[cedula]]&amp;Tabla20[[#This Row],[ctapresup]]</f>
        <v>031027510742.1.1.1.01</v>
      </c>
      <c r="E687" s="38" t="s">
        <v>2649</v>
      </c>
      <c r="F687" s="38" t="str">
        <f>_xlfn.XLOOKUP(Tabla20[[#This Row],[cedula]],TMODELO[Numero Documento],TMODELO[Empleado])</f>
        <v>JOSE FEDERICO INFANTE PARRA</v>
      </c>
      <c r="G687" s="38" t="str">
        <f>_xlfn.XLOOKUP(Tabla20[[#This Row],[cedula]],TMODELO[Numero Documento],TMODELO[Cargo])</f>
        <v>ELECTRICISTA</v>
      </c>
      <c r="H687" s="38" t="str">
        <f>_xlfn.XLOOKUP(Tabla20[[#This Row],[cedula]],TMODELO[Numero Documento],TMODELO[Lugar Funciones])</f>
        <v>GRAN TEATRO DEL CIBAO</v>
      </c>
      <c r="I687" s="45" t="str">
        <f>_xlfn.XLOOKUP(Tabla20[[#This Row],[cedula]],TCARRERA[CEDULA],TCARRERA[CATEGORIA DEL SERVIDOR],"")</f>
        <v/>
      </c>
      <c r="J687" s="45" t="str">
        <f>Tabla20[[#This Row],[TIPO]]</f>
        <v>FIJO</v>
      </c>
      <c r="K68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7" s="24" t="str">
        <f>IF(Tabla20[[#This Row],[CARRERA]]="CARRERA ADMINISTRATIVA",Tabla20[[#This Row],[CARRERA]],Tabla20[[#This Row],[STATUS]])</f>
        <v>ESTATUTO SIMPLIFICADO</v>
      </c>
      <c r="M687" s="35" t="str">
        <f>IF(Tabla20[[#This Row],[TIPO]]="Temporales",_xlfn.XLOOKUP(Tabla20[[#This Row],[NOMBRE Y APELLIDO]],TFECHAS[NOMBRE Y APELLIDO],TFECHAS[DESDE]),"")</f>
        <v/>
      </c>
      <c r="N687" s="35" t="str">
        <f>IF(Tabla20[[#This Row],[TIPO]]="Temporales",_xlfn.XLOOKUP(Tabla20[[#This Row],[NOMBRE Y APELLIDO]],TFECHAS[NOMBRE Y APELLIDO],TFECHAS[HASTA]),"")</f>
        <v/>
      </c>
      <c r="O687" s="39">
        <f>_xlfn.XLOOKUP(Tabla20[[#This Row],[COD]],TMES[COD],TMES[sbruto])</f>
        <v>11758.18</v>
      </c>
      <c r="P687" s="44">
        <f>_xlfn.XLOOKUP(Tabla20[[#This Row],[COD]],TMES[COD],TMES[ISR])</f>
        <v>0</v>
      </c>
      <c r="Q687" s="40">
        <f>_xlfn.XLOOKUP(Tabla20[[#This Row],[COD]],TMES[COD],TMES[SFS])</f>
        <v>357.45</v>
      </c>
      <c r="R687" s="40">
        <f>_xlfn.XLOOKUP(Tabla20[[#This Row],[COD]],TMES[COD],TMES[AFP])</f>
        <v>337.46</v>
      </c>
      <c r="S687" s="40">
        <f>Tabla20[[#This Row],[sbruto]]-SUM(Tabla20[[#This Row],[ISR]:[AFP]])-Tabla20[[#This Row],[sneto]]</f>
        <v>1025</v>
      </c>
      <c r="T687" s="40">
        <f>_xlfn.XLOOKUP(Tabla20[[#This Row],[COD]],TMES[COD],TMES[sneto])</f>
        <v>10038.27</v>
      </c>
      <c r="U687" s="28" t="str">
        <f>_xlfn.XLOOKUP(Tabla20[[#This Row],[cedula]],Tabla11[Numero Documento],Tabla11[GEN])</f>
        <v>M</v>
      </c>
      <c r="V687" s="29" t="str">
        <f>_xlfn.XLOOKUP(Tabla20[[#This Row],[cedula]],TMODELO[Numero Documento],TMODELO[Lugar Funciones Codigo])</f>
        <v>01.83.02.00.02</v>
      </c>
    </row>
    <row r="688" spans="1:22" hidden="1">
      <c r="A688" s="38" t="s">
        <v>3052</v>
      </c>
      <c r="B688" s="38" t="s">
        <v>11</v>
      </c>
      <c r="C688" s="38" t="s">
        <v>3102</v>
      </c>
      <c r="D688" s="38" t="str">
        <f>Tabla20[[#This Row],[cedula]]&amp;Tabla20[[#This Row],[ctapresup]]</f>
        <v>031004819062.1.1.1.01</v>
      </c>
      <c r="E688" s="38" t="s">
        <v>2572</v>
      </c>
      <c r="F688" s="38" t="str">
        <f>_xlfn.XLOOKUP(Tabla20[[#This Row],[cedula]],TMODELO[Numero Documento],TMODELO[Empleado])</f>
        <v>ARMANDO ANDRES TORIBIO ABREU</v>
      </c>
      <c r="G688" s="38" t="str">
        <f>_xlfn.XLOOKUP(Tabla20[[#This Row],[cedula]],TMODELO[Numero Documento],TMODELO[Cargo])</f>
        <v>CHOFER I</v>
      </c>
      <c r="H688" s="38" t="str">
        <f>_xlfn.XLOOKUP(Tabla20[[#This Row],[cedula]],TMODELO[Numero Documento],TMODELO[Lugar Funciones])</f>
        <v>GRAN TEATRO DEL CIBAO</v>
      </c>
      <c r="I688" s="45" t="str">
        <f>_xlfn.XLOOKUP(Tabla20[[#This Row],[cedula]],TCARRERA[CEDULA],TCARRERA[CATEGORIA DEL SERVIDOR],"")</f>
        <v/>
      </c>
      <c r="J688" s="45" t="str">
        <f>Tabla20[[#This Row],[TIPO]]</f>
        <v>FIJO</v>
      </c>
      <c r="K68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8" s="31" t="str">
        <f>IF(Tabla20[[#This Row],[CARRERA]]="CARRERA ADMINISTRATIVA",Tabla20[[#This Row],[CARRERA]],Tabla20[[#This Row],[STATUS]])</f>
        <v>ESTATUTO SIMPLIFICADO</v>
      </c>
      <c r="M688" s="34" t="str">
        <f>IF(Tabla20[[#This Row],[TIPO]]="Temporales",_xlfn.XLOOKUP(Tabla20[[#This Row],[NOMBRE Y APELLIDO]],TFECHAS[NOMBRE Y APELLIDO],TFECHAS[DESDE]),"")</f>
        <v/>
      </c>
      <c r="N688" s="34" t="str">
        <f>IF(Tabla20[[#This Row],[TIPO]]="Temporales",_xlfn.XLOOKUP(Tabla20[[#This Row],[NOMBRE Y APELLIDO]],TFECHAS[NOMBRE Y APELLIDO],TFECHAS[HASTA]),"")</f>
        <v/>
      </c>
      <c r="O688" s="39">
        <f>_xlfn.XLOOKUP(Tabla20[[#This Row],[COD]],TMES[COD],TMES[sbruto])</f>
        <v>10000</v>
      </c>
      <c r="P688" s="41">
        <f>_xlfn.XLOOKUP(Tabla20[[#This Row],[COD]],TMES[COD],TMES[ISR])</f>
        <v>0</v>
      </c>
      <c r="Q688" s="40">
        <f>_xlfn.XLOOKUP(Tabla20[[#This Row],[COD]],TMES[COD],TMES[SFS])</f>
        <v>304</v>
      </c>
      <c r="R688" s="40">
        <f>_xlfn.XLOOKUP(Tabla20[[#This Row],[COD]],TMES[COD],TMES[AFP])</f>
        <v>287</v>
      </c>
      <c r="S688" s="40">
        <f>Tabla20[[#This Row],[sbruto]]-SUM(Tabla20[[#This Row],[ISR]:[AFP]])-Tabla20[[#This Row],[sneto]]</f>
        <v>325</v>
      </c>
      <c r="T688" s="40">
        <f>_xlfn.XLOOKUP(Tabla20[[#This Row],[COD]],TMES[COD],TMES[sneto])</f>
        <v>9084</v>
      </c>
      <c r="U688" s="28" t="str">
        <f>_xlfn.XLOOKUP(Tabla20[[#This Row],[cedula]],Tabla11[Numero Documento],Tabla11[GEN])</f>
        <v>M</v>
      </c>
      <c r="V688" s="29" t="str">
        <f>_xlfn.XLOOKUP(Tabla20[[#This Row],[cedula]],TMODELO[Numero Documento],TMODELO[Lugar Funciones Codigo])</f>
        <v>01.83.02.00.02</v>
      </c>
    </row>
    <row r="689" spans="1:22" hidden="1">
      <c r="A689" s="38" t="s">
        <v>3052</v>
      </c>
      <c r="B689" s="38" t="s">
        <v>11</v>
      </c>
      <c r="C689" s="38" t="s">
        <v>3102</v>
      </c>
      <c r="D689" s="38" t="str">
        <f>Tabla20[[#This Row],[cedula]]&amp;Tabla20[[#This Row],[ctapresup]]</f>
        <v>031049220042.1.1.1.01</v>
      </c>
      <c r="E689" s="38" t="s">
        <v>2577</v>
      </c>
      <c r="F689" s="38" t="str">
        <f>_xlfn.XLOOKUP(Tabla20[[#This Row],[cedula]],TMODELO[Numero Documento],TMODELO[Empleado])</f>
        <v>BRENDA ALTAGRACIA RAMOS</v>
      </c>
      <c r="G689" s="38" t="str">
        <f>_xlfn.XLOOKUP(Tabla20[[#This Row],[cedula]],TMODELO[Numero Documento],TMODELO[Cargo])</f>
        <v>CONSERJE</v>
      </c>
      <c r="H689" s="38" t="str">
        <f>_xlfn.XLOOKUP(Tabla20[[#This Row],[cedula]],TMODELO[Numero Documento],TMODELO[Lugar Funciones])</f>
        <v>GRAN TEATRO DEL CIBAO</v>
      </c>
      <c r="I689" s="45" t="str">
        <f>_xlfn.XLOOKUP(Tabla20[[#This Row],[cedula]],TCARRERA[CEDULA],TCARRERA[CATEGORIA DEL SERVIDOR],"")</f>
        <v/>
      </c>
      <c r="J689" s="45" t="str">
        <f>Tabla20[[#This Row],[TIPO]]</f>
        <v>FIJO</v>
      </c>
      <c r="K68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9" s="24" t="str">
        <f>IF(Tabla20[[#This Row],[CARRERA]]="CARRERA ADMINISTRATIVA",Tabla20[[#This Row],[CARRERA]],Tabla20[[#This Row],[STATUS]])</f>
        <v>ESTATUTO SIMPLIFICADO</v>
      </c>
      <c r="M689" s="35" t="str">
        <f>IF(Tabla20[[#This Row],[TIPO]]="Temporales",_xlfn.XLOOKUP(Tabla20[[#This Row],[NOMBRE Y APELLIDO]],TFECHAS[NOMBRE Y APELLIDO],TFECHAS[DESDE]),"")</f>
        <v/>
      </c>
      <c r="N689" s="35" t="str">
        <f>IF(Tabla20[[#This Row],[TIPO]]="Temporales",_xlfn.XLOOKUP(Tabla20[[#This Row],[NOMBRE Y APELLIDO]],TFECHAS[NOMBRE Y APELLIDO],TFECHAS[HASTA]),"")</f>
        <v/>
      </c>
      <c r="O689" s="39">
        <f>_xlfn.XLOOKUP(Tabla20[[#This Row],[COD]],TMES[COD],TMES[sbruto])</f>
        <v>10000</v>
      </c>
      <c r="P689" s="42">
        <f>_xlfn.XLOOKUP(Tabla20[[#This Row],[COD]],TMES[COD],TMES[ISR])</f>
        <v>0</v>
      </c>
      <c r="Q689" s="40">
        <f>_xlfn.XLOOKUP(Tabla20[[#This Row],[COD]],TMES[COD],TMES[SFS])</f>
        <v>304</v>
      </c>
      <c r="R689" s="40">
        <f>_xlfn.XLOOKUP(Tabla20[[#This Row],[COD]],TMES[COD],TMES[AFP])</f>
        <v>287</v>
      </c>
      <c r="S689" s="40">
        <f>Tabla20[[#This Row],[sbruto]]-SUM(Tabla20[[#This Row],[ISR]:[AFP]])-Tabla20[[#This Row],[sneto]]</f>
        <v>25</v>
      </c>
      <c r="T689" s="40">
        <f>_xlfn.XLOOKUP(Tabla20[[#This Row],[COD]],TMES[COD],TMES[sneto])</f>
        <v>9384</v>
      </c>
      <c r="U689" s="28" t="str">
        <f>_xlfn.XLOOKUP(Tabla20[[#This Row],[cedula]],Tabla11[Numero Documento],Tabla11[GEN])</f>
        <v>F</v>
      </c>
      <c r="V689" s="29" t="str">
        <f>_xlfn.XLOOKUP(Tabla20[[#This Row],[cedula]],TMODELO[Numero Documento],TMODELO[Lugar Funciones Codigo])</f>
        <v>01.83.02.00.02</v>
      </c>
    </row>
    <row r="690" spans="1:22" hidden="1">
      <c r="A690" s="38" t="s">
        <v>3052</v>
      </c>
      <c r="B690" s="38" t="s">
        <v>11</v>
      </c>
      <c r="C690" s="38" t="s">
        <v>3102</v>
      </c>
      <c r="D690" s="38" t="str">
        <f>Tabla20[[#This Row],[cedula]]&amp;Tabla20[[#This Row],[ctapresup]]</f>
        <v>031034103082.1.1.1.01</v>
      </c>
      <c r="E690" s="38" t="s">
        <v>2594</v>
      </c>
      <c r="F690" s="38" t="str">
        <f>_xlfn.XLOOKUP(Tabla20[[#This Row],[cedula]],TMODELO[Numero Documento],TMODELO[Empleado])</f>
        <v>DELVI RAFAEL PERALTA MOSQUEA</v>
      </c>
      <c r="G690" s="38" t="str">
        <f>_xlfn.XLOOKUP(Tabla20[[#This Row],[cedula]],TMODELO[Numero Documento],TMODELO[Cargo])</f>
        <v>AYUDANTE DE MANTENIMIENTO</v>
      </c>
      <c r="H690" s="38" t="str">
        <f>_xlfn.XLOOKUP(Tabla20[[#This Row],[cedula]],TMODELO[Numero Documento],TMODELO[Lugar Funciones])</f>
        <v>GRAN TEATRO DEL CIBAO</v>
      </c>
      <c r="I690" s="45" t="str">
        <f>_xlfn.XLOOKUP(Tabla20[[#This Row],[cedula]],TCARRERA[CEDULA],TCARRERA[CATEGORIA DEL SERVIDOR],"")</f>
        <v/>
      </c>
      <c r="J690" s="45" t="str">
        <f>Tabla20[[#This Row],[TIPO]]</f>
        <v>FIJO</v>
      </c>
      <c r="K69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90" s="24" t="str">
        <f>IF(Tabla20[[#This Row],[CARRERA]]="CARRERA ADMINISTRATIVA",Tabla20[[#This Row],[CARRERA]],Tabla20[[#This Row],[STATUS]])</f>
        <v>ESTATUTO SIMPLIFICADO</v>
      </c>
      <c r="M690" s="35" t="str">
        <f>IF(Tabla20[[#This Row],[TIPO]]="Temporales",_xlfn.XLOOKUP(Tabla20[[#This Row],[NOMBRE Y APELLIDO]],TFECHAS[NOMBRE Y APELLIDO],TFECHAS[DESDE]),"")</f>
        <v/>
      </c>
      <c r="N690" s="35" t="str">
        <f>IF(Tabla20[[#This Row],[TIPO]]="Temporales",_xlfn.XLOOKUP(Tabla20[[#This Row],[NOMBRE Y APELLIDO]],TFECHAS[NOMBRE Y APELLIDO],TFECHAS[HASTA]),"")</f>
        <v/>
      </c>
      <c r="O690" s="39">
        <f>_xlfn.XLOOKUP(Tabla20[[#This Row],[COD]],TMES[COD],TMES[sbruto])</f>
        <v>10000</v>
      </c>
      <c r="P690" s="44">
        <f>_xlfn.XLOOKUP(Tabla20[[#This Row],[COD]],TMES[COD],TMES[ISR])</f>
        <v>0</v>
      </c>
      <c r="Q690" s="40">
        <f>_xlfn.XLOOKUP(Tabla20[[#This Row],[COD]],TMES[COD],TMES[SFS])</f>
        <v>304</v>
      </c>
      <c r="R690" s="40">
        <f>_xlfn.XLOOKUP(Tabla20[[#This Row],[COD]],TMES[COD],TMES[AFP])</f>
        <v>287</v>
      </c>
      <c r="S690" s="40">
        <f>Tabla20[[#This Row],[sbruto]]-SUM(Tabla20[[#This Row],[ISR]:[AFP]])-Tabla20[[#This Row],[sneto]]</f>
        <v>25</v>
      </c>
      <c r="T690" s="40">
        <f>_xlfn.XLOOKUP(Tabla20[[#This Row],[COD]],TMES[COD],TMES[sneto])</f>
        <v>9384</v>
      </c>
      <c r="U690" s="28" t="str">
        <f>_xlfn.XLOOKUP(Tabla20[[#This Row],[cedula]],Tabla11[Numero Documento],Tabla11[GEN])</f>
        <v>M</v>
      </c>
      <c r="V690" s="29" t="str">
        <f>_xlfn.XLOOKUP(Tabla20[[#This Row],[cedula]],TMODELO[Numero Documento],TMODELO[Lugar Funciones Codigo])</f>
        <v>01.83.02.00.02</v>
      </c>
    </row>
    <row r="691" spans="1:22" hidden="1">
      <c r="A691" s="38" t="s">
        <v>3052</v>
      </c>
      <c r="B691" s="38" t="s">
        <v>11</v>
      </c>
      <c r="C691" s="38" t="s">
        <v>3102</v>
      </c>
      <c r="D691" s="38" t="str">
        <f>Tabla20[[#This Row],[cedula]]&amp;Tabla20[[#This Row],[ctapresup]]</f>
        <v>095000681852.1.1.1.01</v>
      </c>
      <c r="E691" s="38" t="s">
        <v>2621</v>
      </c>
      <c r="F691" s="38" t="str">
        <f>_xlfn.XLOOKUP(Tabla20[[#This Row],[cedula]],TMODELO[Numero Documento],TMODELO[Empleado])</f>
        <v>FRESA ALTAGRACIA CASTILLO SANTOS</v>
      </c>
      <c r="G691" s="38" t="str">
        <f>_xlfn.XLOOKUP(Tabla20[[#This Row],[cedula]],TMODELO[Numero Documento],TMODELO[Cargo])</f>
        <v>CONSERJE</v>
      </c>
      <c r="H691" s="38" t="str">
        <f>_xlfn.XLOOKUP(Tabla20[[#This Row],[cedula]],TMODELO[Numero Documento],TMODELO[Lugar Funciones])</f>
        <v>GRAN TEATRO DEL CIBAO</v>
      </c>
      <c r="I691" s="45" t="str">
        <f>_xlfn.XLOOKUP(Tabla20[[#This Row],[cedula]],TCARRERA[CEDULA],TCARRERA[CATEGORIA DEL SERVIDOR],"")</f>
        <v/>
      </c>
      <c r="J691" s="45" t="str">
        <f>Tabla20[[#This Row],[TIPO]]</f>
        <v>FIJO</v>
      </c>
      <c r="K69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91" s="24" t="str">
        <f>IF(Tabla20[[#This Row],[CARRERA]]="CARRERA ADMINISTRATIVA",Tabla20[[#This Row],[CARRERA]],Tabla20[[#This Row],[STATUS]])</f>
        <v>ESTATUTO SIMPLIFICADO</v>
      </c>
      <c r="M691" s="35" t="str">
        <f>IF(Tabla20[[#This Row],[TIPO]]="Temporales",_xlfn.XLOOKUP(Tabla20[[#This Row],[NOMBRE Y APELLIDO]],TFECHAS[NOMBRE Y APELLIDO],TFECHAS[DESDE]),"")</f>
        <v/>
      </c>
      <c r="N691" s="35" t="str">
        <f>IF(Tabla20[[#This Row],[TIPO]]="Temporales",_xlfn.XLOOKUP(Tabla20[[#This Row],[NOMBRE Y APELLIDO]],TFECHAS[NOMBRE Y APELLIDO],TFECHAS[HASTA]),"")</f>
        <v/>
      </c>
      <c r="O691" s="39">
        <f>_xlfn.XLOOKUP(Tabla20[[#This Row],[COD]],TMES[COD],TMES[sbruto])</f>
        <v>10000</v>
      </c>
      <c r="P691" s="44">
        <f>_xlfn.XLOOKUP(Tabla20[[#This Row],[COD]],TMES[COD],TMES[ISR])</f>
        <v>0</v>
      </c>
      <c r="Q691" s="40">
        <f>_xlfn.XLOOKUP(Tabla20[[#This Row],[COD]],TMES[COD],TMES[SFS])</f>
        <v>304</v>
      </c>
      <c r="R691" s="40">
        <f>_xlfn.XLOOKUP(Tabla20[[#This Row],[COD]],TMES[COD],TMES[AFP])</f>
        <v>287</v>
      </c>
      <c r="S691" s="40">
        <f>Tabla20[[#This Row],[sbruto]]-SUM(Tabla20[[#This Row],[ISR]:[AFP]])-Tabla20[[#This Row],[sneto]]</f>
        <v>375</v>
      </c>
      <c r="T691" s="40">
        <f>_xlfn.XLOOKUP(Tabla20[[#This Row],[COD]],TMES[COD],TMES[sneto])</f>
        <v>9034</v>
      </c>
      <c r="U691" s="28" t="str">
        <f>_xlfn.XLOOKUP(Tabla20[[#This Row],[cedula]],Tabla11[Numero Documento],Tabla11[GEN])</f>
        <v>F</v>
      </c>
      <c r="V691" s="29" t="str">
        <f>_xlfn.XLOOKUP(Tabla20[[#This Row],[cedula]],TMODELO[Numero Documento],TMODELO[Lugar Funciones Codigo])</f>
        <v>01.83.02.00.02</v>
      </c>
    </row>
    <row r="692" spans="1:22" hidden="1">
      <c r="A692" s="38" t="s">
        <v>3052</v>
      </c>
      <c r="B692" s="38" t="s">
        <v>11</v>
      </c>
      <c r="C692" s="38" t="s">
        <v>3102</v>
      </c>
      <c r="D692" s="38" t="str">
        <f>Tabla20[[#This Row],[cedula]]&amp;Tabla20[[#This Row],[ctapresup]]</f>
        <v>031040565632.1.1.1.01</v>
      </c>
      <c r="E692" s="38" t="s">
        <v>1531</v>
      </c>
      <c r="F692" s="38" t="str">
        <f>_xlfn.XLOOKUP(Tabla20[[#This Row],[cedula]],TMODELO[Numero Documento],TMODELO[Empleado])</f>
        <v>GLENYS DOMINGA CONTRERAS ROSARIO</v>
      </c>
      <c r="G692" s="38" t="str">
        <f>_xlfn.XLOOKUP(Tabla20[[#This Row],[cedula]],TMODELO[Numero Documento],TMODELO[Cargo])</f>
        <v>SECRETARIA I</v>
      </c>
      <c r="H692" s="38" t="str">
        <f>_xlfn.XLOOKUP(Tabla20[[#This Row],[cedula]],TMODELO[Numero Documento],TMODELO[Lugar Funciones])</f>
        <v>GRAN TEATRO DEL CIBAO</v>
      </c>
      <c r="I692" s="45" t="str">
        <f>_xlfn.XLOOKUP(Tabla20[[#This Row],[cedula]],TCARRERA[CEDULA],TCARRERA[CATEGORIA DEL SERVIDOR],"")</f>
        <v>CARRERA ADMINISTRATIVA</v>
      </c>
      <c r="J692" s="45" t="str">
        <f>Tabla20[[#This Row],[TIPO]]</f>
        <v>FIJO</v>
      </c>
      <c r="K692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92" s="24" t="str">
        <f>IF(Tabla20[[#This Row],[CARRERA]]="CARRERA ADMINISTRATIVA",Tabla20[[#This Row],[CARRERA]],Tabla20[[#This Row],[STATUS]])</f>
        <v>CARRERA ADMINISTRATIVA</v>
      </c>
      <c r="M692" s="35" t="str">
        <f>IF(Tabla20[[#This Row],[TIPO]]="Temporales",_xlfn.XLOOKUP(Tabla20[[#This Row],[NOMBRE Y APELLIDO]],TFECHAS[NOMBRE Y APELLIDO],TFECHAS[DESDE]),"")</f>
        <v/>
      </c>
      <c r="N692" s="35" t="str">
        <f>IF(Tabla20[[#This Row],[TIPO]]="Temporales",_xlfn.XLOOKUP(Tabla20[[#This Row],[NOMBRE Y APELLIDO]],TFECHAS[NOMBRE Y APELLIDO],TFECHAS[HASTA]),"")</f>
        <v/>
      </c>
      <c r="O692" s="39">
        <f>_xlfn.XLOOKUP(Tabla20[[#This Row],[COD]],TMES[COD],TMES[sbruto])</f>
        <v>10000</v>
      </c>
      <c r="P692" s="44">
        <f>_xlfn.XLOOKUP(Tabla20[[#This Row],[COD]],TMES[COD],TMES[ISR])</f>
        <v>0</v>
      </c>
      <c r="Q692" s="40">
        <f>_xlfn.XLOOKUP(Tabla20[[#This Row],[COD]],TMES[COD],TMES[SFS])</f>
        <v>304</v>
      </c>
      <c r="R692" s="40">
        <f>_xlfn.XLOOKUP(Tabla20[[#This Row],[COD]],TMES[COD],TMES[AFP])</f>
        <v>287</v>
      </c>
      <c r="S692" s="40">
        <f>Tabla20[[#This Row],[sbruto]]-SUM(Tabla20[[#This Row],[ISR]:[AFP]])-Tabla20[[#This Row],[sneto]]</f>
        <v>1837.4499999999998</v>
      </c>
      <c r="T692" s="40">
        <f>_xlfn.XLOOKUP(Tabla20[[#This Row],[COD]],TMES[COD],TMES[sneto])</f>
        <v>7571.55</v>
      </c>
      <c r="U692" s="28" t="str">
        <f>_xlfn.XLOOKUP(Tabla20[[#This Row],[cedula]],Tabla11[Numero Documento],Tabla11[GEN])</f>
        <v>F</v>
      </c>
      <c r="V692" s="29" t="str">
        <f>_xlfn.XLOOKUP(Tabla20[[#This Row],[cedula]],TMODELO[Numero Documento],TMODELO[Lugar Funciones Codigo])</f>
        <v>01.83.02.00.02</v>
      </c>
    </row>
    <row r="693" spans="1:22" hidden="1">
      <c r="A693" s="38" t="s">
        <v>3052</v>
      </c>
      <c r="B693" s="38" t="s">
        <v>11</v>
      </c>
      <c r="C693" s="38" t="s">
        <v>3102</v>
      </c>
      <c r="D693" s="38" t="str">
        <f>Tabla20[[#This Row],[cedula]]&amp;Tabla20[[#This Row],[ctapresup]]</f>
        <v>031045008002.1.1.1.01</v>
      </c>
      <c r="E693" s="38" t="s">
        <v>2697</v>
      </c>
      <c r="F693" s="38" t="str">
        <f>_xlfn.XLOOKUP(Tabla20[[#This Row],[cedula]],TMODELO[Numero Documento],TMODELO[Empleado])</f>
        <v>NOEL ARISTIDES GOMEZ ALBURQUERQUE</v>
      </c>
      <c r="G693" s="38" t="str">
        <f>_xlfn.XLOOKUP(Tabla20[[#This Row],[cedula]],TMODELO[Numero Documento],TMODELO[Cargo])</f>
        <v>SONIDISTA</v>
      </c>
      <c r="H693" s="38" t="str">
        <f>_xlfn.XLOOKUP(Tabla20[[#This Row],[cedula]],TMODELO[Numero Documento],TMODELO[Lugar Funciones])</f>
        <v>GRAN TEATRO DEL CIBAO</v>
      </c>
      <c r="I693" s="45" t="str">
        <f>_xlfn.XLOOKUP(Tabla20[[#This Row],[cedula]],TCARRERA[CEDULA],TCARRERA[CATEGORIA DEL SERVIDOR],"")</f>
        <v/>
      </c>
      <c r="J693" s="45" t="str">
        <f>Tabla20[[#This Row],[TIPO]]</f>
        <v>FIJO</v>
      </c>
      <c r="K69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93" s="24" t="str">
        <f>IF(Tabla20[[#This Row],[CARRERA]]="CARRERA ADMINISTRATIVA",Tabla20[[#This Row],[CARRERA]],Tabla20[[#This Row],[STATUS]])</f>
        <v>FIJO</v>
      </c>
      <c r="M693" s="35" t="str">
        <f>IF(Tabla20[[#This Row],[TIPO]]="Temporales",_xlfn.XLOOKUP(Tabla20[[#This Row],[NOMBRE Y APELLIDO]],TFECHAS[NOMBRE Y APELLIDO],TFECHAS[DESDE]),"")</f>
        <v/>
      </c>
      <c r="N693" s="35" t="str">
        <f>IF(Tabla20[[#This Row],[TIPO]]="Temporales",_xlfn.XLOOKUP(Tabla20[[#This Row],[NOMBRE Y APELLIDO]],TFECHAS[NOMBRE Y APELLIDO],TFECHAS[HASTA]),"")</f>
        <v/>
      </c>
      <c r="O693" s="39">
        <f>_xlfn.XLOOKUP(Tabla20[[#This Row],[COD]],TMES[COD],TMES[sbruto])</f>
        <v>10000</v>
      </c>
      <c r="P693" s="44">
        <f>_xlfn.XLOOKUP(Tabla20[[#This Row],[COD]],TMES[COD],TMES[ISR])</f>
        <v>0</v>
      </c>
      <c r="Q693" s="40">
        <f>_xlfn.XLOOKUP(Tabla20[[#This Row],[COD]],TMES[COD],TMES[SFS])</f>
        <v>304</v>
      </c>
      <c r="R693" s="40">
        <f>_xlfn.XLOOKUP(Tabla20[[#This Row],[COD]],TMES[COD],TMES[AFP])</f>
        <v>287</v>
      </c>
      <c r="S693" s="40">
        <f>Tabla20[[#This Row],[sbruto]]-SUM(Tabla20[[#This Row],[ISR]:[AFP]])-Tabla20[[#This Row],[sneto]]</f>
        <v>325</v>
      </c>
      <c r="T693" s="40">
        <f>_xlfn.XLOOKUP(Tabla20[[#This Row],[COD]],TMES[COD],TMES[sneto])</f>
        <v>9084</v>
      </c>
      <c r="U693" s="28" t="str">
        <f>_xlfn.XLOOKUP(Tabla20[[#This Row],[cedula]],Tabla11[Numero Documento],Tabla11[GEN])</f>
        <v>M</v>
      </c>
      <c r="V693" s="29" t="str">
        <f>_xlfn.XLOOKUP(Tabla20[[#This Row],[cedula]],TMODELO[Numero Documento],TMODELO[Lugar Funciones Codigo])</f>
        <v>01.83.02.00.02</v>
      </c>
    </row>
    <row r="694" spans="1:22" hidden="1">
      <c r="A694" s="38" t="s">
        <v>3052</v>
      </c>
      <c r="B694" s="38" t="s">
        <v>11</v>
      </c>
      <c r="C694" s="38" t="s">
        <v>3102</v>
      </c>
      <c r="D694" s="38" t="str">
        <f>Tabla20[[#This Row],[cedula]]&amp;Tabla20[[#This Row],[ctapresup]]</f>
        <v>031004212582.1.1.1.01</v>
      </c>
      <c r="E694" s="38" t="s">
        <v>2718</v>
      </c>
      <c r="F694" s="38" t="str">
        <f>_xlfn.XLOOKUP(Tabla20[[#This Row],[cedula]],TMODELO[Numero Documento],TMODELO[Empleado])</f>
        <v>SIXTO RAFAEL GUTIERREZ GARCIA</v>
      </c>
      <c r="G694" s="38" t="str">
        <f>_xlfn.XLOOKUP(Tabla20[[#This Row],[cedula]],TMODELO[Numero Documento],TMODELO[Cargo])</f>
        <v>TRAMOYA</v>
      </c>
      <c r="H694" s="38" t="str">
        <f>_xlfn.XLOOKUP(Tabla20[[#This Row],[cedula]],TMODELO[Numero Documento],TMODELO[Lugar Funciones])</f>
        <v>GRAN TEATRO DEL CIBAO</v>
      </c>
      <c r="I694" s="45" t="str">
        <f>_xlfn.XLOOKUP(Tabla20[[#This Row],[cedula]],TCARRERA[CEDULA],TCARRERA[CATEGORIA DEL SERVIDOR],"")</f>
        <v/>
      </c>
      <c r="J694" s="45" t="str">
        <f>Tabla20[[#This Row],[TIPO]]</f>
        <v>FIJO</v>
      </c>
      <c r="K69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94" s="24" t="str">
        <f>IF(Tabla20[[#This Row],[CARRERA]]="CARRERA ADMINISTRATIVA",Tabla20[[#This Row],[CARRERA]],Tabla20[[#This Row],[STATUS]])</f>
        <v>FIJO</v>
      </c>
      <c r="M694" s="35" t="str">
        <f>IF(Tabla20[[#This Row],[TIPO]]="Temporales",_xlfn.XLOOKUP(Tabla20[[#This Row],[NOMBRE Y APELLIDO]],TFECHAS[NOMBRE Y APELLIDO],TFECHAS[DESDE]),"")</f>
        <v/>
      </c>
      <c r="N694" s="35" t="str">
        <f>IF(Tabla20[[#This Row],[TIPO]]="Temporales",_xlfn.XLOOKUP(Tabla20[[#This Row],[NOMBRE Y APELLIDO]],TFECHAS[NOMBRE Y APELLIDO],TFECHAS[HASTA]),"")</f>
        <v/>
      </c>
      <c r="O694" s="39">
        <f>_xlfn.XLOOKUP(Tabla20[[#This Row],[COD]],TMES[COD],TMES[sbruto])</f>
        <v>10000</v>
      </c>
      <c r="P694" s="44">
        <f>_xlfn.XLOOKUP(Tabla20[[#This Row],[COD]],TMES[COD],TMES[ISR])</f>
        <v>0</v>
      </c>
      <c r="Q694" s="40">
        <f>_xlfn.XLOOKUP(Tabla20[[#This Row],[COD]],TMES[COD],TMES[SFS])</f>
        <v>304</v>
      </c>
      <c r="R694" s="40">
        <f>_xlfn.XLOOKUP(Tabla20[[#This Row],[COD]],TMES[COD],TMES[AFP])</f>
        <v>287</v>
      </c>
      <c r="S694" s="40">
        <f>Tabla20[[#This Row],[sbruto]]-SUM(Tabla20[[#This Row],[ISR]:[AFP]])-Tabla20[[#This Row],[sneto]]</f>
        <v>25</v>
      </c>
      <c r="T694" s="40">
        <f>_xlfn.XLOOKUP(Tabla20[[#This Row],[COD]],TMES[COD],TMES[sneto])</f>
        <v>9384</v>
      </c>
      <c r="U694" s="28" t="str">
        <f>_xlfn.XLOOKUP(Tabla20[[#This Row],[cedula]],Tabla11[Numero Documento],Tabla11[GEN])</f>
        <v>M</v>
      </c>
      <c r="V694" s="29" t="str">
        <f>_xlfn.XLOOKUP(Tabla20[[#This Row],[cedula]],TMODELO[Numero Documento],TMODELO[Lugar Funciones Codigo])</f>
        <v>01.83.02.00.02</v>
      </c>
    </row>
    <row r="695" spans="1:22" hidden="1">
      <c r="A695" s="38" t="s">
        <v>3052</v>
      </c>
      <c r="B695" s="38" t="s">
        <v>11</v>
      </c>
      <c r="C695" s="38" t="s">
        <v>3102</v>
      </c>
      <c r="D695" s="38" t="str">
        <f>Tabla20[[#This Row],[cedula]]&amp;Tabla20[[#This Row],[ctapresup]]</f>
        <v>031029410712.1.1.1.01</v>
      </c>
      <c r="E695" s="38" t="s">
        <v>2730</v>
      </c>
      <c r="F695" s="38" t="str">
        <f>_xlfn.XLOOKUP(Tabla20[[#This Row],[cedula]],TMODELO[Numero Documento],TMODELO[Empleado])</f>
        <v>WELLINGTON ALEXANDER GIL PARRA</v>
      </c>
      <c r="G695" s="38" t="str">
        <f>_xlfn.XLOOKUP(Tabla20[[#This Row],[cedula]],TMODELO[Numero Documento],TMODELO[Cargo])</f>
        <v>AYUDANTE TECNICO  ILUMINACION</v>
      </c>
      <c r="H695" s="38" t="str">
        <f>_xlfn.XLOOKUP(Tabla20[[#This Row],[cedula]],TMODELO[Numero Documento],TMODELO[Lugar Funciones])</f>
        <v>GRAN TEATRO DEL CIBAO</v>
      </c>
      <c r="I695" s="45" t="str">
        <f>_xlfn.XLOOKUP(Tabla20[[#This Row],[cedula]],TCARRERA[CEDULA],TCARRERA[CATEGORIA DEL SERVIDOR],"")</f>
        <v/>
      </c>
      <c r="J695" s="45" t="str">
        <f>Tabla20[[#This Row],[TIPO]]</f>
        <v>FIJO</v>
      </c>
      <c r="K69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95" s="31" t="str">
        <f>IF(Tabla20[[#This Row],[CARRERA]]="CARRERA ADMINISTRATIVA",Tabla20[[#This Row],[CARRERA]],Tabla20[[#This Row],[STATUS]])</f>
        <v>FIJO</v>
      </c>
      <c r="M695" s="34" t="str">
        <f>IF(Tabla20[[#This Row],[TIPO]]="Temporales",_xlfn.XLOOKUP(Tabla20[[#This Row],[NOMBRE Y APELLIDO]],TFECHAS[NOMBRE Y APELLIDO],TFECHAS[DESDE]),"")</f>
        <v/>
      </c>
      <c r="N695" s="34" t="str">
        <f>IF(Tabla20[[#This Row],[TIPO]]="Temporales",_xlfn.XLOOKUP(Tabla20[[#This Row],[NOMBRE Y APELLIDO]],TFECHAS[NOMBRE Y APELLIDO],TFECHAS[HASTA]),"")</f>
        <v/>
      </c>
      <c r="O695" s="39">
        <f>_xlfn.XLOOKUP(Tabla20[[#This Row],[COD]],TMES[COD],TMES[sbruto])</f>
        <v>10000</v>
      </c>
      <c r="P695" s="41">
        <f>_xlfn.XLOOKUP(Tabla20[[#This Row],[COD]],TMES[COD],TMES[ISR])</f>
        <v>0</v>
      </c>
      <c r="Q695" s="40">
        <f>_xlfn.XLOOKUP(Tabla20[[#This Row],[COD]],TMES[COD],TMES[SFS])</f>
        <v>304</v>
      </c>
      <c r="R695" s="40">
        <f>_xlfn.XLOOKUP(Tabla20[[#This Row],[COD]],TMES[COD],TMES[AFP])</f>
        <v>287</v>
      </c>
      <c r="S695" s="40">
        <f>Tabla20[[#This Row],[sbruto]]-SUM(Tabla20[[#This Row],[ISR]:[AFP]])-Tabla20[[#This Row],[sneto]]</f>
        <v>425</v>
      </c>
      <c r="T695" s="40">
        <f>_xlfn.XLOOKUP(Tabla20[[#This Row],[COD]],TMES[COD],TMES[sneto])</f>
        <v>8984</v>
      </c>
      <c r="U695" s="28" t="str">
        <f>_xlfn.XLOOKUP(Tabla20[[#This Row],[cedula]],Tabla11[Numero Documento],Tabla11[GEN])</f>
        <v>M</v>
      </c>
      <c r="V695" s="29" t="str">
        <f>_xlfn.XLOOKUP(Tabla20[[#This Row],[cedula]],TMODELO[Numero Documento],TMODELO[Lugar Funciones Codigo])</f>
        <v>01.83.02.00.02</v>
      </c>
    </row>
    <row r="696" spans="1:22" hidden="1">
      <c r="A696" s="38" t="s">
        <v>3052</v>
      </c>
      <c r="B696" s="38" t="s">
        <v>11</v>
      </c>
      <c r="C696" s="38" t="s">
        <v>3102</v>
      </c>
      <c r="D696" s="38" t="str">
        <f>Tabla20[[#This Row],[cedula]]&amp;Tabla20[[#This Row],[ctapresup]]</f>
        <v>031001414432.1.1.1.01</v>
      </c>
      <c r="E696" s="38" t="s">
        <v>2733</v>
      </c>
      <c r="F696" s="38" t="str">
        <f>_xlfn.XLOOKUP(Tabla20[[#This Row],[cedula]],TMODELO[Numero Documento],TMODELO[Empleado])</f>
        <v>WILLIAM TORIBIO</v>
      </c>
      <c r="G696" s="38" t="str">
        <f>_xlfn.XLOOKUP(Tabla20[[#This Row],[cedula]],TMODELO[Numero Documento],TMODELO[Cargo])</f>
        <v>TRAMOYISTA</v>
      </c>
      <c r="H696" s="38" t="str">
        <f>_xlfn.XLOOKUP(Tabla20[[#This Row],[cedula]],TMODELO[Numero Documento],TMODELO[Lugar Funciones])</f>
        <v>GRAN TEATRO DEL CIBAO</v>
      </c>
      <c r="I696" s="45" t="str">
        <f>_xlfn.XLOOKUP(Tabla20[[#This Row],[cedula]],TCARRERA[CEDULA],TCARRERA[CATEGORIA DEL SERVIDOR],"")</f>
        <v/>
      </c>
      <c r="J696" s="45" t="str">
        <f>Tabla20[[#This Row],[TIPO]]</f>
        <v>FIJO</v>
      </c>
      <c r="K69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96" s="24" t="str">
        <f>IF(Tabla20[[#This Row],[CARRERA]]="CARRERA ADMINISTRATIVA",Tabla20[[#This Row],[CARRERA]],Tabla20[[#This Row],[STATUS]])</f>
        <v>ESTATUTO SIMPLIFICADO</v>
      </c>
      <c r="M696" s="35" t="str">
        <f>IF(Tabla20[[#This Row],[TIPO]]="Temporales",_xlfn.XLOOKUP(Tabla20[[#This Row],[NOMBRE Y APELLIDO]],TFECHAS[NOMBRE Y APELLIDO],TFECHAS[DESDE]),"")</f>
        <v/>
      </c>
      <c r="N696" s="35" t="str">
        <f>IF(Tabla20[[#This Row],[TIPO]]="Temporales",_xlfn.XLOOKUP(Tabla20[[#This Row],[NOMBRE Y APELLIDO]],TFECHAS[NOMBRE Y APELLIDO],TFECHAS[HASTA]),"")</f>
        <v/>
      </c>
      <c r="O696" s="39">
        <f>_xlfn.XLOOKUP(Tabla20[[#This Row],[COD]],TMES[COD],TMES[sbruto])</f>
        <v>10000</v>
      </c>
      <c r="P696" s="44">
        <f>_xlfn.XLOOKUP(Tabla20[[#This Row],[COD]],TMES[COD],TMES[ISR])</f>
        <v>0</v>
      </c>
      <c r="Q696" s="40">
        <f>_xlfn.XLOOKUP(Tabla20[[#This Row],[COD]],TMES[COD],TMES[SFS])</f>
        <v>304</v>
      </c>
      <c r="R696" s="40">
        <f>_xlfn.XLOOKUP(Tabla20[[#This Row],[COD]],TMES[COD],TMES[AFP])</f>
        <v>287</v>
      </c>
      <c r="S696" s="40">
        <f>Tabla20[[#This Row],[sbruto]]-SUM(Tabla20[[#This Row],[ISR]:[AFP]])-Tabla20[[#This Row],[sneto]]</f>
        <v>325</v>
      </c>
      <c r="T696" s="40">
        <f>_xlfn.XLOOKUP(Tabla20[[#This Row],[COD]],TMES[COD],TMES[sneto])</f>
        <v>9084</v>
      </c>
      <c r="U696" s="28" t="str">
        <f>_xlfn.XLOOKUP(Tabla20[[#This Row],[cedula]],Tabla11[Numero Documento],Tabla11[GEN])</f>
        <v>M</v>
      </c>
      <c r="V696" s="29" t="str">
        <f>_xlfn.XLOOKUP(Tabla20[[#This Row],[cedula]],TMODELO[Numero Documento],TMODELO[Lugar Funciones Codigo])</f>
        <v>01.83.02.00.02</v>
      </c>
    </row>
    <row r="697" spans="1:22">
      <c r="A697" s="38" t="s">
        <v>3051</v>
      </c>
      <c r="B697" s="38" t="s">
        <v>4793</v>
      </c>
      <c r="C697" s="38" t="s">
        <v>3088</v>
      </c>
      <c r="D697" s="38" t="str">
        <f>Tabla20[[#This Row],[cedula]]&amp;Tabla20[[#This Row],[ctapresup]]</f>
        <v>402218401152.1.1.2.08</v>
      </c>
      <c r="E697" s="38" t="s">
        <v>2855</v>
      </c>
      <c r="F697" s="38" t="str">
        <f>_xlfn.XLOOKUP(Tabla20[[#This Row],[cedula]],TMODELO[Numero Documento],TMODELO[Empleado])</f>
        <v>MONSERRAT CURIEL AQUINO</v>
      </c>
      <c r="G697" s="38" t="str">
        <f>_xlfn.XLOOKUP(Tabla20[[#This Row],[cedula]],TMODELO[Numero Documento],TMODELO[Cargo])</f>
        <v>COORDINADOR(A) OPERATIVA</v>
      </c>
      <c r="H697" s="38" t="str">
        <f>_xlfn.XLOOKUP(Tabla20[[#This Row],[cedula]],TMODELO[Numero Documento],TMODELO[Lugar Funciones])</f>
        <v>GRAN TEATRO DEL CIBAO</v>
      </c>
      <c r="I697" s="45" t="str">
        <f>_xlfn.XLOOKUP(Tabla20[[#This Row],[cedula]],TCARRERA[CEDULA],TCARRERA[CATEGORIA DEL SERVIDOR],"")</f>
        <v/>
      </c>
      <c r="J697" s="45" t="str">
        <f>Tabla20[[#This Row],[TIPO]]</f>
        <v>TEMPORALES</v>
      </c>
      <c r="K69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97" s="31" t="str">
        <f>IF(Tabla20[[#This Row],[CARRERA]]="CARRERA ADMINISTRATIVA",Tabla20[[#This Row],[CARRERA]],Tabla20[[#This Row],[STATUS]])</f>
        <v>TEMPORALES</v>
      </c>
      <c r="M697" s="34">
        <f>IF(Tabla20[[#This Row],[TIPO]]="Temporales",_xlfn.XLOOKUP(Tabla20[[#This Row],[NOMBRE Y APELLIDO]],TFECHAS[NOMBRE Y APELLIDO],TFECHAS[DESDE]),"")</f>
        <v>44805</v>
      </c>
      <c r="N697" s="34">
        <f>IF(Tabla20[[#This Row],[TIPO]]="Temporales",_xlfn.XLOOKUP(Tabla20[[#This Row],[NOMBRE Y APELLIDO]],TFECHAS[NOMBRE Y APELLIDO],TFECHAS[HASTA]),"")</f>
        <v>44986</v>
      </c>
      <c r="O697" s="39">
        <f>_xlfn.XLOOKUP(Tabla20[[#This Row],[COD]],TMES[COD],TMES[sbruto])</f>
        <v>70000</v>
      </c>
      <c r="P697" s="40">
        <f>_xlfn.XLOOKUP(Tabla20[[#This Row],[COD]],TMES[COD],TMES[ISR])</f>
        <v>5368.48</v>
      </c>
      <c r="Q697" s="40">
        <f>_xlfn.XLOOKUP(Tabla20[[#This Row],[COD]],TMES[COD],TMES[SFS])</f>
        <v>2128</v>
      </c>
      <c r="R697" s="40">
        <f>_xlfn.XLOOKUP(Tabla20[[#This Row],[COD]],TMES[COD],TMES[AFP])</f>
        <v>2009</v>
      </c>
      <c r="S697" s="40">
        <f>Tabla20[[#This Row],[sbruto]]-SUM(Tabla20[[#This Row],[ISR]:[AFP]])-Tabla20[[#This Row],[sneto]]</f>
        <v>25.000000000007276</v>
      </c>
      <c r="T697" s="40">
        <f>_xlfn.XLOOKUP(Tabla20[[#This Row],[COD]],TMES[COD],TMES[sneto])</f>
        <v>60469.52</v>
      </c>
      <c r="U697" s="28" t="str">
        <f>_xlfn.XLOOKUP(Tabla20[[#This Row],[cedula]],Tabla11[Numero Documento],Tabla11[GEN])</f>
        <v>F</v>
      </c>
      <c r="V697" s="29" t="str">
        <f>_xlfn.XLOOKUP(Tabla20[[#This Row],[cedula]],TMODELO[Numero Documento],TMODELO[Lugar Funciones Codigo])</f>
        <v>01.83.02.00.02</v>
      </c>
    </row>
    <row r="698" spans="1:22">
      <c r="A698" s="38" t="s">
        <v>3051</v>
      </c>
      <c r="B698" s="38" t="s">
        <v>4793</v>
      </c>
      <c r="C698" s="38" t="s">
        <v>3088</v>
      </c>
      <c r="D698" s="38" t="str">
        <f>Tabla20[[#This Row],[cedula]]&amp;Tabla20[[#This Row],[ctapresup]]</f>
        <v>031034858542.1.1.2.08</v>
      </c>
      <c r="E698" s="38" t="s">
        <v>2786</v>
      </c>
      <c r="F698" s="38" t="str">
        <f>_xlfn.XLOOKUP(Tabla20[[#This Row],[cedula]],TMODELO[Numero Documento],TMODELO[Empleado])</f>
        <v>DAMARIS ALTAGRACIA ALVAREZ MEDRANO</v>
      </c>
      <c r="G698" s="38" t="str">
        <f>_xlfn.XLOOKUP(Tabla20[[#This Row],[cedula]],TMODELO[Numero Documento],TMODELO[Cargo])</f>
        <v>ANALISTA DE RECURSOS HUMANOS</v>
      </c>
      <c r="H698" s="38" t="str">
        <f>_xlfn.XLOOKUP(Tabla20[[#This Row],[cedula]],TMODELO[Numero Documento],TMODELO[Lugar Funciones])</f>
        <v>GRAN TEATRO DEL CIBAO</v>
      </c>
      <c r="I698" s="45" t="str">
        <f>_xlfn.XLOOKUP(Tabla20[[#This Row],[cedula]],TCARRERA[CEDULA],TCARRERA[CATEGORIA DEL SERVIDOR],"")</f>
        <v/>
      </c>
      <c r="J698" s="45" t="str">
        <f>Tabla20[[#This Row],[TIPO]]</f>
        <v>TEMPORALES</v>
      </c>
      <c r="K69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98" s="24" t="str">
        <f>IF(Tabla20[[#This Row],[CARRERA]]="CARRERA ADMINISTRATIVA",Tabla20[[#This Row],[CARRERA]],Tabla20[[#This Row],[STATUS]])</f>
        <v>TEMPORALES</v>
      </c>
      <c r="M698" s="35">
        <f>IF(Tabla20[[#This Row],[TIPO]]="Temporales",_xlfn.XLOOKUP(Tabla20[[#This Row],[NOMBRE Y APELLIDO]],TFECHAS[NOMBRE Y APELLIDO],TFECHAS[DESDE]),"")</f>
        <v>44805</v>
      </c>
      <c r="N698" s="35">
        <f>IF(Tabla20[[#This Row],[TIPO]]="Temporales",_xlfn.XLOOKUP(Tabla20[[#This Row],[NOMBRE Y APELLIDO]],TFECHAS[NOMBRE Y APELLIDO],TFECHAS[HASTA]),"")</f>
        <v>44986</v>
      </c>
      <c r="O698" s="39">
        <f>_xlfn.XLOOKUP(Tabla20[[#This Row],[COD]],TMES[COD],TMES[sbruto])</f>
        <v>60000</v>
      </c>
      <c r="P698" s="44">
        <f>_xlfn.XLOOKUP(Tabla20[[#This Row],[COD]],TMES[COD],TMES[ISR])</f>
        <v>3184.19</v>
      </c>
      <c r="Q698" s="40">
        <f>_xlfn.XLOOKUP(Tabla20[[#This Row],[COD]],TMES[COD],TMES[SFS])</f>
        <v>1824</v>
      </c>
      <c r="R698" s="40">
        <f>_xlfn.XLOOKUP(Tabla20[[#This Row],[COD]],TMES[COD],TMES[AFP])</f>
        <v>1722</v>
      </c>
      <c r="S698" s="40">
        <f>Tabla20[[#This Row],[sbruto]]-SUM(Tabla20[[#This Row],[ISR]:[AFP]])-Tabla20[[#This Row],[sneto]]</f>
        <v>1537.4499999999971</v>
      </c>
      <c r="T698" s="40">
        <f>_xlfn.XLOOKUP(Tabla20[[#This Row],[COD]],TMES[COD],TMES[sneto])</f>
        <v>51732.36</v>
      </c>
      <c r="U698" s="28" t="str">
        <f>_xlfn.XLOOKUP(Tabla20[[#This Row],[cedula]],Tabla11[Numero Documento],Tabla11[GEN])</f>
        <v>F</v>
      </c>
      <c r="V698" s="29" t="str">
        <f>_xlfn.XLOOKUP(Tabla20[[#This Row],[cedula]],TMODELO[Numero Documento],TMODELO[Lugar Funciones Codigo])</f>
        <v>01.83.02.00.02</v>
      </c>
    </row>
    <row r="699" spans="1:22">
      <c r="A699" s="38" t="s">
        <v>3051</v>
      </c>
      <c r="B699" s="38" t="s">
        <v>4793</v>
      </c>
      <c r="C699" s="38" t="s">
        <v>3088</v>
      </c>
      <c r="D699" s="38" t="str">
        <f>Tabla20[[#This Row],[cedula]]&amp;Tabla20[[#This Row],[ctapresup]]</f>
        <v>031019938672.1.1.2.08</v>
      </c>
      <c r="E699" s="38" t="s">
        <v>3113</v>
      </c>
      <c r="F699" s="38" t="str">
        <f>_xlfn.XLOOKUP(Tabla20[[#This Row],[cedula]],TMODELO[Numero Documento],TMODELO[Empleado])</f>
        <v>MIGUELINA HERMINIA LUNA ESTEVEZ</v>
      </c>
      <c r="G699" s="38" t="str">
        <f>_xlfn.XLOOKUP(Tabla20[[#This Row],[cedula]],TMODELO[Numero Documento],TMODELO[Cargo])</f>
        <v>COORDINADOR (A)</v>
      </c>
      <c r="H699" s="38" t="str">
        <f>_xlfn.XLOOKUP(Tabla20[[#This Row],[cedula]],TMODELO[Numero Documento],TMODELO[Lugar Funciones])</f>
        <v>GRAN TEATRO DEL CIBAO</v>
      </c>
      <c r="I699" s="45" t="str">
        <f>_xlfn.XLOOKUP(Tabla20[[#This Row],[cedula]],TCARRERA[CEDULA],TCARRERA[CATEGORIA DEL SERVIDOR],"")</f>
        <v/>
      </c>
      <c r="J699" s="45" t="str">
        <f>Tabla20[[#This Row],[TIPO]]</f>
        <v>TEMPORALES</v>
      </c>
      <c r="K69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99" s="24" t="str">
        <f>IF(Tabla20[[#This Row],[CARRERA]]="CARRERA ADMINISTRATIVA",Tabla20[[#This Row],[CARRERA]],Tabla20[[#This Row],[STATUS]])</f>
        <v>TEMPORALES</v>
      </c>
      <c r="M699" s="35">
        <f>IF(Tabla20[[#This Row],[TIPO]]="Temporales",_xlfn.XLOOKUP(Tabla20[[#This Row],[NOMBRE Y APELLIDO]],TFECHAS[NOMBRE Y APELLIDO],TFECHAS[DESDE]),"")</f>
        <v>44774</v>
      </c>
      <c r="N699" s="35">
        <f>IF(Tabla20[[#This Row],[TIPO]]="Temporales",_xlfn.XLOOKUP(Tabla20[[#This Row],[NOMBRE Y APELLIDO]],TFECHAS[NOMBRE Y APELLIDO],TFECHAS[HASTA]),"")</f>
        <v>44958</v>
      </c>
      <c r="O699" s="39">
        <f>_xlfn.XLOOKUP(Tabla20[[#This Row],[COD]],TMES[COD],TMES[sbruto])</f>
        <v>55000</v>
      </c>
      <c r="P699" s="42">
        <f>_xlfn.XLOOKUP(Tabla20[[#This Row],[COD]],TMES[COD],TMES[ISR])</f>
        <v>2559.6799999999998</v>
      </c>
      <c r="Q699" s="40">
        <f>_xlfn.XLOOKUP(Tabla20[[#This Row],[COD]],TMES[COD],TMES[SFS])</f>
        <v>1672</v>
      </c>
      <c r="R699" s="40">
        <f>_xlfn.XLOOKUP(Tabla20[[#This Row],[COD]],TMES[COD],TMES[AFP])</f>
        <v>1578.5</v>
      </c>
      <c r="S699" s="40">
        <f>Tabla20[[#This Row],[sbruto]]-SUM(Tabla20[[#This Row],[ISR]:[AFP]])-Tabla20[[#This Row],[sneto]]</f>
        <v>25</v>
      </c>
      <c r="T699" s="40">
        <f>_xlfn.XLOOKUP(Tabla20[[#This Row],[COD]],TMES[COD],TMES[sneto])</f>
        <v>49164.82</v>
      </c>
      <c r="U699" s="28" t="str">
        <f>_xlfn.XLOOKUP(Tabla20[[#This Row],[cedula]],Tabla11[Numero Documento],Tabla11[GEN])</f>
        <v>F</v>
      </c>
      <c r="V699" s="29" t="str">
        <f>_xlfn.XLOOKUP(Tabla20[[#This Row],[cedula]],TMODELO[Numero Documento],TMODELO[Lugar Funciones Codigo])</f>
        <v>01.83.02.00.02</v>
      </c>
    </row>
    <row r="700" spans="1:22">
      <c r="A700" s="38" t="s">
        <v>3051</v>
      </c>
      <c r="B700" s="38" t="s">
        <v>4793</v>
      </c>
      <c r="C700" s="38" t="s">
        <v>3088</v>
      </c>
      <c r="D700" s="38" t="str">
        <f>Tabla20[[#This Row],[cedula]]&amp;Tabla20[[#This Row],[ctapresup]]</f>
        <v>402274474022.1.1.2.08</v>
      </c>
      <c r="E700" s="38" t="s">
        <v>3323</v>
      </c>
      <c r="F700" s="38" t="str">
        <f>_xlfn.XLOOKUP(Tabla20[[#This Row],[cedula]],TMODELO[Numero Documento],TMODELO[Empleado])</f>
        <v>ANYELO SMARLIN DE LEON LIMA</v>
      </c>
      <c r="G700" s="38" t="str">
        <f>_xlfn.XLOOKUP(Tabla20[[#This Row],[cedula]],TMODELO[Numero Documento],TMODELO[Cargo])</f>
        <v>CONTADOR (A)</v>
      </c>
      <c r="H700" s="38" t="str">
        <f>_xlfn.XLOOKUP(Tabla20[[#This Row],[cedula]],TMODELO[Numero Documento],TMODELO[Lugar Funciones])</f>
        <v>GRAN TEATRO DEL CIBAO</v>
      </c>
      <c r="I700" s="45" t="str">
        <f>_xlfn.XLOOKUP(Tabla20[[#This Row],[cedula]],TCARRERA[CEDULA],TCARRERA[CATEGORIA DEL SERVIDOR],"")</f>
        <v/>
      </c>
      <c r="J700" s="45" t="str">
        <f>Tabla20[[#This Row],[TIPO]]</f>
        <v>TEMPORALES</v>
      </c>
      <c r="K70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0" s="24" t="str">
        <f>IF(Tabla20[[#This Row],[CARRERA]]="CARRERA ADMINISTRATIVA",Tabla20[[#This Row],[CARRERA]],Tabla20[[#This Row],[STATUS]])</f>
        <v>TEMPORALES</v>
      </c>
      <c r="M700" s="35">
        <f>IF(Tabla20[[#This Row],[TIPO]]="Temporales",_xlfn.XLOOKUP(Tabla20[[#This Row],[NOMBRE Y APELLIDO]],TFECHAS[NOMBRE Y APELLIDO],TFECHAS[DESDE]),"")</f>
        <v>44835</v>
      </c>
      <c r="N700" s="35">
        <f>IF(Tabla20[[#This Row],[TIPO]]="Temporales",_xlfn.XLOOKUP(Tabla20[[#This Row],[NOMBRE Y APELLIDO]],TFECHAS[NOMBRE Y APELLIDO],TFECHAS[HASTA]),"")</f>
        <v>45017</v>
      </c>
      <c r="O700" s="39">
        <f>_xlfn.XLOOKUP(Tabla20[[#This Row],[COD]],TMES[COD],TMES[sbruto])</f>
        <v>50000</v>
      </c>
      <c r="P700" s="41">
        <f>_xlfn.XLOOKUP(Tabla20[[#This Row],[COD]],TMES[COD],TMES[ISR])</f>
        <v>1854</v>
      </c>
      <c r="Q700" s="40">
        <f>_xlfn.XLOOKUP(Tabla20[[#This Row],[COD]],TMES[COD],TMES[SFS])</f>
        <v>1520</v>
      </c>
      <c r="R700" s="40">
        <f>_xlfn.XLOOKUP(Tabla20[[#This Row],[COD]],TMES[COD],TMES[AFP])</f>
        <v>1435</v>
      </c>
      <c r="S700" s="40">
        <f>Tabla20[[#This Row],[sbruto]]-SUM(Tabla20[[#This Row],[ISR]:[AFP]])-Tabla20[[#This Row],[sneto]]</f>
        <v>25</v>
      </c>
      <c r="T700" s="40">
        <f>_xlfn.XLOOKUP(Tabla20[[#This Row],[COD]],TMES[COD],TMES[sneto])</f>
        <v>45166</v>
      </c>
      <c r="U700" s="28" t="str">
        <f>_xlfn.XLOOKUP(Tabla20[[#This Row],[cedula]],Tabla11[Numero Documento],Tabla11[GEN])</f>
        <v>M</v>
      </c>
      <c r="V700" s="29" t="str">
        <f>_xlfn.XLOOKUP(Tabla20[[#This Row],[cedula]],TMODELO[Numero Documento],TMODELO[Lugar Funciones Codigo])</f>
        <v>01.83.02.00.02</v>
      </c>
    </row>
    <row r="701" spans="1:22">
      <c r="A701" s="38" t="s">
        <v>3051</v>
      </c>
      <c r="B701" s="38" t="s">
        <v>4793</v>
      </c>
      <c r="C701" s="38" t="s">
        <v>3088</v>
      </c>
      <c r="D701" s="38" t="str">
        <f>Tabla20[[#This Row],[cedula]]&amp;Tabla20[[#This Row],[ctapresup]]</f>
        <v>402240981662.1.1.2.08</v>
      </c>
      <c r="E701" s="38" t="s">
        <v>3108</v>
      </c>
      <c r="F701" s="38" t="str">
        <f>_xlfn.XLOOKUP(Tabla20[[#This Row],[cedula]],TMODELO[Numero Documento],TMODELO[Empleado])</f>
        <v>FRANCESCA ISABELLE YARULL UREÑA</v>
      </c>
      <c r="G701" s="38" t="str">
        <f>_xlfn.XLOOKUP(Tabla20[[#This Row],[cedula]],TMODELO[Numero Documento],TMODELO[Cargo])</f>
        <v>GESTOR CULTURAL</v>
      </c>
      <c r="H701" s="38" t="str">
        <f>_xlfn.XLOOKUP(Tabla20[[#This Row],[cedula]],TMODELO[Numero Documento],TMODELO[Lugar Funciones])</f>
        <v>GRAN TEATRO DEL CIBAO</v>
      </c>
      <c r="I701" s="45" t="str">
        <f>_xlfn.XLOOKUP(Tabla20[[#This Row],[cedula]],TCARRERA[CEDULA],TCARRERA[CATEGORIA DEL SERVIDOR],"")</f>
        <v/>
      </c>
      <c r="J701" s="45" t="str">
        <f>Tabla20[[#This Row],[TIPO]]</f>
        <v>TEMPORALES</v>
      </c>
      <c r="K70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1" s="24" t="str">
        <f>IF(Tabla20[[#This Row],[CARRERA]]="CARRERA ADMINISTRATIVA",Tabla20[[#This Row],[CARRERA]],Tabla20[[#This Row],[STATUS]])</f>
        <v>TEMPORALES</v>
      </c>
      <c r="M701" s="35">
        <f>IF(Tabla20[[#This Row],[TIPO]]="Temporales",_xlfn.XLOOKUP(Tabla20[[#This Row],[NOMBRE Y APELLIDO]],TFECHAS[NOMBRE Y APELLIDO],TFECHAS[DESDE]),"")</f>
        <v>44774</v>
      </c>
      <c r="N701" s="35">
        <f>IF(Tabla20[[#This Row],[TIPO]]="Temporales",_xlfn.XLOOKUP(Tabla20[[#This Row],[NOMBRE Y APELLIDO]],TFECHAS[NOMBRE Y APELLIDO],TFECHAS[HASTA]),"")</f>
        <v>44958</v>
      </c>
      <c r="O701" s="39">
        <f>_xlfn.XLOOKUP(Tabla20[[#This Row],[COD]],TMES[COD],TMES[sbruto])</f>
        <v>50000</v>
      </c>
      <c r="P701" s="41">
        <f>_xlfn.XLOOKUP(Tabla20[[#This Row],[COD]],TMES[COD],TMES[ISR])</f>
        <v>1854</v>
      </c>
      <c r="Q701" s="40">
        <f>_xlfn.XLOOKUP(Tabla20[[#This Row],[COD]],TMES[COD],TMES[SFS])</f>
        <v>1520</v>
      </c>
      <c r="R701" s="40">
        <f>_xlfn.XLOOKUP(Tabla20[[#This Row],[COD]],TMES[COD],TMES[AFP])</f>
        <v>1435</v>
      </c>
      <c r="S701" s="40">
        <f>Tabla20[[#This Row],[sbruto]]-SUM(Tabla20[[#This Row],[ISR]:[AFP]])-Tabla20[[#This Row],[sneto]]</f>
        <v>25</v>
      </c>
      <c r="T701" s="40">
        <f>_xlfn.XLOOKUP(Tabla20[[#This Row],[COD]],TMES[COD],TMES[sneto])</f>
        <v>45166</v>
      </c>
      <c r="U701" s="28" t="str">
        <f>_xlfn.XLOOKUP(Tabla20[[#This Row],[cedula]],Tabla11[Numero Documento],Tabla11[GEN])</f>
        <v>F</v>
      </c>
      <c r="V701" s="29" t="str">
        <f>_xlfn.XLOOKUP(Tabla20[[#This Row],[cedula]],TMODELO[Numero Documento],TMODELO[Lugar Funciones Codigo])</f>
        <v>01.83.02.00.02</v>
      </c>
    </row>
    <row r="702" spans="1:22">
      <c r="A702" s="38" t="s">
        <v>3051</v>
      </c>
      <c r="B702" s="38" t="s">
        <v>4793</v>
      </c>
      <c r="C702" s="38" t="s">
        <v>3088</v>
      </c>
      <c r="D702" s="38" t="str">
        <f>Tabla20[[#This Row],[cedula]]&amp;Tabla20[[#This Row],[ctapresup]]</f>
        <v>031037878382.1.1.2.08</v>
      </c>
      <c r="E702" s="38" t="s">
        <v>2818</v>
      </c>
      <c r="F702" s="38" t="str">
        <f>_xlfn.XLOOKUP(Tabla20[[#This Row],[cedula]],TMODELO[Numero Documento],TMODELO[Empleado])</f>
        <v>JORGE LUCIANO RODRIGUEZ NUÑEZ</v>
      </c>
      <c r="G702" s="38" t="str">
        <f>_xlfn.XLOOKUP(Tabla20[[#This Row],[cedula]],TMODELO[Numero Documento],TMODELO[Cargo])</f>
        <v>COORDINADOR (A)</v>
      </c>
      <c r="H702" s="38" t="str">
        <f>_xlfn.XLOOKUP(Tabla20[[#This Row],[cedula]],TMODELO[Numero Documento],TMODELO[Lugar Funciones])</f>
        <v>GRAN TEATRO DEL CIBAO</v>
      </c>
      <c r="I702" s="45" t="str">
        <f>_xlfn.XLOOKUP(Tabla20[[#This Row],[cedula]],TCARRERA[CEDULA],TCARRERA[CATEGORIA DEL SERVIDOR],"")</f>
        <v/>
      </c>
      <c r="J702" s="45" t="str">
        <f>Tabla20[[#This Row],[TIPO]]</f>
        <v>TEMPORALES</v>
      </c>
      <c r="K70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2" s="24" t="str">
        <f>IF(Tabla20[[#This Row],[CARRERA]]="CARRERA ADMINISTRATIVA",Tabla20[[#This Row],[CARRERA]],Tabla20[[#This Row],[STATUS]])</f>
        <v>TEMPORALES</v>
      </c>
      <c r="M702" s="35">
        <f>IF(Tabla20[[#This Row],[TIPO]]="Temporales",_xlfn.XLOOKUP(Tabla20[[#This Row],[NOMBRE Y APELLIDO]],TFECHAS[NOMBRE Y APELLIDO],TFECHAS[DESDE]),"")</f>
        <v>44743</v>
      </c>
      <c r="N702" s="35">
        <f>IF(Tabla20[[#This Row],[TIPO]]="Temporales",_xlfn.XLOOKUP(Tabla20[[#This Row],[NOMBRE Y APELLIDO]],TFECHAS[NOMBRE Y APELLIDO],TFECHAS[HASTA]),"")</f>
        <v>44927</v>
      </c>
      <c r="O702" s="39">
        <f>_xlfn.XLOOKUP(Tabla20[[#This Row],[COD]],TMES[COD],TMES[sbruto])</f>
        <v>50000</v>
      </c>
      <c r="P702" s="44">
        <f>_xlfn.XLOOKUP(Tabla20[[#This Row],[COD]],TMES[COD],TMES[ISR])</f>
        <v>1854</v>
      </c>
      <c r="Q702" s="42">
        <f>_xlfn.XLOOKUP(Tabla20[[#This Row],[COD]],TMES[COD],TMES[SFS])</f>
        <v>1520</v>
      </c>
      <c r="R702" s="42">
        <f>_xlfn.XLOOKUP(Tabla20[[#This Row],[COD]],TMES[COD],TMES[AFP])</f>
        <v>1435</v>
      </c>
      <c r="S702" s="40">
        <f>Tabla20[[#This Row],[sbruto]]-SUM(Tabla20[[#This Row],[ISR]:[AFP]])-Tabla20[[#This Row],[sneto]]</f>
        <v>25</v>
      </c>
      <c r="T702" s="42">
        <f>_xlfn.XLOOKUP(Tabla20[[#This Row],[COD]],TMES[COD],TMES[sneto])</f>
        <v>45166</v>
      </c>
      <c r="U702" s="28" t="str">
        <f>_xlfn.XLOOKUP(Tabla20[[#This Row],[cedula]],Tabla11[Numero Documento],Tabla11[GEN])</f>
        <v>M</v>
      </c>
      <c r="V702" s="29" t="str">
        <f>_xlfn.XLOOKUP(Tabla20[[#This Row],[cedula]],TMODELO[Numero Documento],TMODELO[Lugar Funciones Codigo])</f>
        <v>01.83.02.00.02</v>
      </c>
    </row>
    <row r="703" spans="1:22">
      <c r="A703" s="38" t="s">
        <v>3051</v>
      </c>
      <c r="B703" s="38" t="s">
        <v>4793</v>
      </c>
      <c r="C703" s="38" t="s">
        <v>3088</v>
      </c>
      <c r="D703" s="38" t="str">
        <f>Tabla20[[#This Row],[cedula]]&amp;Tabla20[[#This Row],[ctapresup]]</f>
        <v>031035870222.1.1.2.08</v>
      </c>
      <c r="E703" s="38" t="s">
        <v>2788</v>
      </c>
      <c r="F703" s="38" t="str">
        <f>_xlfn.XLOOKUP(Tabla20[[#This Row],[cedula]],TMODELO[Numero Documento],TMODELO[Empleado])</f>
        <v>DAYSI MIGUELINA JIMENEZ DE SECLI</v>
      </c>
      <c r="G703" s="38" t="str">
        <f>_xlfn.XLOOKUP(Tabla20[[#This Row],[cedula]],TMODELO[Numero Documento],TMODELO[Cargo])</f>
        <v>ANALISTA DE COMPRAS Y CONTRATACIONES</v>
      </c>
      <c r="H703" s="38" t="str">
        <f>_xlfn.XLOOKUP(Tabla20[[#This Row],[cedula]],TMODELO[Numero Documento],TMODELO[Lugar Funciones])</f>
        <v>GRAN TEATRO DEL CIBAO</v>
      </c>
      <c r="I703" s="45" t="str">
        <f>_xlfn.XLOOKUP(Tabla20[[#This Row],[cedula]],TCARRERA[CEDULA],TCARRERA[CATEGORIA DEL SERVIDOR],"")</f>
        <v/>
      </c>
      <c r="J703" s="45" t="str">
        <f>Tabla20[[#This Row],[TIPO]]</f>
        <v>TEMPORALES</v>
      </c>
      <c r="K70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3" s="31" t="str">
        <f>IF(Tabla20[[#This Row],[CARRERA]]="CARRERA ADMINISTRATIVA",Tabla20[[#This Row],[CARRERA]],Tabla20[[#This Row],[STATUS]])</f>
        <v>TEMPORALES</v>
      </c>
      <c r="M703" s="34">
        <f>IF(Tabla20[[#This Row],[TIPO]]="Temporales",_xlfn.XLOOKUP(Tabla20[[#This Row],[NOMBRE Y APELLIDO]],TFECHAS[NOMBRE Y APELLIDO],TFECHAS[DESDE]),"")</f>
        <v>44774</v>
      </c>
      <c r="N703" s="34">
        <f>IF(Tabla20[[#This Row],[TIPO]]="Temporales",_xlfn.XLOOKUP(Tabla20[[#This Row],[NOMBRE Y APELLIDO]],TFECHAS[NOMBRE Y APELLIDO],TFECHAS[HASTA]),"")</f>
        <v>44958</v>
      </c>
      <c r="O703" s="39">
        <f>_xlfn.XLOOKUP(Tabla20[[#This Row],[COD]],TMES[COD],TMES[sbruto])</f>
        <v>45000</v>
      </c>
      <c r="P703" s="41">
        <f>_xlfn.XLOOKUP(Tabla20[[#This Row],[COD]],TMES[COD],TMES[ISR])</f>
        <v>921.46</v>
      </c>
      <c r="Q703" s="40">
        <f>_xlfn.XLOOKUP(Tabla20[[#This Row],[COD]],TMES[COD],TMES[SFS])</f>
        <v>1368</v>
      </c>
      <c r="R703" s="40">
        <f>_xlfn.XLOOKUP(Tabla20[[#This Row],[COD]],TMES[COD],TMES[AFP])</f>
        <v>1291.5</v>
      </c>
      <c r="S703" s="40">
        <f>Tabla20[[#This Row],[sbruto]]-SUM(Tabla20[[#This Row],[ISR]:[AFP]])-Tabla20[[#This Row],[sneto]]</f>
        <v>1537.4500000000044</v>
      </c>
      <c r="T703" s="40">
        <f>_xlfn.XLOOKUP(Tabla20[[#This Row],[COD]],TMES[COD],TMES[sneto])</f>
        <v>39881.589999999997</v>
      </c>
      <c r="U703" s="28" t="str">
        <f>_xlfn.XLOOKUP(Tabla20[[#This Row],[cedula]],Tabla11[Numero Documento],Tabla11[GEN])</f>
        <v>F</v>
      </c>
      <c r="V703" s="29" t="str">
        <f>_xlfn.XLOOKUP(Tabla20[[#This Row],[cedula]],TMODELO[Numero Documento],TMODELO[Lugar Funciones Codigo])</f>
        <v>01.83.02.00.02</v>
      </c>
    </row>
    <row r="704" spans="1:22">
      <c r="A704" s="38" t="s">
        <v>3051</v>
      </c>
      <c r="B704" s="38" t="s">
        <v>4793</v>
      </c>
      <c r="C704" s="38" t="s">
        <v>3088</v>
      </c>
      <c r="D704" s="38" t="str">
        <f>Tabla20[[#This Row],[cedula]]&amp;Tabla20[[#This Row],[ctapresup]]</f>
        <v>402228397692.1.1.2.08</v>
      </c>
      <c r="E704" s="38" t="s">
        <v>2825</v>
      </c>
      <c r="F704" s="38" t="str">
        <f>_xlfn.XLOOKUP(Tabla20[[#This Row],[cedula]],TMODELO[Numero Documento],TMODELO[Empleado])</f>
        <v>JUAN RAMON CONTRERAS STEFAN</v>
      </c>
      <c r="G704" s="38" t="str">
        <f>_xlfn.XLOOKUP(Tabla20[[#This Row],[cedula]],TMODELO[Numero Documento],TMODELO[Cargo])</f>
        <v>ANIMADOR CULTURAL</v>
      </c>
      <c r="H704" s="38" t="str">
        <f>_xlfn.XLOOKUP(Tabla20[[#This Row],[cedula]],TMODELO[Numero Documento],TMODELO[Lugar Funciones])</f>
        <v>GRAN TEATRO DEL CIBAO</v>
      </c>
      <c r="I704" s="45" t="str">
        <f>_xlfn.XLOOKUP(Tabla20[[#This Row],[cedula]],TCARRERA[CEDULA],TCARRERA[CATEGORIA DEL SERVIDOR],"")</f>
        <v/>
      </c>
      <c r="J704" s="45" t="str">
        <f>Tabla20[[#This Row],[TIPO]]</f>
        <v>TEMPORALES</v>
      </c>
      <c r="K70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4" s="24" t="str">
        <f>IF(Tabla20[[#This Row],[CARRERA]]="CARRERA ADMINISTRATIVA",Tabla20[[#This Row],[CARRERA]],Tabla20[[#This Row],[STATUS]])</f>
        <v>TEMPORALES</v>
      </c>
      <c r="M704" s="35">
        <f>IF(Tabla20[[#This Row],[TIPO]]="Temporales",_xlfn.XLOOKUP(Tabla20[[#This Row],[NOMBRE Y APELLIDO]],TFECHAS[NOMBRE Y APELLIDO],TFECHAS[DESDE]),"")</f>
        <v>44713</v>
      </c>
      <c r="N704" s="35">
        <f>IF(Tabla20[[#This Row],[TIPO]]="Temporales",_xlfn.XLOOKUP(Tabla20[[#This Row],[NOMBRE Y APELLIDO]],TFECHAS[NOMBRE Y APELLIDO],TFECHAS[HASTA]),"")</f>
        <v>44896</v>
      </c>
      <c r="O704" s="39">
        <f>_xlfn.XLOOKUP(Tabla20[[#This Row],[COD]],TMES[COD],TMES[sbruto])</f>
        <v>36000</v>
      </c>
      <c r="P704" s="44">
        <f>_xlfn.XLOOKUP(Tabla20[[#This Row],[COD]],TMES[COD],TMES[ISR])</f>
        <v>0</v>
      </c>
      <c r="Q704" s="40">
        <f>_xlfn.XLOOKUP(Tabla20[[#This Row],[COD]],TMES[COD],TMES[SFS])</f>
        <v>1094.4000000000001</v>
      </c>
      <c r="R704" s="40">
        <f>_xlfn.XLOOKUP(Tabla20[[#This Row],[COD]],TMES[COD],TMES[AFP])</f>
        <v>1033.2</v>
      </c>
      <c r="S704" s="40">
        <f>Tabla20[[#This Row],[sbruto]]-SUM(Tabla20[[#This Row],[ISR]:[AFP]])-Tabla20[[#This Row],[sneto]]</f>
        <v>25</v>
      </c>
      <c r="T704" s="40">
        <f>_xlfn.XLOOKUP(Tabla20[[#This Row],[COD]],TMES[COD],TMES[sneto])</f>
        <v>33847.4</v>
      </c>
      <c r="U704" s="28" t="str">
        <f>_xlfn.XLOOKUP(Tabla20[[#This Row],[cedula]],Tabla11[Numero Documento],Tabla11[GEN])</f>
        <v>M</v>
      </c>
      <c r="V704" s="29" t="str">
        <f>_xlfn.XLOOKUP(Tabla20[[#This Row],[cedula]],TMODELO[Numero Documento],TMODELO[Lugar Funciones Codigo])</f>
        <v>01.83.02.00.02</v>
      </c>
    </row>
    <row r="705" spans="1:22" hidden="1">
      <c r="A705" s="38" t="s">
        <v>3054</v>
      </c>
      <c r="B705" s="38" t="s">
        <v>3049</v>
      </c>
      <c r="C705" s="38" t="s">
        <v>3088</v>
      </c>
      <c r="D705" s="38" t="str">
        <f>Tabla20[[#This Row],[cedula]]&amp;Tabla20[[#This Row],[ctapresup]]</f>
        <v>031001571752.1.1.3.01</v>
      </c>
      <c r="E705" s="38" t="s">
        <v>2908</v>
      </c>
      <c r="F705" s="38" t="str">
        <f>_xlfn.XLOOKUP(Tabla20[[#This Row],[cedula]],TMODELO[Numero Documento],TMODELO[Empleado])</f>
        <v>OLGA ALTAGRACIA BALBUENA REYES</v>
      </c>
      <c r="G705" s="38" t="str">
        <f>_xlfn.XLOOKUP(Tabla20[[#This Row],[cedula]],TMODELO[Numero Documento],TMODELO[Cargo])</f>
        <v>CONSERJE</v>
      </c>
      <c r="H705" s="38" t="str">
        <f>_xlfn.XLOOKUP(Tabla20[[#This Row],[cedula]],TMODELO[Numero Documento],TMODELO[Lugar Funciones])</f>
        <v>GRAN TEATRO DEL CIBAO</v>
      </c>
      <c r="I705" s="45" t="str">
        <f>_xlfn.XLOOKUP(Tabla20[[#This Row],[cedula]],TCARRERA[CEDULA],TCARRERA[CATEGORIA DEL SERVIDOR],"")</f>
        <v/>
      </c>
      <c r="J705" s="45" t="str">
        <f>Tabla20[[#This Row],[TIPO]]</f>
        <v>TRAMITE DE PENSION</v>
      </c>
      <c r="K70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705" s="24" t="str">
        <f>IF(Tabla20[[#This Row],[CARRERA]]="CARRERA ADMINISTRATIVA",Tabla20[[#This Row],[CARRERA]],Tabla20[[#This Row],[STATUS]])</f>
        <v>TRAMITE DE PENSION</v>
      </c>
      <c r="M705" s="35" t="str">
        <f>IF(Tabla20[[#This Row],[TIPO]]="Temporales",_xlfn.XLOOKUP(Tabla20[[#This Row],[NOMBRE Y APELLIDO]],TFECHAS[NOMBRE Y APELLIDO],TFECHAS[DESDE]),"")</f>
        <v/>
      </c>
      <c r="N705" s="35" t="str">
        <f>IF(Tabla20[[#This Row],[TIPO]]="Temporales",_xlfn.XLOOKUP(Tabla20[[#This Row],[NOMBRE Y APELLIDO]],TFECHAS[NOMBRE Y APELLIDO],TFECHAS[HASTA]),"")</f>
        <v/>
      </c>
      <c r="O705" s="39">
        <f>_xlfn.XLOOKUP(Tabla20[[#This Row],[COD]],TMES[COD],TMES[sbruto])</f>
        <v>15000</v>
      </c>
      <c r="P705" s="41">
        <f>_xlfn.XLOOKUP(Tabla20[[#This Row],[COD]],TMES[COD],TMES[ISR])</f>
        <v>0</v>
      </c>
      <c r="Q705" s="40">
        <f>_xlfn.XLOOKUP(Tabla20[[#This Row],[COD]],TMES[COD],TMES[SFS])</f>
        <v>456</v>
      </c>
      <c r="R705" s="40">
        <f>_xlfn.XLOOKUP(Tabla20[[#This Row],[COD]],TMES[COD],TMES[AFP])</f>
        <v>430.5</v>
      </c>
      <c r="S705" s="40">
        <f>Tabla20[[#This Row],[sbruto]]-SUM(Tabla20[[#This Row],[ISR]:[AFP]])-Tabla20[[#This Row],[sneto]]</f>
        <v>25</v>
      </c>
      <c r="T705" s="40">
        <f>_xlfn.XLOOKUP(Tabla20[[#This Row],[COD]],TMES[COD],TMES[sneto])</f>
        <v>14088.5</v>
      </c>
      <c r="U705" s="28" t="str">
        <f>_xlfn.XLOOKUP(Tabla20[[#This Row],[cedula]],Tabla11[Numero Documento],Tabla11[GEN])</f>
        <v>F</v>
      </c>
      <c r="V705" s="29" t="str">
        <f>_xlfn.XLOOKUP(Tabla20[[#This Row],[cedula]],TMODELO[Numero Documento],TMODELO[Lugar Funciones Codigo])</f>
        <v>01.83.02.00.02</v>
      </c>
    </row>
    <row r="706" spans="1:22" hidden="1">
      <c r="A706" s="38" t="s">
        <v>3052</v>
      </c>
      <c r="B706" s="38" t="s">
        <v>11</v>
      </c>
      <c r="C706" s="38" t="s">
        <v>3102</v>
      </c>
      <c r="D706" s="38" t="str">
        <f>Tabla20[[#This Row],[cedula]]&amp;Tabla20[[#This Row],[ctapresup]]</f>
        <v>031052579962.1.1.1.01</v>
      </c>
      <c r="E706" s="38" t="s">
        <v>3326</v>
      </c>
      <c r="F706" s="38" t="str">
        <f>_xlfn.XLOOKUP(Tabla20[[#This Row],[cedula]],TMODELO[Numero Documento],TMODELO[Empleado])</f>
        <v>BRENDA FRANCISCA MELO</v>
      </c>
      <c r="G706" s="38" t="str">
        <f>_xlfn.XLOOKUP(Tabla20[[#This Row],[cedula]],TMODELO[Numero Documento],TMODELO[Cargo])</f>
        <v>SECRETARIA</v>
      </c>
      <c r="H706" s="38" t="str">
        <f>_xlfn.XLOOKUP(Tabla20[[#This Row],[cedula]],TMODELO[Numero Documento],TMODELO[Lugar Funciones])</f>
        <v>CENTRO DE LA CULTURA DE SANTIAGO</v>
      </c>
      <c r="I706" s="45" t="str">
        <f>_xlfn.XLOOKUP(Tabla20[[#This Row],[cedula]],TCARRERA[CEDULA],TCARRERA[CATEGORIA DEL SERVIDOR],"")</f>
        <v/>
      </c>
      <c r="J706" s="45" t="str">
        <f>Tabla20[[#This Row],[TIPO]]</f>
        <v>FIJO</v>
      </c>
      <c r="K70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06" s="24" t="str">
        <f>IF(Tabla20[[#This Row],[CARRERA]]="CARRERA ADMINISTRATIVA",Tabla20[[#This Row],[CARRERA]],Tabla20[[#This Row],[STATUS]])</f>
        <v>ESTATUTO SIMPLIFICADO</v>
      </c>
      <c r="M706" s="35" t="str">
        <f>IF(Tabla20[[#This Row],[TIPO]]="Temporales",_xlfn.XLOOKUP(Tabla20[[#This Row],[NOMBRE Y APELLIDO]],TFECHAS[NOMBRE Y APELLIDO],TFECHAS[DESDE]),"")</f>
        <v/>
      </c>
      <c r="N706" s="35" t="str">
        <f>IF(Tabla20[[#This Row],[TIPO]]="Temporales",_xlfn.XLOOKUP(Tabla20[[#This Row],[NOMBRE Y APELLIDO]],TFECHAS[NOMBRE Y APELLIDO],TFECHAS[HASTA]),"")</f>
        <v/>
      </c>
      <c r="O706" s="39">
        <f>_xlfn.XLOOKUP(Tabla20[[#This Row],[COD]],TMES[COD],TMES[sbruto])</f>
        <v>25000</v>
      </c>
      <c r="P706" s="44">
        <f>_xlfn.XLOOKUP(Tabla20[[#This Row],[COD]],TMES[COD],TMES[ISR])</f>
        <v>0</v>
      </c>
      <c r="Q706" s="40">
        <f>_xlfn.XLOOKUP(Tabla20[[#This Row],[COD]],TMES[COD],TMES[SFS])</f>
        <v>760</v>
      </c>
      <c r="R706" s="40">
        <f>_xlfn.XLOOKUP(Tabla20[[#This Row],[COD]],TMES[COD],TMES[AFP])</f>
        <v>717.5</v>
      </c>
      <c r="S706" s="40">
        <f>Tabla20[[#This Row],[sbruto]]-SUM(Tabla20[[#This Row],[ISR]:[AFP]])-Tabla20[[#This Row],[sneto]]</f>
        <v>25</v>
      </c>
      <c r="T706" s="40">
        <f>_xlfn.XLOOKUP(Tabla20[[#This Row],[COD]],TMES[COD],TMES[sneto])</f>
        <v>23497.5</v>
      </c>
      <c r="U706" s="28" t="str">
        <f>_xlfn.XLOOKUP(Tabla20[[#This Row],[cedula]],Tabla11[Numero Documento],Tabla11[GEN])</f>
        <v>F</v>
      </c>
      <c r="V706" s="29" t="str">
        <f>_xlfn.XLOOKUP(Tabla20[[#This Row],[cedula]],TMODELO[Numero Documento],TMODELO[Lugar Funciones Codigo])</f>
        <v>01.83.02.00.03</v>
      </c>
    </row>
    <row r="707" spans="1:22" hidden="1">
      <c r="A707" s="38" t="s">
        <v>3052</v>
      </c>
      <c r="B707" s="38" t="s">
        <v>11</v>
      </c>
      <c r="C707" s="38" t="s">
        <v>3102</v>
      </c>
      <c r="D707" s="38" t="str">
        <f>Tabla20[[#This Row],[cedula]]&amp;Tabla20[[#This Row],[ctapresup]]</f>
        <v>031009991542.1.1.1.01</v>
      </c>
      <c r="E707" s="38" t="s">
        <v>2706</v>
      </c>
      <c r="F707" s="38" t="str">
        <f>_xlfn.XLOOKUP(Tabla20[[#This Row],[cedula]],TMODELO[Numero Documento],TMODELO[Empleado])</f>
        <v>RAMON MARINO MORALES</v>
      </c>
      <c r="G707" s="38" t="str">
        <f>_xlfn.XLOOKUP(Tabla20[[#This Row],[cedula]],TMODELO[Numero Documento],TMODELO[Cargo])</f>
        <v>SUPERVISOR DE SEGURIDAD</v>
      </c>
      <c r="H707" s="38" t="str">
        <f>_xlfn.XLOOKUP(Tabla20[[#This Row],[cedula]],TMODELO[Numero Documento],TMODELO[Lugar Funciones])</f>
        <v>CENTRO DE LA CULTURA DE SANTIAGO</v>
      </c>
      <c r="I707" s="45" t="str">
        <f>_xlfn.XLOOKUP(Tabla20[[#This Row],[cedula]],TCARRERA[CEDULA],TCARRERA[CATEGORIA DEL SERVIDOR],"")</f>
        <v/>
      </c>
      <c r="J707" s="45" t="str">
        <f>Tabla20[[#This Row],[TIPO]]</f>
        <v>FIJO</v>
      </c>
      <c r="K70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07" s="31" t="str">
        <f>IF(Tabla20[[#This Row],[CARRERA]]="CARRERA ADMINISTRATIVA",Tabla20[[#This Row],[CARRERA]],Tabla20[[#This Row],[STATUS]])</f>
        <v>FIJO</v>
      </c>
      <c r="M707" s="34" t="str">
        <f>IF(Tabla20[[#This Row],[TIPO]]="Temporales",_xlfn.XLOOKUP(Tabla20[[#This Row],[NOMBRE Y APELLIDO]],TFECHAS[NOMBRE Y APELLIDO],TFECHAS[DESDE]),"")</f>
        <v/>
      </c>
      <c r="N707" s="34" t="str">
        <f>IF(Tabla20[[#This Row],[TIPO]]="Temporales",_xlfn.XLOOKUP(Tabla20[[#This Row],[NOMBRE Y APELLIDO]],TFECHAS[NOMBRE Y APELLIDO],TFECHAS[HASTA]),"")</f>
        <v/>
      </c>
      <c r="O707" s="39">
        <f>_xlfn.XLOOKUP(Tabla20[[#This Row],[COD]],TMES[COD],TMES[sbruto])</f>
        <v>20000</v>
      </c>
      <c r="P707" s="41">
        <f>_xlfn.XLOOKUP(Tabla20[[#This Row],[COD]],TMES[COD],TMES[ISR])</f>
        <v>0</v>
      </c>
      <c r="Q707" s="40">
        <f>_xlfn.XLOOKUP(Tabla20[[#This Row],[COD]],TMES[COD],TMES[SFS])</f>
        <v>608</v>
      </c>
      <c r="R707" s="40">
        <f>_xlfn.XLOOKUP(Tabla20[[#This Row],[COD]],TMES[COD],TMES[AFP])</f>
        <v>574</v>
      </c>
      <c r="S707" s="40">
        <f>Tabla20[[#This Row],[sbruto]]-SUM(Tabla20[[#This Row],[ISR]:[AFP]])-Tabla20[[#This Row],[sneto]]</f>
        <v>75</v>
      </c>
      <c r="T707" s="40">
        <f>_xlfn.XLOOKUP(Tabla20[[#This Row],[COD]],TMES[COD],TMES[sneto])</f>
        <v>18743</v>
      </c>
      <c r="U707" s="28" t="str">
        <f>_xlfn.XLOOKUP(Tabla20[[#This Row],[cedula]],Tabla11[Numero Documento],Tabla11[GEN])</f>
        <v>M</v>
      </c>
      <c r="V707" s="29" t="str">
        <f>_xlfn.XLOOKUP(Tabla20[[#This Row],[cedula]],TMODELO[Numero Documento],TMODELO[Lugar Funciones Codigo])</f>
        <v>01.83.02.00.03</v>
      </c>
    </row>
    <row r="708" spans="1:22" hidden="1">
      <c r="A708" s="38" t="s">
        <v>3052</v>
      </c>
      <c r="B708" s="38" t="s">
        <v>11</v>
      </c>
      <c r="C708" s="38" t="s">
        <v>3102</v>
      </c>
      <c r="D708" s="38" t="str">
        <f>Tabla20[[#This Row],[cedula]]&amp;Tabla20[[#This Row],[ctapresup]]</f>
        <v>031024385402.1.1.1.01</v>
      </c>
      <c r="E708" s="38" t="s">
        <v>2629</v>
      </c>
      <c r="F708" s="38" t="str">
        <f>_xlfn.XLOOKUP(Tabla20[[#This Row],[cedula]],TMODELO[Numero Documento],TMODELO[Empleado])</f>
        <v>GREGORIO CAPELLAN PEÑA</v>
      </c>
      <c r="G708" s="38" t="str">
        <f>_xlfn.XLOOKUP(Tabla20[[#This Row],[cedula]],TMODELO[Numero Documento],TMODELO[Cargo])</f>
        <v>ASISTENTE</v>
      </c>
      <c r="H708" s="38" t="str">
        <f>_xlfn.XLOOKUP(Tabla20[[#This Row],[cedula]],TMODELO[Numero Documento],TMODELO[Lugar Funciones])</f>
        <v>CENTRO DE LA CULTURA DE SANTIAGO</v>
      </c>
      <c r="I708" s="45" t="str">
        <f>_xlfn.XLOOKUP(Tabla20[[#This Row],[cedula]],TCARRERA[CEDULA],TCARRERA[CATEGORIA DEL SERVIDOR],"")</f>
        <v/>
      </c>
      <c r="J708" s="45" t="str">
        <f>Tabla20[[#This Row],[TIPO]]</f>
        <v>FIJO</v>
      </c>
      <c r="K70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08" s="24" t="str">
        <f>IF(Tabla20[[#This Row],[CARRERA]]="CARRERA ADMINISTRATIVA",Tabla20[[#This Row],[CARRERA]],Tabla20[[#This Row],[STATUS]])</f>
        <v>FIJO</v>
      </c>
      <c r="M708" s="35" t="str">
        <f>IF(Tabla20[[#This Row],[TIPO]]="Temporales",_xlfn.XLOOKUP(Tabla20[[#This Row],[NOMBRE Y APELLIDO]],TFECHAS[NOMBRE Y APELLIDO],TFECHAS[DESDE]),"")</f>
        <v/>
      </c>
      <c r="N708" s="35" t="str">
        <f>IF(Tabla20[[#This Row],[TIPO]]="Temporales",_xlfn.XLOOKUP(Tabla20[[#This Row],[NOMBRE Y APELLIDO]],TFECHAS[NOMBRE Y APELLIDO],TFECHAS[HASTA]),"")</f>
        <v/>
      </c>
      <c r="O708" s="39">
        <f>_xlfn.XLOOKUP(Tabla20[[#This Row],[COD]],TMES[COD],TMES[sbruto])</f>
        <v>17710</v>
      </c>
      <c r="P708" s="44">
        <f>_xlfn.XLOOKUP(Tabla20[[#This Row],[COD]],TMES[COD],TMES[ISR])</f>
        <v>0</v>
      </c>
      <c r="Q708" s="40">
        <f>_xlfn.XLOOKUP(Tabla20[[#This Row],[COD]],TMES[COD],TMES[SFS])</f>
        <v>538.38</v>
      </c>
      <c r="R708" s="40">
        <f>_xlfn.XLOOKUP(Tabla20[[#This Row],[COD]],TMES[COD],TMES[AFP])</f>
        <v>508.28</v>
      </c>
      <c r="S708" s="40">
        <f>Tabla20[[#This Row],[sbruto]]-SUM(Tabla20[[#This Row],[ISR]:[AFP]])-Tabla20[[#This Row],[sneto]]</f>
        <v>725</v>
      </c>
      <c r="T708" s="40">
        <f>_xlfn.XLOOKUP(Tabla20[[#This Row],[COD]],TMES[COD],TMES[sneto])</f>
        <v>15938.34</v>
      </c>
      <c r="U708" s="28" t="str">
        <f>_xlfn.XLOOKUP(Tabla20[[#This Row],[cedula]],Tabla11[Numero Documento],Tabla11[GEN])</f>
        <v>M</v>
      </c>
      <c r="V708" s="29" t="str">
        <f>_xlfn.XLOOKUP(Tabla20[[#This Row],[cedula]],TMODELO[Numero Documento],TMODELO[Lugar Funciones Codigo])</f>
        <v>01.83.02.00.03</v>
      </c>
    </row>
    <row r="709" spans="1:22" hidden="1">
      <c r="A709" s="38" t="s">
        <v>3052</v>
      </c>
      <c r="B709" s="38" t="s">
        <v>11</v>
      </c>
      <c r="C709" s="38" t="s">
        <v>3102</v>
      </c>
      <c r="D709" s="38" t="str">
        <f>Tabla20[[#This Row],[cedula]]&amp;Tabla20[[#This Row],[ctapresup]]</f>
        <v>031041836492.1.1.1.01</v>
      </c>
      <c r="E709" s="38" t="s">
        <v>2586</v>
      </c>
      <c r="F709" s="38" t="str">
        <f>_xlfn.XLOOKUP(Tabla20[[#This Row],[cedula]],TMODELO[Numero Documento],TMODELO[Empleado])</f>
        <v>CHRYSTIAN ARTURO REYES PEÑA</v>
      </c>
      <c r="G709" s="38" t="str">
        <f>_xlfn.XLOOKUP(Tabla20[[#This Row],[cedula]],TMODELO[Numero Documento],TMODELO[Cargo])</f>
        <v>BAILARIN (A) FORKLORICO (A)</v>
      </c>
      <c r="H709" s="38" t="str">
        <f>_xlfn.XLOOKUP(Tabla20[[#This Row],[cedula]],TMODELO[Numero Documento],TMODELO[Lugar Funciones])</f>
        <v>CENTRO DE LA CULTURA DE SANTIAGO</v>
      </c>
      <c r="I709" s="45" t="str">
        <f>_xlfn.XLOOKUP(Tabla20[[#This Row],[cedula]],TCARRERA[CEDULA],TCARRERA[CATEGORIA DEL SERVIDOR],"")</f>
        <v/>
      </c>
      <c r="J709" s="45" t="str">
        <f>Tabla20[[#This Row],[TIPO]]</f>
        <v>FIJO</v>
      </c>
      <c r="K70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09" s="24" t="str">
        <f>IF(Tabla20[[#This Row],[CARRERA]]="CARRERA ADMINISTRATIVA",Tabla20[[#This Row],[CARRERA]],Tabla20[[#This Row],[STATUS]])</f>
        <v>FIJO</v>
      </c>
      <c r="M709" s="35" t="str">
        <f>IF(Tabla20[[#This Row],[TIPO]]="Temporales",_xlfn.XLOOKUP(Tabla20[[#This Row],[NOMBRE Y APELLIDO]],TFECHAS[NOMBRE Y APELLIDO],TFECHAS[DESDE]),"")</f>
        <v/>
      </c>
      <c r="N709" s="35" t="str">
        <f>IF(Tabla20[[#This Row],[TIPO]]="Temporales",_xlfn.XLOOKUP(Tabla20[[#This Row],[NOMBRE Y APELLIDO]],TFECHAS[NOMBRE Y APELLIDO],TFECHAS[HASTA]),"")</f>
        <v/>
      </c>
      <c r="O709" s="39">
        <f>_xlfn.XLOOKUP(Tabla20[[#This Row],[COD]],TMES[COD],TMES[sbruto])</f>
        <v>16500</v>
      </c>
      <c r="P709" s="44">
        <f>_xlfn.XLOOKUP(Tabla20[[#This Row],[COD]],TMES[COD],TMES[ISR])</f>
        <v>0</v>
      </c>
      <c r="Q709" s="40">
        <f>_xlfn.XLOOKUP(Tabla20[[#This Row],[COD]],TMES[COD],TMES[SFS])</f>
        <v>501.6</v>
      </c>
      <c r="R709" s="40">
        <f>_xlfn.XLOOKUP(Tabla20[[#This Row],[COD]],TMES[COD],TMES[AFP])</f>
        <v>473.55</v>
      </c>
      <c r="S709" s="40">
        <f>Tabla20[[#This Row],[sbruto]]-SUM(Tabla20[[#This Row],[ISR]:[AFP]])-Tabla20[[#This Row],[sneto]]</f>
        <v>75</v>
      </c>
      <c r="T709" s="40">
        <f>_xlfn.XLOOKUP(Tabla20[[#This Row],[COD]],TMES[COD],TMES[sneto])</f>
        <v>15449.85</v>
      </c>
      <c r="U709" s="28" t="str">
        <f>_xlfn.XLOOKUP(Tabla20[[#This Row],[cedula]],Tabla11[Numero Documento],Tabla11[GEN])</f>
        <v>F</v>
      </c>
      <c r="V709" s="29" t="str">
        <f>_xlfn.XLOOKUP(Tabla20[[#This Row],[cedula]],TMODELO[Numero Documento],TMODELO[Lugar Funciones Codigo])</f>
        <v>01.83.02.00.03</v>
      </c>
    </row>
    <row r="710" spans="1:22" hidden="1">
      <c r="A710" s="38" t="s">
        <v>3052</v>
      </c>
      <c r="B710" s="38" t="s">
        <v>11</v>
      </c>
      <c r="C710" s="38" t="s">
        <v>3102</v>
      </c>
      <c r="D710" s="38" t="str">
        <f>Tabla20[[#This Row],[cedula]]&amp;Tabla20[[#This Row],[ctapresup]]</f>
        <v>031032489222.1.1.1.01</v>
      </c>
      <c r="E710" s="38" t="s">
        <v>2591</v>
      </c>
      <c r="F710" s="38" t="str">
        <f>_xlfn.XLOOKUP(Tabla20[[#This Row],[cedula]],TMODELO[Numero Documento],TMODELO[Empleado])</f>
        <v>DANNY ROBERT DIAZ LOPEZ</v>
      </c>
      <c r="G710" s="38" t="str">
        <f>_xlfn.XLOOKUP(Tabla20[[#This Row],[cedula]],TMODELO[Numero Documento],TMODELO[Cargo])</f>
        <v>BAILARIN</v>
      </c>
      <c r="H710" s="38" t="str">
        <f>_xlfn.XLOOKUP(Tabla20[[#This Row],[cedula]],TMODELO[Numero Documento],TMODELO[Lugar Funciones])</f>
        <v>CENTRO DE LA CULTURA DE SANTIAGO</v>
      </c>
      <c r="I710" s="45" t="str">
        <f>_xlfn.XLOOKUP(Tabla20[[#This Row],[cedula]],TCARRERA[CEDULA],TCARRERA[CATEGORIA DEL SERVIDOR],"")</f>
        <v/>
      </c>
      <c r="J710" s="45" t="str">
        <f>Tabla20[[#This Row],[TIPO]]</f>
        <v>FIJO</v>
      </c>
      <c r="K71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0" s="24" t="str">
        <f>IF(Tabla20[[#This Row],[CARRERA]]="CARRERA ADMINISTRATIVA",Tabla20[[#This Row],[CARRERA]],Tabla20[[#This Row],[STATUS]])</f>
        <v>FIJO</v>
      </c>
      <c r="M710" s="35" t="str">
        <f>IF(Tabla20[[#This Row],[TIPO]]="Temporales",_xlfn.XLOOKUP(Tabla20[[#This Row],[NOMBRE Y APELLIDO]],TFECHAS[NOMBRE Y APELLIDO],TFECHAS[DESDE]),"")</f>
        <v/>
      </c>
      <c r="N710" s="35" t="str">
        <f>IF(Tabla20[[#This Row],[TIPO]]="Temporales",_xlfn.XLOOKUP(Tabla20[[#This Row],[NOMBRE Y APELLIDO]],TFECHAS[NOMBRE Y APELLIDO],TFECHAS[HASTA]),"")</f>
        <v/>
      </c>
      <c r="O710" s="39">
        <f>_xlfn.XLOOKUP(Tabla20[[#This Row],[COD]],TMES[COD],TMES[sbruto])</f>
        <v>16500</v>
      </c>
      <c r="P710" s="44">
        <f>_xlfn.XLOOKUP(Tabla20[[#This Row],[COD]],TMES[COD],TMES[ISR])</f>
        <v>0</v>
      </c>
      <c r="Q710" s="42">
        <f>_xlfn.XLOOKUP(Tabla20[[#This Row],[COD]],TMES[COD],TMES[SFS])</f>
        <v>501.6</v>
      </c>
      <c r="R710" s="42">
        <f>_xlfn.XLOOKUP(Tabla20[[#This Row],[COD]],TMES[COD],TMES[AFP])</f>
        <v>473.55</v>
      </c>
      <c r="S710" s="40">
        <f>Tabla20[[#This Row],[sbruto]]-SUM(Tabla20[[#This Row],[ISR]:[AFP]])-Tabla20[[#This Row],[sneto]]</f>
        <v>25</v>
      </c>
      <c r="T710" s="42">
        <f>_xlfn.XLOOKUP(Tabla20[[#This Row],[COD]],TMES[COD],TMES[sneto])</f>
        <v>15499.85</v>
      </c>
      <c r="U710" s="28" t="str">
        <f>_xlfn.XLOOKUP(Tabla20[[#This Row],[cedula]],Tabla11[Numero Documento],Tabla11[GEN])</f>
        <v>M</v>
      </c>
      <c r="V710" s="29" t="str">
        <f>_xlfn.XLOOKUP(Tabla20[[#This Row],[cedula]],TMODELO[Numero Documento],TMODELO[Lugar Funciones Codigo])</f>
        <v>01.83.02.00.03</v>
      </c>
    </row>
    <row r="711" spans="1:22" hidden="1">
      <c r="A711" s="38" t="s">
        <v>3052</v>
      </c>
      <c r="B711" s="38" t="s">
        <v>11</v>
      </c>
      <c r="C711" s="38" t="s">
        <v>3102</v>
      </c>
      <c r="D711" s="38" t="str">
        <f>Tabla20[[#This Row],[cedula]]&amp;Tabla20[[#This Row],[ctapresup]]</f>
        <v>031021566212.1.1.1.01</v>
      </c>
      <c r="E711" s="38" t="s">
        <v>2655</v>
      </c>
      <c r="F711" s="38" t="str">
        <f>_xlfn.XLOOKUP(Tabla20[[#This Row],[cedula]],TMODELO[Numero Documento],TMODELO[Empleado])</f>
        <v>JOSE RAFAEL ORTIZ OVALLES</v>
      </c>
      <c r="G711" s="38" t="str">
        <f>_xlfn.XLOOKUP(Tabla20[[#This Row],[cedula]],TMODELO[Numero Documento],TMODELO[Cargo])</f>
        <v>BAILARIN (A) FORKLORICO (A)</v>
      </c>
      <c r="H711" s="38" t="str">
        <f>_xlfn.XLOOKUP(Tabla20[[#This Row],[cedula]],TMODELO[Numero Documento],TMODELO[Lugar Funciones])</f>
        <v>CENTRO DE LA CULTURA DE SANTIAGO</v>
      </c>
      <c r="I711" s="45" t="str">
        <f>_xlfn.XLOOKUP(Tabla20[[#This Row],[cedula]],TCARRERA[CEDULA],TCARRERA[CATEGORIA DEL SERVIDOR],"")</f>
        <v/>
      </c>
      <c r="J711" s="45" t="str">
        <f>Tabla20[[#This Row],[TIPO]]</f>
        <v>FIJO</v>
      </c>
      <c r="K7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1" s="31" t="str">
        <f>IF(Tabla20[[#This Row],[CARRERA]]="CARRERA ADMINISTRATIVA",Tabla20[[#This Row],[CARRERA]],Tabla20[[#This Row],[STATUS]])</f>
        <v>FIJO</v>
      </c>
      <c r="M711" s="34" t="str">
        <f>IF(Tabla20[[#This Row],[TIPO]]="Temporales",_xlfn.XLOOKUP(Tabla20[[#This Row],[NOMBRE Y APELLIDO]],TFECHAS[NOMBRE Y APELLIDO],TFECHAS[DESDE]),"")</f>
        <v/>
      </c>
      <c r="N711" s="34" t="str">
        <f>IF(Tabla20[[#This Row],[TIPO]]="Temporales",_xlfn.XLOOKUP(Tabla20[[#This Row],[NOMBRE Y APELLIDO]],TFECHAS[NOMBRE Y APELLIDO],TFECHAS[HASTA]),"")</f>
        <v/>
      </c>
      <c r="O711" s="39">
        <f>_xlfn.XLOOKUP(Tabla20[[#This Row],[COD]],TMES[COD],TMES[sbruto])</f>
        <v>16500</v>
      </c>
      <c r="P711" s="40">
        <f>_xlfn.XLOOKUP(Tabla20[[#This Row],[COD]],TMES[COD],TMES[ISR])</f>
        <v>0</v>
      </c>
      <c r="Q711" s="40">
        <f>_xlfn.XLOOKUP(Tabla20[[#This Row],[COD]],TMES[COD],TMES[SFS])</f>
        <v>501.6</v>
      </c>
      <c r="R711" s="40">
        <f>_xlfn.XLOOKUP(Tabla20[[#This Row],[COD]],TMES[COD],TMES[AFP])</f>
        <v>473.55</v>
      </c>
      <c r="S711" s="40">
        <f>Tabla20[[#This Row],[sbruto]]-SUM(Tabla20[[#This Row],[ISR]:[AFP]])-Tabla20[[#This Row],[sneto]]</f>
        <v>375</v>
      </c>
      <c r="T711" s="40">
        <f>_xlfn.XLOOKUP(Tabla20[[#This Row],[COD]],TMES[COD],TMES[sneto])</f>
        <v>15149.85</v>
      </c>
      <c r="U711" s="28" t="str">
        <f>_xlfn.XLOOKUP(Tabla20[[#This Row],[cedula]],Tabla11[Numero Documento],Tabla11[GEN])</f>
        <v>M</v>
      </c>
      <c r="V711" s="29" t="str">
        <f>_xlfn.XLOOKUP(Tabla20[[#This Row],[cedula]],TMODELO[Numero Documento],TMODELO[Lugar Funciones Codigo])</f>
        <v>01.83.02.00.03</v>
      </c>
    </row>
    <row r="712" spans="1:22" hidden="1">
      <c r="A712" s="38" t="s">
        <v>3052</v>
      </c>
      <c r="B712" s="38" t="s">
        <v>11</v>
      </c>
      <c r="C712" s="38" t="s">
        <v>3102</v>
      </c>
      <c r="D712" s="38" t="str">
        <f>Tabla20[[#This Row],[cedula]]&amp;Tabla20[[#This Row],[ctapresup]]</f>
        <v>031011476392.1.1.1.01</v>
      </c>
      <c r="E712" s="38" t="s">
        <v>2656</v>
      </c>
      <c r="F712" s="38" t="str">
        <f>_xlfn.XLOOKUP(Tabla20[[#This Row],[cedula]],TMODELO[Numero Documento],TMODELO[Empleado])</f>
        <v>JOSE SINENCIO APOLINAR ESPINAL TAVERAS</v>
      </c>
      <c r="G712" s="38" t="str">
        <f>_xlfn.XLOOKUP(Tabla20[[#This Row],[cedula]],TMODELO[Numero Documento],TMODELO[Cargo])</f>
        <v>BAILARIN Y PROF. FOLKLORICO</v>
      </c>
      <c r="H712" s="38" t="str">
        <f>_xlfn.XLOOKUP(Tabla20[[#This Row],[cedula]],TMODELO[Numero Documento],TMODELO[Lugar Funciones])</f>
        <v>CENTRO DE LA CULTURA DE SANTIAGO</v>
      </c>
      <c r="I712" s="45" t="str">
        <f>_xlfn.XLOOKUP(Tabla20[[#This Row],[cedula]],TCARRERA[CEDULA],TCARRERA[CATEGORIA DEL SERVIDOR],"")</f>
        <v/>
      </c>
      <c r="J712" s="45" t="str">
        <f>Tabla20[[#This Row],[TIPO]]</f>
        <v>FIJO</v>
      </c>
      <c r="K71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2" s="24" t="str">
        <f>IF(Tabla20[[#This Row],[CARRERA]]="CARRERA ADMINISTRATIVA",Tabla20[[#This Row],[CARRERA]],Tabla20[[#This Row],[STATUS]])</f>
        <v>FIJO</v>
      </c>
      <c r="M712" s="35" t="str">
        <f>IF(Tabla20[[#This Row],[TIPO]]="Temporales",_xlfn.XLOOKUP(Tabla20[[#This Row],[NOMBRE Y APELLIDO]],TFECHAS[NOMBRE Y APELLIDO],TFECHAS[DESDE]),"")</f>
        <v/>
      </c>
      <c r="N712" s="35" t="str">
        <f>IF(Tabla20[[#This Row],[TIPO]]="Temporales",_xlfn.XLOOKUP(Tabla20[[#This Row],[NOMBRE Y APELLIDO]],TFECHAS[NOMBRE Y APELLIDO],TFECHAS[HASTA]),"")</f>
        <v/>
      </c>
      <c r="O712" s="39">
        <f>_xlfn.XLOOKUP(Tabla20[[#This Row],[COD]],TMES[COD],TMES[sbruto])</f>
        <v>16500</v>
      </c>
      <c r="P712" s="44">
        <f>_xlfn.XLOOKUP(Tabla20[[#This Row],[COD]],TMES[COD],TMES[ISR])</f>
        <v>0</v>
      </c>
      <c r="Q712" s="40">
        <f>_xlfn.XLOOKUP(Tabla20[[#This Row],[COD]],TMES[COD],TMES[SFS])</f>
        <v>501.6</v>
      </c>
      <c r="R712" s="40">
        <f>_xlfn.XLOOKUP(Tabla20[[#This Row],[COD]],TMES[COD],TMES[AFP])</f>
        <v>473.55</v>
      </c>
      <c r="S712" s="40">
        <f>Tabla20[[#This Row],[sbruto]]-SUM(Tabla20[[#This Row],[ISR]:[AFP]])-Tabla20[[#This Row],[sneto]]</f>
        <v>375</v>
      </c>
      <c r="T712" s="40">
        <f>_xlfn.XLOOKUP(Tabla20[[#This Row],[COD]],TMES[COD],TMES[sneto])</f>
        <v>15149.85</v>
      </c>
      <c r="U712" s="28" t="str">
        <f>_xlfn.XLOOKUP(Tabla20[[#This Row],[cedula]],Tabla11[Numero Documento],Tabla11[GEN])</f>
        <v>M</v>
      </c>
      <c r="V712" s="29" t="str">
        <f>_xlfn.XLOOKUP(Tabla20[[#This Row],[cedula]],TMODELO[Numero Documento],TMODELO[Lugar Funciones Codigo])</f>
        <v>01.83.02.00.03</v>
      </c>
    </row>
    <row r="713" spans="1:22" hidden="1">
      <c r="A713" s="38" t="s">
        <v>3052</v>
      </c>
      <c r="B713" s="38" t="s">
        <v>11</v>
      </c>
      <c r="C713" s="38" t="s">
        <v>3102</v>
      </c>
      <c r="D713" s="38" t="str">
        <f>Tabla20[[#This Row],[cedula]]&amp;Tabla20[[#This Row],[ctapresup]]</f>
        <v>031024328572.1.1.1.01</v>
      </c>
      <c r="E713" s="38" t="s">
        <v>1548</v>
      </c>
      <c r="F713" s="38" t="str">
        <f>_xlfn.XLOOKUP(Tabla20[[#This Row],[cedula]],TMODELO[Numero Documento],TMODELO[Empleado])</f>
        <v>MARIA CEPEDA RODRIGUEZ</v>
      </c>
      <c r="G713" s="38" t="str">
        <f>_xlfn.XLOOKUP(Tabla20[[#This Row],[cedula]],TMODELO[Numero Documento],TMODELO[Cargo])</f>
        <v>DIRECTOR (A)</v>
      </c>
      <c r="H713" s="38" t="str">
        <f>_xlfn.XLOOKUP(Tabla20[[#This Row],[cedula]],TMODELO[Numero Documento],TMODELO[Lugar Funciones])</f>
        <v>CENTRO DE LA CULTURA DE SANTIAGO</v>
      </c>
      <c r="I713" s="45" t="str">
        <f>_xlfn.XLOOKUP(Tabla20[[#This Row],[cedula]],TCARRERA[CEDULA],TCARRERA[CATEGORIA DEL SERVIDOR],"")</f>
        <v>CARRERA ADMINISTRATIVA</v>
      </c>
      <c r="J713" s="45" t="str">
        <f>Tabla20[[#This Row],[TIPO]]</f>
        <v>FIJO</v>
      </c>
      <c r="K71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3" s="24" t="str">
        <f>IF(Tabla20[[#This Row],[CARRERA]]="CARRERA ADMINISTRATIVA",Tabla20[[#This Row],[CARRERA]],Tabla20[[#This Row],[STATUS]])</f>
        <v>CARRERA ADMINISTRATIVA</v>
      </c>
      <c r="M713" s="35" t="str">
        <f>IF(Tabla20[[#This Row],[TIPO]]="Temporales",_xlfn.XLOOKUP(Tabla20[[#This Row],[NOMBRE Y APELLIDO]],TFECHAS[NOMBRE Y APELLIDO],TFECHAS[DESDE]),"")</f>
        <v/>
      </c>
      <c r="N713" s="35" t="str">
        <f>IF(Tabla20[[#This Row],[TIPO]]="Temporales",_xlfn.XLOOKUP(Tabla20[[#This Row],[NOMBRE Y APELLIDO]],TFECHAS[NOMBRE Y APELLIDO],TFECHAS[HASTA]),"")</f>
        <v/>
      </c>
      <c r="O713" s="39">
        <f>_xlfn.XLOOKUP(Tabla20[[#This Row],[COD]],TMES[COD],TMES[sbruto])</f>
        <v>16500</v>
      </c>
      <c r="P713" s="41">
        <f>_xlfn.XLOOKUP(Tabla20[[#This Row],[COD]],TMES[COD],TMES[ISR])</f>
        <v>0</v>
      </c>
      <c r="Q713" s="40">
        <f>_xlfn.XLOOKUP(Tabla20[[#This Row],[COD]],TMES[COD],TMES[SFS])</f>
        <v>501.6</v>
      </c>
      <c r="R713" s="40">
        <f>_xlfn.XLOOKUP(Tabla20[[#This Row],[COD]],TMES[COD],TMES[AFP])</f>
        <v>473.55</v>
      </c>
      <c r="S713" s="40">
        <f>Tabla20[[#This Row],[sbruto]]-SUM(Tabla20[[#This Row],[ISR]:[AFP]])-Tabla20[[#This Row],[sneto]]</f>
        <v>1587.4500000000007</v>
      </c>
      <c r="T713" s="40">
        <f>_xlfn.XLOOKUP(Tabla20[[#This Row],[COD]],TMES[COD],TMES[sneto])</f>
        <v>13937.4</v>
      </c>
      <c r="U713" s="28" t="str">
        <f>_xlfn.XLOOKUP(Tabla20[[#This Row],[cedula]],Tabla11[Numero Documento],Tabla11[GEN])</f>
        <v>F</v>
      </c>
      <c r="V713" s="29" t="str">
        <f>_xlfn.XLOOKUP(Tabla20[[#This Row],[cedula]],TMODELO[Numero Documento],TMODELO[Lugar Funciones Codigo])</f>
        <v>01.83.02.00.03</v>
      </c>
    </row>
    <row r="714" spans="1:22" hidden="1">
      <c r="A714" s="38" t="s">
        <v>3052</v>
      </c>
      <c r="B714" s="38" t="s">
        <v>11</v>
      </c>
      <c r="C714" s="38" t="s">
        <v>3102</v>
      </c>
      <c r="D714" s="38" t="str">
        <f>Tabla20[[#This Row],[cedula]]&amp;Tabla20[[#This Row],[ctapresup]]</f>
        <v>095001699262.1.1.1.01</v>
      </c>
      <c r="E714" s="38" t="s">
        <v>1557</v>
      </c>
      <c r="F714" s="38" t="str">
        <f>_xlfn.XLOOKUP(Tabla20[[#This Row],[cedula]],TMODELO[Numero Documento],TMODELO[Empleado])</f>
        <v>MILDRED RAFAELA CASTILLO MENDOZA</v>
      </c>
      <c r="G714" s="38" t="str">
        <f>_xlfn.XLOOKUP(Tabla20[[#This Row],[cedula]],TMODELO[Numero Documento],TMODELO[Cargo])</f>
        <v>BAILARINA</v>
      </c>
      <c r="H714" s="38" t="str">
        <f>_xlfn.XLOOKUP(Tabla20[[#This Row],[cedula]],TMODELO[Numero Documento],TMODELO[Lugar Funciones])</f>
        <v>CENTRO DE LA CULTURA DE SANTIAGO</v>
      </c>
      <c r="I714" s="45" t="str">
        <f>_xlfn.XLOOKUP(Tabla20[[#This Row],[cedula]],TCARRERA[CEDULA],TCARRERA[CATEGORIA DEL SERVIDOR],"")</f>
        <v>CARRERA ADMINISTRATIVA</v>
      </c>
      <c r="J714" s="45" t="str">
        <f>Tabla20[[#This Row],[TIPO]]</f>
        <v>FIJO</v>
      </c>
      <c r="K71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4" s="24" t="str">
        <f>IF(Tabla20[[#This Row],[CARRERA]]="CARRERA ADMINISTRATIVA",Tabla20[[#This Row],[CARRERA]],Tabla20[[#This Row],[STATUS]])</f>
        <v>CARRERA ADMINISTRATIVA</v>
      </c>
      <c r="M714" s="35" t="str">
        <f>IF(Tabla20[[#This Row],[TIPO]]="Temporales",_xlfn.XLOOKUP(Tabla20[[#This Row],[NOMBRE Y APELLIDO]],TFECHAS[NOMBRE Y APELLIDO],TFECHAS[DESDE]),"")</f>
        <v/>
      </c>
      <c r="N714" s="35" t="str">
        <f>IF(Tabla20[[#This Row],[TIPO]]="Temporales",_xlfn.XLOOKUP(Tabla20[[#This Row],[NOMBRE Y APELLIDO]],TFECHAS[NOMBRE Y APELLIDO],TFECHAS[HASTA]),"")</f>
        <v/>
      </c>
      <c r="O714" s="39">
        <f>_xlfn.XLOOKUP(Tabla20[[#This Row],[COD]],TMES[COD],TMES[sbruto])</f>
        <v>16500</v>
      </c>
      <c r="P714" s="44">
        <f>_xlfn.XLOOKUP(Tabla20[[#This Row],[COD]],TMES[COD],TMES[ISR])</f>
        <v>0</v>
      </c>
      <c r="Q714" s="40">
        <f>_xlfn.XLOOKUP(Tabla20[[#This Row],[COD]],TMES[COD],TMES[SFS])</f>
        <v>501.6</v>
      </c>
      <c r="R714" s="40">
        <f>_xlfn.XLOOKUP(Tabla20[[#This Row],[COD]],TMES[COD],TMES[AFP])</f>
        <v>473.55</v>
      </c>
      <c r="S714" s="40">
        <f>Tabla20[[#This Row],[sbruto]]-SUM(Tabla20[[#This Row],[ISR]:[AFP]])-Tabla20[[#This Row],[sneto]]</f>
        <v>75</v>
      </c>
      <c r="T714" s="40">
        <f>_xlfn.XLOOKUP(Tabla20[[#This Row],[COD]],TMES[COD],TMES[sneto])</f>
        <v>15449.85</v>
      </c>
      <c r="U714" s="28" t="str">
        <f>_xlfn.XLOOKUP(Tabla20[[#This Row],[cedula]],Tabla11[Numero Documento],Tabla11[GEN])</f>
        <v>F</v>
      </c>
      <c r="V714" s="29" t="str">
        <f>_xlfn.XLOOKUP(Tabla20[[#This Row],[cedula]],TMODELO[Numero Documento],TMODELO[Lugar Funciones Codigo])</f>
        <v>01.83.02.00.03</v>
      </c>
    </row>
    <row r="715" spans="1:22" hidden="1">
      <c r="A715" s="38" t="s">
        <v>3052</v>
      </c>
      <c r="B715" s="38" t="s">
        <v>11</v>
      </c>
      <c r="C715" s="38" t="s">
        <v>3102</v>
      </c>
      <c r="D715" s="38" t="str">
        <f>Tabla20[[#This Row],[cedula]]&amp;Tabla20[[#This Row],[ctapresup]]</f>
        <v>031000485642.1.1.1.01</v>
      </c>
      <c r="E715" s="38" t="s">
        <v>1559</v>
      </c>
      <c r="F715" s="38" t="str">
        <f>_xlfn.XLOOKUP(Tabla20[[#This Row],[cedula]],TMODELO[Numero Documento],TMODELO[Empleado])</f>
        <v>ORFELINA MIROLIZA RODRIGUEZ DURAN</v>
      </c>
      <c r="G715" s="38" t="str">
        <f>_xlfn.XLOOKUP(Tabla20[[#This Row],[cedula]],TMODELO[Numero Documento],TMODELO[Cargo])</f>
        <v>BAILARINA</v>
      </c>
      <c r="H715" s="38" t="str">
        <f>_xlfn.XLOOKUP(Tabla20[[#This Row],[cedula]],TMODELO[Numero Documento],TMODELO[Lugar Funciones])</f>
        <v>CENTRO DE LA CULTURA DE SANTIAGO</v>
      </c>
      <c r="I715" s="45" t="str">
        <f>_xlfn.XLOOKUP(Tabla20[[#This Row],[cedula]],TCARRERA[CEDULA],TCARRERA[CATEGORIA DEL SERVIDOR],"")</f>
        <v>CARRERA ADMINISTRATIVA</v>
      </c>
      <c r="J715" s="45" t="str">
        <f>Tabla20[[#This Row],[TIPO]]</f>
        <v>FIJO</v>
      </c>
      <c r="K71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5" s="24" t="str">
        <f>IF(Tabla20[[#This Row],[CARRERA]]="CARRERA ADMINISTRATIVA",Tabla20[[#This Row],[CARRERA]],Tabla20[[#This Row],[STATUS]])</f>
        <v>CARRERA ADMINISTRATIVA</v>
      </c>
      <c r="M715" s="35" t="str">
        <f>IF(Tabla20[[#This Row],[TIPO]]="Temporales",_xlfn.XLOOKUP(Tabla20[[#This Row],[NOMBRE Y APELLIDO]],TFECHAS[NOMBRE Y APELLIDO],TFECHAS[DESDE]),"")</f>
        <v/>
      </c>
      <c r="N715" s="35" t="str">
        <f>IF(Tabla20[[#This Row],[TIPO]]="Temporales",_xlfn.XLOOKUP(Tabla20[[#This Row],[NOMBRE Y APELLIDO]],TFECHAS[NOMBRE Y APELLIDO],TFECHAS[HASTA]),"")</f>
        <v/>
      </c>
      <c r="O715" s="39">
        <f>_xlfn.XLOOKUP(Tabla20[[#This Row],[COD]],TMES[COD],TMES[sbruto])</f>
        <v>16500</v>
      </c>
      <c r="P715" s="44">
        <f>_xlfn.XLOOKUP(Tabla20[[#This Row],[COD]],TMES[COD],TMES[ISR])</f>
        <v>0</v>
      </c>
      <c r="Q715" s="40">
        <f>_xlfn.XLOOKUP(Tabla20[[#This Row],[COD]],TMES[COD],TMES[SFS])</f>
        <v>501.6</v>
      </c>
      <c r="R715" s="40">
        <f>_xlfn.XLOOKUP(Tabla20[[#This Row],[COD]],TMES[COD],TMES[AFP])</f>
        <v>473.55</v>
      </c>
      <c r="S715" s="40">
        <f>Tabla20[[#This Row],[sbruto]]-SUM(Tabla20[[#This Row],[ISR]:[AFP]])-Tabla20[[#This Row],[sneto]]</f>
        <v>75</v>
      </c>
      <c r="T715" s="40">
        <f>_xlfn.XLOOKUP(Tabla20[[#This Row],[COD]],TMES[COD],TMES[sneto])</f>
        <v>15449.85</v>
      </c>
      <c r="U715" s="28" t="str">
        <f>_xlfn.XLOOKUP(Tabla20[[#This Row],[cedula]],Tabla11[Numero Documento],Tabla11[GEN])</f>
        <v>M</v>
      </c>
      <c r="V715" s="29" t="str">
        <f>_xlfn.XLOOKUP(Tabla20[[#This Row],[cedula]],TMODELO[Numero Documento],TMODELO[Lugar Funciones Codigo])</f>
        <v>01.83.02.00.03</v>
      </c>
    </row>
    <row r="716" spans="1:22" hidden="1">
      <c r="A716" s="38" t="s">
        <v>3052</v>
      </c>
      <c r="B716" s="38" t="s">
        <v>11</v>
      </c>
      <c r="C716" s="38" t="s">
        <v>3102</v>
      </c>
      <c r="D716" s="38" t="str">
        <f>Tabla20[[#This Row],[cedula]]&amp;Tabla20[[#This Row],[ctapresup]]</f>
        <v>031021658382.1.1.1.01</v>
      </c>
      <c r="E716" s="38" t="s">
        <v>1534</v>
      </c>
      <c r="F716" s="38" t="str">
        <f>_xlfn.XLOOKUP(Tabla20[[#This Row],[cedula]],TMODELO[Numero Documento],TMODELO[Empleado])</f>
        <v>JORGE EVARISTO VASQUEZ MORA</v>
      </c>
      <c r="G716" s="38" t="str">
        <f>_xlfn.XLOOKUP(Tabla20[[#This Row],[cedula]],TMODELO[Numero Documento],TMODELO[Cargo])</f>
        <v>DIRECTOR MUSICAL</v>
      </c>
      <c r="H716" s="38" t="str">
        <f>_xlfn.XLOOKUP(Tabla20[[#This Row],[cedula]],TMODELO[Numero Documento],TMODELO[Lugar Funciones])</f>
        <v>CENTRO DE LA CULTURA DE SANTIAGO</v>
      </c>
      <c r="I716" s="45" t="str">
        <f>_xlfn.XLOOKUP(Tabla20[[#This Row],[cedula]],TCARRERA[CEDULA],TCARRERA[CATEGORIA DEL SERVIDOR],"")</f>
        <v>CARRERA ADMINISTRATIVA</v>
      </c>
      <c r="J716" s="45" t="str">
        <f>Tabla20[[#This Row],[TIPO]]</f>
        <v>FIJO</v>
      </c>
      <c r="K716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16" s="24" t="str">
        <f>IF(Tabla20[[#This Row],[CARRERA]]="CARRERA ADMINISTRATIVA",Tabla20[[#This Row],[CARRERA]],Tabla20[[#This Row],[STATUS]])</f>
        <v>CARRERA ADMINISTRATIVA</v>
      </c>
      <c r="M716" s="35" t="str">
        <f>IF(Tabla20[[#This Row],[TIPO]]="Temporales",_xlfn.XLOOKUP(Tabla20[[#This Row],[NOMBRE Y APELLIDO]],TFECHAS[NOMBRE Y APELLIDO],TFECHAS[DESDE]),"")</f>
        <v/>
      </c>
      <c r="N716" s="35" t="str">
        <f>IF(Tabla20[[#This Row],[TIPO]]="Temporales",_xlfn.XLOOKUP(Tabla20[[#This Row],[NOMBRE Y APELLIDO]],TFECHAS[NOMBRE Y APELLIDO],TFECHAS[HASTA]),"")</f>
        <v/>
      </c>
      <c r="O716" s="39">
        <f>_xlfn.XLOOKUP(Tabla20[[#This Row],[COD]],TMES[COD],TMES[sbruto])</f>
        <v>14850</v>
      </c>
      <c r="P716" s="44">
        <f>_xlfn.XLOOKUP(Tabla20[[#This Row],[COD]],TMES[COD],TMES[ISR])</f>
        <v>0</v>
      </c>
      <c r="Q716" s="40">
        <f>_xlfn.XLOOKUP(Tabla20[[#This Row],[COD]],TMES[COD],TMES[SFS])</f>
        <v>451.44</v>
      </c>
      <c r="R716" s="40">
        <f>_xlfn.XLOOKUP(Tabla20[[#This Row],[COD]],TMES[COD],TMES[AFP])</f>
        <v>426.2</v>
      </c>
      <c r="S716" s="40">
        <f>Tabla20[[#This Row],[sbruto]]-SUM(Tabla20[[#This Row],[ISR]:[AFP]])-Tabla20[[#This Row],[sneto]]</f>
        <v>475</v>
      </c>
      <c r="T716" s="40">
        <f>_xlfn.XLOOKUP(Tabla20[[#This Row],[COD]],TMES[COD],TMES[sneto])</f>
        <v>13497.36</v>
      </c>
      <c r="U716" s="28" t="str">
        <f>_xlfn.XLOOKUP(Tabla20[[#This Row],[cedula]],Tabla11[Numero Documento],Tabla11[GEN])</f>
        <v>M</v>
      </c>
      <c r="V716" s="29" t="str">
        <f>_xlfn.XLOOKUP(Tabla20[[#This Row],[cedula]],TMODELO[Numero Documento],TMODELO[Lugar Funciones Codigo])</f>
        <v>01.83.02.00.03</v>
      </c>
    </row>
    <row r="717" spans="1:22" hidden="1">
      <c r="A717" s="38" t="s">
        <v>3052</v>
      </c>
      <c r="B717" s="38" t="s">
        <v>11</v>
      </c>
      <c r="C717" s="38" t="s">
        <v>3102</v>
      </c>
      <c r="D717" s="38" t="str">
        <f>Tabla20[[#This Row],[cedula]]&amp;Tabla20[[#This Row],[ctapresup]]</f>
        <v>402089235122.1.1.1.01</v>
      </c>
      <c r="E717" s="38" t="s">
        <v>2604</v>
      </c>
      <c r="F717" s="38" t="str">
        <f>_xlfn.XLOOKUP(Tabla20[[#This Row],[cedula]],TMODELO[Numero Documento],TMODELO[Empleado])</f>
        <v>ERISON JUNIOR LIRIANO VALERIO</v>
      </c>
      <c r="G717" s="38" t="str">
        <f>_xlfn.XLOOKUP(Tabla20[[#This Row],[cedula]],TMODELO[Numero Documento],TMODELO[Cargo])</f>
        <v>MENSAJERO EXTERNO</v>
      </c>
      <c r="H717" s="38" t="str">
        <f>_xlfn.XLOOKUP(Tabla20[[#This Row],[cedula]],TMODELO[Numero Documento],TMODELO[Lugar Funciones])</f>
        <v>CENTRO DE LA CULTURA DE SANTIAGO</v>
      </c>
      <c r="I717" s="45" t="str">
        <f>_xlfn.XLOOKUP(Tabla20[[#This Row],[cedula]],TCARRERA[CEDULA],TCARRERA[CATEGORIA DEL SERVIDOR],"")</f>
        <v/>
      </c>
      <c r="J717" s="45" t="str">
        <f>Tabla20[[#This Row],[TIPO]]</f>
        <v>FIJO</v>
      </c>
      <c r="K71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17" s="31" t="str">
        <f>IF(Tabla20[[#This Row],[CARRERA]]="CARRERA ADMINISTRATIVA",Tabla20[[#This Row],[CARRERA]],Tabla20[[#This Row],[STATUS]])</f>
        <v>ESTATUTO SIMPLIFICADO</v>
      </c>
      <c r="M717" s="34" t="str">
        <f>IF(Tabla20[[#This Row],[TIPO]]="Temporales",_xlfn.XLOOKUP(Tabla20[[#This Row],[NOMBRE Y APELLIDO]],TFECHAS[NOMBRE Y APELLIDO],TFECHAS[DESDE]),"")</f>
        <v/>
      </c>
      <c r="N717" s="34" t="str">
        <f>IF(Tabla20[[#This Row],[TIPO]]="Temporales",_xlfn.XLOOKUP(Tabla20[[#This Row],[NOMBRE Y APELLIDO]],TFECHAS[NOMBRE Y APELLIDO],TFECHAS[HASTA]),"")</f>
        <v/>
      </c>
      <c r="O717" s="39">
        <f>_xlfn.XLOOKUP(Tabla20[[#This Row],[COD]],TMES[COD],TMES[sbruto])</f>
        <v>13200</v>
      </c>
      <c r="P717" s="41">
        <f>_xlfn.XLOOKUP(Tabla20[[#This Row],[COD]],TMES[COD],TMES[ISR])</f>
        <v>0</v>
      </c>
      <c r="Q717" s="40">
        <f>_xlfn.XLOOKUP(Tabla20[[#This Row],[COD]],TMES[COD],TMES[SFS])</f>
        <v>401.28</v>
      </c>
      <c r="R717" s="40">
        <f>_xlfn.XLOOKUP(Tabla20[[#This Row],[COD]],TMES[COD],TMES[AFP])</f>
        <v>378.84</v>
      </c>
      <c r="S717" s="40">
        <f>Tabla20[[#This Row],[sbruto]]-SUM(Tabla20[[#This Row],[ISR]:[AFP]])-Tabla20[[#This Row],[sneto]]</f>
        <v>25.000000000001819</v>
      </c>
      <c r="T717" s="40">
        <f>_xlfn.XLOOKUP(Tabla20[[#This Row],[COD]],TMES[COD],TMES[sneto])</f>
        <v>12394.88</v>
      </c>
      <c r="U717" s="28" t="str">
        <f>_xlfn.XLOOKUP(Tabla20[[#This Row],[cedula]],Tabla11[Numero Documento],Tabla11[GEN])</f>
        <v>M</v>
      </c>
      <c r="V717" s="29" t="str">
        <f>_xlfn.XLOOKUP(Tabla20[[#This Row],[cedula]],TMODELO[Numero Documento],TMODELO[Lugar Funciones Codigo])</f>
        <v>01.83.02.00.03</v>
      </c>
    </row>
    <row r="718" spans="1:22" hidden="1">
      <c r="A718" s="38" t="s">
        <v>3052</v>
      </c>
      <c r="B718" s="38" t="s">
        <v>11</v>
      </c>
      <c r="C718" s="38" t="s">
        <v>3102</v>
      </c>
      <c r="D718" s="38" t="str">
        <f>Tabla20[[#This Row],[cedula]]&amp;Tabla20[[#This Row],[ctapresup]]</f>
        <v>031008164402.1.1.1.01</v>
      </c>
      <c r="E718" s="38" t="s">
        <v>2654</v>
      </c>
      <c r="F718" s="38" t="str">
        <f>_xlfn.XLOOKUP(Tabla20[[#This Row],[cedula]],TMODELO[Numero Documento],TMODELO[Empleado])</f>
        <v>JOSE RAFAEL BIRCANN AYBAR</v>
      </c>
      <c r="G718" s="38" t="str">
        <f>_xlfn.XLOOKUP(Tabla20[[#This Row],[cedula]],TMODELO[Numero Documento],TMODELO[Cargo])</f>
        <v>TRAMOYISTA</v>
      </c>
      <c r="H718" s="38" t="str">
        <f>_xlfn.XLOOKUP(Tabla20[[#This Row],[cedula]],TMODELO[Numero Documento],TMODELO[Lugar Funciones])</f>
        <v>CENTRO DE LA CULTURA DE SANTIAGO</v>
      </c>
      <c r="I718" s="45" t="str">
        <f>_xlfn.XLOOKUP(Tabla20[[#This Row],[cedula]],TCARRERA[CEDULA],TCARRERA[CATEGORIA DEL SERVIDOR],"")</f>
        <v/>
      </c>
      <c r="J718" s="45" t="str">
        <f>Tabla20[[#This Row],[TIPO]]</f>
        <v>FIJO</v>
      </c>
      <c r="K71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18" s="24" t="str">
        <f>IF(Tabla20[[#This Row],[CARRERA]]="CARRERA ADMINISTRATIVA",Tabla20[[#This Row],[CARRERA]],Tabla20[[#This Row],[STATUS]])</f>
        <v>ESTATUTO SIMPLIFICADO</v>
      </c>
      <c r="M718" s="35" t="str">
        <f>IF(Tabla20[[#This Row],[TIPO]]="Temporales",_xlfn.XLOOKUP(Tabla20[[#This Row],[NOMBRE Y APELLIDO]],TFECHAS[NOMBRE Y APELLIDO],TFECHAS[DESDE]),"")</f>
        <v/>
      </c>
      <c r="N718" s="35" t="str">
        <f>IF(Tabla20[[#This Row],[TIPO]]="Temporales",_xlfn.XLOOKUP(Tabla20[[#This Row],[NOMBRE Y APELLIDO]],TFECHAS[NOMBRE Y APELLIDO],TFECHAS[HASTA]),"")</f>
        <v/>
      </c>
      <c r="O718" s="39">
        <f>_xlfn.XLOOKUP(Tabla20[[#This Row],[COD]],TMES[COD],TMES[sbruto])</f>
        <v>11400</v>
      </c>
      <c r="P718" s="41">
        <f>_xlfn.XLOOKUP(Tabla20[[#This Row],[COD]],TMES[COD],TMES[ISR])</f>
        <v>0</v>
      </c>
      <c r="Q718" s="40">
        <f>_xlfn.XLOOKUP(Tabla20[[#This Row],[COD]],TMES[COD],TMES[SFS])</f>
        <v>346.56</v>
      </c>
      <c r="R718" s="40">
        <f>_xlfn.XLOOKUP(Tabla20[[#This Row],[COD]],TMES[COD],TMES[AFP])</f>
        <v>327.18</v>
      </c>
      <c r="S718" s="40">
        <f>Tabla20[[#This Row],[sbruto]]-SUM(Tabla20[[#This Row],[ISR]:[AFP]])-Tabla20[[#This Row],[sneto]]</f>
        <v>25</v>
      </c>
      <c r="T718" s="40">
        <f>_xlfn.XLOOKUP(Tabla20[[#This Row],[COD]],TMES[COD],TMES[sneto])</f>
        <v>10701.26</v>
      </c>
      <c r="U718" s="28" t="str">
        <f>_xlfn.XLOOKUP(Tabla20[[#This Row],[cedula]],Tabla11[Numero Documento],Tabla11[GEN])</f>
        <v>M</v>
      </c>
      <c r="V718" s="29" t="str">
        <f>_xlfn.XLOOKUP(Tabla20[[#This Row],[cedula]],TMODELO[Numero Documento],TMODELO[Lugar Funciones Codigo])</f>
        <v>01.83.02.00.03</v>
      </c>
    </row>
    <row r="719" spans="1:22" hidden="1">
      <c r="A719" s="38" t="s">
        <v>3052</v>
      </c>
      <c r="B719" s="38" t="s">
        <v>11</v>
      </c>
      <c r="C719" s="38" t="s">
        <v>3102</v>
      </c>
      <c r="D719" s="38" t="str">
        <f>Tabla20[[#This Row],[cedula]]&amp;Tabla20[[#This Row],[ctapresup]]</f>
        <v>031030627862.1.1.1.01</v>
      </c>
      <c r="E719" s="38" t="s">
        <v>2598</v>
      </c>
      <c r="F719" s="38" t="str">
        <f>_xlfn.XLOOKUP(Tabla20[[#This Row],[cedula]],TMODELO[Numero Documento],TMODELO[Empleado])</f>
        <v>EDWARD ALFONSO CABRERA ROSARIO</v>
      </c>
      <c r="G719" s="38" t="str">
        <f>_xlfn.XLOOKUP(Tabla20[[#This Row],[cedula]],TMODELO[Numero Documento],TMODELO[Cargo])</f>
        <v>VIGILANTE</v>
      </c>
      <c r="H719" s="38" t="str">
        <f>_xlfn.XLOOKUP(Tabla20[[#This Row],[cedula]],TMODELO[Numero Documento],TMODELO[Lugar Funciones])</f>
        <v>CENTRO DE LA CULTURA DE SANTIAGO</v>
      </c>
      <c r="I719" s="45" t="str">
        <f>_xlfn.XLOOKUP(Tabla20[[#This Row],[cedula]],TCARRERA[CEDULA],TCARRERA[CATEGORIA DEL SERVIDOR],"")</f>
        <v/>
      </c>
      <c r="J719" s="45" t="str">
        <f>Tabla20[[#This Row],[TIPO]]</f>
        <v>FIJO</v>
      </c>
      <c r="K71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19" s="24" t="str">
        <f>IF(Tabla20[[#This Row],[CARRERA]]="CARRERA ADMINISTRATIVA",Tabla20[[#This Row],[CARRERA]],Tabla20[[#This Row],[STATUS]])</f>
        <v>ESTATUTO SIMPLIFICADO</v>
      </c>
      <c r="M719" s="35" t="str">
        <f>IF(Tabla20[[#This Row],[TIPO]]="Temporales",_xlfn.XLOOKUP(Tabla20[[#This Row],[NOMBRE Y APELLIDO]],TFECHAS[NOMBRE Y APELLIDO],TFECHAS[DESDE]),"")</f>
        <v/>
      </c>
      <c r="N719" s="35" t="str">
        <f>IF(Tabla20[[#This Row],[TIPO]]="Temporales",_xlfn.XLOOKUP(Tabla20[[#This Row],[NOMBRE Y APELLIDO]],TFECHAS[NOMBRE Y APELLIDO],TFECHAS[HASTA]),"")</f>
        <v/>
      </c>
      <c r="O719" s="39">
        <f>_xlfn.XLOOKUP(Tabla20[[#This Row],[COD]],TMES[COD],TMES[sbruto])</f>
        <v>11000</v>
      </c>
      <c r="P719" s="44">
        <f>_xlfn.XLOOKUP(Tabla20[[#This Row],[COD]],TMES[COD],TMES[ISR])</f>
        <v>0</v>
      </c>
      <c r="Q719" s="40">
        <f>_xlfn.XLOOKUP(Tabla20[[#This Row],[COD]],TMES[COD],TMES[SFS])</f>
        <v>334.4</v>
      </c>
      <c r="R719" s="40">
        <f>_xlfn.XLOOKUP(Tabla20[[#This Row],[COD]],TMES[COD],TMES[AFP])</f>
        <v>315.7</v>
      </c>
      <c r="S719" s="40">
        <f>Tabla20[[#This Row],[sbruto]]-SUM(Tabla20[[#This Row],[ISR]:[AFP]])-Tabla20[[#This Row],[sneto]]</f>
        <v>25</v>
      </c>
      <c r="T719" s="40">
        <f>_xlfn.XLOOKUP(Tabla20[[#This Row],[COD]],TMES[COD],TMES[sneto])</f>
        <v>10324.9</v>
      </c>
      <c r="U719" s="28" t="str">
        <f>_xlfn.XLOOKUP(Tabla20[[#This Row],[cedula]],Tabla11[Numero Documento],Tabla11[GEN])</f>
        <v>M</v>
      </c>
      <c r="V719" s="29" t="str">
        <f>_xlfn.XLOOKUP(Tabla20[[#This Row],[cedula]],TMODELO[Numero Documento],TMODELO[Lugar Funciones Codigo])</f>
        <v>01.83.02.00.03</v>
      </c>
    </row>
    <row r="720" spans="1:22" hidden="1">
      <c r="A720" s="38" t="s">
        <v>3052</v>
      </c>
      <c r="B720" s="38" t="s">
        <v>11</v>
      </c>
      <c r="C720" s="38" t="s">
        <v>3102</v>
      </c>
      <c r="D720" s="38" t="str">
        <f>Tabla20[[#This Row],[cedula]]&amp;Tabla20[[#This Row],[ctapresup]]</f>
        <v>031029320212.1.1.1.01</v>
      </c>
      <c r="E720" s="38" t="s">
        <v>2645</v>
      </c>
      <c r="F720" s="38" t="str">
        <f>_xlfn.XLOOKUP(Tabla20[[#This Row],[cedula]],TMODELO[Numero Documento],TMODELO[Empleado])</f>
        <v>JORGE ANTONIO FRANCO MARTE</v>
      </c>
      <c r="G720" s="38" t="str">
        <f>_xlfn.XLOOKUP(Tabla20[[#This Row],[cedula]],TMODELO[Numero Documento],TMODELO[Cargo])</f>
        <v>SONIDISTA</v>
      </c>
      <c r="H720" s="38" t="str">
        <f>_xlfn.XLOOKUP(Tabla20[[#This Row],[cedula]],TMODELO[Numero Documento],TMODELO[Lugar Funciones])</f>
        <v>CENTRO DE LA CULTURA DE SANTIAGO</v>
      </c>
      <c r="I720" s="45" t="str">
        <f>_xlfn.XLOOKUP(Tabla20[[#This Row],[cedula]],TCARRERA[CEDULA],TCARRERA[CATEGORIA DEL SERVIDOR],"")</f>
        <v/>
      </c>
      <c r="J720" s="45" t="str">
        <f>Tabla20[[#This Row],[TIPO]]</f>
        <v>FIJO</v>
      </c>
      <c r="K72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20" s="31" t="str">
        <f>IF(Tabla20[[#This Row],[CARRERA]]="CARRERA ADMINISTRATIVA",Tabla20[[#This Row],[CARRERA]],Tabla20[[#This Row],[STATUS]])</f>
        <v>FIJO</v>
      </c>
      <c r="M720" s="34" t="str">
        <f>IF(Tabla20[[#This Row],[TIPO]]="Temporales",_xlfn.XLOOKUP(Tabla20[[#This Row],[NOMBRE Y APELLIDO]],TFECHAS[NOMBRE Y APELLIDO],TFECHAS[DESDE]),"")</f>
        <v/>
      </c>
      <c r="N720" s="34" t="str">
        <f>IF(Tabla20[[#This Row],[TIPO]]="Temporales",_xlfn.XLOOKUP(Tabla20[[#This Row],[NOMBRE Y APELLIDO]],TFECHAS[NOMBRE Y APELLIDO],TFECHAS[HASTA]),"")</f>
        <v/>
      </c>
      <c r="O720" s="39">
        <f>_xlfn.XLOOKUP(Tabla20[[#This Row],[COD]],TMES[COD],TMES[sbruto])</f>
        <v>11000</v>
      </c>
      <c r="P720" s="41">
        <f>_xlfn.XLOOKUP(Tabla20[[#This Row],[COD]],TMES[COD],TMES[ISR])</f>
        <v>0</v>
      </c>
      <c r="Q720" s="40">
        <f>_xlfn.XLOOKUP(Tabla20[[#This Row],[COD]],TMES[COD],TMES[SFS])</f>
        <v>334.4</v>
      </c>
      <c r="R720" s="40">
        <f>_xlfn.XLOOKUP(Tabla20[[#This Row],[COD]],TMES[COD],TMES[AFP])</f>
        <v>315.7</v>
      </c>
      <c r="S720" s="40">
        <f>Tabla20[[#This Row],[sbruto]]-SUM(Tabla20[[#This Row],[ISR]:[AFP]])-Tabla20[[#This Row],[sneto]]</f>
        <v>25</v>
      </c>
      <c r="T720" s="40">
        <f>_xlfn.XLOOKUP(Tabla20[[#This Row],[COD]],TMES[COD],TMES[sneto])</f>
        <v>10324.9</v>
      </c>
      <c r="U720" s="28" t="str">
        <f>_xlfn.XLOOKUP(Tabla20[[#This Row],[cedula]],Tabla11[Numero Documento],Tabla11[GEN])</f>
        <v>M</v>
      </c>
      <c r="V720" s="29" t="str">
        <f>_xlfn.XLOOKUP(Tabla20[[#This Row],[cedula]],TMODELO[Numero Documento],TMODELO[Lugar Funciones Codigo])</f>
        <v>01.83.02.00.03</v>
      </c>
    </row>
    <row r="721" spans="1:22" hidden="1">
      <c r="A721" s="38" t="s">
        <v>3052</v>
      </c>
      <c r="B721" s="38" t="s">
        <v>11</v>
      </c>
      <c r="C721" s="38" t="s">
        <v>3102</v>
      </c>
      <c r="D721" s="38" t="str">
        <f>Tabla20[[#This Row],[cedula]]&amp;Tabla20[[#This Row],[ctapresup]]</f>
        <v>031008919302.1.1.1.01</v>
      </c>
      <c r="E721" s="38" t="s">
        <v>1539</v>
      </c>
      <c r="F721" s="38" t="str">
        <f>_xlfn.XLOOKUP(Tabla20[[#This Row],[cedula]],TMODELO[Numero Documento],TMODELO[Empleado])</f>
        <v>LIDIA RAMONA ESPINAL ESTEVEZ</v>
      </c>
      <c r="G721" s="38" t="str">
        <f>_xlfn.XLOOKUP(Tabla20[[#This Row],[cedula]],TMODELO[Numero Documento],TMODELO[Cargo])</f>
        <v>CONSERJE</v>
      </c>
      <c r="H721" s="38" t="str">
        <f>_xlfn.XLOOKUP(Tabla20[[#This Row],[cedula]],TMODELO[Numero Documento],TMODELO[Lugar Funciones])</f>
        <v>CENTRO DE LA CULTURA DE SANTIAGO</v>
      </c>
      <c r="I721" s="45" t="str">
        <f>_xlfn.XLOOKUP(Tabla20[[#This Row],[cedula]],TCARRERA[CEDULA],TCARRERA[CATEGORIA DEL SERVIDOR],"")</f>
        <v>CARRERA ADMINISTRATIVA</v>
      </c>
      <c r="J721" s="45" t="str">
        <f>Tabla20[[#This Row],[TIPO]]</f>
        <v>FIJO</v>
      </c>
      <c r="K72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1" s="24" t="str">
        <f>IF(Tabla20[[#This Row],[CARRERA]]="CARRERA ADMINISTRATIVA",Tabla20[[#This Row],[CARRERA]],Tabla20[[#This Row],[STATUS]])</f>
        <v>CARRERA ADMINISTRATIVA</v>
      </c>
      <c r="M721" s="35" t="str">
        <f>IF(Tabla20[[#This Row],[TIPO]]="Temporales",_xlfn.XLOOKUP(Tabla20[[#This Row],[NOMBRE Y APELLIDO]],TFECHAS[NOMBRE Y APELLIDO],TFECHAS[DESDE]),"")</f>
        <v/>
      </c>
      <c r="N721" s="35" t="str">
        <f>IF(Tabla20[[#This Row],[TIPO]]="Temporales",_xlfn.XLOOKUP(Tabla20[[#This Row],[NOMBRE Y APELLIDO]],TFECHAS[NOMBRE Y APELLIDO],TFECHAS[HASTA]),"")</f>
        <v/>
      </c>
      <c r="O721" s="39">
        <f>_xlfn.XLOOKUP(Tabla20[[#This Row],[COD]],TMES[COD],TMES[sbruto])</f>
        <v>11000</v>
      </c>
      <c r="P721" s="44">
        <f>_xlfn.XLOOKUP(Tabla20[[#This Row],[COD]],TMES[COD],TMES[ISR])</f>
        <v>0</v>
      </c>
      <c r="Q721" s="42">
        <f>_xlfn.XLOOKUP(Tabla20[[#This Row],[COD]],TMES[COD],TMES[SFS])</f>
        <v>334.4</v>
      </c>
      <c r="R721" s="42">
        <f>_xlfn.XLOOKUP(Tabla20[[#This Row],[COD]],TMES[COD],TMES[AFP])</f>
        <v>315.7</v>
      </c>
      <c r="S721" s="40">
        <f>Tabla20[[#This Row],[sbruto]]-SUM(Tabla20[[#This Row],[ISR]:[AFP]])-Tabla20[[#This Row],[sneto]]</f>
        <v>375</v>
      </c>
      <c r="T721" s="42">
        <f>_xlfn.XLOOKUP(Tabla20[[#This Row],[COD]],TMES[COD],TMES[sneto])</f>
        <v>9974.9</v>
      </c>
      <c r="U721" s="28" t="str">
        <f>_xlfn.XLOOKUP(Tabla20[[#This Row],[cedula]],Tabla11[Numero Documento],Tabla11[GEN])</f>
        <v>F</v>
      </c>
      <c r="V721" s="29" t="str">
        <f>_xlfn.XLOOKUP(Tabla20[[#This Row],[cedula]],TMODELO[Numero Documento],TMODELO[Lugar Funciones Codigo])</f>
        <v>01.83.02.00.03</v>
      </c>
    </row>
    <row r="722" spans="1:22" hidden="1">
      <c r="A722" s="38" t="s">
        <v>3052</v>
      </c>
      <c r="B722" s="38" t="s">
        <v>11</v>
      </c>
      <c r="C722" s="38" t="s">
        <v>3102</v>
      </c>
      <c r="D722" s="38" t="str">
        <f>Tabla20[[#This Row],[cedula]]&amp;Tabla20[[#This Row],[ctapresup]]</f>
        <v>031018553552.1.1.1.01</v>
      </c>
      <c r="E722" s="38" t="s">
        <v>2685</v>
      </c>
      <c r="F722" s="38" t="str">
        <f>_xlfn.XLOOKUP(Tabla20[[#This Row],[cedula]],TMODELO[Numero Documento],TMODELO[Empleado])</f>
        <v>MARGARITA YSABEL SILVERIO MORAN</v>
      </c>
      <c r="G722" s="38" t="str">
        <f>_xlfn.XLOOKUP(Tabla20[[#This Row],[cedula]],TMODELO[Numero Documento],TMODELO[Cargo])</f>
        <v>CONSERJE</v>
      </c>
      <c r="H722" s="38" t="str">
        <f>_xlfn.XLOOKUP(Tabla20[[#This Row],[cedula]],TMODELO[Numero Documento],TMODELO[Lugar Funciones])</f>
        <v>CENTRO DE LA CULTURA DE SANTIAGO</v>
      </c>
      <c r="I722" s="45" t="str">
        <f>_xlfn.XLOOKUP(Tabla20[[#This Row],[cedula]],TCARRERA[CEDULA],TCARRERA[CATEGORIA DEL SERVIDOR],"")</f>
        <v/>
      </c>
      <c r="J722" s="45" t="str">
        <f>Tabla20[[#This Row],[TIPO]]</f>
        <v>FIJO</v>
      </c>
      <c r="K72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2" s="24" t="str">
        <f>IF(Tabla20[[#This Row],[CARRERA]]="CARRERA ADMINISTRATIVA",Tabla20[[#This Row],[CARRERA]],Tabla20[[#This Row],[STATUS]])</f>
        <v>ESTATUTO SIMPLIFICADO</v>
      </c>
      <c r="M722" s="35" t="str">
        <f>IF(Tabla20[[#This Row],[TIPO]]="Temporales",_xlfn.XLOOKUP(Tabla20[[#This Row],[NOMBRE Y APELLIDO]],TFECHAS[NOMBRE Y APELLIDO],TFECHAS[DESDE]),"")</f>
        <v/>
      </c>
      <c r="N722" s="35" t="str">
        <f>IF(Tabla20[[#This Row],[TIPO]]="Temporales",_xlfn.XLOOKUP(Tabla20[[#This Row],[NOMBRE Y APELLIDO]],TFECHAS[NOMBRE Y APELLIDO],TFECHAS[HASTA]),"")</f>
        <v/>
      </c>
      <c r="O722" s="39">
        <f>_xlfn.XLOOKUP(Tabla20[[#This Row],[COD]],TMES[COD],TMES[sbruto])</f>
        <v>11000</v>
      </c>
      <c r="P722" s="44">
        <f>_xlfn.XLOOKUP(Tabla20[[#This Row],[COD]],TMES[COD],TMES[ISR])</f>
        <v>0</v>
      </c>
      <c r="Q722" s="40">
        <f>_xlfn.XLOOKUP(Tabla20[[#This Row],[COD]],TMES[COD],TMES[SFS])</f>
        <v>334.4</v>
      </c>
      <c r="R722" s="40">
        <f>_xlfn.XLOOKUP(Tabla20[[#This Row],[COD]],TMES[COD],TMES[AFP])</f>
        <v>315.7</v>
      </c>
      <c r="S722" s="40">
        <f>Tabla20[[#This Row],[sbruto]]-SUM(Tabla20[[#This Row],[ISR]:[AFP]])-Tabla20[[#This Row],[sneto]]</f>
        <v>75</v>
      </c>
      <c r="T722" s="40">
        <f>_xlfn.XLOOKUP(Tabla20[[#This Row],[COD]],TMES[COD],TMES[sneto])</f>
        <v>10274.9</v>
      </c>
      <c r="U722" s="28" t="str">
        <f>_xlfn.XLOOKUP(Tabla20[[#This Row],[cedula]],Tabla11[Numero Documento],Tabla11[GEN])</f>
        <v>F</v>
      </c>
      <c r="V722" s="29" t="str">
        <f>_xlfn.XLOOKUP(Tabla20[[#This Row],[cedula]],TMODELO[Numero Documento],TMODELO[Lugar Funciones Codigo])</f>
        <v>01.83.02.00.03</v>
      </c>
    </row>
    <row r="723" spans="1:22" hidden="1">
      <c r="A723" s="38" t="s">
        <v>3052</v>
      </c>
      <c r="B723" s="38" t="s">
        <v>11</v>
      </c>
      <c r="C723" s="38" t="s">
        <v>3102</v>
      </c>
      <c r="D723" s="38" t="str">
        <f>Tabla20[[#This Row],[cedula]]&amp;Tabla20[[#This Row],[ctapresup]]</f>
        <v>031032482112.1.1.1.01</v>
      </c>
      <c r="E723" s="38" t="s">
        <v>4785</v>
      </c>
      <c r="F723" s="38" t="str">
        <f>_xlfn.XLOOKUP(Tabla20[[#This Row],[cedula]],TMODELO[Numero Documento],TMODELO[Empleado])</f>
        <v>ANA FRANCISCA BETANCES DE PEREZ</v>
      </c>
      <c r="G723" s="38" t="str">
        <f>_xlfn.XLOOKUP(Tabla20[[#This Row],[cedula]],TMODELO[Numero Documento],TMODELO[Cargo])</f>
        <v>ACTRIZ</v>
      </c>
      <c r="H723" s="38" t="str">
        <f>_xlfn.XLOOKUP(Tabla20[[#This Row],[cedula]],TMODELO[Numero Documento],TMODELO[Lugar Funciones])</f>
        <v>CENTRO DE LA CULTURA DE SANTIAGO</v>
      </c>
      <c r="I723" s="45" t="str">
        <f>_xlfn.XLOOKUP(Tabla20[[#This Row],[cedula]],TCARRERA[CEDULA],TCARRERA[CATEGORIA DEL SERVIDOR],"")</f>
        <v/>
      </c>
      <c r="J723" s="45" t="str">
        <f>Tabla20[[#This Row],[TIPO]]</f>
        <v>FIJO</v>
      </c>
      <c r="K72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23" s="24" t="str">
        <f>IF(Tabla20[[#This Row],[CARRERA]]="CARRERA ADMINISTRATIVA",Tabla20[[#This Row],[CARRERA]],Tabla20[[#This Row],[STATUS]])</f>
        <v>FIJO</v>
      </c>
      <c r="M723" s="35" t="str">
        <f>IF(Tabla20[[#This Row],[TIPO]]="Temporales",_xlfn.XLOOKUP(Tabla20[[#This Row],[NOMBRE Y APELLIDO]],TFECHAS[NOMBRE Y APELLIDO],TFECHAS[DESDE]),"")</f>
        <v/>
      </c>
      <c r="N723" s="35" t="str">
        <f>IF(Tabla20[[#This Row],[TIPO]]="Temporales",_xlfn.XLOOKUP(Tabla20[[#This Row],[NOMBRE Y APELLIDO]],TFECHAS[NOMBRE Y APELLIDO],TFECHAS[HASTA]),"")</f>
        <v/>
      </c>
      <c r="O723" s="39">
        <f>_xlfn.XLOOKUP(Tabla20[[#This Row],[COD]],TMES[COD],TMES[sbruto])</f>
        <v>10000</v>
      </c>
      <c r="P723" s="44">
        <f>_xlfn.XLOOKUP(Tabla20[[#This Row],[COD]],TMES[COD],TMES[ISR])</f>
        <v>0</v>
      </c>
      <c r="Q723" s="40">
        <f>_xlfn.XLOOKUP(Tabla20[[#This Row],[COD]],TMES[COD],TMES[SFS])</f>
        <v>304</v>
      </c>
      <c r="R723" s="40">
        <f>_xlfn.XLOOKUP(Tabla20[[#This Row],[COD]],TMES[COD],TMES[AFP])</f>
        <v>287</v>
      </c>
      <c r="S723" s="40">
        <f>Tabla20[[#This Row],[sbruto]]-SUM(Tabla20[[#This Row],[ISR]:[AFP]])-Tabla20[[#This Row],[sneto]]</f>
        <v>25</v>
      </c>
      <c r="T723" s="40">
        <f>_xlfn.XLOOKUP(Tabla20[[#This Row],[COD]],TMES[COD],TMES[sneto])</f>
        <v>9384</v>
      </c>
      <c r="U723" s="28" t="str">
        <f>_xlfn.XLOOKUP(Tabla20[[#This Row],[cedula]],Tabla11[Numero Documento],Tabla11[GEN])</f>
        <v>F</v>
      </c>
      <c r="V723" s="29" t="str">
        <f>_xlfn.XLOOKUP(Tabla20[[#This Row],[cedula]],TMODELO[Numero Documento],TMODELO[Lugar Funciones Codigo])</f>
        <v>01.83.02.00.03</v>
      </c>
    </row>
    <row r="724" spans="1:22" hidden="1">
      <c r="A724" s="38" t="s">
        <v>3052</v>
      </c>
      <c r="B724" s="38" t="s">
        <v>11</v>
      </c>
      <c r="C724" s="38" t="s">
        <v>3102</v>
      </c>
      <c r="D724" s="38" t="str">
        <f>Tabla20[[#This Row],[cedula]]&amp;Tabla20[[#This Row],[ctapresup]]</f>
        <v>031005299282.1.1.1.01</v>
      </c>
      <c r="E724" s="38" t="s">
        <v>2565</v>
      </c>
      <c r="F724" s="38" t="str">
        <f>_xlfn.XLOOKUP(Tabla20[[#This Row],[cedula]],TMODELO[Numero Documento],TMODELO[Empleado])</f>
        <v>ANA ROSA ALEMAN</v>
      </c>
      <c r="G724" s="38" t="str">
        <f>_xlfn.XLOOKUP(Tabla20[[#This Row],[cedula]],TMODELO[Numero Documento],TMODELO[Cargo])</f>
        <v>ENCARGADA LIMPIEZA</v>
      </c>
      <c r="H724" s="38" t="str">
        <f>_xlfn.XLOOKUP(Tabla20[[#This Row],[cedula]],TMODELO[Numero Documento],TMODELO[Lugar Funciones])</f>
        <v>CENTRO DE LA CULTURA DE SANTIAGO</v>
      </c>
      <c r="I724" s="45" t="str">
        <f>_xlfn.XLOOKUP(Tabla20[[#This Row],[cedula]],TCARRERA[CEDULA],TCARRERA[CATEGORIA DEL SERVIDOR],"")</f>
        <v/>
      </c>
      <c r="J724" s="45" t="str">
        <f>Tabla20[[#This Row],[TIPO]]</f>
        <v>FIJO</v>
      </c>
      <c r="K72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24" s="24" t="str">
        <f>IF(Tabla20[[#This Row],[CARRERA]]="CARRERA ADMINISTRATIVA",Tabla20[[#This Row],[CARRERA]],Tabla20[[#This Row],[STATUS]])</f>
        <v>FIJO</v>
      </c>
      <c r="M724" s="35" t="str">
        <f>IF(Tabla20[[#This Row],[TIPO]]="Temporales",_xlfn.XLOOKUP(Tabla20[[#This Row],[NOMBRE Y APELLIDO]],TFECHAS[NOMBRE Y APELLIDO],TFECHAS[DESDE]),"")</f>
        <v/>
      </c>
      <c r="N724" s="35" t="str">
        <f>IF(Tabla20[[#This Row],[TIPO]]="Temporales",_xlfn.XLOOKUP(Tabla20[[#This Row],[NOMBRE Y APELLIDO]],TFECHAS[NOMBRE Y APELLIDO],TFECHAS[HASTA]),"")</f>
        <v/>
      </c>
      <c r="O724" s="39">
        <f>_xlfn.XLOOKUP(Tabla20[[#This Row],[COD]],TMES[COD],TMES[sbruto])</f>
        <v>10000</v>
      </c>
      <c r="P724" s="44">
        <f>_xlfn.XLOOKUP(Tabla20[[#This Row],[COD]],TMES[COD],TMES[ISR])</f>
        <v>0</v>
      </c>
      <c r="Q724" s="40">
        <f>_xlfn.XLOOKUP(Tabla20[[#This Row],[COD]],TMES[COD],TMES[SFS])</f>
        <v>304</v>
      </c>
      <c r="R724" s="40">
        <f>_xlfn.XLOOKUP(Tabla20[[#This Row],[COD]],TMES[COD],TMES[AFP])</f>
        <v>287</v>
      </c>
      <c r="S724" s="40">
        <f>Tabla20[[#This Row],[sbruto]]-SUM(Tabla20[[#This Row],[ISR]:[AFP]])-Tabla20[[#This Row],[sneto]]</f>
        <v>125</v>
      </c>
      <c r="T724" s="40">
        <f>_xlfn.XLOOKUP(Tabla20[[#This Row],[COD]],TMES[COD],TMES[sneto])</f>
        <v>9284</v>
      </c>
      <c r="U724" s="28" t="str">
        <f>_xlfn.XLOOKUP(Tabla20[[#This Row],[cedula]],Tabla11[Numero Documento],Tabla11[GEN])</f>
        <v>F</v>
      </c>
      <c r="V724" s="29" t="str">
        <f>_xlfn.XLOOKUP(Tabla20[[#This Row],[cedula]],TMODELO[Numero Documento],TMODELO[Lugar Funciones Codigo])</f>
        <v>01.83.02.00.03</v>
      </c>
    </row>
    <row r="725" spans="1:22" hidden="1">
      <c r="A725" s="38" t="s">
        <v>3052</v>
      </c>
      <c r="B725" s="38" t="s">
        <v>11</v>
      </c>
      <c r="C725" s="38" t="s">
        <v>3102</v>
      </c>
      <c r="D725" s="38" t="str">
        <f>Tabla20[[#This Row],[cedula]]&amp;Tabla20[[#This Row],[ctapresup]]</f>
        <v>031015527392.1.1.1.01</v>
      </c>
      <c r="E725" s="38" t="s">
        <v>2567</v>
      </c>
      <c r="F725" s="38" t="str">
        <f>_xlfn.XLOOKUP(Tabla20[[#This Row],[cedula]],TMODELO[Numero Documento],TMODELO[Empleado])</f>
        <v>ANGEL RAFAEL DE LEON</v>
      </c>
      <c r="G725" s="38" t="str">
        <f>_xlfn.XLOOKUP(Tabla20[[#This Row],[cedula]],TMODELO[Numero Documento],TMODELO[Cargo])</f>
        <v>TRAMOYISTA</v>
      </c>
      <c r="H725" s="38" t="str">
        <f>_xlfn.XLOOKUP(Tabla20[[#This Row],[cedula]],TMODELO[Numero Documento],TMODELO[Lugar Funciones])</f>
        <v>CENTRO DE LA CULTURA DE SANTIAGO</v>
      </c>
      <c r="I725" s="45" t="str">
        <f>_xlfn.XLOOKUP(Tabla20[[#This Row],[cedula]],TCARRERA[CEDULA],TCARRERA[CATEGORIA DEL SERVIDOR],"")</f>
        <v/>
      </c>
      <c r="J725" s="45" t="str">
        <f>Tabla20[[#This Row],[TIPO]]</f>
        <v>FIJO</v>
      </c>
      <c r="K7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5" s="24" t="str">
        <f>IF(Tabla20[[#This Row],[CARRERA]]="CARRERA ADMINISTRATIVA",Tabla20[[#This Row],[CARRERA]],Tabla20[[#This Row],[STATUS]])</f>
        <v>ESTATUTO SIMPLIFICADO</v>
      </c>
      <c r="M725" s="35" t="str">
        <f>IF(Tabla20[[#This Row],[TIPO]]="Temporales",_xlfn.XLOOKUP(Tabla20[[#This Row],[NOMBRE Y APELLIDO]],TFECHAS[NOMBRE Y APELLIDO],TFECHAS[DESDE]),"")</f>
        <v/>
      </c>
      <c r="N725" s="35" t="str">
        <f>IF(Tabla20[[#This Row],[TIPO]]="Temporales",_xlfn.XLOOKUP(Tabla20[[#This Row],[NOMBRE Y APELLIDO]],TFECHAS[NOMBRE Y APELLIDO],TFECHAS[HASTA]),"")</f>
        <v/>
      </c>
      <c r="O725" s="39">
        <f>_xlfn.XLOOKUP(Tabla20[[#This Row],[COD]],TMES[COD],TMES[sbruto])</f>
        <v>10000</v>
      </c>
      <c r="P725" s="44">
        <f>_xlfn.XLOOKUP(Tabla20[[#This Row],[COD]],TMES[COD],TMES[ISR])</f>
        <v>0</v>
      </c>
      <c r="Q725" s="40">
        <f>_xlfn.XLOOKUP(Tabla20[[#This Row],[COD]],TMES[COD],TMES[SFS])</f>
        <v>304</v>
      </c>
      <c r="R725" s="40">
        <f>_xlfn.XLOOKUP(Tabla20[[#This Row],[COD]],TMES[COD],TMES[AFP])</f>
        <v>287</v>
      </c>
      <c r="S725" s="40">
        <f>Tabla20[[#This Row],[sbruto]]-SUM(Tabla20[[#This Row],[ISR]:[AFP]])-Tabla20[[#This Row],[sneto]]</f>
        <v>375</v>
      </c>
      <c r="T725" s="40">
        <f>_xlfn.XLOOKUP(Tabla20[[#This Row],[COD]],TMES[COD],TMES[sneto])</f>
        <v>9034</v>
      </c>
      <c r="U725" s="28" t="str">
        <f>_xlfn.XLOOKUP(Tabla20[[#This Row],[cedula]],Tabla11[Numero Documento],Tabla11[GEN])</f>
        <v>M</v>
      </c>
      <c r="V725" s="29" t="str">
        <f>_xlfn.XLOOKUP(Tabla20[[#This Row],[cedula]],TMODELO[Numero Documento],TMODELO[Lugar Funciones Codigo])</f>
        <v>01.83.02.00.03</v>
      </c>
    </row>
    <row r="726" spans="1:22" hidden="1">
      <c r="A726" s="38" t="s">
        <v>3052</v>
      </c>
      <c r="B726" s="38" t="s">
        <v>11</v>
      </c>
      <c r="C726" s="38" t="s">
        <v>3102</v>
      </c>
      <c r="D726" s="38" t="str">
        <f>Tabla20[[#This Row],[cedula]]&amp;Tabla20[[#This Row],[ctapresup]]</f>
        <v>031015236562.1.1.1.01</v>
      </c>
      <c r="E726" s="38" t="s">
        <v>2596</v>
      </c>
      <c r="F726" s="38" t="str">
        <f>_xlfn.XLOOKUP(Tabla20[[#This Row],[cedula]],TMODELO[Numero Documento],TMODELO[Empleado])</f>
        <v>DOMINGA ANTONIA TIFA UREÑA</v>
      </c>
      <c r="G726" s="38" t="str">
        <f>_xlfn.XLOOKUP(Tabla20[[#This Row],[cedula]],TMODELO[Numero Documento],TMODELO[Cargo])</f>
        <v>CONSERJE</v>
      </c>
      <c r="H726" s="38" t="str">
        <f>_xlfn.XLOOKUP(Tabla20[[#This Row],[cedula]],TMODELO[Numero Documento],TMODELO[Lugar Funciones])</f>
        <v>CENTRO DE LA CULTURA DE SANTIAGO</v>
      </c>
      <c r="I726" s="45" t="str">
        <f>_xlfn.XLOOKUP(Tabla20[[#This Row],[cedula]],TCARRERA[CEDULA],TCARRERA[CATEGORIA DEL SERVIDOR],"")</f>
        <v/>
      </c>
      <c r="J726" s="45" t="str">
        <f>Tabla20[[#This Row],[TIPO]]</f>
        <v>FIJO</v>
      </c>
      <c r="K72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6" s="24" t="str">
        <f>IF(Tabla20[[#This Row],[CARRERA]]="CARRERA ADMINISTRATIVA",Tabla20[[#This Row],[CARRERA]],Tabla20[[#This Row],[STATUS]])</f>
        <v>ESTATUTO SIMPLIFICADO</v>
      </c>
      <c r="M726" s="35" t="str">
        <f>IF(Tabla20[[#This Row],[TIPO]]="Temporales",_xlfn.XLOOKUP(Tabla20[[#This Row],[NOMBRE Y APELLIDO]],TFECHAS[NOMBRE Y APELLIDO],TFECHAS[DESDE]),"")</f>
        <v/>
      </c>
      <c r="N726" s="35" t="str">
        <f>IF(Tabla20[[#This Row],[TIPO]]="Temporales",_xlfn.XLOOKUP(Tabla20[[#This Row],[NOMBRE Y APELLIDO]],TFECHAS[NOMBRE Y APELLIDO],TFECHAS[HASTA]),"")</f>
        <v/>
      </c>
      <c r="O726" s="39">
        <f>_xlfn.XLOOKUP(Tabla20[[#This Row],[COD]],TMES[COD],TMES[sbruto])</f>
        <v>10000</v>
      </c>
      <c r="P726" s="44">
        <f>_xlfn.XLOOKUP(Tabla20[[#This Row],[COD]],TMES[COD],TMES[ISR])</f>
        <v>0</v>
      </c>
      <c r="Q726" s="40">
        <f>_xlfn.XLOOKUP(Tabla20[[#This Row],[COD]],TMES[COD],TMES[SFS])</f>
        <v>304</v>
      </c>
      <c r="R726" s="40">
        <f>_xlfn.XLOOKUP(Tabla20[[#This Row],[COD]],TMES[COD],TMES[AFP])</f>
        <v>287</v>
      </c>
      <c r="S726" s="40">
        <f>Tabla20[[#This Row],[sbruto]]-SUM(Tabla20[[#This Row],[ISR]:[AFP]])-Tabla20[[#This Row],[sneto]]</f>
        <v>75</v>
      </c>
      <c r="T726" s="40">
        <f>_xlfn.XLOOKUP(Tabla20[[#This Row],[COD]],TMES[COD],TMES[sneto])</f>
        <v>9334</v>
      </c>
      <c r="U726" s="28" t="str">
        <f>_xlfn.XLOOKUP(Tabla20[[#This Row],[cedula]],Tabla11[Numero Documento],Tabla11[GEN])</f>
        <v>F</v>
      </c>
      <c r="V726" s="29" t="str">
        <f>_xlfn.XLOOKUP(Tabla20[[#This Row],[cedula]],TMODELO[Numero Documento],TMODELO[Lugar Funciones Codigo])</f>
        <v>01.83.02.00.03</v>
      </c>
    </row>
    <row r="727" spans="1:22" hidden="1">
      <c r="A727" s="38" t="s">
        <v>3052</v>
      </c>
      <c r="B727" s="38" t="s">
        <v>11</v>
      </c>
      <c r="C727" s="38" t="s">
        <v>3102</v>
      </c>
      <c r="D727" s="38" t="str">
        <f>Tabla20[[#This Row],[cedula]]&amp;Tabla20[[#This Row],[ctapresup]]</f>
        <v>046002475322.1.1.1.01</v>
      </c>
      <c r="E727" s="38" t="s">
        <v>2605</v>
      </c>
      <c r="F727" s="38" t="str">
        <f>_xlfn.XLOOKUP(Tabla20[[#This Row],[cedula]],TMODELO[Numero Documento],TMODELO[Empleado])</f>
        <v>ERNESTINA DEL CARMEN MESON NUÑEZ</v>
      </c>
      <c r="G727" s="38" t="str">
        <f>_xlfn.XLOOKUP(Tabla20[[#This Row],[cedula]],TMODELO[Numero Documento],TMODELO[Cargo])</f>
        <v>CONSERJE</v>
      </c>
      <c r="H727" s="38" t="str">
        <f>_xlfn.XLOOKUP(Tabla20[[#This Row],[cedula]],TMODELO[Numero Documento],TMODELO[Lugar Funciones])</f>
        <v>CENTRO DE LA CULTURA DE SANTIAGO</v>
      </c>
      <c r="I727" s="45" t="str">
        <f>_xlfn.XLOOKUP(Tabla20[[#This Row],[cedula]],TCARRERA[CEDULA],TCARRERA[CATEGORIA DEL SERVIDOR],"")</f>
        <v/>
      </c>
      <c r="J727" s="45" t="str">
        <f>Tabla20[[#This Row],[TIPO]]</f>
        <v>FIJO</v>
      </c>
      <c r="K72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7" s="24" t="str">
        <f>IF(Tabla20[[#This Row],[CARRERA]]="CARRERA ADMINISTRATIVA",Tabla20[[#This Row],[CARRERA]],Tabla20[[#This Row],[STATUS]])</f>
        <v>ESTATUTO SIMPLIFICADO</v>
      </c>
      <c r="M727" s="35" t="str">
        <f>IF(Tabla20[[#This Row],[TIPO]]="Temporales",_xlfn.XLOOKUP(Tabla20[[#This Row],[NOMBRE Y APELLIDO]],TFECHAS[NOMBRE Y APELLIDO],TFECHAS[DESDE]),"")</f>
        <v/>
      </c>
      <c r="N727" s="35" t="str">
        <f>IF(Tabla20[[#This Row],[TIPO]]="Temporales",_xlfn.XLOOKUP(Tabla20[[#This Row],[NOMBRE Y APELLIDO]],TFECHAS[NOMBRE Y APELLIDO],TFECHAS[HASTA]),"")</f>
        <v/>
      </c>
      <c r="O727" s="39">
        <f>_xlfn.XLOOKUP(Tabla20[[#This Row],[COD]],TMES[COD],TMES[sbruto])</f>
        <v>10000</v>
      </c>
      <c r="P727" s="44">
        <f>_xlfn.XLOOKUP(Tabla20[[#This Row],[COD]],TMES[COD],TMES[ISR])</f>
        <v>0</v>
      </c>
      <c r="Q727" s="40">
        <f>_xlfn.XLOOKUP(Tabla20[[#This Row],[COD]],TMES[COD],TMES[SFS])</f>
        <v>304</v>
      </c>
      <c r="R727" s="40">
        <f>_xlfn.XLOOKUP(Tabla20[[#This Row],[COD]],TMES[COD],TMES[AFP])</f>
        <v>287</v>
      </c>
      <c r="S727" s="40">
        <f>Tabla20[[#This Row],[sbruto]]-SUM(Tabla20[[#This Row],[ISR]:[AFP]])-Tabla20[[#This Row],[sneto]]</f>
        <v>25</v>
      </c>
      <c r="T727" s="40">
        <f>_xlfn.XLOOKUP(Tabla20[[#This Row],[COD]],TMES[COD],TMES[sneto])</f>
        <v>9384</v>
      </c>
      <c r="U727" s="28" t="str">
        <f>_xlfn.XLOOKUP(Tabla20[[#This Row],[cedula]],Tabla11[Numero Documento],Tabla11[GEN])</f>
        <v>F</v>
      </c>
      <c r="V727" s="29" t="str">
        <f>_xlfn.XLOOKUP(Tabla20[[#This Row],[cedula]],TMODELO[Numero Documento],TMODELO[Lugar Funciones Codigo])</f>
        <v>01.83.02.00.03</v>
      </c>
    </row>
    <row r="728" spans="1:22" hidden="1">
      <c r="A728" s="38" t="s">
        <v>3052</v>
      </c>
      <c r="B728" s="38" t="s">
        <v>11</v>
      </c>
      <c r="C728" s="38" t="s">
        <v>3102</v>
      </c>
      <c r="D728" s="38" t="str">
        <f>Tabla20[[#This Row],[cedula]]&amp;Tabla20[[#This Row],[ctapresup]]</f>
        <v>031007899512.1.1.1.01</v>
      </c>
      <c r="E728" s="38" t="s">
        <v>2613</v>
      </c>
      <c r="F728" s="38" t="str">
        <f>_xlfn.XLOOKUP(Tabla20[[#This Row],[cedula]],TMODELO[Numero Documento],TMODELO[Empleado])</f>
        <v>FERMIN ANTONIO MENDEZ DE LEON</v>
      </c>
      <c r="G728" s="38" t="str">
        <f>_xlfn.XLOOKUP(Tabla20[[#This Row],[cedula]],TMODELO[Numero Documento],TMODELO[Cargo])</f>
        <v>ELECTRICISTA</v>
      </c>
      <c r="H728" s="38" t="str">
        <f>_xlfn.XLOOKUP(Tabla20[[#This Row],[cedula]],TMODELO[Numero Documento],TMODELO[Lugar Funciones])</f>
        <v>CENTRO DE LA CULTURA DE SANTIAGO</v>
      </c>
      <c r="I728" s="45" t="str">
        <f>_xlfn.XLOOKUP(Tabla20[[#This Row],[cedula]],TCARRERA[CEDULA],TCARRERA[CATEGORIA DEL SERVIDOR],"")</f>
        <v/>
      </c>
      <c r="J728" s="45" t="str">
        <f>Tabla20[[#This Row],[TIPO]]</f>
        <v>FIJO</v>
      </c>
      <c r="K72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8" s="24" t="str">
        <f>IF(Tabla20[[#This Row],[CARRERA]]="CARRERA ADMINISTRATIVA",Tabla20[[#This Row],[CARRERA]],Tabla20[[#This Row],[STATUS]])</f>
        <v>ESTATUTO SIMPLIFICADO</v>
      </c>
      <c r="M728" s="35" t="str">
        <f>IF(Tabla20[[#This Row],[TIPO]]="Temporales",_xlfn.XLOOKUP(Tabla20[[#This Row],[NOMBRE Y APELLIDO]],TFECHAS[NOMBRE Y APELLIDO],TFECHAS[DESDE]),"")</f>
        <v/>
      </c>
      <c r="N728" s="35" t="str">
        <f>IF(Tabla20[[#This Row],[TIPO]]="Temporales",_xlfn.XLOOKUP(Tabla20[[#This Row],[NOMBRE Y APELLIDO]],TFECHAS[NOMBRE Y APELLIDO],TFECHAS[HASTA]),"")</f>
        <v/>
      </c>
      <c r="O728" s="39">
        <f>_xlfn.XLOOKUP(Tabla20[[#This Row],[COD]],TMES[COD],TMES[sbruto])</f>
        <v>10000</v>
      </c>
      <c r="P728" s="42">
        <f>_xlfn.XLOOKUP(Tabla20[[#This Row],[COD]],TMES[COD],TMES[ISR])</f>
        <v>0</v>
      </c>
      <c r="Q728" s="40">
        <f>_xlfn.XLOOKUP(Tabla20[[#This Row],[COD]],TMES[COD],TMES[SFS])</f>
        <v>304</v>
      </c>
      <c r="R728" s="40">
        <f>_xlfn.XLOOKUP(Tabla20[[#This Row],[COD]],TMES[COD],TMES[AFP])</f>
        <v>287</v>
      </c>
      <c r="S728" s="40">
        <f>Tabla20[[#This Row],[sbruto]]-SUM(Tabla20[[#This Row],[ISR]:[AFP]])-Tabla20[[#This Row],[sneto]]</f>
        <v>375</v>
      </c>
      <c r="T728" s="40">
        <f>_xlfn.XLOOKUP(Tabla20[[#This Row],[COD]],TMES[COD],TMES[sneto])</f>
        <v>9034</v>
      </c>
      <c r="U728" s="28" t="str">
        <f>_xlfn.XLOOKUP(Tabla20[[#This Row],[cedula]],Tabla11[Numero Documento],Tabla11[GEN])</f>
        <v>M</v>
      </c>
      <c r="V728" s="29" t="str">
        <f>_xlfn.XLOOKUP(Tabla20[[#This Row],[cedula]],TMODELO[Numero Documento],TMODELO[Lugar Funciones Codigo])</f>
        <v>01.83.02.00.03</v>
      </c>
    </row>
    <row r="729" spans="1:22" hidden="1">
      <c r="A729" s="38" t="s">
        <v>3052</v>
      </c>
      <c r="B729" s="38" t="s">
        <v>11</v>
      </c>
      <c r="C729" s="38" t="s">
        <v>3102</v>
      </c>
      <c r="D729" s="38" t="str">
        <f>Tabla20[[#This Row],[cedula]]&amp;Tabla20[[#This Row],[ctapresup]]</f>
        <v>031045879062.1.1.1.01</v>
      </c>
      <c r="E729" s="38" t="s">
        <v>2633</v>
      </c>
      <c r="F729" s="38" t="str">
        <f>_xlfn.XLOOKUP(Tabla20[[#This Row],[cedula]],TMODELO[Numero Documento],TMODELO[Empleado])</f>
        <v>HELIANA JACQUELINE REYES PEÑA</v>
      </c>
      <c r="G729" s="38" t="str">
        <f>_xlfn.XLOOKUP(Tabla20[[#This Row],[cedula]],TMODELO[Numero Documento],TMODELO[Cargo])</f>
        <v>BAILARINA</v>
      </c>
      <c r="H729" s="38" t="str">
        <f>_xlfn.XLOOKUP(Tabla20[[#This Row],[cedula]],TMODELO[Numero Documento],TMODELO[Lugar Funciones])</f>
        <v>CENTRO DE LA CULTURA DE SANTIAGO</v>
      </c>
      <c r="I729" s="45" t="str">
        <f>_xlfn.XLOOKUP(Tabla20[[#This Row],[cedula]],TCARRERA[CEDULA],TCARRERA[CATEGORIA DEL SERVIDOR],"")</f>
        <v/>
      </c>
      <c r="J729" s="45" t="str">
        <f>Tabla20[[#This Row],[TIPO]]</f>
        <v>FIJO</v>
      </c>
      <c r="K72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29" s="24" t="str">
        <f>IF(Tabla20[[#This Row],[CARRERA]]="CARRERA ADMINISTRATIVA",Tabla20[[#This Row],[CARRERA]],Tabla20[[#This Row],[STATUS]])</f>
        <v>FIJO</v>
      </c>
      <c r="M729" s="35" t="str">
        <f>IF(Tabla20[[#This Row],[TIPO]]="Temporales",_xlfn.XLOOKUP(Tabla20[[#This Row],[NOMBRE Y APELLIDO]],TFECHAS[NOMBRE Y APELLIDO],TFECHAS[DESDE]),"")</f>
        <v/>
      </c>
      <c r="N729" s="35" t="str">
        <f>IF(Tabla20[[#This Row],[TIPO]]="Temporales",_xlfn.XLOOKUP(Tabla20[[#This Row],[NOMBRE Y APELLIDO]],TFECHAS[NOMBRE Y APELLIDO],TFECHAS[HASTA]),"")</f>
        <v/>
      </c>
      <c r="O729" s="39">
        <f>_xlfn.XLOOKUP(Tabla20[[#This Row],[COD]],TMES[COD],TMES[sbruto])</f>
        <v>10000</v>
      </c>
      <c r="P729" s="44">
        <f>_xlfn.XLOOKUP(Tabla20[[#This Row],[COD]],TMES[COD],TMES[ISR])</f>
        <v>0</v>
      </c>
      <c r="Q729" s="42">
        <f>_xlfn.XLOOKUP(Tabla20[[#This Row],[COD]],TMES[COD],TMES[SFS])</f>
        <v>304</v>
      </c>
      <c r="R729" s="42">
        <f>_xlfn.XLOOKUP(Tabla20[[#This Row],[COD]],TMES[COD],TMES[AFP])</f>
        <v>287</v>
      </c>
      <c r="S729" s="40">
        <f>Tabla20[[#This Row],[sbruto]]-SUM(Tabla20[[#This Row],[ISR]:[AFP]])-Tabla20[[#This Row],[sneto]]</f>
        <v>25</v>
      </c>
      <c r="T729" s="42">
        <f>_xlfn.XLOOKUP(Tabla20[[#This Row],[COD]],TMES[COD],TMES[sneto])</f>
        <v>9384</v>
      </c>
      <c r="U729" s="28" t="str">
        <f>_xlfn.XLOOKUP(Tabla20[[#This Row],[cedula]],Tabla11[Numero Documento],Tabla11[GEN])</f>
        <v>F</v>
      </c>
      <c r="V729" s="29" t="str">
        <f>_xlfn.XLOOKUP(Tabla20[[#This Row],[cedula]],TMODELO[Numero Documento],TMODELO[Lugar Funciones Codigo])</f>
        <v>01.83.02.00.03</v>
      </c>
    </row>
    <row r="730" spans="1:22" hidden="1">
      <c r="A730" s="38" t="s">
        <v>3052</v>
      </c>
      <c r="B730" s="38" t="s">
        <v>11</v>
      </c>
      <c r="C730" s="38" t="s">
        <v>3102</v>
      </c>
      <c r="D730" s="38" t="str">
        <f>Tabla20[[#This Row],[cedula]]&amp;Tabla20[[#This Row],[ctapresup]]</f>
        <v>031022431552.1.1.1.01</v>
      </c>
      <c r="E730" s="38" t="s">
        <v>2653</v>
      </c>
      <c r="F730" s="38" t="str">
        <f>_xlfn.XLOOKUP(Tabla20[[#This Row],[cedula]],TMODELO[Numero Documento],TMODELO[Empleado])</f>
        <v>JOSE MIGUEL RODRIGUEZ</v>
      </c>
      <c r="G730" s="38" t="str">
        <f>_xlfn.XLOOKUP(Tabla20[[#This Row],[cedula]],TMODELO[Numero Documento],TMODELO[Cargo])</f>
        <v>VIGILANTE</v>
      </c>
      <c r="H730" s="38" t="str">
        <f>_xlfn.XLOOKUP(Tabla20[[#This Row],[cedula]],TMODELO[Numero Documento],TMODELO[Lugar Funciones])</f>
        <v>CENTRO DE LA CULTURA DE SANTIAGO</v>
      </c>
      <c r="I730" s="45" t="str">
        <f>_xlfn.XLOOKUP(Tabla20[[#This Row],[cedula]],TCARRERA[CEDULA],TCARRERA[CATEGORIA DEL SERVIDOR],"")</f>
        <v/>
      </c>
      <c r="J730" s="45" t="str">
        <f>Tabla20[[#This Row],[TIPO]]</f>
        <v>FIJO</v>
      </c>
      <c r="K73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30" s="24" t="str">
        <f>IF(Tabla20[[#This Row],[CARRERA]]="CARRERA ADMINISTRATIVA",Tabla20[[#This Row],[CARRERA]],Tabla20[[#This Row],[STATUS]])</f>
        <v>ESTATUTO SIMPLIFICADO</v>
      </c>
      <c r="M730" s="35" t="str">
        <f>IF(Tabla20[[#This Row],[TIPO]]="Temporales",_xlfn.XLOOKUP(Tabla20[[#This Row],[NOMBRE Y APELLIDO]],TFECHAS[NOMBRE Y APELLIDO],TFECHAS[DESDE]),"")</f>
        <v/>
      </c>
      <c r="N730" s="35" t="str">
        <f>IF(Tabla20[[#This Row],[TIPO]]="Temporales",_xlfn.XLOOKUP(Tabla20[[#This Row],[NOMBRE Y APELLIDO]],TFECHAS[NOMBRE Y APELLIDO],TFECHAS[HASTA]),"")</f>
        <v/>
      </c>
      <c r="O730" s="39">
        <f>_xlfn.XLOOKUP(Tabla20[[#This Row],[COD]],TMES[COD],TMES[sbruto])</f>
        <v>10000</v>
      </c>
      <c r="P730" s="44">
        <f>_xlfn.XLOOKUP(Tabla20[[#This Row],[COD]],TMES[COD],TMES[ISR])</f>
        <v>0</v>
      </c>
      <c r="Q730" s="40">
        <f>_xlfn.XLOOKUP(Tabla20[[#This Row],[COD]],TMES[COD],TMES[SFS])</f>
        <v>304</v>
      </c>
      <c r="R730" s="40">
        <f>_xlfn.XLOOKUP(Tabla20[[#This Row],[COD]],TMES[COD],TMES[AFP])</f>
        <v>287</v>
      </c>
      <c r="S730" s="40">
        <f>Tabla20[[#This Row],[sbruto]]-SUM(Tabla20[[#This Row],[ISR]:[AFP]])-Tabla20[[#This Row],[sneto]]</f>
        <v>625</v>
      </c>
      <c r="T730" s="40">
        <f>_xlfn.XLOOKUP(Tabla20[[#This Row],[COD]],TMES[COD],TMES[sneto])</f>
        <v>8784</v>
      </c>
      <c r="U730" s="28" t="str">
        <f>_xlfn.XLOOKUP(Tabla20[[#This Row],[cedula]],Tabla11[Numero Documento],Tabla11[GEN])</f>
        <v>M</v>
      </c>
      <c r="V730" s="29" t="str">
        <f>_xlfn.XLOOKUP(Tabla20[[#This Row],[cedula]],TMODELO[Numero Documento],TMODELO[Lugar Funciones Codigo])</f>
        <v>01.83.02.00.03</v>
      </c>
    </row>
    <row r="731" spans="1:22" hidden="1">
      <c r="A731" s="38" t="s">
        <v>3052</v>
      </c>
      <c r="B731" s="38" t="s">
        <v>11</v>
      </c>
      <c r="C731" s="38" t="s">
        <v>3102</v>
      </c>
      <c r="D731" s="38" t="str">
        <f>Tabla20[[#This Row],[cedula]]&amp;Tabla20[[#This Row],[ctapresup]]</f>
        <v>031008131162.1.1.1.01</v>
      </c>
      <c r="E731" s="38" t="s">
        <v>2657</v>
      </c>
      <c r="F731" s="38" t="str">
        <f>_xlfn.XLOOKUP(Tabla20[[#This Row],[cedula]],TMODELO[Numero Documento],TMODELO[Empleado])</f>
        <v>JOSE YSIDRO MARTE FRIAS</v>
      </c>
      <c r="G731" s="38" t="str">
        <f>_xlfn.XLOOKUP(Tabla20[[#This Row],[cedula]],TMODELO[Numero Documento],TMODELO[Cargo])</f>
        <v>MUSICO FOLKLORICO</v>
      </c>
      <c r="H731" s="38" t="str">
        <f>_xlfn.XLOOKUP(Tabla20[[#This Row],[cedula]],TMODELO[Numero Documento],TMODELO[Lugar Funciones])</f>
        <v>CENTRO DE LA CULTURA DE SANTIAGO</v>
      </c>
      <c r="I731" s="45" t="str">
        <f>_xlfn.XLOOKUP(Tabla20[[#This Row],[cedula]],TCARRERA[CEDULA],TCARRERA[CATEGORIA DEL SERVIDOR],"")</f>
        <v/>
      </c>
      <c r="J731" s="45" t="str">
        <f>Tabla20[[#This Row],[TIPO]]</f>
        <v>FIJO</v>
      </c>
      <c r="K73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1" s="24" t="str">
        <f>IF(Tabla20[[#This Row],[CARRERA]]="CARRERA ADMINISTRATIVA",Tabla20[[#This Row],[CARRERA]],Tabla20[[#This Row],[STATUS]])</f>
        <v>FIJO</v>
      </c>
      <c r="M731" s="35" t="str">
        <f>IF(Tabla20[[#This Row],[TIPO]]="Temporales",_xlfn.XLOOKUP(Tabla20[[#This Row],[NOMBRE Y APELLIDO]],TFECHAS[NOMBRE Y APELLIDO],TFECHAS[DESDE]),"")</f>
        <v/>
      </c>
      <c r="N731" s="35" t="str">
        <f>IF(Tabla20[[#This Row],[TIPO]]="Temporales",_xlfn.XLOOKUP(Tabla20[[#This Row],[NOMBRE Y APELLIDO]],TFECHAS[NOMBRE Y APELLIDO],TFECHAS[HASTA]),"")</f>
        <v/>
      </c>
      <c r="O731" s="39">
        <f>_xlfn.XLOOKUP(Tabla20[[#This Row],[COD]],TMES[COD],TMES[sbruto])</f>
        <v>10000</v>
      </c>
      <c r="P731" s="44">
        <f>_xlfn.XLOOKUP(Tabla20[[#This Row],[COD]],TMES[COD],TMES[ISR])</f>
        <v>0</v>
      </c>
      <c r="Q731" s="40">
        <f>_xlfn.XLOOKUP(Tabla20[[#This Row],[COD]],TMES[COD],TMES[SFS])</f>
        <v>304</v>
      </c>
      <c r="R731" s="40">
        <f>_xlfn.XLOOKUP(Tabla20[[#This Row],[COD]],TMES[COD],TMES[AFP])</f>
        <v>287</v>
      </c>
      <c r="S731" s="40">
        <f>Tabla20[[#This Row],[sbruto]]-SUM(Tabla20[[#This Row],[ISR]:[AFP]])-Tabla20[[#This Row],[sneto]]</f>
        <v>2487.4499999999998</v>
      </c>
      <c r="T731" s="40">
        <f>_xlfn.XLOOKUP(Tabla20[[#This Row],[COD]],TMES[COD],TMES[sneto])</f>
        <v>6921.55</v>
      </c>
      <c r="U731" s="28" t="str">
        <f>_xlfn.XLOOKUP(Tabla20[[#This Row],[cedula]],Tabla11[Numero Documento],Tabla11[GEN])</f>
        <v>M</v>
      </c>
      <c r="V731" s="29" t="str">
        <f>_xlfn.XLOOKUP(Tabla20[[#This Row],[cedula]],TMODELO[Numero Documento],TMODELO[Lugar Funciones Codigo])</f>
        <v>01.83.02.00.03</v>
      </c>
    </row>
    <row r="732" spans="1:22" hidden="1">
      <c r="A732" s="38" t="s">
        <v>3052</v>
      </c>
      <c r="B732" s="38" t="s">
        <v>11</v>
      </c>
      <c r="C732" s="38" t="s">
        <v>3102</v>
      </c>
      <c r="D732" s="38" t="str">
        <f>Tabla20[[#This Row],[cedula]]&amp;Tabla20[[#This Row],[ctapresup]]</f>
        <v>031006731062.1.1.1.01</v>
      </c>
      <c r="E732" s="38" t="s">
        <v>2658</v>
      </c>
      <c r="F732" s="38" t="str">
        <f>_xlfn.XLOOKUP(Tabla20[[#This Row],[cedula]],TMODELO[Numero Documento],TMODELO[Empleado])</f>
        <v>JOSEFINA DE LEON ESPINAL DE GONZALEZ</v>
      </c>
      <c r="G732" s="38" t="str">
        <f>_xlfn.XLOOKUP(Tabla20[[#This Row],[cedula]],TMODELO[Numero Documento],TMODELO[Cargo])</f>
        <v>ENCARGADA BIBLIOTECA</v>
      </c>
      <c r="H732" s="38" t="str">
        <f>_xlfn.XLOOKUP(Tabla20[[#This Row],[cedula]],TMODELO[Numero Documento],TMODELO[Lugar Funciones])</f>
        <v>CENTRO DE LA CULTURA DE SANTIAGO</v>
      </c>
      <c r="I732" s="45" t="str">
        <f>_xlfn.XLOOKUP(Tabla20[[#This Row],[cedula]],TCARRERA[CEDULA],TCARRERA[CATEGORIA DEL SERVIDOR],"")</f>
        <v/>
      </c>
      <c r="J732" s="45" t="str">
        <f>Tabla20[[#This Row],[TIPO]]</f>
        <v>FIJO</v>
      </c>
      <c r="K7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2" s="24" t="str">
        <f>IF(Tabla20[[#This Row],[CARRERA]]="CARRERA ADMINISTRATIVA",Tabla20[[#This Row],[CARRERA]],Tabla20[[#This Row],[STATUS]])</f>
        <v>FIJO</v>
      </c>
      <c r="M732" s="35" t="str">
        <f>IF(Tabla20[[#This Row],[TIPO]]="Temporales",_xlfn.XLOOKUP(Tabla20[[#This Row],[NOMBRE Y APELLIDO]],TFECHAS[NOMBRE Y APELLIDO],TFECHAS[DESDE]),"")</f>
        <v/>
      </c>
      <c r="N732" s="35" t="str">
        <f>IF(Tabla20[[#This Row],[TIPO]]="Temporales",_xlfn.XLOOKUP(Tabla20[[#This Row],[NOMBRE Y APELLIDO]],TFECHAS[NOMBRE Y APELLIDO],TFECHAS[HASTA]),"")</f>
        <v/>
      </c>
      <c r="O732" s="39">
        <f>_xlfn.XLOOKUP(Tabla20[[#This Row],[COD]],TMES[COD],TMES[sbruto])</f>
        <v>10000</v>
      </c>
      <c r="P732" s="44">
        <f>_xlfn.XLOOKUP(Tabla20[[#This Row],[COD]],TMES[COD],TMES[ISR])</f>
        <v>0</v>
      </c>
      <c r="Q732" s="42">
        <f>_xlfn.XLOOKUP(Tabla20[[#This Row],[COD]],TMES[COD],TMES[SFS])</f>
        <v>304</v>
      </c>
      <c r="R732" s="42">
        <f>_xlfn.XLOOKUP(Tabla20[[#This Row],[COD]],TMES[COD],TMES[AFP])</f>
        <v>287</v>
      </c>
      <c r="S732" s="40">
        <f>Tabla20[[#This Row],[sbruto]]-SUM(Tabla20[[#This Row],[ISR]:[AFP]])-Tabla20[[#This Row],[sneto]]</f>
        <v>75</v>
      </c>
      <c r="T732" s="42">
        <f>_xlfn.XLOOKUP(Tabla20[[#This Row],[COD]],TMES[COD],TMES[sneto])</f>
        <v>9334</v>
      </c>
      <c r="U732" s="28" t="str">
        <f>_xlfn.XLOOKUP(Tabla20[[#This Row],[cedula]],Tabla11[Numero Documento],Tabla11[GEN])</f>
        <v>F</v>
      </c>
      <c r="V732" s="29" t="str">
        <f>_xlfn.XLOOKUP(Tabla20[[#This Row],[cedula]],TMODELO[Numero Documento],TMODELO[Lugar Funciones Codigo])</f>
        <v>01.83.02.00.03</v>
      </c>
    </row>
    <row r="733" spans="1:22" hidden="1">
      <c r="A733" s="38" t="s">
        <v>3052</v>
      </c>
      <c r="B733" s="38" t="s">
        <v>11</v>
      </c>
      <c r="C733" s="38" t="s">
        <v>3102</v>
      </c>
      <c r="D733" s="38" t="str">
        <f>Tabla20[[#This Row],[cedula]]&amp;Tabla20[[#This Row],[ctapresup]]</f>
        <v>031000437222.1.1.1.01</v>
      </c>
      <c r="E733" s="38" t="s">
        <v>2667</v>
      </c>
      <c r="F733" s="38" t="str">
        <f>_xlfn.XLOOKUP(Tabla20[[#This Row],[cedula]],TMODELO[Numero Documento],TMODELO[Empleado])</f>
        <v>JULIAN ARMANDO RODRIGUEZ PEÑA</v>
      </c>
      <c r="G733" s="38" t="str">
        <f>_xlfn.XLOOKUP(Tabla20[[#This Row],[cedula]],TMODELO[Numero Documento],TMODELO[Cargo])</f>
        <v>MUSICO FOLKLORICO</v>
      </c>
      <c r="H733" s="38" t="str">
        <f>_xlfn.XLOOKUP(Tabla20[[#This Row],[cedula]],TMODELO[Numero Documento],TMODELO[Lugar Funciones])</f>
        <v>CENTRO DE LA CULTURA DE SANTIAGO</v>
      </c>
      <c r="I733" s="45" t="str">
        <f>_xlfn.XLOOKUP(Tabla20[[#This Row],[cedula]],TCARRERA[CEDULA],TCARRERA[CATEGORIA DEL SERVIDOR],"")</f>
        <v/>
      </c>
      <c r="J733" s="45" t="str">
        <f>Tabla20[[#This Row],[TIPO]]</f>
        <v>FIJO</v>
      </c>
      <c r="K73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3" s="24" t="str">
        <f>IF(Tabla20[[#This Row],[CARRERA]]="CARRERA ADMINISTRATIVA",Tabla20[[#This Row],[CARRERA]],Tabla20[[#This Row],[STATUS]])</f>
        <v>FIJO</v>
      </c>
      <c r="M733" s="35" t="str">
        <f>IF(Tabla20[[#This Row],[TIPO]]="Temporales",_xlfn.XLOOKUP(Tabla20[[#This Row],[NOMBRE Y APELLIDO]],TFECHAS[NOMBRE Y APELLIDO],TFECHAS[DESDE]),"")</f>
        <v/>
      </c>
      <c r="N733" s="35" t="str">
        <f>IF(Tabla20[[#This Row],[TIPO]]="Temporales",_xlfn.XLOOKUP(Tabla20[[#This Row],[NOMBRE Y APELLIDO]],TFECHAS[NOMBRE Y APELLIDO],TFECHAS[HASTA]),"")</f>
        <v/>
      </c>
      <c r="O733" s="39">
        <f>_xlfn.XLOOKUP(Tabla20[[#This Row],[COD]],TMES[COD],TMES[sbruto])</f>
        <v>10000</v>
      </c>
      <c r="P733" s="41">
        <f>_xlfn.XLOOKUP(Tabla20[[#This Row],[COD]],TMES[COD],TMES[ISR])</f>
        <v>0</v>
      </c>
      <c r="Q733" s="40">
        <f>_xlfn.XLOOKUP(Tabla20[[#This Row],[COD]],TMES[COD],TMES[SFS])</f>
        <v>304</v>
      </c>
      <c r="R733" s="40">
        <f>_xlfn.XLOOKUP(Tabla20[[#This Row],[COD]],TMES[COD],TMES[AFP])</f>
        <v>287</v>
      </c>
      <c r="S733" s="40">
        <f>Tabla20[[#This Row],[sbruto]]-SUM(Tabla20[[#This Row],[ISR]:[AFP]])-Tabla20[[#This Row],[sneto]]</f>
        <v>375</v>
      </c>
      <c r="T733" s="40">
        <f>_xlfn.XLOOKUP(Tabla20[[#This Row],[COD]],TMES[COD],TMES[sneto])</f>
        <v>9034</v>
      </c>
      <c r="U733" s="28" t="str">
        <f>_xlfn.XLOOKUP(Tabla20[[#This Row],[cedula]],Tabla11[Numero Documento],Tabla11[GEN])</f>
        <v>M</v>
      </c>
      <c r="V733" s="29" t="str">
        <f>_xlfn.XLOOKUP(Tabla20[[#This Row],[cedula]],TMODELO[Numero Documento],TMODELO[Lugar Funciones Codigo])</f>
        <v>01.83.02.00.03</v>
      </c>
    </row>
    <row r="734" spans="1:22" hidden="1">
      <c r="A734" s="38" t="s">
        <v>3052</v>
      </c>
      <c r="B734" s="38" t="s">
        <v>11</v>
      </c>
      <c r="C734" s="38" t="s">
        <v>3102</v>
      </c>
      <c r="D734" s="38" t="str">
        <f>Tabla20[[#This Row],[cedula]]&amp;Tabla20[[#This Row],[ctapresup]]</f>
        <v>047000423952.1.1.1.01</v>
      </c>
      <c r="E734" s="38" t="s">
        <v>2668</v>
      </c>
      <c r="F734" s="38" t="str">
        <f>_xlfn.XLOOKUP(Tabla20[[#This Row],[cedula]],TMODELO[Numero Documento],TMODELO[Empleado])</f>
        <v>JULIO GENARO CANELA CASTILLO</v>
      </c>
      <c r="G734" s="38" t="str">
        <f>_xlfn.XLOOKUP(Tabla20[[#This Row],[cedula]],TMODELO[Numero Documento],TMODELO[Cargo])</f>
        <v>MUSICO FOLKLORICO</v>
      </c>
      <c r="H734" s="38" t="str">
        <f>_xlfn.XLOOKUP(Tabla20[[#This Row],[cedula]],TMODELO[Numero Documento],TMODELO[Lugar Funciones])</f>
        <v>CENTRO DE LA CULTURA DE SANTIAGO</v>
      </c>
      <c r="I734" s="45" t="str">
        <f>_xlfn.XLOOKUP(Tabla20[[#This Row],[cedula]],TCARRERA[CEDULA],TCARRERA[CATEGORIA DEL SERVIDOR],"")</f>
        <v/>
      </c>
      <c r="J734" s="45" t="str">
        <f>Tabla20[[#This Row],[TIPO]]</f>
        <v>FIJO</v>
      </c>
      <c r="K7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4" s="24" t="str">
        <f>IF(Tabla20[[#This Row],[CARRERA]]="CARRERA ADMINISTRATIVA",Tabla20[[#This Row],[CARRERA]],Tabla20[[#This Row],[STATUS]])</f>
        <v>FIJO</v>
      </c>
      <c r="M734" s="35" t="str">
        <f>IF(Tabla20[[#This Row],[TIPO]]="Temporales",_xlfn.XLOOKUP(Tabla20[[#This Row],[NOMBRE Y APELLIDO]],TFECHAS[NOMBRE Y APELLIDO],TFECHAS[DESDE]),"")</f>
        <v/>
      </c>
      <c r="N734" s="35" t="str">
        <f>IF(Tabla20[[#This Row],[TIPO]]="Temporales",_xlfn.XLOOKUP(Tabla20[[#This Row],[NOMBRE Y APELLIDO]],TFECHAS[NOMBRE Y APELLIDO],TFECHAS[HASTA]),"")</f>
        <v/>
      </c>
      <c r="O734" s="39">
        <f>_xlfn.XLOOKUP(Tabla20[[#This Row],[COD]],TMES[COD],TMES[sbruto])</f>
        <v>10000</v>
      </c>
      <c r="P734" s="44">
        <f>_xlfn.XLOOKUP(Tabla20[[#This Row],[COD]],TMES[COD],TMES[ISR])</f>
        <v>0</v>
      </c>
      <c r="Q734" s="40">
        <f>_xlfn.XLOOKUP(Tabla20[[#This Row],[COD]],TMES[COD],TMES[SFS])</f>
        <v>304</v>
      </c>
      <c r="R734" s="40">
        <f>_xlfn.XLOOKUP(Tabla20[[#This Row],[COD]],TMES[COD],TMES[AFP])</f>
        <v>287</v>
      </c>
      <c r="S734" s="40">
        <f>Tabla20[[#This Row],[sbruto]]-SUM(Tabla20[[#This Row],[ISR]:[AFP]])-Tabla20[[#This Row],[sneto]]</f>
        <v>325</v>
      </c>
      <c r="T734" s="40">
        <f>_xlfn.XLOOKUP(Tabla20[[#This Row],[COD]],TMES[COD],TMES[sneto])</f>
        <v>9084</v>
      </c>
      <c r="U734" s="28" t="str">
        <f>_xlfn.XLOOKUP(Tabla20[[#This Row],[cedula]],Tabla11[Numero Documento],Tabla11[GEN])</f>
        <v>M</v>
      </c>
      <c r="V734" s="29" t="str">
        <f>_xlfn.XLOOKUP(Tabla20[[#This Row],[cedula]],TMODELO[Numero Documento],TMODELO[Lugar Funciones Codigo])</f>
        <v>01.83.02.00.03</v>
      </c>
    </row>
    <row r="735" spans="1:22" hidden="1">
      <c r="A735" s="38" t="s">
        <v>3052</v>
      </c>
      <c r="B735" s="38" t="s">
        <v>11</v>
      </c>
      <c r="C735" s="38" t="s">
        <v>3102</v>
      </c>
      <c r="D735" s="38" t="str">
        <f>Tabla20[[#This Row],[cedula]]&amp;Tabla20[[#This Row],[ctapresup]]</f>
        <v>031007196102.1.1.1.01</v>
      </c>
      <c r="E735" s="38" t="s">
        <v>2669</v>
      </c>
      <c r="F735" s="38" t="str">
        <f>_xlfn.XLOOKUP(Tabla20[[#This Row],[cedula]],TMODELO[Numero Documento],TMODELO[Empleado])</f>
        <v>JUSTO ANTONIO BATISTA TAVAREZ</v>
      </c>
      <c r="G735" s="38" t="str">
        <f>_xlfn.XLOOKUP(Tabla20[[#This Row],[cedula]],TMODELO[Numero Documento],TMODELO[Cargo])</f>
        <v>CONSERJE</v>
      </c>
      <c r="H735" s="38" t="str">
        <f>_xlfn.XLOOKUP(Tabla20[[#This Row],[cedula]],TMODELO[Numero Documento],TMODELO[Lugar Funciones])</f>
        <v>CENTRO DE LA CULTURA DE SANTIAGO</v>
      </c>
      <c r="I735" s="45" t="str">
        <f>_xlfn.XLOOKUP(Tabla20[[#This Row],[cedula]],TCARRERA[CEDULA],TCARRERA[CATEGORIA DEL SERVIDOR],"")</f>
        <v/>
      </c>
      <c r="J735" s="45" t="str">
        <f>Tabla20[[#This Row],[TIPO]]</f>
        <v>FIJO</v>
      </c>
      <c r="K7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35" s="24" t="str">
        <f>IF(Tabla20[[#This Row],[CARRERA]]="CARRERA ADMINISTRATIVA",Tabla20[[#This Row],[CARRERA]],Tabla20[[#This Row],[STATUS]])</f>
        <v>ESTATUTO SIMPLIFICADO</v>
      </c>
      <c r="M735" s="35" t="str">
        <f>IF(Tabla20[[#This Row],[TIPO]]="Temporales",_xlfn.XLOOKUP(Tabla20[[#This Row],[NOMBRE Y APELLIDO]],TFECHAS[NOMBRE Y APELLIDO],TFECHAS[DESDE]),"")</f>
        <v/>
      </c>
      <c r="N735" s="35" t="str">
        <f>IF(Tabla20[[#This Row],[TIPO]]="Temporales",_xlfn.XLOOKUP(Tabla20[[#This Row],[NOMBRE Y APELLIDO]],TFECHAS[NOMBRE Y APELLIDO],TFECHAS[HASTA]),"")</f>
        <v/>
      </c>
      <c r="O735" s="39">
        <f>_xlfn.XLOOKUP(Tabla20[[#This Row],[COD]],TMES[COD],TMES[sbruto])</f>
        <v>10000</v>
      </c>
      <c r="P735" s="41">
        <f>_xlfn.XLOOKUP(Tabla20[[#This Row],[COD]],TMES[COD],TMES[ISR])</f>
        <v>0</v>
      </c>
      <c r="Q735" s="40">
        <f>_xlfn.XLOOKUP(Tabla20[[#This Row],[COD]],TMES[COD],TMES[SFS])</f>
        <v>304</v>
      </c>
      <c r="R735" s="40">
        <f>_xlfn.XLOOKUP(Tabla20[[#This Row],[COD]],TMES[COD],TMES[AFP])</f>
        <v>287</v>
      </c>
      <c r="S735" s="40">
        <f>Tabla20[[#This Row],[sbruto]]-SUM(Tabla20[[#This Row],[ISR]:[AFP]])-Tabla20[[#This Row],[sneto]]</f>
        <v>25</v>
      </c>
      <c r="T735" s="40">
        <f>_xlfn.XLOOKUP(Tabla20[[#This Row],[COD]],TMES[COD],TMES[sneto])</f>
        <v>9384</v>
      </c>
      <c r="U735" s="28" t="str">
        <f>_xlfn.XLOOKUP(Tabla20[[#This Row],[cedula]],Tabla11[Numero Documento],Tabla11[GEN])</f>
        <v>M</v>
      </c>
      <c r="V735" s="29" t="str">
        <f>_xlfn.XLOOKUP(Tabla20[[#This Row],[cedula]],TMODELO[Numero Documento],TMODELO[Lugar Funciones Codigo])</f>
        <v>01.83.02.00.03</v>
      </c>
    </row>
    <row r="736" spans="1:22" hidden="1">
      <c r="A736" s="38" t="s">
        <v>3052</v>
      </c>
      <c r="B736" s="38" t="s">
        <v>11</v>
      </c>
      <c r="C736" s="38" t="s">
        <v>3102</v>
      </c>
      <c r="D736" s="38" t="str">
        <f>Tabla20[[#This Row],[cedula]]&amp;Tabla20[[#This Row],[ctapresup]]</f>
        <v>031019395552.1.1.1.01</v>
      </c>
      <c r="E736" s="38" t="s">
        <v>2678</v>
      </c>
      <c r="F736" s="38" t="str">
        <f>_xlfn.XLOOKUP(Tabla20[[#This Row],[cedula]],TMODELO[Numero Documento],TMODELO[Empleado])</f>
        <v>LORENZO DE JESUS SOSA TAVAREZ</v>
      </c>
      <c r="G736" s="38" t="str">
        <f>_xlfn.XLOOKUP(Tabla20[[#This Row],[cedula]],TMODELO[Numero Documento],TMODELO[Cargo])</f>
        <v>ACTOR</v>
      </c>
      <c r="H736" s="38" t="str">
        <f>_xlfn.XLOOKUP(Tabla20[[#This Row],[cedula]],TMODELO[Numero Documento],TMODELO[Lugar Funciones])</f>
        <v>CENTRO DE LA CULTURA DE SANTIAGO</v>
      </c>
      <c r="I736" s="45" t="str">
        <f>_xlfn.XLOOKUP(Tabla20[[#This Row],[cedula]],TCARRERA[CEDULA],TCARRERA[CATEGORIA DEL SERVIDOR],"")</f>
        <v/>
      </c>
      <c r="J736" s="45" t="str">
        <f>Tabla20[[#This Row],[TIPO]]</f>
        <v>FIJO</v>
      </c>
      <c r="K73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6" s="24" t="str">
        <f>IF(Tabla20[[#This Row],[CARRERA]]="CARRERA ADMINISTRATIVA",Tabla20[[#This Row],[CARRERA]],Tabla20[[#This Row],[STATUS]])</f>
        <v>FIJO</v>
      </c>
      <c r="M736" s="35" t="str">
        <f>IF(Tabla20[[#This Row],[TIPO]]="Temporales",_xlfn.XLOOKUP(Tabla20[[#This Row],[NOMBRE Y APELLIDO]],TFECHAS[NOMBRE Y APELLIDO],TFECHAS[DESDE]),"")</f>
        <v/>
      </c>
      <c r="N736" s="35" t="str">
        <f>IF(Tabla20[[#This Row],[TIPO]]="Temporales",_xlfn.XLOOKUP(Tabla20[[#This Row],[NOMBRE Y APELLIDO]],TFECHAS[NOMBRE Y APELLIDO],TFECHAS[HASTA]),"")</f>
        <v/>
      </c>
      <c r="O736" s="39">
        <f>_xlfn.XLOOKUP(Tabla20[[#This Row],[COD]],TMES[COD],TMES[sbruto])</f>
        <v>10000</v>
      </c>
      <c r="P736" s="41">
        <f>_xlfn.XLOOKUP(Tabla20[[#This Row],[COD]],TMES[COD],TMES[ISR])</f>
        <v>0</v>
      </c>
      <c r="Q736" s="40">
        <f>_xlfn.XLOOKUP(Tabla20[[#This Row],[COD]],TMES[COD],TMES[SFS])</f>
        <v>304</v>
      </c>
      <c r="R736" s="40">
        <f>_xlfn.XLOOKUP(Tabla20[[#This Row],[COD]],TMES[COD],TMES[AFP])</f>
        <v>287</v>
      </c>
      <c r="S736" s="40">
        <f>Tabla20[[#This Row],[sbruto]]-SUM(Tabla20[[#This Row],[ISR]:[AFP]])-Tabla20[[#This Row],[sneto]]</f>
        <v>375</v>
      </c>
      <c r="T736" s="40">
        <f>_xlfn.XLOOKUP(Tabla20[[#This Row],[COD]],TMES[COD],TMES[sneto])</f>
        <v>9034</v>
      </c>
      <c r="U736" s="28" t="str">
        <f>_xlfn.XLOOKUP(Tabla20[[#This Row],[cedula]],Tabla11[Numero Documento],Tabla11[GEN])</f>
        <v>M</v>
      </c>
      <c r="V736" s="29" t="str">
        <f>_xlfn.XLOOKUP(Tabla20[[#This Row],[cedula]],TMODELO[Numero Documento],TMODELO[Lugar Funciones Codigo])</f>
        <v>01.83.02.00.03</v>
      </c>
    </row>
    <row r="737" spans="1:22" hidden="1">
      <c r="A737" s="38" t="s">
        <v>3052</v>
      </c>
      <c r="B737" s="38" t="s">
        <v>11</v>
      </c>
      <c r="C737" s="38" t="s">
        <v>3102</v>
      </c>
      <c r="D737" s="38" t="str">
        <f>Tabla20[[#This Row],[cedula]]&amp;Tabla20[[#This Row],[ctapresup]]</f>
        <v>031004730772.1.1.1.01</v>
      </c>
      <c r="E737" s="38" t="s">
        <v>2682</v>
      </c>
      <c r="F737" s="38" t="str">
        <f>_xlfn.XLOOKUP(Tabla20[[#This Row],[cedula]],TMODELO[Numero Documento],TMODELO[Empleado])</f>
        <v>LUIS ANTONIO MONCION PICHARDO</v>
      </c>
      <c r="G737" s="38" t="str">
        <f>_xlfn.XLOOKUP(Tabla20[[#This Row],[cedula]],TMODELO[Numero Documento],TMODELO[Cargo])</f>
        <v>TECNICO</v>
      </c>
      <c r="H737" s="38" t="str">
        <f>_xlfn.XLOOKUP(Tabla20[[#This Row],[cedula]],TMODELO[Numero Documento],TMODELO[Lugar Funciones])</f>
        <v>CENTRO DE LA CULTURA DE SANTIAGO</v>
      </c>
      <c r="I737" s="45" t="str">
        <f>_xlfn.XLOOKUP(Tabla20[[#This Row],[cedula]],TCARRERA[CEDULA],TCARRERA[CATEGORIA DEL SERVIDOR],"")</f>
        <v/>
      </c>
      <c r="J737" s="45" t="str">
        <f>Tabla20[[#This Row],[TIPO]]</f>
        <v>FIJO</v>
      </c>
      <c r="K73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7" s="24" t="str">
        <f>IF(Tabla20[[#This Row],[CARRERA]]="CARRERA ADMINISTRATIVA",Tabla20[[#This Row],[CARRERA]],Tabla20[[#This Row],[STATUS]])</f>
        <v>FIJO</v>
      </c>
      <c r="M737" s="35" t="str">
        <f>IF(Tabla20[[#This Row],[TIPO]]="Temporales",_xlfn.XLOOKUP(Tabla20[[#This Row],[NOMBRE Y APELLIDO]],TFECHAS[NOMBRE Y APELLIDO],TFECHAS[DESDE]),"")</f>
        <v/>
      </c>
      <c r="N737" s="35" t="str">
        <f>IF(Tabla20[[#This Row],[TIPO]]="Temporales",_xlfn.XLOOKUP(Tabla20[[#This Row],[NOMBRE Y APELLIDO]],TFECHAS[NOMBRE Y APELLIDO],TFECHAS[HASTA]),"")</f>
        <v/>
      </c>
      <c r="O737" s="39">
        <f>_xlfn.XLOOKUP(Tabla20[[#This Row],[COD]],TMES[COD],TMES[sbruto])</f>
        <v>10000</v>
      </c>
      <c r="P737" s="44">
        <f>_xlfn.XLOOKUP(Tabla20[[#This Row],[COD]],TMES[COD],TMES[ISR])</f>
        <v>0</v>
      </c>
      <c r="Q737" s="40">
        <f>_xlfn.XLOOKUP(Tabla20[[#This Row],[COD]],TMES[COD],TMES[SFS])</f>
        <v>304</v>
      </c>
      <c r="R737" s="40">
        <f>_xlfn.XLOOKUP(Tabla20[[#This Row],[COD]],TMES[COD],TMES[AFP])</f>
        <v>287</v>
      </c>
      <c r="S737" s="40">
        <f>Tabla20[[#This Row],[sbruto]]-SUM(Tabla20[[#This Row],[ISR]:[AFP]])-Tabla20[[#This Row],[sneto]]</f>
        <v>375</v>
      </c>
      <c r="T737" s="40">
        <f>_xlfn.XLOOKUP(Tabla20[[#This Row],[COD]],TMES[COD],TMES[sneto])</f>
        <v>9034</v>
      </c>
      <c r="U737" s="28" t="str">
        <f>_xlfn.XLOOKUP(Tabla20[[#This Row],[cedula]],Tabla11[Numero Documento],Tabla11[GEN])</f>
        <v>M</v>
      </c>
      <c r="V737" s="29" t="str">
        <f>_xlfn.XLOOKUP(Tabla20[[#This Row],[cedula]],TMODELO[Numero Documento],TMODELO[Lugar Funciones Codigo])</f>
        <v>01.83.02.00.03</v>
      </c>
    </row>
    <row r="738" spans="1:22" hidden="1">
      <c r="A738" s="38" t="s">
        <v>3052</v>
      </c>
      <c r="B738" s="38" t="s">
        <v>11</v>
      </c>
      <c r="C738" s="38" t="s">
        <v>3102</v>
      </c>
      <c r="D738" s="38" t="str">
        <f>Tabla20[[#This Row],[cedula]]&amp;Tabla20[[#This Row],[ctapresup]]</f>
        <v>031003436272.1.1.1.01</v>
      </c>
      <c r="E738" s="38" t="s">
        <v>2696</v>
      </c>
      <c r="F738" s="38" t="str">
        <f>_xlfn.XLOOKUP(Tabla20[[#This Row],[cedula]],TMODELO[Numero Documento],TMODELO[Empleado])</f>
        <v>NELSON YOANIS TINEO DEL MONTE</v>
      </c>
      <c r="G738" s="38" t="str">
        <f>_xlfn.XLOOKUP(Tabla20[[#This Row],[cedula]],TMODELO[Numero Documento],TMODELO[Cargo])</f>
        <v>MANTENIMIENTO</v>
      </c>
      <c r="H738" s="38" t="str">
        <f>_xlfn.XLOOKUP(Tabla20[[#This Row],[cedula]],TMODELO[Numero Documento],TMODELO[Lugar Funciones])</f>
        <v>CENTRO DE LA CULTURA DE SANTIAGO</v>
      </c>
      <c r="I738" s="45" t="str">
        <f>_xlfn.XLOOKUP(Tabla20[[#This Row],[cedula]],TCARRERA[CEDULA],TCARRERA[CATEGORIA DEL SERVIDOR],"")</f>
        <v/>
      </c>
      <c r="J738" s="45" t="str">
        <f>Tabla20[[#This Row],[TIPO]]</f>
        <v>FIJO</v>
      </c>
      <c r="K7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8" s="24" t="str">
        <f>IF(Tabla20[[#This Row],[CARRERA]]="CARRERA ADMINISTRATIVA",Tabla20[[#This Row],[CARRERA]],Tabla20[[#This Row],[STATUS]])</f>
        <v>FIJO</v>
      </c>
      <c r="M738" s="35" t="str">
        <f>IF(Tabla20[[#This Row],[TIPO]]="Temporales",_xlfn.XLOOKUP(Tabla20[[#This Row],[NOMBRE Y APELLIDO]],TFECHAS[NOMBRE Y APELLIDO],TFECHAS[DESDE]),"")</f>
        <v/>
      </c>
      <c r="N738" s="35" t="str">
        <f>IF(Tabla20[[#This Row],[TIPO]]="Temporales",_xlfn.XLOOKUP(Tabla20[[#This Row],[NOMBRE Y APELLIDO]],TFECHAS[NOMBRE Y APELLIDO],TFECHAS[HASTA]),"")</f>
        <v/>
      </c>
      <c r="O738" s="39">
        <f>_xlfn.XLOOKUP(Tabla20[[#This Row],[COD]],TMES[COD],TMES[sbruto])</f>
        <v>10000</v>
      </c>
      <c r="P738" s="44">
        <f>_xlfn.XLOOKUP(Tabla20[[#This Row],[COD]],TMES[COD],TMES[ISR])</f>
        <v>0</v>
      </c>
      <c r="Q738" s="40">
        <f>_xlfn.XLOOKUP(Tabla20[[#This Row],[COD]],TMES[COD],TMES[SFS])</f>
        <v>304</v>
      </c>
      <c r="R738" s="40">
        <f>_xlfn.XLOOKUP(Tabla20[[#This Row],[COD]],TMES[COD],TMES[AFP])</f>
        <v>287</v>
      </c>
      <c r="S738" s="40">
        <f>Tabla20[[#This Row],[sbruto]]-SUM(Tabla20[[#This Row],[ISR]:[AFP]])-Tabla20[[#This Row],[sneto]]</f>
        <v>575</v>
      </c>
      <c r="T738" s="40">
        <f>_xlfn.XLOOKUP(Tabla20[[#This Row],[COD]],TMES[COD],TMES[sneto])</f>
        <v>8834</v>
      </c>
      <c r="U738" s="28" t="str">
        <f>_xlfn.XLOOKUP(Tabla20[[#This Row],[cedula]],Tabla11[Numero Documento],Tabla11[GEN])</f>
        <v>M</v>
      </c>
      <c r="V738" s="29" t="str">
        <f>_xlfn.XLOOKUP(Tabla20[[#This Row],[cedula]],TMODELO[Numero Documento],TMODELO[Lugar Funciones Codigo])</f>
        <v>01.83.02.00.03</v>
      </c>
    </row>
    <row r="739" spans="1:22" hidden="1">
      <c r="A739" s="38" t="s">
        <v>3052</v>
      </c>
      <c r="B739" s="38" t="s">
        <v>11</v>
      </c>
      <c r="C739" s="38" t="s">
        <v>3102</v>
      </c>
      <c r="D739" s="38" t="str">
        <f>Tabla20[[#This Row],[cedula]]&amp;Tabla20[[#This Row],[ctapresup]]</f>
        <v>031029901102.1.1.1.01</v>
      </c>
      <c r="E739" s="38" t="s">
        <v>1561</v>
      </c>
      <c r="F739" s="38" t="str">
        <f>_xlfn.XLOOKUP(Tabla20[[#This Row],[cedula]],TMODELO[Numero Documento],TMODELO[Empleado])</f>
        <v>RAFAELA ELENA AZCONA VASQUEZ</v>
      </c>
      <c r="G739" s="38" t="str">
        <f>_xlfn.XLOOKUP(Tabla20[[#This Row],[cedula]],TMODELO[Numero Documento],TMODELO[Cargo])</f>
        <v>CONSERJE</v>
      </c>
      <c r="H739" s="38" t="str">
        <f>_xlfn.XLOOKUP(Tabla20[[#This Row],[cedula]],TMODELO[Numero Documento],TMODELO[Lugar Funciones])</f>
        <v>CENTRO DE LA CULTURA DE SANTIAGO</v>
      </c>
      <c r="I739" s="45" t="str">
        <f>_xlfn.XLOOKUP(Tabla20[[#This Row],[cedula]],TCARRERA[CEDULA],TCARRERA[CATEGORIA DEL SERVIDOR],"")</f>
        <v>CARRERA ADMINISTRATIVA</v>
      </c>
      <c r="J739" s="45" t="str">
        <f>Tabla20[[#This Row],[TIPO]]</f>
        <v>FIJO</v>
      </c>
      <c r="K73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39" s="31" t="str">
        <f>IF(Tabla20[[#This Row],[CARRERA]]="CARRERA ADMINISTRATIVA",Tabla20[[#This Row],[CARRERA]],Tabla20[[#This Row],[STATUS]])</f>
        <v>CARRERA ADMINISTRATIVA</v>
      </c>
      <c r="M739" s="34" t="str">
        <f>IF(Tabla20[[#This Row],[TIPO]]="Temporales",_xlfn.XLOOKUP(Tabla20[[#This Row],[NOMBRE Y APELLIDO]],TFECHAS[NOMBRE Y APELLIDO],TFECHAS[DESDE]),"")</f>
        <v/>
      </c>
      <c r="N739" s="34" t="str">
        <f>IF(Tabla20[[#This Row],[TIPO]]="Temporales",_xlfn.XLOOKUP(Tabla20[[#This Row],[NOMBRE Y APELLIDO]],TFECHAS[NOMBRE Y APELLIDO],TFECHAS[HASTA]),"")</f>
        <v/>
      </c>
      <c r="O739" s="39">
        <f>_xlfn.XLOOKUP(Tabla20[[#This Row],[COD]],TMES[COD],TMES[sbruto])</f>
        <v>10000</v>
      </c>
      <c r="P739" s="41">
        <f>_xlfn.XLOOKUP(Tabla20[[#This Row],[COD]],TMES[COD],TMES[ISR])</f>
        <v>0</v>
      </c>
      <c r="Q739" s="40">
        <f>_xlfn.XLOOKUP(Tabla20[[#This Row],[COD]],TMES[COD],TMES[SFS])</f>
        <v>304</v>
      </c>
      <c r="R739" s="40">
        <f>_xlfn.XLOOKUP(Tabla20[[#This Row],[COD]],TMES[COD],TMES[AFP])</f>
        <v>287</v>
      </c>
      <c r="S739" s="40">
        <f>Tabla20[[#This Row],[sbruto]]-SUM(Tabla20[[#This Row],[ISR]:[AFP]])-Tabla20[[#This Row],[sneto]]</f>
        <v>1887.4499999999998</v>
      </c>
      <c r="T739" s="40">
        <f>_xlfn.XLOOKUP(Tabla20[[#This Row],[COD]],TMES[COD],TMES[sneto])</f>
        <v>7521.55</v>
      </c>
      <c r="U739" s="28" t="str">
        <f>_xlfn.XLOOKUP(Tabla20[[#This Row],[cedula]],Tabla11[Numero Documento],Tabla11[GEN])</f>
        <v>F</v>
      </c>
      <c r="V739" s="29" t="str">
        <f>_xlfn.XLOOKUP(Tabla20[[#This Row],[cedula]],TMODELO[Numero Documento],TMODELO[Lugar Funciones Codigo])</f>
        <v>01.83.02.00.03</v>
      </c>
    </row>
    <row r="740" spans="1:22" hidden="1">
      <c r="A740" s="38" t="s">
        <v>3052</v>
      </c>
      <c r="B740" s="38" t="s">
        <v>11</v>
      </c>
      <c r="C740" s="38" t="s">
        <v>3102</v>
      </c>
      <c r="D740" s="38" t="str">
        <f>Tabla20[[#This Row],[cedula]]&amp;Tabla20[[#This Row],[ctapresup]]</f>
        <v>031002210212.1.1.1.01</v>
      </c>
      <c r="E740" s="38" t="s">
        <v>1564</v>
      </c>
      <c r="F740" s="38" t="str">
        <f>_xlfn.XLOOKUP(Tabla20[[#This Row],[cedula]],TMODELO[Numero Documento],TMODELO[Empleado])</f>
        <v>RAMONA CONCEPCION LIRIANO</v>
      </c>
      <c r="G740" s="38" t="str">
        <f>_xlfn.XLOOKUP(Tabla20[[#This Row],[cedula]],TMODELO[Numero Documento],TMODELO[Cargo])</f>
        <v>ACTRIZ</v>
      </c>
      <c r="H740" s="38" t="str">
        <f>_xlfn.XLOOKUP(Tabla20[[#This Row],[cedula]],TMODELO[Numero Documento],TMODELO[Lugar Funciones])</f>
        <v>CENTRO DE LA CULTURA DE SANTIAGO</v>
      </c>
      <c r="I740" s="45" t="str">
        <f>_xlfn.XLOOKUP(Tabla20[[#This Row],[cedula]],TCARRERA[CEDULA],TCARRERA[CATEGORIA DEL SERVIDOR],"")</f>
        <v>CARRERA ADMINISTRATIVA</v>
      </c>
      <c r="J740" s="45" t="str">
        <f>Tabla20[[#This Row],[TIPO]]</f>
        <v>FIJO</v>
      </c>
      <c r="K7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0" s="24" t="str">
        <f>IF(Tabla20[[#This Row],[CARRERA]]="CARRERA ADMINISTRATIVA",Tabla20[[#This Row],[CARRERA]],Tabla20[[#This Row],[STATUS]])</f>
        <v>CARRERA ADMINISTRATIVA</v>
      </c>
      <c r="M740" s="35" t="str">
        <f>IF(Tabla20[[#This Row],[TIPO]]="Temporales",_xlfn.XLOOKUP(Tabla20[[#This Row],[NOMBRE Y APELLIDO]],TFECHAS[NOMBRE Y APELLIDO],TFECHAS[DESDE]),"")</f>
        <v/>
      </c>
      <c r="N740" s="35" t="str">
        <f>IF(Tabla20[[#This Row],[TIPO]]="Temporales",_xlfn.XLOOKUP(Tabla20[[#This Row],[NOMBRE Y APELLIDO]],TFECHAS[NOMBRE Y APELLIDO],TFECHAS[HASTA]),"")</f>
        <v/>
      </c>
      <c r="O740" s="39">
        <f>_xlfn.XLOOKUP(Tabla20[[#This Row],[COD]],TMES[COD],TMES[sbruto])</f>
        <v>10000</v>
      </c>
      <c r="P740" s="44">
        <f>_xlfn.XLOOKUP(Tabla20[[#This Row],[COD]],TMES[COD],TMES[ISR])</f>
        <v>0</v>
      </c>
      <c r="Q740" s="40">
        <f>_xlfn.XLOOKUP(Tabla20[[#This Row],[COD]],TMES[COD],TMES[SFS])</f>
        <v>304</v>
      </c>
      <c r="R740" s="40">
        <f>_xlfn.XLOOKUP(Tabla20[[#This Row],[COD]],TMES[COD],TMES[AFP])</f>
        <v>287</v>
      </c>
      <c r="S740" s="40">
        <f>Tabla20[[#This Row],[sbruto]]-SUM(Tabla20[[#This Row],[ISR]:[AFP]])-Tabla20[[#This Row],[sneto]]</f>
        <v>75</v>
      </c>
      <c r="T740" s="40">
        <f>_xlfn.XLOOKUP(Tabla20[[#This Row],[COD]],TMES[COD],TMES[sneto])</f>
        <v>9334</v>
      </c>
      <c r="U740" s="28" t="str">
        <f>_xlfn.XLOOKUP(Tabla20[[#This Row],[cedula]],Tabla11[Numero Documento],Tabla11[GEN])</f>
        <v>F</v>
      </c>
      <c r="V740" s="29" t="str">
        <f>_xlfn.XLOOKUP(Tabla20[[#This Row],[cedula]],TMODELO[Numero Documento],TMODELO[Lugar Funciones Codigo])</f>
        <v>01.83.02.00.03</v>
      </c>
    </row>
    <row r="741" spans="1:22" hidden="1">
      <c r="A741" s="38" t="s">
        <v>3052</v>
      </c>
      <c r="B741" s="38" t="s">
        <v>11</v>
      </c>
      <c r="C741" s="38" t="s">
        <v>3102</v>
      </c>
      <c r="D741" s="38" t="str">
        <f>Tabla20[[#This Row],[cedula]]&amp;Tabla20[[#This Row],[ctapresup]]</f>
        <v>031011792512.1.1.1.01</v>
      </c>
      <c r="E741" s="38" t="s">
        <v>2711</v>
      </c>
      <c r="F741" s="38" t="str">
        <f>_xlfn.XLOOKUP(Tabla20[[#This Row],[cedula]],TMODELO[Numero Documento],TMODELO[Empleado])</f>
        <v>ROBERTO ANTONIO SOSA TEJADA</v>
      </c>
      <c r="G741" s="38" t="str">
        <f>_xlfn.XLOOKUP(Tabla20[[#This Row],[cedula]],TMODELO[Numero Documento],TMODELO[Cargo])</f>
        <v>ACTOR</v>
      </c>
      <c r="H741" s="38" t="str">
        <f>_xlfn.XLOOKUP(Tabla20[[#This Row],[cedula]],TMODELO[Numero Documento],TMODELO[Lugar Funciones])</f>
        <v>CENTRO DE LA CULTURA DE SANTIAGO</v>
      </c>
      <c r="I741" s="45" t="str">
        <f>_xlfn.XLOOKUP(Tabla20[[#This Row],[cedula]],TCARRERA[CEDULA],TCARRERA[CATEGORIA DEL SERVIDOR],"")</f>
        <v/>
      </c>
      <c r="J741" s="45" t="str">
        <f>Tabla20[[#This Row],[TIPO]]</f>
        <v>FIJO</v>
      </c>
      <c r="K7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1" s="24" t="str">
        <f>IF(Tabla20[[#This Row],[CARRERA]]="CARRERA ADMINISTRATIVA",Tabla20[[#This Row],[CARRERA]],Tabla20[[#This Row],[STATUS]])</f>
        <v>FIJO</v>
      </c>
      <c r="M741" s="35" t="str">
        <f>IF(Tabla20[[#This Row],[TIPO]]="Temporales",_xlfn.XLOOKUP(Tabla20[[#This Row],[NOMBRE Y APELLIDO]],TFECHAS[NOMBRE Y APELLIDO],TFECHAS[DESDE]),"")</f>
        <v/>
      </c>
      <c r="N741" s="35" t="str">
        <f>IF(Tabla20[[#This Row],[TIPO]]="Temporales",_xlfn.XLOOKUP(Tabla20[[#This Row],[NOMBRE Y APELLIDO]],TFECHAS[NOMBRE Y APELLIDO],TFECHAS[HASTA]),"")</f>
        <v/>
      </c>
      <c r="O741" s="39">
        <f>_xlfn.XLOOKUP(Tabla20[[#This Row],[COD]],TMES[COD],TMES[sbruto])</f>
        <v>10000</v>
      </c>
      <c r="P741" s="41">
        <f>_xlfn.XLOOKUP(Tabla20[[#This Row],[COD]],TMES[COD],TMES[ISR])</f>
        <v>0</v>
      </c>
      <c r="Q741" s="40">
        <f>_xlfn.XLOOKUP(Tabla20[[#This Row],[COD]],TMES[COD],TMES[SFS])</f>
        <v>304</v>
      </c>
      <c r="R741" s="40">
        <f>_xlfn.XLOOKUP(Tabla20[[#This Row],[COD]],TMES[COD],TMES[AFP])</f>
        <v>287</v>
      </c>
      <c r="S741" s="40">
        <f>Tabla20[[#This Row],[sbruto]]-SUM(Tabla20[[#This Row],[ISR]:[AFP]])-Tabla20[[#This Row],[sneto]]</f>
        <v>2487.4499999999998</v>
      </c>
      <c r="T741" s="40">
        <f>_xlfn.XLOOKUP(Tabla20[[#This Row],[COD]],TMES[COD],TMES[sneto])</f>
        <v>6921.55</v>
      </c>
      <c r="U741" s="28" t="str">
        <f>_xlfn.XLOOKUP(Tabla20[[#This Row],[cedula]],Tabla11[Numero Documento],Tabla11[GEN])</f>
        <v>M</v>
      </c>
      <c r="V741" s="29" t="str">
        <f>_xlfn.XLOOKUP(Tabla20[[#This Row],[cedula]],TMODELO[Numero Documento],TMODELO[Lugar Funciones Codigo])</f>
        <v>01.83.02.00.03</v>
      </c>
    </row>
    <row r="742" spans="1:22" hidden="1">
      <c r="A742" s="38" t="s">
        <v>3052</v>
      </c>
      <c r="B742" s="38" t="s">
        <v>11</v>
      </c>
      <c r="C742" s="38" t="s">
        <v>3102</v>
      </c>
      <c r="D742" s="38" t="str">
        <f>Tabla20[[#This Row],[cedula]]&amp;Tabla20[[#This Row],[ctapresup]]</f>
        <v>402270632412.1.1.1.01</v>
      </c>
      <c r="E742" s="38" t="s">
        <v>2721</v>
      </c>
      <c r="F742" s="38" t="str">
        <f>_xlfn.XLOOKUP(Tabla20[[#This Row],[cedula]],TMODELO[Numero Documento],TMODELO[Empleado])</f>
        <v>TATIANA MARIA MEJIA PABLO</v>
      </c>
      <c r="G742" s="38" t="str">
        <f>_xlfn.XLOOKUP(Tabla20[[#This Row],[cedula]],TMODELO[Numero Documento],TMODELO[Cargo])</f>
        <v>ACOMODADOR (A)</v>
      </c>
      <c r="H742" s="38" t="str">
        <f>_xlfn.XLOOKUP(Tabla20[[#This Row],[cedula]],TMODELO[Numero Documento],TMODELO[Lugar Funciones])</f>
        <v>CENTRO DE LA CULTURA DE SANTIAGO</v>
      </c>
      <c r="I742" s="45" t="str">
        <f>_xlfn.XLOOKUP(Tabla20[[#This Row],[cedula]],TCARRERA[CEDULA],TCARRERA[CATEGORIA DEL SERVIDOR],"")</f>
        <v/>
      </c>
      <c r="J742" s="45" t="str">
        <f>Tabla20[[#This Row],[TIPO]]</f>
        <v>FIJO</v>
      </c>
      <c r="K74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2" s="24" t="str">
        <f>IF(Tabla20[[#This Row],[CARRERA]]="CARRERA ADMINISTRATIVA",Tabla20[[#This Row],[CARRERA]],Tabla20[[#This Row],[STATUS]])</f>
        <v>FIJO</v>
      </c>
      <c r="M742" s="35" t="str">
        <f>IF(Tabla20[[#This Row],[TIPO]]="Temporales",_xlfn.XLOOKUP(Tabla20[[#This Row],[NOMBRE Y APELLIDO]],TFECHAS[NOMBRE Y APELLIDO],TFECHAS[DESDE]),"")</f>
        <v/>
      </c>
      <c r="N742" s="35" t="str">
        <f>IF(Tabla20[[#This Row],[TIPO]]="Temporales",_xlfn.XLOOKUP(Tabla20[[#This Row],[NOMBRE Y APELLIDO]],TFECHAS[NOMBRE Y APELLIDO],TFECHAS[HASTA]),"")</f>
        <v/>
      </c>
      <c r="O742" s="39">
        <f>_xlfn.XLOOKUP(Tabla20[[#This Row],[COD]],TMES[COD],TMES[sbruto])</f>
        <v>10000</v>
      </c>
      <c r="P742" s="44">
        <f>_xlfn.XLOOKUP(Tabla20[[#This Row],[COD]],TMES[COD],TMES[ISR])</f>
        <v>0</v>
      </c>
      <c r="Q742" s="40">
        <f>_xlfn.XLOOKUP(Tabla20[[#This Row],[COD]],TMES[COD],TMES[SFS])</f>
        <v>304</v>
      </c>
      <c r="R742" s="40">
        <f>_xlfn.XLOOKUP(Tabla20[[#This Row],[COD]],TMES[COD],TMES[AFP])</f>
        <v>287</v>
      </c>
      <c r="S742" s="40">
        <f>Tabla20[[#This Row],[sbruto]]-SUM(Tabla20[[#This Row],[ISR]:[AFP]])-Tabla20[[#This Row],[sneto]]</f>
        <v>25</v>
      </c>
      <c r="T742" s="40">
        <f>_xlfn.XLOOKUP(Tabla20[[#This Row],[COD]],TMES[COD],TMES[sneto])</f>
        <v>9384</v>
      </c>
      <c r="U742" s="28" t="str">
        <f>_xlfn.XLOOKUP(Tabla20[[#This Row],[cedula]],Tabla11[Numero Documento],Tabla11[GEN])</f>
        <v>F</v>
      </c>
      <c r="V742" s="29" t="str">
        <f>_xlfn.XLOOKUP(Tabla20[[#This Row],[cedula]],TMODELO[Numero Documento],TMODELO[Lugar Funciones Codigo])</f>
        <v>01.83.02.00.03</v>
      </c>
    </row>
    <row r="743" spans="1:22" hidden="1">
      <c r="A743" s="38" t="s">
        <v>3052</v>
      </c>
      <c r="B743" s="38" t="s">
        <v>11</v>
      </c>
      <c r="C743" s="38" t="s">
        <v>3102</v>
      </c>
      <c r="D743" s="38" t="str">
        <f>Tabla20[[#This Row],[cedula]]&amp;Tabla20[[#This Row],[ctapresup]]</f>
        <v>031032686802.1.1.1.01</v>
      </c>
      <c r="E743" s="38" t="s">
        <v>2737</v>
      </c>
      <c r="F743" s="38" t="str">
        <f>_xlfn.XLOOKUP(Tabla20[[#This Row],[cedula]],TMODELO[Numero Documento],TMODELO[Empleado])</f>
        <v>YEIMY MARGARITA GARCIA ALMONTE</v>
      </c>
      <c r="G743" s="38" t="str">
        <f>_xlfn.XLOOKUP(Tabla20[[#This Row],[cedula]],TMODELO[Numero Documento],TMODELO[Cargo])</f>
        <v>CONSERJE</v>
      </c>
      <c r="H743" s="38" t="str">
        <f>_xlfn.XLOOKUP(Tabla20[[#This Row],[cedula]],TMODELO[Numero Documento],TMODELO[Lugar Funciones])</f>
        <v>CENTRO DE LA CULTURA DE SANTIAGO</v>
      </c>
      <c r="I743" s="45" t="str">
        <f>_xlfn.XLOOKUP(Tabla20[[#This Row],[cedula]],TCARRERA[CEDULA],TCARRERA[CATEGORIA DEL SERVIDOR],"")</f>
        <v/>
      </c>
      <c r="J743" s="45" t="str">
        <f>Tabla20[[#This Row],[TIPO]]</f>
        <v>FIJO</v>
      </c>
      <c r="K7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43" s="24" t="str">
        <f>IF(Tabla20[[#This Row],[CARRERA]]="CARRERA ADMINISTRATIVA",Tabla20[[#This Row],[CARRERA]],Tabla20[[#This Row],[STATUS]])</f>
        <v>ESTATUTO SIMPLIFICADO</v>
      </c>
      <c r="M743" s="35" t="str">
        <f>IF(Tabla20[[#This Row],[TIPO]]="Temporales",_xlfn.XLOOKUP(Tabla20[[#This Row],[NOMBRE Y APELLIDO]],TFECHAS[NOMBRE Y APELLIDO],TFECHAS[DESDE]),"")</f>
        <v/>
      </c>
      <c r="N743" s="35" t="str">
        <f>IF(Tabla20[[#This Row],[TIPO]]="Temporales",_xlfn.XLOOKUP(Tabla20[[#This Row],[NOMBRE Y APELLIDO]],TFECHAS[NOMBRE Y APELLIDO],TFECHAS[HASTA]),"")</f>
        <v/>
      </c>
      <c r="O743" s="39">
        <f>_xlfn.XLOOKUP(Tabla20[[#This Row],[COD]],TMES[COD],TMES[sbruto])</f>
        <v>10000</v>
      </c>
      <c r="P743" s="42">
        <f>_xlfn.XLOOKUP(Tabla20[[#This Row],[COD]],TMES[COD],TMES[ISR])</f>
        <v>0</v>
      </c>
      <c r="Q743" s="40">
        <f>_xlfn.XLOOKUP(Tabla20[[#This Row],[COD]],TMES[COD],TMES[SFS])</f>
        <v>304</v>
      </c>
      <c r="R743" s="40">
        <f>_xlfn.XLOOKUP(Tabla20[[#This Row],[COD]],TMES[COD],TMES[AFP])</f>
        <v>287</v>
      </c>
      <c r="S743" s="40">
        <f>Tabla20[[#This Row],[sbruto]]-SUM(Tabla20[[#This Row],[ISR]:[AFP]])-Tabla20[[#This Row],[sneto]]</f>
        <v>25</v>
      </c>
      <c r="T743" s="40">
        <f>_xlfn.XLOOKUP(Tabla20[[#This Row],[COD]],TMES[COD],TMES[sneto])</f>
        <v>9384</v>
      </c>
      <c r="U743" s="28" t="str">
        <f>_xlfn.XLOOKUP(Tabla20[[#This Row],[cedula]],Tabla11[Numero Documento],Tabla11[GEN])</f>
        <v>F</v>
      </c>
      <c r="V743" s="29" t="str">
        <f>_xlfn.XLOOKUP(Tabla20[[#This Row],[cedula]],TMODELO[Numero Documento],TMODELO[Lugar Funciones Codigo])</f>
        <v>01.83.02.00.03</v>
      </c>
    </row>
    <row r="744" spans="1:22" hidden="1">
      <c r="A744" s="38" t="s">
        <v>3052</v>
      </c>
      <c r="B744" s="38" t="s">
        <v>11</v>
      </c>
      <c r="C744" s="38" t="s">
        <v>3102</v>
      </c>
      <c r="D744" s="38" t="str">
        <f>Tabla20[[#This Row],[cedula]]&amp;Tabla20[[#This Row],[ctapresup]]</f>
        <v>031010258192.1.1.1.01</v>
      </c>
      <c r="E744" s="38" t="s">
        <v>2741</v>
      </c>
      <c r="F744" s="38" t="str">
        <f>_xlfn.XLOOKUP(Tabla20[[#This Row],[cedula]],TMODELO[Numero Documento],TMODELO[Empleado])</f>
        <v>ZOILA CABRERA PEREZ</v>
      </c>
      <c r="G744" s="38" t="str">
        <f>_xlfn.XLOOKUP(Tabla20[[#This Row],[cedula]],TMODELO[Numero Documento],TMODELO[Cargo])</f>
        <v>CONTABLE</v>
      </c>
      <c r="H744" s="38" t="str">
        <f>_xlfn.XLOOKUP(Tabla20[[#This Row],[cedula]],TMODELO[Numero Documento],TMODELO[Lugar Funciones])</f>
        <v>CENTRO DE LA CULTURA DE SANTIAGO</v>
      </c>
      <c r="I744" s="45" t="str">
        <f>_xlfn.XLOOKUP(Tabla20[[#This Row],[cedula]],TCARRERA[CEDULA],TCARRERA[CATEGORIA DEL SERVIDOR],"")</f>
        <v/>
      </c>
      <c r="J744" s="45" t="str">
        <f>Tabla20[[#This Row],[TIPO]]</f>
        <v>FIJO</v>
      </c>
      <c r="K74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4" s="24" t="str">
        <f>IF(Tabla20[[#This Row],[CARRERA]]="CARRERA ADMINISTRATIVA",Tabla20[[#This Row],[CARRERA]],Tabla20[[#This Row],[STATUS]])</f>
        <v>FIJO</v>
      </c>
      <c r="M744" s="35" t="str">
        <f>IF(Tabla20[[#This Row],[TIPO]]="Temporales",_xlfn.XLOOKUP(Tabla20[[#This Row],[NOMBRE Y APELLIDO]],TFECHAS[NOMBRE Y APELLIDO],TFECHAS[DESDE]),"")</f>
        <v/>
      </c>
      <c r="N744" s="35" t="str">
        <f>IF(Tabla20[[#This Row],[TIPO]]="Temporales",_xlfn.XLOOKUP(Tabla20[[#This Row],[NOMBRE Y APELLIDO]],TFECHAS[NOMBRE Y APELLIDO],TFECHAS[HASTA]),"")</f>
        <v/>
      </c>
      <c r="O744" s="39">
        <f>_xlfn.XLOOKUP(Tabla20[[#This Row],[COD]],TMES[COD],TMES[sbruto])</f>
        <v>10000</v>
      </c>
      <c r="P744" s="41">
        <f>_xlfn.XLOOKUP(Tabla20[[#This Row],[COD]],TMES[COD],TMES[ISR])</f>
        <v>0</v>
      </c>
      <c r="Q744" s="40">
        <f>_xlfn.XLOOKUP(Tabla20[[#This Row],[COD]],TMES[COD],TMES[SFS])</f>
        <v>304</v>
      </c>
      <c r="R744" s="40">
        <f>_xlfn.XLOOKUP(Tabla20[[#This Row],[COD]],TMES[COD],TMES[AFP])</f>
        <v>287</v>
      </c>
      <c r="S744" s="40">
        <f>Tabla20[[#This Row],[sbruto]]-SUM(Tabla20[[#This Row],[ISR]:[AFP]])-Tabla20[[#This Row],[sneto]]</f>
        <v>75</v>
      </c>
      <c r="T744" s="40">
        <f>_xlfn.XLOOKUP(Tabla20[[#This Row],[COD]],TMES[COD],TMES[sneto])</f>
        <v>9334</v>
      </c>
      <c r="U744" s="28" t="str">
        <f>_xlfn.XLOOKUP(Tabla20[[#This Row],[cedula]],Tabla11[Numero Documento],Tabla11[GEN])</f>
        <v>F</v>
      </c>
      <c r="V744" s="29" t="str">
        <f>_xlfn.XLOOKUP(Tabla20[[#This Row],[cedula]],TMODELO[Numero Documento],TMODELO[Lugar Funciones Codigo])</f>
        <v>01.83.02.00.03</v>
      </c>
    </row>
    <row r="745" spans="1:22">
      <c r="A745" s="38" t="s">
        <v>3051</v>
      </c>
      <c r="B745" s="38" t="s">
        <v>4793</v>
      </c>
      <c r="C745" s="38" t="s">
        <v>3088</v>
      </c>
      <c r="D745" s="38" t="str">
        <f>Tabla20[[#This Row],[cedula]]&amp;Tabla20[[#This Row],[ctapresup]]</f>
        <v>031004026392.1.1.2.08</v>
      </c>
      <c r="E745" s="38" t="s">
        <v>2871</v>
      </c>
      <c r="F745" s="38" t="str">
        <f>_xlfn.XLOOKUP(Tabla20[[#This Row],[cedula]],TMODELO[Numero Documento],TMODELO[Empleado])</f>
        <v>ROBINSON BERNABE AYBAR</v>
      </c>
      <c r="G745" s="38" t="str">
        <f>_xlfn.XLOOKUP(Tabla20[[#This Row],[cedula]],TMODELO[Numero Documento],TMODELO[Cargo])</f>
        <v>ENCARGADO (A)</v>
      </c>
      <c r="H745" s="38" t="str">
        <f>_xlfn.XLOOKUP(Tabla20[[#This Row],[cedula]],TMODELO[Numero Documento],TMODELO[Lugar Funciones])</f>
        <v>CENTRO DE LA CULTURA DE SANTIAGO</v>
      </c>
      <c r="I745" s="45" t="str">
        <f>_xlfn.XLOOKUP(Tabla20[[#This Row],[cedula]],TCARRERA[CEDULA],TCARRERA[CATEGORIA DEL SERVIDOR],"")</f>
        <v/>
      </c>
      <c r="J745" s="45" t="str">
        <f>Tabla20[[#This Row],[TIPO]]</f>
        <v>TEMPORALES</v>
      </c>
      <c r="K74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45" s="24" t="str">
        <f>IF(Tabla20[[#This Row],[CARRERA]]="CARRERA ADMINISTRATIVA",Tabla20[[#This Row],[CARRERA]],Tabla20[[#This Row],[STATUS]])</f>
        <v>TEMPORALES</v>
      </c>
      <c r="M745" s="35">
        <f>IF(Tabla20[[#This Row],[TIPO]]="Temporales",_xlfn.XLOOKUP(Tabla20[[#This Row],[NOMBRE Y APELLIDO]],TFECHAS[NOMBRE Y APELLIDO],TFECHAS[DESDE]),"")</f>
        <v>44866</v>
      </c>
      <c r="N745" s="35">
        <f>IF(Tabla20[[#This Row],[TIPO]]="Temporales",_xlfn.XLOOKUP(Tabla20[[#This Row],[NOMBRE Y APELLIDO]],TFECHAS[NOMBRE Y APELLIDO],TFECHAS[HASTA]),"")</f>
        <v>45047</v>
      </c>
      <c r="O745" s="39">
        <f>_xlfn.XLOOKUP(Tabla20[[#This Row],[COD]],TMES[COD],TMES[sbruto])</f>
        <v>115000</v>
      </c>
      <c r="P745" s="44">
        <f>_xlfn.XLOOKUP(Tabla20[[#This Row],[COD]],TMES[COD],TMES[ISR])</f>
        <v>15633.74</v>
      </c>
      <c r="Q745" s="42">
        <f>_xlfn.XLOOKUP(Tabla20[[#This Row],[COD]],TMES[COD],TMES[SFS])</f>
        <v>3496</v>
      </c>
      <c r="R745" s="42">
        <f>_xlfn.XLOOKUP(Tabla20[[#This Row],[COD]],TMES[COD],TMES[AFP])</f>
        <v>3300.5</v>
      </c>
      <c r="S745" s="40">
        <f>Tabla20[[#This Row],[sbruto]]-SUM(Tabla20[[#This Row],[ISR]:[AFP]])-Tabla20[[#This Row],[sneto]]</f>
        <v>25.000000000014552</v>
      </c>
      <c r="T745" s="42">
        <f>_xlfn.XLOOKUP(Tabla20[[#This Row],[COD]],TMES[COD],TMES[sneto])</f>
        <v>92544.76</v>
      </c>
      <c r="U745" s="28" t="str">
        <f>_xlfn.XLOOKUP(Tabla20[[#This Row],[cedula]],Tabla11[Numero Documento],Tabla11[GEN])</f>
        <v>M</v>
      </c>
      <c r="V745" s="29" t="str">
        <f>_xlfn.XLOOKUP(Tabla20[[#This Row],[cedula]],TMODELO[Numero Documento],TMODELO[Lugar Funciones Codigo])</f>
        <v>01.83.02.00.03</v>
      </c>
    </row>
    <row r="746" spans="1:22">
      <c r="A746" s="38" t="s">
        <v>3051</v>
      </c>
      <c r="B746" s="38" t="s">
        <v>4793</v>
      </c>
      <c r="C746" s="38" t="s">
        <v>3088</v>
      </c>
      <c r="D746" s="38" t="str">
        <f>Tabla20[[#This Row],[cedula]]&amp;Tabla20[[#This Row],[ctapresup]]</f>
        <v>031051114902.1.1.2.08</v>
      </c>
      <c r="E746" s="38" t="s">
        <v>4795</v>
      </c>
      <c r="F746" s="38" t="str">
        <f>_xlfn.XLOOKUP(Tabla20[[#This Row],[cedula]],TMODELO[Numero Documento],TMODELO[Empleado])</f>
        <v>CANDIRU SANCHEZ ACOSTA</v>
      </c>
      <c r="G746" s="38" t="str">
        <f>_xlfn.XLOOKUP(Tabla20[[#This Row],[cedula]],TMODELO[Numero Documento],TMODELO[Cargo])</f>
        <v>COORDINADOR(A) OPERATIVA</v>
      </c>
      <c r="H746" s="38" t="str">
        <f>_xlfn.XLOOKUP(Tabla20[[#This Row],[cedula]],TMODELO[Numero Documento],TMODELO[Lugar Funciones])</f>
        <v>CENTRO DE LA CULTURA DE SANTIAGO</v>
      </c>
      <c r="I746" s="45" t="str">
        <f>_xlfn.XLOOKUP(Tabla20[[#This Row],[cedula]],TCARRERA[CEDULA],TCARRERA[CATEGORIA DEL SERVIDOR],"")</f>
        <v/>
      </c>
      <c r="J746" s="45" t="str">
        <f>Tabla20[[#This Row],[TIPO]]</f>
        <v>TEMPORALES</v>
      </c>
      <c r="K74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46" s="24" t="str">
        <f>IF(Tabla20[[#This Row],[CARRERA]]="CARRERA ADMINISTRATIVA",Tabla20[[#This Row],[CARRERA]],Tabla20[[#This Row],[STATUS]])</f>
        <v>TEMPORALES</v>
      </c>
      <c r="M746" s="35">
        <f>IF(Tabla20[[#This Row],[TIPO]]="Temporales",_xlfn.XLOOKUP(Tabla20[[#This Row],[NOMBRE Y APELLIDO]],TFECHAS[NOMBRE Y APELLIDO],TFECHAS[DESDE]),"")</f>
        <v>44866</v>
      </c>
      <c r="N746" s="35">
        <f>IF(Tabla20[[#This Row],[TIPO]]="Temporales",_xlfn.XLOOKUP(Tabla20[[#This Row],[NOMBRE Y APELLIDO]],TFECHAS[NOMBRE Y APELLIDO],TFECHAS[HASTA]),"")</f>
        <v>45047</v>
      </c>
      <c r="O746" s="39">
        <f>_xlfn.XLOOKUP(Tabla20[[#This Row],[COD]],TMES[COD],TMES[sbruto])</f>
        <v>50000</v>
      </c>
      <c r="P746" s="44">
        <f>_xlfn.XLOOKUP(Tabla20[[#This Row],[COD]],TMES[COD],TMES[ISR])</f>
        <v>1854</v>
      </c>
      <c r="Q746" s="40">
        <f>_xlfn.XLOOKUP(Tabla20[[#This Row],[COD]],TMES[COD],TMES[SFS])</f>
        <v>1520</v>
      </c>
      <c r="R746" s="40">
        <f>_xlfn.XLOOKUP(Tabla20[[#This Row],[COD]],TMES[COD],TMES[AFP])</f>
        <v>1435</v>
      </c>
      <c r="S746" s="40">
        <f>Tabla20[[#This Row],[sbruto]]-SUM(Tabla20[[#This Row],[ISR]:[AFP]])-Tabla20[[#This Row],[sneto]]</f>
        <v>25</v>
      </c>
      <c r="T746" s="40">
        <f>_xlfn.XLOOKUP(Tabla20[[#This Row],[COD]],TMES[COD],TMES[sneto])</f>
        <v>45166</v>
      </c>
      <c r="U746" s="28" t="str">
        <f>_xlfn.XLOOKUP(Tabla20[[#This Row],[cedula]],Tabla11[Numero Documento],Tabla11[GEN])</f>
        <v>F</v>
      </c>
      <c r="V746" s="29" t="str">
        <f>_xlfn.XLOOKUP(Tabla20[[#This Row],[cedula]],TMODELO[Numero Documento],TMODELO[Lugar Funciones Codigo])</f>
        <v>01.83.02.00.03</v>
      </c>
    </row>
    <row r="747" spans="1:22">
      <c r="A747" s="38" t="s">
        <v>3051</v>
      </c>
      <c r="B747" s="38" t="s">
        <v>4793</v>
      </c>
      <c r="C747" s="38" t="s">
        <v>3088</v>
      </c>
      <c r="D747" s="38" t="str">
        <f>Tabla20[[#This Row],[cedula]]&amp;Tabla20[[#This Row],[ctapresup]]</f>
        <v>034004877102.1.1.2.08</v>
      </c>
      <c r="E747" s="38" t="s">
        <v>2798</v>
      </c>
      <c r="F747" s="38" t="str">
        <f>_xlfn.XLOOKUP(Tabla20[[#This Row],[cedula]],TMODELO[Numero Documento],TMODELO[Empleado])</f>
        <v>EVA MARIA ESPINAL DE ACOSTA</v>
      </c>
      <c r="G747" s="38" t="str">
        <f>_xlfn.XLOOKUP(Tabla20[[#This Row],[cedula]],TMODELO[Numero Documento],TMODELO[Cargo])</f>
        <v>CONTADOR (A)</v>
      </c>
      <c r="H747" s="38" t="str">
        <f>_xlfn.XLOOKUP(Tabla20[[#This Row],[cedula]],TMODELO[Numero Documento],TMODELO[Lugar Funciones])</f>
        <v>CENTRO DE LA CULTURA DE SANTIAGO</v>
      </c>
      <c r="I747" s="45" t="str">
        <f>_xlfn.XLOOKUP(Tabla20[[#This Row],[cedula]],TCARRERA[CEDULA],TCARRERA[CATEGORIA DEL SERVIDOR],"")</f>
        <v/>
      </c>
      <c r="J747" s="45" t="str">
        <f>Tabla20[[#This Row],[TIPO]]</f>
        <v>TEMPORALES</v>
      </c>
      <c r="K74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47" s="24" t="str">
        <f>IF(Tabla20[[#This Row],[CARRERA]]="CARRERA ADMINISTRATIVA",Tabla20[[#This Row],[CARRERA]],Tabla20[[#This Row],[STATUS]])</f>
        <v>TEMPORALES</v>
      </c>
      <c r="M747" s="35">
        <f>IF(Tabla20[[#This Row],[TIPO]]="Temporales",_xlfn.XLOOKUP(Tabla20[[#This Row],[NOMBRE Y APELLIDO]],TFECHAS[NOMBRE Y APELLIDO],TFECHAS[DESDE]),"")</f>
        <v>44713</v>
      </c>
      <c r="N747" s="35">
        <f>IF(Tabla20[[#This Row],[TIPO]]="Temporales",_xlfn.XLOOKUP(Tabla20[[#This Row],[NOMBRE Y APELLIDO]],TFECHAS[NOMBRE Y APELLIDO],TFECHAS[HASTA]),"")</f>
        <v>44896</v>
      </c>
      <c r="O747" s="39">
        <f>_xlfn.XLOOKUP(Tabla20[[#This Row],[COD]],TMES[COD],TMES[sbruto])</f>
        <v>45000</v>
      </c>
      <c r="P747" s="44">
        <f>_xlfn.XLOOKUP(Tabla20[[#This Row],[COD]],TMES[COD],TMES[ISR])</f>
        <v>1148.33</v>
      </c>
      <c r="Q747" s="40">
        <f>_xlfn.XLOOKUP(Tabla20[[#This Row],[COD]],TMES[COD],TMES[SFS])</f>
        <v>1368</v>
      </c>
      <c r="R747" s="40">
        <f>_xlfn.XLOOKUP(Tabla20[[#This Row],[COD]],TMES[COD],TMES[AFP])</f>
        <v>1291.5</v>
      </c>
      <c r="S747" s="40">
        <f>Tabla20[[#This Row],[sbruto]]-SUM(Tabla20[[#This Row],[ISR]:[AFP]])-Tabla20[[#This Row],[sneto]]</f>
        <v>25</v>
      </c>
      <c r="T747" s="40">
        <f>_xlfn.XLOOKUP(Tabla20[[#This Row],[COD]],TMES[COD],TMES[sneto])</f>
        <v>41167.17</v>
      </c>
      <c r="U747" s="28" t="str">
        <f>_xlfn.XLOOKUP(Tabla20[[#This Row],[cedula]],Tabla11[Numero Documento],Tabla11[GEN])</f>
        <v>F</v>
      </c>
      <c r="V747" s="29" t="str">
        <f>_xlfn.XLOOKUP(Tabla20[[#This Row],[cedula]],TMODELO[Numero Documento],TMODELO[Lugar Funciones Codigo])</f>
        <v>01.83.02.00.03</v>
      </c>
    </row>
    <row r="748" spans="1:22">
      <c r="A748" s="38" t="s">
        <v>3051</v>
      </c>
      <c r="B748" s="38" t="s">
        <v>4793</v>
      </c>
      <c r="C748" s="38" t="s">
        <v>3088</v>
      </c>
      <c r="D748" s="38" t="str">
        <f>Tabla20[[#This Row],[cedula]]&amp;Tabla20[[#This Row],[ctapresup]]</f>
        <v>031047167602.1.1.2.08</v>
      </c>
      <c r="E748" s="38" t="s">
        <v>4810</v>
      </c>
      <c r="F748" s="38" t="str">
        <f>_xlfn.XLOOKUP(Tabla20[[#This Row],[cedula]],TMODELO[Numero Documento],TMODELO[Empleado])</f>
        <v>LAUTERIO POLANCO PIMENTEL</v>
      </c>
      <c r="G748" s="38" t="str">
        <f>_xlfn.XLOOKUP(Tabla20[[#This Row],[cedula]],TMODELO[Numero Documento],TMODELO[Cargo])</f>
        <v>MAESTRO (A)</v>
      </c>
      <c r="H748" s="38" t="str">
        <f>_xlfn.XLOOKUP(Tabla20[[#This Row],[cedula]],TMODELO[Numero Documento],TMODELO[Lugar Funciones])</f>
        <v>CENTRO DE LA CULTURA DE SANTIAGO</v>
      </c>
      <c r="I748" s="45" t="str">
        <f>_xlfn.XLOOKUP(Tabla20[[#This Row],[cedula]],TCARRERA[CEDULA],TCARRERA[CATEGORIA DEL SERVIDOR],"")</f>
        <v/>
      </c>
      <c r="J748" s="45" t="str">
        <f>Tabla20[[#This Row],[TIPO]]</f>
        <v>TEMPORALES</v>
      </c>
      <c r="K74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48" s="24" t="str">
        <f>IF(Tabla20[[#This Row],[CARRERA]]="CARRERA ADMINISTRATIVA",Tabla20[[#This Row],[CARRERA]],Tabla20[[#This Row],[STATUS]])</f>
        <v>TEMPORALES</v>
      </c>
      <c r="M748" s="35">
        <f>IF(Tabla20[[#This Row],[TIPO]]="Temporales",_xlfn.XLOOKUP(Tabla20[[#This Row],[NOMBRE Y APELLIDO]],TFECHAS[NOMBRE Y APELLIDO],TFECHAS[DESDE]),"")</f>
        <v>44866</v>
      </c>
      <c r="N748" s="35">
        <f>IF(Tabla20[[#This Row],[TIPO]]="Temporales",_xlfn.XLOOKUP(Tabla20[[#This Row],[NOMBRE Y APELLIDO]],TFECHAS[NOMBRE Y APELLIDO],TFECHAS[HASTA]),"")</f>
        <v>45047</v>
      </c>
      <c r="O748" s="39">
        <f>_xlfn.XLOOKUP(Tabla20[[#This Row],[COD]],TMES[COD],TMES[sbruto])</f>
        <v>25000</v>
      </c>
      <c r="P748" s="41">
        <f>_xlfn.XLOOKUP(Tabla20[[#This Row],[COD]],TMES[COD],TMES[ISR])</f>
        <v>0</v>
      </c>
      <c r="Q748" s="40">
        <f>_xlfn.XLOOKUP(Tabla20[[#This Row],[COD]],TMES[COD],TMES[SFS])</f>
        <v>760</v>
      </c>
      <c r="R748" s="40">
        <f>_xlfn.XLOOKUP(Tabla20[[#This Row],[COD]],TMES[COD],TMES[AFP])</f>
        <v>717.5</v>
      </c>
      <c r="S748" s="40">
        <f>Tabla20[[#This Row],[sbruto]]-SUM(Tabla20[[#This Row],[ISR]:[AFP]])-Tabla20[[#This Row],[sneto]]</f>
        <v>25</v>
      </c>
      <c r="T748" s="40">
        <f>_xlfn.XLOOKUP(Tabla20[[#This Row],[COD]],TMES[COD],TMES[sneto])</f>
        <v>23497.5</v>
      </c>
      <c r="U748" s="28" t="str">
        <f>_xlfn.XLOOKUP(Tabla20[[#This Row],[cedula]],Tabla11[Numero Documento],Tabla11[GEN])</f>
        <v>M</v>
      </c>
      <c r="V748" s="29" t="str">
        <f>_xlfn.XLOOKUP(Tabla20[[#This Row],[cedula]],TMODELO[Numero Documento],TMODELO[Lugar Funciones Codigo])</f>
        <v>01.83.02.00.03</v>
      </c>
    </row>
    <row r="749" spans="1:22" hidden="1">
      <c r="A749" s="38" t="s">
        <v>3052</v>
      </c>
      <c r="B749" s="38" t="s">
        <v>11</v>
      </c>
      <c r="C749" s="38" t="s">
        <v>3102</v>
      </c>
      <c r="D749" s="38" t="str">
        <f>Tabla20[[#This Row],[cedula]]&amp;Tabla20[[#This Row],[ctapresup]]</f>
        <v>001171011622.1.1.1.01</v>
      </c>
      <c r="E749" s="38" t="s">
        <v>2734</v>
      </c>
      <c r="F749" s="38" t="str">
        <f>_xlfn.XLOOKUP(Tabla20[[#This Row],[cedula]],TMODELO[Numero Documento],TMODELO[Empleado])</f>
        <v>WILLIAMS ROSARIO GERONIMO</v>
      </c>
      <c r="G749" s="38" t="str">
        <f>_xlfn.XLOOKUP(Tabla20[[#This Row],[cedula]],TMODELO[Numero Documento],TMODELO[Cargo])</f>
        <v>SUB DIRECTOR</v>
      </c>
      <c r="H749" s="38" t="str">
        <f>_xlfn.XLOOKUP(Tabla20[[#This Row],[cedula]],TMODELO[Numero Documento],TMODELO[Lugar Funciones])</f>
        <v>CENTRO DE LA CULTURA NARCISO GONZALEZ</v>
      </c>
      <c r="I749" s="45" t="str">
        <f>_xlfn.XLOOKUP(Tabla20[[#This Row],[cedula]],TCARRERA[CEDULA],TCARRERA[CATEGORIA DEL SERVIDOR],"")</f>
        <v/>
      </c>
      <c r="J749" s="45" t="str">
        <f>Tabla20[[#This Row],[TIPO]]</f>
        <v>FIJO</v>
      </c>
      <c r="K7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9" s="24" t="str">
        <f>IF(Tabla20[[#This Row],[CARRERA]]="CARRERA ADMINISTRATIVA",Tabla20[[#This Row],[CARRERA]],Tabla20[[#This Row],[STATUS]])</f>
        <v>FIJO</v>
      </c>
      <c r="M749" s="35" t="str">
        <f>IF(Tabla20[[#This Row],[TIPO]]="Temporales",_xlfn.XLOOKUP(Tabla20[[#This Row],[NOMBRE Y APELLIDO]],TFECHAS[NOMBRE Y APELLIDO],TFECHAS[DESDE]),"")</f>
        <v/>
      </c>
      <c r="N749" s="35" t="str">
        <f>IF(Tabla20[[#This Row],[TIPO]]="Temporales",_xlfn.XLOOKUP(Tabla20[[#This Row],[NOMBRE Y APELLIDO]],TFECHAS[NOMBRE Y APELLIDO],TFECHAS[HASTA]),"")</f>
        <v/>
      </c>
      <c r="O749" s="39">
        <f>_xlfn.XLOOKUP(Tabla20[[#This Row],[COD]],TMES[COD],TMES[sbruto])</f>
        <v>90000</v>
      </c>
      <c r="P749" s="41">
        <f>_xlfn.XLOOKUP(Tabla20[[#This Row],[COD]],TMES[COD],TMES[ISR])</f>
        <v>9753.1200000000008</v>
      </c>
      <c r="Q749" s="40">
        <f>_xlfn.XLOOKUP(Tabla20[[#This Row],[COD]],TMES[COD],TMES[SFS])</f>
        <v>2736</v>
      </c>
      <c r="R749" s="40">
        <f>_xlfn.XLOOKUP(Tabla20[[#This Row],[COD]],TMES[COD],TMES[AFP])</f>
        <v>2583</v>
      </c>
      <c r="S749" s="40">
        <f>Tabla20[[#This Row],[sbruto]]-SUM(Tabla20[[#This Row],[ISR]:[AFP]])-Tabla20[[#This Row],[sneto]]</f>
        <v>10071.000000000007</v>
      </c>
      <c r="T749" s="40">
        <f>_xlfn.XLOOKUP(Tabla20[[#This Row],[COD]],TMES[COD],TMES[sneto])</f>
        <v>64856.88</v>
      </c>
      <c r="U749" s="28" t="str">
        <f>_xlfn.XLOOKUP(Tabla20[[#This Row],[cedula]],Tabla11[Numero Documento],Tabla11[GEN])</f>
        <v>M</v>
      </c>
      <c r="V749" s="29" t="str">
        <f>_xlfn.XLOOKUP(Tabla20[[#This Row],[cedula]],TMODELO[Numero Documento],TMODELO[Lugar Funciones Codigo])</f>
        <v>01.83.02.00.04</v>
      </c>
    </row>
    <row r="750" spans="1:22" hidden="1">
      <c r="A750" s="38" t="s">
        <v>3052</v>
      </c>
      <c r="B750" s="38" t="s">
        <v>11</v>
      </c>
      <c r="C750" s="38" t="s">
        <v>3102</v>
      </c>
      <c r="D750" s="38" t="str">
        <f>Tabla20[[#This Row],[cedula]]&amp;Tabla20[[#This Row],[ctapresup]]</f>
        <v>010007143432.1.1.1.01</v>
      </c>
      <c r="E750" s="38" t="s">
        <v>1320</v>
      </c>
      <c r="F750" s="38" t="str">
        <f>_xlfn.XLOOKUP(Tabla20[[#This Row],[cedula]],TMODELO[Numero Documento],TMODELO[Empleado])</f>
        <v>DEGNI MALENNY VAZQUEZ DIAZ</v>
      </c>
      <c r="G750" s="38" t="str">
        <f>_xlfn.XLOOKUP(Tabla20[[#This Row],[cedula]],TMODELO[Numero Documento],TMODELO[Cargo])</f>
        <v>COORD. OPERATIVO</v>
      </c>
      <c r="H750" s="38" t="str">
        <f>_xlfn.XLOOKUP(Tabla20[[#This Row],[cedula]],TMODELO[Numero Documento],TMODELO[Lugar Funciones])</f>
        <v>CENTRO DE LA CULTURA NARCISO GONZALEZ</v>
      </c>
      <c r="I750" s="45" t="str">
        <f>_xlfn.XLOOKUP(Tabla20[[#This Row],[cedula]],TCARRERA[CEDULA],TCARRERA[CATEGORIA DEL SERVIDOR],"")</f>
        <v>CARRERA ADMINISTRATIVA</v>
      </c>
      <c r="J750" s="45" t="str">
        <f>Tabla20[[#This Row],[TIPO]]</f>
        <v>FIJO</v>
      </c>
      <c r="K75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0" s="24" t="str">
        <f>IF(Tabla20[[#This Row],[CARRERA]]="CARRERA ADMINISTRATIVA",Tabla20[[#This Row],[CARRERA]],Tabla20[[#This Row],[STATUS]])</f>
        <v>CARRERA ADMINISTRATIVA</v>
      </c>
      <c r="M750" s="35" t="str">
        <f>IF(Tabla20[[#This Row],[TIPO]]="Temporales",_xlfn.XLOOKUP(Tabla20[[#This Row],[NOMBRE Y APELLIDO]],TFECHAS[NOMBRE Y APELLIDO],TFECHAS[DESDE]),"")</f>
        <v/>
      </c>
      <c r="N750" s="35" t="str">
        <f>IF(Tabla20[[#This Row],[TIPO]]="Temporales",_xlfn.XLOOKUP(Tabla20[[#This Row],[NOMBRE Y APELLIDO]],TFECHAS[NOMBRE Y APELLIDO],TFECHAS[HASTA]),"")</f>
        <v/>
      </c>
      <c r="O750" s="39">
        <f>_xlfn.XLOOKUP(Tabla20[[#This Row],[COD]],TMES[COD],TMES[sbruto])</f>
        <v>70000</v>
      </c>
      <c r="P750" s="44">
        <f>_xlfn.XLOOKUP(Tabla20[[#This Row],[COD]],TMES[COD],TMES[ISR])</f>
        <v>5368.48</v>
      </c>
      <c r="Q750" s="42">
        <f>_xlfn.XLOOKUP(Tabla20[[#This Row],[COD]],TMES[COD],TMES[SFS])</f>
        <v>2128</v>
      </c>
      <c r="R750" s="42">
        <f>_xlfn.XLOOKUP(Tabla20[[#This Row],[COD]],TMES[COD],TMES[AFP])</f>
        <v>2009</v>
      </c>
      <c r="S750" s="40">
        <f>Tabla20[[#This Row],[sbruto]]-SUM(Tabla20[[#This Row],[ISR]:[AFP]])-Tabla20[[#This Row],[sneto]]</f>
        <v>10770.990000000005</v>
      </c>
      <c r="T750" s="42">
        <f>_xlfn.XLOOKUP(Tabla20[[#This Row],[COD]],TMES[COD],TMES[sneto])</f>
        <v>49723.53</v>
      </c>
      <c r="U750" s="28" t="str">
        <f>_xlfn.XLOOKUP(Tabla20[[#This Row],[cedula]],Tabla11[Numero Documento],Tabla11[GEN])</f>
        <v>F</v>
      </c>
      <c r="V750" s="29" t="str">
        <f>_xlfn.XLOOKUP(Tabla20[[#This Row],[cedula]],TMODELO[Numero Documento],TMODELO[Lugar Funciones Codigo])</f>
        <v>01.83.02.00.04</v>
      </c>
    </row>
    <row r="751" spans="1:22" hidden="1">
      <c r="A751" s="38" t="s">
        <v>3052</v>
      </c>
      <c r="B751" s="38" t="s">
        <v>11</v>
      </c>
      <c r="C751" s="38" t="s">
        <v>3102</v>
      </c>
      <c r="D751" s="38" t="str">
        <f>Tabla20[[#This Row],[cedula]]&amp;Tabla20[[#This Row],[ctapresup]]</f>
        <v>001137572312.1.1.1.01</v>
      </c>
      <c r="E751" s="38" t="s">
        <v>2640</v>
      </c>
      <c r="F751" s="38" t="str">
        <f>_xlfn.XLOOKUP(Tabla20[[#This Row],[cedula]],TMODELO[Numero Documento],TMODELO[Empleado])</f>
        <v>JAVICH RAMON PERALTA LIRIANO</v>
      </c>
      <c r="G751" s="38" t="str">
        <f>_xlfn.XLOOKUP(Tabla20[[#This Row],[cedula]],TMODELO[Numero Documento],TMODELO[Cargo])</f>
        <v>REGIDOR DE ESCENA</v>
      </c>
      <c r="H751" s="38" t="str">
        <f>_xlfn.XLOOKUP(Tabla20[[#This Row],[cedula]],TMODELO[Numero Documento],TMODELO[Lugar Funciones])</f>
        <v>CENTRO DE LA CULTURA NARCISO GONZALEZ</v>
      </c>
      <c r="I751" s="45" t="str">
        <f>_xlfn.XLOOKUP(Tabla20[[#This Row],[cedula]],TCARRERA[CEDULA],TCARRERA[CATEGORIA DEL SERVIDOR],"")</f>
        <v/>
      </c>
      <c r="J751" s="45" t="str">
        <f>Tabla20[[#This Row],[TIPO]]</f>
        <v>FIJO</v>
      </c>
      <c r="K75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1" s="24" t="str">
        <f>IF(Tabla20[[#This Row],[CARRERA]]="CARRERA ADMINISTRATIVA",Tabla20[[#This Row],[CARRERA]],Tabla20[[#This Row],[STATUS]])</f>
        <v>FIJO</v>
      </c>
      <c r="M751" s="35" t="str">
        <f>IF(Tabla20[[#This Row],[TIPO]]="Temporales",_xlfn.XLOOKUP(Tabla20[[#This Row],[NOMBRE Y APELLIDO]],TFECHAS[NOMBRE Y APELLIDO],TFECHAS[DESDE]),"")</f>
        <v/>
      </c>
      <c r="N751" s="35" t="str">
        <f>IF(Tabla20[[#This Row],[TIPO]]="Temporales",_xlfn.XLOOKUP(Tabla20[[#This Row],[NOMBRE Y APELLIDO]],TFECHAS[NOMBRE Y APELLIDO],TFECHAS[HASTA]),"")</f>
        <v/>
      </c>
      <c r="O751" s="39">
        <f>_xlfn.XLOOKUP(Tabla20[[#This Row],[COD]],TMES[COD],TMES[sbruto])</f>
        <v>55000</v>
      </c>
      <c r="P751" s="44">
        <f>_xlfn.XLOOKUP(Tabla20[[#This Row],[COD]],TMES[COD],TMES[ISR])</f>
        <v>2559.6799999999998</v>
      </c>
      <c r="Q751" s="40">
        <f>_xlfn.XLOOKUP(Tabla20[[#This Row],[COD]],TMES[COD],TMES[SFS])</f>
        <v>1672</v>
      </c>
      <c r="R751" s="40">
        <f>_xlfn.XLOOKUP(Tabla20[[#This Row],[COD]],TMES[COD],TMES[AFP])</f>
        <v>1578.5</v>
      </c>
      <c r="S751" s="40">
        <f>Tabla20[[#This Row],[sbruto]]-SUM(Tabla20[[#This Row],[ISR]:[AFP]])-Tabla20[[#This Row],[sneto]]</f>
        <v>5071</v>
      </c>
      <c r="T751" s="40">
        <f>_xlfn.XLOOKUP(Tabla20[[#This Row],[COD]],TMES[COD],TMES[sneto])</f>
        <v>44118.82</v>
      </c>
      <c r="U751" s="28" t="str">
        <f>_xlfn.XLOOKUP(Tabla20[[#This Row],[cedula]],Tabla11[Numero Documento],Tabla11[GEN])</f>
        <v>M</v>
      </c>
      <c r="V751" s="29" t="str">
        <f>_xlfn.XLOOKUP(Tabla20[[#This Row],[cedula]],TMODELO[Numero Documento],TMODELO[Lugar Funciones Codigo])</f>
        <v>01.83.02.00.04</v>
      </c>
    </row>
    <row r="752" spans="1:22" hidden="1">
      <c r="A752" s="38" t="s">
        <v>3052</v>
      </c>
      <c r="B752" s="38" t="s">
        <v>11</v>
      </c>
      <c r="C752" s="38" t="s">
        <v>3102</v>
      </c>
      <c r="D752" s="38" t="str">
        <f>Tabla20[[#This Row],[cedula]]&amp;Tabla20[[#This Row],[ctapresup]]</f>
        <v>001037835102.1.1.1.01</v>
      </c>
      <c r="E752" s="38" t="s">
        <v>1568</v>
      </c>
      <c r="F752" s="38" t="str">
        <f>_xlfn.XLOOKUP(Tabla20[[#This Row],[cedula]],TMODELO[Numero Documento],TMODELO[Empleado])</f>
        <v>SARAH IVELISSE VASQUEZ DIAZ</v>
      </c>
      <c r="G752" s="38" t="str">
        <f>_xlfn.XLOOKUP(Tabla20[[#This Row],[cedula]],TMODELO[Numero Documento],TMODELO[Cargo])</f>
        <v>COORDINADOR (A)</v>
      </c>
      <c r="H752" s="38" t="str">
        <f>_xlfn.XLOOKUP(Tabla20[[#This Row],[cedula]],TMODELO[Numero Documento],TMODELO[Lugar Funciones])</f>
        <v>CENTRO DE LA CULTURA NARCISO GONZALEZ</v>
      </c>
      <c r="I752" s="45" t="str">
        <f>_xlfn.XLOOKUP(Tabla20[[#This Row],[cedula]],TCARRERA[CEDULA],TCARRERA[CATEGORIA DEL SERVIDOR],"")</f>
        <v>CARRERA ADMINISTRATIVA</v>
      </c>
      <c r="J752" s="45" t="str">
        <f>Tabla20[[#This Row],[TIPO]]</f>
        <v>FIJO</v>
      </c>
      <c r="K7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2" s="24" t="str">
        <f>IF(Tabla20[[#This Row],[CARRERA]]="CARRERA ADMINISTRATIVA",Tabla20[[#This Row],[CARRERA]],Tabla20[[#This Row],[STATUS]])</f>
        <v>CARRERA ADMINISTRATIVA</v>
      </c>
      <c r="M752" s="35" t="str">
        <f>IF(Tabla20[[#This Row],[TIPO]]="Temporales",_xlfn.XLOOKUP(Tabla20[[#This Row],[NOMBRE Y APELLIDO]],TFECHAS[NOMBRE Y APELLIDO],TFECHAS[DESDE]),"")</f>
        <v/>
      </c>
      <c r="N752" s="35" t="str">
        <f>IF(Tabla20[[#This Row],[TIPO]]="Temporales",_xlfn.XLOOKUP(Tabla20[[#This Row],[NOMBRE Y APELLIDO]],TFECHAS[NOMBRE Y APELLIDO],TFECHAS[HASTA]),"")</f>
        <v/>
      </c>
      <c r="O752" s="39">
        <f>_xlfn.XLOOKUP(Tabla20[[#This Row],[COD]],TMES[COD],TMES[sbruto])</f>
        <v>50000</v>
      </c>
      <c r="P752" s="42">
        <f>_xlfn.XLOOKUP(Tabla20[[#This Row],[COD]],TMES[COD],TMES[ISR])</f>
        <v>1627.13</v>
      </c>
      <c r="Q752" s="40">
        <f>_xlfn.XLOOKUP(Tabla20[[#This Row],[COD]],TMES[COD],TMES[SFS])</f>
        <v>1520</v>
      </c>
      <c r="R752" s="40">
        <f>_xlfn.XLOOKUP(Tabla20[[#This Row],[COD]],TMES[COD],TMES[AFP])</f>
        <v>1435</v>
      </c>
      <c r="S752" s="40">
        <f>Tabla20[[#This Row],[sbruto]]-SUM(Tabla20[[#This Row],[ISR]:[AFP]])-Tabla20[[#This Row],[sneto]]</f>
        <v>15021.460000000003</v>
      </c>
      <c r="T752" s="40">
        <f>_xlfn.XLOOKUP(Tabla20[[#This Row],[COD]],TMES[COD],TMES[sneto])</f>
        <v>30396.41</v>
      </c>
      <c r="U752" s="28" t="str">
        <f>_xlfn.XLOOKUP(Tabla20[[#This Row],[cedula]],Tabla11[Numero Documento],Tabla11[GEN])</f>
        <v>F</v>
      </c>
      <c r="V752" s="29" t="str">
        <f>_xlfn.XLOOKUP(Tabla20[[#This Row],[cedula]],TMODELO[Numero Documento],TMODELO[Lugar Funciones Codigo])</f>
        <v>01.83.02.00.04</v>
      </c>
    </row>
    <row r="753" spans="1:22" hidden="1">
      <c r="A753" s="38" t="s">
        <v>3052</v>
      </c>
      <c r="B753" s="38" t="s">
        <v>11</v>
      </c>
      <c r="C753" s="38" t="s">
        <v>3102</v>
      </c>
      <c r="D753" s="38" t="str">
        <f>Tabla20[[#This Row],[cedula]]&amp;Tabla20[[#This Row],[ctapresup]]</f>
        <v>001144549522.1.1.1.01</v>
      </c>
      <c r="E753" s="38" t="s">
        <v>2622</v>
      </c>
      <c r="F753" s="38" t="str">
        <f>_xlfn.XLOOKUP(Tabla20[[#This Row],[cedula]],TMODELO[Numero Documento],TMODELO[Empleado])</f>
        <v>GAUDELYS ROSALIA VALDEZ GOMEZ</v>
      </c>
      <c r="G753" s="38" t="str">
        <f>_xlfn.XLOOKUP(Tabla20[[#This Row],[cedula]],TMODELO[Numero Documento],TMODELO[Cargo])</f>
        <v>AUXILIAR</v>
      </c>
      <c r="H753" s="38" t="str">
        <f>_xlfn.XLOOKUP(Tabla20[[#This Row],[cedula]],TMODELO[Numero Documento],TMODELO[Lugar Funciones])</f>
        <v>CENTRO DE LA CULTURA NARCISO GONZALEZ</v>
      </c>
      <c r="I753" s="45" t="str">
        <f>_xlfn.XLOOKUP(Tabla20[[#This Row],[cedula]],TCARRERA[CEDULA],TCARRERA[CATEGORIA DEL SERVIDOR],"")</f>
        <v/>
      </c>
      <c r="J753" s="45" t="str">
        <f>Tabla20[[#This Row],[TIPO]]</f>
        <v>FIJO</v>
      </c>
      <c r="K75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3" s="24" t="str">
        <f>IF(Tabla20[[#This Row],[CARRERA]]="CARRERA ADMINISTRATIVA",Tabla20[[#This Row],[CARRERA]],Tabla20[[#This Row],[STATUS]])</f>
        <v>FIJO</v>
      </c>
      <c r="M753" s="35" t="str">
        <f>IF(Tabla20[[#This Row],[TIPO]]="Temporales",_xlfn.XLOOKUP(Tabla20[[#This Row],[NOMBRE Y APELLIDO]],TFECHAS[NOMBRE Y APELLIDO],TFECHAS[DESDE]),"")</f>
        <v/>
      </c>
      <c r="N753" s="35" t="str">
        <f>IF(Tabla20[[#This Row],[TIPO]]="Temporales",_xlfn.XLOOKUP(Tabla20[[#This Row],[NOMBRE Y APELLIDO]],TFECHAS[NOMBRE Y APELLIDO],TFECHAS[HASTA]),"")</f>
        <v/>
      </c>
      <c r="O753" s="39">
        <f>_xlfn.XLOOKUP(Tabla20[[#This Row],[COD]],TMES[COD],TMES[sbruto])</f>
        <v>45000</v>
      </c>
      <c r="P753" s="42">
        <f>_xlfn.XLOOKUP(Tabla20[[#This Row],[COD]],TMES[COD],TMES[ISR])</f>
        <v>694.59</v>
      </c>
      <c r="Q753" s="42">
        <f>_xlfn.XLOOKUP(Tabla20[[#This Row],[COD]],TMES[COD],TMES[SFS])</f>
        <v>1368</v>
      </c>
      <c r="R753" s="42">
        <f>_xlfn.XLOOKUP(Tabla20[[#This Row],[COD]],TMES[COD],TMES[AFP])</f>
        <v>1291.5</v>
      </c>
      <c r="S753" s="40">
        <f>Tabla20[[#This Row],[sbruto]]-SUM(Tabla20[[#This Row],[ISR]:[AFP]])-Tabla20[[#This Row],[sneto]]</f>
        <v>10695.220000000005</v>
      </c>
      <c r="T753" s="42">
        <f>_xlfn.XLOOKUP(Tabla20[[#This Row],[COD]],TMES[COD],TMES[sneto])</f>
        <v>30950.69</v>
      </c>
      <c r="U753" s="28" t="str">
        <f>_xlfn.XLOOKUP(Tabla20[[#This Row],[cedula]],Tabla11[Numero Documento],Tabla11[GEN])</f>
        <v>F</v>
      </c>
      <c r="V753" s="29" t="str">
        <f>_xlfn.XLOOKUP(Tabla20[[#This Row],[cedula]],TMODELO[Numero Documento],TMODELO[Lugar Funciones Codigo])</f>
        <v>01.83.02.00.04</v>
      </c>
    </row>
    <row r="754" spans="1:22" hidden="1">
      <c r="A754" s="38" t="s">
        <v>3052</v>
      </c>
      <c r="B754" s="38" t="s">
        <v>11</v>
      </c>
      <c r="C754" s="38" t="s">
        <v>3102</v>
      </c>
      <c r="D754" s="38" t="str">
        <f>Tabla20[[#This Row],[cedula]]&amp;Tabla20[[#This Row],[ctapresup]]</f>
        <v>001025139182.1.1.1.01</v>
      </c>
      <c r="E754" s="38" t="s">
        <v>2725</v>
      </c>
      <c r="F754" s="38" t="str">
        <f>_xlfn.XLOOKUP(Tabla20[[#This Row],[cedula]],TMODELO[Numero Documento],TMODELO[Empleado])</f>
        <v>VICTOR LIXANDRO CAMACHO ROSARIO</v>
      </c>
      <c r="G754" s="38" t="str">
        <f>_xlfn.XLOOKUP(Tabla20[[#This Row],[cedula]],TMODELO[Numero Documento],TMODELO[Cargo])</f>
        <v>SUPERVISOR MANTENIMIENTO</v>
      </c>
      <c r="H754" s="38" t="str">
        <f>_xlfn.XLOOKUP(Tabla20[[#This Row],[cedula]],TMODELO[Numero Documento],TMODELO[Lugar Funciones])</f>
        <v>CENTRO DE LA CULTURA NARCISO GONZALEZ</v>
      </c>
      <c r="I754" s="45" t="str">
        <f>_xlfn.XLOOKUP(Tabla20[[#This Row],[cedula]],TCARRERA[CEDULA],TCARRERA[CATEGORIA DEL SERVIDOR],"")</f>
        <v/>
      </c>
      <c r="J754" s="45" t="str">
        <f>Tabla20[[#This Row],[TIPO]]</f>
        <v>FIJO</v>
      </c>
      <c r="K75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4" s="24" t="str">
        <f>IF(Tabla20[[#This Row],[CARRERA]]="CARRERA ADMINISTRATIVA",Tabla20[[#This Row],[CARRERA]],Tabla20[[#This Row],[STATUS]])</f>
        <v>FIJO</v>
      </c>
      <c r="M754" s="35" t="str">
        <f>IF(Tabla20[[#This Row],[TIPO]]="Temporales",_xlfn.XLOOKUP(Tabla20[[#This Row],[NOMBRE Y APELLIDO]],TFECHAS[NOMBRE Y APELLIDO],TFECHAS[DESDE]),"")</f>
        <v/>
      </c>
      <c r="N754" s="35" t="str">
        <f>IF(Tabla20[[#This Row],[TIPO]]="Temporales",_xlfn.XLOOKUP(Tabla20[[#This Row],[NOMBRE Y APELLIDO]],TFECHAS[NOMBRE Y APELLIDO],TFECHAS[HASTA]),"")</f>
        <v/>
      </c>
      <c r="O754" s="39">
        <f>_xlfn.XLOOKUP(Tabla20[[#This Row],[COD]],TMES[COD],TMES[sbruto])</f>
        <v>40000</v>
      </c>
      <c r="P754" s="44">
        <f>_xlfn.XLOOKUP(Tabla20[[#This Row],[COD]],TMES[COD],TMES[ISR])</f>
        <v>442.65</v>
      </c>
      <c r="Q754" s="42">
        <f>_xlfn.XLOOKUP(Tabla20[[#This Row],[COD]],TMES[COD],TMES[SFS])</f>
        <v>1216</v>
      </c>
      <c r="R754" s="42">
        <f>_xlfn.XLOOKUP(Tabla20[[#This Row],[COD]],TMES[COD],TMES[AFP])</f>
        <v>1148</v>
      </c>
      <c r="S754" s="40">
        <f>Tabla20[[#This Row],[sbruto]]-SUM(Tabla20[[#This Row],[ISR]:[AFP]])-Tabla20[[#This Row],[sneto]]</f>
        <v>12483.55</v>
      </c>
      <c r="T754" s="42">
        <f>_xlfn.XLOOKUP(Tabla20[[#This Row],[COD]],TMES[COD],TMES[sneto])</f>
        <v>24709.8</v>
      </c>
      <c r="U754" s="28" t="str">
        <f>_xlfn.XLOOKUP(Tabla20[[#This Row],[cedula]],Tabla11[Numero Documento],Tabla11[GEN])</f>
        <v>M</v>
      </c>
      <c r="V754" s="29" t="str">
        <f>_xlfn.XLOOKUP(Tabla20[[#This Row],[cedula]],TMODELO[Numero Documento],TMODELO[Lugar Funciones Codigo])</f>
        <v>01.83.02.00.04</v>
      </c>
    </row>
    <row r="755" spans="1:22" hidden="1">
      <c r="A755" s="38" t="s">
        <v>3052</v>
      </c>
      <c r="B755" s="38" t="s">
        <v>11</v>
      </c>
      <c r="C755" s="38" t="s">
        <v>3102</v>
      </c>
      <c r="D755" s="38" t="str">
        <f>Tabla20[[#This Row],[cedula]]&amp;Tabla20[[#This Row],[ctapresup]]</f>
        <v>001143542852.1.1.1.01</v>
      </c>
      <c r="E755" s="38" t="s">
        <v>2585</v>
      </c>
      <c r="F755" s="38" t="str">
        <f>_xlfn.XLOOKUP(Tabla20[[#This Row],[cedula]],TMODELO[Numero Documento],TMODELO[Empleado])</f>
        <v>CESAR MEDINA DE OLEO</v>
      </c>
      <c r="G755" s="38" t="str">
        <f>_xlfn.XLOOKUP(Tabla20[[#This Row],[cedula]],TMODELO[Numero Documento],TMODELO[Cargo])</f>
        <v>TRAMOYISTA</v>
      </c>
      <c r="H755" s="38" t="str">
        <f>_xlfn.XLOOKUP(Tabla20[[#This Row],[cedula]],TMODELO[Numero Documento],TMODELO[Lugar Funciones])</f>
        <v>CENTRO DE LA CULTURA NARCISO GONZALEZ</v>
      </c>
      <c r="I755" s="45" t="str">
        <f>_xlfn.XLOOKUP(Tabla20[[#This Row],[cedula]],TCARRERA[CEDULA],TCARRERA[CATEGORIA DEL SERVIDOR],"")</f>
        <v/>
      </c>
      <c r="J755" s="45" t="str">
        <f>Tabla20[[#This Row],[TIPO]]</f>
        <v>FIJO</v>
      </c>
      <c r="K7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55" s="24" t="str">
        <f>IF(Tabla20[[#This Row],[CARRERA]]="CARRERA ADMINISTRATIVA",Tabla20[[#This Row],[CARRERA]],Tabla20[[#This Row],[STATUS]])</f>
        <v>ESTATUTO SIMPLIFICADO</v>
      </c>
      <c r="M755" s="35" t="str">
        <f>IF(Tabla20[[#This Row],[TIPO]]="Temporales",_xlfn.XLOOKUP(Tabla20[[#This Row],[NOMBRE Y APELLIDO]],TFECHAS[NOMBRE Y APELLIDO],TFECHAS[DESDE]),"")</f>
        <v/>
      </c>
      <c r="N755" s="35" t="str">
        <f>IF(Tabla20[[#This Row],[TIPO]]="Temporales",_xlfn.XLOOKUP(Tabla20[[#This Row],[NOMBRE Y APELLIDO]],TFECHAS[NOMBRE Y APELLIDO],TFECHAS[HASTA]),"")</f>
        <v/>
      </c>
      <c r="O755" s="39">
        <f>_xlfn.XLOOKUP(Tabla20[[#This Row],[COD]],TMES[COD],TMES[sbruto])</f>
        <v>31500</v>
      </c>
      <c r="P755" s="42">
        <f>_xlfn.XLOOKUP(Tabla20[[#This Row],[COD]],TMES[COD],TMES[ISR])</f>
        <v>0</v>
      </c>
      <c r="Q755" s="40">
        <f>_xlfn.XLOOKUP(Tabla20[[#This Row],[COD]],TMES[COD],TMES[SFS])</f>
        <v>957.6</v>
      </c>
      <c r="R755" s="40">
        <f>_xlfn.XLOOKUP(Tabla20[[#This Row],[COD]],TMES[COD],TMES[AFP])</f>
        <v>904.05</v>
      </c>
      <c r="S755" s="40">
        <f>Tabla20[[#This Row],[sbruto]]-SUM(Tabla20[[#This Row],[ISR]:[AFP]])-Tabla20[[#This Row],[sneto]]</f>
        <v>16404.579999999998</v>
      </c>
      <c r="T755" s="40">
        <f>_xlfn.XLOOKUP(Tabla20[[#This Row],[COD]],TMES[COD],TMES[sneto])</f>
        <v>13233.77</v>
      </c>
      <c r="U755" s="28" t="str">
        <f>_xlfn.XLOOKUP(Tabla20[[#This Row],[cedula]],Tabla11[Numero Documento],Tabla11[GEN])</f>
        <v>M</v>
      </c>
      <c r="V755" s="29" t="str">
        <f>_xlfn.XLOOKUP(Tabla20[[#This Row],[cedula]],TMODELO[Numero Documento],TMODELO[Lugar Funciones Codigo])</f>
        <v>01.83.02.00.04</v>
      </c>
    </row>
    <row r="756" spans="1:22" hidden="1">
      <c r="A756" s="38" t="s">
        <v>3052</v>
      </c>
      <c r="B756" s="38" t="s">
        <v>11</v>
      </c>
      <c r="C756" s="38" t="s">
        <v>3102</v>
      </c>
      <c r="D756" s="38" t="str">
        <f>Tabla20[[#This Row],[cedula]]&amp;Tabla20[[#This Row],[ctapresup]]</f>
        <v>001017943372.1.1.1.01</v>
      </c>
      <c r="E756" s="38" t="s">
        <v>2664</v>
      </c>
      <c r="F756" s="38" t="str">
        <f>_xlfn.XLOOKUP(Tabla20[[#This Row],[cedula]],TMODELO[Numero Documento],TMODELO[Empleado])</f>
        <v>JUAN MENA GOMEZ</v>
      </c>
      <c r="G756" s="38" t="str">
        <f>_xlfn.XLOOKUP(Tabla20[[#This Row],[cedula]],TMODELO[Numero Documento],TMODELO[Cargo])</f>
        <v>SUPERVISOR MANTENIMIENTO</v>
      </c>
      <c r="H756" s="38" t="str">
        <f>_xlfn.XLOOKUP(Tabla20[[#This Row],[cedula]],TMODELO[Numero Documento],TMODELO[Lugar Funciones])</f>
        <v>CENTRO DE LA CULTURA NARCISO GONZALEZ</v>
      </c>
      <c r="I756" s="45" t="str">
        <f>_xlfn.XLOOKUP(Tabla20[[#This Row],[cedula]],TCARRERA[CEDULA],TCARRERA[CATEGORIA DEL SERVIDOR],"")</f>
        <v/>
      </c>
      <c r="J756" s="45" t="str">
        <f>Tabla20[[#This Row],[TIPO]]</f>
        <v>FIJO</v>
      </c>
      <c r="K7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6" s="24" t="str">
        <f>IF(Tabla20[[#This Row],[CARRERA]]="CARRERA ADMINISTRATIVA",Tabla20[[#This Row],[CARRERA]],Tabla20[[#This Row],[STATUS]])</f>
        <v>FIJO</v>
      </c>
      <c r="M756" s="35" t="str">
        <f>IF(Tabla20[[#This Row],[TIPO]]="Temporales",_xlfn.XLOOKUP(Tabla20[[#This Row],[NOMBRE Y APELLIDO]],TFECHAS[NOMBRE Y APELLIDO],TFECHAS[DESDE]),"")</f>
        <v/>
      </c>
      <c r="N756" s="35" t="str">
        <f>IF(Tabla20[[#This Row],[TIPO]]="Temporales",_xlfn.XLOOKUP(Tabla20[[#This Row],[NOMBRE Y APELLIDO]],TFECHAS[NOMBRE Y APELLIDO],TFECHAS[HASTA]),"")</f>
        <v/>
      </c>
      <c r="O756" s="39">
        <f>_xlfn.XLOOKUP(Tabla20[[#This Row],[COD]],TMES[COD],TMES[sbruto])</f>
        <v>30000</v>
      </c>
      <c r="P756" s="41">
        <f>_xlfn.XLOOKUP(Tabla20[[#This Row],[COD]],TMES[COD],TMES[ISR])</f>
        <v>0</v>
      </c>
      <c r="Q756" s="40">
        <f>_xlfn.XLOOKUP(Tabla20[[#This Row],[COD]],TMES[COD],TMES[SFS])</f>
        <v>912</v>
      </c>
      <c r="R756" s="40">
        <f>_xlfn.XLOOKUP(Tabla20[[#This Row],[COD]],TMES[COD],TMES[AFP])</f>
        <v>861</v>
      </c>
      <c r="S756" s="40">
        <f>Tabla20[[#This Row],[sbruto]]-SUM(Tabla20[[#This Row],[ISR]:[AFP]])-Tabla20[[#This Row],[sneto]]</f>
        <v>25</v>
      </c>
      <c r="T756" s="40">
        <f>_xlfn.XLOOKUP(Tabla20[[#This Row],[COD]],TMES[COD],TMES[sneto])</f>
        <v>28202</v>
      </c>
      <c r="U756" s="28" t="str">
        <f>_xlfn.XLOOKUP(Tabla20[[#This Row],[cedula]],Tabla11[Numero Documento],Tabla11[GEN])</f>
        <v>M</v>
      </c>
      <c r="V756" s="29" t="str">
        <f>_xlfn.XLOOKUP(Tabla20[[#This Row],[cedula]],TMODELO[Numero Documento],TMODELO[Lugar Funciones Codigo])</f>
        <v>01.83.02.00.04</v>
      </c>
    </row>
    <row r="757" spans="1:22" hidden="1">
      <c r="A757" s="38" t="s">
        <v>3052</v>
      </c>
      <c r="B757" s="38" t="s">
        <v>11</v>
      </c>
      <c r="C757" s="38" t="s">
        <v>3102</v>
      </c>
      <c r="D757" s="38" t="str">
        <f>Tabla20[[#This Row],[cedula]]&amp;Tabla20[[#This Row],[ctapresup]]</f>
        <v>001033944412.1.1.1.01</v>
      </c>
      <c r="E757" s="38" t="s">
        <v>1529</v>
      </c>
      <c r="F757" s="38" t="str">
        <f>_xlfn.XLOOKUP(Tabla20[[#This Row],[cedula]],TMODELO[Numero Documento],TMODELO[Empleado])</f>
        <v>FIDELINA DEL ROSARIO VARGAS</v>
      </c>
      <c r="G757" s="38" t="str">
        <f>_xlfn.XLOOKUP(Tabla20[[#This Row],[cedula]],TMODELO[Numero Documento],TMODELO[Cargo])</f>
        <v>AUX. DE CONTABILIDAD</v>
      </c>
      <c r="H757" s="38" t="str">
        <f>_xlfn.XLOOKUP(Tabla20[[#This Row],[cedula]],TMODELO[Numero Documento],TMODELO[Lugar Funciones])</f>
        <v>CENTRO DE LA CULTURA NARCISO GONZALEZ</v>
      </c>
      <c r="I757" s="45" t="str">
        <f>_xlfn.XLOOKUP(Tabla20[[#This Row],[cedula]],TCARRERA[CEDULA],TCARRERA[CATEGORIA DEL SERVIDOR],"")</f>
        <v>CARRERA ADMINISTRATIVA</v>
      </c>
      <c r="J757" s="45" t="str">
        <f>Tabla20[[#This Row],[TIPO]]</f>
        <v>FIJO</v>
      </c>
      <c r="K75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57" s="24" t="str">
        <f>IF(Tabla20[[#This Row],[CARRERA]]="CARRERA ADMINISTRATIVA",Tabla20[[#This Row],[CARRERA]],Tabla20[[#This Row],[STATUS]])</f>
        <v>CARRERA ADMINISTRATIVA</v>
      </c>
      <c r="M757" s="35" t="str">
        <f>IF(Tabla20[[#This Row],[TIPO]]="Temporales",_xlfn.XLOOKUP(Tabla20[[#This Row],[NOMBRE Y APELLIDO]],TFECHAS[NOMBRE Y APELLIDO],TFECHAS[DESDE]),"")</f>
        <v/>
      </c>
      <c r="N757" s="35" t="str">
        <f>IF(Tabla20[[#This Row],[TIPO]]="Temporales",_xlfn.XLOOKUP(Tabla20[[#This Row],[NOMBRE Y APELLIDO]],TFECHAS[NOMBRE Y APELLIDO],TFECHAS[HASTA]),"")</f>
        <v/>
      </c>
      <c r="O757" s="39">
        <f>_xlfn.XLOOKUP(Tabla20[[#This Row],[COD]],TMES[COD],TMES[sbruto])</f>
        <v>26617.88</v>
      </c>
      <c r="P757" s="44">
        <f>_xlfn.XLOOKUP(Tabla20[[#This Row],[COD]],TMES[COD],TMES[ISR])</f>
        <v>0</v>
      </c>
      <c r="Q757" s="40">
        <f>_xlfn.XLOOKUP(Tabla20[[#This Row],[COD]],TMES[COD],TMES[SFS])</f>
        <v>809.18</v>
      </c>
      <c r="R757" s="40">
        <f>_xlfn.XLOOKUP(Tabla20[[#This Row],[COD]],TMES[COD],TMES[AFP])</f>
        <v>763.93</v>
      </c>
      <c r="S757" s="40">
        <f>Tabla20[[#This Row],[sbruto]]-SUM(Tabla20[[#This Row],[ISR]:[AFP]])-Tabla20[[#This Row],[sneto]]</f>
        <v>1642.0200000000004</v>
      </c>
      <c r="T757" s="40">
        <f>_xlfn.XLOOKUP(Tabla20[[#This Row],[COD]],TMES[COD],TMES[sneto])</f>
        <v>23402.75</v>
      </c>
      <c r="U757" s="28" t="str">
        <f>_xlfn.XLOOKUP(Tabla20[[#This Row],[cedula]],Tabla11[Numero Documento],Tabla11[GEN])</f>
        <v>F</v>
      </c>
      <c r="V757" s="29" t="str">
        <f>_xlfn.XLOOKUP(Tabla20[[#This Row],[cedula]],TMODELO[Numero Documento],TMODELO[Lugar Funciones Codigo])</f>
        <v>01.83.02.00.04</v>
      </c>
    </row>
    <row r="758" spans="1:22" hidden="1">
      <c r="A758" s="38" t="s">
        <v>3052</v>
      </c>
      <c r="B758" s="38" t="s">
        <v>11</v>
      </c>
      <c r="C758" s="38" t="s">
        <v>3102</v>
      </c>
      <c r="D758" s="38" t="str">
        <f>Tabla20[[#This Row],[cedula]]&amp;Tabla20[[#This Row],[ctapresup]]</f>
        <v>001036019772.1.1.1.01</v>
      </c>
      <c r="E758" s="38" t="s">
        <v>1543</v>
      </c>
      <c r="F758" s="38" t="str">
        <f>_xlfn.XLOOKUP(Tabla20[[#This Row],[cedula]],TMODELO[Numero Documento],TMODELO[Empleado])</f>
        <v>LUZ DEYANIRA DE LA ROSA PILIER</v>
      </c>
      <c r="G758" s="38" t="str">
        <f>_xlfn.XLOOKUP(Tabla20[[#This Row],[cedula]],TMODELO[Numero Documento],TMODELO[Cargo])</f>
        <v>ENC. DE SERVICIOS GENERALES</v>
      </c>
      <c r="H758" s="38" t="str">
        <f>_xlfn.XLOOKUP(Tabla20[[#This Row],[cedula]],TMODELO[Numero Documento],TMODELO[Lugar Funciones])</f>
        <v>CENTRO DE LA CULTURA NARCISO GONZALEZ</v>
      </c>
      <c r="I758" s="45" t="str">
        <f>_xlfn.XLOOKUP(Tabla20[[#This Row],[cedula]],TCARRERA[CEDULA],TCARRERA[CATEGORIA DEL SERVIDOR],"")</f>
        <v>CARRERA ADMINISTRATIVA</v>
      </c>
      <c r="J758" s="45" t="str">
        <f>Tabla20[[#This Row],[TIPO]]</f>
        <v>FIJO</v>
      </c>
      <c r="K7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8" s="24" t="str">
        <f>IF(Tabla20[[#This Row],[CARRERA]]="CARRERA ADMINISTRATIVA",Tabla20[[#This Row],[CARRERA]],Tabla20[[#This Row],[STATUS]])</f>
        <v>CARRERA ADMINISTRATIVA</v>
      </c>
      <c r="M758" s="35" t="str">
        <f>IF(Tabla20[[#This Row],[TIPO]]="Temporales",_xlfn.XLOOKUP(Tabla20[[#This Row],[NOMBRE Y APELLIDO]],TFECHAS[NOMBRE Y APELLIDO],TFECHAS[DESDE]),"")</f>
        <v/>
      </c>
      <c r="N758" s="35" t="str">
        <f>IF(Tabla20[[#This Row],[TIPO]]="Temporales",_xlfn.XLOOKUP(Tabla20[[#This Row],[NOMBRE Y APELLIDO]],TFECHAS[NOMBRE Y APELLIDO],TFECHAS[HASTA]),"")</f>
        <v/>
      </c>
      <c r="O758" s="39">
        <f>_xlfn.XLOOKUP(Tabla20[[#This Row],[COD]],TMES[COD],TMES[sbruto])</f>
        <v>26250</v>
      </c>
      <c r="P758" s="41">
        <f>_xlfn.XLOOKUP(Tabla20[[#This Row],[COD]],TMES[COD],TMES[ISR])</f>
        <v>0</v>
      </c>
      <c r="Q758" s="40">
        <f>_xlfn.XLOOKUP(Tabla20[[#This Row],[COD]],TMES[COD],TMES[SFS])</f>
        <v>798</v>
      </c>
      <c r="R758" s="40">
        <f>_xlfn.XLOOKUP(Tabla20[[#This Row],[COD]],TMES[COD],TMES[AFP])</f>
        <v>753.38</v>
      </c>
      <c r="S758" s="40">
        <f>Tabla20[[#This Row],[sbruto]]-SUM(Tabla20[[#This Row],[ISR]:[AFP]])-Tabla20[[#This Row],[sneto]]</f>
        <v>18016.36</v>
      </c>
      <c r="T758" s="40">
        <f>_xlfn.XLOOKUP(Tabla20[[#This Row],[COD]],TMES[COD],TMES[sneto])</f>
        <v>6682.26</v>
      </c>
      <c r="U758" s="28" t="str">
        <f>_xlfn.XLOOKUP(Tabla20[[#This Row],[cedula]],Tabla11[Numero Documento],Tabla11[GEN])</f>
        <v>M</v>
      </c>
      <c r="V758" s="29" t="str">
        <f>_xlfn.XLOOKUP(Tabla20[[#This Row],[cedula]],TMODELO[Numero Documento],TMODELO[Lugar Funciones Codigo])</f>
        <v>01.83.02.00.04</v>
      </c>
    </row>
    <row r="759" spans="1:22" hidden="1">
      <c r="A759" s="38" t="s">
        <v>3052</v>
      </c>
      <c r="B759" s="38" t="s">
        <v>11</v>
      </c>
      <c r="C759" s="38" t="s">
        <v>3102</v>
      </c>
      <c r="D759" s="38" t="str">
        <f>Tabla20[[#This Row],[cedula]]&amp;Tabla20[[#This Row],[ctapresup]]</f>
        <v>001085434552.1.1.1.01</v>
      </c>
      <c r="E759" s="38" t="s">
        <v>1546</v>
      </c>
      <c r="F759" s="38" t="str">
        <f>_xlfn.XLOOKUP(Tabla20[[#This Row],[cedula]],TMODELO[Numero Documento],TMODELO[Empleado])</f>
        <v>MARGARITA LINARES AMADOR</v>
      </c>
      <c r="G759" s="38" t="str">
        <f>_xlfn.XLOOKUP(Tabla20[[#This Row],[cedula]],TMODELO[Numero Documento],TMODELO[Cargo])</f>
        <v>ENCARGADA CONTABILIDAD</v>
      </c>
      <c r="H759" s="38" t="str">
        <f>_xlfn.XLOOKUP(Tabla20[[#This Row],[cedula]],TMODELO[Numero Documento],TMODELO[Lugar Funciones])</f>
        <v>CENTRO DE LA CULTURA NARCISO GONZALEZ</v>
      </c>
      <c r="I759" s="45" t="str">
        <f>_xlfn.XLOOKUP(Tabla20[[#This Row],[cedula]],TCARRERA[CEDULA],TCARRERA[CATEGORIA DEL SERVIDOR],"")</f>
        <v>CARRERA ADMINISTRATIVA</v>
      </c>
      <c r="J759" s="45" t="str">
        <f>Tabla20[[#This Row],[TIPO]]</f>
        <v>FIJO</v>
      </c>
      <c r="K759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59" s="24" t="str">
        <f>IF(Tabla20[[#This Row],[CARRERA]]="CARRERA ADMINISTRATIVA",Tabla20[[#This Row],[CARRERA]],Tabla20[[#This Row],[STATUS]])</f>
        <v>CARRERA ADMINISTRATIVA</v>
      </c>
      <c r="M759" s="35" t="str">
        <f>IF(Tabla20[[#This Row],[TIPO]]="Temporales",_xlfn.XLOOKUP(Tabla20[[#This Row],[NOMBRE Y APELLIDO]],TFECHAS[NOMBRE Y APELLIDO],TFECHAS[DESDE]),"")</f>
        <v/>
      </c>
      <c r="N759" s="35" t="str">
        <f>IF(Tabla20[[#This Row],[TIPO]]="Temporales",_xlfn.XLOOKUP(Tabla20[[#This Row],[NOMBRE Y APELLIDO]],TFECHAS[NOMBRE Y APELLIDO],TFECHAS[HASTA]),"")</f>
        <v/>
      </c>
      <c r="O759" s="39">
        <f>_xlfn.XLOOKUP(Tabla20[[#This Row],[COD]],TMES[COD],TMES[sbruto])</f>
        <v>26250</v>
      </c>
      <c r="P759" s="42">
        <f>_xlfn.XLOOKUP(Tabla20[[#This Row],[COD]],TMES[COD],TMES[ISR])</f>
        <v>0</v>
      </c>
      <c r="Q759" s="40">
        <f>_xlfn.XLOOKUP(Tabla20[[#This Row],[COD]],TMES[COD],TMES[SFS])</f>
        <v>798</v>
      </c>
      <c r="R759" s="40">
        <f>_xlfn.XLOOKUP(Tabla20[[#This Row],[COD]],TMES[COD],TMES[AFP])</f>
        <v>753.38</v>
      </c>
      <c r="S759" s="40">
        <f>Tabla20[[#This Row],[sbruto]]-SUM(Tabla20[[#This Row],[ISR]:[AFP]])-Tabla20[[#This Row],[sneto]]</f>
        <v>18562.79</v>
      </c>
      <c r="T759" s="40">
        <f>_xlfn.XLOOKUP(Tabla20[[#This Row],[COD]],TMES[COD],TMES[sneto])</f>
        <v>6135.83</v>
      </c>
      <c r="U759" s="28" t="str">
        <f>_xlfn.XLOOKUP(Tabla20[[#This Row],[cedula]],Tabla11[Numero Documento],Tabla11[GEN])</f>
        <v>F</v>
      </c>
      <c r="V759" s="29" t="str">
        <f>_xlfn.XLOOKUP(Tabla20[[#This Row],[cedula]],TMODELO[Numero Documento],TMODELO[Lugar Funciones Codigo])</f>
        <v>01.83.02.00.04</v>
      </c>
    </row>
    <row r="760" spans="1:22" hidden="1">
      <c r="A760" s="38" t="s">
        <v>3052</v>
      </c>
      <c r="B760" s="38" t="s">
        <v>11</v>
      </c>
      <c r="C760" s="38" t="s">
        <v>3102</v>
      </c>
      <c r="D760" s="38" t="str">
        <f>Tabla20[[#This Row],[cedula]]&amp;Tabla20[[#This Row],[ctapresup]]</f>
        <v>001001101702.1.1.1.01</v>
      </c>
      <c r="E760" s="38" t="s">
        <v>2575</v>
      </c>
      <c r="F760" s="38" t="str">
        <f>_xlfn.XLOOKUP(Tabla20[[#This Row],[cedula]],TMODELO[Numero Documento],TMODELO[Empleado])</f>
        <v>BELKIS HERNANDEZ ALMONTE</v>
      </c>
      <c r="G760" s="38" t="str">
        <f>_xlfn.XLOOKUP(Tabla20[[#This Row],[cedula]],TMODELO[Numero Documento],TMODELO[Cargo])</f>
        <v>MAESTRO DE ARTESANIA</v>
      </c>
      <c r="H760" s="38" t="str">
        <f>_xlfn.XLOOKUP(Tabla20[[#This Row],[cedula]],TMODELO[Numero Documento],TMODELO[Lugar Funciones])</f>
        <v>CENTRO DE LA CULTURA NARCISO GONZALEZ</v>
      </c>
      <c r="I760" s="45" t="str">
        <f>_xlfn.XLOOKUP(Tabla20[[#This Row],[cedula]],TCARRERA[CEDULA],TCARRERA[CATEGORIA DEL SERVIDOR],"")</f>
        <v/>
      </c>
      <c r="J760" s="45" t="str">
        <f>Tabla20[[#This Row],[TIPO]]</f>
        <v>FIJO</v>
      </c>
      <c r="K7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0" s="24" t="str">
        <f>IF(Tabla20[[#This Row],[CARRERA]]="CARRERA ADMINISTRATIVA",Tabla20[[#This Row],[CARRERA]],Tabla20[[#This Row],[STATUS]])</f>
        <v>ESTATUTO SIMPLIFICADO</v>
      </c>
      <c r="M760" s="35" t="str">
        <f>IF(Tabla20[[#This Row],[TIPO]]="Temporales",_xlfn.XLOOKUP(Tabla20[[#This Row],[NOMBRE Y APELLIDO]],TFECHAS[NOMBRE Y APELLIDO],TFECHAS[DESDE]),"")</f>
        <v/>
      </c>
      <c r="N760" s="35" t="str">
        <f>IF(Tabla20[[#This Row],[TIPO]]="Temporales",_xlfn.XLOOKUP(Tabla20[[#This Row],[NOMBRE Y APELLIDO]],TFECHAS[NOMBRE Y APELLIDO],TFECHAS[HASTA]),"")</f>
        <v/>
      </c>
      <c r="O760" s="39">
        <f>_xlfn.XLOOKUP(Tabla20[[#This Row],[COD]],TMES[COD],TMES[sbruto])</f>
        <v>25000</v>
      </c>
      <c r="P760" s="44">
        <f>_xlfn.XLOOKUP(Tabla20[[#This Row],[COD]],TMES[COD],TMES[ISR])</f>
        <v>0</v>
      </c>
      <c r="Q760" s="40">
        <f>_xlfn.XLOOKUP(Tabla20[[#This Row],[COD]],TMES[COD],TMES[SFS])</f>
        <v>760</v>
      </c>
      <c r="R760" s="40">
        <f>_xlfn.XLOOKUP(Tabla20[[#This Row],[COD]],TMES[COD],TMES[AFP])</f>
        <v>717.5</v>
      </c>
      <c r="S760" s="40">
        <f>Tabla20[[#This Row],[sbruto]]-SUM(Tabla20[[#This Row],[ISR]:[AFP]])-Tabla20[[#This Row],[sneto]]</f>
        <v>25</v>
      </c>
      <c r="T760" s="40">
        <f>_xlfn.XLOOKUP(Tabla20[[#This Row],[COD]],TMES[COD],TMES[sneto])</f>
        <v>23497.5</v>
      </c>
      <c r="U760" s="28" t="str">
        <f>_xlfn.XLOOKUP(Tabla20[[#This Row],[cedula]],Tabla11[Numero Documento],Tabla11[GEN])</f>
        <v>F</v>
      </c>
      <c r="V760" s="29" t="str">
        <f>_xlfn.XLOOKUP(Tabla20[[#This Row],[cedula]],TMODELO[Numero Documento],TMODELO[Lugar Funciones Codigo])</f>
        <v>01.83.02.00.04</v>
      </c>
    </row>
    <row r="761" spans="1:22" hidden="1">
      <c r="A761" s="38" t="s">
        <v>3052</v>
      </c>
      <c r="B761" s="38" t="s">
        <v>11</v>
      </c>
      <c r="C761" s="38" t="s">
        <v>3102</v>
      </c>
      <c r="D761" s="38" t="str">
        <f>Tabla20[[#This Row],[cedula]]&amp;Tabla20[[#This Row],[ctapresup]]</f>
        <v>001177741412.1.1.1.01</v>
      </c>
      <c r="E761" s="38" t="s">
        <v>2663</v>
      </c>
      <c r="F761" s="38" t="str">
        <f>_xlfn.XLOOKUP(Tabla20[[#This Row],[cedula]],TMODELO[Numero Documento],TMODELO[Empleado])</f>
        <v>JUAN MANUEL MARTINEZ INOA</v>
      </c>
      <c r="G761" s="38" t="str">
        <f>_xlfn.XLOOKUP(Tabla20[[#This Row],[cedula]],TMODELO[Numero Documento],TMODELO[Cargo])</f>
        <v>AYUDANTE DE MANTENIMIENTO</v>
      </c>
      <c r="H761" s="38" t="str">
        <f>_xlfn.XLOOKUP(Tabla20[[#This Row],[cedula]],TMODELO[Numero Documento],TMODELO[Lugar Funciones])</f>
        <v>CENTRO DE LA CULTURA NARCISO GONZALEZ</v>
      </c>
      <c r="I761" s="45" t="str">
        <f>_xlfn.XLOOKUP(Tabla20[[#This Row],[cedula]],TCARRERA[CEDULA],TCARRERA[CATEGORIA DEL SERVIDOR],"")</f>
        <v/>
      </c>
      <c r="J761" s="45" t="str">
        <f>Tabla20[[#This Row],[TIPO]]</f>
        <v>FIJO</v>
      </c>
      <c r="K7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1" s="31" t="str">
        <f>IF(Tabla20[[#This Row],[CARRERA]]="CARRERA ADMINISTRATIVA",Tabla20[[#This Row],[CARRERA]],Tabla20[[#This Row],[STATUS]])</f>
        <v>ESTATUTO SIMPLIFICADO</v>
      </c>
      <c r="M761" s="34" t="str">
        <f>IF(Tabla20[[#This Row],[TIPO]]="Temporales",_xlfn.XLOOKUP(Tabla20[[#This Row],[NOMBRE Y APELLIDO]],TFECHAS[NOMBRE Y APELLIDO],TFECHAS[DESDE]),"")</f>
        <v/>
      </c>
      <c r="N761" s="34" t="str">
        <f>IF(Tabla20[[#This Row],[TIPO]]="Temporales",_xlfn.XLOOKUP(Tabla20[[#This Row],[NOMBRE Y APELLIDO]],TFECHAS[NOMBRE Y APELLIDO],TFECHAS[HASTA]),"")</f>
        <v/>
      </c>
      <c r="O761" s="39">
        <f>_xlfn.XLOOKUP(Tabla20[[#This Row],[COD]],TMES[COD],TMES[sbruto])</f>
        <v>24000</v>
      </c>
      <c r="P761" s="44">
        <f>_xlfn.XLOOKUP(Tabla20[[#This Row],[COD]],TMES[COD],TMES[ISR])</f>
        <v>0</v>
      </c>
      <c r="Q761" s="40">
        <f>_xlfn.XLOOKUP(Tabla20[[#This Row],[COD]],TMES[COD],TMES[SFS])</f>
        <v>729.6</v>
      </c>
      <c r="R761" s="40">
        <f>_xlfn.XLOOKUP(Tabla20[[#This Row],[COD]],TMES[COD],TMES[AFP])</f>
        <v>688.8</v>
      </c>
      <c r="S761" s="40">
        <f>Tabla20[[#This Row],[sbruto]]-SUM(Tabla20[[#This Row],[ISR]:[AFP]])-Tabla20[[#This Row],[sneto]]</f>
        <v>25</v>
      </c>
      <c r="T761" s="40">
        <f>_xlfn.XLOOKUP(Tabla20[[#This Row],[COD]],TMES[COD],TMES[sneto])</f>
        <v>22556.6</v>
      </c>
      <c r="U761" s="28" t="str">
        <f>_xlfn.XLOOKUP(Tabla20[[#This Row],[cedula]],Tabla11[Numero Documento],Tabla11[GEN])</f>
        <v>M</v>
      </c>
      <c r="V761" s="29" t="str">
        <f>_xlfn.XLOOKUP(Tabla20[[#This Row],[cedula]],TMODELO[Numero Documento],TMODELO[Lugar Funciones Codigo])</f>
        <v>01.83.02.00.04</v>
      </c>
    </row>
    <row r="762" spans="1:22" hidden="1">
      <c r="A762" s="38" t="s">
        <v>3052</v>
      </c>
      <c r="B762" s="38" t="s">
        <v>11</v>
      </c>
      <c r="C762" s="38" t="s">
        <v>3102</v>
      </c>
      <c r="D762" s="38" t="str">
        <f>Tabla20[[#This Row],[cedula]]&amp;Tabla20[[#This Row],[ctapresup]]</f>
        <v>001177337902.1.1.1.01</v>
      </c>
      <c r="E762" s="38" t="s">
        <v>2566</v>
      </c>
      <c r="F762" s="38" t="str">
        <f>_xlfn.XLOOKUP(Tabla20[[#This Row],[cedula]],TMODELO[Numero Documento],TMODELO[Empleado])</f>
        <v>ANDRES FELIZ</v>
      </c>
      <c r="G762" s="38" t="str">
        <f>_xlfn.XLOOKUP(Tabla20[[#This Row],[cedula]],TMODELO[Numero Documento],TMODELO[Cargo])</f>
        <v>MENSAJERO EXTERNO</v>
      </c>
      <c r="H762" s="38" t="str">
        <f>_xlfn.XLOOKUP(Tabla20[[#This Row],[cedula]],TMODELO[Numero Documento],TMODELO[Lugar Funciones])</f>
        <v>CENTRO DE LA CULTURA NARCISO GONZALEZ</v>
      </c>
      <c r="I762" s="45" t="str">
        <f>_xlfn.XLOOKUP(Tabla20[[#This Row],[cedula]],TCARRERA[CEDULA],TCARRERA[CATEGORIA DEL SERVIDOR],"")</f>
        <v/>
      </c>
      <c r="J762" s="45" t="str">
        <f>Tabla20[[#This Row],[TIPO]]</f>
        <v>FIJO</v>
      </c>
      <c r="K76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2" s="24" t="str">
        <f>IF(Tabla20[[#This Row],[CARRERA]]="CARRERA ADMINISTRATIVA",Tabla20[[#This Row],[CARRERA]],Tabla20[[#This Row],[STATUS]])</f>
        <v>ESTATUTO SIMPLIFICADO</v>
      </c>
      <c r="M762" s="35" t="str">
        <f>IF(Tabla20[[#This Row],[TIPO]]="Temporales",_xlfn.XLOOKUP(Tabla20[[#This Row],[NOMBRE Y APELLIDO]],TFECHAS[NOMBRE Y APELLIDO],TFECHAS[DESDE]),"")</f>
        <v/>
      </c>
      <c r="N762" s="35" t="str">
        <f>IF(Tabla20[[#This Row],[TIPO]]="Temporales",_xlfn.XLOOKUP(Tabla20[[#This Row],[NOMBRE Y APELLIDO]],TFECHAS[NOMBRE Y APELLIDO],TFECHAS[HASTA]),"")</f>
        <v/>
      </c>
      <c r="O762" s="39">
        <f>_xlfn.XLOOKUP(Tabla20[[#This Row],[COD]],TMES[COD],TMES[sbruto])</f>
        <v>22000</v>
      </c>
      <c r="P762" s="42">
        <f>_xlfn.XLOOKUP(Tabla20[[#This Row],[COD]],TMES[COD],TMES[ISR])</f>
        <v>0</v>
      </c>
      <c r="Q762" s="40">
        <f>_xlfn.XLOOKUP(Tabla20[[#This Row],[COD]],TMES[COD],TMES[SFS])</f>
        <v>668.8</v>
      </c>
      <c r="R762" s="40">
        <f>_xlfn.XLOOKUP(Tabla20[[#This Row],[COD]],TMES[COD],TMES[AFP])</f>
        <v>631.4</v>
      </c>
      <c r="S762" s="40">
        <f>Tabla20[[#This Row],[sbruto]]-SUM(Tabla20[[#This Row],[ISR]:[AFP]])-Tabla20[[#This Row],[sneto]]</f>
        <v>2571</v>
      </c>
      <c r="T762" s="40">
        <f>_xlfn.XLOOKUP(Tabla20[[#This Row],[COD]],TMES[COD],TMES[sneto])</f>
        <v>18128.8</v>
      </c>
      <c r="U762" s="28" t="str">
        <f>_xlfn.XLOOKUP(Tabla20[[#This Row],[cedula]],Tabla11[Numero Documento],Tabla11[GEN])</f>
        <v>M</v>
      </c>
      <c r="V762" s="29" t="str">
        <f>_xlfn.XLOOKUP(Tabla20[[#This Row],[cedula]],TMODELO[Numero Documento],TMODELO[Lugar Funciones Codigo])</f>
        <v>01.83.02.00.04</v>
      </c>
    </row>
    <row r="763" spans="1:22" hidden="1">
      <c r="A763" s="38" t="s">
        <v>3052</v>
      </c>
      <c r="B763" s="38" t="s">
        <v>11</v>
      </c>
      <c r="C763" s="38" t="s">
        <v>3102</v>
      </c>
      <c r="D763" s="38" t="str">
        <f>Tabla20[[#This Row],[cedula]]&amp;Tabla20[[#This Row],[ctapresup]]</f>
        <v>031018813102.1.1.1.01</v>
      </c>
      <c r="E763" s="38" t="s">
        <v>2610</v>
      </c>
      <c r="F763" s="38" t="str">
        <f>_xlfn.XLOOKUP(Tabla20[[#This Row],[cedula]],TMODELO[Numero Documento],TMODELO[Empleado])</f>
        <v>FABIO FRANCISCO RODRIGUEZ PEREZ</v>
      </c>
      <c r="G763" s="38" t="str">
        <f>_xlfn.XLOOKUP(Tabla20[[#This Row],[cedula]],TMODELO[Numero Documento],TMODELO[Cargo])</f>
        <v>ELECTRICISTA</v>
      </c>
      <c r="H763" s="38" t="str">
        <f>_xlfn.XLOOKUP(Tabla20[[#This Row],[cedula]],TMODELO[Numero Documento],TMODELO[Lugar Funciones])</f>
        <v>CENTRO DE LA CULTURA NARCISO GONZALEZ</v>
      </c>
      <c r="I763" s="45" t="str">
        <f>_xlfn.XLOOKUP(Tabla20[[#This Row],[cedula]],TCARRERA[CEDULA],TCARRERA[CATEGORIA DEL SERVIDOR],"")</f>
        <v/>
      </c>
      <c r="J763" s="45" t="str">
        <f>Tabla20[[#This Row],[TIPO]]</f>
        <v>FIJO</v>
      </c>
      <c r="K76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3" s="24" t="str">
        <f>IF(Tabla20[[#This Row],[CARRERA]]="CARRERA ADMINISTRATIVA",Tabla20[[#This Row],[CARRERA]],Tabla20[[#This Row],[STATUS]])</f>
        <v>ESTATUTO SIMPLIFICADO</v>
      </c>
      <c r="M763" s="35" t="str">
        <f>IF(Tabla20[[#This Row],[TIPO]]="Temporales",_xlfn.XLOOKUP(Tabla20[[#This Row],[NOMBRE Y APELLIDO]],TFECHAS[NOMBRE Y APELLIDO],TFECHAS[DESDE]),"")</f>
        <v/>
      </c>
      <c r="N763" s="35" t="str">
        <f>IF(Tabla20[[#This Row],[TIPO]]="Temporales",_xlfn.XLOOKUP(Tabla20[[#This Row],[NOMBRE Y APELLIDO]],TFECHAS[NOMBRE Y APELLIDO],TFECHAS[HASTA]),"")</f>
        <v/>
      </c>
      <c r="O763" s="39">
        <f>_xlfn.XLOOKUP(Tabla20[[#This Row],[COD]],TMES[COD],TMES[sbruto])</f>
        <v>22000</v>
      </c>
      <c r="P763" s="41">
        <f>_xlfn.XLOOKUP(Tabla20[[#This Row],[COD]],TMES[COD],TMES[ISR])</f>
        <v>0</v>
      </c>
      <c r="Q763" s="40">
        <f>_xlfn.XLOOKUP(Tabla20[[#This Row],[COD]],TMES[COD],TMES[SFS])</f>
        <v>668.8</v>
      </c>
      <c r="R763" s="40">
        <f>_xlfn.XLOOKUP(Tabla20[[#This Row],[COD]],TMES[COD],TMES[AFP])</f>
        <v>631.4</v>
      </c>
      <c r="S763" s="40">
        <f>Tabla20[[#This Row],[sbruto]]-SUM(Tabla20[[#This Row],[ISR]:[AFP]])-Tabla20[[#This Row],[sneto]]</f>
        <v>5831.5199999999986</v>
      </c>
      <c r="T763" s="40">
        <f>_xlfn.XLOOKUP(Tabla20[[#This Row],[COD]],TMES[COD],TMES[sneto])</f>
        <v>14868.28</v>
      </c>
      <c r="U763" s="28" t="str">
        <f>_xlfn.XLOOKUP(Tabla20[[#This Row],[cedula]],Tabla11[Numero Documento],Tabla11[GEN])</f>
        <v>M</v>
      </c>
      <c r="V763" s="29" t="str">
        <f>_xlfn.XLOOKUP(Tabla20[[#This Row],[cedula]],TMODELO[Numero Documento],TMODELO[Lugar Funciones Codigo])</f>
        <v>01.83.02.00.04</v>
      </c>
    </row>
    <row r="764" spans="1:22" hidden="1">
      <c r="A764" s="38" t="s">
        <v>3052</v>
      </c>
      <c r="B764" s="38" t="s">
        <v>11</v>
      </c>
      <c r="C764" s="38" t="s">
        <v>3102</v>
      </c>
      <c r="D764" s="38" t="str">
        <f>Tabla20[[#This Row],[cedula]]&amp;Tabla20[[#This Row],[ctapresup]]</f>
        <v>001016054592.1.1.1.01</v>
      </c>
      <c r="E764" s="38" t="s">
        <v>1551</v>
      </c>
      <c r="F764" s="38" t="str">
        <f>_xlfn.XLOOKUP(Tabla20[[#This Row],[cedula]],TMODELO[Numero Documento],TMODELO[Empleado])</f>
        <v>MARIBEL GOMEZ AQUINO</v>
      </c>
      <c r="G764" s="38" t="str">
        <f>_xlfn.XLOOKUP(Tabla20[[#This Row],[cedula]],TMODELO[Numero Documento],TMODELO[Cargo])</f>
        <v>COORDINADOR (A) DOCENTE</v>
      </c>
      <c r="H764" s="38" t="str">
        <f>_xlfn.XLOOKUP(Tabla20[[#This Row],[cedula]],TMODELO[Numero Documento],TMODELO[Lugar Funciones])</f>
        <v>CENTRO DE LA CULTURA NARCISO GONZALEZ</v>
      </c>
      <c r="I764" s="45" t="str">
        <f>_xlfn.XLOOKUP(Tabla20[[#This Row],[cedula]],TCARRERA[CEDULA],TCARRERA[CATEGORIA DEL SERVIDOR],"")</f>
        <v>CARRERA ADMINISTRATIVA</v>
      </c>
      <c r="J764" s="45" t="str">
        <f>Tabla20[[#This Row],[TIPO]]</f>
        <v>FIJO</v>
      </c>
      <c r="K7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64" s="24" t="str">
        <f>IF(Tabla20[[#This Row],[CARRERA]]="CARRERA ADMINISTRATIVA",Tabla20[[#This Row],[CARRERA]],Tabla20[[#This Row],[STATUS]])</f>
        <v>CARRERA ADMINISTRATIVA</v>
      </c>
      <c r="M764" s="35" t="str">
        <f>IF(Tabla20[[#This Row],[TIPO]]="Temporales",_xlfn.XLOOKUP(Tabla20[[#This Row],[NOMBRE Y APELLIDO]],TFECHAS[NOMBRE Y APELLIDO],TFECHAS[DESDE]),"")</f>
        <v/>
      </c>
      <c r="N764" s="35" t="str">
        <f>IF(Tabla20[[#This Row],[TIPO]]="Temporales",_xlfn.XLOOKUP(Tabla20[[#This Row],[NOMBRE Y APELLIDO]],TFECHAS[NOMBRE Y APELLIDO],TFECHAS[HASTA]),"")</f>
        <v/>
      </c>
      <c r="O764" s="39">
        <f>_xlfn.XLOOKUP(Tabla20[[#This Row],[COD]],TMES[COD],TMES[sbruto])</f>
        <v>22000</v>
      </c>
      <c r="P764" s="42">
        <f>_xlfn.XLOOKUP(Tabla20[[#This Row],[COD]],TMES[COD],TMES[ISR])</f>
        <v>0</v>
      </c>
      <c r="Q764" s="40">
        <f>_xlfn.XLOOKUP(Tabla20[[#This Row],[COD]],TMES[COD],TMES[SFS])</f>
        <v>668.8</v>
      </c>
      <c r="R764" s="40">
        <f>_xlfn.XLOOKUP(Tabla20[[#This Row],[COD]],TMES[COD],TMES[AFP])</f>
        <v>631.4</v>
      </c>
      <c r="S764" s="40">
        <f>Tabla20[[#This Row],[sbruto]]-SUM(Tabla20[[#This Row],[ISR]:[AFP]])-Tabla20[[#This Row],[sneto]]</f>
        <v>375</v>
      </c>
      <c r="T764" s="40">
        <f>_xlfn.XLOOKUP(Tabla20[[#This Row],[COD]],TMES[COD],TMES[sneto])</f>
        <v>20324.8</v>
      </c>
      <c r="U764" s="28" t="str">
        <f>_xlfn.XLOOKUP(Tabla20[[#This Row],[cedula]],Tabla11[Numero Documento],Tabla11[GEN])</f>
        <v>M</v>
      </c>
      <c r="V764" s="29" t="str">
        <f>_xlfn.XLOOKUP(Tabla20[[#This Row],[cedula]],TMODELO[Numero Documento],TMODELO[Lugar Funciones Codigo])</f>
        <v>01.83.02.00.04</v>
      </c>
    </row>
    <row r="765" spans="1:22" hidden="1">
      <c r="A765" s="38" t="s">
        <v>3052</v>
      </c>
      <c r="B765" s="38" t="s">
        <v>11</v>
      </c>
      <c r="C765" s="38" t="s">
        <v>3102</v>
      </c>
      <c r="D765" s="38" t="str">
        <f>Tabla20[[#This Row],[cedula]]&amp;Tabla20[[#This Row],[ctapresup]]</f>
        <v>402398178732.1.1.1.01</v>
      </c>
      <c r="E765" s="38" t="s">
        <v>2570</v>
      </c>
      <c r="F765" s="38" t="str">
        <f>_xlfn.XLOOKUP(Tabla20[[#This Row],[cedula]],TMODELO[Numero Documento],TMODELO[Empleado])</f>
        <v>ANGERYS MASSIEL MARTINEZ BONIFACIO</v>
      </c>
      <c r="G765" s="38" t="str">
        <f>_xlfn.XLOOKUP(Tabla20[[#This Row],[cedula]],TMODELO[Numero Documento],TMODELO[Cargo])</f>
        <v>CONSERJE</v>
      </c>
      <c r="H765" s="38" t="str">
        <f>_xlfn.XLOOKUP(Tabla20[[#This Row],[cedula]],TMODELO[Numero Documento],TMODELO[Lugar Funciones])</f>
        <v>CENTRO DE LA CULTURA NARCISO GONZALEZ</v>
      </c>
      <c r="I765" s="45" t="str">
        <f>_xlfn.XLOOKUP(Tabla20[[#This Row],[cedula]],TCARRERA[CEDULA],TCARRERA[CATEGORIA DEL SERVIDOR],"")</f>
        <v/>
      </c>
      <c r="J765" s="45" t="str">
        <f>Tabla20[[#This Row],[TIPO]]</f>
        <v>FIJO</v>
      </c>
      <c r="K76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5" s="24" t="str">
        <f>IF(Tabla20[[#This Row],[CARRERA]]="CARRERA ADMINISTRATIVA",Tabla20[[#This Row],[CARRERA]],Tabla20[[#This Row],[STATUS]])</f>
        <v>ESTATUTO SIMPLIFICADO</v>
      </c>
      <c r="M765" s="35" t="str">
        <f>IF(Tabla20[[#This Row],[TIPO]]="Temporales",_xlfn.XLOOKUP(Tabla20[[#This Row],[NOMBRE Y APELLIDO]],TFECHAS[NOMBRE Y APELLIDO],TFECHAS[DESDE]),"")</f>
        <v/>
      </c>
      <c r="N765" s="35" t="str">
        <f>IF(Tabla20[[#This Row],[TIPO]]="Temporales",_xlfn.XLOOKUP(Tabla20[[#This Row],[NOMBRE Y APELLIDO]],TFECHAS[NOMBRE Y APELLIDO],TFECHAS[HASTA]),"")</f>
        <v/>
      </c>
      <c r="O765" s="39">
        <f>_xlfn.XLOOKUP(Tabla20[[#This Row],[COD]],TMES[COD],TMES[sbruto])</f>
        <v>20000</v>
      </c>
      <c r="P765" s="41">
        <f>_xlfn.XLOOKUP(Tabla20[[#This Row],[COD]],TMES[COD],TMES[ISR])</f>
        <v>0</v>
      </c>
      <c r="Q765" s="40">
        <f>_xlfn.XLOOKUP(Tabla20[[#This Row],[COD]],TMES[COD],TMES[SFS])</f>
        <v>608</v>
      </c>
      <c r="R765" s="40">
        <f>_xlfn.XLOOKUP(Tabla20[[#This Row],[COD]],TMES[COD],TMES[AFP])</f>
        <v>574</v>
      </c>
      <c r="S765" s="40">
        <f>Tabla20[[#This Row],[sbruto]]-SUM(Tabla20[[#This Row],[ISR]:[AFP]])-Tabla20[[#This Row],[sneto]]</f>
        <v>2071</v>
      </c>
      <c r="T765" s="40">
        <f>_xlfn.XLOOKUP(Tabla20[[#This Row],[COD]],TMES[COD],TMES[sneto])</f>
        <v>16747</v>
      </c>
      <c r="U765" s="28" t="str">
        <f>_xlfn.XLOOKUP(Tabla20[[#This Row],[cedula]],Tabla11[Numero Documento],Tabla11[GEN])</f>
        <v>F</v>
      </c>
      <c r="V765" s="29" t="str">
        <f>_xlfn.XLOOKUP(Tabla20[[#This Row],[cedula]],TMODELO[Numero Documento],TMODELO[Lugar Funciones Codigo])</f>
        <v>01.83.02.00.04</v>
      </c>
    </row>
    <row r="766" spans="1:22" hidden="1">
      <c r="A766" s="38" t="s">
        <v>3052</v>
      </c>
      <c r="B766" s="38" t="s">
        <v>11</v>
      </c>
      <c r="C766" s="38" t="s">
        <v>3102</v>
      </c>
      <c r="D766" s="38" t="str">
        <f>Tabla20[[#This Row],[cedula]]&amp;Tabla20[[#This Row],[ctapresup]]</f>
        <v>402221192122.1.1.1.01</v>
      </c>
      <c r="E766" s="38" t="s">
        <v>2698</v>
      </c>
      <c r="F766" s="38" t="str">
        <f>_xlfn.XLOOKUP(Tabla20[[#This Row],[cedula]],TMODELO[Numero Documento],TMODELO[Empleado])</f>
        <v>NOEL ELOY VENTURA PAULINO</v>
      </c>
      <c r="G766" s="38" t="str">
        <f>_xlfn.XLOOKUP(Tabla20[[#This Row],[cedula]],TMODELO[Numero Documento],TMODELO[Cargo])</f>
        <v>MAESTRO DE ARTESANIA</v>
      </c>
      <c r="H766" s="38" t="str">
        <f>_xlfn.XLOOKUP(Tabla20[[#This Row],[cedula]],TMODELO[Numero Documento],TMODELO[Lugar Funciones])</f>
        <v>CENTRO DE LA CULTURA NARCISO GONZALEZ</v>
      </c>
      <c r="I766" s="45" t="str">
        <f>_xlfn.XLOOKUP(Tabla20[[#This Row],[cedula]],TCARRERA[CEDULA],TCARRERA[CATEGORIA DEL SERVIDOR],"")</f>
        <v/>
      </c>
      <c r="J766" s="45" t="str">
        <f>Tabla20[[#This Row],[TIPO]]</f>
        <v>FIJO</v>
      </c>
      <c r="K76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6" s="24" t="str">
        <f>IF(Tabla20[[#This Row],[CARRERA]]="CARRERA ADMINISTRATIVA",Tabla20[[#This Row],[CARRERA]],Tabla20[[#This Row],[STATUS]])</f>
        <v>ESTATUTO SIMPLIFICADO</v>
      </c>
      <c r="M766" s="35" t="str">
        <f>IF(Tabla20[[#This Row],[TIPO]]="Temporales",_xlfn.XLOOKUP(Tabla20[[#This Row],[NOMBRE Y APELLIDO]],TFECHAS[NOMBRE Y APELLIDO],TFECHAS[DESDE]),"")</f>
        <v/>
      </c>
      <c r="N766" s="35" t="str">
        <f>IF(Tabla20[[#This Row],[TIPO]]="Temporales",_xlfn.XLOOKUP(Tabla20[[#This Row],[NOMBRE Y APELLIDO]],TFECHAS[NOMBRE Y APELLIDO],TFECHAS[HASTA]),"")</f>
        <v/>
      </c>
      <c r="O766" s="39">
        <f>_xlfn.XLOOKUP(Tabla20[[#This Row],[COD]],TMES[COD],TMES[sbruto])</f>
        <v>20000</v>
      </c>
      <c r="P766" s="44">
        <f>_xlfn.XLOOKUP(Tabla20[[#This Row],[COD]],TMES[COD],TMES[ISR])</f>
        <v>0</v>
      </c>
      <c r="Q766" s="40">
        <f>_xlfn.XLOOKUP(Tabla20[[#This Row],[COD]],TMES[COD],TMES[SFS])</f>
        <v>608</v>
      </c>
      <c r="R766" s="40">
        <f>_xlfn.XLOOKUP(Tabla20[[#This Row],[COD]],TMES[COD],TMES[AFP])</f>
        <v>574</v>
      </c>
      <c r="S766" s="40">
        <f>Tabla20[[#This Row],[sbruto]]-SUM(Tabla20[[#This Row],[ISR]:[AFP]])-Tabla20[[#This Row],[sneto]]</f>
        <v>25</v>
      </c>
      <c r="T766" s="40">
        <f>_xlfn.XLOOKUP(Tabla20[[#This Row],[COD]],TMES[COD],TMES[sneto])</f>
        <v>18793</v>
      </c>
      <c r="U766" s="28" t="str">
        <f>_xlfn.XLOOKUP(Tabla20[[#This Row],[cedula]],Tabla11[Numero Documento],Tabla11[GEN])</f>
        <v>M</v>
      </c>
      <c r="V766" s="29" t="str">
        <f>_xlfn.XLOOKUP(Tabla20[[#This Row],[cedula]],TMODELO[Numero Documento],TMODELO[Lugar Funciones Codigo])</f>
        <v>01.83.02.00.04</v>
      </c>
    </row>
    <row r="767" spans="1:22" hidden="1">
      <c r="A767" s="38" t="s">
        <v>3052</v>
      </c>
      <c r="B767" s="38" t="s">
        <v>11</v>
      </c>
      <c r="C767" s="38" t="s">
        <v>3102</v>
      </c>
      <c r="D767" s="38" t="str">
        <f>Tabla20[[#This Row],[cedula]]&amp;Tabla20[[#This Row],[ctapresup]]</f>
        <v>402240446242.1.1.1.01</v>
      </c>
      <c r="E767" s="38" t="s">
        <v>2736</v>
      </c>
      <c r="F767" s="38" t="str">
        <f>_xlfn.XLOOKUP(Tabla20[[#This Row],[cedula]],TMODELO[Numero Documento],TMODELO[Empleado])</f>
        <v>YANILETTE PEREZ FERMIN</v>
      </c>
      <c r="G767" s="38" t="str">
        <f>_xlfn.XLOOKUP(Tabla20[[#This Row],[cedula]],TMODELO[Numero Documento],TMODELO[Cargo])</f>
        <v>SECRETARIO (A)</v>
      </c>
      <c r="H767" s="38" t="str">
        <f>_xlfn.XLOOKUP(Tabla20[[#This Row],[cedula]],TMODELO[Numero Documento],TMODELO[Lugar Funciones])</f>
        <v>CENTRO DE LA CULTURA NARCISO GONZALEZ</v>
      </c>
      <c r="I767" s="45" t="str">
        <f>_xlfn.XLOOKUP(Tabla20[[#This Row],[cedula]],TCARRERA[CEDULA],TCARRERA[CATEGORIA DEL SERVIDOR],"")</f>
        <v/>
      </c>
      <c r="J767" s="45" t="str">
        <f>Tabla20[[#This Row],[TIPO]]</f>
        <v>FIJO</v>
      </c>
      <c r="K76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7" s="24" t="str">
        <f>IF(Tabla20[[#This Row],[CARRERA]]="CARRERA ADMINISTRATIVA",Tabla20[[#This Row],[CARRERA]],Tabla20[[#This Row],[STATUS]])</f>
        <v>ESTATUTO SIMPLIFICADO</v>
      </c>
      <c r="M767" s="35" t="str">
        <f>IF(Tabla20[[#This Row],[TIPO]]="Temporales",_xlfn.XLOOKUP(Tabla20[[#This Row],[NOMBRE Y APELLIDO]],TFECHAS[NOMBRE Y APELLIDO],TFECHAS[DESDE]),"")</f>
        <v/>
      </c>
      <c r="N767" s="35" t="str">
        <f>IF(Tabla20[[#This Row],[TIPO]]="Temporales",_xlfn.XLOOKUP(Tabla20[[#This Row],[NOMBRE Y APELLIDO]],TFECHAS[NOMBRE Y APELLIDO],TFECHAS[HASTA]),"")</f>
        <v/>
      </c>
      <c r="O767" s="39">
        <f>_xlfn.XLOOKUP(Tabla20[[#This Row],[COD]],TMES[COD],TMES[sbruto])</f>
        <v>20000</v>
      </c>
      <c r="P767" s="43">
        <f>_xlfn.XLOOKUP(Tabla20[[#This Row],[COD]],TMES[COD],TMES[ISR])</f>
        <v>0</v>
      </c>
      <c r="Q767" s="40">
        <f>_xlfn.XLOOKUP(Tabla20[[#This Row],[COD]],TMES[COD],TMES[SFS])</f>
        <v>608</v>
      </c>
      <c r="R767" s="40">
        <f>_xlfn.XLOOKUP(Tabla20[[#This Row],[COD]],TMES[COD],TMES[AFP])</f>
        <v>574</v>
      </c>
      <c r="S767" s="40">
        <f>Tabla20[[#This Row],[sbruto]]-SUM(Tabla20[[#This Row],[ISR]:[AFP]])-Tabla20[[#This Row],[sneto]]</f>
        <v>671</v>
      </c>
      <c r="T767" s="40">
        <f>_xlfn.XLOOKUP(Tabla20[[#This Row],[COD]],TMES[COD],TMES[sneto])</f>
        <v>18147</v>
      </c>
      <c r="U767" s="28" t="str">
        <f>_xlfn.XLOOKUP(Tabla20[[#This Row],[cedula]],Tabla11[Numero Documento],Tabla11[GEN])</f>
        <v>F</v>
      </c>
      <c r="V767" s="29" t="str">
        <f>_xlfn.XLOOKUP(Tabla20[[#This Row],[cedula]],TMODELO[Numero Documento],TMODELO[Lugar Funciones Codigo])</f>
        <v>01.83.02.00.04</v>
      </c>
    </row>
    <row r="768" spans="1:22" hidden="1">
      <c r="A768" s="38" t="s">
        <v>3052</v>
      </c>
      <c r="B768" s="38" t="s">
        <v>11</v>
      </c>
      <c r="C768" s="38" t="s">
        <v>3102</v>
      </c>
      <c r="D768" s="38" t="str">
        <f>Tabla20[[#This Row],[cedula]]&amp;Tabla20[[#This Row],[ctapresup]]</f>
        <v>402293192032.1.1.1.01</v>
      </c>
      <c r="E768" s="38" t="s">
        <v>2560</v>
      </c>
      <c r="F768" s="38" t="str">
        <f>_xlfn.XLOOKUP(Tabla20[[#This Row],[cedula]],TMODELO[Numero Documento],TMODELO[Empleado])</f>
        <v>ALBA RUBI BOBADILLA CABRERA</v>
      </c>
      <c r="G768" s="38" t="str">
        <f>_xlfn.XLOOKUP(Tabla20[[#This Row],[cedula]],TMODELO[Numero Documento],TMODELO[Cargo])</f>
        <v>RECEPCIONISTA</v>
      </c>
      <c r="H768" s="38" t="str">
        <f>_xlfn.XLOOKUP(Tabla20[[#This Row],[cedula]],TMODELO[Numero Documento],TMODELO[Lugar Funciones])</f>
        <v>CENTRO DE LA CULTURA NARCISO GONZALEZ</v>
      </c>
      <c r="I768" s="45" t="str">
        <f>_xlfn.XLOOKUP(Tabla20[[#This Row],[cedula]],TCARRERA[CEDULA],TCARRERA[CATEGORIA DEL SERVIDOR],"")</f>
        <v/>
      </c>
      <c r="J768" s="45" t="str">
        <f>Tabla20[[#This Row],[TIPO]]</f>
        <v>FIJO</v>
      </c>
      <c r="K76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68" s="24" t="str">
        <f>IF(Tabla20[[#This Row],[CARRERA]]="CARRERA ADMINISTRATIVA",Tabla20[[#This Row],[CARRERA]],Tabla20[[#This Row],[STATUS]])</f>
        <v>FIJO</v>
      </c>
      <c r="M768" s="35" t="str">
        <f>IF(Tabla20[[#This Row],[TIPO]]="Temporales",_xlfn.XLOOKUP(Tabla20[[#This Row],[NOMBRE Y APELLIDO]],TFECHAS[NOMBRE Y APELLIDO],TFECHAS[DESDE]),"")</f>
        <v/>
      </c>
      <c r="N768" s="35" t="str">
        <f>IF(Tabla20[[#This Row],[TIPO]]="Temporales",_xlfn.XLOOKUP(Tabla20[[#This Row],[NOMBRE Y APELLIDO]],TFECHAS[NOMBRE Y APELLIDO],TFECHAS[HASTA]),"")</f>
        <v/>
      </c>
      <c r="O768" s="39">
        <f>_xlfn.XLOOKUP(Tabla20[[#This Row],[COD]],TMES[COD],TMES[sbruto])</f>
        <v>16500</v>
      </c>
      <c r="P768" s="44">
        <f>_xlfn.XLOOKUP(Tabla20[[#This Row],[COD]],TMES[COD],TMES[ISR])</f>
        <v>0</v>
      </c>
      <c r="Q768" s="40">
        <f>_xlfn.XLOOKUP(Tabla20[[#This Row],[COD]],TMES[COD],TMES[SFS])</f>
        <v>501.6</v>
      </c>
      <c r="R768" s="40">
        <f>_xlfn.XLOOKUP(Tabla20[[#This Row],[COD]],TMES[COD],TMES[AFP])</f>
        <v>473.55</v>
      </c>
      <c r="S768" s="40">
        <f>Tabla20[[#This Row],[sbruto]]-SUM(Tabla20[[#This Row],[ISR]:[AFP]])-Tabla20[[#This Row],[sneto]]</f>
        <v>6988.34</v>
      </c>
      <c r="T768" s="40">
        <f>_xlfn.XLOOKUP(Tabla20[[#This Row],[COD]],TMES[COD],TMES[sneto])</f>
        <v>8536.51</v>
      </c>
      <c r="U768" s="28" t="str">
        <f>_xlfn.XLOOKUP(Tabla20[[#This Row],[cedula]],Tabla11[Numero Documento],Tabla11[GEN])</f>
        <v>F</v>
      </c>
      <c r="V768" s="29" t="str">
        <f>_xlfn.XLOOKUP(Tabla20[[#This Row],[cedula]],TMODELO[Numero Documento],TMODELO[Lugar Funciones Codigo])</f>
        <v>01.83.02.00.04</v>
      </c>
    </row>
    <row r="769" spans="1:22" hidden="1">
      <c r="A769" s="38" t="s">
        <v>3052</v>
      </c>
      <c r="B769" s="38" t="s">
        <v>11</v>
      </c>
      <c r="C769" s="38" t="s">
        <v>3102</v>
      </c>
      <c r="D769" s="38" t="str">
        <f>Tabla20[[#This Row],[cedula]]&amp;Tabla20[[#This Row],[ctapresup]]</f>
        <v>001025270902.1.1.1.01</v>
      </c>
      <c r="E769" s="38" t="s">
        <v>2581</v>
      </c>
      <c r="F769" s="38" t="str">
        <f>_xlfn.XLOOKUP(Tabla20[[#This Row],[cedula]],TMODELO[Numero Documento],TMODELO[Empleado])</f>
        <v>CARMEN YVELISE MENDOZA NUÑEZ</v>
      </c>
      <c r="G769" s="38" t="str">
        <f>_xlfn.XLOOKUP(Tabla20[[#This Row],[cedula]],TMODELO[Numero Documento],TMODELO[Cargo])</f>
        <v>ACOMODADOR (A)</v>
      </c>
      <c r="H769" s="38" t="str">
        <f>_xlfn.XLOOKUP(Tabla20[[#This Row],[cedula]],TMODELO[Numero Documento],TMODELO[Lugar Funciones])</f>
        <v>CENTRO DE LA CULTURA NARCISO GONZALEZ</v>
      </c>
      <c r="I769" s="45" t="str">
        <f>_xlfn.XLOOKUP(Tabla20[[#This Row],[cedula]],TCARRERA[CEDULA],TCARRERA[CATEGORIA DEL SERVIDOR],"")</f>
        <v/>
      </c>
      <c r="J769" s="45" t="str">
        <f>Tabla20[[#This Row],[TIPO]]</f>
        <v>FIJO</v>
      </c>
      <c r="K76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69" s="24" t="str">
        <f>IF(Tabla20[[#This Row],[CARRERA]]="CARRERA ADMINISTRATIVA",Tabla20[[#This Row],[CARRERA]],Tabla20[[#This Row],[STATUS]])</f>
        <v>FIJO</v>
      </c>
      <c r="M769" s="35" t="str">
        <f>IF(Tabla20[[#This Row],[TIPO]]="Temporales",_xlfn.XLOOKUP(Tabla20[[#This Row],[NOMBRE Y APELLIDO]],TFECHAS[NOMBRE Y APELLIDO],TFECHAS[DESDE]),"")</f>
        <v/>
      </c>
      <c r="N769" s="35" t="str">
        <f>IF(Tabla20[[#This Row],[TIPO]]="Temporales",_xlfn.XLOOKUP(Tabla20[[#This Row],[NOMBRE Y APELLIDO]],TFECHAS[NOMBRE Y APELLIDO],TFECHAS[HASTA]),"")</f>
        <v/>
      </c>
      <c r="O769" s="39">
        <f>_xlfn.XLOOKUP(Tabla20[[#This Row],[COD]],TMES[COD],TMES[sbruto])</f>
        <v>16500</v>
      </c>
      <c r="P769" s="44">
        <f>_xlfn.XLOOKUP(Tabla20[[#This Row],[COD]],TMES[COD],TMES[ISR])</f>
        <v>0</v>
      </c>
      <c r="Q769" s="40">
        <f>_xlfn.XLOOKUP(Tabla20[[#This Row],[COD]],TMES[COD],TMES[SFS])</f>
        <v>501.6</v>
      </c>
      <c r="R769" s="40">
        <f>_xlfn.XLOOKUP(Tabla20[[#This Row],[COD]],TMES[COD],TMES[AFP])</f>
        <v>473.55</v>
      </c>
      <c r="S769" s="40">
        <f>Tabla20[[#This Row],[sbruto]]-SUM(Tabla20[[#This Row],[ISR]:[AFP]])-Tabla20[[#This Row],[sneto]]</f>
        <v>2194</v>
      </c>
      <c r="T769" s="40">
        <f>_xlfn.XLOOKUP(Tabla20[[#This Row],[COD]],TMES[COD],TMES[sneto])</f>
        <v>13330.85</v>
      </c>
      <c r="U769" s="28" t="str">
        <f>_xlfn.XLOOKUP(Tabla20[[#This Row],[cedula]],Tabla11[Numero Documento],Tabla11[GEN])</f>
        <v>F</v>
      </c>
      <c r="V769" s="29" t="str">
        <f>_xlfn.XLOOKUP(Tabla20[[#This Row],[cedula]],TMODELO[Numero Documento],TMODELO[Lugar Funciones Codigo])</f>
        <v>01.83.02.00.04</v>
      </c>
    </row>
    <row r="770" spans="1:22" hidden="1">
      <c r="A770" s="38" t="s">
        <v>3052</v>
      </c>
      <c r="B770" s="38" t="s">
        <v>11</v>
      </c>
      <c r="C770" s="38" t="s">
        <v>3102</v>
      </c>
      <c r="D770" s="38" t="str">
        <f>Tabla20[[#This Row],[cedula]]&amp;Tabla20[[#This Row],[ctapresup]]</f>
        <v>225001538242.1.1.1.01</v>
      </c>
      <c r="E770" s="38" t="s">
        <v>2612</v>
      </c>
      <c r="F770" s="38" t="str">
        <f>_xlfn.XLOOKUP(Tabla20[[#This Row],[cedula]],TMODELO[Numero Documento],TMODELO[Empleado])</f>
        <v>FELLO EDUARDO DIAZ FERREIRA</v>
      </c>
      <c r="G770" s="38" t="str">
        <f>_xlfn.XLOOKUP(Tabla20[[#This Row],[cedula]],TMODELO[Numero Documento],TMODELO[Cargo])</f>
        <v>ENC. SONIDO</v>
      </c>
      <c r="H770" s="38" t="str">
        <f>_xlfn.XLOOKUP(Tabla20[[#This Row],[cedula]],TMODELO[Numero Documento],TMODELO[Lugar Funciones])</f>
        <v>CENTRO DE LA CULTURA NARCISO GONZALEZ</v>
      </c>
      <c r="I770" s="45" t="str">
        <f>_xlfn.XLOOKUP(Tabla20[[#This Row],[cedula]],TCARRERA[CEDULA],TCARRERA[CATEGORIA DEL SERVIDOR],"")</f>
        <v/>
      </c>
      <c r="J770" s="45" t="str">
        <f>Tabla20[[#This Row],[TIPO]]</f>
        <v>FIJO</v>
      </c>
      <c r="K77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0" s="24" t="str">
        <f>IF(Tabla20[[#This Row],[CARRERA]]="CARRERA ADMINISTRATIVA",Tabla20[[#This Row],[CARRERA]],Tabla20[[#This Row],[STATUS]])</f>
        <v>FIJO</v>
      </c>
      <c r="M770" s="35" t="str">
        <f>IF(Tabla20[[#This Row],[TIPO]]="Temporales",_xlfn.XLOOKUP(Tabla20[[#This Row],[NOMBRE Y APELLIDO]],TFECHAS[NOMBRE Y APELLIDO],TFECHAS[DESDE]),"")</f>
        <v/>
      </c>
      <c r="N770" s="35" t="str">
        <f>IF(Tabla20[[#This Row],[TIPO]]="Temporales",_xlfn.XLOOKUP(Tabla20[[#This Row],[NOMBRE Y APELLIDO]],TFECHAS[NOMBRE Y APELLIDO],TFECHAS[HASTA]),"")</f>
        <v/>
      </c>
      <c r="O770" s="39">
        <f>_xlfn.XLOOKUP(Tabla20[[#This Row],[COD]],TMES[COD],TMES[sbruto])</f>
        <v>16500</v>
      </c>
      <c r="P770" s="44">
        <f>_xlfn.XLOOKUP(Tabla20[[#This Row],[COD]],TMES[COD],TMES[ISR])</f>
        <v>0</v>
      </c>
      <c r="Q770" s="40">
        <f>_xlfn.XLOOKUP(Tabla20[[#This Row],[COD]],TMES[COD],TMES[SFS])</f>
        <v>501.6</v>
      </c>
      <c r="R770" s="40">
        <f>_xlfn.XLOOKUP(Tabla20[[#This Row],[COD]],TMES[COD],TMES[AFP])</f>
        <v>473.55</v>
      </c>
      <c r="S770" s="40">
        <f>Tabla20[[#This Row],[sbruto]]-SUM(Tabla20[[#This Row],[ISR]:[AFP]])-Tabla20[[#This Row],[sneto]]</f>
        <v>325</v>
      </c>
      <c r="T770" s="40">
        <f>_xlfn.XLOOKUP(Tabla20[[#This Row],[COD]],TMES[COD],TMES[sneto])</f>
        <v>15199.85</v>
      </c>
      <c r="U770" s="28" t="str">
        <f>_xlfn.XLOOKUP(Tabla20[[#This Row],[cedula]],Tabla11[Numero Documento],Tabla11[GEN])</f>
        <v>M</v>
      </c>
      <c r="V770" s="29" t="str">
        <f>_xlfn.XLOOKUP(Tabla20[[#This Row],[cedula]],TMODELO[Numero Documento],TMODELO[Lugar Funciones Codigo])</f>
        <v>01.83.02.00.04</v>
      </c>
    </row>
    <row r="771" spans="1:22" hidden="1">
      <c r="A771" s="38" t="s">
        <v>3052</v>
      </c>
      <c r="B771" s="38" t="s">
        <v>11</v>
      </c>
      <c r="C771" s="38" t="s">
        <v>3102</v>
      </c>
      <c r="D771" s="38" t="str">
        <f>Tabla20[[#This Row],[cedula]]&amp;Tabla20[[#This Row],[ctapresup]]</f>
        <v>001032600142.1.1.1.01</v>
      </c>
      <c r="E771" s="38" t="s">
        <v>2651</v>
      </c>
      <c r="F771" s="38" t="str">
        <f>_xlfn.XLOOKUP(Tabla20[[#This Row],[cedula]],TMODELO[Numero Documento],TMODELO[Empleado])</f>
        <v>JOSE MIGUEL CARVAJAL DELGADO</v>
      </c>
      <c r="G771" s="38" t="str">
        <f>_xlfn.XLOOKUP(Tabla20[[#This Row],[cedula]],TMODELO[Numero Documento],TMODELO[Cargo])</f>
        <v>ENC. DE TRAMOYA</v>
      </c>
      <c r="H771" s="38" t="str">
        <f>_xlfn.XLOOKUP(Tabla20[[#This Row],[cedula]],TMODELO[Numero Documento],TMODELO[Lugar Funciones])</f>
        <v>CENTRO DE LA CULTURA NARCISO GONZALEZ</v>
      </c>
      <c r="I771" s="45" t="str">
        <f>_xlfn.XLOOKUP(Tabla20[[#This Row],[cedula]],TCARRERA[CEDULA],TCARRERA[CATEGORIA DEL SERVIDOR],"")</f>
        <v/>
      </c>
      <c r="J771" s="45" t="str">
        <f>Tabla20[[#This Row],[TIPO]]</f>
        <v>FIJO</v>
      </c>
      <c r="K77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1" s="24" t="str">
        <f>IF(Tabla20[[#This Row],[CARRERA]]="CARRERA ADMINISTRATIVA",Tabla20[[#This Row],[CARRERA]],Tabla20[[#This Row],[STATUS]])</f>
        <v>FIJO</v>
      </c>
      <c r="M771" s="35" t="str">
        <f>IF(Tabla20[[#This Row],[TIPO]]="Temporales",_xlfn.XLOOKUP(Tabla20[[#This Row],[NOMBRE Y APELLIDO]],TFECHAS[NOMBRE Y APELLIDO],TFECHAS[DESDE]),"")</f>
        <v/>
      </c>
      <c r="N771" s="35" t="str">
        <f>IF(Tabla20[[#This Row],[TIPO]]="Temporales",_xlfn.XLOOKUP(Tabla20[[#This Row],[NOMBRE Y APELLIDO]],TFECHAS[NOMBRE Y APELLIDO],TFECHAS[HASTA]),"")</f>
        <v/>
      </c>
      <c r="O771" s="39">
        <f>_xlfn.XLOOKUP(Tabla20[[#This Row],[COD]],TMES[COD],TMES[sbruto])</f>
        <v>16500</v>
      </c>
      <c r="P771" s="44">
        <f>_xlfn.XLOOKUP(Tabla20[[#This Row],[COD]],TMES[COD],TMES[ISR])</f>
        <v>0</v>
      </c>
      <c r="Q771" s="40">
        <f>_xlfn.XLOOKUP(Tabla20[[#This Row],[COD]],TMES[COD],TMES[SFS])</f>
        <v>501.6</v>
      </c>
      <c r="R771" s="40">
        <f>_xlfn.XLOOKUP(Tabla20[[#This Row],[COD]],TMES[COD],TMES[AFP])</f>
        <v>473.55</v>
      </c>
      <c r="S771" s="40">
        <f>Tabla20[[#This Row],[sbruto]]-SUM(Tabla20[[#This Row],[ISR]:[AFP]])-Tabla20[[#This Row],[sneto]]</f>
        <v>2693.9500000000007</v>
      </c>
      <c r="T771" s="40">
        <f>_xlfn.XLOOKUP(Tabla20[[#This Row],[COD]],TMES[COD],TMES[sneto])</f>
        <v>12830.9</v>
      </c>
      <c r="U771" s="28" t="str">
        <f>_xlfn.XLOOKUP(Tabla20[[#This Row],[cedula]],Tabla11[Numero Documento],Tabla11[GEN])</f>
        <v>M</v>
      </c>
      <c r="V771" s="29" t="str">
        <f>_xlfn.XLOOKUP(Tabla20[[#This Row],[cedula]],TMODELO[Numero Documento],TMODELO[Lugar Funciones Codigo])</f>
        <v>01.83.02.00.04</v>
      </c>
    </row>
    <row r="772" spans="1:22" hidden="1">
      <c r="A772" s="38" t="s">
        <v>3052</v>
      </c>
      <c r="B772" s="38" t="s">
        <v>11</v>
      </c>
      <c r="C772" s="38" t="s">
        <v>3102</v>
      </c>
      <c r="D772" s="38" t="str">
        <f>Tabla20[[#This Row],[cedula]]&amp;Tabla20[[#This Row],[ctapresup]]</f>
        <v>001186003782.1.1.1.01</v>
      </c>
      <c r="E772" s="38" t="s">
        <v>2674</v>
      </c>
      <c r="F772" s="38" t="str">
        <f>_xlfn.XLOOKUP(Tabla20[[#This Row],[cedula]],TMODELO[Numero Documento],TMODELO[Empleado])</f>
        <v>LEANDRA SOSA UREÑA</v>
      </c>
      <c r="G772" s="38" t="str">
        <f>_xlfn.XLOOKUP(Tabla20[[#This Row],[cedula]],TMODELO[Numero Documento],TMODELO[Cargo])</f>
        <v>CONSERJE</v>
      </c>
      <c r="H772" s="38" t="str">
        <f>_xlfn.XLOOKUP(Tabla20[[#This Row],[cedula]],TMODELO[Numero Documento],TMODELO[Lugar Funciones])</f>
        <v>CENTRO DE LA CULTURA NARCISO GONZALEZ</v>
      </c>
      <c r="I772" s="45" t="str">
        <f>_xlfn.XLOOKUP(Tabla20[[#This Row],[cedula]],TCARRERA[CEDULA],TCARRERA[CATEGORIA DEL SERVIDOR],"")</f>
        <v/>
      </c>
      <c r="J772" s="45" t="str">
        <f>Tabla20[[#This Row],[TIPO]]</f>
        <v>FIJO</v>
      </c>
      <c r="K77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72" s="24" t="str">
        <f>IF(Tabla20[[#This Row],[CARRERA]]="CARRERA ADMINISTRATIVA",Tabla20[[#This Row],[CARRERA]],Tabla20[[#This Row],[STATUS]])</f>
        <v>ESTATUTO SIMPLIFICADO</v>
      </c>
      <c r="M772" s="35" t="str">
        <f>IF(Tabla20[[#This Row],[TIPO]]="Temporales",_xlfn.XLOOKUP(Tabla20[[#This Row],[NOMBRE Y APELLIDO]],TFECHAS[NOMBRE Y APELLIDO],TFECHAS[DESDE]),"")</f>
        <v/>
      </c>
      <c r="N772" s="35" t="str">
        <f>IF(Tabla20[[#This Row],[TIPO]]="Temporales",_xlfn.XLOOKUP(Tabla20[[#This Row],[NOMBRE Y APELLIDO]],TFECHAS[NOMBRE Y APELLIDO],TFECHAS[HASTA]),"")</f>
        <v/>
      </c>
      <c r="O772" s="39">
        <f>_xlfn.XLOOKUP(Tabla20[[#This Row],[COD]],TMES[COD],TMES[sbruto])</f>
        <v>16500</v>
      </c>
      <c r="P772" s="44">
        <f>_xlfn.XLOOKUP(Tabla20[[#This Row],[COD]],TMES[COD],TMES[ISR])</f>
        <v>0</v>
      </c>
      <c r="Q772" s="40">
        <f>_xlfn.XLOOKUP(Tabla20[[#This Row],[COD]],TMES[COD],TMES[SFS])</f>
        <v>501.6</v>
      </c>
      <c r="R772" s="40">
        <f>_xlfn.XLOOKUP(Tabla20[[#This Row],[COD]],TMES[COD],TMES[AFP])</f>
        <v>473.55</v>
      </c>
      <c r="S772" s="40">
        <f>Tabla20[[#This Row],[sbruto]]-SUM(Tabla20[[#This Row],[ISR]:[AFP]])-Tabla20[[#This Row],[sneto]]</f>
        <v>8934.6500000000015</v>
      </c>
      <c r="T772" s="40">
        <f>_xlfn.XLOOKUP(Tabla20[[#This Row],[COD]],TMES[COD],TMES[sneto])</f>
        <v>6590.2</v>
      </c>
      <c r="U772" s="28" t="str">
        <f>_xlfn.XLOOKUP(Tabla20[[#This Row],[cedula]],Tabla11[Numero Documento],Tabla11[GEN])</f>
        <v>F</v>
      </c>
      <c r="V772" s="29" t="str">
        <f>_xlfn.XLOOKUP(Tabla20[[#This Row],[cedula]],TMODELO[Numero Documento],TMODELO[Lugar Funciones Codigo])</f>
        <v>01.83.02.00.04</v>
      </c>
    </row>
    <row r="773" spans="1:22" hidden="1">
      <c r="A773" s="38" t="s">
        <v>3052</v>
      </c>
      <c r="B773" s="38" t="s">
        <v>11</v>
      </c>
      <c r="C773" s="38" t="s">
        <v>3102</v>
      </c>
      <c r="D773" s="38" t="str">
        <f>Tabla20[[#This Row],[cedula]]&amp;Tabla20[[#This Row],[ctapresup]]</f>
        <v>018000860252.1.1.1.01</v>
      </c>
      <c r="E773" s="38" t="s">
        <v>1556</v>
      </c>
      <c r="F773" s="38" t="str">
        <f>_xlfn.XLOOKUP(Tabla20[[#This Row],[cedula]],TMODELO[Numero Documento],TMODELO[Empleado])</f>
        <v>MILAGROS DEL C DE JS CASTILLO MESA</v>
      </c>
      <c r="G773" s="38" t="str">
        <f>_xlfn.XLOOKUP(Tabla20[[#This Row],[cedula]],TMODELO[Numero Documento],TMODELO[Cargo])</f>
        <v>ENC. SALONES BIB. NAC.</v>
      </c>
      <c r="H773" s="38" t="str">
        <f>_xlfn.XLOOKUP(Tabla20[[#This Row],[cedula]],TMODELO[Numero Documento],TMODELO[Lugar Funciones])</f>
        <v>CENTRO DE LA CULTURA NARCISO GONZALEZ</v>
      </c>
      <c r="I773" s="45" t="str">
        <f>_xlfn.XLOOKUP(Tabla20[[#This Row],[cedula]],TCARRERA[CEDULA],TCARRERA[CATEGORIA DEL SERVIDOR],"")</f>
        <v>CARRERA ADMINISTRATIVA</v>
      </c>
      <c r="J773" s="45" t="str">
        <f>Tabla20[[#This Row],[TIPO]]</f>
        <v>FIJO</v>
      </c>
      <c r="K77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73" s="24" t="str">
        <f>IF(Tabla20[[#This Row],[CARRERA]]="CARRERA ADMINISTRATIVA",Tabla20[[#This Row],[CARRERA]],Tabla20[[#This Row],[STATUS]])</f>
        <v>CARRERA ADMINISTRATIVA</v>
      </c>
      <c r="M773" s="35" t="str">
        <f>IF(Tabla20[[#This Row],[TIPO]]="Temporales",_xlfn.XLOOKUP(Tabla20[[#This Row],[NOMBRE Y APELLIDO]],TFECHAS[NOMBRE Y APELLIDO],TFECHAS[DESDE]),"")</f>
        <v/>
      </c>
      <c r="N773" s="35" t="str">
        <f>IF(Tabla20[[#This Row],[TIPO]]="Temporales",_xlfn.XLOOKUP(Tabla20[[#This Row],[NOMBRE Y APELLIDO]],TFECHAS[NOMBRE Y APELLIDO],TFECHAS[HASTA]),"")</f>
        <v/>
      </c>
      <c r="O773" s="39">
        <f>_xlfn.XLOOKUP(Tabla20[[#This Row],[COD]],TMES[COD],TMES[sbruto])</f>
        <v>16500</v>
      </c>
      <c r="P773" s="42">
        <f>_xlfn.XLOOKUP(Tabla20[[#This Row],[COD]],TMES[COD],TMES[ISR])</f>
        <v>0</v>
      </c>
      <c r="Q773" s="42">
        <f>_xlfn.XLOOKUP(Tabla20[[#This Row],[COD]],TMES[COD],TMES[SFS])</f>
        <v>501.6</v>
      </c>
      <c r="R773" s="42">
        <f>_xlfn.XLOOKUP(Tabla20[[#This Row],[COD]],TMES[COD],TMES[AFP])</f>
        <v>473.55</v>
      </c>
      <c r="S773" s="40">
        <f>Tabla20[[#This Row],[sbruto]]-SUM(Tabla20[[#This Row],[ISR]:[AFP]])-Tabla20[[#This Row],[sneto]]</f>
        <v>2809.0400000000009</v>
      </c>
      <c r="T773" s="42">
        <f>_xlfn.XLOOKUP(Tabla20[[#This Row],[COD]],TMES[COD],TMES[sneto])</f>
        <v>12715.81</v>
      </c>
      <c r="U773" s="28" t="str">
        <f>_xlfn.XLOOKUP(Tabla20[[#This Row],[cedula]],Tabla11[Numero Documento],Tabla11[GEN])</f>
        <v>F</v>
      </c>
      <c r="V773" s="29" t="str">
        <f>_xlfn.XLOOKUP(Tabla20[[#This Row],[cedula]],TMODELO[Numero Documento],TMODELO[Lugar Funciones Codigo])</f>
        <v>01.83.02.00.04</v>
      </c>
    </row>
    <row r="774" spans="1:22" hidden="1">
      <c r="A774" s="38" t="s">
        <v>3052</v>
      </c>
      <c r="B774" s="38" t="s">
        <v>11</v>
      </c>
      <c r="C774" s="38" t="s">
        <v>3102</v>
      </c>
      <c r="D774" s="38" t="str">
        <f>Tabla20[[#This Row],[cedula]]&amp;Tabla20[[#This Row],[ctapresup]]</f>
        <v>001036938262.1.1.1.01</v>
      </c>
      <c r="E774" s="38" t="s">
        <v>2703</v>
      </c>
      <c r="F774" s="38" t="str">
        <f>_xlfn.XLOOKUP(Tabla20[[#This Row],[cedula]],TMODELO[Numero Documento],TMODELO[Empleado])</f>
        <v>RAFAEL GUERRERO PERDOMO</v>
      </c>
      <c r="G774" s="38" t="str">
        <f>_xlfn.XLOOKUP(Tabla20[[#This Row],[cedula]],TMODELO[Numero Documento],TMODELO[Cargo])</f>
        <v>AUXILIAR MANTENIMIENTO</v>
      </c>
      <c r="H774" s="38" t="str">
        <f>_xlfn.XLOOKUP(Tabla20[[#This Row],[cedula]],TMODELO[Numero Documento],TMODELO[Lugar Funciones])</f>
        <v>CENTRO DE LA CULTURA NARCISO GONZALEZ</v>
      </c>
      <c r="I774" s="45" t="str">
        <f>_xlfn.XLOOKUP(Tabla20[[#This Row],[cedula]],TCARRERA[CEDULA],TCARRERA[CATEGORIA DEL SERVIDOR],"")</f>
        <v/>
      </c>
      <c r="J774" s="45" t="str">
        <f>Tabla20[[#This Row],[TIPO]]</f>
        <v>FIJO</v>
      </c>
      <c r="K77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74" s="24" t="str">
        <f>IF(Tabla20[[#This Row],[CARRERA]]="CARRERA ADMINISTRATIVA",Tabla20[[#This Row],[CARRERA]],Tabla20[[#This Row],[STATUS]])</f>
        <v>ESTATUTO SIMPLIFICADO</v>
      </c>
      <c r="M774" s="35" t="str">
        <f>IF(Tabla20[[#This Row],[TIPO]]="Temporales",_xlfn.XLOOKUP(Tabla20[[#This Row],[NOMBRE Y APELLIDO]],TFECHAS[NOMBRE Y APELLIDO],TFECHAS[DESDE]),"")</f>
        <v/>
      </c>
      <c r="N774" s="35" t="str">
        <f>IF(Tabla20[[#This Row],[TIPO]]="Temporales",_xlfn.XLOOKUP(Tabla20[[#This Row],[NOMBRE Y APELLIDO]],TFECHAS[NOMBRE Y APELLIDO],TFECHAS[HASTA]),"")</f>
        <v/>
      </c>
      <c r="O774" s="39">
        <f>_xlfn.XLOOKUP(Tabla20[[#This Row],[COD]],TMES[COD],TMES[sbruto])</f>
        <v>16500</v>
      </c>
      <c r="P774" s="41">
        <f>_xlfn.XLOOKUP(Tabla20[[#This Row],[COD]],TMES[COD],TMES[ISR])</f>
        <v>0</v>
      </c>
      <c r="Q774" s="40">
        <f>_xlfn.XLOOKUP(Tabla20[[#This Row],[COD]],TMES[COD],TMES[SFS])</f>
        <v>501.6</v>
      </c>
      <c r="R774" s="40">
        <f>_xlfn.XLOOKUP(Tabla20[[#This Row],[COD]],TMES[COD],TMES[AFP])</f>
        <v>473.55</v>
      </c>
      <c r="S774" s="40">
        <f>Tabla20[[#This Row],[sbruto]]-SUM(Tabla20[[#This Row],[ISR]:[AFP]])-Tabla20[[#This Row],[sneto]]</f>
        <v>11197.810000000001</v>
      </c>
      <c r="T774" s="40">
        <f>_xlfn.XLOOKUP(Tabla20[[#This Row],[COD]],TMES[COD],TMES[sneto])</f>
        <v>4327.04</v>
      </c>
      <c r="U774" s="28" t="str">
        <f>_xlfn.XLOOKUP(Tabla20[[#This Row],[cedula]],Tabla11[Numero Documento],Tabla11[GEN])</f>
        <v>M</v>
      </c>
      <c r="V774" s="29" t="str">
        <f>_xlfn.XLOOKUP(Tabla20[[#This Row],[cedula]],TMODELO[Numero Documento],TMODELO[Lugar Funciones Codigo])</f>
        <v>01.83.02.00.04</v>
      </c>
    </row>
    <row r="775" spans="1:22" hidden="1">
      <c r="A775" s="38" t="s">
        <v>3052</v>
      </c>
      <c r="B775" s="38" t="s">
        <v>11</v>
      </c>
      <c r="C775" s="38" t="s">
        <v>3102</v>
      </c>
      <c r="D775" s="38" t="str">
        <f>Tabla20[[#This Row],[cedula]]&amp;Tabla20[[#This Row],[ctapresup]]</f>
        <v>402244308072.1.1.1.01</v>
      </c>
      <c r="E775" s="38" t="s">
        <v>2713</v>
      </c>
      <c r="F775" s="38" t="str">
        <f>_xlfn.XLOOKUP(Tabla20[[#This Row],[cedula]],TMODELO[Numero Documento],TMODELO[Empleado])</f>
        <v>ROSANGELA MARIA BENJAMIN UREÑA</v>
      </c>
      <c r="G775" s="38" t="str">
        <f>_xlfn.XLOOKUP(Tabla20[[#This Row],[cedula]],TMODELO[Numero Documento],TMODELO[Cargo])</f>
        <v>ACOMODADOR (A)</v>
      </c>
      <c r="H775" s="38" t="str">
        <f>_xlfn.XLOOKUP(Tabla20[[#This Row],[cedula]],TMODELO[Numero Documento],TMODELO[Lugar Funciones])</f>
        <v>CENTRO DE LA CULTURA NARCISO GONZALEZ</v>
      </c>
      <c r="I775" s="45" t="str">
        <f>_xlfn.XLOOKUP(Tabla20[[#This Row],[cedula]],TCARRERA[CEDULA],TCARRERA[CATEGORIA DEL SERVIDOR],"")</f>
        <v/>
      </c>
      <c r="J775" s="45" t="str">
        <f>Tabla20[[#This Row],[TIPO]]</f>
        <v>FIJO</v>
      </c>
      <c r="K77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5" s="24" t="str">
        <f>IF(Tabla20[[#This Row],[CARRERA]]="CARRERA ADMINISTRATIVA",Tabla20[[#This Row],[CARRERA]],Tabla20[[#This Row],[STATUS]])</f>
        <v>FIJO</v>
      </c>
      <c r="M775" s="35" t="str">
        <f>IF(Tabla20[[#This Row],[TIPO]]="Temporales",_xlfn.XLOOKUP(Tabla20[[#This Row],[NOMBRE Y APELLIDO]],TFECHAS[NOMBRE Y APELLIDO],TFECHAS[DESDE]),"")</f>
        <v/>
      </c>
      <c r="N775" s="35" t="str">
        <f>IF(Tabla20[[#This Row],[TIPO]]="Temporales",_xlfn.XLOOKUP(Tabla20[[#This Row],[NOMBRE Y APELLIDO]],TFECHAS[NOMBRE Y APELLIDO],TFECHAS[HASTA]),"")</f>
        <v/>
      </c>
      <c r="O775" s="39">
        <f>_xlfn.XLOOKUP(Tabla20[[#This Row],[COD]],TMES[COD],TMES[sbruto])</f>
        <v>16500</v>
      </c>
      <c r="P775" s="44">
        <f>_xlfn.XLOOKUP(Tabla20[[#This Row],[COD]],TMES[COD],TMES[ISR])</f>
        <v>0</v>
      </c>
      <c r="Q775" s="40">
        <f>_xlfn.XLOOKUP(Tabla20[[#This Row],[COD]],TMES[COD],TMES[SFS])</f>
        <v>501.6</v>
      </c>
      <c r="R775" s="40">
        <f>_xlfn.XLOOKUP(Tabla20[[#This Row],[COD]],TMES[COD],TMES[AFP])</f>
        <v>473.55</v>
      </c>
      <c r="S775" s="40">
        <f>Tabla20[[#This Row],[sbruto]]-SUM(Tabla20[[#This Row],[ISR]:[AFP]])-Tabla20[[#This Row],[sneto]]</f>
        <v>25</v>
      </c>
      <c r="T775" s="40">
        <f>_xlfn.XLOOKUP(Tabla20[[#This Row],[COD]],TMES[COD],TMES[sneto])</f>
        <v>15499.85</v>
      </c>
      <c r="U775" s="28" t="str">
        <f>_xlfn.XLOOKUP(Tabla20[[#This Row],[cedula]],Tabla11[Numero Documento],Tabla11[GEN])</f>
        <v>F</v>
      </c>
      <c r="V775" s="29" t="str">
        <f>_xlfn.XLOOKUP(Tabla20[[#This Row],[cedula]],TMODELO[Numero Documento],TMODELO[Lugar Funciones Codigo])</f>
        <v>01.83.02.00.04</v>
      </c>
    </row>
    <row r="776" spans="1:22" hidden="1">
      <c r="A776" s="38" t="s">
        <v>3052</v>
      </c>
      <c r="B776" s="38" t="s">
        <v>11</v>
      </c>
      <c r="C776" s="38" t="s">
        <v>3102</v>
      </c>
      <c r="D776" s="38" t="str">
        <f>Tabla20[[#This Row],[cedula]]&amp;Tabla20[[#This Row],[ctapresup]]</f>
        <v>001138275472.1.1.1.01</v>
      </c>
      <c r="E776" s="38" t="s">
        <v>2723</v>
      </c>
      <c r="F776" s="38" t="str">
        <f>_xlfn.XLOOKUP(Tabla20[[#This Row],[cedula]],TMODELO[Numero Documento],TMODELO[Empleado])</f>
        <v>VICTOR DAVID MARTINEZ GARCIA</v>
      </c>
      <c r="G776" s="38" t="str">
        <f>_xlfn.XLOOKUP(Tabla20[[#This Row],[cedula]],TMODELO[Numero Documento],TMODELO[Cargo])</f>
        <v>PROFESOR (A) DE DANZA</v>
      </c>
      <c r="H776" s="38" t="str">
        <f>_xlfn.XLOOKUP(Tabla20[[#This Row],[cedula]],TMODELO[Numero Documento],TMODELO[Lugar Funciones])</f>
        <v>CENTRO DE LA CULTURA NARCISO GONZALEZ</v>
      </c>
      <c r="I776" s="45" t="str">
        <f>_xlfn.XLOOKUP(Tabla20[[#This Row],[cedula]],TCARRERA[CEDULA],TCARRERA[CATEGORIA DEL SERVIDOR],"")</f>
        <v/>
      </c>
      <c r="J776" s="45" t="str">
        <f>Tabla20[[#This Row],[TIPO]]</f>
        <v>FIJO</v>
      </c>
      <c r="K77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6" s="24" t="str">
        <f>IF(Tabla20[[#This Row],[CARRERA]]="CARRERA ADMINISTRATIVA",Tabla20[[#This Row],[CARRERA]],Tabla20[[#This Row],[STATUS]])</f>
        <v>FIJO</v>
      </c>
      <c r="M776" s="35" t="str">
        <f>IF(Tabla20[[#This Row],[TIPO]]="Temporales",_xlfn.XLOOKUP(Tabla20[[#This Row],[NOMBRE Y APELLIDO]],TFECHAS[NOMBRE Y APELLIDO],TFECHAS[DESDE]),"")</f>
        <v/>
      </c>
      <c r="N776" s="35" t="str">
        <f>IF(Tabla20[[#This Row],[TIPO]]="Temporales",_xlfn.XLOOKUP(Tabla20[[#This Row],[NOMBRE Y APELLIDO]],TFECHAS[NOMBRE Y APELLIDO],TFECHAS[HASTA]),"")</f>
        <v/>
      </c>
      <c r="O776" s="39">
        <f>_xlfn.XLOOKUP(Tabla20[[#This Row],[COD]],TMES[COD],TMES[sbruto])</f>
        <v>16500</v>
      </c>
      <c r="P776" s="44">
        <f>_xlfn.XLOOKUP(Tabla20[[#This Row],[COD]],TMES[COD],TMES[ISR])</f>
        <v>0</v>
      </c>
      <c r="Q776" s="40">
        <f>_xlfn.XLOOKUP(Tabla20[[#This Row],[COD]],TMES[COD],TMES[SFS])</f>
        <v>501.6</v>
      </c>
      <c r="R776" s="40">
        <f>_xlfn.XLOOKUP(Tabla20[[#This Row],[COD]],TMES[COD],TMES[AFP])</f>
        <v>473.55</v>
      </c>
      <c r="S776" s="40">
        <f>Tabla20[[#This Row],[sbruto]]-SUM(Tabla20[[#This Row],[ISR]:[AFP]])-Tabla20[[#This Row],[sneto]]</f>
        <v>1523</v>
      </c>
      <c r="T776" s="40">
        <f>_xlfn.XLOOKUP(Tabla20[[#This Row],[COD]],TMES[COD],TMES[sneto])</f>
        <v>14001.85</v>
      </c>
      <c r="U776" s="28" t="str">
        <f>_xlfn.XLOOKUP(Tabla20[[#This Row],[cedula]],Tabla11[Numero Documento],Tabla11[GEN])</f>
        <v>M</v>
      </c>
      <c r="V776" s="29" t="str">
        <f>_xlfn.XLOOKUP(Tabla20[[#This Row],[cedula]],TMODELO[Numero Documento],TMODELO[Lugar Funciones Codigo])</f>
        <v>01.83.02.00.04</v>
      </c>
    </row>
    <row r="777" spans="1:22" hidden="1">
      <c r="A777" s="38" t="s">
        <v>3052</v>
      </c>
      <c r="B777" s="38" t="s">
        <v>11</v>
      </c>
      <c r="C777" s="38" t="s">
        <v>3102</v>
      </c>
      <c r="D777" s="38" t="str">
        <f>Tabla20[[#This Row],[cedula]]&amp;Tabla20[[#This Row],[ctapresup]]</f>
        <v>001048834592.1.1.1.01</v>
      </c>
      <c r="E777" s="38" t="s">
        <v>2742</v>
      </c>
      <c r="F777" s="38" t="str">
        <f>_xlfn.XLOOKUP(Tabla20[[#This Row],[cedula]],TMODELO[Numero Documento],TMODELO[Empleado])</f>
        <v>ZOILA MARGARITA SILVERIO DE AQUINO</v>
      </c>
      <c r="G777" s="38" t="str">
        <f>_xlfn.XLOOKUP(Tabla20[[#This Row],[cedula]],TMODELO[Numero Documento],TMODELO[Cargo])</f>
        <v>BOLETERO</v>
      </c>
      <c r="H777" s="38" t="str">
        <f>_xlfn.XLOOKUP(Tabla20[[#This Row],[cedula]],TMODELO[Numero Documento],TMODELO[Lugar Funciones])</f>
        <v>CENTRO DE LA CULTURA NARCISO GONZALEZ</v>
      </c>
      <c r="I777" s="45" t="str">
        <f>_xlfn.XLOOKUP(Tabla20[[#This Row],[cedula]],TCARRERA[CEDULA],TCARRERA[CATEGORIA DEL SERVIDOR],"")</f>
        <v/>
      </c>
      <c r="J777" s="45" t="str">
        <f>Tabla20[[#This Row],[TIPO]]</f>
        <v>FIJO</v>
      </c>
      <c r="K77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7" s="24" t="str">
        <f>IF(Tabla20[[#This Row],[CARRERA]]="CARRERA ADMINISTRATIVA",Tabla20[[#This Row],[CARRERA]],Tabla20[[#This Row],[STATUS]])</f>
        <v>FIJO</v>
      </c>
      <c r="M777" s="35" t="str">
        <f>IF(Tabla20[[#This Row],[TIPO]]="Temporales",_xlfn.XLOOKUP(Tabla20[[#This Row],[NOMBRE Y APELLIDO]],TFECHAS[NOMBRE Y APELLIDO],TFECHAS[DESDE]),"")</f>
        <v/>
      </c>
      <c r="N777" s="35" t="str">
        <f>IF(Tabla20[[#This Row],[TIPO]]="Temporales",_xlfn.XLOOKUP(Tabla20[[#This Row],[NOMBRE Y APELLIDO]],TFECHAS[NOMBRE Y APELLIDO],TFECHAS[HASTA]),"")</f>
        <v/>
      </c>
      <c r="O777" s="39">
        <f>_xlfn.XLOOKUP(Tabla20[[#This Row],[COD]],TMES[COD],TMES[sbruto])</f>
        <v>16500</v>
      </c>
      <c r="P777" s="42">
        <f>_xlfn.XLOOKUP(Tabla20[[#This Row],[COD]],TMES[COD],TMES[ISR])</f>
        <v>0</v>
      </c>
      <c r="Q777" s="40">
        <f>_xlfn.XLOOKUP(Tabla20[[#This Row],[COD]],TMES[COD],TMES[SFS])</f>
        <v>501.6</v>
      </c>
      <c r="R777" s="40">
        <f>_xlfn.XLOOKUP(Tabla20[[#This Row],[COD]],TMES[COD],TMES[AFP])</f>
        <v>473.55</v>
      </c>
      <c r="S777" s="40">
        <f>Tabla20[[#This Row],[sbruto]]-SUM(Tabla20[[#This Row],[ISR]:[AFP]])-Tabla20[[#This Row],[sneto]]</f>
        <v>1571</v>
      </c>
      <c r="T777" s="40">
        <f>_xlfn.XLOOKUP(Tabla20[[#This Row],[COD]],TMES[COD],TMES[sneto])</f>
        <v>13953.85</v>
      </c>
      <c r="U777" s="28" t="str">
        <f>_xlfn.XLOOKUP(Tabla20[[#This Row],[cedula]],Tabla11[Numero Documento],Tabla11[GEN])</f>
        <v>F</v>
      </c>
      <c r="V777" s="29" t="str">
        <f>_xlfn.XLOOKUP(Tabla20[[#This Row],[cedula]],TMODELO[Numero Documento],TMODELO[Lugar Funciones Codigo])</f>
        <v>01.83.02.00.04</v>
      </c>
    </row>
    <row r="778" spans="1:22" hidden="1">
      <c r="A778" s="38" t="s">
        <v>3052</v>
      </c>
      <c r="B778" s="38" t="s">
        <v>11</v>
      </c>
      <c r="C778" s="38" t="s">
        <v>3102</v>
      </c>
      <c r="D778" s="38" t="str">
        <f>Tabla20[[#This Row],[cedula]]&amp;Tabla20[[#This Row],[ctapresup]]</f>
        <v>001075163462.1.1.1.01</v>
      </c>
      <c r="E778" s="38" t="s">
        <v>2715</v>
      </c>
      <c r="F778" s="38" t="str">
        <f>_xlfn.XLOOKUP(Tabla20[[#This Row],[cedula]],TMODELO[Numero Documento],TMODELO[Empleado])</f>
        <v>RUBEN ALBERTO VASQUEZ DIAZ</v>
      </c>
      <c r="G778" s="38" t="str">
        <f>_xlfn.XLOOKUP(Tabla20[[#This Row],[cedula]],TMODELO[Numero Documento],TMODELO[Cargo])</f>
        <v>COORD. DE ARTES PLASTICA</v>
      </c>
      <c r="H778" s="38" t="str">
        <f>_xlfn.XLOOKUP(Tabla20[[#This Row],[cedula]],TMODELO[Numero Documento],TMODELO[Lugar Funciones])</f>
        <v>CENTRO DE LA CULTURA NARCISO GONZALEZ</v>
      </c>
      <c r="I778" s="45" t="str">
        <f>_xlfn.XLOOKUP(Tabla20[[#This Row],[cedula]],TCARRERA[CEDULA],TCARRERA[CATEGORIA DEL SERVIDOR],"")</f>
        <v/>
      </c>
      <c r="J778" s="45" t="str">
        <f>Tabla20[[#This Row],[TIPO]]</f>
        <v>FIJO</v>
      </c>
      <c r="K77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8" s="24" t="str">
        <f>IF(Tabla20[[#This Row],[CARRERA]]="CARRERA ADMINISTRATIVA",Tabla20[[#This Row],[CARRERA]],Tabla20[[#This Row],[STATUS]])</f>
        <v>FIJO</v>
      </c>
      <c r="M778" s="35" t="str">
        <f>IF(Tabla20[[#This Row],[TIPO]]="Temporales",_xlfn.XLOOKUP(Tabla20[[#This Row],[NOMBRE Y APELLIDO]],TFECHAS[NOMBRE Y APELLIDO],TFECHAS[DESDE]),"")</f>
        <v/>
      </c>
      <c r="N778" s="35" t="str">
        <f>IF(Tabla20[[#This Row],[TIPO]]="Temporales",_xlfn.XLOOKUP(Tabla20[[#This Row],[NOMBRE Y APELLIDO]],TFECHAS[NOMBRE Y APELLIDO],TFECHAS[HASTA]),"")</f>
        <v/>
      </c>
      <c r="O778" s="39">
        <f>_xlfn.XLOOKUP(Tabla20[[#This Row],[COD]],TMES[COD],TMES[sbruto])</f>
        <v>13771.77</v>
      </c>
      <c r="P778" s="42">
        <f>_xlfn.XLOOKUP(Tabla20[[#This Row],[COD]],TMES[COD],TMES[ISR])</f>
        <v>0</v>
      </c>
      <c r="Q778" s="40">
        <f>_xlfn.XLOOKUP(Tabla20[[#This Row],[COD]],TMES[COD],TMES[SFS])</f>
        <v>418.66</v>
      </c>
      <c r="R778" s="40">
        <f>_xlfn.XLOOKUP(Tabla20[[#This Row],[COD]],TMES[COD],TMES[AFP])</f>
        <v>395.25</v>
      </c>
      <c r="S778" s="40">
        <f>Tabla20[[#This Row],[sbruto]]-SUM(Tabla20[[#This Row],[ISR]:[AFP]])-Tabla20[[#This Row],[sneto]]</f>
        <v>25</v>
      </c>
      <c r="T778" s="40">
        <f>_xlfn.XLOOKUP(Tabla20[[#This Row],[COD]],TMES[COD],TMES[sneto])</f>
        <v>12932.86</v>
      </c>
      <c r="U778" s="28" t="str">
        <f>_xlfn.XLOOKUP(Tabla20[[#This Row],[cedula]],Tabla11[Numero Documento],Tabla11[GEN])</f>
        <v>M</v>
      </c>
      <c r="V778" s="29" t="str">
        <f>_xlfn.XLOOKUP(Tabla20[[#This Row],[cedula]],TMODELO[Numero Documento],TMODELO[Lugar Funciones Codigo])</f>
        <v>01.83.02.00.04</v>
      </c>
    </row>
    <row r="779" spans="1:22" hidden="1">
      <c r="A779" s="38" t="s">
        <v>3052</v>
      </c>
      <c r="B779" s="38" t="s">
        <v>11</v>
      </c>
      <c r="C779" s="38" t="s">
        <v>3102</v>
      </c>
      <c r="D779" s="38" t="str">
        <f>Tabla20[[#This Row],[cedula]]&amp;Tabla20[[#This Row],[ctapresup]]</f>
        <v>001090677692.1.1.1.01</v>
      </c>
      <c r="E779" s="38" t="s">
        <v>2619</v>
      </c>
      <c r="F779" s="38" t="str">
        <f>_xlfn.XLOOKUP(Tabla20[[#This Row],[cedula]],TMODELO[Numero Documento],TMODELO[Empleado])</f>
        <v>FRANCISCA JOSEFINA DIAZ</v>
      </c>
      <c r="G779" s="38" t="str">
        <f>_xlfn.XLOOKUP(Tabla20[[#This Row],[cedula]],TMODELO[Numero Documento],TMODELO[Cargo])</f>
        <v>CONSERJE</v>
      </c>
      <c r="H779" s="38" t="str">
        <f>_xlfn.XLOOKUP(Tabla20[[#This Row],[cedula]],TMODELO[Numero Documento],TMODELO[Lugar Funciones])</f>
        <v>CENTRO DE LA CULTURA NARCISO GONZALEZ</v>
      </c>
      <c r="I779" s="45" t="str">
        <f>_xlfn.XLOOKUP(Tabla20[[#This Row],[cedula]],TCARRERA[CEDULA],TCARRERA[CATEGORIA DEL SERVIDOR],"")</f>
        <v/>
      </c>
      <c r="J779" s="45" t="str">
        <f>Tabla20[[#This Row],[TIPO]]</f>
        <v>FIJO</v>
      </c>
      <c r="K77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79" s="24" t="str">
        <f>IF(Tabla20[[#This Row],[CARRERA]]="CARRERA ADMINISTRATIVA",Tabla20[[#This Row],[CARRERA]],Tabla20[[#This Row],[STATUS]])</f>
        <v>ESTATUTO SIMPLIFICADO</v>
      </c>
      <c r="M779" s="35" t="str">
        <f>IF(Tabla20[[#This Row],[TIPO]]="Temporales",_xlfn.XLOOKUP(Tabla20[[#This Row],[NOMBRE Y APELLIDO]],TFECHAS[NOMBRE Y APELLIDO],TFECHAS[DESDE]),"")</f>
        <v/>
      </c>
      <c r="N779" s="35" t="str">
        <f>IF(Tabla20[[#This Row],[TIPO]]="Temporales",_xlfn.XLOOKUP(Tabla20[[#This Row],[NOMBRE Y APELLIDO]],TFECHAS[NOMBRE Y APELLIDO],TFECHAS[HASTA]),"")</f>
        <v/>
      </c>
      <c r="O779" s="39">
        <f>_xlfn.XLOOKUP(Tabla20[[#This Row],[COD]],TMES[COD],TMES[sbruto])</f>
        <v>11000</v>
      </c>
      <c r="P779" s="42">
        <f>_xlfn.XLOOKUP(Tabla20[[#This Row],[COD]],TMES[COD],TMES[ISR])</f>
        <v>0</v>
      </c>
      <c r="Q779" s="40">
        <f>_xlfn.XLOOKUP(Tabla20[[#This Row],[COD]],TMES[COD],TMES[SFS])</f>
        <v>334.4</v>
      </c>
      <c r="R779" s="40">
        <f>_xlfn.XLOOKUP(Tabla20[[#This Row],[COD]],TMES[COD],TMES[AFP])</f>
        <v>315.7</v>
      </c>
      <c r="S779" s="40">
        <f>Tabla20[[#This Row],[sbruto]]-SUM(Tabla20[[#This Row],[ISR]:[AFP]])-Tabla20[[#This Row],[sneto]]</f>
        <v>2528.1899999999996</v>
      </c>
      <c r="T779" s="40">
        <f>_xlfn.XLOOKUP(Tabla20[[#This Row],[COD]],TMES[COD],TMES[sneto])</f>
        <v>7821.71</v>
      </c>
      <c r="U779" s="28" t="str">
        <f>_xlfn.XLOOKUP(Tabla20[[#This Row],[cedula]],Tabla11[Numero Documento],Tabla11[GEN])</f>
        <v>F</v>
      </c>
      <c r="V779" s="29" t="str">
        <f>_xlfn.XLOOKUP(Tabla20[[#This Row],[cedula]],TMODELO[Numero Documento],TMODELO[Lugar Funciones Codigo])</f>
        <v>01.83.02.00.04</v>
      </c>
    </row>
    <row r="780" spans="1:22" hidden="1">
      <c r="A780" s="38" t="s">
        <v>3052</v>
      </c>
      <c r="B780" s="38" t="s">
        <v>11</v>
      </c>
      <c r="C780" s="38" t="s">
        <v>3102</v>
      </c>
      <c r="D780" s="38" t="str">
        <f>Tabla20[[#This Row],[cedula]]&amp;Tabla20[[#This Row],[ctapresup]]</f>
        <v>001027415012.1.1.1.01</v>
      </c>
      <c r="E780" s="38" t="s">
        <v>2707</v>
      </c>
      <c r="F780" s="38" t="str">
        <f>_xlfn.XLOOKUP(Tabla20[[#This Row],[cedula]],TMODELO[Numero Documento],TMODELO[Empleado])</f>
        <v>RAMONA ELVIRA MATEO</v>
      </c>
      <c r="G780" s="38" t="str">
        <f>_xlfn.XLOOKUP(Tabla20[[#This Row],[cedula]],TMODELO[Numero Documento],TMODELO[Cargo])</f>
        <v>CONSERJE</v>
      </c>
      <c r="H780" s="38" t="str">
        <f>_xlfn.XLOOKUP(Tabla20[[#This Row],[cedula]],TMODELO[Numero Documento],TMODELO[Lugar Funciones])</f>
        <v>CENTRO DE LA CULTURA NARCISO GONZALEZ</v>
      </c>
      <c r="I780" s="45" t="str">
        <f>_xlfn.XLOOKUP(Tabla20[[#This Row],[cedula]],TCARRERA[CEDULA],TCARRERA[CATEGORIA DEL SERVIDOR],"")</f>
        <v/>
      </c>
      <c r="J780" s="45" t="str">
        <f>Tabla20[[#This Row],[TIPO]]</f>
        <v>FIJO</v>
      </c>
      <c r="K78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0" s="31" t="str">
        <f>IF(Tabla20[[#This Row],[CARRERA]]="CARRERA ADMINISTRATIVA",Tabla20[[#This Row],[CARRERA]],Tabla20[[#This Row],[STATUS]])</f>
        <v>ESTATUTO SIMPLIFICADO</v>
      </c>
      <c r="M780" s="34" t="str">
        <f>IF(Tabla20[[#This Row],[TIPO]]="Temporales",_xlfn.XLOOKUP(Tabla20[[#This Row],[NOMBRE Y APELLIDO]],TFECHAS[NOMBRE Y APELLIDO],TFECHAS[DESDE]),"")</f>
        <v/>
      </c>
      <c r="N780" s="34" t="str">
        <f>IF(Tabla20[[#This Row],[TIPO]]="Temporales",_xlfn.XLOOKUP(Tabla20[[#This Row],[NOMBRE Y APELLIDO]],TFECHAS[NOMBRE Y APELLIDO],TFECHAS[HASTA]),"")</f>
        <v/>
      </c>
      <c r="O780" s="39">
        <f>_xlfn.XLOOKUP(Tabla20[[#This Row],[COD]],TMES[COD],TMES[sbruto])</f>
        <v>11000</v>
      </c>
      <c r="P780" s="40">
        <f>_xlfn.XLOOKUP(Tabla20[[#This Row],[COD]],TMES[COD],TMES[ISR])</f>
        <v>0</v>
      </c>
      <c r="Q780" s="40">
        <f>_xlfn.XLOOKUP(Tabla20[[#This Row],[COD]],TMES[COD],TMES[SFS])</f>
        <v>334.4</v>
      </c>
      <c r="R780" s="40">
        <f>_xlfn.XLOOKUP(Tabla20[[#This Row],[COD]],TMES[COD],TMES[AFP])</f>
        <v>315.7</v>
      </c>
      <c r="S780" s="40">
        <f>Tabla20[[#This Row],[sbruto]]-SUM(Tabla20[[#This Row],[ISR]:[AFP]])-Tabla20[[#This Row],[sneto]]</f>
        <v>7268.84</v>
      </c>
      <c r="T780" s="40">
        <f>_xlfn.XLOOKUP(Tabla20[[#This Row],[COD]],TMES[COD],TMES[sneto])</f>
        <v>3081.06</v>
      </c>
      <c r="U780" s="28" t="str">
        <f>_xlfn.XLOOKUP(Tabla20[[#This Row],[cedula]],Tabla11[Numero Documento],Tabla11[GEN])</f>
        <v>F</v>
      </c>
      <c r="V780" s="29" t="str">
        <f>_xlfn.XLOOKUP(Tabla20[[#This Row],[cedula]],TMODELO[Numero Documento],TMODELO[Lugar Funciones Codigo])</f>
        <v>01.83.02.00.04</v>
      </c>
    </row>
    <row r="781" spans="1:22">
      <c r="A781" s="38" t="s">
        <v>3051</v>
      </c>
      <c r="B781" s="38" t="s">
        <v>4793</v>
      </c>
      <c r="C781" s="38" t="s">
        <v>3088</v>
      </c>
      <c r="D781" s="38" t="str">
        <f>Tabla20[[#This Row],[cedula]]&amp;Tabla20[[#This Row],[ctapresup]]</f>
        <v>001175783102.1.1.2.08</v>
      </c>
      <c r="E781" s="38" t="s">
        <v>3319</v>
      </c>
      <c r="F781" s="38" t="str">
        <f>_xlfn.XLOOKUP(Tabla20[[#This Row],[cedula]],TMODELO[Numero Documento],TMODELO[Empleado])</f>
        <v>PEDRO MIGUEL SANTOS MARTINEZ</v>
      </c>
      <c r="G781" s="38" t="str">
        <f>_xlfn.XLOOKUP(Tabla20[[#This Row],[cedula]],TMODELO[Numero Documento],TMODELO[Cargo])</f>
        <v>ENCARGADO (A)</v>
      </c>
      <c r="H781" s="38" t="str">
        <f>_xlfn.XLOOKUP(Tabla20[[#This Row],[cedula]],TMODELO[Numero Documento],TMODELO[Lugar Funciones])</f>
        <v>CENTRO DE LA CULTURA NARCISO GONZALEZ</v>
      </c>
      <c r="I781" s="45" t="str">
        <f>_xlfn.XLOOKUP(Tabla20[[#This Row],[cedula]],TCARRERA[CEDULA],TCARRERA[CATEGORIA DEL SERVIDOR],"")</f>
        <v/>
      </c>
      <c r="J781" s="45" t="str">
        <f>Tabla20[[#This Row],[TIPO]]</f>
        <v>TEMPORALES</v>
      </c>
      <c r="K78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81" s="24" t="str">
        <f>IF(Tabla20[[#This Row],[CARRERA]]="CARRERA ADMINISTRATIVA",Tabla20[[#This Row],[CARRERA]],Tabla20[[#This Row],[STATUS]])</f>
        <v>TEMPORALES</v>
      </c>
      <c r="M781" s="35">
        <f>IF(Tabla20[[#This Row],[TIPO]]="Temporales",_xlfn.XLOOKUP(Tabla20[[#This Row],[NOMBRE Y APELLIDO]],TFECHAS[NOMBRE Y APELLIDO],TFECHAS[DESDE]),"")</f>
        <v>44835</v>
      </c>
      <c r="N781" s="35">
        <f>IF(Tabla20[[#This Row],[TIPO]]="Temporales",_xlfn.XLOOKUP(Tabla20[[#This Row],[NOMBRE Y APELLIDO]],TFECHAS[NOMBRE Y APELLIDO],TFECHAS[HASTA]),"")</f>
        <v>45017</v>
      </c>
      <c r="O781" s="39">
        <f>_xlfn.XLOOKUP(Tabla20[[#This Row],[COD]],TMES[COD],TMES[sbruto])</f>
        <v>135000</v>
      </c>
      <c r="P781" s="42">
        <f>_xlfn.XLOOKUP(Tabla20[[#This Row],[COD]],TMES[COD],TMES[ISR])</f>
        <v>20338.240000000002</v>
      </c>
      <c r="Q781" s="40">
        <f>_xlfn.XLOOKUP(Tabla20[[#This Row],[COD]],TMES[COD],TMES[SFS])</f>
        <v>4104</v>
      </c>
      <c r="R781" s="40">
        <f>_xlfn.XLOOKUP(Tabla20[[#This Row],[COD]],TMES[COD],TMES[AFP])</f>
        <v>3874.5</v>
      </c>
      <c r="S781" s="40">
        <f>Tabla20[[#This Row],[sbruto]]-SUM(Tabla20[[#This Row],[ISR]:[AFP]])-Tabla20[[#This Row],[sneto]]</f>
        <v>25</v>
      </c>
      <c r="T781" s="40">
        <f>_xlfn.XLOOKUP(Tabla20[[#This Row],[COD]],TMES[COD],TMES[sneto])</f>
        <v>106658.26</v>
      </c>
      <c r="U781" s="28" t="str">
        <f>_xlfn.XLOOKUP(Tabla20[[#This Row],[cedula]],Tabla11[Numero Documento],Tabla11[GEN])</f>
        <v>M</v>
      </c>
      <c r="V781" s="29" t="str">
        <f>_xlfn.XLOOKUP(Tabla20[[#This Row],[cedula]],TMODELO[Numero Documento],TMODELO[Lugar Funciones Codigo])</f>
        <v>01.83.02.00.04</v>
      </c>
    </row>
    <row r="782" spans="1:22">
      <c r="A782" s="38" t="s">
        <v>3051</v>
      </c>
      <c r="B782" s="38" t="s">
        <v>4793</v>
      </c>
      <c r="C782" s="38" t="s">
        <v>3088</v>
      </c>
      <c r="D782" s="38" t="str">
        <f>Tabla20[[#This Row],[cedula]]&amp;Tabla20[[#This Row],[ctapresup]]</f>
        <v>001018449182.1.1.2.08</v>
      </c>
      <c r="E782" s="38" t="s">
        <v>2784</v>
      </c>
      <c r="F782" s="38" t="str">
        <f>_xlfn.XLOOKUP(Tabla20[[#This Row],[cedula]],TMODELO[Numero Documento],TMODELO[Empleado])</f>
        <v>CLAUDIA LISBET MORALES HERNANDEZ</v>
      </c>
      <c r="G782" s="38" t="str">
        <f>_xlfn.XLOOKUP(Tabla20[[#This Row],[cedula]],TMODELO[Numero Documento],TMODELO[Cargo])</f>
        <v>MAESTRO DE ARTESANIA</v>
      </c>
      <c r="H782" s="38" t="str">
        <f>_xlfn.XLOOKUP(Tabla20[[#This Row],[cedula]],TMODELO[Numero Documento],TMODELO[Lugar Funciones])</f>
        <v>CENTRO DE LA CULTURA NARCISO GONZALEZ</v>
      </c>
      <c r="I782" s="45" t="str">
        <f>_xlfn.XLOOKUP(Tabla20[[#This Row],[cedula]],TCARRERA[CEDULA],TCARRERA[CATEGORIA DEL SERVIDOR],"")</f>
        <v/>
      </c>
      <c r="J782" s="45" t="str">
        <f>Tabla20[[#This Row],[TIPO]]</f>
        <v>TEMPORALES</v>
      </c>
      <c r="K78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82" s="24" t="str">
        <f>IF(Tabla20[[#This Row],[CARRERA]]="CARRERA ADMINISTRATIVA",Tabla20[[#This Row],[CARRERA]],Tabla20[[#This Row],[STATUS]])</f>
        <v>TEMPORALES</v>
      </c>
      <c r="M782" s="35">
        <f>IF(Tabla20[[#This Row],[TIPO]]="Temporales",_xlfn.XLOOKUP(Tabla20[[#This Row],[NOMBRE Y APELLIDO]],TFECHAS[NOMBRE Y APELLIDO],TFECHAS[DESDE]),"")</f>
        <v>44774</v>
      </c>
      <c r="N782" s="35">
        <f>IF(Tabla20[[#This Row],[TIPO]]="Temporales",_xlfn.XLOOKUP(Tabla20[[#This Row],[NOMBRE Y APELLIDO]],TFECHAS[NOMBRE Y APELLIDO],TFECHAS[HASTA]),"")</f>
        <v>44958</v>
      </c>
      <c r="O782" s="39">
        <f>_xlfn.XLOOKUP(Tabla20[[#This Row],[COD]],TMES[COD],TMES[sbruto])</f>
        <v>16500</v>
      </c>
      <c r="P782" s="44">
        <f>_xlfn.XLOOKUP(Tabla20[[#This Row],[COD]],TMES[COD],TMES[ISR])</f>
        <v>0</v>
      </c>
      <c r="Q782" s="40">
        <f>_xlfn.XLOOKUP(Tabla20[[#This Row],[COD]],TMES[COD],TMES[SFS])</f>
        <v>501.6</v>
      </c>
      <c r="R782" s="40">
        <f>_xlfn.XLOOKUP(Tabla20[[#This Row],[COD]],TMES[COD],TMES[AFP])</f>
        <v>473.55</v>
      </c>
      <c r="S782" s="40">
        <f>Tabla20[[#This Row],[sbruto]]-SUM(Tabla20[[#This Row],[ISR]:[AFP]])-Tabla20[[#This Row],[sneto]]</f>
        <v>25</v>
      </c>
      <c r="T782" s="40">
        <f>_xlfn.XLOOKUP(Tabla20[[#This Row],[COD]],TMES[COD],TMES[sneto])</f>
        <v>15499.85</v>
      </c>
      <c r="U782" s="28" t="str">
        <f>_xlfn.XLOOKUP(Tabla20[[#This Row],[cedula]],Tabla11[Numero Documento],Tabla11[GEN])</f>
        <v>F</v>
      </c>
      <c r="V782" s="29" t="str">
        <f>_xlfn.XLOOKUP(Tabla20[[#This Row],[cedula]],TMODELO[Numero Documento],TMODELO[Lugar Funciones Codigo])</f>
        <v>01.83.02.00.04</v>
      </c>
    </row>
    <row r="783" spans="1:22" hidden="1">
      <c r="A783" s="38" t="s">
        <v>3052</v>
      </c>
      <c r="B783" s="38" t="s">
        <v>11</v>
      </c>
      <c r="C783" s="38" t="s">
        <v>3102</v>
      </c>
      <c r="D783" s="38" t="str">
        <f>Tabla20[[#This Row],[cedula]]&amp;Tabla20[[#This Row],[ctapresup]]</f>
        <v>010010836802.1.1.1.01</v>
      </c>
      <c r="E783" s="38" t="s">
        <v>2708</v>
      </c>
      <c r="F783" s="38" t="str">
        <f>_xlfn.XLOOKUP(Tabla20[[#This Row],[cedula]],TMODELO[Numero Documento],TMODELO[Empleado])</f>
        <v>RANDY CUSTODIO BRITO</v>
      </c>
      <c r="G783" s="38" t="str">
        <f>_xlfn.XLOOKUP(Tabla20[[#This Row],[cedula]],TMODELO[Numero Documento],TMODELO[Cargo])</f>
        <v>DIRECTOR (A)</v>
      </c>
      <c r="H783" s="38" t="str">
        <f>_xlfn.XLOOKUP(Tabla20[[#This Row],[cedula]],TMODELO[Numero Documento],TMODELO[Lugar Funciones])</f>
        <v>CENTRO CULTURAL DE AZUA</v>
      </c>
      <c r="I783" s="45" t="str">
        <f>_xlfn.XLOOKUP(Tabla20[[#This Row],[cedula]],TCARRERA[CEDULA],TCARRERA[CATEGORIA DEL SERVIDOR],"")</f>
        <v/>
      </c>
      <c r="J783" s="45" t="str">
        <f>Tabla20[[#This Row],[TIPO]]</f>
        <v>FIJO</v>
      </c>
      <c r="K78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83" s="24" t="str">
        <f>IF(Tabla20[[#This Row],[CARRERA]]="CARRERA ADMINISTRATIVA",Tabla20[[#This Row],[CARRERA]],Tabla20[[#This Row],[STATUS]])</f>
        <v>FIJO</v>
      </c>
      <c r="M783" s="35" t="str">
        <f>IF(Tabla20[[#This Row],[TIPO]]="Temporales",_xlfn.XLOOKUP(Tabla20[[#This Row],[NOMBRE Y APELLIDO]],TFECHAS[NOMBRE Y APELLIDO],TFECHAS[DESDE]),"")</f>
        <v/>
      </c>
      <c r="N783" s="35" t="str">
        <f>IF(Tabla20[[#This Row],[TIPO]]="Temporales",_xlfn.XLOOKUP(Tabla20[[#This Row],[NOMBRE Y APELLIDO]],TFECHAS[NOMBRE Y APELLIDO],TFECHAS[HASTA]),"")</f>
        <v/>
      </c>
      <c r="O783" s="39">
        <f>_xlfn.XLOOKUP(Tabla20[[#This Row],[COD]],TMES[COD],TMES[sbruto])</f>
        <v>100000</v>
      </c>
      <c r="P783" s="44">
        <f>_xlfn.XLOOKUP(Tabla20[[#This Row],[COD]],TMES[COD],TMES[ISR])</f>
        <v>11727.26</v>
      </c>
      <c r="Q783" s="40">
        <f>_xlfn.XLOOKUP(Tabla20[[#This Row],[COD]],TMES[COD],TMES[SFS])</f>
        <v>3040</v>
      </c>
      <c r="R783" s="40">
        <f>_xlfn.XLOOKUP(Tabla20[[#This Row],[COD]],TMES[COD],TMES[AFP])</f>
        <v>2870</v>
      </c>
      <c r="S783" s="40">
        <f>Tabla20[[#This Row],[sbruto]]-SUM(Tabla20[[#This Row],[ISR]:[AFP]])-Tabla20[[#This Row],[sneto]]</f>
        <v>11083.449999999997</v>
      </c>
      <c r="T783" s="40">
        <f>_xlfn.XLOOKUP(Tabla20[[#This Row],[COD]],TMES[COD],TMES[sneto])</f>
        <v>71279.289999999994</v>
      </c>
      <c r="U783" s="28" t="str">
        <f>_xlfn.XLOOKUP(Tabla20[[#This Row],[cedula]],Tabla11[Numero Documento],Tabla11[GEN])</f>
        <v>M</v>
      </c>
      <c r="V783" s="29" t="str">
        <f>_xlfn.XLOOKUP(Tabla20[[#This Row],[cedula]],TMODELO[Numero Documento],TMODELO[Lugar Funciones Codigo])</f>
        <v>01.83.02.00.05</v>
      </c>
    </row>
    <row r="784" spans="1:22" hidden="1">
      <c r="A784" s="38" t="s">
        <v>3052</v>
      </c>
      <c r="B784" s="38" t="s">
        <v>11</v>
      </c>
      <c r="C784" s="38" t="s">
        <v>3102</v>
      </c>
      <c r="D784" s="38" t="str">
        <f>Tabla20[[#This Row],[cedula]]&amp;Tabla20[[#This Row],[ctapresup]]</f>
        <v>012011944512.1.1.1.01</v>
      </c>
      <c r="E784" s="38" t="s">
        <v>2599</v>
      </c>
      <c r="F784" s="38" t="str">
        <f>_xlfn.XLOOKUP(Tabla20[[#This Row],[cedula]],TMODELO[Numero Documento],TMODELO[Empleado])</f>
        <v>ELIANNA NOEMI ALCANTARA SANCHEZ</v>
      </c>
      <c r="G784" s="38" t="str">
        <f>_xlfn.XLOOKUP(Tabla20[[#This Row],[cedula]],TMODELO[Numero Documento],TMODELO[Cargo])</f>
        <v>SECRETARIA</v>
      </c>
      <c r="H784" s="38" t="str">
        <f>_xlfn.XLOOKUP(Tabla20[[#This Row],[cedula]],TMODELO[Numero Documento],TMODELO[Lugar Funciones])</f>
        <v>CENTRO CULTURAL SAN JUAN DE LA MAGUANA</v>
      </c>
      <c r="I784" s="45" t="str">
        <f>_xlfn.XLOOKUP(Tabla20[[#This Row],[cedula]],TCARRERA[CEDULA],TCARRERA[CATEGORIA DEL SERVIDOR],"")</f>
        <v/>
      </c>
      <c r="J784" s="45" t="str">
        <f>Tabla20[[#This Row],[TIPO]]</f>
        <v>FIJO</v>
      </c>
      <c r="K78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4" s="31" t="str">
        <f>IF(Tabla20[[#This Row],[CARRERA]]="CARRERA ADMINISTRATIVA",Tabla20[[#This Row],[CARRERA]],Tabla20[[#This Row],[STATUS]])</f>
        <v>ESTATUTO SIMPLIFICADO</v>
      </c>
      <c r="M784" s="34" t="str">
        <f>IF(Tabla20[[#This Row],[TIPO]]="Temporales",_xlfn.XLOOKUP(Tabla20[[#This Row],[NOMBRE Y APELLIDO]],TFECHAS[NOMBRE Y APELLIDO],TFECHAS[DESDE]),"")</f>
        <v/>
      </c>
      <c r="N784" s="34" t="str">
        <f>IF(Tabla20[[#This Row],[TIPO]]="Temporales",_xlfn.XLOOKUP(Tabla20[[#This Row],[NOMBRE Y APELLIDO]],TFECHAS[NOMBRE Y APELLIDO],TFECHAS[HASTA]),"")</f>
        <v/>
      </c>
      <c r="O784" s="39">
        <f>_xlfn.XLOOKUP(Tabla20[[#This Row],[COD]],TMES[COD],TMES[sbruto])</f>
        <v>25000</v>
      </c>
      <c r="P784" s="44">
        <f>_xlfn.XLOOKUP(Tabla20[[#This Row],[COD]],TMES[COD],TMES[ISR])</f>
        <v>0</v>
      </c>
      <c r="Q784" s="40">
        <f>_xlfn.XLOOKUP(Tabla20[[#This Row],[COD]],TMES[COD],TMES[SFS])</f>
        <v>760</v>
      </c>
      <c r="R784" s="40">
        <f>_xlfn.XLOOKUP(Tabla20[[#This Row],[COD]],TMES[COD],TMES[AFP])</f>
        <v>717.5</v>
      </c>
      <c r="S784" s="40">
        <f>Tabla20[[#This Row],[sbruto]]-SUM(Tabla20[[#This Row],[ISR]:[AFP]])-Tabla20[[#This Row],[sneto]]</f>
        <v>1537.4500000000007</v>
      </c>
      <c r="T784" s="40">
        <f>_xlfn.XLOOKUP(Tabla20[[#This Row],[COD]],TMES[COD],TMES[sneto])</f>
        <v>21985.05</v>
      </c>
      <c r="U784" s="28" t="str">
        <f>_xlfn.XLOOKUP(Tabla20[[#This Row],[cedula]],Tabla11[Numero Documento],Tabla11[GEN])</f>
        <v>F</v>
      </c>
      <c r="V784" s="29" t="str">
        <f>_xlfn.XLOOKUP(Tabla20[[#This Row],[cedula]],TMODELO[Numero Documento],TMODELO[Lugar Funciones Codigo])</f>
        <v>01.83.02.00.06</v>
      </c>
    </row>
    <row r="785" spans="1:22" hidden="1">
      <c r="A785" s="38" t="s">
        <v>3052</v>
      </c>
      <c r="B785" s="38" t="s">
        <v>11</v>
      </c>
      <c r="C785" s="38" t="s">
        <v>3102</v>
      </c>
      <c r="D785" s="38" t="str">
        <f>Tabla20[[#This Row],[cedula]]&amp;Tabla20[[#This Row],[ctapresup]]</f>
        <v>012008764472.1.1.1.01</v>
      </c>
      <c r="E785" s="38" t="s">
        <v>2675</v>
      </c>
      <c r="F785" s="38" t="str">
        <f>_xlfn.XLOOKUP(Tabla20[[#This Row],[cedula]],TMODELO[Numero Documento],TMODELO[Empleado])</f>
        <v>LEONALDO TAPIA DE LA ROSA</v>
      </c>
      <c r="G785" s="38" t="str">
        <f>_xlfn.XLOOKUP(Tabla20[[#This Row],[cedula]],TMODELO[Numero Documento],TMODELO[Cargo])</f>
        <v>JARDINERO (A)</v>
      </c>
      <c r="H785" s="38" t="str">
        <f>_xlfn.XLOOKUP(Tabla20[[#This Row],[cedula]],TMODELO[Numero Documento],TMODELO[Lugar Funciones])</f>
        <v>CENTRO CULTURAL SAN JUAN DE LA MAGUANA</v>
      </c>
      <c r="I785" s="45" t="str">
        <f>_xlfn.XLOOKUP(Tabla20[[#This Row],[cedula]],TCARRERA[CEDULA],TCARRERA[CATEGORIA DEL SERVIDOR],"")</f>
        <v/>
      </c>
      <c r="J785" s="45" t="str">
        <f>Tabla20[[#This Row],[TIPO]]</f>
        <v>FIJO</v>
      </c>
      <c r="K78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5" s="24" t="str">
        <f>IF(Tabla20[[#This Row],[CARRERA]]="CARRERA ADMINISTRATIVA",Tabla20[[#This Row],[CARRERA]],Tabla20[[#This Row],[STATUS]])</f>
        <v>ESTATUTO SIMPLIFICADO</v>
      </c>
      <c r="M785" s="35" t="str">
        <f>IF(Tabla20[[#This Row],[TIPO]]="Temporales",_xlfn.XLOOKUP(Tabla20[[#This Row],[NOMBRE Y APELLIDO]],TFECHAS[NOMBRE Y APELLIDO],TFECHAS[DESDE]),"")</f>
        <v/>
      </c>
      <c r="N785" s="35" t="str">
        <f>IF(Tabla20[[#This Row],[TIPO]]="Temporales",_xlfn.XLOOKUP(Tabla20[[#This Row],[NOMBRE Y APELLIDO]],TFECHAS[NOMBRE Y APELLIDO],TFECHAS[HASTA]),"")</f>
        <v/>
      </c>
      <c r="O785" s="39">
        <f>_xlfn.XLOOKUP(Tabla20[[#This Row],[COD]],TMES[COD],TMES[sbruto])</f>
        <v>10000</v>
      </c>
      <c r="P785" s="44">
        <f>_xlfn.XLOOKUP(Tabla20[[#This Row],[COD]],TMES[COD],TMES[ISR])</f>
        <v>0</v>
      </c>
      <c r="Q785" s="42">
        <f>_xlfn.XLOOKUP(Tabla20[[#This Row],[COD]],TMES[COD],TMES[SFS])</f>
        <v>304</v>
      </c>
      <c r="R785" s="42">
        <f>_xlfn.XLOOKUP(Tabla20[[#This Row],[COD]],TMES[COD],TMES[AFP])</f>
        <v>287</v>
      </c>
      <c r="S785" s="40">
        <f>Tabla20[[#This Row],[sbruto]]-SUM(Tabla20[[#This Row],[ISR]:[AFP]])-Tabla20[[#This Row],[sneto]]</f>
        <v>25</v>
      </c>
      <c r="T785" s="42">
        <f>_xlfn.XLOOKUP(Tabla20[[#This Row],[COD]],TMES[COD],TMES[sneto])</f>
        <v>9384</v>
      </c>
      <c r="U785" s="28" t="str">
        <f>_xlfn.XLOOKUP(Tabla20[[#This Row],[cedula]],Tabla11[Numero Documento],Tabla11[GEN])</f>
        <v>M</v>
      </c>
      <c r="V785" s="29" t="str">
        <f>_xlfn.XLOOKUP(Tabla20[[#This Row],[cedula]],TMODELO[Numero Documento],TMODELO[Lugar Funciones Codigo])</f>
        <v>01.83.02.00.06</v>
      </c>
    </row>
    <row r="786" spans="1:22" hidden="1">
      <c r="A786" s="38" t="s">
        <v>3052</v>
      </c>
      <c r="B786" s="38" t="s">
        <v>11</v>
      </c>
      <c r="C786" s="38" t="s">
        <v>3102</v>
      </c>
      <c r="D786" s="38" t="str">
        <f>Tabla20[[#This Row],[cedula]]&amp;Tabla20[[#This Row],[ctapresup]]</f>
        <v>012000297992.1.1.1.01</v>
      </c>
      <c r="E786" s="38" t="s">
        <v>2704</v>
      </c>
      <c r="F786" s="38" t="str">
        <f>_xlfn.XLOOKUP(Tabla20[[#This Row],[cedula]],TMODELO[Numero Documento],TMODELO[Empleado])</f>
        <v>RAFAEL JIMENEZ</v>
      </c>
      <c r="G786" s="38" t="str">
        <f>_xlfn.XLOOKUP(Tabla20[[#This Row],[cedula]],TMODELO[Numero Documento],TMODELO[Cargo])</f>
        <v>CONSERJE</v>
      </c>
      <c r="H786" s="38" t="str">
        <f>_xlfn.XLOOKUP(Tabla20[[#This Row],[cedula]],TMODELO[Numero Documento],TMODELO[Lugar Funciones])</f>
        <v>CENTRO CULTURAL SAN JUAN DE LA MAGUANA</v>
      </c>
      <c r="I786" s="45" t="str">
        <f>_xlfn.XLOOKUP(Tabla20[[#This Row],[cedula]],TCARRERA[CEDULA],TCARRERA[CATEGORIA DEL SERVIDOR],"")</f>
        <v/>
      </c>
      <c r="J786" s="45" t="str">
        <f>Tabla20[[#This Row],[TIPO]]</f>
        <v>FIJO</v>
      </c>
      <c r="K78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6" s="24" t="str">
        <f>IF(Tabla20[[#This Row],[CARRERA]]="CARRERA ADMINISTRATIVA",Tabla20[[#This Row],[CARRERA]],Tabla20[[#This Row],[STATUS]])</f>
        <v>ESTATUTO SIMPLIFICADO</v>
      </c>
      <c r="M786" s="35" t="str">
        <f>IF(Tabla20[[#This Row],[TIPO]]="Temporales",_xlfn.XLOOKUP(Tabla20[[#This Row],[NOMBRE Y APELLIDO]],TFECHAS[NOMBRE Y APELLIDO],TFECHAS[DESDE]),"")</f>
        <v/>
      </c>
      <c r="N786" s="35" t="str">
        <f>IF(Tabla20[[#This Row],[TIPO]]="Temporales",_xlfn.XLOOKUP(Tabla20[[#This Row],[NOMBRE Y APELLIDO]],TFECHAS[NOMBRE Y APELLIDO],TFECHAS[HASTA]),"")</f>
        <v/>
      </c>
      <c r="O786" s="39">
        <f>_xlfn.XLOOKUP(Tabla20[[#This Row],[COD]],TMES[COD],TMES[sbruto])</f>
        <v>10000</v>
      </c>
      <c r="P786" s="40">
        <f>_xlfn.XLOOKUP(Tabla20[[#This Row],[COD]],TMES[COD],TMES[ISR])</f>
        <v>0</v>
      </c>
      <c r="Q786" s="40">
        <f>_xlfn.XLOOKUP(Tabla20[[#This Row],[COD]],TMES[COD],TMES[SFS])</f>
        <v>304</v>
      </c>
      <c r="R786" s="40">
        <f>_xlfn.XLOOKUP(Tabla20[[#This Row],[COD]],TMES[COD],TMES[AFP])</f>
        <v>287</v>
      </c>
      <c r="S786" s="40">
        <f>Tabla20[[#This Row],[sbruto]]-SUM(Tabla20[[#This Row],[ISR]:[AFP]])-Tabla20[[#This Row],[sneto]]</f>
        <v>25</v>
      </c>
      <c r="T786" s="40">
        <f>_xlfn.XLOOKUP(Tabla20[[#This Row],[COD]],TMES[COD],TMES[sneto])</f>
        <v>9384</v>
      </c>
      <c r="U786" s="28" t="str">
        <f>_xlfn.XLOOKUP(Tabla20[[#This Row],[cedula]],Tabla11[Numero Documento],Tabla11[GEN])</f>
        <v>M</v>
      </c>
      <c r="V786" s="29" t="str">
        <f>_xlfn.XLOOKUP(Tabla20[[#This Row],[cedula]],TMODELO[Numero Documento],TMODELO[Lugar Funciones Codigo])</f>
        <v>01.83.02.00.06</v>
      </c>
    </row>
    <row r="787" spans="1:22">
      <c r="A787" s="38" t="s">
        <v>3051</v>
      </c>
      <c r="B787" s="38" t="s">
        <v>4793</v>
      </c>
      <c r="C787" s="38" t="s">
        <v>3088</v>
      </c>
      <c r="D787" s="38" t="str">
        <f>Tabla20[[#This Row],[cedula]]&amp;Tabla20[[#This Row],[ctapresup]]</f>
        <v>402260802532.1.1.2.08</v>
      </c>
      <c r="E787" s="38" t="s">
        <v>2790</v>
      </c>
      <c r="F787" s="38" t="str">
        <f>_xlfn.XLOOKUP(Tabla20[[#This Row],[cedula]],TMODELO[Numero Documento],TMODELO[Empleado])</f>
        <v>DI BLASIO TAVERAS MEDINA</v>
      </c>
      <c r="G787" s="38" t="str">
        <f>_xlfn.XLOOKUP(Tabla20[[#This Row],[cedula]],TMODELO[Numero Documento],TMODELO[Cargo])</f>
        <v>ENCARGADO (A)</v>
      </c>
      <c r="H787" s="38" t="str">
        <f>_xlfn.XLOOKUP(Tabla20[[#This Row],[cedula]],TMODELO[Numero Documento],TMODELO[Lugar Funciones])</f>
        <v>CENTRO CULTURAL SAN JUAN DE LA MAGUANA</v>
      </c>
      <c r="I787" s="45" t="str">
        <f>_xlfn.XLOOKUP(Tabla20[[#This Row],[cedula]],TCARRERA[CEDULA],TCARRERA[CATEGORIA DEL SERVIDOR],"")</f>
        <v/>
      </c>
      <c r="J787" s="45" t="str">
        <f>Tabla20[[#This Row],[TIPO]]</f>
        <v>TEMPORALES</v>
      </c>
      <c r="K78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87" s="24" t="str">
        <f>IF(Tabla20[[#This Row],[CARRERA]]="CARRERA ADMINISTRATIVA",Tabla20[[#This Row],[CARRERA]],Tabla20[[#This Row],[STATUS]])</f>
        <v>TEMPORALES</v>
      </c>
      <c r="M787" s="35">
        <f>IF(Tabla20[[#This Row],[TIPO]]="Temporales",_xlfn.XLOOKUP(Tabla20[[#This Row],[NOMBRE Y APELLIDO]],TFECHAS[NOMBRE Y APELLIDO],TFECHAS[DESDE]),"")</f>
        <v>44866</v>
      </c>
      <c r="N787" s="35">
        <f>IF(Tabla20[[#This Row],[TIPO]]="Temporales",_xlfn.XLOOKUP(Tabla20[[#This Row],[NOMBRE Y APELLIDO]],TFECHAS[NOMBRE Y APELLIDO],TFECHAS[HASTA]),"")</f>
        <v>45047</v>
      </c>
      <c r="O787" s="39">
        <f>_xlfn.XLOOKUP(Tabla20[[#This Row],[COD]],TMES[COD],TMES[sbruto])</f>
        <v>100000</v>
      </c>
      <c r="P787" s="44">
        <f>_xlfn.XLOOKUP(Tabla20[[#This Row],[COD]],TMES[COD],TMES[ISR])</f>
        <v>12105.37</v>
      </c>
      <c r="Q787" s="40">
        <f>_xlfn.XLOOKUP(Tabla20[[#This Row],[COD]],TMES[COD],TMES[SFS])</f>
        <v>3040</v>
      </c>
      <c r="R787" s="40">
        <f>_xlfn.XLOOKUP(Tabla20[[#This Row],[COD]],TMES[COD],TMES[AFP])</f>
        <v>2870</v>
      </c>
      <c r="S787" s="40">
        <f>Tabla20[[#This Row],[sbruto]]-SUM(Tabla20[[#This Row],[ISR]:[AFP]])-Tabla20[[#This Row],[sneto]]</f>
        <v>25</v>
      </c>
      <c r="T787" s="40">
        <f>_xlfn.XLOOKUP(Tabla20[[#This Row],[COD]],TMES[COD],TMES[sneto])</f>
        <v>81959.63</v>
      </c>
      <c r="U787" s="28" t="str">
        <f>_xlfn.XLOOKUP(Tabla20[[#This Row],[cedula]],Tabla11[Numero Documento],Tabla11[GEN])</f>
        <v>M</v>
      </c>
      <c r="V787" s="29" t="str">
        <f>_xlfn.XLOOKUP(Tabla20[[#This Row],[cedula]],TMODELO[Numero Documento],TMODELO[Lugar Funciones Codigo])</f>
        <v>01.83.02.00.06</v>
      </c>
    </row>
    <row r="788" spans="1:22" hidden="1">
      <c r="A788" s="38" t="s">
        <v>3052</v>
      </c>
      <c r="B788" s="38" t="s">
        <v>11</v>
      </c>
      <c r="C788" s="38" t="s">
        <v>3102</v>
      </c>
      <c r="D788" s="38" t="str">
        <f>Tabla20[[#This Row],[cedula]]&amp;Tabla20[[#This Row],[ctapresup]]</f>
        <v>016000445212.1.1.1.01</v>
      </c>
      <c r="E788" s="38" t="s">
        <v>2710</v>
      </c>
      <c r="F788" s="38" t="str">
        <f>_xlfn.XLOOKUP(Tabla20[[#This Row],[cedula]],TMODELO[Numero Documento],TMODELO[Empleado])</f>
        <v>RIGOBERTO UBRI PEREZ</v>
      </c>
      <c r="G788" s="38" t="str">
        <f>_xlfn.XLOOKUP(Tabla20[[#This Row],[cedula]],TMODELO[Numero Documento],TMODELO[Cargo])</f>
        <v>MENSAJERO</v>
      </c>
      <c r="H788" s="38" t="str">
        <f>_xlfn.XLOOKUP(Tabla20[[#This Row],[cedula]],TMODELO[Numero Documento],TMODELO[Lugar Funciones])</f>
        <v>CENTRO CULTURAL DE ELIAS PIÑA</v>
      </c>
      <c r="I788" s="45" t="str">
        <f>_xlfn.XLOOKUP(Tabla20[[#This Row],[cedula]],TCARRERA[CEDULA],TCARRERA[CATEGORIA DEL SERVIDOR],"")</f>
        <v/>
      </c>
      <c r="J788" s="45" t="str">
        <f>Tabla20[[#This Row],[TIPO]]</f>
        <v>FIJO</v>
      </c>
      <c r="K78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88" s="24" t="str">
        <f>IF(Tabla20[[#This Row],[CARRERA]]="CARRERA ADMINISTRATIVA",Tabla20[[#This Row],[CARRERA]],Tabla20[[#This Row],[STATUS]])</f>
        <v>FIJO</v>
      </c>
      <c r="M788" s="35" t="str">
        <f>IF(Tabla20[[#This Row],[TIPO]]="Temporales",_xlfn.XLOOKUP(Tabla20[[#This Row],[NOMBRE Y APELLIDO]],TFECHAS[NOMBRE Y APELLIDO],TFECHAS[DESDE]),"")</f>
        <v/>
      </c>
      <c r="N788" s="35" t="str">
        <f>IF(Tabla20[[#This Row],[TIPO]]="Temporales",_xlfn.XLOOKUP(Tabla20[[#This Row],[NOMBRE Y APELLIDO]],TFECHAS[NOMBRE Y APELLIDO],TFECHAS[HASTA]),"")</f>
        <v/>
      </c>
      <c r="O788" s="39">
        <f>_xlfn.XLOOKUP(Tabla20[[#This Row],[COD]],TMES[COD],TMES[sbruto])</f>
        <v>11000</v>
      </c>
      <c r="P788" s="44">
        <f>_xlfn.XLOOKUP(Tabla20[[#This Row],[COD]],TMES[COD],TMES[ISR])</f>
        <v>0</v>
      </c>
      <c r="Q788" s="40">
        <f>_xlfn.XLOOKUP(Tabla20[[#This Row],[COD]],TMES[COD],TMES[SFS])</f>
        <v>334.4</v>
      </c>
      <c r="R788" s="40">
        <f>_xlfn.XLOOKUP(Tabla20[[#This Row],[COD]],TMES[COD],TMES[AFP])</f>
        <v>315.7</v>
      </c>
      <c r="S788" s="40">
        <f>Tabla20[[#This Row],[sbruto]]-SUM(Tabla20[[#This Row],[ISR]:[AFP]])-Tabla20[[#This Row],[sneto]]</f>
        <v>25</v>
      </c>
      <c r="T788" s="40">
        <f>_xlfn.XLOOKUP(Tabla20[[#This Row],[COD]],TMES[COD],TMES[sneto])</f>
        <v>10324.9</v>
      </c>
      <c r="U788" s="28" t="str">
        <f>_xlfn.XLOOKUP(Tabla20[[#This Row],[cedula]],Tabla11[Numero Documento],Tabla11[GEN])</f>
        <v>M</v>
      </c>
      <c r="V788" s="29" t="str">
        <f>_xlfn.XLOOKUP(Tabla20[[#This Row],[cedula]],TMODELO[Numero Documento],TMODELO[Lugar Funciones Codigo])</f>
        <v>01.83.02.00.07</v>
      </c>
    </row>
    <row r="789" spans="1:22" hidden="1">
      <c r="A789" s="38" t="s">
        <v>3052</v>
      </c>
      <c r="B789" s="38" t="s">
        <v>11</v>
      </c>
      <c r="C789" s="38" t="s">
        <v>3102</v>
      </c>
      <c r="D789" s="38" t="str">
        <f>Tabla20[[#This Row],[cedula]]&amp;Tabla20[[#This Row],[ctapresup]]</f>
        <v>016000634892.1.1.1.01</v>
      </c>
      <c r="E789" s="38" t="s">
        <v>2616</v>
      </c>
      <c r="F789" s="38" t="str">
        <f>_xlfn.XLOOKUP(Tabla20[[#This Row],[cedula]],TMODELO[Numero Documento],TMODELO[Empleado])</f>
        <v>FLERIDA UBRI ARIAS</v>
      </c>
      <c r="G789" s="38" t="str">
        <f>_xlfn.XLOOKUP(Tabla20[[#This Row],[cedula]],TMODELO[Numero Documento],TMODELO[Cargo])</f>
        <v>CONSERJE</v>
      </c>
      <c r="H789" s="38" t="str">
        <f>_xlfn.XLOOKUP(Tabla20[[#This Row],[cedula]],TMODELO[Numero Documento],TMODELO[Lugar Funciones])</f>
        <v>CENTRO CULTURAL DE ELIAS PIÑA</v>
      </c>
      <c r="I789" s="45" t="str">
        <f>_xlfn.XLOOKUP(Tabla20[[#This Row],[cedula]],TCARRERA[CEDULA],TCARRERA[CATEGORIA DEL SERVIDOR],"")</f>
        <v/>
      </c>
      <c r="J789" s="45" t="str">
        <f>Tabla20[[#This Row],[TIPO]]</f>
        <v>FIJO</v>
      </c>
      <c r="K78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9" s="31" t="str">
        <f>IF(Tabla20[[#This Row],[CARRERA]]="CARRERA ADMINISTRATIVA",Tabla20[[#This Row],[CARRERA]],Tabla20[[#This Row],[STATUS]])</f>
        <v>ESTATUTO SIMPLIFICADO</v>
      </c>
      <c r="M789" s="34" t="str">
        <f>IF(Tabla20[[#This Row],[TIPO]]="Temporales",_xlfn.XLOOKUP(Tabla20[[#This Row],[NOMBRE Y APELLIDO]],TFECHAS[NOMBRE Y APELLIDO],TFECHAS[DESDE]),"")</f>
        <v/>
      </c>
      <c r="N789" s="34" t="str">
        <f>IF(Tabla20[[#This Row],[TIPO]]="Temporales",_xlfn.XLOOKUP(Tabla20[[#This Row],[NOMBRE Y APELLIDO]],TFECHAS[NOMBRE Y APELLIDO],TFECHAS[HASTA]),"")</f>
        <v/>
      </c>
      <c r="O789" s="39">
        <f>_xlfn.XLOOKUP(Tabla20[[#This Row],[COD]],TMES[COD],TMES[sbruto])</f>
        <v>10000</v>
      </c>
      <c r="P789" s="44">
        <f>_xlfn.XLOOKUP(Tabla20[[#This Row],[COD]],TMES[COD],TMES[ISR])</f>
        <v>0</v>
      </c>
      <c r="Q789" s="40">
        <f>_xlfn.XLOOKUP(Tabla20[[#This Row],[COD]],TMES[COD],TMES[SFS])</f>
        <v>304</v>
      </c>
      <c r="R789" s="40">
        <f>_xlfn.XLOOKUP(Tabla20[[#This Row],[COD]],TMES[COD],TMES[AFP])</f>
        <v>287</v>
      </c>
      <c r="S789" s="40">
        <f>Tabla20[[#This Row],[sbruto]]-SUM(Tabla20[[#This Row],[ISR]:[AFP]])-Tabla20[[#This Row],[sneto]]</f>
        <v>325</v>
      </c>
      <c r="T789" s="40">
        <f>_xlfn.XLOOKUP(Tabla20[[#This Row],[COD]],TMES[COD],TMES[sneto])</f>
        <v>9084</v>
      </c>
      <c r="U789" s="28" t="str">
        <f>_xlfn.XLOOKUP(Tabla20[[#This Row],[cedula]],Tabla11[Numero Documento],Tabla11[GEN])</f>
        <v>F</v>
      </c>
      <c r="V789" s="29" t="str">
        <f>_xlfn.XLOOKUP(Tabla20[[#This Row],[cedula]],TMODELO[Numero Documento],TMODELO[Lugar Funciones Codigo])</f>
        <v>01.83.02.00.07</v>
      </c>
    </row>
    <row r="790" spans="1:22" hidden="1">
      <c r="A790" s="38" t="s">
        <v>3052</v>
      </c>
      <c r="B790" s="38" t="s">
        <v>11</v>
      </c>
      <c r="C790" s="38" t="s">
        <v>3102</v>
      </c>
      <c r="D790" s="38" t="str">
        <f>Tabla20[[#This Row],[cedula]]&amp;Tabla20[[#This Row],[ctapresup]]</f>
        <v>402213017532.1.1.1.01</v>
      </c>
      <c r="E790" s="38" t="s">
        <v>2634</v>
      </c>
      <c r="F790" s="38" t="str">
        <f>_xlfn.XLOOKUP(Tabla20[[#This Row],[cedula]],TMODELO[Numero Documento],TMODELO[Empleado])</f>
        <v>HERMINIA LUGO PERDOMO</v>
      </c>
      <c r="G790" s="38" t="str">
        <f>_xlfn.XLOOKUP(Tabla20[[#This Row],[cedula]],TMODELO[Numero Documento],TMODELO[Cargo])</f>
        <v>SECRETARIA</v>
      </c>
      <c r="H790" s="38" t="str">
        <f>_xlfn.XLOOKUP(Tabla20[[#This Row],[cedula]],TMODELO[Numero Documento],TMODELO[Lugar Funciones])</f>
        <v>CENTRO CULTURAL DE ELIAS PIÑA</v>
      </c>
      <c r="I790" s="45" t="str">
        <f>_xlfn.XLOOKUP(Tabla20[[#This Row],[cedula]],TCARRERA[CEDULA],TCARRERA[CATEGORIA DEL SERVIDOR],"")</f>
        <v/>
      </c>
      <c r="J790" s="45" t="str">
        <f>Tabla20[[#This Row],[TIPO]]</f>
        <v>FIJO</v>
      </c>
      <c r="K79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90" s="31" t="str">
        <f>IF(Tabla20[[#This Row],[CARRERA]]="CARRERA ADMINISTRATIVA",Tabla20[[#This Row],[CARRERA]],Tabla20[[#This Row],[STATUS]])</f>
        <v>ESTATUTO SIMPLIFICADO</v>
      </c>
      <c r="M790" s="34" t="str">
        <f>IF(Tabla20[[#This Row],[TIPO]]="Temporales",_xlfn.XLOOKUP(Tabla20[[#This Row],[NOMBRE Y APELLIDO]],TFECHAS[NOMBRE Y APELLIDO],TFECHAS[DESDE]),"")</f>
        <v/>
      </c>
      <c r="N790" s="34" t="str">
        <f>IF(Tabla20[[#This Row],[TIPO]]="Temporales",_xlfn.XLOOKUP(Tabla20[[#This Row],[NOMBRE Y APELLIDO]],TFECHAS[NOMBRE Y APELLIDO],TFECHAS[HASTA]),"")</f>
        <v/>
      </c>
      <c r="O790" s="39">
        <f>_xlfn.XLOOKUP(Tabla20[[#This Row],[COD]],TMES[COD],TMES[sbruto])</f>
        <v>10000</v>
      </c>
      <c r="P790" s="41">
        <f>_xlfn.XLOOKUP(Tabla20[[#This Row],[COD]],TMES[COD],TMES[ISR])</f>
        <v>0</v>
      </c>
      <c r="Q790" s="40">
        <f>_xlfn.XLOOKUP(Tabla20[[#This Row],[COD]],TMES[COD],TMES[SFS])</f>
        <v>304</v>
      </c>
      <c r="R790" s="40">
        <f>_xlfn.XLOOKUP(Tabla20[[#This Row],[COD]],TMES[COD],TMES[AFP])</f>
        <v>287</v>
      </c>
      <c r="S790" s="40">
        <f>Tabla20[[#This Row],[sbruto]]-SUM(Tabla20[[#This Row],[ISR]:[AFP]])-Tabla20[[#This Row],[sneto]]</f>
        <v>325</v>
      </c>
      <c r="T790" s="40">
        <f>_xlfn.XLOOKUP(Tabla20[[#This Row],[COD]],TMES[COD],TMES[sneto])</f>
        <v>9084</v>
      </c>
      <c r="U790" s="28" t="str">
        <f>_xlfn.XLOOKUP(Tabla20[[#This Row],[cedula]],Tabla11[Numero Documento],Tabla11[GEN])</f>
        <v>F</v>
      </c>
      <c r="V790" s="29" t="str">
        <f>_xlfn.XLOOKUP(Tabla20[[#This Row],[cedula]],TMODELO[Numero Documento],TMODELO[Lugar Funciones Codigo])</f>
        <v>01.83.02.00.07</v>
      </c>
    </row>
    <row r="791" spans="1:22" hidden="1">
      <c r="A791" s="38" t="s">
        <v>3052</v>
      </c>
      <c r="B791" s="38" t="s">
        <v>11</v>
      </c>
      <c r="C791" s="38" t="s">
        <v>3102</v>
      </c>
      <c r="D791" s="38" t="str">
        <f>Tabla20[[#This Row],[cedula]]&amp;Tabla20[[#This Row],[ctapresup]]</f>
        <v>016001776932.1.1.1.01</v>
      </c>
      <c r="E791" s="38" t="s">
        <v>2731</v>
      </c>
      <c r="F791" s="38" t="str">
        <f>_xlfn.XLOOKUP(Tabla20[[#This Row],[cedula]],TMODELO[Numero Documento],TMODELO[Empleado])</f>
        <v>WILBER ANTONIO MONTERO RAMIREZ</v>
      </c>
      <c r="G791" s="38" t="str">
        <f>_xlfn.XLOOKUP(Tabla20[[#This Row],[cedula]],TMODELO[Numero Documento],TMODELO[Cargo])</f>
        <v>ENCARGADO TECNICO</v>
      </c>
      <c r="H791" s="38" t="str">
        <f>_xlfn.XLOOKUP(Tabla20[[#This Row],[cedula]],TMODELO[Numero Documento],TMODELO[Lugar Funciones])</f>
        <v>CENTRO CULTURAL DE ELIAS PIÑA</v>
      </c>
      <c r="I791" s="45" t="str">
        <f>_xlfn.XLOOKUP(Tabla20[[#This Row],[cedula]],TCARRERA[CEDULA],TCARRERA[CATEGORIA DEL SERVIDOR],"")</f>
        <v/>
      </c>
      <c r="J791" s="45" t="str">
        <f>Tabla20[[#This Row],[TIPO]]</f>
        <v>FIJO</v>
      </c>
      <c r="K79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1" s="24" t="str">
        <f>IF(Tabla20[[#This Row],[CARRERA]]="CARRERA ADMINISTRATIVA",Tabla20[[#This Row],[CARRERA]],Tabla20[[#This Row],[STATUS]])</f>
        <v>FIJO</v>
      </c>
      <c r="M791" s="35" t="str">
        <f>IF(Tabla20[[#This Row],[TIPO]]="Temporales",_xlfn.XLOOKUP(Tabla20[[#This Row],[NOMBRE Y APELLIDO]],TFECHAS[NOMBRE Y APELLIDO],TFECHAS[DESDE]),"")</f>
        <v/>
      </c>
      <c r="N791" s="35" t="str">
        <f>IF(Tabla20[[#This Row],[TIPO]]="Temporales",_xlfn.XLOOKUP(Tabla20[[#This Row],[NOMBRE Y APELLIDO]],TFECHAS[NOMBRE Y APELLIDO],TFECHAS[HASTA]),"")</f>
        <v/>
      </c>
      <c r="O791" s="39">
        <f>_xlfn.XLOOKUP(Tabla20[[#This Row],[COD]],TMES[COD],TMES[sbruto])</f>
        <v>10000</v>
      </c>
      <c r="P791" s="40">
        <f>_xlfn.XLOOKUP(Tabla20[[#This Row],[COD]],TMES[COD],TMES[ISR])</f>
        <v>0</v>
      </c>
      <c r="Q791" s="40">
        <f>_xlfn.XLOOKUP(Tabla20[[#This Row],[COD]],TMES[COD],TMES[SFS])</f>
        <v>304</v>
      </c>
      <c r="R791" s="40">
        <f>_xlfn.XLOOKUP(Tabla20[[#This Row],[COD]],TMES[COD],TMES[AFP])</f>
        <v>287</v>
      </c>
      <c r="S791" s="40">
        <f>Tabla20[[#This Row],[sbruto]]-SUM(Tabla20[[#This Row],[ISR]:[AFP]])-Tabla20[[#This Row],[sneto]]</f>
        <v>25</v>
      </c>
      <c r="T791" s="40">
        <f>_xlfn.XLOOKUP(Tabla20[[#This Row],[COD]],TMES[COD],TMES[sneto])</f>
        <v>9384</v>
      </c>
      <c r="U791" s="28" t="str">
        <f>_xlfn.XLOOKUP(Tabla20[[#This Row],[cedula]],Tabla11[Numero Documento],Tabla11[GEN])</f>
        <v>M</v>
      </c>
      <c r="V791" s="29" t="str">
        <f>_xlfn.XLOOKUP(Tabla20[[#This Row],[cedula]],TMODELO[Numero Documento],TMODELO[Lugar Funciones Codigo])</f>
        <v>01.83.02.00.07</v>
      </c>
    </row>
    <row r="792" spans="1:22" hidden="1">
      <c r="A792" s="38" t="s">
        <v>3052</v>
      </c>
      <c r="B792" s="38" t="s">
        <v>11</v>
      </c>
      <c r="C792" s="38" t="s">
        <v>3088</v>
      </c>
      <c r="D792" s="38" t="str">
        <f>Tabla20[[#This Row],[cedula]]&amp;Tabla20[[#This Row],[ctapresup]]</f>
        <v>001017156132.1.1.1.01</v>
      </c>
      <c r="E792" s="38" t="s">
        <v>2279</v>
      </c>
      <c r="F792" s="38" t="str">
        <f>_xlfn.XLOOKUP(Tabla20[[#This Row],[cedula]],TMODELO[Numero Documento],TMODELO[Empleado])</f>
        <v>YAMAL NASSER MICHELEN STEFAN</v>
      </c>
      <c r="G792" s="38" t="str">
        <f>_xlfn.XLOOKUP(Tabla20[[#This Row],[cedula]],TMODELO[Numero Documento],TMODELO[Cargo])</f>
        <v>VICEMINISTRO (A)</v>
      </c>
      <c r="H792" s="38" t="str">
        <f>_xlfn.XLOOKUP(Tabla20[[#This Row],[cedula]],TMODELO[Numero Documento],TMODELO[Lugar Funciones])</f>
        <v>VICEMINISTERIO DE PATRIMONIO CULTURAL</v>
      </c>
      <c r="I792" s="45" t="str">
        <f>_xlfn.XLOOKUP(Tabla20[[#This Row],[cedula]],TCARRERA[CEDULA],TCARRERA[CATEGORIA DEL SERVIDOR],"")</f>
        <v/>
      </c>
      <c r="J792" s="45" t="str">
        <f>Tabla20[[#This Row],[TIPO]]</f>
        <v>FIJO</v>
      </c>
      <c r="K79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792" s="31" t="str">
        <f>IF(Tabla20[[#This Row],[CARRERA]]="CARRERA ADMINISTRATIVA",Tabla20[[#This Row],[CARRERA]],Tabla20[[#This Row],[STATUS]])</f>
        <v>DE LIBRE NOMBRAMIENTO Y REMOCION</v>
      </c>
      <c r="M792" s="34" t="str">
        <f>IF(Tabla20[[#This Row],[TIPO]]="Temporales",_xlfn.XLOOKUP(Tabla20[[#This Row],[NOMBRE Y APELLIDO]],TFECHAS[NOMBRE Y APELLIDO],TFECHAS[DESDE]),"")</f>
        <v/>
      </c>
      <c r="N792" s="34" t="str">
        <f>IF(Tabla20[[#This Row],[TIPO]]="Temporales",_xlfn.XLOOKUP(Tabla20[[#This Row],[NOMBRE Y APELLIDO]],TFECHAS[NOMBRE Y APELLIDO],TFECHAS[HASTA]),"")</f>
        <v/>
      </c>
      <c r="O792" s="39">
        <f>_xlfn.XLOOKUP(Tabla20[[#This Row],[COD]],TMES[COD],TMES[sbruto])</f>
        <v>220000</v>
      </c>
      <c r="P792" s="41">
        <f>_xlfn.XLOOKUP(Tabla20[[#This Row],[COD]],TMES[COD],TMES[ISR])</f>
        <v>40768.42</v>
      </c>
      <c r="Q792" s="40">
        <f>_xlfn.XLOOKUP(Tabla20[[#This Row],[COD]],TMES[COD],TMES[SFS])</f>
        <v>4943.8</v>
      </c>
      <c r="R792" s="40">
        <f>_xlfn.XLOOKUP(Tabla20[[#This Row],[COD]],TMES[COD],TMES[AFP])</f>
        <v>6314</v>
      </c>
      <c r="S792" s="40">
        <f>Tabla20[[#This Row],[sbruto]]-SUM(Tabla20[[#This Row],[ISR]:[AFP]])-Tabla20[[#This Row],[sneto]]</f>
        <v>4025</v>
      </c>
      <c r="T792" s="40">
        <f>_xlfn.XLOOKUP(Tabla20[[#This Row],[COD]],TMES[COD],TMES[sneto])</f>
        <v>163948.78</v>
      </c>
      <c r="U792" s="28" t="str">
        <f>_xlfn.XLOOKUP(Tabla20[[#This Row],[cedula]],Tabla11[Numero Documento],Tabla11[GEN])</f>
        <v>M</v>
      </c>
      <c r="V792" s="29" t="str">
        <f>_xlfn.XLOOKUP(Tabla20[[#This Row],[cedula]],TMODELO[Numero Documento],TMODELO[Lugar Funciones Codigo])</f>
        <v>01.83.03</v>
      </c>
    </row>
    <row r="793" spans="1:22" hidden="1">
      <c r="A793" s="38" t="s">
        <v>3052</v>
      </c>
      <c r="B793" s="38" t="s">
        <v>11</v>
      </c>
      <c r="C793" s="38" t="s">
        <v>3088</v>
      </c>
      <c r="D793" s="38" t="str">
        <f>Tabla20[[#This Row],[cedula]]&amp;Tabla20[[#This Row],[ctapresup]]</f>
        <v>001014978402.1.1.1.01</v>
      </c>
      <c r="E793" s="38" t="s">
        <v>1367</v>
      </c>
      <c r="F793" s="38" t="str">
        <f>_xlfn.XLOOKUP(Tabla20[[#This Row],[cedula]],TMODELO[Numero Documento],TMODELO[Empleado])</f>
        <v>NERVA ELIANA FONDEUR GOMEZ</v>
      </c>
      <c r="G793" s="38" t="str">
        <f>_xlfn.XLOOKUP(Tabla20[[#This Row],[cedula]],TMODELO[Numero Documento],TMODELO[Cargo])</f>
        <v>DIRECTORA DE PROY.COOP.CULT.</v>
      </c>
      <c r="H793" s="38" t="str">
        <f>_xlfn.XLOOKUP(Tabla20[[#This Row],[cedula]],TMODELO[Numero Documento],TMODELO[Lugar Funciones])</f>
        <v>VICEMINISTERIO DE PATRIMONIO CULTURAL</v>
      </c>
      <c r="I793" s="45" t="str">
        <f>_xlfn.XLOOKUP(Tabla20[[#This Row],[cedula]],TCARRERA[CEDULA],TCARRERA[CATEGORIA DEL SERVIDOR],"")</f>
        <v>CARRERA ADMINISTRATIVA</v>
      </c>
      <c r="J793" s="45" t="str">
        <f>Tabla20[[#This Row],[TIPO]]</f>
        <v>FIJO</v>
      </c>
      <c r="K79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93" s="24" t="str">
        <f>IF(Tabla20[[#This Row],[CARRERA]]="CARRERA ADMINISTRATIVA",Tabla20[[#This Row],[CARRERA]],Tabla20[[#This Row],[STATUS]])</f>
        <v>CARRERA ADMINISTRATIVA</v>
      </c>
      <c r="M793" s="35" t="str">
        <f>IF(Tabla20[[#This Row],[TIPO]]="Temporales",_xlfn.XLOOKUP(Tabla20[[#This Row],[NOMBRE Y APELLIDO]],TFECHAS[NOMBRE Y APELLIDO],TFECHAS[DESDE]),"")</f>
        <v/>
      </c>
      <c r="N793" s="35" t="str">
        <f>IF(Tabla20[[#This Row],[TIPO]]="Temporales",_xlfn.XLOOKUP(Tabla20[[#This Row],[NOMBRE Y APELLIDO]],TFECHAS[NOMBRE Y APELLIDO],TFECHAS[HASTA]),"")</f>
        <v/>
      </c>
      <c r="O793" s="39">
        <f>_xlfn.XLOOKUP(Tabla20[[#This Row],[COD]],TMES[COD],TMES[sbruto])</f>
        <v>150000</v>
      </c>
      <c r="P793" s="40">
        <f>_xlfn.XLOOKUP(Tabla20[[#This Row],[COD]],TMES[COD],TMES[ISR])</f>
        <v>23866.62</v>
      </c>
      <c r="Q793" s="40">
        <f>_xlfn.XLOOKUP(Tabla20[[#This Row],[COD]],TMES[COD],TMES[SFS])</f>
        <v>4560</v>
      </c>
      <c r="R793" s="40">
        <f>_xlfn.XLOOKUP(Tabla20[[#This Row],[COD]],TMES[COD],TMES[AFP])</f>
        <v>4305</v>
      </c>
      <c r="S793" s="40">
        <f>Tabla20[[#This Row],[sbruto]]-SUM(Tabla20[[#This Row],[ISR]:[AFP]])-Tabla20[[#This Row],[sneto]]</f>
        <v>75</v>
      </c>
      <c r="T793" s="40">
        <f>_xlfn.XLOOKUP(Tabla20[[#This Row],[COD]],TMES[COD],TMES[sneto])</f>
        <v>117193.38</v>
      </c>
      <c r="U793" s="28" t="str">
        <f>_xlfn.XLOOKUP(Tabla20[[#This Row],[cedula]],Tabla11[Numero Documento],Tabla11[GEN])</f>
        <v>F</v>
      </c>
      <c r="V793" s="29" t="str">
        <f>_xlfn.XLOOKUP(Tabla20[[#This Row],[cedula]],TMODELO[Numero Documento],TMODELO[Lugar Funciones Codigo])</f>
        <v>01.83.03</v>
      </c>
    </row>
    <row r="794" spans="1:22" hidden="1">
      <c r="A794" s="38" t="s">
        <v>3052</v>
      </c>
      <c r="B794" s="38" t="s">
        <v>11</v>
      </c>
      <c r="C794" s="38" t="s">
        <v>3088</v>
      </c>
      <c r="D794" s="38" t="str">
        <f>Tabla20[[#This Row],[cedula]]&amp;Tabla20[[#This Row],[ctapresup]]</f>
        <v>001017200192.1.1.1.01</v>
      </c>
      <c r="E794" s="38" t="s">
        <v>2040</v>
      </c>
      <c r="F794" s="38" t="str">
        <f>_xlfn.XLOOKUP(Tabla20[[#This Row],[cedula]],TMODELO[Numero Documento],TMODELO[Empleado])</f>
        <v>AUGUSTO ANTONIO FERIA PEÑA</v>
      </c>
      <c r="G794" s="38" t="str">
        <f>_xlfn.XLOOKUP(Tabla20[[#This Row],[cedula]],TMODELO[Numero Documento],TMODELO[Cargo])</f>
        <v>DIRECTOR (A)</v>
      </c>
      <c r="H794" s="38" t="str">
        <f>_xlfn.XLOOKUP(Tabla20[[#This Row],[cedula]],TMODELO[Numero Documento],TMODELO[Lugar Funciones])</f>
        <v>VICEMINISTERIO DE PATRIMONIO CULTURAL</v>
      </c>
      <c r="I794" s="45" t="str">
        <f>_xlfn.XLOOKUP(Tabla20[[#This Row],[cedula]],TCARRERA[CEDULA],TCARRERA[CATEGORIA DEL SERVIDOR],"")</f>
        <v/>
      </c>
      <c r="J794" s="45" t="str">
        <f>Tabla20[[#This Row],[TIPO]]</f>
        <v>FIJO</v>
      </c>
      <c r="K79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4" s="24" t="str">
        <f>IF(Tabla20[[#This Row],[CARRERA]]="CARRERA ADMINISTRATIVA",Tabla20[[#This Row],[CARRERA]],Tabla20[[#This Row],[STATUS]])</f>
        <v>FIJO</v>
      </c>
      <c r="M794" s="35" t="str">
        <f>IF(Tabla20[[#This Row],[TIPO]]="Temporales",_xlfn.XLOOKUP(Tabla20[[#This Row],[NOMBRE Y APELLIDO]],TFECHAS[NOMBRE Y APELLIDO],TFECHAS[DESDE]),"")</f>
        <v/>
      </c>
      <c r="N794" s="35" t="str">
        <f>IF(Tabla20[[#This Row],[TIPO]]="Temporales",_xlfn.XLOOKUP(Tabla20[[#This Row],[NOMBRE Y APELLIDO]],TFECHAS[NOMBRE Y APELLIDO],TFECHAS[HASTA]),"")</f>
        <v/>
      </c>
      <c r="O794" s="39">
        <f>_xlfn.XLOOKUP(Tabla20[[#This Row],[COD]],TMES[COD],TMES[sbruto])</f>
        <v>130000</v>
      </c>
      <c r="P794" s="44">
        <f>_xlfn.XLOOKUP(Tabla20[[#This Row],[COD]],TMES[COD],TMES[ISR])</f>
        <v>19162.12</v>
      </c>
      <c r="Q794" s="40">
        <f>_xlfn.XLOOKUP(Tabla20[[#This Row],[COD]],TMES[COD],TMES[SFS])</f>
        <v>3952</v>
      </c>
      <c r="R794" s="40">
        <f>_xlfn.XLOOKUP(Tabla20[[#This Row],[COD]],TMES[COD],TMES[AFP])</f>
        <v>3731</v>
      </c>
      <c r="S794" s="40">
        <f>Tabla20[[#This Row],[sbruto]]-SUM(Tabla20[[#This Row],[ISR]:[AFP]])-Tabla20[[#This Row],[sneto]]</f>
        <v>15293.12000000001</v>
      </c>
      <c r="T794" s="40">
        <f>_xlfn.XLOOKUP(Tabla20[[#This Row],[COD]],TMES[COD],TMES[sneto])</f>
        <v>87861.759999999995</v>
      </c>
      <c r="U794" s="28" t="str">
        <f>_xlfn.XLOOKUP(Tabla20[[#This Row],[cedula]],Tabla11[Numero Documento],Tabla11[GEN])</f>
        <v>M</v>
      </c>
      <c r="V794" s="29" t="str">
        <f>_xlfn.XLOOKUP(Tabla20[[#This Row],[cedula]],TMODELO[Numero Documento],TMODELO[Lugar Funciones Codigo])</f>
        <v>01.83.03</v>
      </c>
    </row>
    <row r="795" spans="1:22" hidden="1">
      <c r="A795" s="38" t="s">
        <v>3052</v>
      </c>
      <c r="B795" s="38" t="s">
        <v>11</v>
      </c>
      <c r="C795" s="38" t="s">
        <v>3088</v>
      </c>
      <c r="D795" s="38" t="str">
        <f>Tabla20[[#This Row],[cedula]]&amp;Tabla20[[#This Row],[ctapresup]]</f>
        <v>001012438062.1.1.1.01</v>
      </c>
      <c r="E795" s="38" t="s">
        <v>2186</v>
      </c>
      <c r="F795" s="38" t="str">
        <f>_xlfn.XLOOKUP(Tabla20[[#This Row],[cedula]],TMODELO[Numero Documento],TMODELO[Empleado])</f>
        <v>MARTHA ALFONSINA DE LA ESP. ROQUEL AQUINO</v>
      </c>
      <c r="G795" s="38" t="str">
        <f>_xlfn.XLOOKUP(Tabla20[[#This Row],[cedula]],TMODELO[Numero Documento],TMODELO[Cargo])</f>
        <v>DIR. DE PATRIMONIO SUB-ACUATIC</v>
      </c>
      <c r="H795" s="38" t="str">
        <f>_xlfn.XLOOKUP(Tabla20[[#This Row],[cedula]],TMODELO[Numero Documento],TMODELO[Lugar Funciones])</f>
        <v>VICEMINISTERIO DE PATRIMONIO CULTURAL</v>
      </c>
      <c r="I795" s="45" t="str">
        <f>_xlfn.XLOOKUP(Tabla20[[#This Row],[cedula]],TCARRERA[CEDULA],TCARRERA[CATEGORIA DEL SERVIDOR],"")</f>
        <v/>
      </c>
      <c r="J795" s="45" t="str">
        <f>Tabla20[[#This Row],[TIPO]]</f>
        <v>FIJO</v>
      </c>
      <c r="K79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5" s="24" t="str">
        <f>IF(Tabla20[[#This Row],[CARRERA]]="CARRERA ADMINISTRATIVA",Tabla20[[#This Row],[CARRERA]],Tabla20[[#This Row],[STATUS]])</f>
        <v>FIJO</v>
      </c>
      <c r="M795" s="34" t="str">
        <f>IF(Tabla20[[#This Row],[TIPO]]="Temporales",_xlfn.XLOOKUP(Tabla20[[#This Row],[NOMBRE Y APELLIDO]],TFECHAS[NOMBRE Y APELLIDO],TFECHAS[DESDE]),"")</f>
        <v/>
      </c>
      <c r="N795" s="34" t="str">
        <f>IF(Tabla20[[#This Row],[TIPO]]="Temporales",_xlfn.XLOOKUP(Tabla20[[#This Row],[NOMBRE Y APELLIDO]],TFECHAS[NOMBRE Y APELLIDO],TFECHAS[HASTA]),"")</f>
        <v/>
      </c>
      <c r="O795" s="39">
        <f>_xlfn.XLOOKUP(Tabla20[[#This Row],[COD]],TMES[COD],TMES[sbruto])</f>
        <v>100000</v>
      </c>
      <c r="P795" s="41">
        <f>_xlfn.XLOOKUP(Tabla20[[#This Row],[COD]],TMES[COD],TMES[ISR])</f>
        <v>12105.37</v>
      </c>
      <c r="Q795" s="40">
        <f>_xlfn.XLOOKUP(Tabla20[[#This Row],[COD]],TMES[COD],TMES[SFS])</f>
        <v>3040</v>
      </c>
      <c r="R795" s="40">
        <f>_xlfn.XLOOKUP(Tabla20[[#This Row],[COD]],TMES[COD],TMES[AFP])</f>
        <v>2870</v>
      </c>
      <c r="S795" s="40">
        <f>Tabla20[[#This Row],[sbruto]]-SUM(Tabla20[[#This Row],[ISR]:[AFP]])-Tabla20[[#This Row],[sneto]]</f>
        <v>8621</v>
      </c>
      <c r="T795" s="40">
        <f>_xlfn.XLOOKUP(Tabla20[[#This Row],[COD]],TMES[COD],TMES[sneto])</f>
        <v>73363.63</v>
      </c>
      <c r="U795" s="28" t="str">
        <f>_xlfn.XLOOKUP(Tabla20[[#This Row],[cedula]],Tabla11[Numero Documento],Tabla11[GEN])</f>
        <v>F</v>
      </c>
      <c r="V795" s="29" t="str">
        <f>_xlfn.XLOOKUP(Tabla20[[#This Row],[cedula]],TMODELO[Numero Documento],TMODELO[Lugar Funciones Codigo])</f>
        <v>01.83.03</v>
      </c>
    </row>
    <row r="796" spans="1:22" hidden="1">
      <c r="A796" s="38" t="s">
        <v>3052</v>
      </c>
      <c r="B796" s="38" t="s">
        <v>11</v>
      </c>
      <c r="C796" s="38" t="s">
        <v>3088</v>
      </c>
      <c r="D796" s="38" t="str">
        <f>Tabla20[[#This Row],[cedula]]&amp;Tabla20[[#This Row],[ctapresup]]</f>
        <v>001008918602.1.1.1.01</v>
      </c>
      <c r="E796" s="38" t="s">
        <v>2202</v>
      </c>
      <c r="F796" s="38" t="str">
        <f>_xlfn.XLOOKUP(Tabla20[[#This Row],[cedula]],TMODELO[Numero Documento],TMODELO[Empleado])</f>
        <v>NORA ELMINDA MARIA PEREZ ORNES</v>
      </c>
      <c r="G796" s="38" t="str">
        <f>_xlfn.XLOOKUP(Tabla20[[#This Row],[cedula]],TMODELO[Numero Documento],TMODELO[Cargo])</f>
        <v>DIRECTOR CENTRO NAC. C. REST.</v>
      </c>
      <c r="H796" s="38" t="str">
        <f>_xlfn.XLOOKUP(Tabla20[[#This Row],[cedula]],TMODELO[Numero Documento],TMODELO[Lugar Funciones])</f>
        <v>VICEMINISTERIO DE PATRIMONIO CULTURAL</v>
      </c>
      <c r="I796" s="45" t="str">
        <f>_xlfn.XLOOKUP(Tabla20[[#This Row],[cedula]],TCARRERA[CEDULA],TCARRERA[CATEGORIA DEL SERVIDOR],"")</f>
        <v/>
      </c>
      <c r="J796" s="45" t="str">
        <f>Tabla20[[#This Row],[TIPO]]</f>
        <v>FIJO</v>
      </c>
      <c r="K79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6" s="24" t="str">
        <f>IF(Tabla20[[#This Row],[CARRERA]]="CARRERA ADMINISTRATIVA",Tabla20[[#This Row],[CARRERA]],Tabla20[[#This Row],[STATUS]])</f>
        <v>FIJO</v>
      </c>
      <c r="M796" s="35" t="str">
        <f>IF(Tabla20[[#This Row],[TIPO]]="Temporales",_xlfn.XLOOKUP(Tabla20[[#This Row],[NOMBRE Y APELLIDO]],TFECHAS[NOMBRE Y APELLIDO],TFECHAS[DESDE]),"")</f>
        <v/>
      </c>
      <c r="N796" s="35" t="str">
        <f>IF(Tabla20[[#This Row],[TIPO]]="Temporales",_xlfn.XLOOKUP(Tabla20[[#This Row],[NOMBRE Y APELLIDO]],TFECHAS[NOMBRE Y APELLIDO],TFECHAS[HASTA]),"")</f>
        <v/>
      </c>
      <c r="O796" s="39">
        <f>_xlfn.XLOOKUP(Tabla20[[#This Row],[COD]],TMES[COD],TMES[sbruto])</f>
        <v>100000</v>
      </c>
      <c r="P796" s="44">
        <f>_xlfn.XLOOKUP(Tabla20[[#This Row],[COD]],TMES[COD],TMES[ISR])</f>
        <v>11727.26</v>
      </c>
      <c r="Q796" s="40">
        <f>_xlfn.XLOOKUP(Tabla20[[#This Row],[COD]],TMES[COD],TMES[SFS])</f>
        <v>3040</v>
      </c>
      <c r="R796" s="40">
        <f>_xlfn.XLOOKUP(Tabla20[[#This Row],[COD]],TMES[COD],TMES[AFP])</f>
        <v>2870</v>
      </c>
      <c r="S796" s="40">
        <f>Tabla20[[#This Row],[sbruto]]-SUM(Tabla20[[#This Row],[ISR]:[AFP]])-Tabla20[[#This Row],[sneto]]</f>
        <v>1637.4499999999971</v>
      </c>
      <c r="T796" s="40">
        <f>_xlfn.XLOOKUP(Tabla20[[#This Row],[COD]],TMES[COD],TMES[sneto])</f>
        <v>80725.289999999994</v>
      </c>
      <c r="U796" s="28" t="str">
        <f>_xlfn.XLOOKUP(Tabla20[[#This Row],[cedula]],Tabla11[Numero Documento],Tabla11[GEN])</f>
        <v>F</v>
      </c>
      <c r="V796" s="29" t="str">
        <f>_xlfn.XLOOKUP(Tabla20[[#This Row],[cedula]],TMODELO[Numero Documento],TMODELO[Lugar Funciones Codigo])</f>
        <v>01.83.03</v>
      </c>
    </row>
    <row r="797" spans="1:22" hidden="1">
      <c r="A797" s="38" t="s">
        <v>3052</v>
      </c>
      <c r="B797" s="38" t="s">
        <v>11</v>
      </c>
      <c r="C797" s="38" t="s">
        <v>3088</v>
      </c>
      <c r="D797" s="38" t="str">
        <f>Tabla20[[#This Row],[cedula]]&amp;Tabla20[[#This Row],[ctapresup]]</f>
        <v>001012922902.1.1.1.01</v>
      </c>
      <c r="E797" s="38" t="s">
        <v>1321</v>
      </c>
      <c r="F797" s="38" t="str">
        <f>_xlfn.XLOOKUP(Tabla20[[#This Row],[cedula]],TMODELO[Numero Documento],TMODELO[Empleado])</f>
        <v>DIGNORA ANNERY HERRERA MATEO</v>
      </c>
      <c r="G797" s="38" t="str">
        <f>_xlfn.XLOOKUP(Tabla20[[#This Row],[cedula]],TMODELO[Numero Documento],TMODELO[Cargo])</f>
        <v>COORDINADOR (A) DE PLANIFICACION</v>
      </c>
      <c r="H797" s="38" t="str">
        <f>_xlfn.XLOOKUP(Tabla20[[#This Row],[cedula]],TMODELO[Numero Documento],TMODELO[Lugar Funciones])</f>
        <v>VICEMINISTERIO DE PATRIMONIO CULTURAL</v>
      </c>
      <c r="I797" s="45" t="str">
        <f>_xlfn.XLOOKUP(Tabla20[[#This Row],[cedula]],TCARRERA[CEDULA],TCARRERA[CATEGORIA DEL SERVIDOR],"")</f>
        <v>CARRERA ADMINISTRATIVA</v>
      </c>
      <c r="J797" s="45" t="str">
        <f>Tabla20[[#This Row],[TIPO]]</f>
        <v>FIJO</v>
      </c>
      <c r="K79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97" s="24" t="str">
        <f>IF(Tabla20[[#This Row],[CARRERA]]="CARRERA ADMINISTRATIVA",Tabla20[[#This Row],[CARRERA]],Tabla20[[#This Row],[STATUS]])</f>
        <v>CARRERA ADMINISTRATIVA</v>
      </c>
      <c r="M797" s="35" t="str">
        <f>IF(Tabla20[[#This Row],[TIPO]]="Temporales",_xlfn.XLOOKUP(Tabla20[[#This Row],[NOMBRE Y APELLIDO]],TFECHAS[NOMBRE Y APELLIDO],TFECHAS[DESDE]),"")</f>
        <v/>
      </c>
      <c r="N797" s="35" t="str">
        <f>IF(Tabla20[[#This Row],[TIPO]]="Temporales",_xlfn.XLOOKUP(Tabla20[[#This Row],[NOMBRE Y APELLIDO]],TFECHAS[NOMBRE Y APELLIDO],TFECHAS[HASTA]),"")</f>
        <v/>
      </c>
      <c r="O797" s="39">
        <f>_xlfn.XLOOKUP(Tabla20[[#This Row],[COD]],TMES[COD],TMES[sbruto])</f>
        <v>65000</v>
      </c>
      <c r="P797" s="44">
        <f>_xlfn.XLOOKUP(Tabla20[[#This Row],[COD]],TMES[COD],TMES[ISR])</f>
        <v>4125.09</v>
      </c>
      <c r="Q797" s="40">
        <f>_xlfn.XLOOKUP(Tabla20[[#This Row],[COD]],TMES[COD],TMES[SFS])</f>
        <v>1976</v>
      </c>
      <c r="R797" s="40">
        <f>_xlfn.XLOOKUP(Tabla20[[#This Row],[COD]],TMES[COD],TMES[AFP])</f>
        <v>1865.5</v>
      </c>
      <c r="S797" s="40">
        <f>Tabla20[[#This Row],[sbruto]]-SUM(Tabla20[[#This Row],[ISR]:[AFP]])-Tabla20[[#This Row],[sneto]]</f>
        <v>11683.450000000004</v>
      </c>
      <c r="T797" s="40">
        <f>_xlfn.XLOOKUP(Tabla20[[#This Row],[COD]],TMES[COD],TMES[sneto])</f>
        <v>45349.96</v>
      </c>
      <c r="U797" s="28" t="str">
        <f>_xlfn.XLOOKUP(Tabla20[[#This Row],[cedula]],Tabla11[Numero Documento],Tabla11[GEN])</f>
        <v>F</v>
      </c>
      <c r="V797" s="29" t="str">
        <f>_xlfn.XLOOKUP(Tabla20[[#This Row],[cedula]],TMODELO[Numero Documento],TMODELO[Lugar Funciones Codigo])</f>
        <v>01.83.03</v>
      </c>
    </row>
    <row r="798" spans="1:22" hidden="1">
      <c r="A798" s="38" t="s">
        <v>3052</v>
      </c>
      <c r="B798" s="38" t="s">
        <v>11</v>
      </c>
      <c r="C798" s="38" t="s">
        <v>3088</v>
      </c>
      <c r="D798" s="38" t="str">
        <f>Tabla20[[#This Row],[cedula]]&amp;Tabla20[[#This Row],[ctapresup]]</f>
        <v>001115177102.1.1.1.01</v>
      </c>
      <c r="E798" s="38" t="s">
        <v>2237</v>
      </c>
      <c r="F798" s="38" t="str">
        <f>_xlfn.XLOOKUP(Tabla20[[#This Row],[cedula]],TMODELO[Numero Documento],TMODELO[Empleado])</f>
        <v>RAYSA ELIZABETH BAEZ VENTURA</v>
      </c>
      <c r="G798" s="38" t="str">
        <f>_xlfn.XLOOKUP(Tabla20[[#This Row],[cedula]],TMODELO[Numero Documento],TMODELO[Cargo])</f>
        <v>COORD. DE RECURSOS HUMANOS</v>
      </c>
      <c r="H798" s="38" t="str">
        <f>_xlfn.XLOOKUP(Tabla20[[#This Row],[cedula]],TMODELO[Numero Documento],TMODELO[Lugar Funciones])</f>
        <v>VICEMINISTERIO DE PATRIMONIO CULTURAL</v>
      </c>
      <c r="I798" s="45" t="str">
        <f>_xlfn.XLOOKUP(Tabla20[[#This Row],[cedula]],TCARRERA[CEDULA],TCARRERA[CATEGORIA DEL SERVIDOR],"")</f>
        <v/>
      </c>
      <c r="J798" s="45" t="str">
        <f>Tabla20[[#This Row],[TIPO]]</f>
        <v>FIJO</v>
      </c>
      <c r="K79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8" s="24" t="str">
        <f>IF(Tabla20[[#This Row],[CARRERA]]="CARRERA ADMINISTRATIVA",Tabla20[[#This Row],[CARRERA]],Tabla20[[#This Row],[STATUS]])</f>
        <v>FIJO</v>
      </c>
      <c r="M798" s="35" t="str">
        <f>IF(Tabla20[[#This Row],[TIPO]]="Temporales",_xlfn.XLOOKUP(Tabla20[[#This Row],[NOMBRE Y APELLIDO]],TFECHAS[NOMBRE Y APELLIDO],TFECHAS[DESDE]),"")</f>
        <v/>
      </c>
      <c r="N798" s="35" t="str">
        <f>IF(Tabla20[[#This Row],[TIPO]]="Temporales",_xlfn.XLOOKUP(Tabla20[[#This Row],[NOMBRE Y APELLIDO]],TFECHAS[NOMBRE Y APELLIDO],TFECHAS[HASTA]),"")</f>
        <v/>
      </c>
      <c r="O798" s="39">
        <f>_xlfn.XLOOKUP(Tabla20[[#This Row],[COD]],TMES[COD],TMES[sbruto])</f>
        <v>65000</v>
      </c>
      <c r="P798" s="44">
        <f>_xlfn.XLOOKUP(Tabla20[[#This Row],[COD]],TMES[COD],TMES[ISR])</f>
        <v>4427.58</v>
      </c>
      <c r="Q798" s="40">
        <f>_xlfn.XLOOKUP(Tabla20[[#This Row],[COD]],TMES[COD],TMES[SFS])</f>
        <v>1976</v>
      </c>
      <c r="R798" s="40">
        <f>_xlfn.XLOOKUP(Tabla20[[#This Row],[COD]],TMES[COD],TMES[AFP])</f>
        <v>1865.5</v>
      </c>
      <c r="S798" s="40">
        <f>Tabla20[[#This Row],[sbruto]]-SUM(Tabla20[[#This Row],[ISR]:[AFP]])-Tabla20[[#This Row],[sneto]]</f>
        <v>25</v>
      </c>
      <c r="T798" s="40">
        <f>_xlfn.XLOOKUP(Tabla20[[#This Row],[COD]],TMES[COD],TMES[sneto])</f>
        <v>56705.919999999998</v>
      </c>
      <c r="U798" s="28" t="str">
        <f>_xlfn.XLOOKUP(Tabla20[[#This Row],[cedula]],Tabla11[Numero Documento],Tabla11[GEN])</f>
        <v>F</v>
      </c>
      <c r="V798" s="29" t="str">
        <f>_xlfn.XLOOKUP(Tabla20[[#This Row],[cedula]],TMODELO[Numero Documento],TMODELO[Lugar Funciones Codigo])</f>
        <v>01.83.03</v>
      </c>
    </row>
    <row r="799" spans="1:22" hidden="1">
      <c r="A799" s="38" t="s">
        <v>3052</v>
      </c>
      <c r="B799" s="38" t="s">
        <v>11</v>
      </c>
      <c r="C799" s="38" t="s">
        <v>3088</v>
      </c>
      <c r="D799" s="38" t="str">
        <f>Tabla20[[#This Row],[cedula]]&amp;Tabla20[[#This Row],[ctapresup]]</f>
        <v>001004974602.1.1.1.01</v>
      </c>
      <c r="E799" s="38" t="s">
        <v>2108</v>
      </c>
      <c r="F799" s="38" t="str">
        <f>_xlfn.XLOOKUP(Tabla20[[#This Row],[cedula]],TMODELO[Numero Documento],TMODELO[Empleado])</f>
        <v>GLEDIS MERCEDES FERNANDEZ DE LEON</v>
      </c>
      <c r="G799" s="38" t="str">
        <f>_xlfn.XLOOKUP(Tabla20[[#This Row],[cedula]],TMODELO[Numero Documento],TMODELO[Cargo])</f>
        <v>ENCARGADO TECNICO</v>
      </c>
      <c r="H799" s="38" t="str">
        <f>_xlfn.XLOOKUP(Tabla20[[#This Row],[cedula]],TMODELO[Numero Documento],TMODELO[Lugar Funciones])</f>
        <v>VICEMINISTERIO DE PATRIMONIO CULTURAL</v>
      </c>
      <c r="I799" s="45" t="str">
        <f>_xlfn.XLOOKUP(Tabla20[[#This Row],[cedula]],TCARRERA[CEDULA],TCARRERA[CATEGORIA DEL SERVIDOR],"")</f>
        <v/>
      </c>
      <c r="J799" s="45" t="str">
        <f>Tabla20[[#This Row],[TIPO]]</f>
        <v>FIJO</v>
      </c>
      <c r="K79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9" s="24" t="str">
        <f>IF(Tabla20[[#This Row],[CARRERA]]="CARRERA ADMINISTRATIVA",Tabla20[[#This Row],[CARRERA]],Tabla20[[#This Row],[STATUS]])</f>
        <v>FIJO</v>
      </c>
      <c r="M799" s="35" t="str">
        <f>IF(Tabla20[[#This Row],[TIPO]]="Temporales",_xlfn.XLOOKUP(Tabla20[[#This Row],[NOMBRE Y APELLIDO]],TFECHAS[NOMBRE Y APELLIDO],TFECHAS[DESDE]),"")</f>
        <v/>
      </c>
      <c r="N799" s="35" t="str">
        <f>IF(Tabla20[[#This Row],[TIPO]]="Temporales",_xlfn.XLOOKUP(Tabla20[[#This Row],[NOMBRE Y APELLIDO]],TFECHAS[NOMBRE Y APELLIDO],TFECHAS[HASTA]),"")</f>
        <v/>
      </c>
      <c r="O799" s="39">
        <f>_xlfn.XLOOKUP(Tabla20[[#This Row],[COD]],TMES[COD],TMES[sbruto])</f>
        <v>60000</v>
      </c>
      <c r="P799" s="44">
        <f>_xlfn.XLOOKUP(Tabla20[[#This Row],[COD]],TMES[COD],TMES[ISR])</f>
        <v>3486.68</v>
      </c>
      <c r="Q799" s="40">
        <f>_xlfn.XLOOKUP(Tabla20[[#This Row],[COD]],TMES[COD],TMES[SFS])</f>
        <v>1824</v>
      </c>
      <c r="R799" s="40">
        <f>_xlfn.XLOOKUP(Tabla20[[#This Row],[COD]],TMES[COD],TMES[AFP])</f>
        <v>1722</v>
      </c>
      <c r="S799" s="40">
        <f>Tabla20[[#This Row],[sbruto]]-SUM(Tabla20[[#This Row],[ISR]:[AFP]])-Tabla20[[#This Row],[sneto]]</f>
        <v>6471</v>
      </c>
      <c r="T799" s="40">
        <f>_xlfn.XLOOKUP(Tabla20[[#This Row],[COD]],TMES[COD],TMES[sneto])</f>
        <v>46496.32</v>
      </c>
      <c r="U799" s="28" t="str">
        <f>_xlfn.XLOOKUP(Tabla20[[#This Row],[cedula]],Tabla11[Numero Documento],Tabla11[GEN])</f>
        <v>F</v>
      </c>
      <c r="V799" s="29" t="str">
        <f>_xlfn.XLOOKUP(Tabla20[[#This Row],[cedula]],TMODELO[Numero Documento],TMODELO[Lugar Funciones Codigo])</f>
        <v>01.83.03</v>
      </c>
    </row>
    <row r="800" spans="1:22" hidden="1">
      <c r="A800" s="38" t="s">
        <v>3052</v>
      </c>
      <c r="B800" s="38" t="s">
        <v>11</v>
      </c>
      <c r="C800" s="38" t="s">
        <v>3088</v>
      </c>
      <c r="D800" s="38" t="str">
        <f>Tabla20[[#This Row],[cedula]]&amp;Tabla20[[#This Row],[ctapresup]]</f>
        <v>001031797352.1.1.1.01</v>
      </c>
      <c r="E800" s="38" t="s">
        <v>3057</v>
      </c>
      <c r="F800" s="38" t="str">
        <f>_xlfn.XLOOKUP(Tabla20[[#This Row],[cedula]],TMODELO[Numero Documento],TMODELO[Empleado])</f>
        <v>INGRID SABRINA LALONDRIZ RODRIGUEZ</v>
      </c>
      <c r="G800" s="38" t="str">
        <f>_xlfn.XLOOKUP(Tabla20[[#This Row],[cedula]],TMODELO[Numero Documento],TMODELO[Cargo])</f>
        <v>ASISTENTE</v>
      </c>
      <c r="H800" s="38" t="str">
        <f>_xlfn.XLOOKUP(Tabla20[[#This Row],[cedula]],TMODELO[Numero Documento],TMODELO[Lugar Funciones])</f>
        <v>VICEMINISTERIO DE PATRIMONIO CULTURAL</v>
      </c>
      <c r="I800" s="45" t="str">
        <f>_xlfn.XLOOKUP(Tabla20[[#This Row],[cedula]],TCARRERA[CEDULA],TCARRERA[CATEGORIA DEL SERVIDOR],"")</f>
        <v/>
      </c>
      <c r="J800" s="45" t="str">
        <f>Tabla20[[#This Row],[TIPO]]</f>
        <v>FIJO</v>
      </c>
      <c r="K80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00" s="24" t="str">
        <f>IF(Tabla20[[#This Row],[CARRERA]]="CARRERA ADMINISTRATIVA",Tabla20[[#This Row],[CARRERA]],Tabla20[[#This Row],[STATUS]])</f>
        <v>FIJO</v>
      </c>
      <c r="M800" s="35" t="str">
        <f>IF(Tabla20[[#This Row],[TIPO]]="Temporales",_xlfn.XLOOKUP(Tabla20[[#This Row],[NOMBRE Y APELLIDO]],TFECHAS[NOMBRE Y APELLIDO],TFECHAS[DESDE]),"")</f>
        <v/>
      </c>
      <c r="N800" s="35" t="str">
        <f>IF(Tabla20[[#This Row],[TIPO]]="Temporales",_xlfn.XLOOKUP(Tabla20[[#This Row],[NOMBRE Y APELLIDO]],TFECHAS[NOMBRE Y APELLIDO],TFECHAS[HASTA]),"")</f>
        <v/>
      </c>
      <c r="O800" s="39">
        <f>_xlfn.XLOOKUP(Tabla20[[#This Row],[COD]],TMES[COD],TMES[sbruto])</f>
        <v>60000</v>
      </c>
      <c r="P800" s="42">
        <f>_xlfn.XLOOKUP(Tabla20[[#This Row],[COD]],TMES[COD],TMES[ISR])</f>
        <v>3486.68</v>
      </c>
      <c r="Q800" s="40">
        <f>_xlfn.XLOOKUP(Tabla20[[#This Row],[COD]],TMES[COD],TMES[SFS])</f>
        <v>1824</v>
      </c>
      <c r="R800" s="40">
        <f>_xlfn.XLOOKUP(Tabla20[[#This Row],[COD]],TMES[COD],TMES[AFP])</f>
        <v>1722</v>
      </c>
      <c r="S800" s="40">
        <f>Tabla20[[#This Row],[sbruto]]-SUM(Tabla20[[#This Row],[ISR]:[AFP]])-Tabla20[[#This Row],[sneto]]</f>
        <v>25</v>
      </c>
      <c r="T800" s="40">
        <f>_xlfn.XLOOKUP(Tabla20[[#This Row],[COD]],TMES[COD],TMES[sneto])</f>
        <v>52942.32</v>
      </c>
      <c r="U800" s="28" t="str">
        <f>_xlfn.XLOOKUP(Tabla20[[#This Row],[cedula]],Tabla11[Numero Documento],Tabla11[GEN])</f>
        <v>F</v>
      </c>
      <c r="V800" s="29" t="str">
        <f>_xlfn.XLOOKUP(Tabla20[[#This Row],[cedula]],TMODELO[Numero Documento],TMODELO[Lugar Funciones Codigo])</f>
        <v>01.83.03</v>
      </c>
    </row>
    <row r="801" spans="1:22" hidden="1">
      <c r="A801" s="38" t="s">
        <v>3052</v>
      </c>
      <c r="B801" s="38" t="s">
        <v>11</v>
      </c>
      <c r="C801" s="38" t="s">
        <v>3088</v>
      </c>
      <c r="D801" s="38" t="str">
        <f>Tabla20[[#This Row],[cedula]]&amp;Tabla20[[#This Row],[ctapresup]]</f>
        <v>001013573662.1.1.1.01</v>
      </c>
      <c r="E801" s="38" t="s">
        <v>1338</v>
      </c>
      <c r="F801" s="38" t="str">
        <f>_xlfn.XLOOKUP(Tabla20[[#This Row],[cedula]],TMODELO[Numero Documento],TMODELO[Empleado])</f>
        <v>JUANA DEL CARMEN SANTANA</v>
      </c>
      <c r="G801" s="38" t="str">
        <f>_xlfn.XLOOKUP(Tabla20[[#This Row],[cedula]],TMODELO[Numero Documento],TMODELO[Cargo])</f>
        <v>ENC. DIVISION DE RESTAURO</v>
      </c>
      <c r="H801" s="38" t="str">
        <f>_xlfn.XLOOKUP(Tabla20[[#This Row],[cedula]],TMODELO[Numero Documento],TMODELO[Lugar Funciones])</f>
        <v>VICEMINISTERIO DE PATRIMONIO CULTURAL</v>
      </c>
      <c r="I801" s="45" t="str">
        <f>_xlfn.XLOOKUP(Tabla20[[#This Row],[cedula]],TCARRERA[CEDULA],TCARRERA[CATEGORIA DEL SERVIDOR],"")</f>
        <v>CARRERA ADMINISTRATIVA</v>
      </c>
      <c r="J801" s="45" t="str">
        <f>Tabla20[[#This Row],[TIPO]]</f>
        <v>FIJO</v>
      </c>
      <c r="K801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1" s="24" t="str">
        <f>IF(Tabla20[[#This Row],[CARRERA]]="CARRERA ADMINISTRATIVA",Tabla20[[#This Row],[CARRERA]],Tabla20[[#This Row],[STATUS]])</f>
        <v>CARRERA ADMINISTRATIVA</v>
      </c>
      <c r="M801" s="34" t="str">
        <f>IF(Tabla20[[#This Row],[TIPO]]="Temporales",_xlfn.XLOOKUP(Tabla20[[#This Row],[NOMBRE Y APELLIDO]],TFECHAS[NOMBRE Y APELLIDO],TFECHAS[DESDE]),"")</f>
        <v/>
      </c>
      <c r="N801" s="34" t="str">
        <f>IF(Tabla20[[#This Row],[TIPO]]="Temporales",_xlfn.XLOOKUP(Tabla20[[#This Row],[NOMBRE Y APELLIDO]],TFECHAS[NOMBRE Y APELLIDO],TFECHAS[HASTA]),"")</f>
        <v/>
      </c>
      <c r="O801" s="39">
        <f>_xlfn.XLOOKUP(Tabla20[[#This Row],[COD]],TMES[COD],TMES[sbruto])</f>
        <v>55000</v>
      </c>
      <c r="P801" s="41">
        <f>_xlfn.XLOOKUP(Tabla20[[#This Row],[COD]],TMES[COD],TMES[ISR])</f>
        <v>2559.6799999999998</v>
      </c>
      <c r="Q801" s="40">
        <f>_xlfn.XLOOKUP(Tabla20[[#This Row],[COD]],TMES[COD],TMES[SFS])</f>
        <v>1672</v>
      </c>
      <c r="R801" s="40">
        <f>_xlfn.XLOOKUP(Tabla20[[#This Row],[COD]],TMES[COD],TMES[AFP])</f>
        <v>1578.5</v>
      </c>
      <c r="S801" s="40">
        <f>Tabla20[[#This Row],[sbruto]]-SUM(Tabla20[[#This Row],[ISR]:[AFP]])-Tabla20[[#This Row],[sneto]]</f>
        <v>14121</v>
      </c>
      <c r="T801" s="40">
        <f>_xlfn.XLOOKUP(Tabla20[[#This Row],[COD]],TMES[COD],TMES[sneto])</f>
        <v>35068.82</v>
      </c>
      <c r="U801" s="28" t="str">
        <f>_xlfn.XLOOKUP(Tabla20[[#This Row],[cedula]],Tabla11[Numero Documento],Tabla11[GEN])</f>
        <v>F</v>
      </c>
      <c r="V801" s="29" t="str">
        <f>_xlfn.XLOOKUP(Tabla20[[#This Row],[cedula]],TMODELO[Numero Documento],TMODELO[Lugar Funciones Codigo])</f>
        <v>01.83.03</v>
      </c>
    </row>
    <row r="802" spans="1:22" hidden="1">
      <c r="A802" s="38" t="s">
        <v>3052</v>
      </c>
      <c r="B802" s="38" t="s">
        <v>11</v>
      </c>
      <c r="C802" s="38" t="s">
        <v>3088</v>
      </c>
      <c r="D802" s="38" t="str">
        <f>Tabla20[[#This Row],[cedula]]&amp;Tabla20[[#This Row],[ctapresup]]</f>
        <v>001047295042.1.1.1.01</v>
      </c>
      <c r="E802" s="38" t="s">
        <v>1350</v>
      </c>
      <c r="F802" s="38" t="str">
        <f>_xlfn.XLOOKUP(Tabla20[[#This Row],[cedula]],TMODELO[Numero Documento],TMODELO[Empleado])</f>
        <v>LUISA SANTANA</v>
      </c>
      <c r="G802" s="38" t="str">
        <f>_xlfn.XLOOKUP(Tabla20[[#This Row],[cedula]],TMODELO[Numero Documento],TMODELO[Cargo])</f>
        <v>COORD. DE RECURSOS HUMANOS</v>
      </c>
      <c r="H802" s="38" t="str">
        <f>_xlfn.XLOOKUP(Tabla20[[#This Row],[cedula]],TMODELO[Numero Documento],TMODELO[Lugar Funciones])</f>
        <v>VICEMINISTERIO DE PATRIMONIO CULTURAL</v>
      </c>
      <c r="I802" s="45" t="str">
        <f>_xlfn.XLOOKUP(Tabla20[[#This Row],[cedula]],TCARRERA[CEDULA],TCARRERA[CATEGORIA DEL SERVIDOR],"")</f>
        <v>CARRERA ADMINISTRATIVA</v>
      </c>
      <c r="J802" s="45" t="str">
        <f>Tabla20[[#This Row],[TIPO]]</f>
        <v>FIJO</v>
      </c>
      <c r="K80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02" s="24" t="str">
        <f>IF(Tabla20[[#This Row],[CARRERA]]="CARRERA ADMINISTRATIVA",Tabla20[[#This Row],[CARRERA]],Tabla20[[#This Row],[STATUS]])</f>
        <v>CARRERA ADMINISTRATIVA</v>
      </c>
      <c r="M802" s="34" t="str">
        <f>IF(Tabla20[[#This Row],[TIPO]]="Temporales",_xlfn.XLOOKUP(Tabla20[[#This Row],[NOMBRE Y APELLIDO]],TFECHAS[NOMBRE Y APELLIDO],TFECHAS[DESDE]),"")</f>
        <v/>
      </c>
      <c r="N802" s="34" t="str">
        <f>IF(Tabla20[[#This Row],[TIPO]]="Temporales",_xlfn.XLOOKUP(Tabla20[[#This Row],[NOMBRE Y APELLIDO]],TFECHAS[NOMBRE Y APELLIDO],TFECHAS[HASTA]),"")</f>
        <v/>
      </c>
      <c r="O802" s="39">
        <f>_xlfn.XLOOKUP(Tabla20[[#This Row],[COD]],TMES[COD],TMES[sbruto])</f>
        <v>50000</v>
      </c>
      <c r="P802" s="41">
        <f>_xlfn.XLOOKUP(Tabla20[[#This Row],[COD]],TMES[COD],TMES[ISR])</f>
        <v>1854</v>
      </c>
      <c r="Q802" s="40">
        <f>_xlfn.XLOOKUP(Tabla20[[#This Row],[COD]],TMES[COD],TMES[SFS])</f>
        <v>1520</v>
      </c>
      <c r="R802" s="40">
        <f>_xlfn.XLOOKUP(Tabla20[[#This Row],[COD]],TMES[COD],TMES[AFP])</f>
        <v>1435</v>
      </c>
      <c r="S802" s="40">
        <f>Tabla20[[#This Row],[sbruto]]-SUM(Tabla20[[#This Row],[ISR]:[AFP]])-Tabla20[[#This Row],[sneto]]</f>
        <v>13160</v>
      </c>
      <c r="T802" s="40">
        <f>_xlfn.XLOOKUP(Tabla20[[#This Row],[COD]],TMES[COD],TMES[sneto])</f>
        <v>32031</v>
      </c>
      <c r="U802" s="28" t="str">
        <f>_xlfn.XLOOKUP(Tabla20[[#This Row],[cedula]],Tabla11[Numero Documento],Tabla11[GEN])</f>
        <v>F</v>
      </c>
      <c r="V802" s="29" t="str">
        <f>_xlfn.XLOOKUP(Tabla20[[#This Row],[cedula]],TMODELO[Numero Documento],TMODELO[Lugar Funciones Codigo])</f>
        <v>01.83.03</v>
      </c>
    </row>
    <row r="803" spans="1:22" hidden="1">
      <c r="A803" s="38" t="s">
        <v>3052</v>
      </c>
      <c r="B803" s="38" t="s">
        <v>11</v>
      </c>
      <c r="C803" s="38" t="s">
        <v>3088</v>
      </c>
      <c r="D803" s="38" t="str">
        <f>Tabla20[[#This Row],[cedula]]&amp;Tabla20[[#This Row],[ctapresup]]</f>
        <v>001040330482.1.1.1.01</v>
      </c>
      <c r="E803" s="38" t="s">
        <v>1376</v>
      </c>
      <c r="F803" s="38" t="str">
        <f>_xlfn.XLOOKUP(Tabla20[[#This Row],[cedula]],TMODELO[Numero Documento],TMODELO[Empleado])</f>
        <v>ROSA MARGARITA VALERIO</v>
      </c>
      <c r="G803" s="38" t="str">
        <f>_xlfn.XLOOKUP(Tabla20[[#This Row],[cedula]],TMODELO[Numero Documento],TMODELO[Cargo])</f>
        <v>ENC. DPTO. DE CONTABILIDAD</v>
      </c>
      <c r="H803" s="38" t="str">
        <f>_xlfn.XLOOKUP(Tabla20[[#This Row],[cedula]],TMODELO[Numero Documento],TMODELO[Lugar Funciones])</f>
        <v>VICEMINISTERIO DE PATRIMONIO CULTURAL</v>
      </c>
      <c r="I803" s="45" t="str">
        <f>_xlfn.XLOOKUP(Tabla20[[#This Row],[cedula]],TCARRERA[CEDULA],TCARRERA[CATEGORIA DEL SERVIDOR],"")</f>
        <v>CARRERA ADMINISTRATIVA</v>
      </c>
      <c r="J803" s="45" t="str">
        <f>Tabla20[[#This Row],[TIPO]]</f>
        <v>FIJO</v>
      </c>
      <c r="K80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03" s="24" t="str">
        <f>IF(Tabla20[[#This Row],[CARRERA]]="CARRERA ADMINISTRATIVA",Tabla20[[#This Row],[CARRERA]],Tabla20[[#This Row],[STATUS]])</f>
        <v>CARRERA ADMINISTRATIVA</v>
      </c>
      <c r="M803" s="35" t="str">
        <f>IF(Tabla20[[#This Row],[TIPO]]="Temporales",_xlfn.XLOOKUP(Tabla20[[#This Row],[NOMBRE Y APELLIDO]],TFECHAS[NOMBRE Y APELLIDO],TFECHAS[DESDE]),"")</f>
        <v/>
      </c>
      <c r="N803" s="35" t="str">
        <f>IF(Tabla20[[#This Row],[TIPO]]="Temporales",_xlfn.XLOOKUP(Tabla20[[#This Row],[NOMBRE Y APELLIDO]],TFECHAS[NOMBRE Y APELLIDO],TFECHAS[HASTA]),"")</f>
        <v/>
      </c>
      <c r="O803" s="39">
        <f>_xlfn.XLOOKUP(Tabla20[[#This Row],[COD]],TMES[COD],TMES[sbruto])</f>
        <v>50000</v>
      </c>
      <c r="P803" s="44">
        <f>_xlfn.XLOOKUP(Tabla20[[#This Row],[COD]],TMES[COD],TMES[ISR])</f>
        <v>1854</v>
      </c>
      <c r="Q803" s="40">
        <f>_xlfn.XLOOKUP(Tabla20[[#This Row],[COD]],TMES[COD],TMES[SFS])</f>
        <v>1520</v>
      </c>
      <c r="R803" s="40">
        <f>_xlfn.XLOOKUP(Tabla20[[#This Row],[COD]],TMES[COD],TMES[AFP])</f>
        <v>1435</v>
      </c>
      <c r="S803" s="40">
        <f>Tabla20[[#This Row],[sbruto]]-SUM(Tabla20[[#This Row],[ISR]:[AFP]])-Tabla20[[#This Row],[sneto]]</f>
        <v>27229.08</v>
      </c>
      <c r="T803" s="40">
        <f>_xlfn.XLOOKUP(Tabla20[[#This Row],[COD]],TMES[COD],TMES[sneto])</f>
        <v>17961.919999999998</v>
      </c>
      <c r="U803" s="28" t="str">
        <f>_xlfn.XLOOKUP(Tabla20[[#This Row],[cedula]],Tabla11[Numero Documento],Tabla11[GEN])</f>
        <v>F</v>
      </c>
      <c r="V803" s="29" t="str">
        <f>_xlfn.XLOOKUP(Tabla20[[#This Row],[cedula]],TMODELO[Numero Documento],TMODELO[Lugar Funciones Codigo])</f>
        <v>01.83.03</v>
      </c>
    </row>
    <row r="804" spans="1:22" hidden="1">
      <c r="A804" s="38" t="s">
        <v>3052</v>
      </c>
      <c r="B804" s="38" t="s">
        <v>11</v>
      </c>
      <c r="C804" s="38" t="s">
        <v>3088</v>
      </c>
      <c r="D804" s="38" t="str">
        <f>Tabla20[[#This Row],[cedula]]&amp;Tabla20[[#This Row],[ctapresup]]</f>
        <v>001005618852.1.1.1.01</v>
      </c>
      <c r="E804" s="38" t="s">
        <v>1303</v>
      </c>
      <c r="F804" s="38" t="str">
        <f>_xlfn.XLOOKUP(Tabla20[[#This Row],[cedula]],TMODELO[Numero Documento],TMODELO[Empleado])</f>
        <v>ADOLFO RINCON JAVIER</v>
      </c>
      <c r="G804" s="38" t="str">
        <f>_xlfn.XLOOKUP(Tabla20[[#This Row],[cedula]],TMODELO[Numero Documento],TMODELO[Cargo])</f>
        <v>ENC.DE CONSERVACION Y RESTAURO</v>
      </c>
      <c r="H804" s="38" t="str">
        <f>_xlfn.XLOOKUP(Tabla20[[#This Row],[cedula]],TMODELO[Numero Documento],TMODELO[Lugar Funciones])</f>
        <v>VICEMINISTERIO DE PATRIMONIO CULTURAL</v>
      </c>
      <c r="I804" s="45" t="str">
        <f>_xlfn.XLOOKUP(Tabla20[[#This Row],[cedula]],TCARRERA[CEDULA],TCARRERA[CATEGORIA DEL SERVIDOR],"")</f>
        <v>CARRERA ADMINISTRATIVA</v>
      </c>
      <c r="J804" s="45" t="str">
        <f>Tabla20[[#This Row],[TIPO]]</f>
        <v>FIJO</v>
      </c>
      <c r="K804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4" s="24" t="str">
        <f>IF(Tabla20[[#This Row],[CARRERA]]="CARRERA ADMINISTRATIVA",Tabla20[[#This Row],[CARRERA]],Tabla20[[#This Row],[STATUS]])</f>
        <v>CARRERA ADMINISTRATIVA</v>
      </c>
      <c r="M804" s="35" t="str">
        <f>IF(Tabla20[[#This Row],[TIPO]]="Temporales",_xlfn.XLOOKUP(Tabla20[[#This Row],[NOMBRE Y APELLIDO]],TFECHAS[NOMBRE Y APELLIDO],TFECHAS[DESDE]),"")</f>
        <v/>
      </c>
      <c r="N804" s="35" t="str">
        <f>IF(Tabla20[[#This Row],[TIPO]]="Temporales",_xlfn.XLOOKUP(Tabla20[[#This Row],[NOMBRE Y APELLIDO]],TFECHAS[NOMBRE Y APELLIDO],TFECHAS[HASTA]),"")</f>
        <v/>
      </c>
      <c r="O804" s="39">
        <f>_xlfn.XLOOKUP(Tabla20[[#This Row],[COD]],TMES[COD],TMES[sbruto])</f>
        <v>45000</v>
      </c>
      <c r="P804" s="64">
        <f>_xlfn.XLOOKUP(Tabla20[[#This Row],[COD]],TMES[COD],TMES[ISR])</f>
        <v>4898</v>
      </c>
      <c r="Q804" s="39">
        <f>_xlfn.XLOOKUP(Tabla20[[#This Row],[COD]],TMES[COD],TMES[SFS])</f>
        <v>1368</v>
      </c>
      <c r="R804" s="39">
        <f>_xlfn.XLOOKUP(Tabla20[[#This Row],[COD]],TMES[COD],TMES[AFP])</f>
        <v>1291.5</v>
      </c>
      <c r="S804" s="40">
        <f>Tabla20[[#This Row],[sbruto]]-SUM(Tabla20[[#This Row],[ISR]:[AFP]])-Tabla20[[#This Row],[sneto]]</f>
        <v>17015.68</v>
      </c>
      <c r="T804" s="39">
        <f>_xlfn.XLOOKUP(Tabla20[[#This Row],[COD]],TMES[COD],TMES[sneto])</f>
        <v>20426.82</v>
      </c>
      <c r="U804" s="28" t="str">
        <f>_xlfn.XLOOKUP(Tabla20[[#This Row],[cedula]],Tabla11[Numero Documento],Tabla11[GEN])</f>
        <v>M</v>
      </c>
      <c r="V804" s="29" t="str">
        <f>_xlfn.XLOOKUP(Tabla20[[#This Row],[cedula]],TMODELO[Numero Documento],TMODELO[Lugar Funciones Codigo])</f>
        <v>01.83.03</v>
      </c>
    </row>
    <row r="805" spans="1:22" hidden="1">
      <c r="A805" s="38" t="s">
        <v>3052</v>
      </c>
      <c r="B805" s="38" t="s">
        <v>11</v>
      </c>
      <c r="C805" s="38" t="s">
        <v>3088</v>
      </c>
      <c r="D805" s="38" t="str">
        <f>Tabla20[[#This Row],[cedula]]&amp;Tabla20[[#This Row],[ctapresup]]</f>
        <v>001033283652.1.1.1.01</v>
      </c>
      <c r="E805" s="38" t="s">
        <v>1305</v>
      </c>
      <c r="F805" s="38" t="str">
        <f>_xlfn.XLOOKUP(Tabla20[[#This Row],[cedula]],TMODELO[Numero Documento],TMODELO[Empleado])</f>
        <v>ALTAGRACIA RINCON HENRIQUEZ</v>
      </c>
      <c r="G805" s="38" t="str">
        <f>_xlfn.XLOOKUP(Tabla20[[#This Row],[cedula]],TMODELO[Numero Documento],TMODELO[Cargo])</f>
        <v>TECNICO DE RESTAURACION</v>
      </c>
      <c r="H805" s="38" t="str">
        <f>_xlfn.XLOOKUP(Tabla20[[#This Row],[cedula]],TMODELO[Numero Documento],TMODELO[Lugar Funciones])</f>
        <v>VICEMINISTERIO DE PATRIMONIO CULTURAL</v>
      </c>
      <c r="I805" s="45" t="str">
        <f>_xlfn.XLOOKUP(Tabla20[[#This Row],[cedula]],TCARRERA[CEDULA],TCARRERA[CATEGORIA DEL SERVIDOR],"")</f>
        <v>CARRERA ADMINISTRATIVA</v>
      </c>
      <c r="J805" s="45" t="str">
        <f>Tabla20[[#This Row],[TIPO]]</f>
        <v>FIJO</v>
      </c>
      <c r="K805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5" s="24" t="str">
        <f>IF(Tabla20[[#This Row],[CARRERA]]="CARRERA ADMINISTRATIVA",Tabla20[[#This Row],[CARRERA]],Tabla20[[#This Row],[STATUS]])</f>
        <v>CARRERA ADMINISTRATIVA</v>
      </c>
      <c r="M805" s="35" t="str">
        <f>IF(Tabla20[[#This Row],[TIPO]]="Temporales",_xlfn.XLOOKUP(Tabla20[[#This Row],[NOMBRE Y APELLIDO]],TFECHAS[NOMBRE Y APELLIDO],TFECHAS[DESDE]),"")</f>
        <v/>
      </c>
      <c r="N805" s="35" t="str">
        <f>IF(Tabla20[[#This Row],[TIPO]]="Temporales",_xlfn.XLOOKUP(Tabla20[[#This Row],[NOMBRE Y APELLIDO]],TFECHAS[NOMBRE Y APELLIDO],TFECHAS[HASTA]),"")</f>
        <v/>
      </c>
      <c r="O805" s="39">
        <f>_xlfn.XLOOKUP(Tabla20[[#This Row],[COD]],TMES[COD],TMES[sbruto])</f>
        <v>45000</v>
      </c>
      <c r="P805" s="44">
        <f>_xlfn.XLOOKUP(Tabla20[[#This Row],[COD]],TMES[COD],TMES[ISR])</f>
        <v>1148.33</v>
      </c>
      <c r="Q805" s="40">
        <f>_xlfn.XLOOKUP(Tabla20[[#This Row],[COD]],TMES[COD],TMES[SFS])</f>
        <v>1368</v>
      </c>
      <c r="R805" s="40">
        <f>_xlfn.XLOOKUP(Tabla20[[#This Row],[COD]],TMES[COD],TMES[AFP])</f>
        <v>1291.5</v>
      </c>
      <c r="S805" s="40">
        <f>Tabla20[[#This Row],[sbruto]]-SUM(Tabla20[[#This Row],[ISR]:[AFP]])-Tabla20[[#This Row],[sneto]]</f>
        <v>11375.869999999999</v>
      </c>
      <c r="T805" s="40">
        <f>_xlfn.XLOOKUP(Tabla20[[#This Row],[COD]],TMES[COD],TMES[sneto])</f>
        <v>29816.3</v>
      </c>
      <c r="U805" s="28" t="str">
        <f>_xlfn.XLOOKUP(Tabla20[[#This Row],[cedula]],Tabla11[Numero Documento],Tabla11[GEN])</f>
        <v>F</v>
      </c>
      <c r="V805" s="29" t="str">
        <f>_xlfn.XLOOKUP(Tabla20[[#This Row],[cedula]],TMODELO[Numero Documento],TMODELO[Lugar Funciones Codigo])</f>
        <v>01.83.03</v>
      </c>
    </row>
    <row r="806" spans="1:22" hidden="1">
      <c r="A806" s="38" t="s">
        <v>3052</v>
      </c>
      <c r="B806" s="38" t="s">
        <v>11</v>
      </c>
      <c r="C806" s="38" t="s">
        <v>3088</v>
      </c>
      <c r="D806" s="38" t="str">
        <f>Tabla20[[#This Row],[cedula]]&amp;Tabla20[[#This Row],[ctapresup]]</f>
        <v>001100115252.1.1.1.01</v>
      </c>
      <c r="E806" s="38" t="s">
        <v>1309</v>
      </c>
      <c r="F806" s="38" t="str">
        <f>_xlfn.XLOOKUP(Tabla20[[#This Row],[cedula]],TMODELO[Numero Documento],TMODELO[Empleado])</f>
        <v>ANA MARIA BELLO QUEZADA</v>
      </c>
      <c r="G806" s="38" t="str">
        <f>_xlfn.XLOOKUP(Tabla20[[#This Row],[cedula]],TMODELO[Numero Documento],TMODELO[Cargo])</f>
        <v>TECNICO DE RESTAURACION</v>
      </c>
      <c r="H806" s="38" t="str">
        <f>_xlfn.XLOOKUP(Tabla20[[#This Row],[cedula]],TMODELO[Numero Documento],TMODELO[Lugar Funciones])</f>
        <v>VICEMINISTERIO DE PATRIMONIO CULTURAL</v>
      </c>
      <c r="I806" s="45" t="str">
        <f>_xlfn.XLOOKUP(Tabla20[[#This Row],[cedula]],TCARRERA[CEDULA],TCARRERA[CATEGORIA DEL SERVIDOR],"")</f>
        <v>CARRERA ADMINISTRATIVA</v>
      </c>
      <c r="J806" s="45" t="str">
        <f>Tabla20[[#This Row],[TIPO]]</f>
        <v>FIJO</v>
      </c>
      <c r="K806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6" s="24" t="str">
        <f>IF(Tabla20[[#This Row],[CARRERA]]="CARRERA ADMINISTRATIVA",Tabla20[[#This Row],[CARRERA]],Tabla20[[#This Row],[STATUS]])</f>
        <v>CARRERA ADMINISTRATIVA</v>
      </c>
      <c r="M806" s="35" t="str">
        <f>IF(Tabla20[[#This Row],[TIPO]]="Temporales",_xlfn.XLOOKUP(Tabla20[[#This Row],[NOMBRE Y APELLIDO]],TFECHAS[NOMBRE Y APELLIDO],TFECHAS[DESDE]),"")</f>
        <v/>
      </c>
      <c r="N806" s="35" t="str">
        <f>IF(Tabla20[[#This Row],[TIPO]]="Temporales",_xlfn.XLOOKUP(Tabla20[[#This Row],[NOMBRE Y APELLIDO]],TFECHAS[NOMBRE Y APELLIDO],TFECHAS[HASTA]),"")</f>
        <v/>
      </c>
      <c r="O806" s="39">
        <f>_xlfn.XLOOKUP(Tabla20[[#This Row],[COD]],TMES[COD],TMES[sbruto])</f>
        <v>45000</v>
      </c>
      <c r="P806" s="44">
        <f>_xlfn.XLOOKUP(Tabla20[[#This Row],[COD]],TMES[COD],TMES[ISR])</f>
        <v>1148.33</v>
      </c>
      <c r="Q806" s="40">
        <f>_xlfn.XLOOKUP(Tabla20[[#This Row],[COD]],TMES[COD],TMES[SFS])</f>
        <v>1368</v>
      </c>
      <c r="R806" s="40">
        <f>_xlfn.XLOOKUP(Tabla20[[#This Row],[COD]],TMES[COD],TMES[AFP])</f>
        <v>1291.5</v>
      </c>
      <c r="S806" s="40">
        <f>Tabla20[[#This Row],[sbruto]]-SUM(Tabla20[[#This Row],[ISR]:[AFP]])-Tabla20[[#This Row],[sneto]]</f>
        <v>6188.25</v>
      </c>
      <c r="T806" s="40">
        <f>_xlfn.XLOOKUP(Tabla20[[#This Row],[COD]],TMES[COD],TMES[sneto])</f>
        <v>35003.919999999998</v>
      </c>
      <c r="U806" s="28" t="str">
        <f>_xlfn.XLOOKUP(Tabla20[[#This Row],[cedula]],Tabla11[Numero Documento],Tabla11[GEN])</f>
        <v>F</v>
      </c>
      <c r="V806" s="29" t="str">
        <f>_xlfn.XLOOKUP(Tabla20[[#This Row],[cedula]],TMODELO[Numero Documento],TMODELO[Lugar Funciones Codigo])</f>
        <v>01.83.03</v>
      </c>
    </row>
    <row r="807" spans="1:22" hidden="1">
      <c r="A807" s="38" t="s">
        <v>3052</v>
      </c>
      <c r="B807" s="38" t="s">
        <v>11</v>
      </c>
      <c r="C807" s="38" t="s">
        <v>3088</v>
      </c>
      <c r="D807" s="38" t="str">
        <f>Tabla20[[#This Row],[cedula]]&amp;Tabla20[[#This Row],[ctapresup]]</f>
        <v>002004409802.1.1.1.01</v>
      </c>
      <c r="E807" s="38" t="s">
        <v>1327</v>
      </c>
      <c r="F807" s="38" t="str">
        <f>_xlfn.XLOOKUP(Tabla20[[#This Row],[cedula]],TMODELO[Numero Documento],TMODELO[Empleado])</f>
        <v>FRANCISCA CABRERA REYNOSO DE BRITO</v>
      </c>
      <c r="G807" s="38" t="str">
        <f>_xlfn.XLOOKUP(Tabla20[[#This Row],[cedula]],TMODELO[Numero Documento],TMODELO[Cargo])</f>
        <v>ENC. SECCION CORRESPONDENCIA Y ARCHIVO</v>
      </c>
      <c r="H807" s="38" t="str">
        <f>_xlfn.XLOOKUP(Tabla20[[#This Row],[cedula]],TMODELO[Numero Documento],TMODELO[Lugar Funciones])</f>
        <v>VICEMINISTERIO DE PATRIMONIO CULTURAL</v>
      </c>
      <c r="I807" s="45" t="str">
        <f>_xlfn.XLOOKUP(Tabla20[[#This Row],[cedula]],TCARRERA[CEDULA],TCARRERA[CATEGORIA DEL SERVIDOR],"")</f>
        <v>CARRERA ADMINISTRATIVA</v>
      </c>
      <c r="J807" s="45" t="str">
        <f>Tabla20[[#This Row],[TIPO]]</f>
        <v>FIJO</v>
      </c>
      <c r="K80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7" s="24" t="str">
        <f>IF(Tabla20[[#This Row],[CARRERA]]="CARRERA ADMINISTRATIVA",Tabla20[[#This Row],[CARRERA]],Tabla20[[#This Row],[STATUS]])</f>
        <v>CARRERA ADMINISTRATIVA</v>
      </c>
      <c r="M807" s="35" t="str">
        <f>IF(Tabla20[[#This Row],[TIPO]]="Temporales",_xlfn.XLOOKUP(Tabla20[[#This Row],[NOMBRE Y APELLIDO]],TFECHAS[NOMBRE Y APELLIDO],TFECHAS[DESDE]),"")</f>
        <v/>
      </c>
      <c r="N807" s="35" t="str">
        <f>IF(Tabla20[[#This Row],[TIPO]]="Temporales",_xlfn.XLOOKUP(Tabla20[[#This Row],[NOMBRE Y APELLIDO]],TFECHAS[NOMBRE Y APELLIDO],TFECHAS[HASTA]),"")</f>
        <v/>
      </c>
      <c r="O807" s="39">
        <f>_xlfn.XLOOKUP(Tabla20[[#This Row],[COD]],TMES[COD],TMES[sbruto])</f>
        <v>45000</v>
      </c>
      <c r="P807" s="44">
        <f>_xlfn.XLOOKUP(Tabla20[[#This Row],[COD]],TMES[COD],TMES[ISR])</f>
        <v>1148.33</v>
      </c>
      <c r="Q807" s="40">
        <f>_xlfn.XLOOKUP(Tabla20[[#This Row],[COD]],TMES[COD],TMES[SFS])</f>
        <v>1368</v>
      </c>
      <c r="R807" s="40">
        <f>_xlfn.XLOOKUP(Tabla20[[#This Row],[COD]],TMES[COD],TMES[AFP])</f>
        <v>1291.5</v>
      </c>
      <c r="S807" s="40">
        <f>Tabla20[[#This Row],[sbruto]]-SUM(Tabla20[[#This Row],[ISR]:[AFP]])-Tabla20[[#This Row],[sneto]]</f>
        <v>5659</v>
      </c>
      <c r="T807" s="40">
        <f>_xlfn.XLOOKUP(Tabla20[[#This Row],[COD]],TMES[COD],TMES[sneto])</f>
        <v>35533.17</v>
      </c>
      <c r="U807" s="28" t="str">
        <f>_xlfn.XLOOKUP(Tabla20[[#This Row],[cedula]],Tabla11[Numero Documento],Tabla11[GEN])</f>
        <v>F</v>
      </c>
      <c r="V807" s="29" t="str">
        <f>_xlfn.XLOOKUP(Tabla20[[#This Row],[cedula]],TMODELO[Numero Documento],TMODELO[Lugar Funciones Codigo])</f>
        <v>01.83.03</v>
      </c>
    </row>
    <row r="808" spans="1:22" hidden="1">
      <c r="A808" s="38" t="s">
        <v>3052</v>
      </c>
      <c r="B808" s="38" t="s">
        <v>11</v>
      </c>
      <c r="C808" s="38" t="s">
        <v>3088</v>
      </c>
      <c r="D808" s="38" t="str">
        <f>Tabla20[[#This Row],[cedula]]&amp;Tabla20[[#This Row],[ctapresup]]</f>
        <v>001187606772.1.1.1.01</v>
      </c>
      <c r="E808" s="38" t="s">
        <v>2099</v>
      </c>
      <c r="F808" s="38" t="str">
        <f>_xlfn.XLOOKUP(Tabla20[[#This Row],[cedula]],TMODELO[Numero Documento],TMODELO[Empleado])</f>
        <v>FRANKLIN ALBERTO SANCHEZ</v>
      </c>
      <c r="G808" s="38" t="str">
        <f>_xlfn.XLOOKUP(Tabla20[[#This Row],[cedula]],TMODELO[Numero Documento],TMODELO[Cargo])</f>
        <v>RESTAURADOR</v>
      </c>
      <c r="H808" s="38" t="str">
        <f>_xlfn.XLOOKUP(Tabla20[[#This Row],[cedula]],TMODELO[Numero Documento],TMODELO[Lugar Funciones])</f>
        <v>VICEMINISTERIO DE PATRIMONIO CULTURAL</v>
      </c>
      <c r="I808" s="45" t="str">
        <f>_xlfn.XLOOKUP(Tabla20[[#This Row],[cedula]],TCARRERA[CEDULA],TCARRERA[CATEGORIA DEL SERVIDOR],"")</f>
        <v/>
      </c>
      <c r="J808" s="45" t="str">
        <f>Tabla20[[#This Row],[TIPO]]</f>
        <v>FIJO</v>
      </c>
      <c r="K80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08" s="24" t="str">
        <f>IF(Tabla20[[#This Row],[CARRERA]]="CARRERA ADMINISTRATIVA",Tabla20[[#This Row],[CARRERA]],Tabla20[[#This Row],[STATUS]])</f>
        <v>FIJO</v>
      </c>
      <c r="M808" s="35" t="str">
        <f>IF(Tabla20[[#This Row],[TIPO]]="Temporales",_xlfn.XLOOKUP(Tabla20[[#This Row],[NOMBRE Y APELLIDO]],TFECHAS[NOMBRE Y APELLIDO],TFECHAS[DESDE]),"")</f>
        <v/>
      </c>
      <c r="N808" s="35" t="str">
        <f>IF(Tabla20[[#This Row],[TIPO]]="Temporales",_xlfn.XLOOKUP(Tabla20[[#This Row],[NOMBRE Y APELLIDO]],TFECHAS[NOMBRE Y APELLIDO],TFECHAS[HASTA]),"")</f>
        <v/>
      </c>
      <c r="O808" s="39">
        <f>_xlfn.XLOOKUP(Tabla20[[#This Row],[COD]],TMES[COD],TMES[sbruto])</f>
        <v>45000</v>
      </c>
      <c r="P808" s="42">
        <f>_xlfn.XLOOKUP(Tabla20[[#This Row],[COD]],TMES[COD],TMES[ISR])</f>
        <v>1148.33</v>
      </c>
      <c r="Q808" s="40">
        <f>_xlfn.XLOOKUP(Tabla20[[#This Row],[COD]],TMES[COD],TMES[SFS])</f>
        <v>1368</v>
      </c>
      <c r="R808" s="40">
        <f>_xlfn.XLOOKUP(Tabla20[[#This Row],[COD]],TMES[COD],TMES[AFP])</f>
        <v>1291.5</v>
      </c>
      <c r="S808" s="40">
        <f>Tabla20[[#This Row],[sbruto]]-SUM(Tabla20[[#This Row],[ISR]:[AFP]])-Tabla20[[#This Row],[sneto]]</f>
        <v>12880.329999999998</v>
      </c>
      <c r="T808" s="40">
        <f>_xlfn.XLOOKUP(Tabla20[[#This Row],[COD]],TMES[COD],TMES[sneto])</f>
        <v>28311.84</v>
      </c>
      <c r="U808" s="28" t="str">
        <f>_xlfn.XLOOKUP(Tabla20[[#This Row],[cedula]],Tabla11[Numero Documento],Tabla11[GEN])</f>
        <v>M</v>
      </c>
      <c r="V808" s="29" t="str">
        <f>_xlfn.XLOOKUP(Tabla20[[#This Row],[cedula]],TMODELO[Numero Documento],TMODELO[Lugar Funciones Codigo])</f>
        <v>01.83.03</v>
      </c>
    </row>
    <row r="809" spans="1:22" hidden="1">
      <c r="A809" s="38" t="s">
        <v>3052</v>
      </c>
      <c r="B809" s="38" t="s">
        <v>11</v>
      </c>
      <c r="C809" s="38" t="s">
        <v>3088</v>
      </c>
      <c r="D809" s="38" t="str">
        <f>Tabla20[[#This Row],[cedula]]&amp;Tabla20[[#This Row],[ctapresup]]</f>
        <v>001003604522.1.1.1.01</v>
      </c>
      <c r="E809" s="38" t="s">
        <v>1341</v>
      </c>
      <c r="F809" s="38" t="str">
        <f>_xlfn.XLOOKUP(Tabla20[[#This Row],[cedula]],TMODELO[Numero Documento],TMODELO[Empleado])</f>
        <v>JULIO CARRERA GERONIMO</v>
      </c>
      <c r="G809" s="38" t="str">
        <f>_xlfn.XLOOKUP(Tabla20[[#This Row],[cedula]],TMODELO[Numero Documento],TMODELO[Cargo])</f>
        <v>ENC. SEC. RESTAURACION FOTOGRA</v>
      </c>
      <c r="H809" s="38" t="str">
        <f>_xlfn.XLOOKUP(Tabla20[[#This Row],[cedula]],TMODELO[Numero Documento],TMODELO[Lugar Funciones])</f>
        <v>VICEMINISTERIO DE PATRIMONIO CULTURAL</v>
      </c>
      <c r="I809" s="45" t="str">
        <f>_xlfn.XLOOKUP(Tabla20[[#This Row],[cedula]],TCARRERA[CEDULA],TCARRERA[CATEGORIA DEL SERVIDOR],"")</f>
        <v>CARRERA ADMINISTRATIVA</v>
      </c>
      <c r="J809" s="45" t="str">
        <f>Tabla20[[#This Row],[TIPO]]</f>
        <v>FIJO</v>
      </c>
      <c r="K809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9" s="24" t="str">
        <f>IF(Tabla20[[#This Row],[CARRERA]]="CARRERA ADMINISTRATIVA",Tabla20[[#This Row],[CARRERA]],Tabla20[[#This Row],[STATUS]])</f>
        <v>CARRERA ADMINISTRATIVA</v>
      </c>
      <c r="M809" s="35" t="str">
        <f>IF(Tabla20[[#This Row],[TIPO]]="Temporales",_xlfn.XLOOKUP(Tabla20[[#This Row],[NOMBRE Y APELLIDO]],TFECHAS[NOMBRE Y APELLIDO],TFECHAS[DESDE]),"")</f>
        <v/>
      </c>
      <c r="N809" s="35" t="str">
        <f>IF(Tabla20[[#This Row],[TIPO]]="Temporales",_xlfn.XLOOKUP(Tabla20[[#This Row],[NOMBRE Y APELLIDO]],TFECHAS[NOMBRE Y APELLIDO],TFECHAS[HASTA]),"")</f>
        <v/>
      </c>
      <c r="O809" s="39">
        <f>_xlfn.XLOOKUP(Tabla20[[#This Row],[COD]],TMES[COD],TMES[sbruto])</f>
        <v>45000</v>
      </c>
      <c r="P809" s="41">
        <f>_xlfn.XLOOKUP(Tabla20[[#This Row],[COD]],TMES[COD],TMES[ISR])</f>
        <v>1148.33</v>
      </c>
      <c r="Q809" s="40">
        <f>_xlfn.XLOOKUP(Tabla20[[#This Row],[COD]],TMES[COD],TMES[SFS])</f>
        <v>1368</v>
      </c>
      <c r="R809" s="40">
        <f>_xlfn.XLOOKUP(Tabla20[[#This Row],[COD]],TMES[COD],TMES[AFP])</f>
        <v>1291.5</v>
      </c>
      <c r="S809" s="40">
        <f>Tabla20[[#This Row],[sbruto]]-SUM(Tabla20[[#This Row],[ISR]:[AFP]])-Tabla20[[#This Row],[sneto]]</f>
        <v>1621</v>
      </c>
      <c r="T809" s="40">
        <f>_xlfn.XLOOKUP(Tabla20[[#This Row],[COD]],TMES[COD],TMES[sneto])</f>
        <v>39571.17</v>
      </c>
      <c r="U809" s="28" t="str">
        <f>_xlfn.XLOOKUP(Tabla20[[#This Row],[cedula]],Tabla11[Numero Documento],Tabla11[GEN])</f>
        <v>M</v>
      </c>
      <c r="V809" s="29" t="str">
        <f>_xlfn.XLOOKUP(Tabla20[[#This Row],[cedula]],TMODELO[Numero Documento],TMODELO[Lugar Funciones Codigo])</f>
        <v>01.83.03</v>
      </c>
    </row>
    <row r="810" spans="1:22" hidden="1">
      <c r="A810" s="38" t="s">
        <v>3052</v>
      </c>
      <c r="B810" s="38" t="s">
        <v>11</v>
      </c>
      <c r="C810" s="38" t="s">
        <v>3088</v>
      </c>
      <c r="D810" s="38" t="str">
        <f>Tabla20[[#This Row],[cedula]]&amp;Tabla20[[#This Row],[ctapresup]]</f>
        <v>001038541052.1.1.1.01</v>
      </c>
      <c r="E810" s="38" t="s">
        <v>1351</v>
      </c>
      <c r="F810" s="38" t="str">
        <f>_xlfn.XLOOKUP(Tabla20[[#This Row],[cedula]],TMODELO[Numero Documento],TMODELO[Empleado])</f>
        <v>MAIRA MEJIA MELO</v>
      </c>
      <c r="G810" s="38" t="str">
        <f>_xlfn.XLOOKUP(Tabla20[[#This Row],[cedula]],TMODELO[Numero Documento],TMODELO[Cargo])</f>
        <v>ENC. FILMOTECA</v>
      </c>
      <c r="H810" s="38" t="str">
        <f>_xlfn.XLOOKUP(Tabla20[[#This Row],[cedula]],TMODELO[Numero Documento],TMODELO[Lugar Funciones])</f>
        <v>VICEMINISTERIO DE PATRIMONIO CULTURAL</v>
      </c>
      <c r="I810" s="45" t="str">
        <f>_xlfn.XLOOKUP(Tabla20[[#This Row],[cedula]],TCARRERA[CEDULA],TCARRERA[CATEGORIA DEL SERVIDOR],"")</f>
        <v>CARRERA ADMINISTRATIVA</v>
      </c>
      <c r="J810" s="45" t="str">
        <f>Tabla20[[#This Row],[TIPO]]</f>
        <v>FIJO</v>
      </c>
      <c r="K810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0" s="24" t="str">
        <f>IF(Tabla20[[#This Row],[CARRERA]]="CARRERA ADMINISTRATIVA",Tabla20[[#This Row],[CARRERA]],Tabla20[[#This Row],[STATUS]])</f>
        <v>CARRERA ADMINISTRATIVA</v>
      </c>
      <c r="M810" s="35" t="str">
        <f>IF(Tabla20[[#This Row],[TIPO]]="Temporales",_xlfn.XLOOKUP(Tabla20[[#This Row],[NOMBRE Y APELLIDO]],TFECHAS[NOMBRE Y APELLIDO],TFECHAS[DESDE]),"")</f>
        <v/>
      </c>
      <c r="N810" s="35" t="str">
        <f>IF(Tabla20[[#This Row],[TIPO]]="Temporales",_xlfn.XLOOKUP(Tabla20[[#This Row],[NOMBRE Y APELLIDO]],TFECHAS[NOMBRE Y APELLIDO],TFECHAS[HASTA]),"")</f>
        <v/>
      </c>
      <c r="O810" s="39">
        <f>_xlfn.XLOOKUP(Tabla20[[#This Row],[COD]],TMES[COD],TMES[sbruto])</f>
        <v>45000</v>
      </c>
      <c r="P810" s="41">
        <f>_xlfn.XLOOKUP(Tabla20[[#This Row],[COD]],TMES[COD],TMES[ISR])</f>
        <v>1148.33</v>
      </c>
      <c r="Q810" s="40">
        <f>_xlfn.XLOOKUP(Tabla20[[#This Row],[COD]],TMES[COD],TMES[SFS])</f>
        <v>1368</v>
      </c>
      <c r="R810" s="40">
        <f>_xlfn.XLOOKUP(Tabla20[[#This Row],[COD]],TMES[COD],TMES[AFP])</f>
        <v>1291.5</v>
      </c>
      <c r="S810" s="40">
        <f>Tabla20[[#This Row],[sbruto]]-SUM(Tabla20[[#This Row],[ISR]:[AFP]])-Tabla20[[#This Row],[sneto]]</f>
        <v>18542.629999999997</v>
      </c>
      <c r="T810" s="40">
        <f>_xlfn.XLOOKUP(Tabla20[[#This Row],[COD]],TMES[COD],TMES[sneto])</f>
        <v>22649.54</v>
      </c>
      <c r="U810" s="28" t="str">
        <f>_xlfn.XLOOKUP(Tabla20[[#This Row],[cedula]],Tabla11[Numero Documento],Tabla11[GEN])</f>
        <v>F</v>
      </c>
      <c r="V810" s="29" t="str">
        <f>_xlfn.XLOOKUP(Tabla20[[#This Row],[cedula]],TMODELO[Numero Documento],TMODELO[Lugar Funciones Codigo])</f>
        <v>01.83.03</v>
      </c>
    </row>
    <row r="811" spans="1:22" hidden="1">
      <c r="A811" s="38" t="s">
        <v>3052</v>
      </c>
      <c r="B811" s="38" t="s">
        <v>11</v>
      </c>
      <c r="C811" s="38" t="s">
        <v>3088</v>
      </c>
      <c r="D811" s="38" t="str">
        <f>Tabla20[[#This Row],[cedula]]&amp;Tabla20[[#This Row],[ctapresup]]</f>
        <v>001036030152.1.1.1.01</v>
      </c>
      <c r="E811" s="38" t="s">
        <v>2180</v>
      </c>
      <c r="F811" s="38" t="str">
        <f>_xlfn.XLOOKUP(Tabla20[[#This Row],[cedula]],TMODELO[Numero Documento],TMODELO[Empleado])</f>
        <v>MARCOS HENRIQUEZ HEREDIA</v>
      </c>
      <c r="G811" s="38" t="str">
        <f>_xlfn.XLOOKUP(Tabla20[[#This Row],[cedula]],TMODELO[Numero Documento],TMODELO[Cargo])</f>
        <v>RESTAURADOR</v>
      </c>
      <c r="H811" s="38" t="str">
        <f>_xlfn.XLOOKUP(Tabla20[[#This Row],[cedula]],TMODELO[Numero Documento],TMODELO[Lugar Funciones])</f>
        <v>VICEMINISTERIO DE PATRIMONIO CULTURAL</v>
      </c>
      <c r="I811" s="45" t="str">
        <f>_xlfn.XLOOKUP(Tabla20[[#This Row],[cedula]],TCARRERA[CEDULA],TCARRERA[CATEGORIA DEL SERVIDOR],"")</f>
        <v/>
      </c>
      <c r="J811" s="45" t="str">
        <f>Tabla20[[#This Row],[TIPO]]</f>
        <v>FIJO</v>
      </c>
      <c r="K8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11" s="24" t="str">
        <f>IF(Tabla20[[#This Row],[CARRERA]]="CARRERA ADMINISTRATIVA",Tabla20[[#This Row],[CARRERA]],Tabla20[[#This Row],[STATUS]])</f>
        <v>FIJO</v>
      </c>
      <c r="M811" s="35" t="str">
        <f>IF(Tabla20[[#This Row],[TIPO]]="Temporales",_xlfn.XLOOKUP(Tabla20[[#This Row],[NOMBRE Y APELLIDO]],TFECHAS[NOMBRE Y APELLIDO],TFECHAS[DESDE]),"")</f>
        <v/>
      </c>
      <c r="N811" s="35" t="str">
        <f>IF(Tabla20[[#This Row],[TIPO]]="Temporales",_xlfn.XLOOKUP(Tabla20[[#This Row],[NOMBRE Y APELLIDO]],TFECHAS[NOMBRE Y APELLIDO],TFECHAS[HASTA]),"")</f>
        <v/>
      </c>
      <c r="O811" s="39">
        <f>_xlfn.XLOOKUP(Tabla20[[#This Row],[COD]],TMES[COD],TMES[sbruto])</f>
        <v>45000</v>
      </c>
      <c r="P811" s="42">
        <f>_xlfn.XLOOKUP(Tabla20[[#This Row],[COD]],TMES[COD],TMES[ISR])</f>
        <v>1148.33</v>
      </c>
      <c r="Q811" s="40">
        <f>_xlfn.XLOOKUP(Tabla20[[#This Row],[COD]],TMES[COD],TMES[SFS])</f>
        <v>1368</v>
      </c>
      <c r="R811" s="40">
        <f>_xlfn.XLOOKUP(Tabla20[[#This Row],[COD]],TMES[COD],TMES[AFP])</f>
        <v>1291.5</v>
      </c>
      <c r="S811" s="40">
        <f>Tabla20[[#This Row],[sbruto]]-SUM(Tabla20[[#This Row],[ISR]:[AFP]])-Tabla20[[#This Row],[sneto]]</f>
        <v>17190.55</v>
      </c>
      <c r="T811" s="40">
        <f>_xlfn.XLOOKUP(Tabla20[[#This Row],[COD]],TMES[COD],TMES[sneto])</f>
        <v>24001.62</v>
      </c>
      <c r="U811" s="28" t="str">
        <f>_xlfn.XLOOKUP(Tabla20[[#This Row],[cedula]],Tabla11[Numero Documento],Tabla11[GEN])</f>
        <v>M</v>
      </c>
      <c r="V811" s="29" t="str">
        <f>_xlfn.XLOOKUP(Tabla20[[#This Row],[cedula]],TMODELO[Numero Documento],TMODELO[Lugar Funciones Codigo])</f>
        <v>01.83.03</v>
      </c>
    </row>
    <row r="812" spans="1:22" hidden="1">
      <c r="A812" s="38" t="s">
        <v>3052</v>
      </c>
      <c r="B812" s="38" t="s">
        <v>11</v>
      </c>
      <c r="C812" s="38" t="s">
        <v>3088</v>
      </c>
      <c r="D812" s="38" t="str">
        <f>Tabla20[[#This Row],[cedula]]&amp;Tabla20[[#This Row],[ctapresup]]</f>
        <v>001007875482.1.1.1.01</v>
      </c>
      <c r="E812" s="38" t="s">
        <v>1352</v>
      </c>
      <c r="F812" s="38" t="str">
        <f>_xlfn.XLOOKUP(Tabla20[[#This Row],[cedula]],TMODELO[Numero Documento],TMODELO[Empleado])</f>
        <v>MARGARITA ROSARIO</v>
      </c>
      <c r="G812" s="38" t="str">
        <f>_xlfn.XLOOKUP(Tabla20[[#This Row],[cedula]],TMODELO[Numero Documento],TMODELO[Cargo])</f>
        <v>TECNICO DE RESTAURACION</v>
      </c>
      <c r="H812" s="38" t="str">
        <f>_xlfn.XLOOKUP(Tabla20[[#This Row],[cedula]],TMODELO[Numero Documento],TMODELO[Lugar Funciones])</f>
        <v>VICEMINISTERIO DE PATRIMONIO CULTURAL</v>
      </c>
      <c r="I812" s="45" t="str">
        <f>_xlfn.XLOOKUP(Tabla20[[#This Row],[cedula]],TCARRERA[CEDULA],TCARRERA[CATEGORIA DEL SERVIDOR],"")</f>
        <v>CARRERA ADMINISTRATIVA</v>
      </c>
      <c r="J812" s="45" t="str">
        <f>Tabla20[[#This Row],[TIPO]]</f>
        <v>FIJO</v>
      </c>
      <c r="K812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2" s="24" t="str">
        <f>IF(Tabla20[[#This Row],[CARRERA]]="CARRERA ADMINISTRATIVA",Tabla20[[#This Row],[CARRERA]],Tabla20[[#This Row],[STATUS]])</f>
        <v>CARRERA ADMINISTRATIVA</v>
      </c>
      <c r="M812" s="35" t="str">
        <f>IF(Tabla20[[#This Row],[TIPO]]="Temporales",_xlfn.XLOOKUP(Tabla20[[#This Row],[NOMBRE Y APELLIDO]],TFECHAS[NOMBRE Y APELLIDO],TFECHAS[DESDE]),"")</f>
        <v/>
      </c>
      <c r="N812" s="35" t="str">
        <f>IF(Tabla20[[#This Row],[TIPO]]="Temporales",_xlfn.XLOOKUP(Tabla20[[#This Row],[NOMBRE Y APELLIDO]],TFECHAS[NOMBRE Y APELLIDO],TFECHAS[HASTA]),"")</f>
        <v/>
      </c>
      <c r="O812" s="39">
        <f>_xlfn.XLOOKUP(Tabla20[[#This Row],[COD]],TMES[COD],TMES[sbruto])</f>
        <v>45000</v>
      </c>
      <c r="P812" s="41">
        <f>_xlfn.XLOOKUP(Tabla20[[#This Row],[COD]],TMES[COD],TMES[ISR])</f>
        <v>1148.33</v>
      </c>
      <c r="Q812" s="40">
        <f>_xlfn.XLOOKUP(Tabla20[[#This Row],[COD]],TMES[COD],TMES[SFS])</f>
        <v>1368</v>
      </c>
      <c r="R812" s="40">
        <f>_xlfn.XLOOKUP(Tabla20[[#This Row],[COD]],TMES[COD],TMES[AFP])</f>
        <v>1291.5</v>
      </c>
      <c r="S812" s="40">
        <f>Tabla20[[#This Row],[sbruto]]-SUM(Tabla20[[#This Row],[ISR]:[AFP]])-Tabla20[[#This Row],[sneto]]</f>
        <v>27893.42</v>
      </c>
      <c r="T812" s="40">
        <f>_xlfn.XLOOKUP(Tabla20[[#This Row],[COD]],TMES[COD],TMES[sneto])</f>
        <v>13298.75</v>
      </c>
      <c r="U812" s="28" t="str">
        <f>_xlfn.XLOOKUP(Tabla20[[#This Row],[cedula]],Tabla11[Numero Documento],Tabla11[GEN])</f>
        <v>F</v>
      </c>
      <c r="V812" s="29" t="str">
        <f>_xlfn.XLOOKUP(Tabla20[[#This Row],[cedula]],TMODELO[Numero Documento],TMODELO[Lugar Funciones Codigo])</f>
        <v>01.83.03</v>
      </c>
    </row>
    <row r="813" spans="1:22" hidden="1">
      <c r="A813" s="38" t="s">
        <v>3052</v>
      </c>
      <c r="B813" s="38" t="s">
        <v>11</v>
      </c>
      <c r="C813" s="38" t="s">
        <v>3088</v>
      </c>
      <c r="D813" s="38" t="str">
        <f>Tabla20[[#This Row],[cedula]]&amp;Tabla20[[#This Row],[ctapresup]]</f>
        <v>001129464392.1.1.1.01</v>
      </c>
      <c r="E813" s="38" t="s">
        <v>1365</v>
      </c>
      <c r="F813" s="38" t="str">
        <f>_xlfn.XLOOKUP(Tabla20[[#This Row],[cedula]],TMODELO[Numero Documento],TMODELO[Empleado])</f>
        <v>MONICA VASQUEZ GONZALEZ</v>
      </c>
      <c r="G813" s="38" t="str">
        <f>_xlfn.XLOOKUP(Tabla20[[#This Row],[cedula]],TMODELO[Numero Documento],TMODELO[Cargo])</f>
        <v>ENCARGADA DE DIGITACION</v>
      </c>
      <c r="H813" s="38" t="str">
        <f>_xlfn.XLOOKUP(Tabla20[[#This Row],[cedula]],TMODELO[Numero Documento],TMODELO[Lugar Funciones])</f>
        <v>VICEMINISTERIO DE PATRIMONIO CULTURAL</v>
      </c>
      <c r="I813" s="45" t="str">
        <f>_xlfn.XLOOKUP(Tabla20[[#This Row],[cedula]],TCARRERA[CEDULA],TCARRERA[CATEGORIA DEL SERVIDOR],"")</f>
        <v>CARRERA ADMINISTRATIVA</v>
      </c>
      <c r="J813" s="45" t="str">
        <f>Tabla20[[#This Row],[TIPO]]</f>
        <v>FIJO</v>
      </c>
      <c r="K81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3" s="24" t="str">
        <f>IF(Tabla20[[#This Row],[CARRERA]]="CARRERA ADMINISTRATIVA",Tabla20[[#This Row],[CARRERA]],Tabla20[[#This Row],[STATUS]])</f>
        <v>CARRERA ADMINISTRATIVA</v>
      </c>
      <c r="M813" s="35" t="str">
        <f>IF(Tabla20[[#This Row],[TIPO]]="Temporales",_xlfn.XLOOKUP(Tabla20[[#This Row],[NOMBRE Y APELLIDO]],TFECHAS[NOMBRE Y APELLIDO],TFECHAS[DESDE]),"")</f>
        <v/>
      </c>
      <c r="N813" s="35" t="str">
        <f>IF(Tabla20[[#This Row],[TIPO]]="Temporales",_xlfn.XLOOKUP(Tabla20[[#This Row],[NOMBRE Y APELLIDO]],TFECHAS[NOMBRE Y APELLIDO],TFECHAS[HASTA]),"")</f>
        <v/>
      </c>
      <c r="O813" s="39">
        <f>_xlfn.XLOOKUP(Tabla20[[#This Row],[COD]],TMES[COD],TMES[sbruto])</f>
        <v>45000</v>
      </c>
      <c r="P813" s="41">
        <f>_xlfn.XLOOKUP(Tabla20[[#This Row],[COD]],TMES[COD],TMES[ISR])</f>
        <v>1148.33</v>
      </c>
      <c r="Q813" s="40">
        <f>_xlfn.XLOOKUP(Tabla20[[#This Row],[COD]],TMES[COD],TMES[SFS])</f>
        <v>1368</v>
      </c>
      <c r="R813" s="40">
        <f>_xlfn.XLOOKUP(Tabla20[[#This Row],[COD]],TMES[COD],TMES[AFP])</f>
        <v>1291.5</v>
      </c>
      <c r="S813" s="40">
        <f>Tabla20[[#This Row],[sbruto]]-SUM(Tabla20[[#This Row],[ISR]:[AFP]])-Tabla20[[#This Row],[sneto]]</f>
        <v>32516.799999999996</v>
      </c>
      <c r="T813" s="40">
        <f>_xlfn.XLOOKUP(Tabla20[[#This Row],[COD]],TMES[COD],TMES[sneto])</f>
        <v>8675.3700000000008</v>
      </c>
      <c r="U813" s="28" t="str">
        <f>_xlfn.XLOOKUP(Tabla20[[#This Row],[cedula]],Tabla11[Numero Documento],Tabla11[GEN])</f>
        <v>F</v>
      </c>
      <c r="V813" s="29" t="str">
        <f>_xlfn.XLOOKUP(Tabla20[[#This Row],[cedula]],TMODELO[Numero Documento],TMODELO[Lugar Funciones Codigo])</f>
        <v>01.83.03</v>
      </c>
    </row>
    <row r="814" spans="1:22" hidden="1">
      <c r="A814" s="38" t="s">
        <v>3052</v>
      </c>
      <c r="B814" s="38" t="s">
        <v>11</v>
      </c>
      <c r="C814" s="38" t="s">
        <v>3088</v>
      </c>
      <c r="D814" s="38" t="str">
        <f>Tabla20[[#This Row],[cedula]]&amp;Tabla20[[#This Row],[ctapresup]]</f>
        <v>003003272772.1.1.1.01</v>
      </c>
      <c r="E814" s="38" t="s">
        <v>1369</v>
      </c>
      <c r="F814" s="38" t="str">
        <f>_xlfn.XLOOKUP(Tabla20[[#This Row],[cedula]],TMODELO[Numero Documento],TMODELO[Empleado])</f>
        <v>ORISTELIA ARIAS MOSCAT</v>
      </c>
      <c r="G814" s="38" t="str">
        <f>_xlfn.XLOOKUP(Tabla20[[#This Row],[cedula]],TMODELO[Numero Documento],TMODELO[Cargo])</f>
        <v>ENC. CONTROL DE CALIDAD</v>
      </c>
      <c r="H814" s="38" t="str">
        <f>_xlfn.XLOOKUP(Tabla20[[#This Row],[cedula]],TMODELO[Numero Documento],TMODELO[Lugar Funciones])</f>
        <v>VICEMINISTERIO DE PATRIMONIO CULTURAL</v>
      </c>
      <c r="I814" s="45" t="str">
        <f>_xlfn.XLOOKUP(Tabla20[[#This Row],[cedula]],TCARRERA[CEDULA],TCARRERA[CATEGORIA DEL SERVIDOR],"")</f>
        <v>CARRERA ADMINISTRATIVA</v>
      </c>
      <c r="J814" s="45" t="str">
        <f>Tabla20[[#This Row],[TIPO]]</f>
        <v>FIJO</v>
      </c>
      <c r="K814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4" s="24" t="str">
        <f>IF(Tabla20[[#This Row],[CARRERA]]="CARRERA ADMINISTRATIVA",Tabla20[[#This Row],[CARRERA]],Tabla20[[#This Row],[STATUS]])</f>
        <v>CARRERA ADMINISTRATIVA</v>
      </c>
      <c r="M814" s="35" t="str">
        <f>IF(Tabla20[[#This Row],[TIPO]]="Temporales",_xlfn.XLOOKUP(Tabla20[[#This Row],[NOMBRE Y APELLIDO]],TFECHAS[NOMBRE Y APELLIDO],TFECHAS[DESDE]),"")</f>
        <v/>
      </c>
      <c r="N814" s="35" t="str">
        <f>IF(Tabla20[[#This Row],[TIPO]]="Temporales",_xlfn.XLOOKUP(Tabla20[[#This Row],[NOMBRE Y APELLIDO]],TFECHAS[NOMBRE Y APELLIDO],TFECHAS[HASTA]),"")</f>
        <v/>
      </c>
      <c r="O814" s="39">
        <f>_xlfn.XLOOKUP(Tabla20[[#This Row],[COD]],TMES[COD],TMES[sbruto])</f>
        <v>45000</v>
      </c>
      <c r="P814" s="44">
        <f>_xlfn.XLOOKUP(Tabla20[[#This Row],[COD]],TMES[COD],TMES[ISR])</f>
        <v>1148.33</v>
      </c>
      <c r="Q814" s="40">
        <f>_xlfn.XLOOKUP(Tabla20[[#This Row],[COD]],TMES[COD],TMES[SFS])</f>
        <v>1368</v>
      </c>
      <c r="R814" s="40">
        <f>_xlfn.XLOOKUP(Tabla20[[#This Row],[COD]],TMES[COD],TMES[AFP])</f>
        <v>1291.5</v>
      </c>
      <c r="S814" s="40">
        <f>Tabla20[[#This Row],[sbruto]]-SUM(Tabla20[[#This Row],[ISR]:[AFP]])-Tabla20[[#This Row],[sneto]]</f>
        <v>21899.67</v>
      </c>
      <c r="T814" s="40">
        <f>_xlfn.XLOOKUP(Tabla20[[#This Row],[COD]],TMES[COD],TMES[sneto])</f>
        <v>19292.5</v>
      </c>
      <c r="U814" s="28" t="str">
        <f>_xlfn.XLOOKUP(Tabla20[[#This Row],[cedula]],Tabla11[Numero Documento],Tabla11[GEN])</f>
        <v>F</v>
      </c>
      <c r="V814" s="29" t="str">
        <f>_xlfn.XLOOKUP(Tabla20[[#This Row],[cedula]],TMODELO[Numero Documento],TMODELO[Lugar Funciones Codigo])</f>
        <v>01.83.03</v>
      </c>
    </row>
    <row r="815" spans="1:22" hidden="1">
      <c r="A815" s="38" t="s">
        <v>3052</v>
      </c>
      <c r="B815" s="38" t="s">
        <v>11</v>
      </c>
      <c r="C815" s="38" t="s">
        <v>3088</v>
      </c>
      <c r="D815" s="38" t="str">
        <f>Tabla20[[#This Row],[cedula]]&amp;Tabla20[[#This Row],[ctapresup]]</f>
        <v>001054582362.1.1.1.01</v>
      </c>
      <c r="E815" s="38" t="s">
        <v>1386</v>
      </c>
      <c r="F815" s="38" t="str">
        <f>_xlfn.XLOOKUP(Tabla20[[#This Row],[cedula]],TMODELO[Numero Documento],TMODELO[Empleado])</f>
        <v>WENDY MERCEDES DEL VALLE ESPINAL</v>
      </c>
      <c r="G815" s="38" t="str">
        <f>_xlfn.XLOOKUP(Tabla20[[#This Row],[cedula]],TMODELO[Numero Documento],TMODELO[Cargo])</f>
        <v>ASISTENTE</v>
      </c>
      <c r="H815" s="38" t="str">
        <f>_xlfn.XLOOKUP(Tabla20[[#This Row],[cedula]],TMODELO[Numero Documento],TMODELO[Lugar Funciones])</f>
        <v>VICEMINISTERIO DE PATRIMONIO CULTURAL</v>
      </c>
      <c r="I815" s="45" t="str">
        <f>_xlfn.XLOOKUP(Tabla20[[#This Row],[cedula]],TCARRERA[CEDULA],TCARRERA[CATEGORIA DEL SERVIDOR],"")</f>
        <v>CARRERA ADMINISTRATIVA</v>
      </c>
      <c r="J815" s="45" t="str">
        <f>Tabla20[[#This Row],[TIPO]]</f>
        <v>FIJO</v>
      </c>
      <c r="K81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15" s="24" t="str">
        <f>IF(Tabla20[[#This Row],[CARRERA]]="CARRERA ADMINISTRATIVA",Tabla20[[#This Row],[CARRERA]],Tabla20[[#This Row],[STATUS]])</f>
        <v>CARRERA ADMINISTRATIVA</v>
      </c>
      <c r="M815" s="35" t="str">
        <f>IF(Tabla20[[#This Row],[TIPO]]="Temporales",_xlfn.XLOOKUP(Tabla20[[#This Row],[NOMBRE Y APELLIDO]],TFECHAS[NOMBRE Y APELLIDO],TFECHAS[DESDE]),"")</f>
        <v/>
      </c>
      <c r="N815" s="35" t="str">
        <f>IF(Tabla20[[#This Row],[TIPO]]="Temporales",_xlfn.XLOOKUP(Tabla20[[#This Row],[NOMBRE Y APELLIDO]],TFECHAS[NOMBRE Y APELLIDO],TFECHAS[HASTA]),"")</f>
        <v/>
      </c>
      <c r="O815" s="39">
        <f>_xlfn.XLOOKUP(Tabla20[[#This Row],[COD]],TMES[COD],TMES[sbruto])</f>
        <v>45000</v>
      </c>
      <c r="P815" s="44">
        <f>_xlfn.XLOOKUP(Tabla20[[#This Row],[COD]],TMES[COD],TMES[ISR])</f>
        <v>921.46</v>
      </c>
      <c r="Q815" s="42">
        <f>_xlfn.XLOOKUP(Tabla20[[#This Row],[COD]],TMES[COD],TMES[SFS])</f>
        <v>1368</v>
      </c>
      <c r="R815" s="42">
        <f>_xlfn.XLOOKUP(Tabla20[[#This Row],[COD]],TMES[COD],TMES[AFP])</f>
        <v>1291.5</v>
      </c>
      <c r="S815" s="40">
        <f>Tabla20[[#This Row],[sbruto]]-SUM(Tabla20[[#This Row],[ISR]:[AFP]])-Tabla20[[#This Row],[sneto]]</f>
        <v>6833.4500000000044</v>
      </c>
      <c r="T815" s="42">
        <f>_xlfn.XLOOKUP(Tabla20[[#This Row],[COD]],TMES[COD],TMES[sneto])</f>
        <v>34585.589999999997</v>
      </c>
      <c r="U815" s="28" t="str">
        <f>_xlfn.XLOOKUP(Tabla20[[#This Row],[cedula]],Tabla11[Numero Documento],Tabla11[GEN])</f>
        <v>F</v>
      </c>
      <c r="V815" s="29" t="str">
        <f>_xlfn.XLOOKUP(Tabla20[[#This Row],[cedula]],TMODELO[Numero Documento],TMODELO[Lugar Funciones Codigo])</f>
        <v>01.83.03</v>
      </c>
    </row>
    <row r="816" spans="1:22" hidden="1">
      <c r="A816" s="38" t="s">
        <v>3052</v>
      </c>
      <c r="B816" s="38" t="s">
        <v>11</v>
      </c>
      <c r="C816" s="38" t="s">
        <v>3088</v>
      </c>
      <c r="D816" s="38" t="str">
        <f>Tabla20[[#This Row],[cedula]]&amp;Tabla20[[#This Row],[ctapresup]]</f>
        <v>003006207882.1.1.1.01</v>
      </c>
      <c r="E816" s="38" t="s">
        <v>2145</v>
      </c>
      <c r="F816" s="38" t="str">
        <f>_xlfn.XLOOKUP(Tabla20[[#This Row],[cedula]],TMODELO[Numero Documento],TMODELO[Empleado])</f>
        <v>JUAN ANIBAL PERALTA PEREZ</v>
      </c>
      <c r="G816" s="38" t="str">
        <f>_xlfn.XLOOKUP(Tabla20[[#This Row],[cedula]],TMODELO[Numero Documento],TMODELO[Cargo])</f>
        <v>CHOFER</v>
      </c>
      <c r="H816" s="38" t="str">
        <f>_xlfn.XLOOKUP(Tabla20[[#This Row],[cedula]],TMODELO[Numero Documento],TMODELO[Lugar Funciones])</f>
        <v>VICEMINISTERIO DE PATRIMONIO CULTURAL</v>
      </c>
      <c r="I816" s="45" t="str">
        <f>_xlfn.XLOOKUP(Tabla20[[#This Row],[cedula]],TCARRERA[CEDULA],TCARRERA[CATEGORIA DEL SERVIDOR],"")</f>
        <v/>
      </c>
      <c r="J816" s="45" t="str">
        <f>Tabla20[[#This Row],[TIPO]]</f>
        <v>FIJO</v>
      </c>
      <c r="K81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16" s="24" t="str">
        <f>IF(Tabla20[[#This Row],[CARRERA]]="CARRERA ADMINISTRATIVA",Tabla20[[#This Row],[CARRERA]],Tabla20[[#This Row],[STATUS]])</f>
        <v>ESTATUTO SIMPLIFICADO</v>
      </c>
      <c r="M816" s="35" t="str">
        <f>IF(Tabla20[[#This Row],[TIPO]]="Temporales",_xlfn.XLOOKUP(Tabla20[[#This Row],[NOMBRE Y APELLIDO]],TFECHAS[NOMBRE Y APELLIDO],TFECHAS[DESDE]),"")</f>
        <v/>
      </c>
      <c r="N816" s="35" t="str">
        <f>IF(Tabla20[[#This Row],[TIPO]]="Temporales",_xlfn.XLOOKUP(Tabla20[[#This Row],[NOMBRE Y APELLIDO]],TFECHAS[NOMBRE Y APELLIDO],TFECHAS[HASTA]),"")</f>
        <v/>
      </c>
      <c r="O816" s="39">
        <f>_xlfn.XLOOKUP(Tabla20[[#This Row],[COD]],TMES[COD],TMES[sbruto])</f>
        <v>30000</v>
      </c>
      <c r="P816" s="44">
        <f>_xlfn.XLOOKUP(Tabla20[[#This Row],[COD]],TMES[COD],TMES[ISR])</f>
        <v>0</v>
      </c>
      <c r="Q816" s="40">
        <f>_xlfn.XLOOKUP(Tabla20[[#This Row],[COD]],TMES[COD],TMES[SFS])</f>
        <v>912</v>
      </c>
      <c r="R816" s="40">
        <f>_xlfn.XLOOKUP(Tabla20[[#This Row],[COD]],TMES[COD],TMES[AFP])</f>
        <v>861</v>
      </c>
      <c r="S816" s="40">
        <f>Tabla20[[#This Row],[sbruto]]-SUM(Tabla20[[#This Row],[ISR]:[AFP]])-Tabla20[[#This Row],[sneto]]</f>
        <v>25</v>
      </c>
      <c r="T816" s="40">
        <f>_xlfn.XLOOKUP(Tabla20[[#This Row],[COD]],TMES[COD],TMES[sneto])</f>
        <v>28202</v>
      </c>
      <c r="U816" s="28" t="str">
        <f>_xlfn.XLOOKUP(Tabla20[[#This Row],[cedula]],Tabla11[Numero Documento],Tabla11[GEN])</f>
        <v>M</v>
      </c>
      <c r="V816" s="29" t="str">
        <f>_xlfn.XLOOKUP(Tabla20[[#This Row],[cedula]],TMODELO[Numero Documento],TMODELO[Lugar Funciones Codigo])</f>
        <v>01.83.03</v>
      </c>
    </row>
    <row r="817" spans="1:22" hidden="1">
      <c r="A817" s="38" t="s">
        <v>3052</v>
      </c>
      <c r="B817" s="38" t="s">
        <v>11</v>
      </c>
      <c r="C817" s="38" t="s">
        <v>3088</v>
      </c>
      <c r="D817" s="38" t="str">
        <f>Tabla20[[#This Row],[cedula]]&amp;Tabla20[[#This Row],[ctapresup]]</f>
        <v>001008394482.1.1.1.01</v>
      </c>
      <c r="E817" s="38" t="s">
        <v>2077</v>
      </c>
      <c r="F817" s="38" t="str">
        <f>_xlfn.XLOOKUP(Tabla20[[#This Row],[cedula]],TMODELO[Numero Documento],TMODELO[Empleado])</f>
        <v>EDDY EDWARD EMMANUEL FCO JAQUEZ DIAZ</v>
      </c>
      <c r="G817" s="38" t="str">
        <f>_xlfn.XLOOKUP(Tabla20[[#This Row],[cedula]],TMODELO[Numero Documento],TMODELO[Cargo])</f>
        <v>ENC. DEPTO. PRE-ARCHIVO</v>
      </c>
      <c r="H817" s="38" t="str">
        <f>_xlfn.XLOOKUP(Tabla20[[#This Row],[cedula]],TMODELO[Numero Documento],TMODELO[Lugar Funciones])</f>
        <v>VICEMINISTERIO DE PATRIMONIO CULTURAL</v>
      </c>
      <c r="I817" s="45" t="str">
        <f>_xlfn.XLOOKUP(Tabla20[[#This Row],[cedula]],TCARRERA[CEDULA],TCARRERA[CATEGORIA DEL SERVIDOR],"")</f>
        <v/>
      </c>
      <c r="J817" s="45" t="str">
        <f>Tabla20[[#This Row],[TIPO]]</f>
        <v>FIJO</v>
      </c>
      <c r="K81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17" s="24" t="str">
        <f>IF(Tabla20[[#This Row],[CARRERA]]="CARRERA ADMINISTRATIVA",Tabla20[[#This Row],[CARRERA]],Tabla20[[#This Row],[STATUS]])</f>
        <v>FIJO</v>
      </c>
      <c r="M817" s="35" t="str">
        <f>IF(Tabla20[[#This Row],[TIPO]]="Temporales",_xlfn.XLOOKUP(Tabla20[[#This Row],[NOMBRE Y APELLIDO]],TFECHAS[NOMBRE Y APELLIDO],TFECHAS[DESDE]),"")</f>
        <v/>
      </c>
      <c r="N817" s="35" t="str">
        <f>IF(Tabla20[[#This Row],[TIPO]]="Temporales",_xlfn.XLOOKUP(Tabla20[[#This Row],[NOMBRE Y APELLIDO]],TFECHAS[NOMBRE Y APELLIDO],TFECHAS[HASTA]),"")</f>
        <v/>
      </c>
      <c r="O817" s="39">
        <f>_xlfn.XLOOKUP(Tabla20[[#This Row],[COD]],TMES[COD],TMES[sbruto])</f>
        <v>26250</v>
      </c>
      <c r="P817" s="42">
        <f>_xlfn.XLOOKUP(Tabla20[[#This Row],[COD]],TMES[COD],TMES[ISR])</f>
        <v>0</v>
      </c>
      <c r="Q817" s="40">
        <f>_xlfn.XLOOKUP(Tabla20[[#This Row],[COD]],TMES[COD],TMES[SFS])</f>
        <v>798</v>
      </c>
      <c r="R817" s="40">
        <f>_xlfn.XLOOKUP(Tabla20[[#This Row],[COD]],TMES[COD],TMES[AFP])</f>
        <v>753.38</v>
      </c>
      <c r="S817" s="40">
        <f>Tabla20[[#This Row],[sbruto]]-SUM(Tabla20[[#This Row],[ISR]:[AFP]])-Tabla20[[#This Row],[sneto]]</f>
        <v>5127.3799999999974</v>
      </c>
      <c r="T817" s="40">
        <f>_xlfn.XLOOKUP(Tabla20[[#This Row],[COD]],TMES[COD],TMES[sneto])</f>
        <v>19571.240000000002</v>
      </c>
      <c r="U817" s="28" t="str">
        <f>_xlfn.XLOOKUP(Tabla20[[#This Row],[cedula]],Tabla11[Numero Documento],Tabla11[GEN])</f>
        <v>M</v>
      </c>
      <c r="V817" s="29" t="str">
        <f>_xlfn.XLOOKUP(Tabla20[[#This Row],[cedula]],TMODELO[Numero Documento],TMODELO[Lugar Funciones Codigo])</f>
        <v>01.83.03</v>
      </c>
    </row>
    <row r="818" spans="1:22" hidden="1">
      <c r="A818" s="38" t="s">
        <v>3052</v>
      </c>
      <c r="B818" s="38" t="s">
        <v>11</v>
      </c>
      <c r="C818" s="38" t="s">
        <v>3088</v>
      </c>
      <c r="D818" s="38" t="str">
        <f>Tabla20[[#This Row],[cedula]]&amp;Tabla20[[#This Row],[ctapresup]]</f>
        <v>001190808102.1.1.1.01</v>
      </c>
      <c r="E818" s="38" t="s">
        <v>2015</v>
      </c>
      <c r="F818" s="38" t="str">
        <f>_xlfn.XLOOKUP(Tabla20[[#This Row],[cedula]],TMODELO[Numero Documento],TMODELO[Empleado])</f>
        <v>AGAR GISEL PEÑA</v>
      </c>
      <c r="G818" s="38" t="str">
        <f>_xlfn.XLOOKUP(Tabla20[[#This Row],[cedula]],TMODELO[Numero Documento],TMODELO[Cargo])</f>
        <v>RECEPCIONISTA</v>
      </c>
      <c r="H818" s="38" t="str">
        <f>_xlfn.XLOOKUP(Tabla20[[#This Row],[cedula]],TMODELO[Numero Documento],TMODELO[Lugar Funciones])</f>
        <v>VICEMINISTERIO DE PATRIMONIO CULTURAL</v>
      </c>
      <c r="I818" s="45" t="str">
        <f>_xlfn.XLOOKUP(Tabla20[[#This Row],[cedula]],TCARRERA[CEDULA],TCARRERA[CATEGORIA DEL SERVIDOR],"")</f>
        <v/>
      </c>
      <c r="J818" s="45" t="str">
        <f>Tabla20[[#This Row],[TIPO]]</f>
        <v>FIJO</v>
      </c>
      <c r="K81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18" s="24" t="str">
        <f>IF(Tabla20[[#This Row],[CARRERA]]="CARRERA ADMINISTRATIVA",Tabla20[[#This Row],[CARRERA]],Tabla20[[#This Row],[STATUS]])</f>
        <v>FIJO</v>
      </c>
      <c r="M818" s="35" t="str">
        <f>IF(Tabla20[[#This Row],[TIPO]]="Temporales",_xlfn.XLOOKUP(Tabla20[[#This Row],[NOMBRE Y APELLIDO]],TFECHAS[NOMBRE Y APELLIDO],TFECHAS[DESDE]),"")</f>
        <v/>
      </c>
      <c r="N818" s="35" t="str">
        <f>IF(Tabla20[[#This Row],[TIPO]]="Temporales",_xlfn.XLOOKUP(Tabla20[[#This Row],[NOMBRE Y APELLIDO]],TFECHAS[NOMBRE Y APELLIDO],TFECHAS[HASTA]),"")</f>
        <v/>
      </c>
      <c r="O818" s="39">
        <f>_xlfn.XLOOKUP(Tabla20[[#This Row],[COD]],TMES[COD],TMES[sbruto])</f>
        <v>25000</v>
      </c>
      <c r="P818" s="44">
        <f>_xlfn.XLOOKUP(Tabla20[[#This Row],[COD]],TMES[COD],TMES[ISR])</f>
        <v>0</v>
      </c>
      <c r="Q818" s="42">
        <f>_xlfn.XLOOKUP(Tabla20[[#This Row],[COD]],TMES[COD],TMES[SFS])</f>
        <v>760</v>
      </c>
      <c r="R818" s="42">
        <f>_xlfn.XLOOKUP(Tabla20[[#This Row],[COD]],TMES[COD],TMES[AFP])</f>
        <v>717.5</v>
      </c>
      <c r="S818" s="40">
        <f>Tabla20[[#This Row],[sbruto]]-SUM(Tabla20[[#This Row],[ISR]:[AFP]])-Tabla20[[#This Row],[sneto]]</f>
        <v>25</v>
      </c>
      <c r="T818" s="42">
        <f>_xlfn.XLOOKUP(Tabla20[[#This Row],[COD]],TMES[COD],TMES[sneto])</f>
        <v>23497.5</v>
      </c>
      <c r="U818" s="28" t="str">
        <f>_xlfn.XLOOKUP(Tabla20[[#This Row],[cedula]],Tabla11[Numero Documento],Tabla11[GEN])</f>
        <v>F</v>
      </c>
      <c r="V818" s="29" t="str">
        <f>_xlfn.XLOOKUP(Tabla20[[#This Row],[cedula]],TMODELO[Numero Documento],TMODELO[Lugar Funciones Codigo])</f>
        <v>01.83.03</v>
      </c>
    </row>
    <row r="819" spans="1:22" hidden="1">
      <c r="A819" s="38" t="s">
        <v>3052</v>
      </c>
      <c r="B819" s="38" t="s">
        <v>11</v>
      </c>
      <c r="C819" s="38" t="s">
        <v>3088</v>
      </c>
      <c r="D819" s="38" t="str">
        <f>Tabla20[[#This Row],[cedula]]&amp;Tabla20[[#This Row],[ctapresup]]</f>
        <v>001171798532.1.1.1.01</v>
      </c>
      <c r="E819" s="38" t="s">
        <v>1388</v>
      </c>
      <c r="F819" s="38" t="str">
        <f>_xlfn.XLOOKUP(Tabla20[[#This Row],[cedula]],TMODELO[Numero Documento],TMODELO[Empleado])</f>
        <v>YISSEL MONTERO</v>
      </c>
      <c r="G819" s="38" t="str">
        <f>_xlfn.XLOOKUP(Tabla20[[#This Row],[cedula]],TMODELO[Numero Documento],TMODELO[Cargo])</f>
        <v>DIGITADOR</v>
      </c>
      <c r="H819" s="38" t="str">
        <f>_xlfn.XLOOKUP(Tabla20[[#This Row],[cedula]],TMODELO[Numero Documento],TMODELO[Lugar Funciones])</f>
        <v>VICEMINISTERIO DE PATRIMONIO CULTURAL</v>
      </c>
      <c r="I819" s="45" t="str">
        <f>_xlfn.XLOOKUP(Tabla20[[#This Row],[cedula]],TCARRERA[CEDULA],TCARRERA[CATEGORIA DEL SERVIDOR],"")</f>
        <v>CARRERA ADMINISTRATIVA</v>
      </c>
      <c r="J819" s="45" t="str">
        <f>Tabla20[[#This Row],[TIPO]]</f>
        <v>FIJO</v>
      </c>
      <c r="K819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9" s="24" t="str">
        <f>IF(Tabla20[[#This Row],[CARRERA]]="CARRERA ADMINISTRATIVA",Tabla20[[#This Row],[CARRERA]],Tabla20[[#This Row],[STATUS]])</f>
        <v>CARRERA ADMINISTRATIVA</v>
      </c>
      <c r="M819" s="35" t="str">
        <f>IF(Tabla20[[#This Row],[TIPO]]="Temporales",_xlfn.XLOOKUP(Tabla20[[#This Row],[NOMBRE Y APELLIDO]],TFECHAS[NOMBRE Y APELLIDO],TFECHAS[DESDE]),"")</f>
        <v/>
      </c>
      <c r="N819" s="35" t="str">
        <f>IF(Tabla20[[#This Row],[TIPO]]="Temporales",_xlfn.XLOOKUP(Tabla20[[#This Row],[NOMBRE Y APELLIDO]],TFECHAS[NOMBRE Y APELLIDO],TFECHAS[HASTA]),"")</f>
        <v/>
      </c>
      <c r="O819" s="39">
        <f>_xlfn.XLOOKUP(Tabla20[[#This Row],[COD]],TMES[COD],TMES[sbruto])</f>
        <v>25000</v>
      </c>
      <c r="P819" s="42">
        <f>_xlfn.XLOOKUP(Tabla20[[#This Row],[COD]],TMES[COD],TMES[ISR])</f>
        <v>0</v>
      </c>
      <c r="Q819" s="40">
        <f>_xlfn.XLOOKUP(Tabla20[[#This Row],[COD]],TMES[COD],TMES[SFS])</f>
        <v>760</v>
      </c>
      <c r="R819" s="40">
        <f>_xlfn.XLOOKUP(Tabla20[[#This Row],[COD]],TMES[COD],TMES[AFP])</f>
        <v>717.5</v>
      </c>
      <c r="S819" s="40">
        <f>Tabla20[[#This Row],[sbruto]]-SUM(Tabla20[[#This Row],[ISR]:[AFP]])-Tabla20[[#This Row],[sneto]]</f>
        <v>11974.58</v>
      </c>
      <c r="T819" s="40">
        <f>_xlfn.XLOOKUP(Tabla20[[#This Row],[COD]],TMES[COD],TMES[sneto])</f>
        <v>11547.92</v>
      </c>
      <c r="U819" s="28" t="str">
        <f>_xlfn.XLOOKUP(Tabla20[[#This Row],[cedula]],Tabla11[Numero Documento],Tabla11[GEN])</f>
        <v>F</v>
      </c>
      <c r="V819" s="29" t="str">
        <f>_xlfn.XLOOKUP(Tabla20[[#This Row],[cedula]],TMODELO[Numero Documento],TMODELO[Lugar Funciones Codigo])</f>
        <v>01.83.03</v>
      </c>
    </row>
    <row r="820" spans="1:22" hidden="1">
      <c r="A820" s="38" t="s">
        <v>3052</v>
      </c>
      <c r="B820" s="38" t="s">
        <v>11</v>
      </c>
      <c r="C820" s="38" t="s">
        <v>3088</v>
      </c>
      <c r="D820" s="38" t="str">
        <f>Tabla20[[#This Row],[cedula]]&amp;Tabla20[[#This Row],[ctapresup]]</f>
        <v>001136493702.1.1.1.01</v>
      </c>
      <c r="E820" s="38" t="s">
        <v>1334</v>
      </c>
      <c r="F820" s="38" t="str">
        <f>_xlfn.XLOOKUP(Tabla20[[#This Row],[cedula]],TMODELO[Numero Documento],TMODELO[Empleado])</f>
        <v>JOSE LUIS CHARLA TELLERIA</v>
      </c>
      <c r="G820" s="38" t="str">
        <f>_xlfn.XLOOKUP(Tabla20[[#This Row],[cedula]],TMODELO[Numero Documento],TMODELO[Cargo])</f>
        <v>ENCUADERNADOR</v>
      </c>
      <c r="H820" s="38" t="str">
        <f>_xlfn.XLOOKUP(Tabla20[[#This Row],[cedula]],TMODELO[Numero Documento],TMODELO[Lugar Funciones])</f>
        <v>VICEMINISTERIO DE PATRIMONIO CULTURAL</v>
      </c>
      <c r="I820" s="45" t="str">
        <f>_xlfn.XLOOKUP(Tabla20[[#This Row],[cedula]],TCARRERA[CEDULA],TCARRERA[CATEGORIA DEL SERVIDOR],"")</f>
        <v>CARRERA ADMINISTRATIVA</v>
      </c>
      <c r="J820" s="45" t="str">
        <f>Tabla20[[#This Row],[TIPO]]</f>
        <v>FIJO</v>
      </c>
      <c r="K820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20" s="24" t="str">
        <f>IF(Tabla20[[#This Row],[CARRERA]]="CARRERA ADMINISTRATIVA",Tabla20[[#This Row],[CARRERA]],Tabla20[[#This Row],[STATUS]])</f>
        <v>CARRERA ADMINISTRATIVA</v>
      </c>
      <c r="M820" s="35" t="str">
        <f>IF(Tabla20[[#This Row],[TIPO]]="Temporales",_xlfn.XLOOKUP(Tabla20[[#This Row],[NOMBRE Y APELLIDO]],TFECHAS[NOMBRE Y APELLIDO],TFECHAS[DESDE]),"")</f>
        <v/>
      </c>
      <c r="N820" s="35" t="str">
        <f>IF(Tabla20[[#This Row],[TIPO]]="Temporales",_xlfn.XLOOKUP(Tabla20[[#This Row],[NOMBRE Y APELLIDO]],TFECHAS[NOMBRE Y APELLIDO],TFECHAS[HASTA]),"")</f>
        <v/>
      </c>
      <c r="O820" s="39">
        <f>_xlfn.XLOOKUP(Tabla20[[#This Row],[COD]],TMES[COD],TMES[sbruto])</f>
        <v>20000</v>
      </c>
      <c r="P820" s="44">
        <f>_xlfn.XLOOKUP(Tabla20[[#This Row],[COD]],TMES[COD],TMES[ISR])</f>
        <v>0</v>
      </c>
      <c r="Q820" s="40">
        <f>_xlfn.XLOOKUP(Tabla20[[#This Row],[COD]],TMES[COD],TMES[SFS])</f>
        <v>608</v>
      </c>
      <c r="R820" s="40">
        <f>_xlfn.XLOOKUP(Tabla20[[#This Row],[COD]],TMES[COD],TMES[AFP])</f>
        <v>574</v>
      </c>
      <c r="S820" s="40">
        <f>Tabla20[[#This Row],[sbruto]]-SUM(Tabla20[[#This Row],[ISR]:[AFP]])-Tabla20[[#This Row],[sneto]]</f>
        <v>14278.26</v>
      </c>
      <c r="T820" s="40">
        <f>_xlfn.XLOOKUP(Tabla20[[#This Row],[COD]],TMES[COD],TMES[sneto])</f>
        <v>4539.74</v>
      </c>
      <c r="U820" s="28" t="str">
        <f>_xlfn.XLOOKUP(Tabla20[[#This Row],[cedula]],Tabla11[Numero Documento],Tabla11[GEN])</f>
        <v>F</v>
      </c>
      <c r="V820" s="29" t="str">
        <f>_xlfn.XLOOKUP(Tabla20[[#This Row],[cedula]],TMODELO[Numero Documento],TMODELO[Lugar Funciones Codigo])</f>
        <v>01.83.03</v>
      </c>
    </row>
    <row r="821" spans="1:22" hidden="1">
      <c r="A821" s="38" t="s">
        <v>3052</v>
      </c>
      <c r="B821" s="38" t="s">
        <v>11</v>
      </c>
      <c r="C821" s="38" t="s">
        <v>3088</v>
      </c>
      <c r="D821" s="38" t="str">
        <f>Tabla20[[#This Row],[cedula]]&amp;Tabla20[[#This Row],[ctapresup]]</f>
        <v>058002408392.1.1.1.01</v>
      </c>
      <c r="E821" s="38" t="s">
        <v>2250</v>
      </c>
      <c r="F821" s="38" t="str">
        <f>_xlfn.XLOOKUP(Tabla20[[#This Row],[cedula]],TMODELO[Numero Documento],TMODELO[Empleado])</f>
        <v>SANTIAGO ALEX GARCIA GARCIA</v>
      </c>
      <c r="G821" s="38" t="str">
        <f>_xlfn.XLOOKUP(Tabla20[[#This Row],[cedula]],TMODELO[Numero Documento],TMODELO[Cargo])</f>
        <v>OBRERO (A)</v>
      </c>
      <c r="H821" s="38" t="str">
        <f>_xlfn.XLOOKUP(Tabla20[[#This Row],[cedula]],TMODELO[Numero Documento],TMODELO[Lugar Funciones])</f>
        <v>VICEMINISTERIO DE PATRIMONIO CULTURAL</v>
      </c>
      <c r="I821" s="45" t="str">
        <f>_xlfn.XLOOKUP(Tabla20[[#This Row],[cedula]],TCARRERA[CEDULA],TCARRERA[CATEGORIA DEL SERVIDOR],"")</f>
        <v/>
      </c>
      <c r="J821" s="45" t="str">
        <f>Tabla20[[#This Row],[TIPO]]</f>
        <v>FIJO</v>
      </c>
      <c r="K82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21" s="24" t="str">
        <f>IF(Tabla20[[#This Row],[CARRERA]]="CARRERA ADMINISTRATIVA",Tabla20[[#This Row],[CARRERA]],Tabla20[[#This Row],[STATUS]])</f>
        <v>FIJO</v>
      </c>
      <c r="M821" s="35" t="str">
        <f>IF(Tabla20[[#This Row],[TIPO]]="Temporales",_xlfn.XLOOKUP(Tabla20[[#This Row],[NOMBRE Y APELLIDO]],TFECHAS[NOMBRE Y APELLIDO],TFECHAS[DESDE]),"")</f>
        <v/>
      </c>
      <c r="N821" s="35" t="str">
        <f>IF(Tabla20[[#This Row],[TIPO]]="Temporales",_xlfn.XLOOKUP(Tabla20[[#This Row],[NOMBRE Y APELLIDO]],TFECHAS[NOMBRE Y APELLIDO],TFECHAS[HASTA]),"")</f>
        <v/>
      </c>
      <c r="O821" s="39">
        <f>_xlfn.XLOOKUP(Tabla20[[#This Row],[COD]],TMES[COD],TMES[sbruto])</f>
        <v>20000</v>
      </c>
      <c r="P821" s="44">
        <f>_xlfn.XLOOKUP(Tabla20[[#This Row],[COD]],TMES[COD],TMES[ISR])</f>
        <v>0</v>
      </c>
      <c r="Q821" s="40">
        <f>_xlfn.XLOOKUP(Tabla20[[#This Row],[COD]],TMES[COD],TMES[SFS])</f>
        <v>608</v>
      </c>
      <c r="R821" s="40">
        <f>_xlfn.XLOOKUP(Tabla20[[#This Row],[COD]],TMES[COD],TMES[AFP])</f>
        <v>574</v>
      </c>
      <c r="S821" s="40">
        <f>Tabla20[[#This Row],[sbruto]]-SUM(Tabla20[[#This Row],[ISR]:[AFP]])-Tabla20[[#This Row],[sneto]]</f>
        <v>925</v>
      </c>
      <c r="T821" s="40">
        <f>_xlfn.XLOOKUP(Tabla20[[#This Row],[COD]],TMES[COD],TMES[sneto])</f>
        <v>17893</v>
      </c>
      <c r="U821" s="28" t="str">
        <f>_xlfn.XLOOKUP(Tabla20[[#This Row],[cedula]],Tabla11[Numero Documento],Tabla11[GEN])</f>
        <v>M</v>
      </c>
      <c r="V821" s="29" t="str">
        <f>_xlfn.XLOOKUP(Tabla20[[#This Row],[cedula]],TMODELO[Numero Documento],TMODELO[Lugar Funciones Codigo])</f>
        <v>01.83.03</v>
      </c>
    </row>
    <row r="822" spans="1:22" hidden="1">
      <c r="A822" s="38" t="s">
        <v>3052</v>
      </c>
      <c r="B822" s="38" t="s">
        <v>11</v>
      </c>
      <c r="C822" s="38" t="s">
        <v>3088</v>
      </c>
      <c r="D822" s="38" t="str">
        <f>Tabla20[[#This Row],[cedula]]&amp;Tabla20[[#This Row],[ctapresup]]</f>
        <v>001035516022.1.1.1.01</v>
      </c>
      <c r="E822" s="38" t="s">
        <v>2149</v>
      </c>
      <c r="F822" s="38" t="str">
        <f>_xlfn.XLOOKUP(Tabla20[[#This Row],[cedula]],TMODELO[Numero Documento],TMODELO[Empleado])</f>
        <v>JUANA DOMINGA ECHAVARRIA</v>
      </c>
      <c r="G822" s="38" t="str">
        <f>_xlfn.XLOOKUP(Tabla20[[#This Row],[cedula]],TMODELO[Numero Documento],TMODELO[Cargo])</f>
        <v>CONSERJE</v>
      </c>
      <c r="H822" s="38" t="str">
        <f>_xlfn.XLOOKUP(Tabla20[[#This Row],[cedula]],TMODELO[Numero Documento],TMODELO[Lugar Funciones])</f>
        <v>VICEMINISTERIO DE PATRIMONIO CULTURAL</v>
      </c>
      <c r="I822" s="45" t="str">
        <f>_xlfn.XLOOKUP(Tabla20[[#This Row],[cedula]],TCARRERA[CEDULA],TCARRERA[CATEGORIA DEL SERVIDOR],"")</f>
        <v/>
      </c>
      <c r="J822" s="45" t="str">
        <f>Tabla20[[#This Row],[TIPO]]</f>
        <v>FIJO</v>
      </c>
      <c r="K82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22" s="24" t="str">
        <f>IF(Tabla20[[#This Row],[CARRERA]]="CARRERA ADMINISTRATIVA",Tabla20[[#This Row],[CARRERA]],Tabla20[[#This Row],[STATUS]])</f>
        <v>ESTATUTO SIMPLIFICADO</v>
      </c>
      <c r="M822" s="34" t="str">
        <f>IF(Tabla20[[#This Row],[TIPO]]="Temporales",_xlfn.XLOOKUP(Tabla20[[#This Row],[NOMBRE Y APELLIDO]],TFECHAS[NOMBRE Y APELLIDO],TFECHAS[DESDE]),"")</f>
        <v/>
      </c>
      <c r="N822" s="34" t="str">
        <f>IF(Tabla20[[#This Row],[TIPO]]="Temporales",_xlfn.XLOOKUP(Tabla20[[#This Row],[NOMBRE Y APELLIDO]],TFECHAS[NOMBRE Y APELLIDO],TFECHAS[HASTA]),"")</f>
        <v/>
      </c>
      <c r="O822" s="39">
        <f>_xlfn.XLOOKUP(Tabla20[[#This Row],[COD]],TMES[COD],TMES[sbruto])</f>
        <v>15000</v>
      </c>
      <c r="P822" s="41">
        <f>_xlfn.XLOOKUP(Tabla20[[#This Row],[COD]],TMES[COD],TMES[ISR])</f>
        <v>0</v>
      </c>
      <c r="Q822" s="40">
        <f>_xlfn.XLOOKUP(Tabla20[[#This Row],[COD]],TMES[COD],TMES[SFS])</f>
        <v>456</v>
      </c>
      <c r="R822" s="40">
        <f>_xlfn.XLOOKUP(Tabla20[[#This Row],[COD]],TMES[COD],TMES[AFP])</f>
        <v>430.5</v>
      </c>
      <c r="S822" s="40">
        <f>Tabla20[[#This Row],[sbruto]]-SUM(Tabla20[[#This Row],[ISR]:[AFP]])-Tabla20[[#This Row],[sneto]]</f>
        <v>713</v>
      </c>
      <c r="T822" s="40">
        <f>_xlfn.XLOOKUP(Tabla20[[#This Row],[COD]],TMES[COD],TMES[sneto])</f>
        <v>13400.5</v>
      </c>
      <c r="U822" s="28" t="str">
        <f>_xlfn.XLOOKUP(Tabla20[[#This Row],[cedula]],Tabla11[Numero Documento],Tabla11[GEN])</f>
        <v>F</v>
      </c>
      <c r="V822" s="29" t="str">
        <f>_xlfn.XLOOKUP(Tabla20[[#This Row],[cedula]],TMODELO[Numero Documento],TMODELO[Lugar Funciones Codigo])</f>
        <v>01.83.03</v>
      </c>
    </row>
    <row r="823" spans="1:22" hidden="1">
      <c r="A823" s="38" t="s">
        <v>3052</v>
      </c>
      <c r="B823" s="38" t="s">
        <v>11</v>
      </c>
      <c r="C823" s="38" t="s">
        <v>3088</v>
      </c>
      <c r="D823" s="38" t="str">
        <f>Tabla20[[#This Row],[cedula]]&amp;Tabla20[[#This Row],[ctapresup]]</f>
        <v>053002784122.1.1.1.01</v>
      </c>
      <c r="E823" s="38" t="s">
        <v>2226</v>
      </c>
      <c r="F823" s="38" t="str">
        <f>_xlfn.XLOOKUP(Tabla20[[#This Row],[cedula]],TMODELO[Numero Documento],TMODELO[Empleado])</f>
        <v>RAFAEL VINICIO RODRIGUEZ</v>
      </c>
      <c r="G823" s="38" t="str">
        <f>_xlfn.XLOOKUP(Tabla20[[#This Row],[cedula]],TMODELO[Numero Documento],TMODELO[Cargo])</f>
        <v>CONSERJE</v>
      </c>
      <c r="H823" s="38" t="str">
        <f>_xlfn.XLOOKUP(Tabla20[[#This Row],[cedula]],TMODELO[Numero Documento],TMODELO[Lugar Funciones])</f>
        <v>VICEMINISTERIO DE PATRIMONIO CULTURAL</v>
      </c>
      <c r="I823" s="45" t="str">
        <f>_xlfn.XLOOKUP(Tabla20[[#This Row],[cedula]],TCARRERA[CEDULA],TCARRERA[CATEGORIA DEL SERVIDOR],"")</f>
        <v/>
      </c>
      <c r="J823" s="45" t="str">
        <f>Tabla20[[#This Row],[TIPO]]</f>
        <v>FIJO</v>
      </c>
      <c r="K82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23" s="24" t="str">
        <f>IF(Tabla20[[#This Row],[CARRERA]]="CARRERA ADMINISTRATIVA",Tabla20[[#This Row],[CARRERA]],Tabla20[[#This Row],[STATUS]])</f>
        <v>ESTATUTO SIMPLIFICADO</v>
      </c>
      <c r="M823" s="35" t="str">
        <f>IF(Tabla20[[#This Row],[TIPO]]="Temporales",_xlfn.XLOOKUP(Tabla20[[#This Row],[NOMBRE Y APELLIDO]],TFECHAS[NOMBRE Y APELLIDO],TFECHAS[DESDE]),"")</f>
        <v/>
      </c>
      <c r="N823" s="35" t="str">
        <f>IF(Tabla20[[#This Row],[TIPO]]="Temporales",_xlfn.XLOOKUP(Tabla20[[#This Row],[NOMBRE Y APELLIDO]],TFECHAS[NOMBRE Y APELLIDO],TFECHAS[HASTA]),"")</f>
        <v/>
      </c>
      <c r="O823" s="39">
        <f>_xlfn.XLOOKUP(Tabla20[[#This Row],[COD]],TMES[COD],TMES[sbruto])</f>
        <v>10000</v>
      </c>
      <c r="P823" s="44">
        <f>_xlfn.XLOOKUP(Tabla20[[#This Row],[COD]],TMES[COD],TMES[ISR])</f>
        <v>0</v>
      </c>
      <c r="Q823" s="40">
        <f>_xlfn.XLOOKUP(Tabla20[[#This Row],[COD]],TMES[COD],TMES[SFS])</f>
        <v>304</v>
      </c>
      <c r="R823" s="40">
        <f>_xlfn.XLOOKUP(Tabla20[[#This Row],[COD]],TMES[COD],TMES[AFP])</f>
        <v>287</v>
      </c>
      <c r="S823" s="40">
        <f>Tabla20[[#This Row],[sbruto]]-SUM(Tabla20[[#This Row],[ISR]:[AFP]])-Tabla20[[#This Row],[sneto]]</f>
        <v>2771</v>
      </c>
      <c r="T823" s="40">
        <f>_xlfn.XLOOKUP(Tabla20[[#This Row],[COD]],TMES[COD],TMES[sneto])</f>
        <v>6638</v>
      </c>
      <c r="U823" s="28" t="str">
        <f>_xlfn.XLOOKUP(Tabla20[[#This Row],[cedula]],Tabla11[Numero Documento],Tabla11[GEN])</f>
        <v>M</v>
      </c>
      <c r="V823" s="29" t="str">
        <f>_xlfn.XLOOKUP(Tabla20[[#This Row],[cedula]],TMODELO[Numero Documento],TMODELO[Lugar Funciones Codigo])</f>
        <v>01.83.03</v>
      </c>
    </row>
    <row r="824" spans="1:22">
      <c r="A824" s="38" t="s">
        <v>3051</v>
      </c>
      <c r="B824" s="38" t="s">
        <v>4793</v>
      </c>
      <c r="C824" s="38" t="s">
        <v>3088</v>
      </c>
      <c r="D824" s="38" t="str">
        <f>Tabla20[[#This Row],[cedula]]&amp;Tabla20[[#This Row],[ctapresup]]</f>
        <v>001134828142.1.1.2.08</v>
      </c>
      <c r="E824" s="38" t="s">
        <v>3317</v>
      </c>
      <c r="F824" s="38" t="str">
        <f>_xlfn.XLOOKUP(Tabla20[[#This Row],[cedula]],TMODELO[Numero Documento],TMODELO[Empleado])</f>
        <v>CRISTIAN ANTONIO MATOS FELIZ</v>
      </c>
      <c r="G824" s="38" t="str">
        <f>_xlfn.XLOOKUP(Tabla20[[#This Row],[cedula]],TMODELO[Numero Documento],TMODELO[Cargo])</f>
        <v>TECNICO DE REGISTRO DE OBRAS</v>
      </c>
      <c r="H824" s="38" t="str">
        <f>_xlfn.XLOOKUP(Tabla20[[#This Row],[cedula]],TMODELO[Numero Documento],TMODELO[Lugar Funciones])</f>
        <v>VICEMINISTERIO DE PATRIMONIO CULTURAL</v>
      </c>
      <c r="I824" s="45" t="str">
        <f>_xlfn.XLOOKUP(Tabla20[[#This Row],[cedula]],TCARRERA[CEDULA],TCARRERA[CATEGORIA DEL SERVIDOR],"")</f>
        <v/>
      </c>
      <c r="J824" s="45" t="str">
        <f>Tabla20[[#This Row],[TIPO]]</f>
        <v>TEMPORALES</v>
      </c>
      <c r="K82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824" s="31" t="str">
        <f>IF(Tabla20[[#This Row],[CARRERA]]="CARRERA ADMINISTRATIVA",Tabla20[[#This Row],[CARRERA]],Tabla20[[#This Row],[STATUS]])</f>
        <v>TEMPORALES</v>
      </c>
      <c r="M824" s="34">
        <f>IF(Tabla20[[#This Row],[TIPO]]="Temporales",_xlfn.XLOOKUP(Tabla20[[#This Row],[NOMBRE Y APELLIDO]],TFECHAS[NOMBRE Y APELLIDO],TFECHAS[DESDE]),"")</f>
        <v>44835</v>
      </c>
      <c r="N824" s="34">
        <f>IF(Tabla20[[#This Row],[TIPO]]="Temporales",_xlfn.XLOOKUP(Tabla20[[#This Row],[NOMBRE Y APELLIDO]],TFECHAS[NOMBRE Y APELLIDO],TFECHAS[HASTA]),"")</f>
        <v>45017</v>
      </c>
      <c r="O824" s="39">
        <f>_xlfn.XLOOKUP(Tabla20[[#This Row],[COD]],TMES[COD],TMES[sbruto])</f>
        <v>36000</v>
      </c>
      <c r="P824" s="41">
        <f>_xlfn.XLOOKUP(Tabla20[[#This Row],[COD]],TMES[COD],TMES[ISR])</f>
        <v>0</v>
      </c>
      <c r="Q824" s="40">
        <f>_xlfn.XLOOKUP(Tabla20[[#This Row],[COD]],TMES[COD],TMES[SFS])</f>
        <v>1094.4000000000001</v>
      </c>
      <c r="R824" s="40">
        <f>_xlfn.XLOOKUP(Tabla20[[#This Row],[COD]],TMES[COD],TMES[AFP])</f>
        <v>1033.2</v>
      </c>
      <c r="S824" s="40">
        <f>Tabla20[[#This Row],[sbruto]]-SUM(Tabla20[[#This Row],[ISR]:[AFP]])-Tabla20[[#This Row],[sneto]]</f>
        <v>25</v>
      </c>
      <c r="T824" s="40">
        <f>_xlfn.XLOOKUP(Tabla20[[#This Row],[COD]],TMES[COD],TMES[sneto])</f>
        <v>33847.4</v>
      </c>
      <c r="U824" s="28" t="str">
        <f>_xlfn.XLOOKUP(Tabla20[[#This Row],[cedula]],Tabla11[Numero Documento],Tabla11[GEN])</f>
        <v>M</v>
      </c>
      <c r="V824" s="29" t="str">
        <f>_xlfn.XLOOKUP(Tabla20[[#This Row],[cedula]],TMODELO[Numero Documento],TMODELO[Lugar Funciones Codigo])</f>
        <v>01.83.03</v>
      </c>
    </row>
    <row r="825" spans="1:22" hidden="1">
      <c r="A825" s="38" t="s">
        <v>3052</v>
      </c>
      <c r="B825" s="38" t="s">
        <v>11</v>
      </c>
      <c r="C825" s="38" t="s">
        <v>3091</v>
      </c>
      <c r="D825" s="38" t="str">
        <f>Tabla20[[#This Row],[cedula]]&amp;Tabla20[[#This Row],[ctapresup]]</f>
        <v>001077213752.1.1.1.01</v>
      </c>
      <c r="E825" s="38" t="s">
        <v>2371</v>
      </c>
      <c r="F825" s="38" t="str">
        <f>_xlfn.XLOOKUP(Tabla20[[#This Row],[cedula]],TMODELO[Numero Documento],TMODELO[Empleado])</f>
        <v>GEORGE RIPLEY GOMEZ</v>
      </c>
      <c r="G825" s="38" t="str">
        <f>_xlfn.XLOOKUP(Tabla20[[#This Row],[cedula]],TMODELO[Numero Documento],TMODELO[Cargo])</f>
        <v>ENCARGADO (A)</v>
      </c>
      <c r="H825" s="38" t="str">
        <f>_xlfn.XLOOKUP(Tabla20[[#This Row],[cedula]],TMODELO[Numero Documento],TMODELO[Lugar Funciones])</f>
        <v>DEPARTAMENTO DE PATRIMONIO CULTURAL INMATERIAL</v>
      </c>
      <c r="I825" s="45" t="str">
        <f>_xlfn.XLOOKUP(Tabla20[[#This Row],[cedula]],TCARRERA[CEDULA],TCARRERA[CATEGORIA DEL SERVIDOR],"")</f>
        <v/>
      </c>
      <c r="J825" s="45" t="str">
        <f>Tabla20[[#This Row],[TIPO]]</f>
        <v>FIJO</v>
      </c>
      <c r="K8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25" s="24" t="str">
        <f>IF(Tabla20[[#This Row],[CARRERA]]="CARRERA ADMINISTRATIVA",Tabla20[[#This Row],[CARRERA]],Tabla20[[#This Row],[STATUS]])</f>
        <v>FIJO</v>
      </c>
      <c r="M825" s="35" t="str">
        <f>IF(Tabla20[[#This Row],[TIPO]]="Temporales",_xlfn.XLOOKUP(Tabla20[[#This Row],[NOMBRE Y APELLIDO]],TFECHAS[NOMBRE Y APELLIDO],TFECHAS[DESDE]),"")</f>
        <v/>
      </c>
      <c r="N825" s="35" t="str">
        <f>IF(Tabla20[[#This Row],[TIPO]]="Temporales",_xlfn.XLOOKUP(Tabla20[[#This Row],[NOMBRE Y APELLIDO]],TFECHAS[NOMBRE Y APELLIDO],TFECHAS[HASTA]),"")</f>
        <v/>
      </c>
      <c r="O825" s="39">
        <f>_xlfn.XLOOKUP(Tabla20[[#This Row],[COD]],TMES[COD],TMES[sbruto])</f>
        <v>115000</v>
      </c>
      <c r="P825" s="44">
        <f>_xlfn.XLOOKUP(Tabla20[[#This Row],[COD]],TMES[COD],TMES[ISR])</f>
        <v>15633.74</v>
      </c>
      <c r="Q825" s="42">
        <f>_xlfn.XLOOKUP(Tabla20[[#This Row],[COD]],TMES[COD],TMES[SFS])</f>
        <v>3496</v>
      </c>
      <c r="R825" s="42">
        <f>_xlfn.XLOOKUP(Tabla20[[#This Row],[COD]],TMES[COD],TMES[AFP])</f>
        <v>3300.5</v>
      </c>
      <c r="S825" s="40">
        <f>Tabla20[[#This Row],[sbruto]]-SUM(Tabla20[[#This Row],[ISR]:[AFP]])-Tabla20[[#This Row],[sneto]]</f>
        <v>3521.0000000000146</v>
      </c>
      <c r="T825" s="42">
        <f>_xlfn.XLOOKUP(Tabla20[[#This Row],[COD]],TMES[COD],TMES[sneto])</f>
        <v>89048.76</v>
      </c>
      <c r="U825" s="28" t="str">
        <f>_xlfn.XLOOKUP(Tabla20[[#This Row],[cedula]],Tabla11[Numero Documento],Tabla11[GEN])</f>
        <v>M</v>
      </c>
      <c r="V825" s="29" t="str">
        <f>_xlfn.XLOOKUP(Tabla20[[#This Row],[cedula]],TMODELO[Numero Documento],TMODELO[Lugar Funciones Codigo])</f>
        <v>01.83.03.00.00.01</v>
      </c>
    </row>
    <row r="826" spans="1:22" hidden="1">
      <c r="A826" s="38" t="s">
        <v>3052</v>
      </c>
      <c r="B826" s="38" t="s">
        <v>11</v>
      </c>
      <c r="C826" s="38" t="s">
        <v>3091</v>
      </c>
      <c r="D826" s="38" t="str">
        <f>Tabla20[[#This Row],[cedula]]&amp;Tabla20[[#This Row],[ctapresup]]</f>
        <v>049003478182.1.1.1.01</v>
      </c>
      <c r="E826" s="38" t="s">
        <v>1456</v>
      </c>
      <c r="F826" s="38" t="str">
        <f>_xlfn.XLOOKUP(Tabla20[[#This Row],[cedula]],TMODELO[Numero Documento],TMODELO[Empleado])</f>
        <v>LUISA JOSEFINA YOKASTA CASTILLO</v>
      </c>
      <c r="G826" s="38" t="str">
        <f>_xlfn.XLOOKUP(Tabla20[[#This Row],[cedula]],TMODELO[Numero Documento],TMODELO[Cargo])</f>
        <v>ENC. DE FERIAS ARTESANALES</v>
      </c>
      <c r="H826" s="38" t="str">
        <f>_xlfn.XLOOKUP(Tabla20[[#This Row],[cedula]],TMODELO[Numero Documento],TMODELO[Lugar Funciones])</f>
        <v>DEPARTAMENTO DE PATRIMONIO CULTURAL INMATERIAL</v>
      </c>
      <c r="I826" s="45" t="str">
        <f>_xlfn.XLOOKUP(Tabla20[[#This Row],[cedula]],TCARRERA[CEDULA],TCARRERA[CATEGORIA DEL SERVIDOR],"")</f>
        <v>CARRERA ADMINISTRATIVA</v>
      </c>
      <c r="J826" s="45" t="str">
        <f>Tabla20[[#This Row],[TIPO]]</f>
        <v>FIJO</v>
      </c>
      <c r="K826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26" s="24" t="str">
        <f>IF(Tabla20[[#This Row],[CARRERA]]="CARRERA ADMINISTRATIVA",Tabla20[[#This Row],[CARRERA]],Tabla20[[#This Row],[STATUS]])</f>
        <v>CARRERA ADMINISTRATIVA</v>
      </c>
      <c r="M826" s="35" t="str">
        <f>IF(Tabla20[[#This Row],[TIPO]]="Temporales",_xlfn.XLOOKUP(Tabla20[[#This Row],[NOMBRE Y APELLIDO]],TFECHAS[NOMBRE Y APELLIDO],TFECHAS[DESDE]),"")</f>
        <v/>
      </c>
      <c r="N826" s="35" t="str">
        <f>IF(Tabla20[[#This Row],[TIPO]]="Temporales",_xlfn.XLOOKUP(Tabla20[[#This Row],[NOMBRE Y APELLIDO]],TFECHAS[NOMBRE Y APELLIDO],TFECHAS[HASTA]),"")</f>
        <v/>
      </c>
      <c r="O826" s="39">
        <f>_xlfn.XLOOKUP(Tabla20[[#This Row],[COD]],TMES[COD],TMES[sbruto])</f>
        <v>50000</v>
      </c>
      <c r="P826" s="44">
        <f>_xlfn.XLOOKUP(Tabla20[[#This Row],[COD]],TMES[COD],TMES[ISR])</f>
        <v>1854</v>
      </c>
      <c r="Q826" s="40">
        <f>_xlfn.XLOOKUP(Tabla20[[#This Row],[COD]],TMES[COD],TMES[SFS])</f>
        <v>1520</v>
      </c>
      <c r="R826" s="40">
        <f>_xlfn.XLOOKUP(Tabla20[[#This Row],[COD]],TMES[COD],TMES[AFP])</f>
        <v>1435</v>
      </c>
      <c r="S826" s="40">
        <f>Tabla20[[#This Row],[sbruto]]-SUM(Tabla20[[#This Row],[ISR]:[AFP]])-Tabla20[[#This Row],[sneto]]</f>
        <v>375</v>
      </c>
      <c r="T826" s="40">
        <f>_xlfn.XLOOKUP(Tabla20[[#This Row],[COD]],TMES[COD],TMES[sneto])</f>
        <v>44816</v>
      </c>
      <c r="U826" s="28" t="str">
        <f>_xlfn.XLOOKUP(Tabla20[[#This Row],[cedula]],Tabla11[Numero Documento],Tabla11[GEN])</f>
        <v>F</v>
      </c>
      <c r="V826" s="29" t="str">
        <f>_xlfn.XLOOKUP(Tabla20[[#This Row],[cedula]],TMODELO[Numero Documento],TMODELO[Lugar Funciones Codigo])</f>
        <v>01.83.03.00.00.01</v>
      </c>
    </row>
    <row r="827" spans="1:22" hidden="1">
      <c r="A827" s="38" t="s">
        <v>3052</v>
      </c>
      <c r="B827" s="38" t="s">
        <v>11</v>
      </c>
      <c r="C827" s="38" t="s">
        <v>3091</v>
      </c>
      <c r="D827" s="38" t="str">
        <f>Tabla20[[#This Row],[cedula]]&amp;Tabla20[[#This Row],[ctapresup]]</f>
        <v>001017522512.1.1.1.01</v>
      </c>
      <c r="E827" s="38" t="s">
        <v>2551</v>
      </c>
      <c r="F827" s="38" t="str">
        <f>_xlfn.XLOOKUP(Tabla20[[#This Row],[cedula]],TMODELO[Numero Documento],TMODELO[Empleado])</f>
        <v>RISORIS ESTELA SILVESTRE ORTIZ</v>
      </c>
      <c r="G827" s="38" t="str">
        <f>_xlfn.XLOOKUP(Tabla20[[#This Row],[cedula]],TMODELO[Numero Documento],TMODELO[Cargo])</f>
        <v>DIR. CENTRO INV. DE BIENES CUL</v>
      </c>
      <c r="H827" s="38" t="str">
        <f>_xlfn.XLOOKUP(Tabla20[[#This Row],[cedula]],TMODELO[Numero Documento],TMODELO[Lugar Funciones])</f>
        <v>DEPARTAMENTO DE INVENTARIO DE BIENES CULTURALES</v>
      </c>
      <c r="I827" s="45" t="str">
        <f>_xlfn.XLOOKUP(Tabla20[[#This Row],[cedula]],TCARRERA[CEDULA],TCARRERA[CATEGORIA DEL SERVIDOR],"")</f>
        <v/>
      </c>
      <c r="J827" s="45" t="str">
        <f>Tabla20[[#This Row],[TIPO]]</f>
        <v>FIJO</v>
      </c>
      <c r="K82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27" s="24" t="str">
        <f>IF(Tabla20[[#This Row],[CARRERA]]="CARRERA ADMINISTRATIVA",Tabla20[[#This Row],[CARRERA]],Tabla20[[#This Row],[STATUS]])</f>
        <v>FIJO</v>
      </c>
      <c r="M827" s="35" t="str">
        <f>IF(Tabla20[[#This Row],[TIPO]]="Temporales",_xlfn.XLOOKUP(Tabla20[[#This Row],[NOMBRE Y APELLIDO]],TFECHAS[NOMBRE Y APELLIDO],TFECHAS[DESDE]),"")</f>
        <v/>
      </c>
      <c r="N827" s="35" t="str">
        <f>IF(Tabla20[[#This Row],[TIPO]]="Temporales",_xlfn.XLOOKUP(Tabla20[[#This Row],[NOMBRE Y APELLIDO]],TFECHAS[NOMBRE Y APELLIDO],TFECHAS[HASTA]),"")</f>
        <v/>
      </c>
      <c r="O827" s="39">
        <f>_xlfn.XLOOKUP(Tabla20[[#This Row],[COD]],TMES[COD],TMES[sbruto])</f>
        <v>115000</v>
      </c>
      <c r="P827" s="44">
        <f>_xlfn.XLOOKUP(Tabla20[[#This Row],[COD]],TMES[COD],TMES[ISR])</f>
        <v>15633.74</v>
      </c>
      <c r="Q827" s="40">
        <f>_xlfn.XLOOKUP(Tabla20[[#This Row],[COD]],TMES[COD],TMES[SFS])</f>
        <v>3496</v>
      </c>
      <c r="R827" s="40">
        <f>_xlfn.XLOOKUP(Tabla20[[#This Row],[COD]],TMES[COD],TMES[AFP])</f>
        <v>3300.5</v>
      </c>
      <c r="S827" s="40">
        <f>Tabla20[[#This Row],[sbruto]]-SUM(Tabla20[[#This Row],[ISR]:[AFP]])-Tabla20[[#This Row],[sneto]]</f>
        <v>525.00000000001455</v>
      </c>
      <c r="T827" s="40">
        <f>_xlfn.XLOOKUP(Tabla20[[#This Row],[COD]],TMES[COD],TMES[sneto])</f>
        <v>92044.76</v>
      </c>
      <c r="U827" s="28" t="str">
        <f>_xlfn.XLOOKUP(Tabla20[[#This Row],[cedula]],Tabla11[Numero Documento],Tabla11[GEN])</f>
        <v>F</v>
      </c>
      <c r="V827" s="29" t="str">
        <f>_xlfn.XLOOKUP(Tabla20[[#This Row],[cedula]],TMODELO[Numero Documento],TMODELO[Lugar Funciones Codigo])</f>
        <v>01.83.03.00.00.02</v>
      </c>
    </row>
    <row r="828" spans="1:22" hidden="1">
      <c r="A828" s="38" t="s">
        <v>3052</v>
      </c>
      <c r="B828" s="38" t="s">
        <v>11</v>
      </c>
      <c r="C828" s="38" t="s">
        <v>3091</v>
      </c>
      <c r="D828" s="38" t="str">
        <f>Tabla20[[#This Row],[cedula]]&amp;Tabla20[[#This Row],[ctapresup]]</f>
        <v>018002463632.1.1.1.01</v>
      </c>
      <c r="E828" s="38" t="s">
        <v>1507</v>
      </c>
      <c r="F828" s="38" t="str">
        <f>_xlfn.XLOOKUP(Tabla20[[#This Row],[cedula]],TMODELO[Numero Documento],TMODELO[Empleado])</f>
        <v>GLENYS ESPINOSA PEREZ</v>
      </c>
      <c r="G828" s="38" t="str">
        <f>_xlfn.XLOOKUP(Tabla20[[#This Row],[cedula]],TMODELO[Numero Documento],TMODELO[Cargo])</f>
        <v>ANALISTA PROYECTOS</v>
      </c>
      <c r="H828" s="38" t="str">
        <f>_xlfn.XLOOKUP(Tabla20[[#This Row],[cedula]],TMODELO[Numero Documento],TMODELO[Lugar Funciones])</f>
        <v>DEPARTAMENTO DE INVENTARIO DE BIENES CULTURALES</v>
      </c>
      <c r="I828" s="45" t="str">
        <f>_xlfn.XLOOKUP(Tabla20[[#This Row],[cedula]],TCARRERA[CEDULA],TCARRERA[CATEGORIA DEL SERVIDOR],"")</f>
        <v>CARRERA ADMINISTRATIVA</v>
      </c>
      <c r="J828" s="45" t="str">
        <f>Tabla20[[#This Row],[TIPO]]</f>
        <v>FIJO</v>
      </c>
      <c r="K828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28" s="24" t="str">
        <f>IF(Tabla20[[#This Row],[CARRERA]]="CARRERA ADMINISTRATIVA",Tabla20[[#This Row],[CARRERA]],Tabla20[[#This Row],[STATUS]])</f>
        <v>CARRERA ADMINISTRATIVA</v>
      </c>
      <c r="M828" s="35" t="str">
        <f>IF(Tabla20[[#This Row],[TIPO]]="Temporales",_xlfn.XLOOKUP(Tabla20[[#This Row],[NOMBRE Y APELLIDO]],TFECHAS[NOMBRE Y APELLIDO],TFECHAS[DESDE]),"")</f>
        <v/>
      </c>
      <c r="N828" s="35" t="str">
        <f>IF(Tabla20[[#This Row],[TIPO]]="Temporales",_xlfn.XLOOKUP(Tabla20[[#This Row],[NOMBRE Y APELLIDO]],TFECHAS[NOMBRE Y APELLIDO],TFECHAS[HASTA]),"")</f>
        <v/>
      </c>
      <c r="O828" s="39">
        <f>_xlfn.XLOOKUP(Tabla20[[#This Row],[COD]],TMES[COD],TMES[sbruto])</f>
        <v>70000</v>
      </c>
      <c r="P828" s="41">
        <f>_xlfn.XLOOKUP(Tabla20[[#This Row],[COD]],TMES[COD],TMES[ISR])</f>
        <v>5065.99</v>
      </c>
      <c r="Q828" s="40">
        <f>_xlfn.XLOOKUP(Tabla20[[#This Row],[COD]],TMES[COD],TMES[SFS])</f>
        <v>2128</v>
      </c>
      <c r="R828" s="40">
        <f>_xlfn.XLOOKUP(Tabla20[[#This Row],[COD]],TMES[COD],TMES[AFP])</f>
        <v>2009</v>
      </c>
      <c r="S828" s="40">
        <f>Tabla20[[#This Row],[sbruto]]-SUM(Tabla20[[#This Row],[ISR]:[AFP]])-Tabla20[[#This Row],[sneto]]</f>
        <v>2737.4500000000044</v>
      </c>
      <c r="T828" s="40">
        <f>_xlfn.XLOOKUP(Tabla20[[#This Row],[COD]],TMES[COD],TMES[sneto])</f>
        <v>58059.56</v>
      </c>
      <c r="U828" s="28" t="str">
        <f>_xlfn.XLOOKUP(Tabla20[[#This Row],[cedula]],Tabla11[Numero Documento],Tabla11[GEN])</f>
        <v>F</v>
      </c>
      <c r="V828" s="29" t="str">
        <f>_xlfn.XLOOKUP(Tabla20[[#This Row],[cedula]],TMODELO[Numero Documento],TMODELO[Lugar Funciones Codigo])</f>
        <v>01.83.03.00.00.02</v>
      </c>
    </row>
    <row r="829" spans="1:22" hidden="1">
      <c r="A829" s="38" t="s">
        <v>3052</v>
      </c>
      <c r="B829" s="38" t="s">
        <v>11</v>
      </c>
      <c r="C829" s="38" t="s">
        <v>3091</v>
      </c>
      <c r="D829" s="38" t="str">
        <f>Tabla20[[#This Row],[cedula]]&amp;Tabla20[[#This Row],[ctapresup]]</f>
        <v>026000668292.1.1.1.01</v>
      </c>
      <c r="E829" s="38" t="s">
        <v>2543</v>
      </c>
      <c r="F829" s="38" t="str">
        <f>_xlfn.XLOOKUP(Tabla20[[#This Row],[cedula]],TMODELO[Numero Documento],TMODELO[Empleado])</f>
        <v>FEDERICO FULGENCIO SENSENATE</v>
      </c>
      <c r="G829" s="38" t="str">
        <f>_xlfn.XLOOKUP(Tabla20[[#This Row],[cedula]],TMODELO[Numero Documento],TMODELO[Cargo])</f>
        <v>INGENIERO</v>
      </c>
      <c r="H829" s="38" t="str">
        <f>_xlfn.XLOOKUP(Tabla20[[#This Row],[cedula]],TMODELO[Numero Documento],TMODELO[Lugar Funciones])</f>
        <v>DEPARTAMENTO DE INVENTARIO DE BIENES CULTURALES</v>
      </c>
      <c r="I829" s="45" t="str">
        <f>_xlfn.XLOOKUP(Tabla20[[#This Row],[cedula]],TCARRERA[CEDULA],TCARRERA[CATEGORIA DEL SERVIDOR],"")</f>
        <v/>
      </c>
      <c r="J829" s="45" t="str">
        <f>Tabla20[[#This Row],[TIPO]]</f>
        <v>FIJO</v>
      </c>
      <c r="K82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29" s="24" t="str">
        <f>IF(Tabla20[[#This Row],[CARRERA]]="CARRERA ADMINISTRATIVA",Tabla20[[#This Row],[CARRERA]],Tabla20[[#This Row],[STATUS]])</f>
        <v>FIJO</v>
      </c>
      <c r="M829" s="35" t="str">
        <f>IF(Tabla20[[#This Row],[TIPO]]="Temporales",_xlfn.XLOOKUP(Tabla20[[#This Row],[NOMBRE Y APELLIDO]],TFECHAS[NOMBRE Y APELLIDO],TFECHAS[DESDE]),"")</f>
        <v/>
      </c>
      <c r="N829" s="35" t="str">
        <f>IF(Tabla20[[#This Row],[TIPO]]="Temporales",_xlfn.XLOOKUP(Tabla20[[#This Row],[NOMBRE Y APELLIDO]],TFECHAS[NOMBRE Y APELLIDO],TFECHAS[HASTA]),"")</f>
        <v/>
      </c>
      <c r="O829" s="39">
        <f>_xlfn.XLOOKUP(Tabla20[[#This Row],[COD]],TMES[COD],TMES[sbruto])</f>
        <v>55000</v>
      </c>
      <c r="P829" s="44">
        <f>_xlfn.XLOOKUP(Tabla20[[#This Row],[COD]],TMES[COD],TMES[ISR])</f>
        <v>2559.6799999999998</v>
      </c>
      <c r="Q829" s="40">
        <f>_xlfn.XLOOKUP(Tabla20[[#This Row],[COD]],TMES[COD],TMES[SFS])</f>
        <v>1672</v>
      </c>
      <c r="R829" s="40">
        <f>_xlfn.XLOOKUP(Tabla20[[#This Row],[COD]],TMES[COD],TMES[AFP])</f>
        <v>1578.5</v>
      </c>
      <c r="S829" s="40">
        <f>Tabla20[[#This Row],[sbruto]]-SUM(Tabla20[[#This Row],[ISR]:[AFP]])-Tabla20[[#This Row],[sneto]]</f>
        <v>7579.1999999999971</v>
      </c>
      <c r="T829" s="40">
        <f>_xlfn.XLOOKUP(Tabla20[[#This Row],[COD]],TMES[COD],TMES[sneto])</f>
        <v>41610.620000000003</v>
      </c>
      <c r="U829" s="28" t="str">
        <f>_xlfn.XLOOKUP(Tabla20[[#This Row],[cedula]],Tabla11[Numero Documento],Tabla11[GEN])</f>
        <v>M</v>
      </c>
      <c r="V829" s="29" t="str">
        <f>_xlfn.XLOOKUP(Tabla20[[#This Row],[cedula]],TMODELO[Numero Documento],TMODELO[Lugar Funciones Codigo])</f>
        <v>01.83.03.00.00.02</v>
      </c>
    </row>
    <row r="830" spans="1:22" hidden="1">
      <c r="A830" s="38" t="s">
        <v>3052</v>
      </c>
      <c r="B830" s="38" t="s">
        <v>11</v>
      </c>
      <c r="C830" s="38" t="s">
        <v>3091</v>
      </c>
      <c r="D830" s="38" t="str">
        <f>Tabla20[[#This Row],[cedula]]&amp;Tabla20[[#This Row],[ctapresup]]</f>
        <v>001085948132.1.1.1.01</v>
      </c>
      <c r="E830" s="38" t="s">
        <v>1509</v>
      </c>
      <c r="F830" s="38" t="str">
        <f>_xlfn.XLOOKUP(Tabla20[[#This Row],[cedula]],TMODELO[Numero Documento],TMODELO[Empleado])</f>
        <v>MARIA NELLY PEÑA GARCIA</v>
      </c>
      <c r="G830" s="38" t="str">
        <f>_xlfn.XLOOKUP(Tabla20[[#This Row],[cedula]],TMODELO[Numero Documento],TMODELO[Cargo])</f>
        <v>COORDINADOR (A)</v>
      </c>
      <c r="H830" s="38" t="str">
        <f>_xlfn.XLOOKUP(Tabla20[[#This Row],[cedula]],TMODELO[Numero Documento],TMODELO[Lugar Funciones])</f>
        <v>DEPARTAMENTO DE INVENTARIO DE BIENES CULTURALES</v>
      </c>
      <c r="I830" s="45" t="str">
        <f>_xlfn.XLOOKUP(Tabla20[[#This Row],[cedula]],TCARRERA[CEDULA],TCARRERA[CATEGORIA DEL SERVIDOR],"")</f>
        <v>CARRERA ADMINISTRATIVA</v>
      </c>
      <c r="J830" s="45" t="str">
        <f>Tabla20[[#This Row],[TIPO]]</f>
        <v>FIJO</v>
      </c>
      <c r="K83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0" s="24" t="str">
        <f>IF(Tabla20[[#This Row],[CARRERA]]="CARRERA ADMINISTRATIVA",Tabla20[[#This Row],[CARRERA]],Tabla20[[#This Row],[STATUS]])</f>
        <v>CARRERA ADMINISTRATIVA</v>
      </c>
      <c r="M830" s="35" t="str">
        <f>IF(Tabla20[[#This Row],[TIPO]]="Temporales",_xlfn.XLOOKUP(Tabla20[[#This Row],[NOMBRE Y APELLIDO]],TFECHAS[NOMBRE Y APELLIDO],TFECHAS[DESDE]),"")</f>
        <v/>
      </c>
      <c r="N830" s="35" t="str">
        <f>IF(Tabla20[[#This Row],[TIPO]]="Temporales",_xlfn.XLOOKUP(Tabla20[[#This Row],[NOMBRE Y APELLIDO]],TFECHAS[NOMBRE Y APELLIDO],TFECHAS[HASTA]),"")</f>
        <v/>
      </c>
      <c r="O830" s="39">
        <f>_xlfn.XLOOKUP(Tabla20[[#This Row],[COD]],TMES[COD],TMES[sbruto])</f>
        <v>50000</v>
      </c>
      <c r="P830" s="44">
        <f>_xlfn.XLOOKUP(Tabla20[[#This Row],[COD]],TMES[COD],TMES[ISR])</f>
        <v>1627.13</v>
      </c>
      <c r="Q830" s="40">
        <f>_xlfn.XLOOKUP(Tabla20[[#This Row],[COD]],TMES[COD],TMES[SFS])</f>
        <v>1520</v>
      </c>
      <c r="R830" s="40">
        <f>_xlfn.XLOOKUP(Tabla20[[#This Row],[COD]],TMES[COD],TMES[AFP])</f>
        <v>1435</v>
      </c>
      <c r="S830" s="40">
        <f>Tabla20[[#This Row],[sbruto]]-SUM(Tabla20[[#This Row],[ISR]:[AFP]])-Tabla20[[#This Row],[sneto]]</f>
        <v>1587.4500000000044</v>
      </c>
      <c r="T830" s="40">
        <f>_xlfn.XLOOKUP(Tabla20[[#This Row],[COD]],TMES[COD],TMES[sneto])</f>
        <v>43830.42</v>
      </c>
      <c r="U830" s="28" t="str">
        <f>_xlfn.XLOOKUP(Tabla20[[#This Row],[cedula]],Tabla11[Numero Documento],Tabla11[GEN])</f>
        <v>F</v>
      </c>
      <c r="V830" s="29" t="str">
        <f>_xlfn.XLOOKUP(Tabla20[[#This Row],[cedula]],TMODELO[Numero Documento],TMODELO[Lugar Funciones Codigo])</f>
        <v>01.83.03.00.00.02</v>
      </c>
    </row>
    <row r="831" spans="1:22" hidden="1">
      <c r="A831" s="38" t="s">
        <v>3052</v>
      </c>
      <c r="B831" s="38" t="s">
        <v>11</v>
      </c>
      <c r="C831" s="38" t="s">
        <v>3091</v>
      </c>
      <c r="D831" s="38" t="str">
        <f>Tabla20[[#This Row],[cedula]]&amp;Tabla20[[#This Row],[ctapresup]]</f>
        <v>001076389912.1.1.1.01</v>
      </c>
      <c r="E831" s="38" t="s">
        <v>1426</v>
      </c>
      <c r="F831" s="38" t="str">
        <f>_xlfn.XLOOKUP(Tabla20[[#This Row],[cedula]],TMODELO[Numero Documento],TMODELO[Empleado])</f>
        <v>FRANCIA FLORENTINO ENCARNACION</v>
      </c>
      <c r="G831" s="38" t="str">
        <f>_xlfn.XLOOKUP(Tabla20[[#This Row],[cedula]],TMODELO[Numero Documento],TMODELO[Cargo])</f>
        <v>ENC. BANCO DE DATOS</v>
      </c>
      <c r="H831" s="38" t="str">
        <f>_xlfn.XLOOKUP(Tabla20[[#This Row],[cedula]],TMODELO[Numero Documento],TMODELO[Lugar Funciones])</f>
        <v>DEPARTAMENTO DE INVENTARIO DE BIENES CULTURALES</v>
      </c>
      <c r="I831" s="45" t="str">
        <f>_xlfn.XLOOKUP(Tabla20[[#This Row],[cedula]],TCARRERA[CEDULA],TCARRERA[CATEGORIA DEL SERVIDOR],"")</f>
        <v>CARRERA ADMINISTRATIVA</v>
      </c>
      <c r="J831" s="45" t="str">
        <f>Tabla20[[#This Row],[TIPO]]</f>
        <v>FIJO</v>
      </c>
      <c r="K831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31" s="24" t="str">
        <f>IF(Tabla20[[#This Row],[CARRERA]]="CARRERA ADMINISTRATIVA",Tabla20[[#This Row],[CARRERA]],Tabla20[[#This Row],[STATUS]])</f>
        <v>CARRERA ADMINISTRATIVA</v>
      </c>
      <c r="M831" s="35" t="str">
        <f>IF(Tabla20[[#This Row],[TIPO]]="Temporales",_xlfn.XLOOKUP(Tabla20[[#This Row],[NOMBRE Y APELLIDO]],TFECHAS[NOMBRE Y APELLIDO],TFECHAS[DESDE]),"")</f>
        <v/>
      </c>
      <c r="N831" s="35" t="str">
        <f>IF(Tabla20[[#This Row],[TIPO]]="Temporales",_xlfn.XLOOKUP(Tabla20[[#This Row],[NOMBRE Y APELLIDO]],TFECHAS[NOMBRE Y APELLIDO],TFECHAS[HASTA]),"")</f>
        <v/>
      </c>
      <c r="O831" s="39">
        <f>_xlfn.XLOOKUP(Tabla20[[#This Row],[COD]],TMES[COD],TMES[sbruto])</f>
        <v>40000</v>
      </c>
      <c r="P831" s="44">
        <f>_xlfn.XLOOKUP(Tabla20[[#This Row],[COD]],TMES[COD],TMES[ISR])</f>
        <v>442.65</v>
      </c>
      <c r="Q831" s="40">
        <f>_xlfn.XLOOKUP(Tabla20[[#This Row],[COD]],TMES[COD],TMES[SFS])</f>
        <v>1216</v>
      </c>
      <c r="R831" s="40">
        <f>_xlfn.XLOOKUP(Tabla20[[#This Row],[COD]],TMES[COD],TMES[AFP])</f>
        <v>1148</v>
      </c>
      <c r="S831" s="40">
        <f>Tabla20[[#This Row],[sbruto]]-SUM(Tabla20[[#This Row],[ISR]:[AFP]])-Tabla20[[#This Row],[sneto]]</f>
        <v>12279.529999999999</v>
      </c>
      <c r="T831" s="40">
        <f>_xlfn.XLOOKUP(Tabla20[[#This Row],[COD]],TMES[COD],TMES[sneto])</f>
        <v>24913.82</v>
      </c>
      <c r="U831" s="28" t="str">
        <f>_xlfn.XLOOKUP(Tabla20[[#This Row],[cedula]],Tabla11[Numero Documento],Tabla11[GEN])</f>
        <v>F</v>
      </c>
      <c r="V831" s="29" t="str">
        <f>_xlfn.XLOOKUP(Tabla20[[#This Row],[cedula]],TMODELO[Numero Documento],TMODELO[Lugar Funciones Codigo])</f>
        <v>01.83.03.00.00.02</v>
      </c>
    </row>
    <row r="832" spans="1:22" hidden="1">
      <c r="A832" s="38" t="s">
        <v>3052</v>
      </c>
      <c r="B832" s="38" t="s">
        <v>11</v>
      </c>
      <c r="C832" s="38" t="s">
        <v>3091</v>
      </c>
      <c r="D832" s="38" t="str">
        <f>Tabla20[[#This Row],[cedula]]&amp;Tabla20[[#This Row],[ctapresup]]</f>
        <v>001043217732.1.1.1.01</v>
      </c>
      <c r="E832" s="38" t="s">
        <v>1511</v>
      </c>
      <c r="F832" s="38" t="str">
        <f>_xlfn.XLOOKUP(Tabla20[[#This Row],[cedula]],TMODELO[Numero Documento],TMODELO[Empleado])</f>
        <v>WELINTON DINILIO MATEO ARISTY</v>
      </c>
      <c r="G832" s="38" t="str">
        <f>_xlfn.XLOOKUP(Tabla20[[#This Row],[cedula]],TMODELO[Numero Documento],TMODELO[Cargo])</f>
        <v>AUXILIAR OFICINA</v>
      </c>
      <c r="H832" s="38" t="str">
        <f>_xlfn.XLOOKUP(Tabla20[[#This Row],[cedula]],TMODELO[Numero Documento],TMODELO[Lugar Funciones])</f>
        <v>DEPARTAMENTO DE INVENTARIO DE BIENES CULTURALES</v>
      </c>
      <c r="I832" s="45" t="str">
        <f>_xlfn.XLOOKUP(Tabla20[[#This Row],[cedula]],TCARRERA[CEDULA],TCARRERA[CATEGORIA DEL SERVIDOR],"")</f>
        <v>CARRERA ADMINISTRATIVA</v>
      </c>
      <c r="J832" s="45" t="str">
        <f>Tabla20[[#This Row],[TIPO]]</f>
        <v>FIJO</v>
      </c>
      <c r="K8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2" s="24" t="str">
        <f>IF(Tabla20[[#This Row],[CARRERA]]="CARRERA ADMINISTRATIVA",Tabla20[[#This Row],[CARRERA]],Tabla20[[#This Row],[STATUS]])</f>
        <v>CARRERA ADMINISTRATIVA</v>
      </c>
      <c r="M832" s="35" t="str">
        <f>IF(Tabla20[[#This Row],[TIPO]]="Temporales",_xlfn.XLOOKUP(Tabla20[[#This Row],[NOMBRE Y APELLIDO]],TFECHAS[NOMBRE Y APELLIDO],TFECHAS[DESDE]),"")</f>
        <v/>
      </c>
      <c r="N832" s="35" t="str">
        <f>IF(Tabla20[[#This Row],[TIPO]]="Temporales",_xlfn.XLOOKUP(Tabla20[[#This Row],[NOMBRE Y APELLIDO]],TFECHAS[NOMBRE Y APELLIDO],TFECHAS[HASTA]),"")</f>
        <v/>
      </c>
      <c r="O832" s="39">
        <f>_xlfn.XLOOKUP(Tabla20[[#This Row],[COD]],TMES[COD],TMES[sbruto])</f>
        <v>35000</v>
      </c>
      <c r="P832" s="44">
        <f>_xlfn.XLOOKUP(Tabla20[[#This Row],[COD]],TMES[COD],TMES[ISR])</f>
        <v>0</v>
      </c>
      <c r="Q832" s="40">
        <f>_xlfn.XLOOKUP(Tabla20[[#This Row],[COD]],TMES[COD],TMES[SFS])</f>
        <v>1064</v>
      </c>
      <c r="R832" s="40">
        <f>_xlfn.XLOOKUP(Tabla20[[#This Row],[COD]],TMES[COD],TMES[AFP])</f>
        <v>1004.5</v>
      </c>
      <c r="S832" s="40">
        <f>Tabla20[[#This Row],[sbruto]]-SUM(Tabla20[[#This Row],[ISR]:[AFP]])-Tabla20[[#This Row],[sneto]]</f>
        <v>12394.55</v>
      </c>
      <c r="T832" s="40">
        <f>_xlfn.XLOOKUP(Tabla20[[#This Row],[COD]],TMES[COD],TMES[sneto])</f>
        <v>20536.95</v>
      </c>
      <c r="U832" s="28" t="str">
        <f>_xlfn.XLOOKUP(Tabla20[[#This Row],[cedula]],Tabla11[Numero Documento],Tabla11[GEN])</f>
        <v>M</v>
      </c>
      <c r="V832" s="29" t="str">
        <f>_xlfn.XLOOKUP(Tabla20[[#This Row],[cedula]],TMODELO[Numero Documento],TMODELO[Lugar Funciones Codigo])</f>
        <v>01.83.03.00.00.02</v>
      </c>
    </row>
    <row r="833" spans="1:22" hidden="1">
      <c r="A833" s="38" t="s">
        <v>3052</v>
      </c>
      <c r="B833" s="38" t="s">
        <v>11</v>
      </c>
      <c r="C833" s="38" t="s">
        <v>3091</v>
      </c>
      <c r="D833" s="38" t="str">
        <f>Tabla20[[#This Row],[cedula]]&amp;Tabla20[[#This Row],[ctapresup]]</f>
        <v>001099878342.1.1.1.01</v>
      </c>
      <c r="E833" s="38" t="s">
        <v>2555</v>
      </c>
      <c r="F833" s="38" t="str">
        <f>_xlfn.XLOOKUP(Tabla20[[#This Row],[cedula]],TMODELO[Numero Documento],TMODELO[Empleado])</f>
        <v>ZORAIDA MAGALY ARACENA</v>
      </c>
      <c r="G833" s="38" t="str">
        <f>_xlfn.XLOOKUP(Tabla20[[#This Row],[cedula]],TMODELO[Numero Documento],TMODELO[Cargo])</f>
        <v>DIR. DE DIFUSION</v>
      </c>
      <c r="H833" s="38" t="str">
        <f>_xlfn.XLOOKUP(Tabla20[[#This Row],[cedula]],TMODELO[Numero Documento],TMODELO[Lugar Funciones])</f>
        <v>DEPARTAMENTO DE INVENTARIO DE BIENES CULTURALES</v>
      </c>
      <c r="I833" s="45" t="str">
        <f>_xlfn.XLOOKUP(Tabla20[[#This Row],[cedula]],TCARRERA[CEDULA],TCARRERA[CATEGORIA DEL SERVIDOR],"")</f>
        <v/>
      </c>
      <c r="J833" s="45" t="str">
        <f>Tabla20[[#This Row],[TIPO]]</f>
        <v>FIJO</v>
      </c>
      <c r="K83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3" s="31" t="str">
        <f>IF(Tabla20[[#This Row],[CARRERA]]="CARRERA ADMINISTRATIVA",Tabla20[[#This Row],[CARRERA]],Tabla20[[#This Row],[STATUS]])</f>
        <v>FIJO</v>
      </c>
      <c r="M833" s="34" t="str">
        <f>IF(Tabla20[[#This Row],[TIPO]]="Temporales",_xlfn.XLOOKUP(Tabla20[[#This Row],[NOMBRE Y APELLIDO]],TFECHAS[NOMBRE Y APELLIDO],TFECHAS[DESDE]),"")</f>
        <v/>
      </c>
      <c r="N833" s="34" t="str">
        <f>IF(Tabla20[[#This Row],[TIPO]]="Temporales",_xlfn.XLOOKUP(Tabla20[[#This Row],[NOMBRE Y APELLIDO]],TFECHAS[NOMBRE Y APELLIDO],TFECHAS[HASTA]),"")</f>
        <v/>
      </c>
      <c r="O833" s="39">
        <f>_xlfn.XLOOKUP(Tabla20[[#This Row],[COD]],TMES[COD],TMES[sbruto])</f>
        <v>26250</v>
      </c>
      <c r="P833" s="44">
        <f>_xlfn.XLOOKUP(Tabla20[[#This Row],[COD]],TMES[COD],TMES[ISR])</f>
        <v>0</v>
      </c>
      <c r="Q833" s="40">
        <f>_xlfn.XLOOKUP(Tabla20[[#This Row],[COD]],TMES[COD],TMES[SFS])</f>
        <v>798</v>
      </c>
      <c r="R833" s="40">
        <f>_xlfn.XLOOKUP(Tabla20[[#This Row],[COD]],TMES[COD],TMES[AFP])</f>
        <v>753.38</v>
      </c>
      <c r="S833" s="40">
        <f>Tabla20[[#This Row],[sbruto]]-SUM(Tabla20[[#This Row],[ISR]:[AFP]])-Tabla20[[#This Row],[sneto]]</f>
        <v>375</v>
      </c>
      <c r="T833" s="40">
        <f>_xlfn.XLOOKUP(Tabla20[[#This Row],[COD]],TMES[COD],TMES[sneto])</f>
        <v>24323.62</v>
      </c>
      <c r="U833" s="28" t="str">
        <f>_xlfn.XLOOKUP(Tabla20[[#This Row],[cedula]],Tabla11[Numero Documento],Tabla11[GEN])</f>
        <v>F</v>
      </c>
      <c r="V833" s="29" t="str">
        <f>_xlfn.XLOOKUP(Tabla20[[#This Row],[cedula]],TMODELO[Numero Documento],TMODELO[Lugar Funciones Codigo])</f>
        <v>01.83.03.00.00.02</v>
      </c>
    </row>
    <row r="834" spans="1:22" hidden="1">
      <c r="A834" s="38" t="s">
        <v>3052</v>
      </c>
      <c r="B834" s="38" t="s">
        <v>11</v>
      </c>
      <c r="C834" s="38" t="s">
        <v>3091</v>
      </c>
      <c r="D834" s="38" t="str">
        <f>Tabla20[[#This Row],[cedula]]&amp;Tabla20[[#This Row],[ctapresup]]</f>
        <v>001194682052.1.1.1.01</v>
      </c>
      <c r="E834" s="38" t="s">
        <v>2541</v>
      </c>
      <c r="F834" s="38" t="str">
        <f>_xlfn.XLOOKUP(Tabla20[[#This Row],[cedula]],TMODELO[Numero Documento],TMODELO[Empleado])</f>
        <v>AMANDA JESSICA ANDRICKSON DE BURGOS</v>
      </c>
      <c r="G834" s="38" t="str">
        <f>_xlfn.XLOOKUP(Tabla20[[#This Row],[cedula]],TMODELO[Numero Documento],TMODELO[Cargo])</f>
        <v>AUXILIAR BIBLIOTECA</v>
      </c>
      <c r="H834" s="38" t="str">
        <f>_xlfn.XLOOKUP(Tabla20[[#This Row],[cedula]],TMODELO[Numero Documento],TMODELO[Lugar Funciones])</f>
        <v>DEPARTAMENTO DE INVENTARIO DE BIENES CULTURALES</v>
      </c>
      <c r="I834" s="45" t="str">
        <f>_xlfn.XLOOKUP(Tabla20[[#This Row],[cedula]],TCARRERA[CEDULA],TCARRERA[CATEGORIA DEL SERVIDOR],"")</f>
        <v/>
      </c>
      <c r="J834" s="45" t="str">
        <f>Tabla20[[#This Row],[TIPO]]</f>
        <v>FIJO</v>
      </c>
      <c r="K8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4" s="24" t="str">
        <f>IF(Tabla20[[#This Row],[CARRERA]]="CARRERA ADMINISTRATIVA",Tabla20[[#This Row],[CARRERA]],Tabla20[[#This Row],[STATUS]])</f>
        <v>FIJO</v>
      </c>
      <c r="M834" s="35" t="str">
        <f>IF(Tabla20[[#This Row],[TIPO]]="Temporales",_xlfn.XLOOKUP(Tabla20[[#This Row],[NOMBRE Y APELLIDO]],TFECHAS[NOMBRE Y APELLIDO],TFECHAS[DESDE]),"")</f>
        <v/>
      </c>
      <c r="N834" s="35" t="str">
        <f>IF(Tabla20[[#This Row],[TIPO]]="Temporales",_xlfn.XLOOKUP(Tabla20[[#This Row],[NOMBRE Y APELLIDO]],TFECHAS[NOMBRE Y APELLIDO],TFECHAS[HASTA]),"")</f>
        <v/>
      </c>
      <c r="O834" s="39">
        <f>_xlfn.XLOOKUP(Tabla20[[#This Row],[COD]],TMES[COD],TMES[sbruto])</f>
        <v>25000</v>
      </c>
      <c r="P834" s="44">
        <f>_xlfn.XLOOKUP(Tabla20[[#This Row],[COD]],TMES[COD],TMES[ISR])</f>
        <v>0</v>
      </c>
      <c r="Q834" s="40">
        <f>_xlfn.XLOOKUP(Tabla20[[#This Row],[COD]],TMES[COD],TMES[SFS])</f>
        <v>760</v>
      </c>
      <c r="R834" s="40">
        <f>_xlfn.XLOOKUP(Tabla20[[#This Row],[COD]],TMES[COD],TMES[AFP])</f>
        <v>717.5</v>
      </c>
      <c r="S834" s="40">
        <f>Tabla20[[#This Row],[sbruto]]-SUM(Tabla20[[#This Row],[ISR]:[AFP]])-Tabla20[[#This Row],[sneto]]</f>
        <v>10622.55</v>
      </c>
      <c r="T834" s="40">
        <f>_xlfn.XLOOKUP(Tabla20[[#This Row],[COD]],TMES[COD],TMES[sneto])</f>
        <v>12899.95</v>
      </c>
      <c r="U834" s="28" t="str">
        <f>_xlfn.XLOOKUP(Tabla20[[#This Row],[cedula]],Tabla11[Numero Documento],Tabla11[GEN])</f>
        <v>F</v>
      </c>
      <c r="V834" s="29" t="str">
        <f>_xlfn.XLOOKUP(Tabla20[[#This Row],[cedula]],TMODELO[Numero Documento],TMODELO[Lugar Funciones Codigo])</f>
        <v>01.83.03.00.00.02</v>
      </c>
    </row>
    <row r="835" spans="1:22" hidden="1">
      <c r="A835" s="38" t="s">
        <v>3052</v>
      </c>
      <c r="B835" s="38" t="s">
        <v>11</v>
      </c>
      <c r="C835" s="38" t="s">
        <v>3091</v>
      </c>
      <c r="D835" s="38" t="str">
        <f>Tabla20[[#This Row],[cedula]]&amp;Tabla20[[#This Row],[ctapresup]]</f>
        <v>223000337052.1.1.1.01</v>
      </c>
      <c r="E835" s="38" t="s">
        <v>2542</v>
      </c>
      <c r="F835" s="38" t="str">
        <f>_xlfn.XLOOKUP(Tabla20[[#This Row],[cedula]],TMODELO[Numero Documento],TMODELO[Empleado])</f>
        <v>ELIZABETH GARABITO LUCIANO</v>
      </c>
      <c r="G835" s="38" t="str">
        <f>_xlfn.XLOOKUP(Tabla20[[#This Row],[cedula]],TMODELO[Numero Documento],TMODELO[Cargo])</f>
        <v>CONSERJE</v>
      </c>
      <c r="H835" s="38" t="str">
        <f>_xlfn.XLOOKUP(Tabla20[[#This Row],[cedula]],TMODELO[Numero Documento],TMODELO[Lugar Funciones])</f>
        <v>DEPARTAMENTO DE INVENTARIO DE BIENES CULTURALES</v>
      </c>
      <c r="I835" s="45" t="str">
        <f>_xlfn.XLOOKUP(Tabla20[[#This Row],[cedula]],TCARRERA[CEDULA],TCARRERA[CATEGORIA DEL SERVIDOR],"")</f>
        <v/>
      </c>
      <c r="J835" s="45" t="str">
        <f>Tabla20[[#This Row],[TIPO]]</f>
        <v>FIJO</v>
      </c>
      <c r="K8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35" s="24" t="str">
        <f>IF(Tabla20[[#This Row],[CARRERA]]="CARRERA ADMINISTRATIVA",Tabla20[[#This Row],[CARRERA]],Tabla20[[#This Row],[STATUS]])</f>
        <v>ESTATUTO SIMPLIFICADO</v>
      </c>
      <c r="M835" s="35" t="str">
        <f>IF(Tabla20[[#This Row],[TIPO]]="Temporales",_xlfn.XLOOKUP(Tabla20[[#This Row],[NOMBRE Y APELLIDO]],TFECHAS[NOMBRE Y APELLIDO],TFECHAS[DESDE]),"")</f>
        <v/>
      </c>
      <c r="N835" s="35" t="str">
        <f>IF(Tabla20[[#This Row],[TIPO]]="Temporales",_xlfn.XLOOKUP(Tabla20[[#This Row],[NOMBRE Y APELLIDO]],TFECHAS[NOMBRE Y APELLIDO],TFECHAS[HASTA]),"")</f>
        <v/>
      </c>
      <c r="O835" s="39">
        <f>_xlfn.XLOOKUP(Tabla20[[#This Row],[COD]],TMES[COD],TMES[sbruto])</f>
        <v>20000</v>
      </c>
      <c r="P835" s="44">
        <f>_xlfn.XLOOKUP(Tabla20[[#This Row],[COD]],TMES[COD],TMES[ISR])</f>
        <v>0</v>
      </c>
      <c r="Q835" s="40">
        <f>_xlfn.XLOOKUP(Tabla20[[#This Row],[COD]],TMES[COD],TMES[SFS])</f>
        <v>608</v>
      </c>
      <c r="R835" s="40">
        <f>_xlfn.XLOOKUP(Tabla20[[#This Row],[COD]],TMES[COD],TMES[AFP])</f>
        <v>574</v>
      </c>
      <c r="S835" s="40">
        <f>Tabla20[[#This Row],[sbruto]]-SUM(Tabla20[[#This Row],[ISR]:[AFP]])-Tabla20[[#This Row],[sneto]]</f>
        <v>13742.95</v>
      </c>
      <c r="T835" s="40">
        <f>_xlfn.XLOOKUP(Tabla20[[#This Row],[COD]],TMES[COD],TMES[sneto])</f>
        <v>5075.05</v>
      </c>
      <c r="U835" s="28" t="str">
        <f>_xlfn.XLOOKUP(Tabla20[[#This Row],[cedula]],Tabla11[Numero Documento],Tabla11[GEN])</f>
        <v>F</v>
      </c>
      <c r="V835" s="29" t="str">
        <f>_xlfn.XLOOKUP(Tabla20[[#This Row],[cedula]],TMODELO[Numero Documento],TMODELO[Lugar Funciones Codigo])</f>
        <v>01.83.03.00.00.02</v>
      </c>
    </row>
    <row r="836" spans="1:22" hidden="1">
      <c r="A836" s="38" t="s">
        <v>3052</v>
      </c>
      <c r="B836" s="38" t="s">
        <v>11</v>
      </c>
      <c r="C836" s="38" t="s">
        <v>3091</v>
      </c>
      <c r="D836" s="38" t="str">
        <f>Tabla20[[#This Row],[cedula]]&amp;Tabla20[[#This Row],[ctapresup]]</f>
        <v>001022024622.1.1.1.01</v>
      </c>
      <c r="E836" s="38" t="s">
        <v>1508</v>
      </c>
      <c r="F836" s="38" t="str">
        <f>_xlfn.XLOOKUP(Tabla20[[#This Row],[cedula]],TMODELO[Numero Documento],TMODELO[Empleado])</f>
        <v>JUAN ANTONIO CIPRIAN MERCEDES</v>
      </c>
      <c r="G836" s="38" t="str">
        <f>_xlfn.XLOOKUP(Tabla20[[#This Row],[cedula]],TMODELO[Numero Documento],TMODELO[Cargo])</f>
        <v>VIGILANTE</v>
      </c>
      <c r="H836" s="38" t="str">
        <f>_xlfn.XLOOKUP(Tabla20[[#This Row],[cedula]],TMODELO[Numero Documento],TMODELO[Lugar Funciones])</f>
        <v>DEPARTAMENTO DE INVENTARIO DE BIENES CULTURALES</v>
      </c>
      <c r="I836" s="45" t="str">
        <f>_xlfn.XLOOKUP(Tabla20[[#This Row],[cedula]],TCARRERA[CEDULA],TCARRERA[CATEGORIA DEL SERVIDOR],"")</f>
        <v>CARRERA ADMINISTRATIVA</v>
      </c>
      <c r="J836" s="45" t="str">
        <f>Tabla20[[#This Row],[TIPO]]</f>
        <v>FIJO</v>
      </c>
      <c r="K83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36" s="24" t="str">
        <f>IF(Tabla20[[#This Row],[CARRERA]]="CARRERA ADMINISTRATIVA",Tabla20[[#This Row],[CARRERA]],Tabla20[[#This Row],[STATUS]])</f>
        <v>CARRERA ADMINISTRATIVA</v>
      </c>
      <c r="M836" s="35" t="str">
        <f>IF(Tabla20[[#This Row],[TIPO]]="Temporales",_xlfn.XLOOKUP(Tabla20[[#This Row],[NOMBRE Y APELLIDO]],TFECHAS[NOMBRE Y APELLIDO],TFECHAS[DESDE]),"")</f>
        <v/>
      </c>
      <c r="N836" s="35" t="str">
        <f>IF(Tabla20[[#This Row],[TIPO]]="Temporales",_xlfn.XLOOKUP(Tabla20[[#This Row],[NOMBRE Y APELLIDO]],TFECHAS[NOMBRE Y APELLIDO],TFECHAS[HASTA]),"")</f>
        <v/>
      </c>
      <c r="O836" s="39">
        <f>_xlfn.XLOOKUP(Tabla20[[#This Row],[COD]],TMES[COD],TMES[sbruto])</f>
        <v>20000</v>
      </c>
      <c r="P836" s="44">
        <f>_xlfn.XLOOKUP(Tabla20[[#This Row],[COD]],TMES[COD],TMES[ISR])</f>
        <v>0</v>
      </c>
      <c r="Q836" s="40">
        <f>_xlfn.XLOOKUP(Tabla20[[#This Row],[COD]],TMES[COD],TMES[SFS])</f>
        <v>608</v>
      </c>
      <c r="R836" s="40">
        <f>_xlfn.XLOOKUP(Tabla20[[#This Row],[COD]],TMES[COD],TMES[AFP])</f>
        <v>574</v>
      </c>
      <c r="S836" s="40">
        <f>Tabla20[[#This Row],[sbruto]]-SUM(Tabla20[[#This Row],[ISR]:[AFP]])-Tabla20[[#This Row],[sneto]]</f>
        <v>9378.83</v>
      </c>
      <c r="T836" s="40">
        <f>_xlfn.XLOOKUP(Tabla20[[#This Row],[COD]],TMES[COD],TMES[sneto])</f>
        <v>9439.17</v>
      </c>
      <c r="U836" s="28" t="str">
        <f>_xlfn.XLOOKUP(Tabla20[[#This Row],[cedula]],Tabla11[Numero Documento],Tabla11[GEN])</f>
        <v>M</v>
      </c>
      <c r="V836" s="29" t="str">
        <f>_xlfn.XLOOKUP(Tabla20[[#This Row],[cedula]],TMODELO[Numero Documento],TMODELO[Lugar Funciones Codigo])</f>
        <v>01.83.03.00.00.02</v>
      </c>
    </row>
    <row r="837" spans="1:22" hidden="1">
      <c r="A837" s="38" t="s">
        <v>3052</v>
      </c>
      <c r="B837" s="38" t="s">
        <v>11</v>
      </c>
      <c r="C837" s="38" t="s">
        <v>3091</v>
      </c>
      <c r="D837" s="38" t="str">
        <f>Tabla20[[#This Row],[cedula]]&amp;Tabla20[[#This Row],[ctapresup]]</f>
        <v>059001840282.1.1.1.01</v>
      </c>
      <c r="E837" s="38" t="s">
        <v>2546</v>
      </c>
      <c r="F837" s="38" t="str">
        <f>_xlfn.XLOOKUP(Tabla20[[#This Row],[cedula]],TMODELO[Numero Documento],TMODELO[Empleado])</f>
        <v>MANUEL RODRIGUEZ SANTIAGO</v>
      </c>
      <c r="G837" s="38" t="str">
        <f>_xlfn.XLOOKUP(Tabla20[[#This Row],[cedula]],TMODELO[Numero Documento],TMODELO[Cargo])</f>
        <v>SEGURIDAD</v>
      </c>
      <c r="H837" s="38" t="str">
        <f>_xlfn.XLOOKUP(Tabla20[[#This Row],[cedula]],TMODELO[Numero Documento],TMODELO[Lugar Funciones])</f>
        <v>DEPARTAMENTO DE INVENTARIO DE BIENES CULTURALES</v>
      </c>
      <c r="I837" s="45" t="str">
        <f>_xlfn.XLOOKUP(Tabla20[[#This Row],[cedula]],TCARRERA[CEDULA],TCARRERA[CATEGORIA DEL SERVIDOR],"")</f>
        <v/>
      </c>
      <c r="J837" s="45" t="str">
        <f>Tabla20[[#This Row],[TIPO]]</f>
        <v>FIJO</v>
      </c>
      <c r="K83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7" s="24" t="str">
        <f>IF(Tabla20[[#This Row],[CARRERA]]="CARRERA ADMINISTRATIVA",Tabla20[[#This Row],[CARRERA]],Tabla20[[#This Row],[STATUS]])</f>
        <v>FIJO</v>
      </c>
      <c r="M837" s="35" t="str">
        <f>IF(Tabla20[[#This Row],[TIPO]]="Temporales",_xlfn.XLOOKUP(Tabla20[[#This Row],[NOMBRE Y APELLIDO]],TFECHAS[NOMBRE Y APELLIDO],TFECHAS[DESDE]),"")</f>
        <v/>
      </c>
      <c r="N837" s="35" t="str">
        <f>IF(Tabla20[[#This Row],[TIPO]]="Temporales",_xlfn.XLOOKUP(Tabla20[[#This Row],[NOMBRE Y APELLIDO]],TFECHAS[NOMBRE Y APELLIDO],TFECHAS[HASTA]),"")</f>
        <v/>
      </c>
      <c r="O837" s="39">
        <f>_xlfn.XLOOKUP(Tabla20[[#This Row],[COD]],TMES[COD],TMES[sbruto])</f>
        <v>20000</v>
      </c>
      <c r="P837" s="40">
        <f>_xlfn.XLOOKUP(Tabla20[[#This Row],[COD]],TMES[COD],TMES[ISR])</f>
        <v>0</v>
      </c>
      <c r="Q837" s="40">
        <f>_xlfn.XLOOKUP(Tabla20[[#This Row],[COD]],TMES[COD],TMES[SFS])</f>
        <v>608</v>
      </c>
      <c r="R837" s="40">
        <f>_xlfn.XLOOKUP(Tabla20[[#This Row],[COD]],TMES[COD],TMES[AFP])</f>
        <v>574</v>
      </c>
      <c r="S837" s="40">
        <f>Tabla20[[#This Row],[sbruto]]-SUM(Tabla20[[#This Row],[ISR]:[AFP]])-Tabla20[[#This Row],[sneto]]</f>
        <v>12020.15</v>
      </c>
      <c r="T837" s="40">
        <f>_xlfn.XLOOKUP(Tabla20[[#This Row],[COD]],TMES[COD],TMES[sneto])</f>
        <v>6797.85</v>
      </c>
      <c r="U837" s="28" t="str">
        <f>_xlfn.XLOOKUP(Tabla20[[#This Row],[cedula]],Tabla11[Numero Documento],Tabla11[GEN])</f>
        <v>M</v>
      </c>
      <c r="V837" s="29" t="str">
        <f>_xlfn.XLOOKUP(Tabla20[[#This Row],[cedula]],TMODELO[Numero Documento],TMODELO[Lugar Funciones Codigo])</f>
        <v>01.83.03.00.00.02</v>
      </c>
    </row>
    <row r="838" spans="1:22" hidden="1">
      <c r="A838" s="38" t="s">
        <v>3052</v>
      </c>
      <c r="B838" s="38" t="s">
        <v>11</v>
      </c>
      <c r="C838" s="38" t="s">
        <v>3091</v>
      </c>
      <c r="D838" s="38" t="str">
        <f>Tabla20[[#This Row],[cedula]]&amp;Tabla20[[#This Row],[ctapresup]]</f>
        <v>001055461132.1.1.1.01</v>
      </c>
      <c r="E838" s="38" t="s">
        <v>1510</v>
      </c>
      <c r="F838" s="38" t="str">
        <f>_xlfn.XLOOKUP(Tabla20[[#This Row],[cedula]],TMODELO[Numero Documento],TMODELO[Empleado])</f>
        <v>MARITZA GARCIA PIMENTEL</v>
      </c>
      <c r="G838" s="38" t="str">
        <f>_xlfn.XLOOKUP(Tabla20[[#This Row],[cedula]],TMODELO[Numero Documento],TMODELO[Cargo])</f>
        <v>CONSERJE</v>
      </c>
      <c r="H838" s="38" t="str">
        <f>_xlfn.XLOOKUP(Tabla20[[#This Row],[cedula]],TMODELO[Numero Documento],TMODELO[Lugar Funciones])</f>
        <v>DEPARTAMENTO DE INVENTARIO DE BIENES CULTURALES</v>
      </c>
      <c r="I838" s="45" t="str">
        <f>_xlfn.XLOOKUP(Tabla20[[#This Row],[cedula]],TCARRERA[CEDULA],TCARRERA[CATEGORIA DEL SERVIDOR],"")</f>
        <v>CARRERA ADMINISTRATIVA</v>
      </c>
      <c r="J838" s="45" t="str">
        <f>Tabla20[[#This Row],[TIPO]]</f>
        <v>FIJO</v>
      </c>
      <c r="K8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38" s="24" t="str">
        <f>IF(Tabla20[[#This Row],[CARRERA]]="CARRERA ADMINISTRATIVA",Tabla20[[#This Row],[CARRERA]],Tabla20[[#This Row],[STATUS]])</f>
        <v>CARRERA ADMINISTRATIVA</v>
      </c>
      <c r="M838" s="35" t="str">
        <f>IF(Tabla20[[#This Row],[TIPO]]="Temporales",_xlfn.XLOOKUP(Tabla20[[#This Row],[NOMBRE Y APELLIDO]],TFECHAS[NOMBRE Y APELLIDO],TFECHAS[DESDE]),"")</f>
        <v/>
      </c>
      <c r="N838" s="35" t="str">
        <f>IF(Tabla20[[#This Row],[TIPO]]="Temporales",_xlfn.XLOOKUP(Tabla20[[#This Row],[NOMBRE Y APELLIDO]],TFECHAS[NOMBRE Y APELLIDO],TFECHAS[HASTA]),"")</f>
        <v/>
      </c>
      <c r="O838" s="39">
        <f>_xlfn.XLOOKUP(Tabla20[[#This Row],[COD]],TMES[COD],TMES[sbruto])</f>
        <v>10000</v>
      </c>
      <c r="P838" s="41">
        <f>_xlfn.XLOOKUP(Tabla20[[#This Row],[COD]],TMES[COD],TMES[ISR])</f>
        <v>0</v>
      </c>
      <c r="Q838" s="40">
        <f>_xlfn.XLOOKUP(Tabla20[[#This Row],[COD]],TMES[COD],TMES[SFS])</f>
        <v>304</v>
      </c>
      <c r="R838" s="40">
        <f>_xlfn.XLOOKUP(Tabla20[[#This Row],[COD]],TMES[COD],TMES[AFP])</f>
        <v>287</v>
      </c>
      <c r="S838" s="40">
        <f>Tabla20[[#This Row],[sbruto]]-SUM(Tabla20[[#This Row],[ISR]:[AFP]])-Tabla20[[#This Row],[sneto]]</f>
        <v>125</v>
      </c>
      <c r="T838" s="40">
        <f>_xlfn.XLOOKUP(Tabla20[[#This Row],[COD]],TMES[COD],TMES[sneto])</f>
        <v>9284</v>
      </c>
      <c r="U838" s="28" t="str">
        <f>_xlfn.XLOOKUP(Tabla20[[#This Row],[cedula]],Tabla11[Numero Documento],Tabla11[GEN])</f>
        <v>F</v>
      </c>
      <c r="V838" s="29" t="str">
        <f>_xlfn.XLOOKUP(Tabla20[[#This Row],[cedula]],TMODELO[Numero Documento],TMODELO[Lugar Funciones Codigo])</f>
        <v>01.83.03.00.00.02</v>
      </c>
    </row>
    <row r="839" spans="1:22" hidden="1">
      <c r="A839" s="38" t="s">
        <v>3052</v>
      </c>
      <c r="B839" s="38" t="s">
        <v>11</v>
      </c>
      <c r="C839" s="38" t="s">
        <v>3091</v>
      </c>
      <c r="D839" s="38" t="str">
        <f>Tabla20[[#This Row],[cedula]]&amp;Tabla20[[#This Row],[ctapresup]]</f>
        <v>001149022992.1.1.1.01</v>
      </c>
      <c r="E839" s="38" t="s">
        <v>2548</v>
      </c>
      <c r="F839" s="38" t="str">
        <f>_xlfn.XLOOKUP(Tabla20[[#This Row],[cedula]],TMODELO[Numero Documento],TMODELO[Empleado])</f>
        <v>OCTAVIO JIMENEZ MORETA</v>
      </c>
      <c r="G839" s="38" t="str">
        <f>_xlfn.XLOOKUP(Tabla20[[#This Row],[cedula]],TMODELO[Numero Documento],TMODELO[Cargo])</f>
        <v>AUXILIAR BIBLIOTECA</v>
      </c>
      <c r="H839" s="38" t="str">
        <f>_xlfn.XLOOKUP(Tabla20[[#This Row],[cedula]],TMODELO[Numero Documento],TMODELO[Lugar Funciones])</f>
        <v>DEPARTAMENTO DE INVENTARIO DE BIENES CULTURALES</v>
      </c>
      <c r="I839" s="45" t="str">
        <f>_xlfn.XLOOKUP(Tabla20[[#This Row],[cedula]],TCARRERA[CEDULA],TCARRERA[CATEGORIA DEL SERVIDOR],"")</f>
        <v/>
      </c>
      <c r="J839" s="45" t="str">
        <f>Tabla20[[#This Row],[TIPO]]</f>
        <v>FIJO</v>
      </c>
      <c r="K83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9" s="24" t="str">
        <f>IF(Tabla20[[#This Row],[CARRERA]]="CARRERA ADMINISTRATIVA",Tabla20[[#This Row],[CARRERA]],Tabla20[[#This Row],[STATUS]])</f>
        <v>FIJO</v>
      </c>
      <c r="M839" s="35" t="str">
        <f>IF(Tabla20[[#This Row],[TIPO]]="Temporales",_xlfn.XLOOKUP(Tabla20[[#This Row],[NOMBRE Y APELLIDO]],TFECHAS[NOMBRE Y APELLIDO],TFECHAS[DESDE]),"")</f>
        <v/>
      </c>
      <c r="N839" s="35" t="str">
        <f>IF(Tabla20[[#This Row],[TIPO]]="Temporales",_xlfn.XLOOKUP(Tabla20[[#This Row],[NOMBRE Y APELLIDO]],TFECHAS[NOMBRE Y APELLIDO],TFECHAS[HASTA]),"")</f>
        <v/>
      </c>
      <c r="O839" s="39">
        <f>_xlfn.XLOOKUP(Tabla20[[#This Row],[COD]],TMES[COD],TMES[sbruto])</f>
        <v>10000</v>
      </c>
      <c r="P839" s="42">
        <f>_xlfn.XLOOKUP(Tabla20[[#This Row],[COD]],TMES[COD],TMES[ISR])</f>
        <v>0</v>
      </c>
      <c r="Q839" s="40">
        <f>_xlfn.XLOOKUP(Tabla20[[#This Row],[COD]],TMES[COD],TMES[SFS])</f>
        <v>304</v>
      </c>
      <c r="R839" s="40">
        <f>_xlfn.XLOOKUP(Tabla20[[#This Row],[COD]],TMES[COD],TMES[AFP])</f>
        <v>287</v>
      </c>
      <c r="S839" s="40">
        <f>Tabla20[[#This Row],[sbruto]]-SUM(Tabla20[[#This Row],[ISR]:[AFP]])-Tabla20[[#This Row],[sneto]]</f>
        <v>7516.63</v>
      </c>
      <c r="T839" s="40">
        <f>_xlfn.XLOOKUP(Tabla20[[#This Row],[COD]],TMES[COD],TMES[sneto])</f>
        <v>1892.37</v>
      </c>
      <c r="U839" s="28" t="str">
        <f>_xlfn.XLOOKUP(Tabla20[[#This Row],[cedula]],Tabla11[Numero Documento],Tabla11[GEN])</f>
        <v>M</v>
      </c>
      <c r="V839" s="29" t="str">
        <f>_xlfn.XLOOKUP(Tabla20[[#This Row],[cedula]],TMODELO[Numero Documento],TMODELO[Lugar Funciones Codigo])</f>
        <v>01.83.03.00.00.02</v>
      </c>
    </row>
    <row r="840" spans="1:22">
      <c r="A840" s="38" t="s">
        <v>3051</v>
      </c>
      <c r="B840" s="38" t="s">
        <v>4793</v>
      </c>
      <c r="C840" s="38" t="s">
        <v>3088</v>
      </c>
      <c r="D840" s="38" t="str">
        <f>Tabla20[[#This Row],[cedula]]&amp;Tabla20[[#This Row],[ctapresup]]</f>
        <v>225001211932.1.1.2.08</v>
      </c>
      <c r="E840" s="38" t="s">
        <v>2793</v>
      </c>
      <c r="F840" s="38" t="str">
        <f>_xlfn.XLOOKUP(Tabla20[[#This Row],[cedula]],TMODELO[Numero Documento],TMODELO[Empleado])</f>
        <v>EDDY RICHARD MARTELL BRAZOBAN</v>
      </c>
      <c r="G840" s="38" t="str">
        <f>_xlfn.XLOOKUP(Tabla20[[#This Row],[cedula]],TMODELO[Numero Documento],TMODELO[Cargo])</f>
        <v>ARQUITECTO (A)</v>
      </c>
      <c r="H840" s="38" t="str">
        <f>_xlfn.XLOOKUP(Tabla20[[#This Row],[cedula]],TMODELO[Numero Documento],TMODELO[Lugar Funciones])</f>
        <v>DEPARTAMENTO DE INVENTARIO DE BIENES CULTURALES</v>
      </c>
      <c r="I840" s="45" t="str">
        <f>_xlfn.XLOOKUP(Tabla20[[#This Row],[cedula]],TCARRERA[CEDULA],TCARRERA[CATEGORIA DEL SERVIDOR],"")</f>
        <v/>
      </c>
      <c r="J840" s="45" t="str">
        <f>Tabla20[[#This Row],[TIPO]]</f>
        <v>TEMPORALES</v>
      </c>
      <c r="K8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840" s="24" t="str">
        <f>IF(Tabla20[[#This Row],[CARRERA]]="CARRERA ADMINISTRATIVA",Tabla20[[#This Row],[CARRERA]],Tabla20[[#This Row],[STATUS]])</f>
        <v>TEMPORALES</v>
      </c>
      <c r="M840" s="35">
        <f>IF(Tabla20[[#This Row],[TIPO]]="Temporales",_xlfn.XLOOKUP(Tabla20[[#This Row],[NOMBRE Y APELLIDO]],TFECHAS[NOMBRE Y APELLIDO],TFECHAS[DESDE]),"")</f>
        <v>44774</v>
      </c>
      <c r="N840" s="35">
        <f>IF(Tabla20[[#This Row],[TIPO]]="Temporales",_xlfn.XLOOKUP(Tabla20[[#This Row],[NOMBRE Y APELLIDO]],TFECHAS[NOMBRE Y APELLIDO],TFECHAS[HASTA]),"")</f>
        <v>44958</v>
      </c>
      <c r="O840" s="39">
        <f>_xlfn.XLOOKUP(Tabla20[[#This Row],[COD]],TMES[COD],TMES[sbruto])</f>
        <v>45000</v>
      </c>
      <c r="P840" s="41">
        <f>_xlfn.XLOOKUP(Tabla20[[#This Row],[COD]],TMES[COD],TMES[ISR])</f>
        <v>1148.33</v>
      </c>
      <c r="Q840" s="42">
        <f>_xlfn.XLOOKUP(Tabla20[[#This Row],[COD]],TMES[COD],TMES[SFS])</f>
        <v>1368</v>
      </c>
      <c r="R840" s="42">
        <f>_xlfn.XLOOKUP(Tabla20[[#This Row],[COD]],TMES[COD],TMES[AFP])</f>
        <v>1291.5</v>
      </c>
      <c r="S840" s="40">
        <f>Tabla20[[#This Row],[sbruto]]-SUM(Tabla20[[#This Row],[ISR]:[AFP]])-Tabla20[[#This Row],[sneto]]</f>
        <v>25</v>
      </c>
      <c r="T840" s="42">
        <f>_xlfn.XLOOKUP(Tabla20[[#This Row],[COD]],TMES[COD],TMES[sneto])</f>
        <v>41167.17</v>
      </c>
      <c r="U840" s="28" t="str">
        <f>_xlfn.XLOOKUP(Tabla20[[#This Row],[cedula]],Tabla11[Numero Documento],Tabla11[GEN])</f>
        <v>M</v>
      </c>
      <c r="V840" s="29" t="str">
        <f>_xlfn.XLOOKUP(Tabla20[[#This Row],[cedula]],TMODELO[Numero Documento],TMODELO[Lugar Funciones Codigo])</f>
        <v>01.83.03.00.00.02</v>
      </c>
    </row>
    <row r="841" spans="1:22" hidden="1">
      <c r="A841" s="38" t="s">
        <v>3052</v>
      </c>
      <c r="B841" s="38" t="s">
        <v>11</v>
      </c>
      <c r="C841" s="38" t="s">
        <v>3091</v>
      </c>
      <c r="D841" s="38" t="str">
        <f>Tabla20[[#This Row],[cedula]]&amp;Tabla20[[#This Row],[ctapresup]]</f>
        <v>001017094912.1.1.1.01</v>
      </c>
      <c r="E841" s="38" t="s">
        <v>2418</v>
      </c>
      <c r="F841" s="38" t="str">
        <f>_xlfn.XLOOKUP(Tabla20[[#This Row],[cedula]],TMODELO[Numero Documento],TMODELO[Empleado])</f>
        <v>JUAN FORTUNATO MUBARAK PEREZ</v>
      </c>
      <c r="G841" s="38" t="str">
        <f>_xlfn.XLOOKUP(Tabla20[[#This Row],[cedula]],TMODELO[Numero Documento],TMODELO[Cargo])</f>
        <v>DIRECTOR (A)</v>
      </c>
      <c r="H841" s="38" t="str">
        <f>_xlfn.XLOOKUP(Tabla20[[#This Row],[cedula]],TMODELO[Numero Documento],TMODELO[Lugar Funciones])</f>
        <v>DIRECCION NACIONAL DE PATRIMONIO MONUMENTAL</v>
      </c>
      <c r="I841" s="45" t="str">
        <f>_xlfn.XLOOKUP(Tabla20[[#This Row],[cedula]],TCARRERA[CEDULA],TCARRERA[CATEGORIA DEL SERVIDOR],"")</f>
        <v/>
      </c>
      <c r="J841" s="45" t="str">
        <f>Tabla20[[#This Row],[TIPO]]</f>
        <v>FIJO</v>
      </c>
      <c r="K8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841" s="24" t="str">
        <f>IF(Tabla20[[#This Row],[CARRERA]]="CARRERA ADMINISTRATIVA",Tabla20[[#This Row],[CARRERA]],Tabla20[[#This Row],[STATUS]])</f>
        <v>DE LIBRE NOMBRAMIENTO Y REMOCION</v>
      </c>
      <c r="M841" s="35" t="str">
        <f>IF(Tabla20[[#This Row],[TIPO]]="Temporales",_xlfn.XLOOKUP(Tabla20[[#This Row],[NOMBRE Y APELLIDO]],TFECHAS[NOMBRE Y APELLIDO],TFECHAS[DESDE]),"")</f>
        <v/>
      </c>
      <c r="N841" s="35" t="str">
        <f>IF(Tabla20[[#This Row],[TIPO]]="Temporales",_xlfn.XLOOKUP(Tabla20[[#This Row],[NOMBRE Y APELLIDO]],TFECHAS[NOMBRE Y APELLIDO],TFECHAS[HASTA]),"")</f>
        <v/>
      </c>
      <c r="O841" s="39">
        <f>_xlfn.XLOOKUP(Tabla20[[#This Row],[COD]],TMES[COD],TMES[sbruto])</f>
        <v>160000</v>
      </c>
      <c r="P841" s="44">
        <f>_xlfn.XLOOKUP(Tabla20[[#This Row],[COD]],TMES[COD],TMES[ISR])</f>
        <v>26218.87</v>
      </c>
      <c r="Q841" s="40">
        <f>_xlfn.XLOOKUP(Tabla20[[#This Row],[COD]],TMES[COD],TMES[SFS])</f>
        <v>4864</v>
      </c>
      <c r="R841" s="40">
        <f>_xlfn.XLOOKUP(Tabla20[[#This Row],[COD]],TMES[COD],TMES[AFP])</f>
        <v>4592</v>
      </c>
      <c r="S841" s="40">
        <f>Tabla20[[#This Row],[sbruto]]-SUM(Tabla20[[#This Row],[ISR]:[AFP]])-Tabla20[[#This Row],[sneto]]</f>
        <v>25</v>
      </c>
      <c r="T841" s="40">
        <f>_xlfn.XLOOKUP(Tabla20[[#This Row],[COD]],TMES[COD],TMES[sneto])</f>
        <v>124300.13</v>
      </c>
      <c r="U841" s="28" t="str">
        <f>_xlfn.XLOOKUP(Tabla20[[#This Row],[cedula]],Tabla11[Numero Documento],Tabla11[GEN])</f>
        <v>M</v>
      </c>
      <c r="V841" s="29" t="str">
        <f>_xlfn.XLOOKUP(Tabla20[[#This Row],[cedula]],TMODELO[Numero Documento],TMODELO[Lugar Funciones Codigo])</f>
        <v>01.83.03.03</v>
      </c>
    </row>
    <row r="842" spans="1:22" hidden="1">
      <c r="A842" s="38" t="s">
        <v>3052</v>
      </c>
      <c r="B842" s="38" t="s">
        <v>11</v>
      </c>
      <c r="C842" s="38" t="s">
        <v>3091</v>
      </c>
      <c r="D842" s="38" t="str">
        <f>Tabla20[[#This Row],[cedula]]&amp;Tabla20[[#This Row],[ctapresup]]</f>
        <v>001176061372.1.1.1.01</v>
      </c>
      <c r="E842" s="38" t="s">
        <v>2287</v>
      </c>
      <c r="F842" s="38" t="str">
        <f>_xlfn.XLOOKUP(Tabla20[[#This Row],[cedula]],TMODELO[Numero Documento],TMODELO[Empleado])</f>
        <v>ADRIAN ALEJANDRO GAÑAN SOTO</v>
      </c>
      <c r="G842" s="38" t="str">
        <f>_xlfn.XLOOKUP(Tabla20[[#This Row],[cedula]],TMODELO[Numero Documento],TMODELO[Cargo])</f>
        <v>ENC. DE PROYECTOS</v>
      </c>
      <c r="H842" s="38" t="str">
        <f>_xlfn.XLOOKUP(Tabla20[[#This Row],[cedula]],TMODELO[Numero Documento],TMODELO[Lugar Funciones])</f>
        <v>DIRECCION NACIONAL DE PATRIMONIO MONUMENTAL</v>
      </c>
      <c r="I842" s="45" t="str">
        <f>_xlfn.XLOOKUP(Tabla20[[#This Row],[cedula]],TCARRERA[CEDULA],TCARRERA[CATEGORIA DEL SERVIDOR],"")</f>
        <v/>
      </c>
      <c r="J842" s="45" t="str">
        <f>Tabla20[[#This Row],[TIPO]]</f>
        <v>FIJO</v>
      </c>
      <c r="K84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2" s="24" t="str">
        <f>IF(Tabla20[[#This Row],[CARRERA]]="CARRERA ADMINISTRATIVA",Tabla20[[#This Row],[CARRERA]],Tabla20[[#This Row],[STATUS]])</f>
        <v>FIJO</v>
      </c>
      <c r="M842" s="35" t="str">
        <f>IF(Tabla20[[#This Row],[TIPO]]="Temporales",_xlfn.XLOOKUP(Tabla20[[#This Row],[NOMBRE Y APELLIDO]],TFECHAS[NOMBRE Y APELLIDO],TFECHAS[DESDE]),"")</f>
        <v/>
      </c>
      <c r="N842" s="35" t="str">
        <f>IF(Tabla20[[#This Row],[TIPO]]="Temporales",_xlfn.XLOOKUP(Tabla20[[#This Row],[NOMBRE Y APELLIDO]],TFECHAS[NOMBRE Y APELLIDO],TFECHAS[HASTA]),"")</f>
        <v/>
      </c>
      <c r="O842" s="39">
        <f>_xlfn.XLOOKUP(Tabla20[[#This Row],[COD]],TMES[COD],TMES[sbruto])</f>
        <v>150000</v>
      </c>
      <c r="P842" s="44">
        <f>_xlfn.XLOOKUP(Tabla20[[#This Row],[COD]],TMES[COD],TMES[ISR])</f>
        <v>23866.62</v>
      </c>
      <c r="Q842" s="42">
        <f>_xlfn.XLOOKUP(Tabla20[[#This Row],[COD]],TMES[COD],TMES[SFS])</f>
        <v>4560</v>
      </c>
      <c r="R842" s="42">
        <f>_xlfn.XLOOKUP(Tabla20[[#This Row],[COD]],TMES[COD],TMES[AFP])</f>
        <v>4305</v>
      </c>
      <c r="S842" s="40">
        <f>Tabla20[[#This Row],[sbruto]]-SUM(Tabla20[[#This Row],[ISR]:[AFP]])-Tabla20[[#This Row],[sneto]]</f>
        <v>375</v>
      </c>
      <c r="T842" s="42">
        <f>_xlfn.XLOOKUP(Tabla20[[#This Row],[COD]],TMES[COD],TMES[sneto])</f>
        <v>116893.38</v>
      </c>
      <c r="U842" s="28" t="str">
        <f>_xlfn.XLOOKUP(Tabla20[[#This Row],[cedula]],Tabla11[Numero Documento],Tabla11[GEN])</f>
        <v>M</v>
      </c>
      <c r="V842" s="29" t="str">
        <f>_xlfn.XLOOKUP(Tabla20[[#This Row],[cedula]],TMODELO[Numero Documento],TMODELO[Lugar Funciones Codigo])</f>
        <v>01.83.03.03</v>
      </c>
    </row>
    <row r="843" spans="1:22" hidden="1">
      <c r="A843" s="38" t="s">
        <v>3052</v>
      </c>
      <c r="B843" s="38" t="s">
        <v>11</v>
      </c>
      <c r="C843" s="38" t="s">
        <v>3091</v>
      </c>
      <c r="D843" s="38" t="str">
        <f>Tabla20[[#This Row],[cedula]]&amp;Tabla20[[#This Row],[ctapresup]]</f>
        <v>001003680422.1.1.1.01</v>
      </c>
      <c r="E843" s="38" t="s">
        <v>1348</v>
      </c>
      <c r="F843" s="38" t="str">
        <f>_xlfn.XLOOKUP(Tabla20[[#This Row],[cedula]],TMODELO[Numero Documento],TMODELO[Empleado])</f>
        <v>LUISA DE JESUS VILLALONA BLANCO</v>
      </c>
      <c r="G843" s="38" t="str">
        <f>_xlfn.XLOOKUP(Tabla20[[#This Row],[cedula]],TMODELO[Numero Documento],TMODELO[Cargo])</f>
        <v>ENCARGADO (A)</v>
      </c>
      <c r="H843" s="38" t="str">
        <f>_xlfn.XLOOKUP(Tabla20[[#This Row],[cedula]],TMODELO[Numero Documento],TMODELO[Lugar Funciones])</f>
        <v>DIRECCION NACIONAL DE PATRIMONIO MONUMENTAL</v>
      </c>
      <c r="I843" s="45" t="str">
        <f>_xlfn.XLOOKUP(Tabla20[[#This Row],[cedula]],TCARRERA[CEDULA],TCARRERA[CATEGORIA DEL SERVIDOR],"")</f>
        <v>CARRERA ADMINISTRATIVA</v>
      </c>
      <c r="J843" s="45" t="str">
        <f>Tabla20[[#This Row],[TIPO]]</f>
        <v>FIJO</v>
      </c>
      <c r="K8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3" s="24" t="str">
        <f>IF(Tabla20[[#This Row],[CARRERA]]="CARRERA ADMINISTRATIVA",Tabla20[[#This Row],[CARRERA]],Tabla20[[#This Row],[STATUS]])</f>
        <v>CARRERA ADMINISTRATIVA</v>
      </c>
      <c r="M843" s="35" t="str">
        <f>IF(Tabla20[[#This Row],[TIPO]]="Temporales",_xlfn.XLOOKUP(Tabla20[[#This Row],[NOMBRE Y APELLIDO]],TFECHAS[NOMBRE Y APELLIDO],TFECHAS[DESDE]),"")</f>
        <v/>
      </c>
      <c r="N843" s="35" t="str">
        <f>IF(Tabla20[[#This Row],[TIPO]]="Temporales",_xlfn.XLOOKUP(Tabla20[[#This Row],[NOMBRE Y APELLIDO]],TFECHAS[NOMBRE Y APELLIDO],TFECHAS[HASTA]),"")</f>
        <v/>
      </c>
      <c r="O843" s="39">
        <f>_xlfn.XLOOKUP(Tabla20[[#This Row],[COD]],TMES[COD],TMES[sbruto])</f>
        <v>100000</v>
      </c>
      <c r="P843" s="44">
        <f>_xlfn.XLOOKUP(Tabla20[[#This Row],[COD]],TMES[COD],TMES[ISR])</f>
        <v>12105.37</v>
      </c>
      <c r="Q843" s="40">
        <f>_xlfn.XLOOKUP(Tabla20[[#This Row],[COD]],TMES[COD],TMES[SFS])</f>
        <v>3040</v>
      </c>
      <c r="R843" s="40">
        <f>_xlfn.XLOOKUP(Tabla20[[#This Row],[COD]],TMES[COD],TMES[AFP])</f>
        <v>2870</v>
      </c>
      <c r="S843" s="40">
        <f>Tabla20[[#This Row],[sbruto]]-SUM(Tabla20[[#This Row],[ISR]:[AFP]])-Tabla20[[#This Row],[sneto]]</f>
        <v>3921</v>
      </c>
      <c r="T843" s="40">
        <f>_xlfn.XLOOKUP(Tabla20[[#This Row],[COD]],TMES[COD],TMES[sneto])</f>
        <v>78063.63</v>
      </c>
      <c r="U843" s="28" t="str">
        <f>_xlfn.XLOOKUP(Tabla20[[#This Row],[cedula]],Tabla11[Numero Documento],Tabla11[GEN])</f>
        <v>F</v>
      </c>
      <c r="V843" s="29" t="str">
        <f>_xlfn.XLOOKUP(Tabla20[[#This Row],[cedula]],TMODELO[Numero Documento],TMODELO[Lugar Funciones Codigo])</f>
        <v>01.83.03.03</v>
      </c>
    </row>
    <row r="844" spans="1:22" hidden="1">
      <c r="A844" s="38" t="s">
        <v>3052</v>
      </c>
      <c r="B844" s="38" t="s">
        <v>11</v>
      </c>
      <c r="C844" s="38" t="s">
        <v>3091</v>
      </c>
      <c r="D844" s="38" t="str">
        <f>Tabla20[[#This Row],[cedula]]&amp;Tabla20[[#This Row],[ctapresup]]</f>
        <v>001010056272.1.1.1.01</v>
      </c>
      <c r="E844" s="38" t="s">
        <v>2494</v>
      </c>
      <c r="F844" s="38" t="str">
        <f>_xlfn.XLOOKUP(Tabla20[[#This Row],[cedula]],TMODELO[Numero Documento],TMODELO[Empleado])</f>
        <v>ROSA EVANGELISTA DE LOS BISONO ESPAILLAT</v>
      </c>
      <c r="G844" s="38" t="str">
        <f>_xlfn.XLOOKUP(Tabla20[[#This Row],[cedula]],TMODELO[Numero Documento],TMODELO[Cargo])</f>
        <v>ASISTENTE</v>
      </c>
      <c r="H844" s="38" t="str">
        <f>_xlfn.XLOOKUP(Tabla20[[#This Row],[cedula]],TMODELO[Numero Documento],TMODELO[Lugar Funciones])</f>
        <v>DIRECCION NACIONAL DE PATRIMONIO MONUMENTAL</v>
      </c>
      <c r="I844" s="45" t="str">
        <f>_xlfn.XLOOKUP(Tabla20[[#This Row],[cedula]],TCARRERA[CEDULA],TCARRERA[CATEGORIA DEL SERVIDOR],"")</f>
        <v/>
      </c>
      <c r="J844" s="45" t="str">
        <f>Tabla20[[#This Row],[TIPO]]</f>
        <v>FIJO</v>
      </c>
      <c r="K84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4" s="24" t="str">
        <f>IF(Tabla20[[#This Row],[CARRERA]]="CARRERA ADMINISTRATIVA",Tabla20[[#This Row],[CARRERA]],Tabla20[[#This Row],[STATUS]])</f>
        <v>FIJO</v>
      </c>
      <c r="M844" s="35" t="str">
        <f>IF(Tabla20[[#This Row],[TIPO]]="Temporales",_xlfn.XLOOKUP(Tabla20[[#This Row],[NOMBRE Y APELLIDO]],TFECHAS[NOMBRE Y APELLIDO],TFECHAS[DESDE]),"")</f>
        <v/>
      </c>
      <c r="N844" s="35" t="str">
        <f>IF(Tabla20[[#This Row],[TIPO]]="Temporales",_xlfn.XLOOKUP(Tabla20[[#This Row],[NOMBRE Y APELLIDO]],TFECHAS[NOMBRE Y APELLIDO],TFECHAS[HASTA]),"")</f>
        <v/>
      </c>
      <c r="O844" s="39">
        <f>_xlfn.XLOOKUP(Tabla20[[#This Row],[COD]],TMES[COD],TMES[sbruto])</f>
        <v>90000</v>
      </c>
      <c r="P844" s="41">
        <f>_xlfn.XLOOKUP(Tabla20[[#This Row],[COD]],TMES[COD],TMES[ISR])</f>
        <v>9753.1200000000008</v>
      </c>
      <c r="Q844" s="40">
        <f>_xlfn.XLOOKUP(Tabla20[[#This Row],[COD]],TMES[COD],TMES[SFS])</f>
        <v>2736</v>
      </c>
      <c r="R844" s="40">
        <f>_xlfn.XLOOKUP(Tabla20[[#This Row],[COD]],TMES[COD],TMES[AFP])</f>
        <v>2583</v>
      </c>
      <c r="S844" s="40">
        <f>Tabla20[[#This Row],[sbruto]]-SUM(Tabla20[[#This Row],[ISR]:[AFP]])-Tabla20[[#This Row],[sneto]]</f>
        <v>25</v>
      </c>
      <c r="T844" s="40">
        <f>_xlfn.XLOOKUP(Tabla20[[#This Row],[COD]],TMES[COD],TMES[sneto])</f>
        <v>74902.880000000005</v>
      </c>
      <c r="U844" s="28" t="str">
        <f>_xlfn.XLOOKUP(Tabla20[[#This Row],[cedula]],Tabla11[Numero Documento],Tabla11[GEN])</f>
        <v>F</v>
      </c>
      <c r="V844" s="29" t="str">
        <f>_xlfn.XLOOKUP(Tabla20[[#This Row],[cedula]],TMODELO[Numero Documento],TMODELO[Lugar Funciones Codigo])</f>
        <v>01.83.03.03</v>
      </c>
    </row>
    <row r="845" spans="1:22" hidden="1">
      <c r="A845" s="38" t="s">
        <v>3052</v>
      </c>
      <c r="B845" s="38" t="s">
        <v>11</v>
      </c>
      <c r="C845" s="38" t="s">
        <v>3091</v>
      </c>
      <c r="D845" s="38" t="str">
        <f>Tabla20[[#This Row],[cedula]]&amp;Tabla20[[#This Row],[ctapresup]]</f>
        <v>001048539812.1.1.1.01</v>
      </c>
      <c r="E845" s="38" t="s">
        <v>1314</v>
      </c>
      <c r="F845" s="38" t="str">
        <f>_xlfn.XLOOKUP(Tabla20[[#This Row],[cedula]],TMODELO[Numero Documento],TMODELO[Empleado])</f>
        <v>ANNY RAMIREZ ENCARNACION</v>
      </c>
      <c r="G845" s="38" t="str">
        <f>_xlfn.XLOOKUP(Tabla20[[#This Row],[cedula]],TMODELO[Numero Documento],TMODELO[Cargo])</f>
        <v>ABOGADO (A)</v>
      </c>
      <c r="H845" s="38" t="str">
        <f>_xlfn.XLOOKUP(Tabla20[[#This Row],[cedula]],TMODELO[Numero Documento],TMODELO[Lugar Funciones])</f>
        <v>DIRECCION NACIONAL DE PATRIMONIO MONUMENTAL</v>
      </c>
      <c r="I845" s="45" t="str">
        <f>_xlfn.XLOOKUP(Tabla20[[#This Row],[cedula]],TCARRERA[CEDULA],TCARRERA[CATEGORIA DEL SERVIDOR],"")</f>
        <v>CARRERA ADMINISTRATIVA</v>
      </c>
      <c r="J845" s="45" t="str">
        <f>Tabla20[[#This Row],[TIPO]]</f>
        <v>FIJO</v>
      </c>
      <c r="K845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45" s="24" t="str">
        <f>IF(Tabla20[[#This Row],[CARRERA]]="CARRERA ADMINISTRATIVA",Tabla20[[#This Row],[CARRERA]],Tabla20[[#This Row],[STATUS]])</f>
        <v>CARRERA ADMINISTRATIVA</v>
      </c>
      <c r="M845" s="35" t="str">
        <f>IF(Tabla20[[#This Row],[TIPO]]="Temporales",_xlfn.XLOOKUP(Tabla20[[#This Row],[NOMBRE Y APELLIDO]],TFECHAS[NOMBRE Y APELLIDO],TFECHAS[DESDE]),"")</f>
        <v/>
      </c>
      <c r="N845" s="35" t="str">
        <f>IF(Tabla20[[#This Row],[TIPO]]="Temporales",_xlfn.XLOOKUP(Tabla20[[#This Row],[NOMBRE Y APELLIDO]],TFECHAS[NOMBRE Y APELLIDO],TFECHAS[HASTA]),"")</f>
        <v/>
      </c>
      <c r="O845" s="39">
        <f>_xlfn.XLOOKUP(Tabla20[[#This Row],[COD]],TMES[COD],TMES[sbruto])</f>
        <v>60000</v>
      </c>
      <c r="P845" s="44">
        <f>_xlfn.XLOOKUP(Tabla20[[#This Row],[COD]],TMES[COD],TMES[ISR])</f>
        <v>3486.68</v>
      </c>
      <c r="Q845" s="40">
        <f>_xlfn.XLOOKUP(Tabla20[[#This Row],[COD]],TMES[COD],TMES[SFS])</f>
        <v>1824</v>
      </c>
      <c r="R845" s="40">
        <f>_xlfn.XLOOKUP(Tabla20[[#This Row],[COD]],TMES[COD],TMES[AFP])</f>
        <v>1722</v>
      </c>
      <c r="S845" s="40">
        <f>Tabla20[[#This Row],[sbruto]]-SUM(Tabla20[[#This Row],[ISR]:[AFP]])-Tabla20[[#This Row],[sneto]]</f>
        <v>75</v>
      </c>
      <c r="T845" s="40">
        <f>_xlfn.XLOOKUP(Tabla20[[#This Row],[COD]],TMES[COD],TMES[sneto])</f>
        <v>52892.32</v>
      </c>
      <c r="U845" s="28" t="str">
        <f>_xlfn.XLOOKUP(Tabla20[[#This Row],[cedula]],Tabla11[Numero Documento],Tabla11[GEN])</f>
        <v>F</v>
      </c>
      <c r="V845" s="29" t="str">
        <f>_xlfn.XLOOKUP(Tabla20[[#This Row],[cedula]],TMODELO[Numero Documento],TMODELO[Lugar Funciones Codigo])</f>
        <v>01.83.03.03</v>
      </c>
    </row>
    <row r="846" spans="1:22" hidden="1">
      <c r="A846" s="38" t="s">
        <v>3052</v>
      </c>
      <c r="B846" s="38" t="s">
        <v>11</v>
      </c>
      <c r="C846" s="38" t="s">
        <v>3091</v>
      </c>
      <c r="D846" s="38" t="str">
        <f>Tabla20[[#This Row],[cedula]]&amp;Tabla20[[#This Row],[ctapresup]]</f>
        <v>001095916852.1.1.1.01</v>
      </c>
      <c r="E846" s="38" t="s">
        <v>1495</v>
      </c>
      <c r="F846" s="38" t="str">
        <f>_xlfn.XLOOKUP(Tabla20[[#This Row],[cedula]],TMODELO[Numero Documento],TMODELO[Empleado])</f>
        <v>SANTA SUSANA TERRERO BATISTA</v>
      </c>
      <c r="G846" s="38" t="str">
        <f>_xlfn.XLOOKUP(Tabla20[[#This Row],[cedula]],TMODELO[Numero Documento],TMODELO[Cargo])</f>
        <v>SUB-CONSULTORA JURIDICA</v>
      </c>
      <c r="H846" s="38" t="str">
        <f>_xlfn.XLOOKUP(Tabla20[[#This Row],[cedula]],TMODELO[Numero Documento],TMODELO[Lugar Funciones])</f>
        <v>DIRECCION NACIONAL DE PATRIMONIO MONUMENTAL</v>
      </c>
      <c r="I846" s="45" t="str">
        <f>_xlfn.XLOOKUP(Tabla20[[#This Row],[cedula]],TCARRERA[CEDULA],TCARRERA[CATEGORIA DEL SERVIDOR],"")</f>
        <v>CARRERA ADMINISTRATIVA</v>
      </c>
      <c r="J846" s="45" t="str">
        <f>Tabla20[[#This Row],[TIPO]]</f>
        <v>FIJO</v>
      </c>
      <c r="K846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46" s="24" t="str">
        <f>IF(Tabla20[[#This Row],[CARRERA]]="CARRERA ADMINISTRATIVA",Tabla20[[#This Row],[CARRERA]],Tabla20[[#This Row],[STATUS]])</f>
        <v>CARRERA ADMINISTRATIVA</v>
      </c>
      <c r="M846" s="35" t="str">
        <f>IF(Tabla20[[#This Row],[TIPO]]="Temporales",_xlfn.XLOOKUP(Tabla20[[#This Row],[NOMBRE Y APELLIDO]],TFECHAS[NOMBRE Y APELLIDO],TFECHAS[DESDE]),"")</f>
        <v/>
      </c>
      <c r="N846" s="35" t="str">
        <f>IF(Tabla20[[#This Row],[TIPO]]="Temporales",_xlfn.XLOOKUP(Tabla20[[#This Row],[NOMBRE Y APELLIDO]],TFECHAS[NOMBRE Y APELLIDO],TFECHAS[HASTA]),"")</f>
        <v/>
      </c>
      <c r="O846" s="39">
        <f>_xlfn.XLOOKUP(Tabla20[[#This Row],[COD]],TMES[COD],TMES[sbruto])</f>
        <v>60000</v>
      </c>
      <c r="P846" s="40">
        <f>_xlfn.XLOOKUP(Tabla20[[#This Row],[COD]],TMES[COD],TMES[ISR])</f>
        <v>3184.19</v>
      </c>
      <c r="Q846" s="40">
        <f>_xlfn.XLOOKUP(Tabla20[[#This Row],[COD]],TMES[COD],TMES[SFS])</f>
        <v>1824</v>
      </c>
      <c r="R846" s="40">
        <f>_xlfn.XLOOKUP(Tabla20[[#This Row],[COD]],TMES[COD],TMES[AFP])</f>
        <v>1722</v>
      </c>
      <c r="S846" s="40">
        <f>Tabla20[[#This Row],[sbruto]]-SUM(Tabla20[[#This Row],[ISR]:[AFP]])-Tabla20[[#This Row],[sneto]]</f>
        <v>21661.229999999996</v>
      </c>
      <c r="T846" s="40">
        <f>_xlfn.XLOOKUP(Tabla20[[#This Row],[COD]],TMES[COD],TMES[sneto])</f>
        <v>31608.58</v>
      </c>
      <c r="U846" s="28" t="str">
        <f>_xlfn.XLOOKUP(Tabla20[[#This Row],[cedula]],Tabla11[Numero Documento],Tabla11[GEN])</f>
        <v>F</v>
      </c>
      <c r="V846" s="29" t="str">
        <f>_xlfn.XLOOKUP(Tabla20[[#This Row],[cedula]],TMODELO[Numero Documento],TMODELO[Lugar Funciones Codigo])</f>
        <v>01.83.03.03</v>
      </c>
    </row>
    <row r="847" spans="1:22" hidden="1">
      <c r="A847" s="38" t="s">
        <v>3052</v>
      </c>
      <c r="B847" s="38" t="s">
        <v>11</v>
      </c>
      <c r="C847" s="38" t="s">
        <v>3091</v>
      </c>
      <c r="D847" s="38" t="str">
        <f>Tabla20[[#This Row],[cedula]]&amp;Tabla20[[#This Row],[ctapresup]]</f>
        <v>001123364252.1.1.1.01</v>
      </c>
      <c r="E847" s="38" t="s">
        <v>1424</v>
      </c>
      <c r="F847" s="38" t="str">
        <f>_xlfn.XLOOKUP(Tabla20[[#This Row],[cedula]],TMODELO[Numero Documento],TMODELO[Empleado])</f>
        <v>EVELYN ROSANNA FERNANDEZ HERNANDEZ</v>
      </c>
      <c r="G847" s="38" t="str">
        <f>_xlfn.XLOOKUP(Tabla20[[#This Row],[cedula]],TMODELO[Numero Documento],TMODELO[Cargo])</f>
        <v>COORD. DE RECURSOS HUMANOS</v>
      </c>
      <c r="H847" s="38" t="str">
        <f>_xlfn.XLOOKUP(Tabla20[[#This Row],[cedula]],TMODELO[Numero Documento],TMODELO[Lugar Funciones])</f>
        <v>DIRECCION NACIONAL DE PATRIMONIO MONUMENTAL</v>
      </c>
      <c r="I847" s="45" t="str">
        <f>_xlfn.XLOOKUP(Tabla20[[#This Row],[cedula]],TCARRERA[CEDULA],TCARRERA[CATEGORIA DEL SERVIDOR],"")</f>
        <v>CARRERA ADMINISTRATIVA</v>
      </c>
      <c r="J847" s="45" t="str">
        <f>Tabla20[[#This Row],[TIPO]]</f>
        <v>FIJO</v>
      </c>
      <c r="K84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7" s="24" t="str">
        <f>IF(Tabla20[[#This Row],[CARRERA]]="CARRERA ADMINISTRATIVA",Tabla20[[#This Row],[CARRERA]],Tabla20[[#This Row],[STATUS]])</f>
        <v>CARRERA ADMINISTRATIVA</v>
      </c>
      <c r="M847" s="35" t="str">
        <f>IF(Tabla20[[#This Row],[TIPO]]="Temporales",_xlfn.XLOOKUP(Tabla20[[#This Row],[NOMBRE Y APELLIDO]],TFECHAS[NOMBRE Y APELLIDO],TFECHAS[DESDE]),"")</f>
        <v/>
      </c>
      <c r="N847" s="35" t="str">
        <f>IF(Tabla20[[#This Row],[TIPO]]="Temporales",_xlfn.XLOOKUP(Tabla20[[#This Row],[NOMBRE Y APELLIDO]],TFECHAS[NOMBRE Y APELLIDO],TFECHAS[HASTA]),"")</f>
        <v/>
      </c>
      <c r="O847" s="39">
        <f>_xlfn.XLOOKUP(Tabla20[[#This Row],[COD]],TMES[COD],TMES[sbruto])</f>
        <v>50000</v>
      </c>
      <c r="P847" s="43">
        <f>_xlfn.XLOOKUP(Tabla20[[#This Row],[COD]],TMES[COD],TMES[ISR])</f>
        <v>1627.13</v>
      </c>
      <c r="Q847" s="42">
        <f>_xlfn.XLOOKUP(Tabla20[[#This Row],[COD]],TMES[COD],TMES[SFS])</f>
        <v>1520</v>
      </c>
      <c r="R847" s="42">
        <f>_xlfn.XLOOKUP(Tabla20[[#This Row],[COD]],TMES[COD],TMES[AFP])</f>
        <v>1435</v>
      </c>
      <c r="S847" s="40">
        <f>Tabla20[[#This Row],[sbruto]]-SUM(Tabla20[[#This Row],[ISR]:[AFP]])-Tabla20[[#This Row],[sneto]]</f>
        <v>21758.880000000001</v>
      </c>
      <c r="T847" s="42">
        <f>_xlfn.XLOOKUP(Tabla20[[#This Row],[COD]],TMES[COD],TMES[sneto])</f>
        <v>23658.99</v>
      </c>
      <c r="U847" s="28" t="str">
        <f>_xlfn.XLOOKUP(Tabla20[[#This Row],[cedula]],Tabla11[Numero Documento],Tabla11[GEN])</f>
        <v>F</v>
      </c>
      <c r="V847" s="29" t="str">
        <f>_xlfn.XLOOKUP(Tabla20[[#This Row],[cedula]],TMODELO[Numero Documento],TMODELO[Lugar Funciones Codigo])</f>
        <v>01.83.03.03</v>
      </c>
    </row>
    <row r="848" spans="1:22" hidden="1">
      <c r="A848" s="38" t="s">
        <v>3052</v>
      </c>
      <c r="B848" s="38" t="s">
        <v>11</v>
      </c>
      <c r="C848" s="38" t="s">
        <v>3091</v>
      </c>
      <c r="D848" s="38" t="str">
        <f>Tabla20[[#This Row],[cedula]]&amp;Tabla20[[#This Row],[ctapresup]]</f>
        <v>001141756312.1.1.1.01</v>
      </c>
      <c r="E848" s="38" t="s">
        <v>1329</v>
      </c>
      <c r="F848" s="38" t="str">
        <f>_xlfn.XLOOKUP(Tabla20[[#This Row],[cedula]],TMODELO[Numero Documento],TMODELO[Empleado])</f>
        <v>GEISON DARIO TINEO MATA</v>
      </c>
      <c r="G848" s="38" t="str">
        <f>_xlfn.XLOOKUP(Tabla20[[#This Row],[cedula]],TMODELO[Numero Documento],TMODELO[Cargo])</f>
        <v>SOPORTE TECNICO</v>
      </c>
      <c r="H848" s="38" t="str">
        <f>_xlfn.XLOOKUP(Tabla20[[#This Row],[cedula]],TMODELO[Numero Documento],TMODELO[Lugar Funciones])</f>
        <v>DIRECCION NACIONAL DE PATRIMONIO MONUMENTAL</v>
      </c>
      <c r="I848" s="45" t="str">
        <f>_xlfn.XLOOKUP(Tabla20[[#This Row],[cedula]],TCARRERA[CEDULA],TCARRERA[CATEGORIA DEL SERVIDOR],"")</f>
        <v>CARRERA ADMINISTRATIVA</v>
      </c>
      <c r="J848" s="45" t="str">
        <f>Tabla20[[#This Row],[TIPO]]</f>
        <v>FIJO</v>
      </c>
      <c r="K84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8" s="24" t="str">
        <f>IF(Tabla20[[#This Row],[CARRERA]]="CARRERA ADMINISTRATIVA",Tabla20[[#This Row],[CARRERA]],Tabla20[[#This Row],[STATUS]])</f>
        <v>CARRERA ADMINISTRATIVA</v>
      </c>
      <c r="M848" s="35" t="str">
        <f>IF(Tabla20[[#This Row],[TIPO]]="Temporales",_xlfn.XLOOKUP(Tabla20[[#This Row],[NOMBRE Y APELLIDO]],TFECHAS[NOMBRE Y APELLIDO],TFECHAS[DESDE]),"")</f>
        <v/>
      </c>
      <c r="N848" s="35" t="str">
        <f>IF(Tabla20[[#This Row],[TIPO]]="Temporales",_xlfn.XLOOKUP(Tabla20[[#This Row],[NOMBRE Y APELLIDO]],TFECHAS[NOMBRE Y APELLIDO],TFECHAS[HASTA]),"")</f>
        <v/>
      </c>
      <c r="O848" s="39">
        <f>_xlfn.XLOOKUP(Tabla20[[#This Row],[COD]],TMES[COD],TMES[sbruto])</f>
        <v>50000</v>
      </c>
      <c r="P848" s="42">
        <f>_xlfn.XLOOKUP(Tabla20[[#This Row],[COD]],TMES[COD],TMES[ISR])</f>
        <v>1854</v>
      </c>
      <c r="Q848" s="40">
        <f>_xlfn.XLOOKUP(Tabla20[[#This Row],[COD]],TMES[COD],TMES[SFS])</f>
        <v>1520</v>
      </c>
      <c r="R848" s="40">
        <f>_xlfn.XLOOKUP(Tabla20[[#This Row],[COD]],TMES[COD],TMES[AFP])</f>
        <v>1435</v>
      </c>
      <c r="S848" s="40">
        <f>Tabla20[[#This Row],[sbruto]]-SUM(Tabla20[[#This Row],[ISR]:[AFP]])-Tabla20[[#This Row],[sneto]]</f>
        <v>25581.81</v>
      </c>
      <c r="T848" s="40">
        <f>_xlfn.XLOOKUP(Tabla20[[#This Row],[COD]],TMES[COD],TMES[sneto])</f>
        <v>19609.189999999999</v>
      </c>
      <c r="U848" s="28" t="str">
        <f>_xlfn.XLOOKUP(Tabla20[[#This Row],[cedula]],Tabla11[Numero Documento],Tabla11[GEN])</f>
        <v>M</v>
      </c>
      <c r="V848" s="29" t="str">
        <f>_xlfn.XLOOKUP(Tabla20[[#This Row],[cedula]],TMODELO[Numero Documento],TMODELO[Lugar Funciones Codigo])</f>
        <v>01.83.03.03</v>
      </c>
    </row>
    <row r="849" spans="1:22" hidden="1">
      <c r="A849" s="38" t="s">
        <v>3052</v>
      </c>
      <c r="B849" s="38" t="s">
        <v>11</v>
      </c>
      <c r="C849" s="38" t="s">
        <v>3091</v>
      </c>
      <c r="D849" s="38" t="str">
        <f>Tabla20[[#This Row],[cedula]]&amp;Tabla20[[#This Row],[ctapresup]]</f>
        <v>001026133792.1.1.1.01</v>
      </c>
      <c r="E849" s="38" t="s">
        <v>2302</v>
      </c>
      <c r="F849" s="38" t="str">
        <f>_xlfn.XLOOKUP(Tabla20[[#This Row],[cedula]],TMODELO[Numero Documento],TMODELO[Empleado])</f>
        <v>ANGELA MARIA ESCOTO MONEGRO</v>
      </c>
      <c r="G849" s="38" t="str">
        <f>_xlfn.XLOOKUP(Tabla20[[#This Row],[cedula]],TMODELO[Numero Documento],TMODELO[Cargo])</f>
        <v>ANALISTA</v>
      </c>
      <c r="H849" s="38" t="str">
        <f>_xlfn.XLOOKUP(Tabla20[[#This Row],[cedula]],TMODELO[Numero Documento],TMODELO[Lugar Funciones])</f>
        <v>DIRECCION NACIONAL DE PATRIMONIO MONUMENTAL</v>
      </c>
      <c r="I849" s="45" t="str">
        <f>_xlfn.XLOOKUP(Tabla20[[#This Row],[cedula]],TCARRERA[CEDULA],TCARRERA[CATEGORIA DEL SERVIDOR],"")</f>
        <v/>
      </c>
      <c r="J849" s="45" t="str">
        <f>Tabla20[[#This Row],[TIPO]]</f>
        <v>FIJO</v>
      </c>
      <c r="K8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9" s="24" t="str">
        <f>IF(Tabla20[[#This Row],[CARRERA]]="CARRERA ADMINISTRATIVA",Tabla20[[#This Row],[CARRERA]],Tabla20[[#This Row],[STATUS]])</f>
        <v>FIJO</v>
      </c>
      <c r="M849" s="35" t="str">
        <f>IF(Tabla20[[#This Row],[TIPO]]="Temporales",_xlfn.XLOOKUP(Tabla20[[#This Row],[NOMBRE Y APELLIDO]],TFECHAS[NOMBRE Y APELLIDO],TFECHAS[DESDE]),"")</f>
        <v/>
      </c>
      <c r="N849" s="35" t="str">
        <f>IF(Tabla20[[#This Row],[TIPO]]="Temporales",_xlfn.XLOOKUP(Tabla20[[#This Row],[NOMBRE Y APELLIDO]],TFECHAS[NOMBRE Y APELLIDO],TFECHAS[HASTA]),"")</f>
        <v/>
      </c>
      <c r="O849" s="39">
        <f>_xlfn.XLOOKUP(Tabla20[[#This Row],[COD]],TMES[COD],TMES[sbruto])</f>
        <v>49116</v>
      </c>
      <c r="P849" s="44">
        <f>_xlfn.XLOOKUP(Tabla20[[#This Row],[COD]],TMES[COD],TMES[ISR])</f>
        <v>1729.24</v>
      </c>
      <c r="Q849" s="40">
        <f>_xlfn.XLOOKUP(Tabla20[[#This Row],[COD]],TMES[COD],TMES[SFS])</f>
        <v>1493.13</v>
      </c>
      <c r="R849" s="40">
        <f>_xlfn.XLOOKUP(Tabla20[[#This Row],[COD]],TMES[COD],TMES[AFP])</f>
        <v>1409.63</v>
      </c>
      <c r="S849" s="40">
        <f>Tabla20[[#This Row],[sbruto]]-SUM(Tabla20[[#This Row],[ISR]:[AFP]])-Tabla20[[#This Row],[sneto]]</f>
        <v>25</v>
      </c>
      <c r="T849" s="40">
        <f>_xlfn.XLOOKUP(Tabla20[[#This Row],[COD]],TMES[COD],TMES[sneto])</f>
        <v>44459</v>
      </c>
      <c r="U849" s="28" t="str">
        <f>_xlfn.XLOOKUP(Tabla20[[#This Row],[cedula]],Tabla11[Numero Documento],Tabla11[GEN])</f>
        <v>F</v>
      </c>
      <c r="V849" s="29" t="str">
        <f>_xlfn.XLOOKUP(Tabla20[[#This Row],[cedula]],TMODELO[Numero Documento],TMODELO[Lugar Funciones Codigo])</f>
        <v>01.83.03.03</v>
      </c>
    </row>
    <row r="850" spans="1:22" hidden="1">
      <c r="A850" s="38" t="s">
        <v>3052</v>
      </c>
      <c r="B850" s="38" t="s">
        <v>11</v>
      </c>
      <c r="C850" s="38" t="s">
        <v>3091</v>
      </c>
      <c r="D850" s="38" t="str">
        <f>Tabla20[[#This Row],[cedula]]&amp;Tabla20[[#This Row],[ctapresup]]</f>
        <v>001001322322.1.1.1.01</v>
      </c>
      <c r="E850" s="38" t="s">
        <v>1441</v>
      </c>
      <c r="F850" s="38" t="str">
        <f>_xlfn.XLOOKUP(Tabla20[[#This Row],[cedula]],TMODELO[Numero Documento],TMODELO[Empleado])</f>
        <v>JOSE RAFAEL SOSA</v>
      </c>
      <c r="G850" s="38" t="str">
        <f>_xlfn.XLOOKUP(Tabla20[[#This Row],[cedula]],TMODELO[Numero Documento],TMODELO[Cargo])</f>
        <v>ELECTRICISTA</v>
      </c>
      <c r="H850" s="38" t="str">
        <f>_xlfn.XLOOKUP(Tabla20[[#This Row],[cedula]],TMODELO[Numero Documento],TMODELO[Lugar Funciones])</f>
        <v>DIRECCION NACIONAL DE PATRIMONIO MONUMENTAL</v>
      </c>
      <c r="I850" s="45" t="str">
        <f>_xlfn.XLOOKUP(Tabla20[[#This Row],[cedula]],TCARRERA[CEDULA],TCARRERA[CATEGORIA DEL SERVIDOR],"")</f>
        <v>CARRERA ADMINISTRATIVA</v>
      </c>
      <c r="J850" s="45" t="str">
        <f>Tabla20[[#This Row],[TIPO]]</f>
        <v>FIJO</v>
      </c>
      <c r="K85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50" s="24" t="str">
        <f>IF(Tabla20[[#This Row],[CARRERA]]="CARRERA ADMINISTRATIVA",Tabla20[[#This Row],[CARRERA]],Tabla20[[#This Row],[STATUS]])</f>
        <v>CARRERA ADMINISTRATIVA</v>
      </c>
      <c r="M850" s="35" t="str">
        <f>IF(Tabla20[[#This Row],[TIPO]]="Temporales",_xlfn.XLOOKUP(Tabla20[[#This Row],[NOMBRE Y APELLIDO]],TFECHAS[NOMBRE Y APELLIDO],TFECHAS[DESDE]),"")</f>
        <v/>
      </c>
      <c r="N850" s="35" t="str">
        <f>IF(Tabla20[[#This Row],[TIPO]]="Temporales",_xlfn.XLOOKUP(Tabla20[[#This Row],[NOMBRE Y APELLIDO]],TFECHAS[NOMBRE Y APELLIDO],TFECHAS[HASTA]),"")</f>
        <v/>
      </c>
      <c r="O850" s="39">
        <f>_xlfn.XLOOKUP(Tabla20[[#This Row],[COD]],TMES[COD],TMES[sbruto])</f>
        <v>36000</v>
      </c>
      <c r="P850" s="42">
        <f>_xlfn.XLOOKUP(Tabla20[[#This Row],[COD]],TMES[COD],TMES[ISR])</f>
        <v>0</v>
      </c>
      <c r="Q850" s="40">
        <f>_xlfn.XLOOKUP(Tabla20[[#This Row],[COD]],TMES[COD],TMES[SFS])</f>
        <v>1094.4000000000001</v>
      </c>
      <c r="R850" s="40">
        <f>_xlfn.XLOOKUP(Tabla20[[#This Row],[COD]],TMES[COD],TMES[AFP])</f>
        <v>1033.2</v>
      </c>
      <c r="S850" s="40">
        <f>Tabla20[[#This Row],[sbruto]]-SUM(Tabla20[[#This Row],[ISR]:[AFP]])-Tabla20[[#This Row],[sneto]]</f>
        <v>1501</v>
      </c>
      <c r="T850" s="40">
        <f>_xlfn.XLOOKUP(Tabla20[[#This Row],[COD]],TMES[COD],TMES[sneto])</f>
        <v>32371.4</v>
      </c>
      <c r="U850" s="28" t="str">
        <f>_xlfn.XLOOKUP(Tabla20[[#This Row],[cedula]],Tabla11[Numero Documento],Tabla11[GEN])</f>
        <v>M</v>
      </c>
      <c r="V850" s="29" t="str">
        <f>_xlfn.XLOOKUP(Tabla20[[#This Row],[cedula]],TMODELO[Numero Documento],TMODELO[Lugar Funciones Codigo])</f>
        <v>01.83.03.03</v>
      </c>
    </row>
    <row r="851" spans="1:22" hidden="1">
      <c r="A851" s="38" t="s">
        <v>3052</v>
      </c>
      <c r="B851" s="38" t="s">
        <v>11</v>
      </c>
      <c r="C851" s="38" t="s">
        <v>3091</v>
      </c>
      <c r="D851" s="38" t="str">
        <f>Tabla20[[#This Row],[cedula]]&amp;Tabla20[[#This Row],[ctapresup]]</f>
        <v>001098629792.1.1.1.01</v>
      </c>
      <c r="E851" s="38" t="s">
        <v>1412</v>
      </c>
      <c r="F851" s="38" t="str">
        <f>_xlfn.XLOOKUP(Tabla20[[#This Row],[cedula]],TMODELO[Numero Documento],TMODELO[Empleado])</f>
        <v>CARMEN VELEZ VICENTE</v>
      </c>
      <c r="G851" s="38" t="str">
        <f>_xlfn.XLOOKUP(Tabla20[[#This Row],[cedula]],TMODELO[Numero Documento],TMODELO[Cargo])</f>
        <v>SECRETARIA DEL GOBERNADOR</v>
      </c>
      <c r="H851" s="38" t="str">
        <f>_xlfn.XLOOKUP(Tabla20[[#This Row],[cedula]],TMODELO[Numero Documento],TMODELO[Lugar Funciones])</f>
        <v>DIRECCION NACIONAL DE PATRIMONIO MONUMENTAL</v>
      </c>
      <c r="I851" s="45" t="str">
        <f>_xlfn.XLOOKUP(Tabla20[[#This Row],[cedula]],TCARRERA[CEDULA],TCARRERA[CATEGORIA DEL SERVIDOR],"")</f>
        <v>CARRERA ADMINISTRATIVA</v>
      </c>
      <c r="J851" s="45" t="str">
        <f>Tabla20[[#This Row],[TIPO]]</f>
        <v>FIJO</v>
      </c>
      <c r="K851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51" s="24" t="str">
        <f>IF(Tabla20[[#This Row],[CARRERA]]="CARRERA ADMINISTRATIVA",Tabla20[[#This Row],[CARRERA]],Tabla20[[#This Row],[STATUS]])</f>
        <v>CARRERA ADMINISTRATIVA</v>
      </c>
      <c r="M851" s="35" t="str">
        <f>IF(Tabla20[[#This Row],[TIPO]]="Temporales",_xlfn.XLOOKUP(Tabla20[[#This Row],[NOMBRE Y APELLIDO]],TFECHAS[NOMBRE Y APELLIDO],TFECHAS[DESDE]),"")</f>
        <v/>
      </c>
      <c r="N851" s="35" t="str">
        <f>IF(Tabla20[[#This Row],[TIPO]]="Temporales",_xlfn.XLOOKUP(Tabla20[[#This Row],[NOMBRE Y APELLIDO]],TFECHAS[NOMBRE Y APELLIDO],TFECHAS[HASTA]),"")</f>
        <v/>
      </c>
      <c r="O851" s="39">
        <f>_xlfn.XLOOKUP(Tabla20[[#This Row],[COD]],TMES[COD],TMES[sbruto])</f>
        <v>35000</v>
      </c>
      <c r="P851" s="44">
        <f>_xlfn.XLOOKUP(Tabla20[[#This Row],[COD]],TMES[COD],TMES[ISR])</f>
        <v>0</v>
      </c>
      <c r="Q851" s="40">
        <f>_xlfn.XLOOKUP(Tabla20[[#This Row],[COD]],TMES[COD],TMES[SFS])</f>
        <v>1064</v>
      </c>
      <c r="R851" s="40">
        <f>_xlfn.XLOOKUP(Tabla20[[#This Row],[COD]],TMES[COD],TMES[AFP])</f>
        <v>1004.5</v>
      </c>
      <c r="S851" s="40">
        <f>Tabla20[[#This Row],[sbruto]]-SUM(Tabla20[[#This Row],[ISR]:[AFP]])-Tabla20[[#This Row],[sneto]]</f>
        <v>20794</v>
      </c>
      <c r="T851" s="40">
        <f>_xlfn.XLOOKUP(Tabla20[[#This Row],[COD]],TMES[COD],TMES[sneto])</f>
        <v>12137.5</v>
      </c>
      <c r="U851" s="28" t="str">
        <f>_xlfn.XLOOKUP(Tabla20[[#This Row],[cedula]],Tabla11[Numero Documento],Tabla11[GEN])</f>
        <v>F</v>
      </c>
      <c r="V851" s="29" t="str">
        <f>_xlfn.XLOOKUP(Tabla20[[#This Row],[cedula]],TMODELO[Numero Documento],TMODELO[Lugar Funciones Codigo])</f>
        <v>01.83.03.03</v>
      </c>
    </row>
    <row r="852" spans="1:22" hidden="1">
      <c r="A852" s="38" t="s">
        <v>3052</v>
      </c>
      <c r="B852" s="38" t="s">
        <v>11</v>
      </c>
      <c r="C852" s="38" t="s">
        <v>3091</v>
      </c>
      <c r="D852" s="38" t="str">
        <f>Tabla20[[#This Row],[cedula]]&amp;Tabla20[[#This Row],[ctapresup]]</f>
        <v>402210683942.1.1.1.01</v>
      </c>
      <c r="E852" s="38" t="s">
        <v>2348</v>
      </c>
      <c r="F852" s="38" t="str">
        <f>_xlfn.XLOOKUP(Tabla20[[#This Row],[cedula]],TMODELO[Numero Documento],TMODELO[Empleado])</f>
        <v>EMMANUEL ESPINAL BELLIARD</v>
      </c>
      <c r="G852" s="38" t="str">
        <f>_xlfn.XLOOKUP(Tabla20[[#This Row],[cedula]],TMODELO[Numero Documento],TMODELO[Cargo])</f>
        <v>AUXILIAR ADMINISTRATIVO (A)</v>
      </c>
      <c r="H852" s="38" t="str">
        <f>_xlfn.XLOOKUP(Tabla20[[#This Row],[cedula]],TMODELO[Numero Documento],TMODELO[Lugar Funciones])</f>
        <v>DIRECCION NACIONAL DE PATRIMONIO MONUMENTAL</v>
      </c>
      <c r="I852" s="45" t="str">
        <f>_xlfn.XLOOKUP(Tabla20[[#This Row],[cedula]],TCARRERA[CEDULA],TCARRERA[CATEGORIA DEL SERVIDOR],"")</f>
        <v/>
      </c>
      <c r="J852" s="45" t="str">
        <f>Tabla20[[#This Row],[TIPO]]</f>
        <v>FIJO</v>
      </c>
      <c r="K8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2" s="24" t="str">
        <f>IF(Tabla20[[#This Row],[CARRERA]]="CARRERA ADMINISTRATIVA",Tabla20[[#This Row],[CARRERA]],Tabla20[[#This Row],[STATUS]])</f>
        <v>FIJO</v>
      </c>
      <c r="M852" s="35" t="str">
        <f>IF(Tabla20[[#This Row],[TIPO]]="Temporales",_xlfn.XLOOKUP(Tabla20[[#This Row],[NOMBRE Y APELLIDO]],TFECHAS[NOMBRE Y APELLIDO],TFECHAS[DESDE]),"")</f>
        <v/>
      </c>
      <c r="N852" s="35" t="str">
        <f>IF(Tabla20[[#This Row],[TIPO]]="Temporales",_xlfn.XLOOKUP(Tabla20[[#This Row],[NOMBRE Y APELLIDO]],TFECHAS[NOMBRE Y APELLIDO],TFECHAS[HASTA]),"")</f>
        <v/>
      </c>
      <c r="O852" s="39">
        <f>_xlfn.XLOOKUP(Tabla20[[#This Row],[COD]],TMES[COD],TMES[sbruto])</f>
        <v>35000</v>
      </c>
      <c r="P852" s="44">
        <f>_xlfn.XLOOKUP(Tabla20[[#This Row],[COD]],TMES[COD],TMES[ISR])</f>
        <v>0</v>
      </c>
      <c r="Q852" s="40">
        <f>_xlfn.XLOOKUP(Tabla20[[#This Row],[COD]],TMES[COD],TMES[SFS])</f>
        <v>1064</v>
      </c>
      <c r="R852" s="40">
        <f>_xlfn.XLOOKUP(Tabla20[[#This Row],[COD]],TMES[COD],TMES[AFP])</f>
        <v>1004.5</v>
      </c>
      <c r="S852" s="40">
        <f>Tabla20[[#This Row],[sbruto]]-SUM(Tabla20[[#This Row],[ISR]:[AFP]])-Tabla20[[#This Row],[sneto]]</f>
        <v>25</v>
      </c>
      <c r="T852" s="40">
        <f>_xlfn.XLOOKUP(Tabla20[[#This Row],[COD]],TMES[COD],TMES[sneto])</f>
        <v>32906.5</v>
      </c>
      <c r="U852" s="28" t="str">
        <f>_xlfn.XLOOKUP(Tabla20[[#This Row],[cedula]],Tabla11[Numero Documento],Tabla11[GEN])</f>
        <v>M</v>
      </c>
      <c r="V852" s="29" t="str">
        <f>_xlfn.XLOOKUP(Tabla20[[#This Row],[cedula]],TMODELO[Numero Documento],TMODELO[Lugar Funciones Codigo])</f>
        <v>01.83.03.03</v>
      </c>
    </row>
    <row r="853" spans="1:22" hidden="1">
      <c r="A853" s="38" t="s">
        <v>3052</v>
      </c>
      <c r="B853" s="38" t="s">
        <v>11</v>
      </c>
      <c r="C853" s="38" t="s">
        <v>3091</v>
      </c>
      <c r="D853" s="38" t="str">
        <f>Tabla20[[#This Row],[cedula]]&amp;Tabla20[[#This Row],[ctapresup]]</f>
        <v>001072860492.1.1.1.01</v>
      </c>
      <c r="E853" s="38" t="s">
        <v>1359</v>
      </c>
      <c r="F853" s="38" t="str">
        <f>_xlfn.XLOOKUP(Tabla20[[#This Row],[cedula]],TMODELO[Numero Documento],TMODELO[Empleado])</f>
        <v>MAURA DE LAS MERCEDES MATOS DE MARTE</v>
      </c>
      <c r="G853" s="38" t="str">
        <f>_xlfn.XLOOKUP(Tabla20[[#This Row],[cedula]],TMODELO[Numero Documento],TMODELO[Cargo])</f>
        <v>ENCARGADO (A)  ARCHIVO</v>
      </c>
      <c r="H853" s="38" t="str">
        <f>_xlfn.XLOOKUP(Tabla20[[#This Row],[cedula]],TMODELO[Numero Documento],TMODELO[Lugar Funciones])</f>
        <v>DIRECCION NACIONAL DE PATRIMONIO MONUMENTAL</v>
      </c>
      <c r="I853" s="45" t="str">
        <f>_xlfn.XLOOKUP(Tabla20[[#This Row],[cedula]],TCARRERA[CEDULA],TCARRERA[CATEGORIA DEL SERVIDOR],"")</f>
        <v>CARRERA ADMINISTRATIVA</v>
      </c>
      <c r="J853" s="45" t="str">
        <f>Tabla20[[#This Row],[TIPO]]</f>
        <v>FIJO</v>
      </c>
      <c r="K85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53" s="24" t="str">
        <f>IF(Tabla20[[#This Row],[CARRERA]]="CARRERA ADMINISTRATIVA",Tabla20[[#This Row],[CARRERA]],Tabla20[[#This Row],[STATUS]])</f>
        <v>CARRERA ADMINISTRATIVA</v>
      </c>
      <c r="M853" s="35" t="str">
        <f>IF(Tabla20[[#This Row],[TIPO]]="Temporales",_xlfn.XLOOKUP(Tabla20[[#This Row],[NOMBRE Y APELLIDO]],TFECHAS[NOMBRE Y APELLIDO],TFECHAS[DESDE]),"")</f>
        <v/>
      </c>
      <c r="N853" s="35" t="str">
        <f>IF(Tabla20[[#This Row],[TIPO]]="Temporales",_xlfn.XLOOKUP(Tabla20[[#This Row],[NOMBRE Y APELLIDO]],TFECHAS[NOMBRE Y APELLIDO],TFECHAS[HASTA]),"")</f>
        <v/>
      </c>
      <c r="O853" s="39">
        <f>_xlfn.XLOOKUP(Tabla20[[#This Row],[COD]],TMES[COD],TMES[sbruto])</f>
        <v>35000</v>
      </c>
      <c r="P853" s="44">
        <f>_xlfn.XLOOKUP(Tabla20[[#This Row],[COD]],TMES[COD],TMES[ISR])</f>
        <v>0</v>
      </c>
      <c r="Q853" s="40">
        <f>_xlfn.XLOOKUP(Tabla20[[#This Row],[COD]],TMES[COD],TMES[SFS])</f>
        <v>1064</v>
      </c>
      <c r="R853" s="40">
        <f>_xlfn.XLOOKUP(Tabla20[[#This Row],[COD]],TMES[COD],TMES[AFP])</f>
        <v>1004.5</v>
      </c>
      <c r="S853" s="40">
        <f>Tabla20[[#This Row],[sbruto]]-SUM(Tabla20[[#This Row],[ISR]:[AFP]])-Tabla20[[#This Row],[sneto]]</f>
        <v>6248.3499999999985</v>
      </c>
      <c r="T853" s="40">
        <f>_xlfn.XLOOKUP(Tabla20[[#This Row],[COD]],TMES[COD],TMES[sneto])</f>
        <v>26683.15</v>
      </c>
      <c r="U853" s="28" t="str">
        <f>_xlfn.XLOOKUP(Tabla20[[#This Row],[cedula]],Tabla11[Numero Documento],Tabla11[GEN])</f>
        <v>F</v>
      </c>
      <c r="V853" s="29" t="str">
        <f>_xlfn.XLOOKUP(Tabla20[[#This Row],[cedula]],TMODELO[Numero Documento],TMODELO[Lugar Funciones Codigo])</f>
        <v>01.83.03.03</v>
      </c>
    </row>
    <row r="854" spans="1:22" hidden="1">
      <c r="A854" s="38" t="s">
        <v>3052</v>
      </c>
      <c r="B854" s="38" t="s">
        <v>11</v>
      </c>
      <c r="C854" s="38" t="s">
        <v>3091</v>
      </c>
      <c r="D854" s="38" t="str">
        <f>Tabla20[[#This Row],[cedula]]&amp;Tabla20[[#This Row],[ctapresup]]</f>
        <v>040000179152.1.1.1.01</v>
      </c>
      <c r="E854" s="38" t="s">
        <v>2528</v>
      </c>
      <c r="F854" s="38" t="str">
        <f>_xlfn.XLOOKUP(Tabla20[[#This Row],[cedula]],TMODELO[Numero Documento],TMODELO[Empleado])</f>
        <v>YNES ALTAGRACIA SANDOVAL DE BAQUERO</v>
      </c>
      <c r="G854" s="38" t="str">
        <f>_xlfn.XLOOKUP(Tabla20[[#This Row],[cedula]],TMODELO[Numero Documento],TMODELO[Cargo])</f>
        <v>SECRETARIA</v>
      </c>
      <c r="H854" s="38" t="str">
        <f>_xlfn.XLOOKUP(Tabla20[[#This Row],[cedula]],TMODELO[Numero Documento],TMODELO[Lugar Funciones])</f>
        <v>DIRECCION NACIONAL DE PATRIMONIO MONUMENTAL</v>
      </c>
      <c r="I854" s="45" t="str">
        <f>_xlfn.XLOOKUP(Tabla20[[#This Row],[cedula]],TCARRERA[CEDULA],TCARRERA[CATEGORIA DEL SERVIDOR],"")</f>
        <v/>
      </c>
      <c r="J854" s="45" t="str">
        <f>Tabla20[[#This Row],[TIPO]]</f>
        <v>FIJO</v>
      </c>
      <c r="K85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54" s="24" t="str">
        <f>IF(Tabla20[[#This Row],[CARRERA]]="CARRERA ADMINISTRATIVA",Tabla20[[#This Row],[CARRERA]],Tabla20[[#This Row],[STATUS]])</f>
        <v>ESTATUTO SIMPLIFICADO</v>
      </c>
      <c r="M854" s="35" t="str">
        <f>IF(Tabla20[[#This Row],[TIPO]]="Temporales",_xlfn.XLOOKUP(Tabla20[[#This Row],[NOMBRE Y APELLIDO]],TFECHAS[NOMBRE Y APELLIDO],TFECHAS[DESDE]),"")</f>
        <v/>
      </c>
      <c r="N854" s="35" t="str">
        <f>IF(Tabla20[[#This Row],[TIPO]]="Temporales",_xlfn.XLOOKUP(Tabla20[[#This Row],[NOMBRE Y APELLIDO]],TFECHAS[NOMBRE Y APELLIDO],TFECHAS[HASTA]),"")</f>
        <v/>
      </c>
      <c r="O854" s="39">
        <f>_xlfn.XLOOKUP(Tabla20[[#This Row],[COD]],TMES[COD],TMES[sbruto])</f>
        <v>35000</v>
      </c>
      <c r="P854" s="44">
        <f>_xlfn.XLOOKUP(Tabla20[[#This Row],[COD]],TMES[COD],TMES[ISR])</f>
        <v>0</v>
      </c>
      <c r="Q854" s="40">
        <f>_xlfn.XLOOKUP(Tabla20[[#This Row],[COD]],TMES[COD],TMES[SFS])</f>
        <v>1064</v>
      </c>
      <c r="R854" s="40">
        <f>_xlfn.XLOOKUP(Tabla20[[#This Row],[COD]],TMES[COD],TMES[AFP])</f>
        <v>1004.5</v>
      </c>
      <c r="S854" s="40">
        <f>Tabla20[[#This Row],[sbruto]]-SUM(Tabla20[[#This Row],[ISR]:[AFP]])-Tabla20[[#This Row],[sneto]]</f>
        <v>25</v>
      </c>
      <c r="T854" s="40">
        <f>_xlfn.XLOOKUP(Tabla20[[#This Row],[COD]],TMES[COD],TMES[sneto])</f>
        <v>32906.5</v>
      </c>
      <c r="U854" s="28" t="str">
        <f>_xlfn.XLOOKUP(Tabla20[[#This Row],[cedula]],Tabla11[Numero Documento],Tabla11[GEN])</f>
        <v>F</v>
      </c>
      <c r="V854" s="29" t="str">
        <f>_xlfn.XLOOKUP(Tabla20[[#This Row],[cedula]],TMODELO[Numero Documento],TMODELO[Lugar Funciones Codigo])</f>
        <v>01.83.03.03</v>
      </c>
    </row>
    <row r="855" spans="1:22" hidden="1">
      <c r="A855" s="38" t="s">
        <v>3052</v>
      </c>
      <c r="B855" s="38" t="s">
        <v>11</v>
      </c>
      <c r="C855" s="38" t="s">
        <v>3091</v>
      </c>
      <c r="D855" s="38" t="str">
        <f>Tabla20[[#This Row],[cedula]]&amp;Tabla20[[#This Row],[ctapresup]]</f>
        <v>001056052322.1.1.1.01</v>
      </c>
      <c r="E855" s="38" t="s">
        <v>2540</v>
      </c>
      <c r="F855" s="38" t="str">
        <f>_xlfn.XLOOKUP(Tabla20[[#This Row],[cedula]],TMODELO[Numero Documento],TMODELO[Empleado])</f>
        <v>ZORAIDA LIBERTAD MONTERO MEDINA</v>
      </c>
      <c r="G855" s="38" t="str">
        <f>_xlfn.XLOOKUP(Tabla20[[#This Row],[cedula]],TMODELO[Numero Documento],TMODELO[Cargo])</f>
        <v>ENC. PAT. MON. REG. ESTE S.P.M</v>
      </c>
      <c r="H855" s="38" t="str">
        <f>_xlfn.XLOOKUP(Tabla20[[#This Row],[cedula]],TMODELO[Numero Documento],TMODELO[Lugar Funciones])</f>
        <v>DIRECCION NACIONAL DE PATRIMONIO MONUMENTAL</v>
      </c>
      <c r="I855" s="45" t="str">
        <f>_xlfn.XLOOKUP(Tabla20[[#This Row],[cedula]],TCARRERA[CEDULA],TCARRERA[CATEGORIA DEL SERVIDOR],"")</f>
        <v/>
      </c>
      <c r="J855" s="45" t="str">
        <f>Tabla20[[#This Row],[TIPO]]</f>
        <v>FIJO</v>
      </c>
      <c r="K8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5" s="24" t="str">
        <f>IF(Tabla20[[#This Row],[CARRERA]]="CARRERA ADMINISTRATIVA",Tabla20[[#This Row],[CARRERA]],Tabla20[[#This Row],[STATUS]])</f>
        <v>FIJO</v>
      </c>
      <c r="M855" s="35" t="str">
        <f>IF(Tabla20[[#This Row],[TIPO]]="Temporales",_xlfn.XLOOKUP(Tabla20[[#This Row],[NOMBRE Y APELLIDO]],TFECHAS[NOMBRE Y APELLIDO],TFECHAS[DESDE]),"")</f>
        <v/>
      </c>
      <c r="N855" s="35" t="str">
        <f>IF(Tabla20[[#This Row],[TIPO]]="Temporales",_xlfn.XLOOKUP(Tabla20[[#This Row],[NOMBRE Y APELLIDO]],TFECHAS[NOMBRE Y APELLIDO],TFECHAS[HASTA]),"")</f>
        <v/>
      </c>
      <c r="O855" s="39">
        <f>_xlfn.XLOOKUP(Tabla20[[#This Row],[COD]],TMES[COD],TMES[sbruto])</f>
        <v>35000</v>
      </c>
      <c r="P855" s="41">
        <f>_xlfn.XLOOKUP(Tabla20[[#This Row],[COD]],TMES[COD],TMES[ISR])</f>
        <v>0</v>
      </c>
      <c r="Q855" s="40">
        <f>_xlfn.XLOOKUP(Tabla20[[#This Row],[COD]],TMES[COD],TMES[SFS])</f>
        <v>1064</v>
      </c>
      <c r="R855" s="40">
        <f>_xlfn.XLOOKUP(Tabla20[[#This Row],[COD]],TMES[COD],TMES[AFP])</f>
        <v>1004.5</v>
      </c>
      <c r="S855" s="40">
        <f>Tabla20[[#This Row],[sbruto]]-SUM(Tabla20[[#This Row],[ISR]:[AFP]])-Tabla20[[#This Row],[sneto]]</f>
        <v>375</v>
      </c>
      <c r="T855" s="40">
        <f>_xlfn.XLOOKUP(Tabla20[[#This Row],[COD]],TMES[COD],TMES[sneto])</f>
        <v>32556.5</v>
      </c>
      <c r="U855" s="28" t="str">
        <f>_xlfn.XLOOKUP(Tabla20[[#This Row],[cedula]],Tabla11[Numero Documento],Tabla11[GEN])</f>
        <v>F</v>
      </c>
      <c r="V855" s="29" t="str">
        <f>_xlfn.XLOOKUP(Tabla20[[#This Row],[cedula]],TMODELO[Numero Documento],TMODELO[Lugar Funciones Codigo])</f>
        <v>01.83.03.03</v>
      </c>
    </row>
    <row r="856" spans="1:22" hidden="1">
      <c r="A856" s="38" t="s">
        <v>3052</v>
      </c>
      <c r="B856" s="38" t="s">
        <v>11</v>
      </c>
      <c r="C856" s="38" t="s">
        <v>3091</v>
      </c>
      <c r="D856" s="38" t="str">
        <f>Tabla20[[#This Row],[cedula]]&amp;Tabla20[[#This Row],[ctapresup]]</f>
        <v>001006375292.1.1.1.01</v>
      </c>
      <c r="E856" s="38" t="s">
        <v>2444</v>
      </c>
      <c r="F856" s="38" t="str">
        <f>_xlfn.XLOOKUP(Tabla20[[#This Row],[cedula]],TMODELO[Numero Documento],TMODELO[Empleado])</f>
        <v>MARIA DEL CARMEN RODRIGUEZ FUERTES</v>
      </c>
      <c r="G856" s="38" t="str">
        <f>_xlfn.XLOOKUP(Tabla20[[#This Row],[cedula]],TMODELO[Numero Documento],TMODELO[Cargo])</f>
        <v>ENC. DE TRAMITACION DE PROYECT</v>
      </c>
      <c r="H856" s="38" t="str">
        <f>_xlfn.XLOOKUP(Tabla20[[#This Row],[cedula]],TMODELO[Numero Documento],TMODELO[Lugar Funciones])</f>
        <v>DIRECCION NACIONAL DE PATRIMONIO MONUMENTAL</v>
      </c>
      <c r="I856" s="45" t="str">
        <f>_xlfn.XLOOKUP(Tabla20[[#This Row],[cedula]],TCARRERA[CEDULA],TCARRERA[CATEGORIA DEL SERVIDOR],"")</f>
        <v/>
      </c>
      <c r="J856" s="45" t="str">
        <f>Tabla20[[#This Row],[TIPO]]</f>
        <v>FIJO</v>
      </c>
      <c r="K8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6" s="24" t="str">
        <f>IF(Tabla20[[#This Row],[CARRERA]]="CARRERA ADMINISTRATIVA",Tabla20[[#This Row],[CARRERA]],Tabla20[[#This Row],[STATUS]])</f>
        <v>FIJO</v>
      </c>
      <c r="M856" s="35" t="str">
        <f>IF(Tabla20[[#This Row],[TIPO]]="Temporales",_xlfn.XLOOKUP(Tabla20[[#This Row],[NOMBRE Y APELLIDO]],TFECHAS[NOMBRE Y APELLIDO],TFECHAS[DESDE]),"")</f>
        <v/>
      </c>
      <c r="N856" s="35" t="str">
        <f>IF(Tabla20[[#This Row],[TIPO]]="Temporales",_xlfn.XLOOKUP(Tabla20[[#This Row],[NOMBRE Y APELLIDO]],TFECHAS[NOMBRE Y APELLIDO],TFECHAS[HASTA]),"")</f>
        <v/>
      </c>
      <c r="O856" s="39">
        <f>_xlfn.XLOOKUP(Tabla20[[#This Row],[COD]],TMES[COD],TMES[sbruto])</f>
        <v>31500</v>
      </c>
      <c r="P856" s="44">
        <f>_xlfn.XLOOKUP(Tabla20[[#This Row],[COD]],TMES[COD],TMES[ISR])</f>
        <v>0</v>
      </c>
      <c r="Q856" s="40">
        <f>_xlfn.XLOOKUP(Tabla20[[#This Row],[COD]],TMES[COD],TMES[SFS])</f>
        <v>957.6</v>
      </c>
      <c r="R856" s="40">
        <f>_xlfn.XLOOKUP(Tabla20[[#This Row],[COD]],TMES[COD],TMES[AFP])</f>
        <v>904.05</v>
      </c>
      <c r="S856" s="40">
        <f>Tabla20[[#This Row],[sbruto]]-SUM(Tabla20[[#This Row],[ISR]:[AFP]])-Tabla20[[#This Row],[sneto]]</f>
        <v>25</v>
      </c>
      <c r="T856" s="40">
        <f>_xlfn.XLOOKUP(Tabla20[[#This Row],[COD]],TMES[COD],TMES[sneto])</f>
        <v>29613.35</v>
      </c>
      <c r="U856" s="28" t="str">
        <f>_xlfn.XLOOKUP(Tabla20[[#This Row],[cedula]],Tabla11[Numero Documento],Tabla11[GEN])</f>
        <v>F</v>
      </c>
      <c r="V856" s="29" t="str">
        <f>_xlfn.XLOOKUP(Tabla20[[#This Row],[cedula]],TMODELO[Numero Documento],TMODELO[Lugar Funciones Codigo])</f>
        <v>01.83.03.03</v>
      </c>
    </row>
    <row r="857" spans="1:22" hidden="1">
      <c r="A857" s="38" t="s">
        <v>3052</v>
      </c>
      <c r="B857" s="38" t="s">
        <v>11</v>
      </c>
      <c r="C857" s="38" t="s">
        <v>3091</v>
      </c>
      <c r="D857" s="38" t="str">
        <f>Tabla20[[#This Row],[cedula]]&amp;Tabla20[[#This Row],[ctapresup]]</f>
        <v>001161110142.1.1.1.01</v>
      </c>
      <c r="E857" s="38" t="s">
        <v>2454</v>
      </c>
      <c r="F857" s="38" t="str">
        <f>_xlfn.XLOOKUP(Tabla20[[#This Row],[cedula]],TMODELO[Numero Documento],TMODELO[Empleado])</f>
        <v>MARTA BERNARDITA DE LOURDES MEJIA DE OLEO</v>
      </c>
      <c r="G857" s="38" t="str">
        <f>_xlfn.XLOOKUP(Tabla20[[#This Row],[cedula]],TMODELO[Numero Documento],TMODELO[Cargo])</f>
        <v>SECRETARIA</v>
      </c>
      <c r="H857" s="38" t="str">
        <f>_xlfn.XLOOKUP(Tabla20[[#This Row],[cedula]],TMODELO[Numero Documento],TMODELO[Lugar Funciones])</f>
        <v>DIRECCION NACIONAL DE PATRIMONIO MONUMENTAL</v>
      </c>
      <c r="I857" s="45" t="str">
        <f>_xlfn.XLOOKUP(Tabla20[[#This Row],[cedula]],TCARRERA[CEDULA],TCARRERA[CATEGORIA DEL SERVIDOR],"")</f>
        <v/>
      </c>
      <c r="J857" s="45" t="str">
        <f>Tabla20[[#This Row],[TIPO]]</f>
        <v>FIJO</v>
      </c>
      <c r="K85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57" s="24" t="str">
        <f>IF(Tabla20[[#This Row],[CARRERA]]="CARRERA ADMINISTRATIVA",Tabla20[[#This Row],[CARRERA]],Tabla20[[#This Row],[STATUS]])</f>
        <v>ESTATUTO SIMPLIFICADO</v>
      </c>
      <c r="M857" s="35" t="str">
        <f>IF(Tabla20[[#This Row],[TIPO]]="Temporales",_xlfn.XLOOKUP(Tabla20[[#This Row],[NOMBRE Y APELLIDO]],TFECHAS[NOMBRE Y APELLIDO],TFECHAS[DESDE]),"")</f>
        <v/>
      </c>
      <c r="N857" s="35" t="str">
        <f>IF(Tabla20[[#This Row],[TIPO]]="Temporales",_xlfn.XLOOKUP(Tabla20[[#This Row],[NOMBRE Y APELLIDO]],TFECHAS[NOMBRE Y APELLIDO],TFECHAS[HASTA]),"")</f>
        <v/>
      </c>
      <c r="O857" s="39">
        <f>_xlfn.XLOOKUP(Tabla20[[#This Row],[COD]],TMES[COD],TMES[sbruto])</f>
        <v>31500</v>
      </c>
      <c r="P857" s="41">
        <f>_xlfn.XLOOKUP(Tabla20[[#This Row],[COD]],TMES[COD],TMES[ISR])</f>
        <v>0</v>
      </c>
      <c r="Q857" s="40">
        <f>_xlfn.XLOOKUP(Tabla20[[#This Row],[COD]],TMES[COD],TMES[SFS])</f>
        <v>957.6</v>
      </c>
      <c r="R857" s="40">
        <f>_xlfn.XLOOKUP(Tabla20[[#This Row],[COD]],TMES[COD],TMES[AFP])</f>
        <v>904.05</v>
      </c>
      <c r="S857" s="40">
        <f>Tabla20[[#This Row],[sbruto]]-SUM(Tabla20[[#This Row],[ISR]:[AFP]])-Tabla20[[#This Row],[sneto]]</f>
        <v>1021</v>
      </c>
      <c r="T857" s="40">
        <f>_xlfn.XLOOKUP(Tabla20[[#This Row],[COD]],TMES[COD],TMES[sneto])</f>
        <v>28617.35</v>
      </c>
      <c r="U857" s="28" t="str">
        <f>_xlfn.XLOOKUP(Tabla20[[#This Row],[cedula]],Tabla11[Numero Documento],Tabla11[GEN])</f>
        <v>F</v>
      </c>
      <c r="V857" s="29" t="str">
        <f>_xlfn.XLOOKUP(Tabla20[[#This Row],[cedula]],TMODELO[Numero Documento],TMODELO[Lugar Funciones Codigo])</f>
        <v>01.83.03.03</v>
      </c>
    </row>
    <row r="858" spans="1:22" hidden="1">
      <c r="A858" s="38" t="s">
        <v>3052</v>
      </c>
      <c r="B858" s="38" t="s">
        <v>11</v>
      </c>
      <c r="C858" s="38" t="s">
        <v>3091</v>
      </c>
      <c r="D858" s="38" t="str">
        <f>Tabla20[[#This Row],[cedula]]&amp;Tabla20[[#This Row],[ctapresup]]</f>
        <v>001016319502.1.1.1.01</v>
      </c>
      <c r="E858" s="38" t="s">
        <v>2506</v>
      </c>
      <c r="F858" s="38" t="str">
        <f>_xlfn.XLOOKUP(Tabla20[[#This Row],[cedula]],TMODELO[Numero Documento],TMODELO[Empleado])</f>
        <v>TEMISTOCLES GUILLERMO ARISTY DIAZ</v>
      </c>
      <c r="G858" s="38" t="str">
        <f>_xlfn.XLOOKUP(Tabla20[[#This Row],[cedula]],TMODELO[Numero Documento],TMODELO[Cargo])</f>
        <v>ARQUITECTO (A)</v>
      </c>
      <c r="H858" s="38" t="str">
        <f>_xlfn.XLOOKUP(Tabla20[[#This Row],[cedula]],TMODELO[Numero Documento],TMODELO[Lugar Funciones])</f>
        <v>DIRECCION NACIONAL DE PATRIMONIO MONUMENTAL</v>
      </c>
      <c r="I858" s="45" t="str">
        <f>_xlfn.XLOOKUP(Tabla20[[#This Row],[cedula]],TCARRERA[CEDULA],TCARRERA[CATEGORIA DEL SERVIDOR],"")</f>
        <v/>
      </c>
      <c r="J858" s="45" t="str">
        <f>Tabla20[[#This Row],[TIPO]]</f>
        <v>FIJO</v>
      </c>
      <c r="K8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8" s="24" t="str">
        <f>IF(Tabla20[[#This Row],[CARRERA]]="CARRERA ADMINISTRATIVA",Tabla20[[#This Row],[CARRERA]],Tabla20[[#This Row],[STATUS]])</f>
        <v>FIJO</v>
      </c>
      <c r="M858" s="34" t="str">
        <f>IF(Tabla20[[#This Row],[TIPO]]="Temporales",_xlfn.XLOOKUP(Tabla20[[#This Row],[NOMBRE Y APELLIDO]],TFECHAS[NOMBRE Y APELLIDO],TFECHAS[DESDE]),"")</f>
        <v/>
      </c>
      <c r="N858" s="34" t="str">
        <f>IF(Tabla20[[#This Row],[TIPO]]="Temporales",_xlfn.XLOOKUP(Tabla20[[#This Row],[NOMBRE Y APELLIDO]],TFECHAS[NOMBRE Y APELLIDO],TFECHAS[HASTA]),"")</f>
        <v/>
      </c>
      <c r="O858" s="39">
        <f>_xlfn.XLOOKUP(Tabla20[[#This Row],[COD]],TMES[COD],TMES[sbruto])</f>
        <v>31500</v>
      </c>
      <c r="P858" s="44">
        <f>_xlfn.XLOOKUP(Tabla20[[#This Row],[COD]],TMES[COD],TMES[ISR])</f>
        <v>0</v>
      </c>
      <c r="Q858" s="40">
        <f>_xlfn.XLOOKUP(Tabla20[[#This Row],[COD]],TMES[COD],TMES[SFS])</f>
        <v>957.6</v>
      </c>
      <c r="R858" s="40">
        <f>_xlfn.XLOOKUP(Tabla20[[#This Row],[COD]],TMES[COD],TMES[AFP])</f>
        <v>904.05</v>
      </c>
      <c r="S858" s="40">
        <f>Tabla20[[#This Row],[sbruto]]-SUM(Tabla20[[#This Row],[ISR]:[AFP]])-Tabla20[[#This Row],[sneto]]</f>
        <v>1366</v>
      </c>
      <c r="T858" s="40">
        <f>_xlfn.XLOOKUP(Tabla20[[#This Row],[COD]],TMES[COD],TMES[sneto])</f>
        <v>28272.35</v>
      </c>
      <c r="U858" s="28" t="str">
        <f>_xlfn.XLOOKUP(Tabla20[[#This Row],[cedula]],Tabla11[Numero Documento],Tabla11[GEN])</f>
        <v>M</v>
      </c>
      <c r="V858" s="29" t="str">
        <f>_xlfn.XLOOKUP(Tabla20[[#This Row],[cedula]],TMODELO[Numero Documento],TMODELO[Lugar Funciones Codigo])</f>
        <v>01.83.03.03</v>
      </c>
    </row>
    <row r="859" spans="1:22" hidden="1">
      <c r="A859" s="38" t="s">
        <v>3052</v>
      </c>
      <c r="B859" s="38" t="s">
        <v>11</v>
      </c>
      <c r="C859" s="38" t="s">
        <v>3091</v>
      </c>
      <c r="D859" s="38" t="str">
        <f>Tabla20[[#This Row],[cedula]]&amp;Tabla20[[#This Row],[ctapresup]]</f>
        <v>040001390242.1.1.1.01</v>
      </c>
      <c r="E859" s="38" t="s">
        <v>2361</v>
      </c>
      <c r="F859" s="38" t="str">
        <f>_xlfn.XLOOKUP(Tabla20[[#This Row],[cedula]],TMODELO[Numero Documento],TMODELO[Empleado])</f>
        <v>FERNANDO NUÑEZ RODRIGUEZ</v>
      </c>
      <c r="G859" s="38" t="str">
        <f>_xlfn.XLOOKUP(Tabla20[[#This Row],[cedula]],TMODELO[Numero Documento],TMODELO[Cargo])</f>
        <v>SUPERVISOR DE SEGURIDAD</v>
      </c>
      <c r="H859" s="38" t="str">
        <f>_xlfn.XLOOKUP(Tabla20[[#This Row],[cedula]],TMODELO[Numero Documento],TMODELO[Lugar Funciones])</f>
        <v>DIRECCION NACIONAL DE PATRIMONIO MONUMENTAL</v>
      </c>
      <c r="I859" s="45" t="str">
        <f>_xlfn.XLOOKUP(Tabla20[[#This Row],[cedula]],TCARRERA[CEDULA],TCARRERA[CATEGORIA DEL SERVIDOR],"")</f>
        <v/>
      </c>
      <c r="J859" s="45" t="str">
        <f>Tabla20[[#This Row],[TIPO]]</f>
        <v>FIJO</v>
      </c>
      <c r="K85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9" s="24" t="str">
        <f>IF(Tabla20[[#This Row],[CARRERA]]="CARRERA ADMINISTRATIVA",Tabla20[[#This Row],[CARRERA]],Tabla20[[#This Row],[STATUS]])</f>
        <v>FIJO</v>
      </c>
      <c r="M859" s="35" t="str">
        <f>IF(Tabla20[[#This Row],[TIPO]]="Temporales",_xlfn.XLOOKUP(Tabla20[[#This Row],[NOMBRE Y APELLIDO]],TFECHAS[NOMBRE Y APELLIDO],TFECHAS[DESDE]),"")</f>
        <v/>
      </c>
      <c r="N859" s="35" t="str">
        <f>IF(Tabla20[[#This Row],[TIPO]]="Temporales",_xlfn.XLOOKUP(Tabla20[[#This Row],[NOMBRE Y APELLIDO]],TFECHAS[NOMBRE Y APELLIDO],TFECHAS[HASTA]),"")</f>
        <v/>
      </c>
      <c r="O859" s="39">
        <f>_xlfn.XLOOKUP(Tabla20[[#This Row],[COD]],TMES[COD],TMES[sbruto])</f>
        <v>30000</v>
      </c>
      <c r="P859" s="42">
        <f>_xlfn.XLOOKUP(Tabla20[[#This Row],[COD]],TMES[COD],TMES[ISR])</f>
        <v>0</v>
      </c>
      <c r="Q859" s="40">
        <f>_xlfn.XLOOKUP(Tabla20[[#This Row],[COD]],TMES[COD],TMES[SFS])</f>
        <v>912</v>
      </c>
      <c r="R859" s="40">
        <f>_xlfn.XLOOKUP(Tabla20[[#This Row],[COD]],TMES[COD],TMES[AFP])</f>
        <v>861</v>
      </c>
      <c r="S859" s="40">
        <f>Tabla20[[#This Row],[sbruto]]-SUM(Tabla20[[#This Row],[ISR]:[AFP]])-Tabla20[[#This Row],[sneto]]</f>
        <v>25</v>
      </c>
      <c r="T859" s="40">
        <f>_xlfn.XLOOKUP(Tabla20[[#This Row],[COD]],TMES[COD],TMES[sneto])</f>
        <v>28202</v>
      </c>
      <c r="U859" s="28" t="str">
        <f>_xlfn.XLOOKUP(Tabla20[[#This Row],[cedula]],Tabla11[Numero Documento],Tabla11[GEN])</f>
        <v>M</v>
      </c>
      <c r="V859" s="29" t="str">
        <f>_xlfn.XLOOKUP(Tabla20[[#This Row],[cedula]],TMODELO[Numero Documento],TMODELO[Lugar Funciones Codigo])</f>
        <v>01.83.03.03</v>
      </c>
    </row>
    <row r="860" spans="1:22" hidden="1">
      <c r="A860" s="38" t="s">
        <v>3052</v>
      </c>
      <c r="B860" s="38" t="s">
        <v>11</v>
      </c>
      <c r="C860" s="38" t="s">
        <v>3091</v>
      </c>
      <c r="D860" s="38" t="str">
        <f>Tabla20[[#This Row],[cedula]]&amp;Tabla20[[#This Row],[ctapresup]]</f>
        <v>001109753982.1.1.1.01</v>
      </c>
      <c r="E860" s="38" t="s">
        <v>2396</v>
      </c>
      <c r="F860" s="38" t="str">
        <f>_xlfn.XLOOKUP(Tabla20[[#This Row],[cedula]],TMODELO[Numero Documento],TMODELO[Empleado])</f>
        <v>JOSE DE LA CRUZ LOPEZ GOMEZ</v>
      </c>
      <c r="G860" s="38" t="str">
        <f>_xlfn.XLOOKUP(Tabla20[[#This Row],[cedula]],TMODELO[Numero Documento],TMODELO[Cargo])</f>
        <v>CHOFER</v>
      </c>
      <c r="H860" s="38" t="str">
        <f>_xlfn.XLOOKUP(Tabla20[[#This Row],[cedula]],TMODELO[Numero Documento],TMODELO[Lugar Funciones])</f>
        <v>DIRECCION NACIONAL DE PATRIMONIO MONUMENTAL</v>
      </c>
      <c r="I860" s="45" t="str">
        <f>_xlfn.XLOOKUP(Tabla20[[#This Row],[cedula]],TCARRERA[CEDULA],TCARRERA[CATEGORIA DEL SERVIDOR],"")</f>
        <v/>
      </c>
      <c r="J860" s="45" t="str">
        <f>Tabla20[[#This Row],[TIPO]]</f>
        <v>FIJO</v>
      </c>
      <c r="K8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0" s="24" t="str">
        <f>IF(Tabla20[[#This Row],[CARRERA]]="CARRERA ADMINISTRATIVA",Tabla20[[#This Row],[CARRERA]],Tabla20[[#This Row],[STATUS]])</f>
        <v>ESTATUTO SIMPLIFICADO</v>
      </c>
      <c r="M860" s="35" t="str">
        <f>IF(Tabla20[[#This Row],[TIPO]]="Temporales",_xlfn.XLOOKUP(Tabla20[[#This Row],[NOMBRE Y APELLIDO]],TFECHAS[NOMBRE Y APELLIDO],TFECHAS[DESDE]),"")</f>
        <v/>
      </c>
      <c r="N860" s="35" t="str">
        <f>IF(Tabla20[[#This Row],[TIPO]]="Temporales",_xlfn.XLOOKUP(Tabla20[[#This Row],[NOMBRE Y APELLIDO]],TFECHAS[NOMBRE Y APELLIDO],TFECHAS[HASTA]),"")</f>
        <v/>
      </c>
      <c r="O860" s="39">
        <f>_xlfn.XLOOKUP(Tabla20[[#This Row],[COD]],TMES[COD],TMES[sbruto])</f>
        <v>30000</v>
      </c>
      <c r="P860" s="41">
        <f>_xlfn.XLOOKUP(Tabla20[[#This Row],[COD]],TMES[COD],TMES[ISR])</f>
        <v>0</v>
      </c>
      <c r="Q860" s="42">
        <f>_xlfn.XLOOKUP(Tabla20[[#This Row],[COD]],TMES[COD],TMES[SFS])</f>
        <v>912</v>
      </c>
      <c r="R860" s="42">
        <f>_xlfn.XLOOKUP(Tabla20[[#This Row],[COD]],TMES[COD],TMES[AFP])</f>
        <v>861</v>
      </c>
      <c r="S860" s="40">
        <f>Tabla20[[#This Row],[sbruto]]-SUM(Tabla20[[#This Row],[ISR]:[AFP]])-Tabla20[[#This Row],[sneto]]</f>
        <v>14512.5</v>
      </c>
      <c r="T860" s="42">
        <f>_xlfn.XLOOKUP(Tabla20[[#This Row],[COD]],TMES[COD],TMES[sneto])</f>
        <v>13714.5</v>
      </c>
      <c r="U860" s="28" t="str">
        <f>_xlfn.XLOOKUP(Tabla20[[#This Row],[cedula]],Tabla11[Numero Documento],Tabla11[GEN])</f>
        <v>M</v>
      </c>
      <c r="V860" s="29" t="str">
        <f>_xlfn.XLOOKUP(Tabla20[[#This Row],[cedula]],TMODELO[Numero Documento],TMODELO[Lugar Funciones Codigo])</f>
        <v>01.83.03.03</v>
      </c>
    </row>
    <row r="861" spans="1:22" hidden="1">
      <c r="A861" s="38" t="s">
        <v>3052</v>
      </c>
      <c r="B861" s="38" t="s">
        <v>11</v>
      </c>
      <c r="C861" s="38" t="s">
        <v>3091</v>
      </c>
      <c r="D861" s="38" t="str">
        <f>Tabla20[[#This Row],[cedula]]&amp;Tabla20[[#This Row],[ctapresup]]</f>
        <v>040000157032.1.1.1.01</v>
      </c>
      <c r="E861" s="38" t="s">
        <v>2507</v>
      </c>
      <c r="F861" s="38" t="str">
        <f>_xlfn.XLOOKUP(Tabla20[[#This Row],[cedula]],TMODELO[Numero Documento],TMODELO[Empleado])</f>
        <v>TEOFILO FERNANDEZ</v>
      </c>
      <c r="G861" s="38" t="str">
        <f>_xlfn.XLOOKUP(Tabla20[[#This Row],[cedula]],TMODELO[Numero Documento],TMODELO[Cargo])</f>
        <v>AUXILIAR MANTENIMIENTO</v>
      </c>
      <c r="H861" s="38" t="str">
        <f>_xlfn.XLOOKUP(Tabla20[[#This Row],[cedula]],TMODELO[Numero Documento],TMODELO[Lugar Funciones])</f>
        <v>DIRECCION NACIONAL DE PATRIMONIO MONUMENTAL</v>
      </c>
      <c r="I861" s="45" t="str">
        <f>_xlfn.XLOOKUP(Tabla20[[#This Row],[cedula]],TCARRERA[CEDULA],TCARRERA[CATEGORIA DEL SERVIDOR],"")</f>
        <v/>
      </c>
      <c r="J861" s="45" t="str">
        <f>Tabla20[[#This Row],[TIPO]]</f>
        <v>FIJO</v>
      </c>
      <c r="K8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1" s="24" t="str">
        <f>IF(Tabla20[[#This Row],[CARRERA]]="CARRERA ADMINISTRATIVA",Tabla20[[#This Row],[CARRERA]],Tabla20[[#This Row],[STATUS]])</f>
        <v>ESTATUTO SIMPLIFICADO</v>
      </c>
      <c r="M861" s="35" t="str">
        <f>IF(Tabla20[[#This Row],[TIPO]]="Temporales",_xlfn.XLOOKUP(Tabla20[[#This Row],[NOMBRE Y APELLIDO]],TFECHAS[NOMBRE Y APELLIDO],TFECHAS[DESDE]),"")</f>
        <v/>
      </c>
      <c r="N861" s="35" t="str">
        <f>IF(Tabla20[[#This Row],[TIPO]]="Temporales",_xlfn.XLOOKUP(Tabla20[[#This Row],[NOMBRE Y APELLIDO]],TFECHAS[NOMBRE Y APELLIDO],TFECHAS[HASTA]),"")</f>
        <v/>
      </c>
      <c r="O861" s="39">
        <f>_xlfn.XLOOKUP(Tabla20[[#This Row],[COD]],TMES[COD],TMES[sbruto])</f>
        <v>30000</v>
      </c>
      <c r="P861" s="42">
        <f>_xlfn.XLOOKUP(Tabla20[[#This Row],[COD]],TMES[COD],TMES[ISR])</f>
        <v>0</v>
      </c>
      <c r="Q861" s="40">
        <f>_xlfn.XLOOKUP(Tabla20[[#This Row],[COD]],TMES[COD],TMES[SFS])</f>
        <v>912</v>
      </c>
      <c r="R861" s="40">
        <f>_xlfn.XLOOKUP(Tabla20[[#This Row],[COD]],TMES[COD],TMES[AFP])</f>
        <v>861</v>
      </c>
      <c r="S861" s="40">
        <f>Tabla20[[#This Row],[sbruto]]-SUM(Tabla20[[#This Row],[ISR]:[AFP]])-Tabla20[[#This Row],[sneto]]</f>
        <v>1071</v>
      </c>
      <c r="T861" s="40">
        <f>_xlfn.XLOOKUP(Tabla20[[#This Row],[COD]],TMES[COD],TMES[sneto])</f>
        <v>27156</v>
      </c>
      <c r="U861" s="28" t="str">
        <f>_xlfn.XLOOKUP(Tabla20[[#This Row],[cedula]],Tabla11[Numero Documento],Tabla11[GEN])</f>
        <v>M</v>
      </c>
      <c r="V861" s="29" t="str">
        <f>_xlfn.XLOOKUP(Tabla20[[#This Row],[cedula]],TMODELO[Numero Documento],TMODELO[Lugar Funciones Codigo])</f>
        <v>01.83.03.03</v>
      </c>
    </row>
    <row r="862" spans="1:22" hidden="1">
      <c r="A862" s="38" t="s">
        <v>3052</v>
      </c>
      <c r="B862" s="38" t="s">
        <v>11</v>
      </c>
      <c r="C862" s="38" t="s">
        <v>3091</v>
      </c>
      <c r="D862" s="38" t="str">
        <f>Tabla20[[#This Row],[cedula]]&amp;Tabla20[[#This Row],[ctapresup]]</f>
        <v>001094158442.1.1.1.01</v>
      </c>
      <c r="E862" s="38" t="s">
        <v>1429</v>
      </c>
      <c r="F862" s="38" t="str">
        <f>_xlfn.XLOOKUP(Tabla20[[#This Row],[cedula]],TMODELO[Numero Documento],TMODELO[Empleado])</f>
        <v>FRANKLIN MONTILLA BAEZ</v>
      </c>
      <c r="G862" s="38" t="str">
        <f>_xlfn.XLOOKUP(Tabla20[[#This Row],[cedula]],TMODELO[Numero Documento],TMODELO[Cargo])</f>
        <v>MENSAJERO EXTERNO</v>
      </c>
      <c r="H862" s="38" t="str">
        <f>_xlfn.XLOOKUP(Tabla20[[#This Row],[cedula]],TMODELO[Numero Documento],TMODELO[Lugar Funciones])</f>
        <v>DIRECCION NACIONAL DE PATRIMONIO MONUMENTAL</v>
      </c>
      <c r="I862" s="45" t="str">
        <f>_xlfn.XLOOKUP(Tabla20[[#This Row],[cedula]],TCARRERA[CEDULA],TCARRERA[CATEGORIA DEL SERVIDOR],"")</f>
        <v>CARRERA ADMINISTRATIVA</v>
      </c>
      <c r="J862" s="45" t="str">
        <f>Tabla20[[#This Row],[TIPO]]</f>
        <v>FIJO</v>
      </c>
      <c r="K86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2" s="24" t="str">
        <f>IF(Tabla20[[#This Row],[CARRERA]]="CARRERA ADMINISTRATIVA",Tabla20[[#This Row],[CARRERA]],Tabla20[[#This Row],[STATUS]])</f>
        <v>CARRERA ADMINISTRATIVA</v>
      </c>
      <c r="M862" s="35" t="str">
        <f>IF(Tabla20[[#This Row],[TIPO]]="Temporales",_xlfn.XLOOKUP(Tabla20[[#This Row],[NOMBRE Y APELLIDO]],TFECHAS[NOMBRE Y APELLIDO],TFECHAS[DESDE]),"")</f>
        <v/>
      </c>
      <c r="N862" s="35" t="str">
        <f>IF(Tabla20[[#This Row],[TIPO]]="Temporales",_xlfn.XLOOKUP(Tabla20[[#This Row],[NOMBRE Y APELLIDO]],TFECHAS[NOMBRE Y APELLIDO],TFECHAS[HASTA]),"")</f>
        <v/>
      </c>
      <c r="O862" s="39">
        <f>_xlfn.XLOOKUP(Tabla20[[#This Row],[COD]],TMES[COD],TMES[sbruto])</f>
        <v>26250</v>
      </c>
      <c r="P862" s="44">
        <f>_xlfn.XLOOKUP(Tabla20[[#This Row],[COD]],TMES[COD],TMES[ISR])</f>
        <v>0</v>
      </c>
      <c r="Q862" s="40">
        <f>_xlfn.XLOOKUP(Tabla20[[#This Row],[COD]],TMES[COD],TMES[SFS])</f>
        <v>798</v>
      </c>
      <c r="R862" s="40">
        <f>_xlfn.XLOOKUP(Tabla20[[#This Row],[COD]],TMES[COD],TMES[AFP])</f>
        <v>753.38</v>
      </c>
      <c r="S862" s="40">
        <f>Tabla20[[#This Row],[sbruto]]-SUM(Tabla20[[#This Row],[ISR]:[AFP]])-Tabla20[[#This Row],[sneto]]</f>
        <v>9554.0299999999988</v>
      </c>
      <c r="T862" s="40">
        <f>_xlfn.XLOOKUP(Tabla20[[#This Row],[COD]],TMES[COD],TMES[sneto])</f>
        <v>15144.59</v>
      </c>
      <c r="U862" s="28" t="str">
        <f>_xlfn.XLOOKUP(Tabla20[[#This Row],[cedula]],Tabla11[Numero Documento],Tabla11[GEN])</f>
        <v>M</v>
      </c>
      <c r="V862" s="29" t="str">
        <f>_xlfn.XLOOKUP(Tabla20[[#This Row],[cedula]],TMODELO[Numero Documento],TMODELO[Lugar Funciones Codigo])</f>
        <v>01.83.03.03</v>
      </c>
    </row>
    <row r="863" spans="1:22" hidden="1">
      <c r="A863" s="38" t="s">
        <v>3052</v>
      </c>
      <c r="B863" s="38" t="s">
        <v>11</v>
      </c>
      <c r="C863" s="38" t="s">
        <v>3091</v>
      </c>
      <c r="D863" s="38" t="str">
        <f>Tabla20[[#This Row],[cedula]]&amp;Tabla20[[#This Row],[ctapresup]]</f>
        <v>037008251302.1.1.1.01</v>
      </c>
      <c r="E863" s="38" t="s">
        <v>2455</v>
      </c>
      <c r="F863" s="38" t="str">
        <f>_xlfn.XLOOKUP(Tabla20[[#This Row],[cedula]],TMODELO[Numero Documento],TMODELO[Empleado])</f>
        <v>MARTHA LUCIA ALMONTE DE VARGAS</v>
      </c>
      <c r="G863" s="38" t="str">
        <f>_xlfn.XLOOKUP(Tabla20[[#This Row],[cedula]],TMODELO[Numero Documento],TMODELO[Cargo])</f>
        <v>SECRETARIA</v>
      </c>
      <c r="H863" s="38" t="str">
        <f>_xlfn.XLOOKUP(Tabla20[[#This Row],[cedula]],TMODELO[Numero Documento],TMODELO[Lugar Funciones])</f>
        <v>DIRECCION NACIONAL DE PATRIMONIO MONUMENTAL</v>
      </c>
      <c r="I863" s="45" t="str">
        <f>_xlfn.XLOOKUP(Tabla20[[#This Row],[cedula]],TCARRERA[CEDULA],TCARRERA[CATEGORIA DEL SERVIDOR],"")</f>
        <v/>
      </c>
      <c r="J863" s="45" t="str">
        <f>Tabla20[[#This Row],[TIPO]]</f>
        <v>FIJO</v>
      </c>
      <c r="K86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3" s="24" t="str">
        <f>IF(Tabla20[[#This Row],[CARRERA]]="CARRERA ADMINISTRATIVA",Tabla20[[#This Row],[CARRERA]],Tabla20[[#This Row],[STATUS]])</f>
        <v>ESTATUTO SIMPLIFICADO</v>
      </c>
      <c r="M863" s="35" t="str">
        <f>IF(Tabla20[[#This Row],[TIPO]]="Temporales",_xlfn.XLOOKUP(Tabla20[[#This Row],[NOMBRE Y APELLIDO]],TFECHAS[NOMBRE Y APELLIDO],TFECHAS[DESDE]),"")</f>
        <v/>
      </c>
      <c r="N863" s="35" t="str">
        <f>IF(Tabla20[[#This Row],[TIPO]]="Temporales",_xlfn.XLOOKUP(Tabla20[[#This Row],[NOMBRE Y APELLIDO]],TFECHAS[NOMBRE Y APELLIDO],TFECHAS[HASTA]),"")</f>
        <v/>
      </c>
      <c r="O863" s="39">
        <f>_xlfn.XLOOKUP(Tabla20[[#This Row],[COD]],TMES[COD],TMES[sbruto])</f>
        <v>26250</v>
      </c>
      <c r="P863" s="44">
        <f>_xlfn.XLOOKUP(Tabla20[[#This Row],[COD]],TMES[COD],TMES[ISR])</f>
        <v>0</v>
      </c>
      <c r="Q863" s="40">
        <f>_xlfn.XLOOKUP(Tabla20[[#This Row],[COD]],TMES[COD],TMES[SFS])</f>
        <v>798</v>
      </c>
      <c r="R863" s="40">
        <f>_xlfn.XLOOKUP(Tabla20[[#This Row],[COD]],TMES[COD],TMES[AFP])</f>
        <v>753.38</v>
      </c>
      <c r="S863" s="40">
        <f>Tabla20[[#This Row],[sbruto]]-SUM(Tabla20[[#This Row],[ISR]:[AFP]])-Tabla20[[#This Row],[sneto]]</f>
        <v>325</v>
      </c>
      <c r="T863" s="40">
        <f>_xlfn.XLOOKUP(Tabla20[[#This Row],[COD]],TMES[COD],TMES[sneto])</f>
        <v>24373.62</v>
      </c>
      <c r="U863" s="28" t="str">
        <f>_xlfn.XLOOKUP(Tabla20[[#This Row],[cedula]],Tabla11[Numero Documento],Tabla11[GEN])</f>
        <v>F</v>
      </c>
      <c r="V863" s="29" t="str">
        <f>_xlfn.XLOOKUP(Tabla20[[#This Row],[cedula]],TMODELO[Numero Documento],TMODELO[Lugar Funciones Codigo])</f>
        <v>01.83.03.03</v>
      </c>
    </row>
    <row r="864" spans="1:22" hidden="1">
      <c r="A864" s="38" t="s">
        <v>3052</v>
      </c>
      <c r="B864" s="38" t="s">
        <v>11</v>
      </c>
      <c r="C864" s="38" t="s">
        <v>3091</v>
      </c>
      <c r="D864" s="38" t="str">
        <f>Tabla20[[#This Row],[cedula]]&amp;Tabla20[[#This Row],[ctapresup]]</f>
        <v>042000517062.1.1.1.01</v>
      </c>
      <c r="E864" s="38" t="s">
        <v>2512</v>
      </c>
      <c r="F864" s="38" t="str">
        <f>_xlfn.XLOOKUP(Tabla20[[#This Row],[cedula]],TMODELO[Numero Documento],TMODELO[Empleado])</f>
        <v>TOMAS JOSE ESPINAL ALMONTE</v>
      </c>
      <c r="G864" s="38" t="str">
        <f>_xlfn.XLOOKUP(Tabla20[[#This Row],[cedula]],TMODELO[Numero Documento],TMODELO[Cargo])</f>
        <v>SUPERVISOR MANTENIMIENTO</v>
      </c>
      <c r="H864" s="38" t="str">
        <f>_xlfn.XLOOKUP(Tabla20[[#This Row],[cedula]],TMODELO[Numero Documento],TMODELO[Lugar Funciones])</f>
        <v>DIRECCION NACIONAL DE PATRIMONIO MONUMENTAL</v>
      </c>
      <c r="I864" s="45" t="str">
        <f>_xlfn.XLOOKUP(Tabla20[[#This Row],[cedula]],TCARRERA[CEDULA],TCARRERA[CATEGORIA DEL SERVIDOR],"")</f>
        <v/>
      </c>
      <c r="J864" s="45" t="str">
        <f>Tabla20[[#This Row],[TIPO]]</f>
        <v>FIJO</v>
      </c>
      <c r="K8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64" s="24" t="str">
        <f>IF(Tabla20[[#This Row],[CARRERA]]="CARRERA ADMINISTRATIVA",Tabla20[[#This Row],[CARRERA]],Tabla20[[#This Row],[STATUS]])</f>
        <v>FIJO</v>
      </c>
      <c r="M864" s="35" t="str">
        <f>IF(Tabla20[[#This Row],[TIPO]]="Temporales",_xlfn.XLOOKUP(Tabla20[[#This Row],[NOMBRE Y APELLIDO]],TFECHAS[NOMBRE Y APELLIDO],TFECHAS[DESDE]),"")</f>
        <v/>
      </c>
      <c r="N864" s="35" t="str">
        <f>IF(Tabla20[[#This Row],[TIPO]]="Temporales",_xlfn.XLOOKUP(Tabla20[[#This Row],[NOMBRE Y APELLIDO]],TFECHAS[NOMBRE Y APELLIDO],TFECHAS[HASTA]),"")</f>
        <v/>
      </c>
      <c r="O864" s="39">
        <f>_xlfn.XLOOKUP(Tabla20[[#This Row],[COD]],TMES[COD],TMES[sbruto])</f>
        <v>26250</v>
      </c>
      <c r="P864" s="41">
        <f>_xlfn.XLOOKUP(Tabla20[[#This Row],[COD]],TMES[COD],TMES[ISR])</f>
        <v>0</v>
      </c>
      <c r="Q864" s="40">
        <f>_xlfn.XLOOKUP(Tabla20[[#This Row],[COD]],TMES[COD],TMES[SFS])</f>
        <v>798</v>
      </c>
      <c r="R864" s="40">
        <f>_xlfn.XLOOKUP(Tabla20[[#This Row],[COD]],TMES[COD],TMES[AFP])</f>
        <v>753.38</v>
      </c>
      <c r="S864" s="40">
        <f>Tabla20[[#This Row],[sbruto]]-SUM(Tabla20[[#This Row],[ISR]:[AFP]])-Tabla20[[#This Row],[sneto]]</f>
        <v>4871</v>
      </c>
      <c r="T864" s="40">
        <f>_xlfn.XLOOKUP(Tabla20[[#This Row],[COD]],TMES[COD],TMES[sneto])</f>
        <v>19827.62</v>
      </c>
      <c r="U864" s="28" t="str">
        <f>_xlfn.XLOOKUP(Tabla20[[#This Row],[cedula]],Tabla11[Numero Documento],Tabla11[GEN])</f>
        <v>M</v>
      </c>
      <c r="V864" s="29" t="str">
        <f>_xlfn.XLOOKUP(Tabla20[[#This Row],[cedula]],TMODELO[Numero Documento],TMODELO[Lugar Funciones Codigo])</f>
        <v>01.83.03.03</v>
      </c>
    </row>
    <row r="865" spans="1:22" hidden="1">
      <c r="A865" s="38" t="s">
        <v>3052</v>
      </c>
      <c r="B865" s="38" t="s">
        <v>11</v>
      </c>
      <c r="C865" s="38" t="s">
        <v>3091</v>
      </c>
      <c r="D865" s="38" t="str">
        <f>Tabla20[[#This Row],[cedula]]&amp;Tabla20[[#This Row],[ctapresup]]</f>
        <v>001147426612.1.1.1.01</v>
      </c>
      <c r="E865" s="38" t="s">
        <v>1502</v>
      </c>
      <c r="F865" s="38" t="str">
        <f>_xlfn.XLOOKUP(Tabla20[[#This Row],[cedula]],TMODELO[Numero Documento],TMODELO[Empleado])</f>
        <v>YESSICA CORTES DE LA ROSA</v>
      </c>
      <c r="G865" s="38" t="str">
        <f>_xlfn.XLOOKUP(Tabla20[[#This Row],[cedula]],TMODELO[Numero Documento],TMODELO[Cargo])</f>
        <v>SECRETARIA I</v>
      </c>
      <c r="H865" s="38" t="str">
        <f>_xlfn.XLOOKUP(Tabla20[[#This Row],[cedula]],TMODELO[Numero Documento],TMODELO[Lugar Funciones])</f>
        <v>DIRECCION NACIONAL DE PATRIMONIO MONUMENTAL</v>
      </c>
      <c r="I865" s="45" t="str">
        <f>_xlfn.XLOOKUP(Tabla20[[#This Row],[cedula]],TCARRERA[CEDULA],TCARRERA[CATEGORIA DEL SERVIDOR],"")</f>
        <v>CARRERA ADMINISTRATIVA</v>
      </c>
      <c r="J865" s="45" t="str">
        <f>Tabla20[[#This Row],[TIPO]]</f>
        <v>FIJO</v>
      </c>
      <c r="K865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65" s="31" t="str">
        <f>IF(Tabla20[[#This Row],[CARRERA]]="CARRERA ADMINISTRATIVA",Tabla20[[#This Row],[CARRERA]],Tabla20[[#This Row],[STATUS]])</f>
        <v>CARRERA ADMINISTRATIVA</v>
      </c>
      <c r="M865" s="34" t="str">
        <f>IF(Tabla20[[#This Row],[TIPO]]="Temporales",_xlfn.XLOOKUP(Tabla20[[#This Row],[NOMBRE Y APELLIDO]],TFECHAS[NOMBRE Y APELLIDO],TFECHAS[DESDE]),"")</f>
        <v/>
      </c>
      <c r="N865" s="34" t="str">
        <f>IF(Tabla20[[#This Row],[TIPO]]="Temporales",_xlfn.XLOOKUP(Tabla20[[#This Row],[NOMBRE Y APELLIDO]],TFECHAS[NOMBRE Y APELLIDO],TFECHAS[HASTA]),"")</f>
        <v/>
      </c>
      <c r="O865" s="39">
        <f>_xlfn.XLOOKUP(Tabla20[[#This Row],[COD]],TMES[COD],TMES[sbruto])</f>
        <v>26250</v>
      </c>
      <c r="P865" s="41">
        <f>_xlfn.XLOOKUP(Tabla20[[#This Row],[COD]],TMES[COD],TMES[ISR])</f>
        <v>0</v>
      </c>
      <c r="Q865" s="40">
        <f>_xlfn.XLOOKUP(Tabla20[[#This Row],[COD]],TMES[COD],TMES[SFS])</f>
        <v>798</v>
      </c>
      <c r="R865" s="40">
        <f>_xlfn.XLOOKUP(Tabla20[[#This Row],[COD]],TMES[COD],TMES[AFP])</f>
        <v>753.38</v>
      </c>
      <c r="S865" s="40">
        <f>Tabla20[[#This Row],[sbruto]]-SUM(Tabla20[[#This Row],[ISR]:[AFP]])-Tabla20[[#This Row],[sneto]]</f>
        <v>3333.5</v>
      </c>
      <c r="T865" s="40">
        <f>_xlfn.XLOOKUP(Tabla20[[#This Row],[COD]],TMES[COD],TMES[sneto])</f>
        <v>21365.119999999999</v>
      </c>
      <c r="U865" s="28" t="str">
        <f>_xlfn.XLOOKUP(Tabla20[[#This Row],[cedula]],Tabla11[Numero Documento],Tabla11[GEN])</f>
        <v>F</v>
      </c>
      <c r="V865" s="29" t="str">
        <f>_xlfn.XLOOKUP(Tabla20[[#This Row],[cedula]],TMODELO[Numero Documento],TMODELO[Lugar Funciones Codigo])</f>
        <v>01.83.03.03</v>
      </c>
    </row>
    <row r="866" spans="1:22" hidden="1">
      <c r="A866" s="38" t="s">
        <v>3052</v>
      </c>
      <c r="B866" s="38" t="s">
        <v>11</v>
      </c>
      <c r="C866" s="38" t="s">
        <v>3091</v>
      </c>
      <c r="D866" s="38" t="str">
        <f>Tabla20[[#This Row],[cedula]]&amp;Tabla20[[#This Row],[ctapresup]]</f>
        <v>001176191972.1.1.1.01</v>
      </c>
      <c r="E866" s="38" t="s">
        <v>2536</v>
      </c>
      <c r="F866" s="38" t="str">
        <f>_xlfn.XLOOKUP(Tabla20[[#This Row],[cedula]],TMODELO[Numero Documento],TMODELO[Empleado])</f>
        <v>YUDELKA ELIZABETH ANTIGUA GOMEZ</v>
      </c>
      <c r="G866" s="38" t="str">
        <f>_xlfn.XLOOKUP(Tabla20[[#This Row],[cedula]],TMODELO[Numero Documento],TMODELO[Cargo])</f>
        <v>SECRETARIA</v>
      </c>
      <c r="H866" s="38" t="str">
        <f>_xlfn.XLOOKUP(Tabla20[[#This Row],[cedula]],TMODELO[Numero Documento],TMODELO[Lugar Funciones])</f>
        <v>DIRECCION NACIONAL DE PATRIMONIO MONUMENTAL</v>
      </c>
      <c r="I866" s="45" t="str">
        <f>_xlfn.XLOOKUP(Tabla20[[#This Row],[cedula]],TCARRERA[CEDULA],TCARRERA[CATEGORIA DEL SERVIDOR],"")</f>
        <v/>
      </c>
      <c r="J866" s="45" t="str">
        <f>Tabla20[[#This Row],[TIPO]]</f>
        <v>FIJO</v>
      </c>
      <c r="K86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6" s="24" t="str">
        <f>IF(Tabla20[[#This Row],[CARRERA]]="CARRERA ADMINISTRATIVA",Tabla20[[#This Row],[CARRERA]],Tabla20[[#This Row],[STATUS]])</f>
        <v>ESTATUTO SIMPLIFICADO</v>
      </c>
      <c r="M866" s="35" t="str">
        <f>IF(Tabla20[[#This Row],[TIPO]]="Temporales",_xlfn.XLOOKUP(Tabla20[[#This Row],[NOMBRE Y APELLIDO]],TFECHAS[NOMBRE Y APELLIDO],TFECHAS[DESDE]),"")</f>
        <v/>
      </c>
      <c r="N866" s="35" t="str">
        <f>IF(Tabla20[[#This Row],[TIPO]]="Temporales",_xlfn.XLOOKUP(Tabla20[[#This Row],[NOMBRE Y APELLIDO]],TFECHAS[NOMBRE Y APELLIDO],TFECHAS[HASTA]),"")</f>
        <v/>
      </c>
      <c r="O866" s="39">
        <f>_xlfn.XLOOKUP(Tabla20[[#This Row],[COD]],TMES[COD],TMES[sbruto])</f>
        <v>26250</v>
      </c>
      <c r="P866" s="44">
        <f>_xlfn.XLOOKUP(Tabla20[[#This Row],[COD]],TMES[COD],TMES[ISR])</f>
        <v>0</v>
      </c>
      <c r="Q866" s="40">
        <f>_xlfn.XLOOKUP(Tabla20[[#This Row],[COD]],TMES[COD],TMES[SFS])</f>
        <v>798</v>
      </c>
      <c r="R866" s="40">
        <f>_xlfn.XLOOKUP(Tabla20[[#This Row],[COD]],TMES[COD],TMES[AFP])</f>
        <v>753.38</v>
      </c>
      <c r="S866" s="40">
        <f>Tabla20[[#This Row],[sbruto]]-SUM(Tabla20[[#This Row],[ISR]:[AFP]])-Tabla20[[#This Row],[sneto]]</f>
        <v>1071</v>
      </c>
      <c r="T866" s="40">
        <f>_xlfn.XLOOKUP(Tabla20[[#This Row],[COD]],TMES[COD],TMES[sneto])</f>
        <v>23627.62</v>
      </c>
      <c r="U866" s="28" t="str">
        <f>_xlfn.XLOOKUP(Tabla20[[#This Row],[cedula]],Tabla11[Numero Documento],Tabla11[GEN])</f>
        <v>F</v>
      </c>
      <c r="V866" s="29" t="str">
        <f>_xlfn.XLOOKUP(Tabla20[[#This Row],[cedula]],TMODELO[Numero Documento],TMODELO[Lugar Funciones Codigo])</f>
        <v>01.83.03.03</v>
      </c>
    </row>
    <row r="867" spans="1:22" hidden="1">
      <c r="A867" s="57" t="s">
        <v>3052</v>
      </c>
      <c r="B867" s="57" t="s">
        <v>11</v>
      </c>
      <c r="C867" s="57" t="s">
        <v>3091</v>
      </c>
      <c r="D867" s="57" t="str">
        <f>Tabla20[[#This Row],[cedula]]&amp;Tabla20[[#This Row],[ctapresup]]</f>
        <v>040000179232.1.1.1.01</v>
      </c>
      <c r="E867" s="57" t="s">
        <v>2342</v>
      </c>
      <c r="F867" s="38" t="str">
        <f>_xlfn.XLOOKUP(Tabla20[[#This Row],[cedula]],TMODELO[Numero Documento],TMODELO[Empleado])</f>
        <v>ELADIO BAQUERO SANTOS</v>
      </c>
      <c r="G867" s="57" t="str">
        <f>_xlfn.XLOOKUP(Tabla20[[#This Row],[cedula]],TMODELO[Numero Documento],TMODELO[Cargo])</f>
        <v>SUPERVISOR MANTENIMIENTO</v>
      </c>
      <c r="H867" s="57" t="str">
        <f>_xlfn.XLOOKUP(Tabla20[[#This Row],[cedula]],TMODELO[Numero Documento],TMODELO[Lugar Funciones])</f>
        <v>DIRECCION NACIONAL DE PATRIMONIO MONUMENTAL</v>
      </c>
      <c r="I867" s="45" t="str">
        <f>_xlfn.XLOOKUP(Tabla20[[#This Row],[cedula]],TCARRERA[CEDULA],TCARRERA[CATEGORIA DEL SERVIDOR],"")</f>
        <v/>
      </c>
      <c r="J867" s="45" t="str">
        <f>Tabla20[[#This Row],[TIPO]]</f>
        <v>FIJO</v>
      </c>
      <c r="K867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67" s="57" t="str">
        <f>IF(Tabla20[[#This Row],[CARRERA]]="CARRERA ADMINISTRATIVA",Tabla20[[#This Row],[CARRERA]],Tabla20[[#This Row],[STATUS]])</f>
        <v>FIJO</v>
      </c>
      <c r="M867" s="59" t="str">
        <f>IF(Tabla20[[#This Row],[TIPO]]="Temporales",_xlfn.XLOOKUP(Tabla20[[#This Row],[NOMBRE Y APELLIDO]],TFECHAS[NOMBRE Y APELLIDO],TFECHAS[DESDE]),"")</f>
        <v/>
      </c>
      <c r="N867" s="59" t="str">
        <f>IF(Tabla20[[#This Row],[TIPO]]="Temporales",_xlfn.XLOOKUP(Tabla20[[#This Row],[NOMBRE Y APELLIDO]],TFECHAS[NOMBRE Y APELLIDO],TFECHAS[HASTA]),"")</f>
        <v/>
      </c>
      <c r="O867" s="60">
        <f>_xlfn.XLOOKUP(Tabla20[[#This Row],[COD]],TMES[COD],TMES[sbruto])</f>
        <v>25000</v>
      </c>
      <c r="P867" s="63">
        <f>_xlfn.XLOOKUP(Tabla20[[#This Row],[COD]],TMES[COD],TMES[ISR])</f>
        <v>0</v>
      </c>
      <c r="Q867" s="60">
        <f>_xlfn.XLOOKUP(Tabla20[[#This Row],[COD]],TMES[COD],TMES[SFS])</f>
        <v>760</v>
      </c>
      <c r="R867" s="60">
        <f>_xlfn.XLOOKUP(Tabla20[[#This Row],[COD]],TMES[COD],TMES[AFP])</f>
        <v>717.5</v>
      </c>
      <c r="S867" s="40">
        <f>Tabla20[[#This Row],[sbruto]]-SUM(Tabla20[[#This Row],[ISR]:[AFP]])-Tabla20[[#This Row],[sneto]]</f>
        <v>25</v>
      </c>
      <c r="T867" s="60">
        <f>_xlfn.XLOOKUP(Tabla20[[#This Row],[COD]],TMES[COD],TMES[sneto])</f>
        <v>23497.5</v>
      </c>
      <c r="U867" s="28" t="str">
        <f>_xlfn.XLOOKUP(Tabla20[[#This Row],[cedula]],Tabla11[Numero Documento],Tabla11[GEN])</f>
        <v>M</v>
      </c>
      <c r="V867" s="65" t="str">
        <f>_xlfn.XLOOKUP(Tabla20[[#This Row],[cedula]],TMODELO[Numero Documento],TMODELO[Lugar Funciones Codigo])</f>
        <v>01.83.03.03</v>
      </c>
    </row>
    <row r="868" spans="1:22" hidden="1">
      <c r="A868" s="38" t="s">
        <v>3052</v>
      </c>
      <c r="B868" s="38" t="s">
        <v>11</v>
      </c>
      <c r="C868" s="38" t="s">
        <v>3091</v>
      </c>
      <c r="D868" s="38" t="str">
        <f>Tabla20[[#This Row],[cedula]]&amp;Tabla20[[#This Row],[ctapresup]]</f>
        <v>402207804292.1.1.1.01</v>
      </c>
      <c r="E868" s="38" t="s">
        <v>2354</v>
      </c>
      <c r="F868" s="38" t="str">
        <f>_xlfn.XLOOKUP(Tabla20[[#This Row],[cedula]],TMODELO[Numero Documento],TMODELO[Empleado])</f>
        <v>EURYS NOEL PAREDES RODRIGUEZ</v>
      </c>
      <c r="G868" s="38" t="str">
        <f>_xlfn.XLOOKUP(Tabla20[[#This Row],[cedula]],TMODELO[Numero Documento],TMODELO[Cargo])</f>
        <v>AUXILIAR ADMINISTRATIVO (A)</v>
      </c>
      <c r="H868" s="38" t="str">
        <f>_xlfn.XLOOKUP(Tabla20[[#This Row],[cedula]],TMODELO[Numero Documento],TMODELO[Lugar Funciones])</f>
        <v>DIRECCION NACIONAL DE PATRIMONIO MONUMENTAL</v>
      </c>
      <c r="I868" s="45" t="str">
        <f>_xlfn.XLOOKUP(Tabla20[[#This Row],[cedula]],TCARRERA[CEDULA],TCARRERA[CATEGORIA DEL SERVIDOR],"")</f>
        <v/>
      </c>
      <c r="J868" s="45" t="str">
        <f>Tabla20[[#This Row],[TIPO]]</f>
        <v>FIJO</v>
      </c>
      <c r="K86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68" s="24" t="str">
        <f>IF(Tabla20[[#This Row],[CARRERA]]="CARRERA ADMINISTRATIVA",Tabla20[[#This Row],[CARRERA]],Tabla20[[#This Row],[STATUS]])</f>
        <v>FIJO</v>
      </c>
      <c r="M868" s="35" t="str">
        <f>IF(Tabla20[[#This Row],[TIPO]]="Temporales",_xlfn.XLOOKUP(Tabla20[[#This Row],[NOMBRE Y APELLIDO]],TFECHAS[NOMBRE Y APELLIDO],TFECHAS[DESDE]),"")</f>
        <v/>
      </c>
      <c r="N868" s="35" t="str">
        <f>IF(Tabla20[[#This Row],[TIPO]]="Temporales",_xlfn.XLOOKUP(Tabla20[[#This Row],[NOMBRE Y APELLIDO]],TFECHAS[NOMBRE Y APELLIDO],TFECHAS[HASTA]),"")</f>
        <v/>
      </c>
      <c r="O868" s="39">
        <f>_xlfn.XLOOKUP(Tabla20[[#This Row],[COD]],TMES[COD],TMES[sbruto])</f>
        <v>25000</v>
      </c>
      <c r="P868" s="44">
        <f>_xlfn.XLOOKUP(Tabla20[[#This Row],[COD]],TMES[COD],TMES[ISR])</f>
        <v>0</v>
      </c>
      <c r="Q868" s="40">
        <f>_xlfn.XLOOKUP(Tabla20[[#This Row],[COD]],TMES[COD],TMES[SFS])</f>
        <v>760</v>
      </c>
      <c r="R868" s="40">
        <f>_xlfn.XLOOKUP(Tabla20[[#This Row],[COD]],TMES[COD],TMES[AFP])</f>
        <v>717.5</v>
      </c>
      <c r="S868" s="40">
        <f>Tabla20[[#This Row],[sbruto]]-SUM(Tabla20[[#This Row],[ISR]:[AFP]])-Tabla20[[#This Row],[sneto]]</f>
        <v>25</v>
      </c>
      <c r="T868" s="40">
        <f>_xlfn.XLOOKUP(Tabla20[[#This Row],[COD]],TMES[COD],TMES[sneto])</f>
        <v>23497.5</v>
      </c>
      <c r="U868" s="28" t="str">
        <f>_xlfn.XLOOKUP(Tabla20[[#This Row],[cedula]],Tabla11[Numero Documento],Tabla11[GEN])</f>
        <v>M</v>
      </c>
      <c r="V868" s="29" t="str">
        <f>_xlfn.XLOOKUP(Tabla20[[#This Row],[cedula]],TMODELO[Numero Documento],TMODELO[Lugar Funciones Codigo])</f>
        <v>01.83.03.03</v>
      </c>
    </row>
    <row r="869" spans="1:22" hidden="1">
      <c r="A869" s="38" t="s">
        <v>3052</v>
      </c>
      <c r="B869" s="38" t="s">
        <v>11</v>
      </c>
      <c r="C869" s="38" t="s">
        <v>3091</v>
      </c>
      <c r="D869" s="38" t="str">
        <f>Tabla20[[#This Row],[cedula]]&amp;Tabla20[[#This Row],[ctapresup]]</f>
        <v>040001090432.1.1.1.01</v>
      </c>
      <c r="E869" s="38" t="s">
        <v>2389</v>
      </c>
      <c r="F869" s="38" t="str">
        <f>_xlfn.XLOOKUP(Tabla20[[#This Row],[cedula]],TMODELO[Numero Documento],TMODELO[Empleado])</f>
        <v>JOHAIRA BIDO SANTOS</v>
      </c>
      <c r="G869" s="38" t="str">
        <f>_xlfn.XLOOKUP(Tabla20[[#This Row],[cedula]],TMODELO[Numero Documento],TMODELO[Cargo])</f>
        <v>CAJERO (A)</v>
      </c>
      <c r="H869" s="38" t="str">
        <f>_xlfn.XLOOKUP(Tabla20[[#This Row],[cedula]],TMODELO[Numero Documento],TMODELO[Lugar Funciones])</f>
        <v>DIRECCION NACIONAL DE PATRIMONIO MONUMENTAL</v>
      </c>
      <c r="I869" s="45" t="str">
        <f>_xlfn.XLOOKUP(Tabla20[[#This Row],[cedula]],TCARRERA[CEDULA],TCARRERA[CATEGORIA DEL SERVIDOR],"")</f>
        <v/>
      </c>
      <c r="J869" s="45" t="str">
        <f>Tabla20[[#This Row],[TIPO]]</f>
        <v>FIJO</v>
      </c>
      <c r="K86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9" s="24" t="str">
        <f>IF(Tabla20[[#This Row],[CARRERA]]="CARRERA ADMINISTRATIVA",Tabla20[[#This Row],[CARRERA]],Tabla20[[#This Row],[STATUS]])</f>
        <v>ESTATUTO SIMPLIFICADO</v>
      </c>
      <c r="M869" s="35" t="str">
        <f>IF(Tabla20[[#This Row],[TIPO]]="Temporales",_xlfn.XLOOKUP(Tabla20[[#This Row],[NOMBRE Y APELLIDO]],TFECHAS[NOMBRE Y APELLIDO],TFECHAS[DESDE]),"")</f>
        <v/>
      </c>
      <c r="N869" s="35" t="str">
        <f>IF(Tabla20[[#This Row],[TIPO]]="Temporales",_xlfn.XLOOKUP(Tabla20[[#This Row],[NOMBRE Y APELLIDO]],TFECHAS[NOMBRE Y APELLIDO],TFECHAS[HASTA]),"")</f>
        <v/>
      </c>
      <c r="O869" s="39">
        <f>_xlfn.XLOOKUP(Tabla20[[#This Row],[COD]],TMES[COD],TMES[sbruto])</f>
        <v>25000</v>
      </c>
      <c r="P869" s="44">
        <f>_xlfn.XLOOKUP(Tabla20[[#This Row],[COD]],TMES[COD],TMES[ISR])</f>
        <v>0</v>
      </c>
      <c r="Q869" s="40">
        <f>_xlfn.XLOOKUP(Tabla20[[#This Row],[COD]],TMES[COD],TMES[SFS])</f>
        <v>760</v>
      </c>
      <c r="R869" s="40">
        <f>_xlfn.XLOOKUP(Tabla20[[#This Row],[COD]],TMES[COD],TMES[AFP])</f>
        <v>717.5</v>
      </c>
      <c r="S869" s="40">
        <f>Tabla20[[#This Row],[sbruto]]-SUM(Tabla20[[#This Row],[ISR]:[AFP]])-Tabla20[[#This Row],[sneto]]</f>
        <v>25</v>
      </c>
      <c r="T869" s="40">
        <f>_xlfn.XLOOKUP(Tabla20[[#This Row],[COD]],TMES[COD],TMES[sneto])</f>
        <v>23497.5</v>
      </c>
      <c r="U869" s="28" t="str">
        <f>_xlfn.XLOOKUP(Tabla20[[#This Row],[cedula]],Tabla11[Numero Documento],Tabla11[GEN])</f>
        <v>F</v>
      </c>
      <c r="V869" s="29" t="str">
        <f>_xlfn.XLOOKUP(Tabla20[[#This Row],[cedula]],TMODELO[Numero Documento],TMODELO[Lugar Funciones Codigo])</f>
        <v>01.83.03.03</v>
      </c>
    </row>
    <row r="870" spans="1:22" hidden="1">
      <c r="A870" s="38" t="s">
        <v>3052</v>
      </c>
      <c r="B870" s="38" t="s">
        <v>11</v>
      </c>
      <c r="C870" s="38" t="s">
        <v>3091</v>
      </c>
      <c r="D870" s="38" t="str">
        <f>Tabla20[[#This Row],[cedula]]&amp;Tabla20[[#This Row],[ctapresup]]</f>
        <v>402005848172.1.1.1.01</v>
      </c>
      <c r="E870" s="38" t="s">
        <v>4773</v>
      </c>
      <c r="F870" s="38" t="str">
        <f>_xlfn.XLOOKUP(Tabla20[[#This Row],[cedula]],TMODELO[Numero Documento],TMODELO[Empleado])</f>
        <v>MARIA JOSE DURAN UREÑA</v>
      </c>
      <c r="G870" s="38" t="str">
        <f>_xlfn.XLOOKUP(Tabla20[[#This Row],[cedula]],TMODELO[Numero Documento],TMODELO[Cargo])</f>
        <v>SECRETARIA</v>
      </c>
      <c r="H870" s="38" t="str">
        <f>_xlfn.XLOOKUP(Tabla20[[#This Row],[cedula]],TMODELO[Numero Documento],TMODELO[Lugar Funciones])</f>
        <v>DIRECCION NACIONAL DE PATRIMONIO MONUMENTAL</v>
      </c>
      <c r="I870" s="45" t="str">
        <f>_xlfn.XLOOKUP(Tabla20[[#This Row],[cedula]],TCARRERA[CEDULA],TCARRERA[CATEGORIA DEL SERVIDOR],"")</f>
        <v/>
      </c>
      <c r="J870" s="45" t="str">
        <f>Tabla20[[#This Row],[TIPO]]</f>
        <v>FIJO</v>
      </c>
      <c r="K87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0" s="24" t="str">
        <f>IF(Tabla20[[#This Row],[CARRERA]]="CARRERA ADMINISTRATIVA",Tabla20[[#This Row],[CARRERA]],Tabla20[[#This Row],[STATUS]])</f>
        <v>ESTATUTO SIMPLIFICADO</v>
      </c>
      <c r="M870" s="35" t="str">
        <f>IF(Tabla20[[#This Row],[TIPO]]="Temporales",_xlfn.XLOOKUP(Tabla20[[#This Row],[NOMBRE Y APELLIDO]],TFECHAS[NOMBRE Y APELLIDO],TFECHAS[DESDE]),"")</f>
        <v/>
      </c>
      <c r="N870" s="35" t="str">
        <f>IF(Tabla20[[#This Row],[TIPO]]="Temporales",_xlfn.XLOOKUP(Tabla20[[#This Row],[NOMBRE Y APELLIDO]],TFECHAS[NOMBRE Y APELLIDO],TFECHAS[HASTA]),"")</f>
        <v/>
      </c>
      <c r="O870" s="39">
        <f>_xlfn.XLOOKUP(Tabla20[[#This Row],[COD]],TMES[COD],TMES[sbruto])</f>
        <v>25000</v>
      </c>
      <c r="P870" s="44">
        <f>_xlfn.XLOOKUP(Tabla20[[#This Row],[COD]],TMES[COD],TMES[ISR])</f>
        <v>0</v>
      </c>
      <c r="Q870" s="40">
        <f>_xlfn.XLOOKUP(Tabla20[[#This Row],[COD]],TMES[COD],TMES[SFS])</f>
        <v>760</v>
      </c>
      <c r="R870" s="40">
        <f>_xlfn.XLOOKUP(Tabla20[[#This Row],[COD]],TMES[COD],TMES[AFP])</f>
        <v>717.5</v>
      </c>
      <c r="S870" s="40">
        <f>Tabla20[[#This Row],[sbruto]]-SUM(Tabla20[[#This Row],[ISR]:[AFP]])-Tabla20[[#This Row],[sneto]]</f>
        <v>25</v>
      </c>
      <c r="T870" s="40">
        <f>_xlfn.XLOOKUP(Tabla20[[#This Row],[COD]],TMES[COD],TMES[sneto])</f>
        <v>23497.5</v>
      </c>
      <c r="U870" s="28" t="str">
        <f>_xlfn.XLOOKUP(Tabla20[[#This Row],[cedula]],Tabla11[Numero Documento],Tabla11[GEN])</f>
        <v>F</v>
      </c>
      <c r="V870" s="29" t="str">
        <f>_xlfn.XLOOKUP(Tabla20[[#This Row],[cedula]],TMODELO[Numero Documento],TMODELO[Lugar Funciones Codigo])</f>
        <v>01.83.03.03</v>
      </c>
    </row>
    <row r="871" spans="1:22" hidden="1">
      <c r="A871" s="38" t="s">
        <v>3052</v>
      </c>
      <c r="B871" s="38" t="s">
        <v>11</v>
      </c>
      <c r="C871" s="38" t="s">
        <v>3091</v>
      </c>
      <c r="D871" s="38" t="str">
        <f>Tabla20[[#This Row],[cedula]]&amp;Tabla20[[#This Row],[ctapresup]]</f>
        <v>040001041762.1.1.1.01</v>
      </c>
      <c r="E871" s="38" t="s">
        <v>2462</v>
      </c>
      <c r="F871" s="38" t="str">
        <f>_xlfn.XLOOKUP(Tabla20[[#This Row],[cedula]],TMODELO[Numero Documento],TMODELO[Empleado])</f>
        <v>NELKY VILLAMAN ALMARANTE</v>
      </c>
      <c r="G871" s="38" t="str">
        <f>_xlfn.XLOOKUP(Tabla20[[#This Row],[cedula]],TMODELO[Numero Documento],TMODELO[Cargo])</f>
        <v>AYUDANTE MANTENIMIENTO</v>
      </c>
      <c r="H871" s="38" t="str">
        <f>_xlfn.XLOOKUP(Tabla20[[#This Row],[cedula]],TMODELO[Numero Documento],TMODELO[Lugar Funciones])</f>
        <v>DIRECCION NACIONAL DE PATRIMONIO MONUMENTAL</v>
      </c>
      <c r="I871" s="45" t="str">
        <f>_xlfn.XLOOKUP(Tabla20[[#This Row],[cedula]],TCARRERA[CEDULA],TCARRERA[CATEGORIA DEL SERVIDOR],"")</f>
        <v/>
      </c>
      <c r="J871" s="45" t="str">
        <f>Tabla20[[#This Row],[TIPO]]</f>
        <v>FIJO</v>
      </c>
      <c r="K87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1" s="24" t="str">
        <f>IF(Tabla20[[#This Row],[CARRERA]]="CARRERA ADMINISTRATIVA",Tabla20[[#This Row],[CARRERA]],Tabla20[[#This Row],[STATUS]])</f>
        <v>ESTATUTO SIMPLIFICADO</v>
      </c>
      <c r="M871" s="35" t="str">
        <f>IF(Tabla20[[#This Row],[TIPO]]="Temporales",_xlfn.XLOOKUP(Tabla20[[#This Row],[NOMBRE Y APELLIDO]],TFECHAS[NOMBRE Y APELLIDO],TFECHAS[DESDE]),"")</f>
        <v/>
      </c>
      <c r="N871" s="35" t="str">
        <f>IF(Tabla20[[#This Row],[TIPO]]="Temporales",_xlfn.XLOOKUP(Tabla20[[#This Row],[NOMBRE Y APELLIDO]],TFECHAS[NOMBRE Y APELLIDO],TFECHAS[HASTA]),"")</f>
        <v/>
      </c>
      <c r="O871" s="39">
        <f>_xlfn.XLOOKUP(Tabla20[[#This Row],[COD]],TMES[COD],TMES[sbruto])</f>
        <v>25000</v>
      </c>
      <c r="P871" s="44">
        <f>_xlfn.XLOOKUP(Tabla20[[#This Row],[COD]],TMES[COD],TMES[ISR])</f>
        <v>0</v>
      </c>
      <c r="Q871" s="40">
        <f>_xlfn.XLOOKUP(Tabla20[[#This Row],[COD]],TMES[COD],TMES[SFS])</f>
        <v>760</v>
      </c>
      <c r="R871" s="40">
        <f>_xlfn.XLOOKUP(Tabla20[[#This Row],[COD]],TMES[COD],TMES[AFP])</f>
        <v>717.5</v>
      </c>
      <c r="S871" s="40">
        <f>Tabla20[[#This Row],[sbruto]]-SUM(Tabla20[[#This Row],[ISR]:[AFP]])-Tabla20[[#This Row],[sneto]]</f>
        <v>25</v>
      </c>
      <c r="T871" s="40">
        <f>_xlfn.XLOOKUP(Tabla20[[#This Row],[COD]],TMES[COD],TMES[sneto])</f>
        <v>23497.5</v>
      </c>
      <c r="U871" s="28" t="str">
        <f>_xlfn.XLOOKUP(Tabla20[[#This Row],[cedula]],Tabla11[Numero Documento],Tabla11[GEN])</f>
        <v>M</v>
      </c>
      <c r="V871" s="29" t="str">
        <f>_xlfn.XLOOKUP(Tabla20[[#This Row],[cedula]],TMODELO[Numero Documento],TMODELO[Lugar Funciones Codigo])</f>
        <v>01.83.03.03</v>
      </c>
    </row>
    <row r="872" spans="1:22" hidden="1">
      <c r="A872" s="38" t="s">
        <v>3052</v>
      </c>
      <c r="B872" s="38" t="s">
        <v>11</v>
      </c>
      <c r="C872" s="38" t="s">
        <v>3091</v>
      </c>
      <c r="D872" s="38" t="str">
        <f>Tabla20[[#This Row],[cedula]]&amp;Tabla20[[#This Row],[ctapresup]]</f>
        <v>040000748332.1.1.1.01</v>
      </c>
      <c r="E872" s="38" t="s">
        <v>2490</v>
      </c>
      <c r="F872" s="38" t="str">
        <f>_xlfn.XLOOKUP(Tabla20[[#This Row],[cedula]],TMODELO[Numero Documento],TMODELO[Empleado])</f>
        <v>ROBERTO CORDERO</v>
      </c>
      <c r="G872" s="38" t="str">
        <f>_xlfn.XLOOKUP(Tabla20[[#This Row],[cedula]],TMODELO[Numero Documento],TMODELO[Cargo])</f>
        <v>JARDINERO (A)</v>
      </c>
      <c r="H872" s="38" t="str">
        <f>_xlfn.XLOOKUP(Tabla20[[#This Row],[cedula]],TMODELO[Numero Documento],TMODELO[Lugar Funciones])</f>
        <v>DIRECCION NACIONAL DE PATRIMONIO MONUMENTAL</v>
      </c>
      <c r="I872" s="45" t="str">
        <f>_xlfn.XLOOKUP(Tabla20[[#This Row],[cedula]],TCARRERA[CEDULA],TCARRERA[CATEGORIA DEL SERVIDOR],"")</f>
        <v/>
      </c>
      <c r="J872" s="45" t="str">
        <f>Tabla20[[#This Row],[TIPO]]</f>
        <v>FIJO</v>
      </c>
      <c r="K87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2" s="24" t="str">
        <f>IF(Tabla20[[#This Row],[CARRERA]]="CARRERA ADMINISTRATIVA",Tabla20[[#This Row],[CARRERA]],Tabla20[[#This Row],[STATUS]])</f>
        <v>ESTATUTO SIMPLIFICADO</v>
      </c>
      <c r="M872" s="35" t="str">
        <f>IF(Tabla20[[#This Row],[TIPO]]="Temporales",_xlfn.XLOOKUP(Tabla20[[#This Row],[NOMBRE Y APELLIDO]],TFECHAS[NOMBRE Y APELLIDO],TFECHAS[DESDE]),"")</f>
        <v/>
      </c>
      <c r="N872" s="35" t="str">
        <f>IF(Tabla20[[#This Row],[TIPO]]="Temporales",_xlfn.XLOOKUP(Tabla20[[#This Row],[NOMBRE Y APELLIDO]],TFECHAS[NOMBRE Y APELLIDO],TFECHAS[HASTA]),"")</f>
        <v/>
      </c>
      <c r="O872" s="39">
        <f>_xlfn.XLOOKUP(Tabla20[[#This Row],[COD]],TMES[COD],TMES[sbruto])</f>
        <v>25000</v>
      </c>
      <c r="P872" s="42">
        <f>_xlfn.XLOOKUP(Tabla20[[#This Row],[COD]],TMES[COD],TMES[ISR])</f>
        <v>0</v>
      </c>
      <c r="Q872" s="40">
        <f>_xlfn.XLOOKUP(Tabla20[[#This Row],[COD]],TMES[COD],TMES[SFS])</f>
        <v>760</v>
      </c>
      <c r="R872" s="40">
        <f>_xlfn.XLOOKUP(Tabla20[[#This Row],[COD]],TMES[COD],TMES[AFP])</f>
        <v>717.5</v>
      </c>
      <c r="S872" s="40">
        <f>Tabla20[[#This Row],[sbruto]]-SUM(Tabla20[[#This Row],[ISR]:[AFP]])-Tabla20[[#This Row],[sneto]]</f>
        <v>8179.1</v>
      </c>
      <c r="T872" s="40">
        <f>_xlfn.XLOOKUP(Tabla20[[#This Row],[COD]],TMES[COD],TMES[sneto])</f>
        <v>15343.4</v>
      </c>
      <c r="U872" s="28" t="str">
        <f>_xlfn.XLOOKUP(Tabla20[[#This Row],[cedula]],Tabla11[Numero Documento],Tabla11[GEN])</f>
        <v>M</v>
      </c>
      <c r="V872" s="29" t="str">
        <f>_xlfn.XLOOKUP(Tabla20[[#This Row],[cedula]],TMODELO[Numero Documento],TMODELO[Lugar Funciones Codigo])</f>
        <v>01.83.03.03</v>
      </c>
    </row>
    <row r="873" spans="1:22" hidden="1">
      <c r="A873" s="38" t="s">
        <v>3052</v>
      </c>
      <c r="B873" s="38" t="s">
        <v>11</v>
      </c>
      <c r="C873" s="38" t="s">
        <v>3091</v>
      </c>
      <c r="D873" s="38" t="str">
        <f>Tabla20[[#This Row],[cedula]]&amp;Tabla20[[#This Row],[ctapresup]]</f>
        <v>402092638272.1.1.1.01</v>
      </c>
      <c r="E873" s="38" t="s">
        <v>2519</v>
      </c>
      <c r="F873" s="38" t="str">
        <f>_xlfn.XLOOKUP(Tabla20[[#This Row],[cedula]],TMODELO[Numero Documento],TMODELO[Empleado])</f>
        <v>WAINA BINEISI MARTE FIGUEREO</v>
      </c>
      <c r="G873" s="38" t="str">
        <f>_xlfn.XLOOKUP(Tabla20[[#This Row],[cedula]],TMODELO[Numero Documento],TMODELO[Cargo])</f>
        <v>SECRETARIA</v>
      </c>
      <c r="H873" s="38" t="str">
        <f>_xlfn.XLOOKUP(Tabla20[[#This Row],[cedula]],TMODELO[Numero Documento],TMODELO[Lugar Funciones])</f>
        <v>DIRECCION NACIONAL DE PATRIMONIO MONUMENTAL</v>
      </c>
      <c r="I873" s="45" t="str">
        <f>_xlfn.XLOOKUP(Tabla20[[#This Row],[cedula]],TCARRERA[CEDULA],TCARRERA[CATEGORIA DEL SERVIDOR],"")</f>
        <v/>
      </c>
      <c r="J873" s="45" t="str">
        <f>Tabla20[[#This Row],[TIPO]]</f>
        <v>FIJO</v>
      </c>
      <c r="K87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3" s="24" t="str">
        <f>IF(Tabla20[[#This Row],[CARRERA]]="CARRERA ADMINISTRATIVA",Tabla20[[#This Row],[CARRERA]],Tabla20[[#This Row],[STATUS]])</f>
        <v>ESTATUTO SIMPLIFICADO</v>
      </c>
      <c r="M873" s="35" t="str">
        <f>IF(Tabla20[[#This Row],[TIPO]]="Temporales",_xlfn.XLOOKUP(Tabla20[[#This Row],[NOMBRE Y APELLIDO]],TFECHAS[NOMBRE Y APELLIDO],TFECHAS[DESDE]),"")</f>
        <v/>
      </c>
      <c r="N873" s="35" t="str">
        <f>IF(Tabla20[[#This Row],[TIPO]]="Temporales",_xlfn.XLOOKUP(Tabla20[[#This Row],[NOMBRE Y APELLIDO]],TFECHAS[NOMBRE Y APELLIDO],TFECHAS[HASTA]),"")</f>
        <v/>
      </c>
      <c r="O873" s="39">
        <f>_xlfn.XLOOKUP(Tabla20[[#This Row],[COD]],TMES[COD],TMES[sbruto])</f>
        <v>25000</v>
      </c>
      <c r="P873" s="44">
        <f>_xlfn.XLOOKUP(Tabla20[[#This Row],[COD]],TMES[COD],TMES[ISR])</f>
        <v>0</v>
      </c>
      <c r="Q873" s="40">
        <f>_xlfn.XLOOKUP(Tabla20[[#This Row],[COD]],TMES[COD],TMES[SFS])</f>
        <v>760</v>
      </c>
      <c r="R873" s="40">
        <f>_xlfn.XLOOKUP(Tabla20[[#This Row],[COD]],TMES[COD],TMES[AFP])</f>
        <v>717.5</v>
      </c>
      <c r="S873" s="40">
        <f>Tabla20[[#This Row],[sbruto]]-SUM(Tabla20[[#This Row],[ISR]:[AFP]])-Tabla20[[#This Row],[sneto]]</f>
        <v>25</v>
      </c>
      <c r="T873" s="40">
        <f>_xlfn.XLOOKUP(Tabla20[[#This Row],[COD]],TMES[COD],TMES[sneto])</f>
        <v>23497.5</v>
      </c>
      <c r="U873" s="28" t="str">
        <f>_xlfn.XLOOKUP(Tabla20[[#This Row],[cedula]],Tabla11[Numero Documento],Tabla11[GEN])</f>
        <v>F</v>
      </c>
      <c r="V873" s="29" t="str">
        <f>_xlfn.XLOOKUP(Tabla20[[#This Row],[cedula]],TMODELO[Numero Documento],TMODELO[Lugar Funciones Codigo])</f>
        <v>01.83.03.03</v>
      </c>
    </row>
    <row r="874" spans="1:22" hidden="1">
      <c r="A874" s="38" t="s">
        <v>3052</v>
      </c>
      <c r="B874" s="38" t="s">
        <v>11</v>
      </c>
      <c r="C874" s="38" t="s">
        <v>3091</v>
      </c>
      <c r="D874" s="38" t="str">
        <f>Tabla20[[#This Row],[cedula]]&amp;Tabla20[[#This Row],[ctapresup]]</f>
        <v>001005380082.1.1.1.01</v>
      </c>
      <c r="E874" s="38" t="s">
        <v>1497</v>
      </c>
      <c r="F874" s="38" t="str">
        <f>_xlfn.XLOOKUP(Tabla20[[#This Row],[cedula]],TMODELO[Numero Documento],TMODELO[Empleado])</f>
        <v>SANTIAGO DUVAL BONILLA</v>
      </c>
      <c r="G874" s="38" t="str">
        <f>_xlfn.XLOOKUP(Tabla20[[#This Row],[cedula]],TMODELO[Numero Documento],TMODELO[Cargo])</f>
        <v>ARQUEOLOGO INVESTIGADOR</v>
      </c>
      <c r="H874" s="38" t="str">
        <f>_xlfn.XLOOKUP(Tabla20[[#This Row],[cedula]],TMODELO[Numero Documento],TMODELO[Lugar Funciones])</f>
        <v>DIRECCION NACIONAL DE PATRIMONIO MONUMENTAL</v>
      </c>
      <c r="I874" s="45" t="str">
        <f>_xlfn.XLOOKUP(Tabla20[[#This Row],[cedula]],TCARRERA[CEDULA],TCARRERA[CATEGORIA DEL SERVIDOR],"")</f>
        <v>CARRERA ADMINISTRATIVA</v>
      </c>
      <c r="J874" s="45" t="str">
        <f>Tabla20[[#This Row],[TIPO]]</f>
        <v>FIJO</v>
      </c>
      <c r="K874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74" s="24" t="str">
        <f>IF(Tabla20[[#This Row],[CARRERA]]="CARRERA ADMINISTRATIVA",Tabla20[[#This Row],[CARRERA]],Tabla20[[#This Row],[STATUS]])</f>
        <v>CARRERA ADMINISTRATIVA</v>
      </c>
      <c r="M874" s="35" t="str">
        <f>IF(Tabla20[[#This Row],[TIPO]]="Temporales",_xlfn.XLOOKUP(Tabla20[[#This Row],[NOMBRE Y APELLIDO]],TFECHAS[NOMBRE Y APELLIDO],TFECHAS[DESDE]),"")</f>
        <v/>
      </c>
      <c r="N874" s="35" t="str">
        <f>IF(Tabla20[[#This Row],[TIPO]]="Temporales",_xlfn.XLOOKUP(Tabla20[[#This Row],[NOMBRE Y APELLIDO]],TFECHAS[NOMBRE Y APELLIDO],TFECHAS[HASTA]),"")</f>
        <v/>
      </c>
      <c r="O874" s="39">
        <f>_xlfn.XLOOKUP(Tabla20[[#This Row],[COD]],TMES[COD],TMES[sbruto])</f>
        <v>24719.919999999998</v>
      </c>
      <c r="P874" s="41">
        <f>_xlfn.XLOOKUP(Tabla20[[#This Row],[COD]],TMES[COD],TMES[ISR])</f>
        <v>0</v>
      </c>
      <c r="Q874" s="40">
        <f>_xlfn.XLOOKUP(Tabla20[[#This Row],[COD]],TMES[COD],TMES[SFS])</f>
        <v>751.49</v>
      </c>
      <c r="R874" s="40">
        <f>_xlfn.XLOOKUP(Tabla20[[#This Row],[COD]],TMES[COD],TMES[AFP])</f>
        <v>709.46</v>
      </c>
      <c r="S874" s="40">
        <f>Tabla20[[#This Row],[sbruto]]-SUM(Tabla20[[#This Row],[ISR]:[AFP]])-Tabla20[[#This Row],[sneto]]</f>
        <v>1587.4499999999971</v>
      </c>
      <c r="T874" s="40">
        <f>_xlfn.XLOOKUP(Tabla20[[#This Row],[COD]],TMES[COD],TMES[sneto])</f>
        <v>21671.52</v>
      </c>
      <c r="U874" s="28" t="str">
        <f>_xlfn.XLOOKUP(Tabla20[[#This Row],[cedula]],Tabla11[Numero Documento],Tabla11[GEN])</f>
        <v>M</v>
      </c>
      <c r="V874" s="29" t="str">
        <f>_xlfn.XLOOKUP(Tabla20[[#This Row],[cedula]],TMODELO[Numero Documento],TMODELO[Lugar Funciones Codigo])</f>
        <v>01.83.03.03</v>
      </c>
    </row>
    <row r="875" spans="1:22" hidden="1">
      <c r="A875" s="38" t="s">
        <v>3052</v>
      </c>
      <c r="B875" s="38" t="s">
        <v>11</v>
      </c>
      <c r="C875" s="38" t="s">
        <v>3091</v>
      </c>
      <c r="D875" s="38" t="str">
        <f>Tabla20[[#This Row],[cedula]]&amp;Tabla20[[#This Row],[ctapresup]]</f>
        <v>001023957872.1.1.1.01</v>
      </c>
      <c r="E875" s="38" t="s">
        <v>1428</v>
      </c>
      <c r="F875" s="38" t="str">
        <f>_xlfn.XLOOKUP(Tabla20[[#This Row],[cedula]],TMODELO[Numero Documento],TMODELO[Empleado])</f>
        <v>FRANCISCO VERADO COSTE CASTILLO</v>
      </c>
      <c r="G875" s="38" t="str">
        <f>_xlfn.XLOOKUP(Tabla20[[#This Row],[cedula]],TMODELO[Numero Documento],TMODELO[Cargo])</f>
        <v>RESTAURADOR</v>
      </c>
      <c r="H875" s="38" t="str">
        <f>_xlfn.XLOOKUP(Tabla20[[#This Row],[cedula]],TMODELO[Numero Documento],TMODELO[Lugar Funciones])</f>
        <v>DIRECCION NACIONAL DE PATRIMONIO MONUMENTAL</v>
      </c>
      <c r="I875" s="45" t="str">
        <f>_xlfn.XLOOKUP(Tabla20[[#This Row],[cedula]],TCARRERA[CEDULA],TCARRERA[CATEGORIA DEL SERVIDOR],"")</f>
        <v>CARRERA ADMINISTRATIVA</v>
      </c>
      <c r="J875" s="45" t="str">
        <f>Tabla20[[#This Row],[TIPO]]</f>
        <v>FIJO</v>
      </c>
      <c r="K87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75" s="24" t="str">
        <f>IF(Tabla20[[#This Row],[CARRERA]]="CARRERA ADMINISTRATIVA",Tabla20[[#This Row],[CARRERA]],Tabla20[[#This Row],[STATUS]])</f>
        <v>CARRERA ADMINISTRATIVA</v>
      </c>
      <c r="M875" s="34" t="str">
        <f>IF(Tabla20[[#This Row],[TIPO]]="Temporales",_xlfn.XLOOKUP(Tabla20[[#This Row],[NOMBRE Y APELLIDO]],TFECHAS[NOMBRE Y APELLIDO],TFECHAS[DESDE]),"")</f>
        <v/>
      </c>
      <c r="N875" s="34" t="str">
        <f>IF(Tabla20[[#This Row],[TIPO]]="Temporales",_xlfn.XLOOKUP(Tabla20[[#This Row],[NOMBRE Y APELLIDO]],TFECHAS[NOMBRE Y APELLIDO],TFECHAS[HASTA]),"")</f>
        <v/>
      </c>
      <c r="O875" s="39">
        <f>_xlfn.XLOOKUP(Tabla20[[#This Row],[COD]],TMES[COD],TMES[sbruto])</f>
        <v>23577.96</v>
      </c>
      <c r="P875" s="40">
        <f>_xlfn.XLOOKUP(Tabla20[[#This Row],[COD]],TMES[COD],TMES[ISR])</f>
        <v>0</v>
      </c>
      <c r="Q875" s="40">
        <f>_xlfn.XLOOKUP(Tabla20[[#This Row],[COD]],TMES[COD],TMES[SFS])</f>
        <v>716.77</v>
      </c>
      <c r="R875" s="40">
        <f>_xlfn.XLOOKUP(Tabla20[[#This Row],[COD]],TMES[COD],TMES[AFP])</f>
        <v>676.69</v>
      </c>
      <c r="S875" s="40">
        <f>Tabla20[[#This Row],[sbruto]]-SUM(Tabla20[[#This Row],[ISR]:[AFP]])-Tabla20[[#This Row],[sneto]]</f>
        <v>1559</v>
      </c>
      <c r="T875" s="40">
        <f>_xlfn.XLOOKUP(Tabla20[[#This Row],[COD]],TMES[COD],TMES[sneto])</f>
        <v>20625.5</v>
      </c>
      <c r="U875" s="28" t="str">
        <f>_xlfn.XLOOKUP(Tabla20[[#This Row],[cedula]],Tabla11[Numero Documento],Tabla11[GEN])</f>
        <v>M</v>
      </c>
      <c r="V875" s="29" t="str">
        <f>_xlfn.XLOOKUP(Tabla20[[#This Row],[cedula]],TMODELO[Numero Documento],TMODELO[Lugar Funciones Codigo])</f>
        <v>01.83.03.03</v>
      </c>
    </row>
    <row r="876" spans="1:22" hidden="1">
      <c r="A876" s="38" t="s">
        <v>3052</v>
      </c>
      <c r="B876" s="38" t="s">
        <v>11</v>
      </c>
      <c r="C876" s="38" t="s">
        <v>3091</v>
      </c>
      <c r="D876" s="38" t="str">
        <f>Tabla20[[#This Row],[cedula]]&amp;Tabla20[[#This Row],[ctapresup]]</f>
        <v>001011404082.1.1.1.01</v>
      </c>
      <c r="E876" s="38" t="s">
        <v>2456</v>
      </c>
      <c r="F876" s="38" t="str">
        <f>_xlfn.XLOOKUP(Tabla20[[#This Row],[cedula]],TMODELO[Numero Documento],TMODELO[Empleado])</f>
        <v>MIGUELINA ALTAGRACIA LARA PEREZ</v>
      </c>
      <c r="G876" s="38" t="str">
        <f>_xlfn.XLOOKUP(Tabla20[[#This Row],[cedula]],TMODELO[Numero Documento],TMODELO[Cargo])</f>
        <v>SECRETARIA</v>
      </c>
      <c r="H876" s="38" t="str">
        <f>_xlfn.XLOOKUP(Tabla20[[#This Row],[cedula]],TMODELO[Numero Documento],TMODELO[Lugar Funciones])</f>
        <v>DIRECCION NACIONAL DE PATRIMONIO MONUMENTAL</v>
      </c>
      <c r="I876" s="45" t="str">
        <f>_xlfn.XLOOKUP(Tabla20[[#This Row],[cedula]],TCARRERA[CEDULA],TCARRERA[CATEGORIA DEL SERVIDOR],"")</f>
        <v/>
      </c>
      <c r="J876" s="45" t="str">
        <f>Tabla20[[#This Row],[TIPO]]</f>
        <v>FIJO</v>
      </c>
      <c r="K87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6" s="31" t="str">
        <f>IF(Tabla20[[#This Row],[CARRERA]]="CARRERA ADMINISTRATIVA",Tabla20[[#This Row],[CARRERA]],Tabla20[[#This Row],[STATUS]])</f>
        <v>ESTATUTO SIMPLIFICADO</v>
      </c>
      <c r="M876" s="34" t="str">
        <f>IF(Tabla20[[#This Row],[TIPO]]="Temporales",_xlfn.XLOOKUP(Tabla20[[#This Row],[NOMBRE Y APELLIDO]],TFECHAS[NOMBRE Y APELLIDO],TFECHAS[DESDE]),"")</f>
        <v/>
      </c>
      <c r="N876" s="34" t="str">
        <f>IF(Tabla20[[#This Row],[TIPO]]="Temporales",_xlfn.XLOOKUP(Tabla20[[#This Row],[NOMBRE Y APELLIDO]],TFECHAS[NOMBRE Y APELLIDO],TFECHAS[HASTA]),"")</f>
        <v/>
      </c>
      <c r="O876" s="39">
        <f>_xlfn.XLOOKUP(Tabla20[[#This Row],[COD]],TMES[COD],TMES[sbruto])</f>
        <v>22050</v>
      </c>
      <c r="P876" s="41">
        <f>_xlfn.XLOOKUP(Tabla20[[#This Row],[COD]],TMES[COD],TMES[ISR])</f>
        <v>0</v>
      </c>
      <c r="Q876" s="40">
        <f>_xlfn.XLOOKUP(Tabla20[[#This Row],[COD]],TMES[COD],TMES[SFS])</f>
        <v>670.32</v>
      </c>
      <c r="R876" s="40">
        <f>_xlfn.XLOOKUP(Tabla20[[#This Row],[COD]],TMES[COD],TMES[AFP])</f>
        <v>632.84</v>
      </c>
      <c r="S876" s="40">
        <f>Tabla20[[#This Row],[sbruto]]-SUM(Tabla20[[#This Row],[ISR]:[AFP]])-Tabla20[[#This Row],[sneto]]</f>
        <v>25</v>
      </c>
      <c r="T876" s="40">
        <f>_xlfn.XLOOKUP(Tabla20[[#This Row],[COD]],TMES[COD],TMES[sneto])</f>
        <v>20721.84</v>
      </c>
      <c r="U876" s="28" t="str">
        <f>_xlfn.XLOOKUP(Tabla20[[#This Row],[cedula]],Tabla11[Numero Documento],Tabla11[GEN])</f>
        <v>F</v>
      </c>
      <c r="V876" s="29" t="str">
        <f>_xlfn.XLOOKUP(Tabla20[[#This Row],[cedula]],TMODELO[Numero Documento],TMODELO[Lugar Funciones Codigo])</f>
        <v>01.83.03.03</v>
      </c>
    </row>
    <row r="877" spans="1:22" hidden="1">
      <c r="A877" s="38" t="s">
        <v>3052</v>
      </c>
      <c r="B877" s="38" t="s">
        <v>11</v>
      </c>
      <c r="C877" s="38" t="s">
        <v>3091</v>
      </c>
      <c r="D877" s="38" t="str">
        <f>Tabla20[[#This Row],[cedula]]&amp;Tabla20[[#This Row],[ctapresup]]</f>
        <v>001164803282.1.1.1.01</v>
      </c>
      <c r="E877" s="38" t="s">
        <v>1394</v>
      </c>
      <c r="F877" s="38" t="str">
        <f>_xlfn.XLOOKUP(Tabla20[[#This Row],[cedula]],TMODELO[Numero Documento],TMODELO[Empleado])</f>
        <v>ALDO ANTONIO CANAAN LOPEZ</v>
      </c>
      <c r="G877" s="38" t="str">
        <f>_xlfn.XLOOKUP(Tabla20[[#This Row],[cedula]],TMODELO[Numero Documento],TMODELO[Cargo])</f>
        <v>OFICIAL DE PROTOCOLO</v>
      </c>
      <c r="H877" s="38" t="str">
        <f>_xlfn.XLOOKUP(Tabla20[[#This Row],[cedula]],TMODELO[Numero Documento],TMODELO[Lugar Funciones])</f>
        <v>DIRECCION NACIONAL DE PATRIMONIO MONUMENTAL</v>
      </c>
      <c r="I877" s="45" t="str">
        <f>_xlfn.XLOOKUP(Tabla20[[#This Row],[cedula]],TCARRERA[CEDULA],TCARRERA[CATEGORIA DEL SERVIDOR],"")</f>
        <v>CARRERA ADMINISTRATIVA</v>
      </c>
      <c r="J877" s="45" t="str">
        <f>Tabla20[[#This Row],[TIPO]]</f>
        <v>FIJO</v>
      </c>
      <c r="K87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77" s="24" t="str">
        <f>IF(Tabla20[[#This Row],[CARRERA]]="CARRERA ADMINISTRATIVA",Tabla20[[#This Row],[CARRERA]],Tabla20[[#This Row],[STATUS]])</f>
        <v>CARRERA ADMINISTRATIVA</v>
      </c>
      <c r="M877" s="35" t="str">
        <f>IF(Tabla20[[#This Row],[TIPO]]="Temporales",_xlfn.XLOOKUP(Tabla20[[#This Row],[NOMBRE Y APELLIDO]],TFECHAS[NOMBRE Y APELLIDO],TFECHAS[DESDE]),"")</f>
        <v/>
      </c>
      <c r="N877" s="35" t="str">
        <f>IF(Tabla20[[#This Row],[TIPO]]="Temporales",_xlfn.XLOOKUP(Tabla20[[#This Row],[NOMBRE Y APELLIDO]],TFECHAS[NOMBRE Y APELLIDO],TFECHAS[HASTA]),"")</f>
        <v/>
      </c>
      <c r="O877" s="39">
        <f>_xlfn.XLOOKUP(Tabla20[[#This Row],[COD]],TMES[COD],TMES[sbruto])</f>
        <v>22000</v>
      </c>
      <c r="P877" s="44">
        <f>_xlfn.XLOOKUP(Tabla20[[#This Row],[COD]],TMES[COD],TMES[ISR])</f>
        <v>0</v>
      </c>
      <c r="Q877" s="42">
        <f>_xlfn.XLOOKUP(Tabla20[[#This Row],[COD]],TMES[COD],TMES[SFS])</f>
        <v>668.8</v>
      </c>
      <c r="R877" s="42">
        <f>_xlfn.XLOOKUP(Tabla20[[#This Row],[COD]],TMES[COD],TMES[AFP])</f>
        <v>631.4</v>
      </c>
      <c r="S877" s="40">
        <f>Tabla20[[#This Row],[sbruto]]-SUM(Tabla20[[#This Row],[ISR]:[AFP]])-Tabla20[[#This Row],[sneto]]</f>
        <v>375</v>
      </c>
      <c r="T877" s="42">
        <f>_xlfn.XLOOKUP(Tabla20[[#This Row],[COD]],TMES[COD],TMES[sneto])</f>
        <v>20324.8</v>
      </c>
      <c r="U877" s="28" t="str">
        <f>_xlfn.XLOOKUP(Tabla20[[#This Row],[cedula]],Tabla11[Numero Documento],Tabla11[GEN])</f>
        <v>M</v>
      </c>
      <c r="V877" s="29" t="str">
        <f>_xlfn.XLOOKUP(Tabla20[[#This Row],[cedula]],TMODELO[Numero Documento],TMODELO[Lugar Funciones Codigo])</f>
        <v>01.83.03.03</v>
      </c>
    </row>
    <row r="878" spans="1:22" hidden="1">
      <c r="A878" s="38" t="s">
        <v>3052</v>
      </c>
      <c r="B878" s="38" t="s">
        <v>11</v>
      </c>
      <c r="C878" s="38" t="s">
        <v>3091</v>
      </c>
      <c r="D878" s="38" t="str">
        <f>Tabla20[[#This Row],[cedula]]&amp;Tabla20[[#This Row],[ctapresup]]</f>
        <v>001150474662.1.1.1.01</v>
      </c>
      <c r="E878" s="38" t="s">
        <v>2313</v>
      </c>
      <c r="F878" s="38" t="str">
        <f>_xlfn.XLOOKUP(Tabla20[[#This Row],[cedula]],TMODELO[Numero Documento],TMODELO[Empleado])</f>
        <v>BETANIA RAMOS SOSA</v>
      </c>
      <c r="G878" s="38" t="str">
        <f>_xlfn.XLOOKUP(Tabla20[[#This Row],[cedula]],TMODELO[Numero Documento],TMODELO[Cargo])</f>
        <v>VIGILANTE DE SALA</v>
      </c>
      <c r="H878" s="38" t="str">
        <f>_xlfn.XLOOKUP(Tabla20[[#This Row],[cedula]],TMODELO[Numero Documento],TMODELO[Lugar Funciones])</f>
        <v>DIRECCION NACIONAL DE PATRIMONIO MONUMENTAL</v>
      </c>
      <c r="I878" s="45" t="str">
        <f>_xlfn.XLOOKUP(Tabla20[[#This Row],[cedula]],TCARRERA[CEDULA],TCARRERA[CATEGORIA DEL SERVIDOR],"")</f>
        <v/>
      </c>
      <c r="J878" s="45" t="str">
        <f>Tabla20[[#This Row],[TIPO]]</f>
        <v>FIJO</v>
      </c>
      <c r="K87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78" s="24" t="str">
        <f>IF(Tabla20[[#This Row],[CARRERA]]="CARRERA ADMINISTRATIVA",Tabla20[[#This Row],[CARRERA]],Tabla20[[#This Row],[STATUS]])</f>
        <v>FIJO</v>
      </c>
      <c r="M878" s="35" t="str">
        <f>IF(Tabla20[[#This Row],[TIPO]]="Temporales",_xlfn.XLOOKUP(Tabla20[[#This Row],[NOMBRE Y APELLIDO]],TFECHAS[NOMBRE Y APELLIDO],TFECHAS[DESDE]),"")</f>
        <v/>
      </c>
      <c r="N878" s="35" t="str">
        <f>IF(Tabla20[[#This Row],[TIPO]]="Temporales",_xlfn.XLOOKUP(Tabla20[[#This Row],[NOMBRE Y APELLIDO]],TFECHAS[NOMBRE Y APELLIDO],TFECHAS[HASTA]),"")</f>
        <v/>
      </c>
      <c r="O878" s="39">
        <f>_xlfn.XLOOKUP(Tabla20[[#This Row],[COD]],TMES[COD],TMES[sbruto])</f>
        <v>22000</v>
      </c>
      <c r="P878" s="44">
        <f>_xlfn.XLOOKUP(Tabla20[[#This Row],[COD]],TMES[COD],TMES[ISR])</f>
        <v>0</v>
      </c>
      <c r="Q878" s="40">
        <f>_xlfn.XLOOKUP(Tabla20[[#This Row],[COD]],TMES[COD],TMES[SFS])</f>
        <v>668.8</v>
      </c>
      <c r="R878" s="40">
        <f>_xlfn.XLOOKUP(Tabla20[[#This Row],[COD]],TMES[COD],TMES[AFP])</f>
        <v>631.4</v>
      </c>
      <c r="S878" s="40">
        <f>Tabla20[[#This Row],[sbruto]]-SUM(Tabla20[[#This Row],[ISR]:[AFP]])-Tabla20[[#This Row],[sneto]]</f>
        <v>15995.039999999999</v>
      </c>
      <c r="T878" s="40">
        <f>_xlfn.XLOOKUP(Tabla20[[#This Row],[COD]],TMES[COD],TMES[sneto])</f>
        <v>4704.76</v>
      </c>
      <c r="U878" s="28" t="str">
        <f>_xlfn.XLOOKUP(Tabla20[[#This Row],[cedula]],Tabla11[Numero Documento],Tabla11[GEN])</f>
        <v>F</v>
      </c>
      <c r="V878" s="29" t="str">
        <f>_xlfn.XLOOKUP(Tabla20[[#This Row],[cedula]],TMODELO[Numero Documento],TMODELO[Lugar Funciones Codigo])</f>
        <v>01.83.03.03</v>
      </c>
    </row>
    <row r="879" spans="1:22" hidden="1">
      <c r="A879" s="38" t="s">
        <v>3052</v>
      </c>
      <c r="B879" s="38" t="s">
        <v>11</v>
      </c>
      <c r="C879" s="38" t="s">
        <v>3091</v>
      </c>
      <c r="D879" s="38" t="str">
        <f>Tabla20[[#This Row],[cedula]]&amp;Tabla20[[#This Row],[ctapresup]]</f>
        <v>001001708362.1.1.1.01</v>
      </c>
      <c r="E879" s="38" t="s">
        <v>1409</v>
      </c>
      <c r="F879" s="38" t="str">
        <f>_xlfn.XLOOKUP(Tabla20[[#This Row],[cedula]],TMODELO[Numero Documento],TMODELO[Empleado])</f>
        <v>CARMEN ALTAGRACIA SALDAÑA FRIAS</v>
      </c>
      <c r="G879" s="38" t="str">
        <f>_xlfn.XLOOKUP(Tabla20[[#This Row],[cedula]],TMODELO[Numero Documento],TMODELO[Cargo])</f>
        <v>SEC. CONTABILIDAD</v>
      </c>
      <c r="H879" s="38" t="str">
        <f>_xlfn.XLOOKUP(Tabla20[[#This Row],[cedula]],TMODELO[Numero Documento],TMODELO[Lugar Funciones])</f>
        <v>DIRECCION NACIONAL DE PATRIMONIO MONUMENTAL</v>
      </c>
      <c r="I879" s="45" t="str">
        <f>_xlfn.XLOOKUP(Tabla20[[#This Row],[cedula]],TCARRERA[CEDULA],TCARRERA[CATEGORIA DEL SERVIDOR],"")</f>
        <v>CARRERA ADMINISTRATIVA</v>
      </c>
      <c r="J879" s="45" t="str">
        <f>Tabla20[[#This Row],[TIPO]]</f>
        <v>FIJO</v>
      </c>
      <c r="K879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79" s="24" t="str">
        <f>IF(Tabla20[[#This Row],[CARRERA]]="CARRERA ADMINISTRATIVA",Tabla20[[#This Row],[CARRERA]],Tabla20[[#This Row],[STATUS]])</f>
        <v>CARRERA ADMINISTRATIVA</v>
      </c>
      <c r="M879" s="35" t="str">
        <f>IF(Tabla20[[#This Row],[TIPO]]="Temporales",_xlfn.XLOOKUP(Tabla20[[#This Row],[NOMBRE Y APELLIDO]],TFECHAS[NOMBRE Y APELLIDO],TFECHAS[DESDE]),"")</f>
        <v/>
      </c>
      <c r="N879" s="35" t="str">
        <f>IF(Tabla20[[#This Row],[TIPO]]="Temporales",_xlfn.XLOOKUP(Tabla20[[#This Row],[NOMBRE Y APELLIDO]],TFECHAS[NOMBRE Y APELLIDO],TFECHAS[HASTA]),"")</f>
        <v/>
      </c>
      <c r="O879" s="39">
        <f>_xlfn.XLOOKUP(Tabla20[[#This Row],[COD]],TMES[COD],TMES[sbruto])</f>
        <v>22000</v>
      </c>
      <c r="P879" s="44">
        <f>_xlfn.XLOOKUP(Tabla20[[#This Row],[COD]],TMES[COD],TMES[ISR])</f>
        <v>0</v>
      </c>
      <c r="Q879" s="40">
        <f>_xlfn.XLOOKUP(Tabla20[[#This Row],[COD]],TMES[COD],TMES[SFS])</f>
        <v>668.8</v>
      </c>
      <c r="R879" s="40">
        <f>_xlfn.XLOOKUP(Tabla20[[#This Row],[COD]],TMES[COD],TMES[AFP])</f>
        <v>631.4</v>
      </c>
      <c r="S879" s="40">
        <f>Tabla20[[#This Row],[sbruto]]-SUM(Tabla20[[#This Row],[ISR]:[AFP]])-Tabla20[[#This Row],[sneto]]</f>
        <v>1081</v>
      </c>
      <c r="T879" s="40">
        <f>_xlfn.XLOOKUP(Tabla20[[#This Row],[COD]],TMES[COD],TMES[sneto])</f>
        <v>19618.8</v>
      </c>
      <c r="U879" s="28" t="str">
        <f>_xlfn.XLOOKUP(Tabla20[[#This Row],[cedula]],Tabla11[Numero Documento],Tabla11[GEN])</f>
        <v>F</v>
      </c>
      <c r="V879" s="29" t="str">
        <f>_xlfn.XLOOKUP(Tabla20[[#This Row],[cedula]],TMODELO[Numero Documento],TMODELO[Lugar Funciones Codigo])</f>
        <v>01.83.03.03</v>
      </c>
    </row>
    <row r="880" spans="1:22" hidden="1">
      <c r="A880" s="38" t="s">
        <v>3052</v>
      </c>
      <c r="B880" s="38" t="s">
        <v>11</v>
      </c>
      <c r="C880" s="38" t="s">
        <v>3091</v>
      </c>
      <c r="D880" s="38" t="str">
        <f>Tabla20[[#This Row],[cedula]]&amp;Tabla20[[#This Row],[ctapresup]]</f>
        <v>031037797102.1.1.1.01</v>
      </c>
      <c r="E880" s="38" t="s">
        <v>2447</v>
      </c>
      <c r="F880" s="38" t="str">
        <f>_xlfn.XLOOKUP(Tabla20[[#This Row],[cedula]],TMODELO[Numero Documento],TMODELO[Empleado])</f>
        <v>MARIA ESTHER ULLOA HERNANDEZ</v>
      </c>
      <c r="G880" s="38" t="str">
        <f>_xlfn.XLOOKUP(Tabla20[[#This Row],[cedula]],TMODELO[Numero Documento],TMODELO[Cargo])</f>
        <v>INSPECTORA</v>
      </c>
      <c r="H880" s="38" t="str">
        <f>_xlfn.XLOOKUP(Tabla20[[#This Row],[cedula]],TMODELO[Numero Documento],TMODELO[Lugar Funciones])</f>
        <v>DIRECCION NACIONAL DE PATRIMONIO MONUMENTAL</v>
      </c>
      <c r="I880" s="45" t="str">
        <f>_xlfn.XLOOKUP(Tabla20[[#This Row],[cedula]],TCARRERA[CEDULA],TCARRERA[CATEGORIA DEL SERVIDOR],"")</f>
        <v/>
      </c>
      <c r="J880" s="45" t="str">
        <f>Tabla20[[#This Row],[TIPO]]</f>
        <v>FIJO</v>
      </c>
      <c r="K88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80" s="24" t="str">
        <f>IF(Tabla20[[#This Row],[CARRERA]]="CARRERA ADMINISTRATIVA",Tabla20[[#This Row],[CARRERA]],Tabla20[[#This Row],[STATUS]])</f>
        <v>FIJO</v>
      </c>
      <c r="M880" s="35" t="str">
        <f>IF(Tabla20[[#This Row],[TIPO]]="Temporales",_xlfn.XLOOKUP(Tabla20[[#This Row],[NOMBRE Y APELLIDO]],TFECHAS[NOMBRE Y APELLIDO],TFECHAS[DESDE]),"")</f>
        <v/>
      </c>
      <c r="N880" s="35" t="str">
        <f>IF(Tabla20[[#This Row],[TIPO]]="Temporales",_xlfn.XLOOKUP(Tabla20[[#This Row],[NOMBRE Y APELLIDO]],TFECHAS[NOMBRE Y APELLIDO],TFECHAS[HASTA]),"")</f>
        <v/>
      </c>
      <c r="O880" s="39">
        <f>_xlfn.XLOOKUP(Tabla20[[#This Row],[COD]],TMES[COD],TMES[sbruto])</f>
        <v>22000</v>
      </c>
      <c r="P880" s="40">
        <f>_xlfn.XLOOKUP(Tabla20[[#This Row],[COD]],TMES[COD],TMES[ISR])</f>
        <v>0</v>
      </c>
      <c r="Q880" s="40">
        <f>_xlfn.XLOOKUP(Tabla20[[#This Row],[COD]],TMES[COD],TMES[SFS])</f>
        <v>668.8</v>
      </c>
      <c r="R880" s="40">
        <f>_xlfn.XLOOKUP(Tabla20[[#This Row],[COD]],TMES[COD],TMES[AFP])</f>
        <v>631.4</v>
      </c>
      <c r="S880" s="40">
        <f>Tabla20[[#This Row],[sbruto]]-SUM(Tabla20[[#This Row],[ISR]:[AFP]])-Tabla20[[#This Row],[sneto]]</f>
        <v>325</v>
      </c>
      <c r="T880" s="40">
        <f>_xlfn.XLOOKUP(Tabla20[[#This Row],[COD]],TMES[COD],TMES[sneto])</f>
        <v>20374.8</v>
      </c>
      <c r="U880" s="28" t="str">
        <f>_xlfn.XLOOKUP(Tabla20[[#This Row],[cedula]],Tabla11[Numero Documento],Tabla11[GEN])</f>
        <v>F</v>
      </c>
      <c r="V880" s="29" t="str">
        <f>_xlfn.XLOOKUP(Tabla20[[#This Row],[cedula]],TMODELO[Numero Documento],TMODELO[Lugar Funciones Codigo])</f>
        <v>01.83.03.03</v>
      </c>
    </row>
    <row r="881" spans="1:22" hidden="1">
      <c r="A881" s="38" t="s">
        <v>3052</v>
      </c>
      <c r="B881" s="38" t="s">
        <v>11</v>
      </c>
      <c r="C881" s="38" t="s">
        <v>3091</v>
      </c>
      <c r="D881" s="38" t="str">
        <f>Tabla20[[#This Row],[cedula]]&amp;Tabla20[[#This Row],[ctapresup]]</f>
        <v>040001166912.1.1.1.01</v>
      </c>
      <c r="E881" s="38" t="s">
        <v>2299</v>
      </c>
      <c r="F881" s="38" t="str">
        <f>_xlfn.XLOOKUP(Tabla20[[#This Row],[cedula]],TMODELO[Numero Documento],TMODELO[Empleado])</f>
        <v>ANA MERCEDES DOMINGUEZ</v>
      </c>
      <c r="G881" s="38" t="str">
        <f>_xlfn.XLOOKUP(Tabla20[[#This Row],[cedula]],TMODELO[Numero Documento],TMODELO[Cargo])</f>
        <v>CONSERJE</v>
      </c>
      <c r="H881" s="38" t="str">
        <f>_xlfn.XLOOKUP(Tabla20[[#This Row],[cedula]],TMODELO[Numero Documento],TMODELO[Lugar Funciones])</f>
        <v>DIRECCION NACIONAL DE PATRIMONIO MONUMENTAL</v>
      </c>
      <c r="I881" s="45" t="str">
        <f>_xlfn.XLOOKUP(Tabla20[[#This Row],[cedula]],TCARRERA[CEDULA],TCARRERA[CATEGORIA DEL SERVIDOR],"")</f>
        <v/>
      </c>
      <c r="J881" s="45" t="str">
        <f>Tabla20[[#This Row],[TIPO]]</f>
        <v>FIJO</v>
      </c>
      <c r="K88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1" s="24" t="str">
        <f>IF(Tabla20[[#This Row],[CARRERA]]="CARRERA ADMINISTRATIVA",Tabla20[[#This Row],[CARRERA]],Tabla20[[#This Row],[STATUS]])</f>
        <v>ESTATUTO SIMPLIFICADO</v>
      </c>
      <c r="M881" s="35" t="str">
        <f>IF(Tabla20[[#This Row],[TIPO]]="Temporales",_xlfn.XLOOKUP(Tabla20[[#This Row],[NOMBRE Y APELLIDO]],TFECHAS[NOMBRE Y APELLIDO],TFECHAS[DESDE]),"")</f>
        <v/>
      </c>
      <c r="N881" s="35" t="str">
        <f>IF(Tabla20[[#This Row],[TIPO]]="Temporales",_xlfn.XLOOKUP(Tabla20[[#This Row],[NOMBRE Y APELLIDO]],TFECHAS[NOMBRE Y APELLIDO],TFECHAS[HASTA]),"")</f>
        <v/>
      </c>
      <c r="O881" s="39">
        <f>_xlfn.XLOOKUP(Tabla20[[#This Row],[COD]],TMES[COD],TMES[sbruto])</f>
        <v>20000</v>
      </c>
      <c r="P881" s="42">
        <f>_xlfn.XLOOKUP(Tabla20[[#This Row],[COD]],TMES[COD],TMES[ISR])</f>
        <v>0</v>
      </c>
      <c r="Q881" s="40">
        <f>_xlfn.XLOOKUP(Tabla20[[#This Row],[COD]],TMES[COD],TMES[SFS])</f>
        <v>608</v>
      </c>
      <c r="R881" s="40">
        <f>_xlfn.XLOOKUP(Tabla20[[#This Row],[COD]],TMES[COD],TMES[AFP])</f>
        <v>574</v>
      </c>
      <c r="S881" s="40">
        <f>Tabla20[[#This Row],[sbruto]]-SUM(Tabla20[[#This Row],[ISR]:[AFP]])-Tabla20[[#This Row],[sneto]]</f>
        <v>25</v>
      </c>
      <c r="T881" s="40">
        <f>_xlfn.XLOOKUP(Tabla20[[#This Row],[COD]],TMES[COD],TMES[sneto])</f>
        <v>18793</v>
      </c>
      <c r="U881" s="28" t="str">
        <f>_xlfn.XLOOKUP(Tabla20[[#This Row],[cedula]],Tabla11[Numero Documento],Tabla11[GEN])</f>
        <v>F</v>
      </c>
      <c r="V881" s="29" t="str">
        <f>_xlfn.XLOOKUP(Tabla20[[#This Row],[cedula]],TMODELO[Numero Documento],TMODELO[Lugar Funciones Codigo])</f>
        <v>01.83.03.03</v>
      </c>
    </row>
    <row r="882" spans="1:22" hidden="1">
      <c r="A882" s="38" t="s">
        <v>3052</v>
      </c>
      <c r="B882" s="38" t="s">
        <v>11</v>
      </c>
      <c r="C882" s="38" t="s">
        <v>3091</v>
      </c>
      <c r="D882" s="38" t="str">
        <f>Tabla20[[#This Row],[cedula]]&amp;Tabla20[[#This Row],[ctapresup]]</f>
        <v>040000149792.1.1.1.01</v>
      </c>
      <c r="E882" s="38" t="s">
        <v>2307</v>
      </c>
      <c r="F882" s="38" t="str">
        <f>_xlfn.XLOOKUP(Tabla20[[#This Row],[cedula]],TMODELO[Numero Documento],TMODELO[Empleado])</f>
        <v>ARISMENDY CORDERO SALA</v>
      </c>
      <c r="G882" s="38" t="str">
        <f>_xlfn.XLOOKUP(Tabla20[[#This Row],[cedula]],TMODELO[Numero Documento],TMODELO[Cargo])</f>
        <v>JARDINERO (A)</v>
      </c>
      <c r="H882" s="38" t="str">
        <f>_xlfn.XLOOKUP(Tabla20[[#This Row],[cedula]],TMODELO[Numero Documento],TMODELO[Lugar Funciones])</f>
        <v>DIRECCION NACIONAL DE PATRIMONIO MONUMENTAL</v>
      </c>
      <c r="I882" s="45" t="str">
        <f>_xlfn.XLOOKUP(Tabla20[[#This Row],[cedula]],TCARRERA[CEDULA],TCARRERA[CATEGORIA DEL SERVIDOR],"")</f>
        <v/>
      </c>
      <c r="J882" s="45" t="str">
        <f>Tabla20[[#This Row],[TIPO]]</f>
        <v>FIJO</v>
      </c>
      <c r="K88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2" s="31" t="str">
        <f>IF(Tabla20[[#This Row],[CARRERA]]="CARRERA ADMINISTRATIVA",Tabla20[[#This Row],[CARRERA]],Tabla20[[#This Row],[STATUS]])</f>
        <v>ESTATUTO SIMPLIFICADO</v>
      </c>
      <c r="M882" s="34" t="str">
        <f>IF(Tabla20[[#This Row],[TIPO]]="Temporales",_xlfn.XLOOKUP(Tabla20[[#This Row],[NOMBRE Y APELLIDO]],TFECHAS[NOMBRE Y APELLIDO],TFECHAS[DESDE]),"")</f>
        <v/>
      </c>
      <c r="N882" s="34" t="str">
        <f>IF(Tabla20[[#This Row],[TIPO]]="Temporales",_xlfn.XLOOKUP(Tabla20[[#This Row],[NOMBRE Y APELLIDO]],TFECHAS[NOMBRE Y APELLIDO],TFECHAS[HASTA]),"")</f>
        <v/>
      </c>
      <c r="O882" s="39">
        <f>_xlfn.XLOOKUP(Tabla20[[#This Row],[COD]],TMES[COD],TMES[sbruto])</f>
        <v>20000</v>
      </c>
      <c r="P882" s="44">
        <f>_xlfn.XLOOKUP(Tabla20[[#This Row],[COD]],TMES[COD],TMES[ISR])</f>
        <v>0</v>
      </c>
      <c r="Q882" s="40">
        <f>_xlfn.XLOOKUP(Tabla20[[#This Row],[COD]],TMES[COD],TMES[SFS])</f>
        <v>608</v>
      </c>
      <c r="R882" s="40">
        <f>_xlfn.XLOOKUP(Tabla20[[#This Row],[COD]],TMES[COD],TMES[AFP])</f>
        <v>574</v>
      </c>
      <c r="S882" s="40">
        <f>Tabla20[[#This Row],[sbruto]]-SUM(Tabla20[[#This Row],[ISR]:[AFP]])-Tabla20[[#This Row],[sneto]]</f>
        <v>25</v>
      </c>
      <c r="T882" s="40">
        <f>_xlfn.XLOOKUP(Tabla20[[#This Row],[COD]],TMES[COD],TMES[sneto])</f>
        <v>18793</v>
      </c>
      <c r="U882" s="28" t="str">
        <f>_xlfn.XLOOKUP(Tabla20[[#This Row],[cedula]],Tabla11[Numero Documento],Tabla11[GEN])</f>
        <v>M</v>
      </c>
      <c r="V882" s="29" t="str">
        <f>_xlfn.XLOOKUP(Tabla20[[#This Row],[cedula]],TMODELO[Numero Documento],TMODELO[Lugar Funciones Codigo])</f>
        <v>01.83.03.03</v>
      </c>
    </row>
    <row r="883" spans="1:22" hidden="1">
      <c r="A883" s="38" t="s">
        <v>3052</v>
      </c>
      <c r="B883" s="38" t="s">
        <v>11</v>
      </c>
      <c r="C883" s="38" t="s">
        <v>3091</v>
      </c>
      <c r="D883" s="38" t="str">
        <f>Tabla20[[#This Row],[cedula]]&amp;Tabla20[[#This Row],[ctapresup]]</f>
        <v>040001430182.1.1.1.01</v>
      </c>
      <c r="E883" s="38" t="s">
        <v>2319</v>
      </c>
      <c r="F883" s="38" t="str">
        <f>_xlfn.XLOOKUP(Tabla20[[#This Row],[cedula]],TMODELO[Numero Documento],TMODELO[Empleado])</f>
        <v>CARLOS RAFAEL PEÑA CORDERO</v>
      </c>
      <c r="G883" s="38" t="str">
        <f>_xlfn.XLOOKUP(Tabla20[[#This Row],[cedula]],TMODELO[Numero Documento],TMODELO[Cargo])</f>
        <v>VIGILANTE</v>
      </c>
      <c r="H883" s="38" t="str">
        <f>_xlfn.XLOOKUP(Tabla20[[#This Row],[cedula]],TMODELO[Numero Documento],TMODELO[Lugar Funciones])</f>
        <v>DIRECCION NACIONAL DE PATRIMONIO MONUMENTAL</v>
      </c>
      <c r="I883" s="45" t="str">
        <f>_xlfn.XLOOKUP(Tabla20[[#This Row],[cedula]],TCARRERA[CEDULA],TCARRERA[CATEGORIA DEL SERVIDOR],"")</f>
        <v/>
      </c>
      <c r="J883" s="45" t="str">
        <f>Tabla20[[#This Row],[TIPO]]</f>
        <v>FIJO</v>
      </c>
      <c r="K88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3" s="24" t="str">
        <f>IF(Tabla20[[#This Row],[CARRERA]]="CARRERA ADMINISTRATIVA",Tabla20[[#This Row],[CARRERA]],Tabla20[[#This Row],[STATUS]])</f>
        <v>ESTATUTO SIMPLIFICADO</v>
      </c>
      <c r="M883" s="35" t="str">
        <f>IF(Tabla20[[#This Row],[TIPO]]="Temporales",_xlfn.XLOOKUP(Tabla20[[#This Row],[NOMBRE Y APELLIDO]],TFECHAS[NOMBRE Y APELLIDO],TFECHAS[DESDE]),"")</f>
        <v/>
      </c>
      <c r="N883" s="35" t="str">
        <f>IF(Tabla20[[#This Row],[TIPO]]="Temporales",_xlfn.XLOOKUP(Tabla20[[#This Row],[NOMBRE Y APELLIDO]],TFECHAS[NOMBRE Y APELLIDO],TFECHAS[HASTA]),"")</f>
        <v/>
      </c>
      <c r="O883" s="39">
        <f>_xlfn.XLOOKUP(Tabla20[[#This Row],[COD]],TMES[COD],TMES[sbruto])</f>
        <v>20000</v>
      </c>
      <c r="P883" s="44">
        <f>_xlfn.XLOOKUP(Tabla20[[#This Row],[COD]],TMES[COD],TMES[ISR])</f>
        <v>0</v>
      </c>
      <c r="Q883" s="40">
        <f>_xlfn.XLOOKUP(Tabla20[[#This Row],[COD]],TMES[COD],TMES[SFS])</f>
        <v>608</v>
      </c>
      <c r="R883" s="40">
        <f>_xlfn.XLOOKUP(Tabla20[[#This Row],[COD]],TMES[COD],TMES[AFP])</f>
        <v>574</v>
      </c>
      <c r="S883" s="40">
        <f>Tabla20[[#This Row],[sbruto]]-SUM(Tabla20[[#This Row],[ISR]:[AFP]])-Tabla20[[#This Row],[sneto]]</f>
        <v>25</v>
      </c>
      <c r="T883" s="40">
        <f>_xlfn.XLOOKUP(Tabla20[[#This Row],[COD]],TMES[COD],TMES[sneto])</f>
        <v>18793</v>
      </c>
      <c r="U883" s="28" t="str">
        <f>_xlfn.XLOOKUP(Tabla20[[#This Row],[cedula]],Tabla11[Numero Documento],Tabla11[GEN])</f>
        <v>M</v>
      </c>
      <c r="V883" s="29" t="str">
        <f>_xlfn.XLOOKUP(Tabla20[[#This Row],[cedula]],TMODELO[Numero Documento],TMODELO[Lugar Funciones Codigo])</f>
        <v>01.83.03.03</v>
      </c>
    </row>
    <row r="884" spans="1:22" hidden="1">
      <c r="A884" s="38" t="s">
        <v>3052</v>
      </c>
      <c r="B884" s="38" t="s">
        <v>11</v>
      </c>
      <c r="C884" s="38" t="s">
        <v>3091</v>
      </c>
      <c r="D884" s="38" t="str">
        <f>Tabla20[[#This Row],[cedula]]&amp;Tabla20[[#This Row],[ctapresup]]</f>
        <v>040001425982.1.1.1.01</v>
      </c>
      <c r="E884" s="38" t="s">
        <v>2353</v>
      </c>
      <c r="F884" s="38" t="str">
        <f>_xlfn.XLOOKUP(Tabla20[[#This Row],[cedula]],TMODELO[Numero Documento],TMODELO[Empleado])</f>
        <v>EURY PEÑA CORDERO</v>
      </c>
      <c r="G884" s="38" t="str">
        <f>_xlfn.XLOOKUP(Tabla20[[#This Row],[cedula]],TMODELO[Numero Documento],TMODELO[Cargo])</f>
        <v>VIGILANTE</v>
      </c>
      <c r="H884" s="38" t="str">
        <f>_xlfn.XLOOKUP(Tabla20[[#This Row],[cedula]],TMODELO[Numero Documento],TMODELO[Lugar Funciones])</f>
        <v>DIRECCION NACIONAL DE PATRIMONIO MONUMENTAL</v>
      </c>
      <c r="I884" s="45" t="str">
        <f>_xlfn.XLOOKUP(Tabla20[[#This Row],[cedula]],TCARRERA[CEDULA],TCARRERA[CATEGORIA DEL SERVIDOR],"")</f>
        <v/>
      </c>
      <c r="J884" s="45" t="str">
        <f>Tabla20[[#This Row],[TIPO]]</f>
        <v>FIJO</v>
      </c>
      <c r="K88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4" s="24" t="str">
        <f>IF(Tabla20[[#This Row],[CARRERA]]="CARRERA ADMINISTRATIVA",Tabla20[[#This Row],[CARRERA]],Tabla20[[#This Row],[STATUS]])</f>
        <v>ESTATUTO SIMPLIFICADO</v>
      </c>
      <c r="M884" s="35" t="str">
        <f>IF(Tabla20[[#This Row],[TIPO]]="Temporales",_xlfn.XLOOKUP(Tabla20[[#This Row],[NOMBRE Y APELLIDO]],TFECHAS[NOMBRE Y APELLIDO],TFECHAS[DESDE]),"")</f>
        <v/>
      </c>
      <c r="N884" s="35" t="str">
        <f>IF(Tabla20[[#This Row],[TIPO]]="Temporales",_xlfn.XLOOKUP(Tabla20[[#This Row],[NOMBRE Y APELLIDO]],TFECHAS[NOMBRE Y APELLIDO],TFECHAS[HASTA]),"")</f>
        <v/>
      </c>
      <c r="O884" s="39">
        <f>_xlfn.XLOOKUP(Tabla20[[#This Row],[COD]],TMES[COD],TMES[sbruto])</f>
        <v>20000</v>
      </c>
      <c r="P884" s="42">
        <f>_xlfn.XLOOKUP(Tabla20[[#This Row],[COD]],TMES[COD],TMES[ISR])</f>
        <v>0</v>
      </c>
      <c r="Q884" s="40">
        <f>_xlfn.XLOOKUP(Tabla20[[#This Row],[COD]],TMES[COD],TMES[SFS])</f>
        <v>608</v>
      </c>
      <c r="R884" s="40">
        <f>_xlfn.XLOOKUP(Tabla20[[#This Row],[COD]],TMES[COD],TMES[AFP])</f>
        <v>574</v>
      </c>
      <c r="S884" s="40">
        <f>Tabla20[[#This Row],[sbruto]]-SUM(Tabla20[[#This Row],[ISR]:[AFP]])-Tabla20[[#This Row],[sneto]]</f>
        <v>25</v>
      </c>
      <c r="T884" s="40">
        <f>_xlfn.XLOOKUP(Tabla20[[#This Row],[COD]],TMES[COD],TMES[sneto])</f>
        <v>18793</v>
      </c>
      <c r="U884" s="28" t="str">
        <f>_xlfn.XLOOKUP(Tabla20[[#This Row],[cedula]],Tabla11[Numero Documento],Tabla11[GEN])</f>
        <v>M</v>
      </c>
      <c r="V884" s="29" t="str">
        <f>_xlfn.XLOOKUP(Tabla20[[#This Row],[cedula]],TMODELO[Numero Documento],TMODELO[Lugar Funciones Codigo])</f>
        <v>01.83.03.03</v>
      </c>
    </row>
    <row r="885" spans="1:22" hidden="1">
      <c r="A885" s="38" t="s">
        <v>3052</v>
      </c>
      <c r="B885" s="38" t="s">
        <v>11</v>
      </c>
      <c r="C885" s="38" t="s">
        <v>3091</v>
      </c>
      <c r="D885" s="38" t="str">
        <f>Tabla20[[#This Row],[cedula]]&amp;Tabla20[[#This Row],[ctapresup]]</f>
        <v>040000915222.1.1.1.01</v>
      </c>
      <c r="E885" s="38" t="s">
        <v>2372</v>
      </c>
      <c r="F885" s="38" t="str">
        <f>_xlfn.XLOOKUP(Tabla20[[#This Row],[cedula]],TMODELO[Numero Documento],TMODELO[Empleado])</f>
        <v>GERARDO MENDOLY VOLQUEZ LIRIANO</v>
      </c>
      <c r="G885" s="38" t="str">
        <f>_xlfn.XLOOKUP(Tabla20[[#This Row],[cedula]],TMODELO[Numero Documento],TMODELO[Cargo])</f>
        <v>VIGILANTE</v>
      </c>
      <c r="H885" s="38" t="str">
        <f>_xlfn.XLOOKUP(Tabla20[[#This Row],[cedula]],TMODELO[Numero Documento],TMODELO[Lugar Funciones])</f>
        <v>DIRECCION NACIONAL DE PATRIMONIO MONUMENTAL</v>
      </c>
      <c r="I885" s="45" t="str">
        <f>_xlfn.XLOOKUP(Tabla20[[#This Row],[cedula]],TCARRERA[CEDULA],TCARRERA[CATEGORIA DEL SERVIDOR],"")</f>
        <v/>
      </c>
      <c r="J885" s="45" t="str">
        <f>Tabla20[[#This Row],[TIPO]]</f>
        <v>FIJO</v>
      </c>
      <c r="K88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5" s="24" t="str">
        <f>IF(Tabla20[[#This Row],[CARRERA]]="CARRERA ADMINISTRATIVA",Tabla20[[#This Row],[CARRERA]],Tabla20[[#This Row],[STATUS]])</f>
        <v>ESTATUTO SIMPLIFICADO</v>
      </c>
      <c r="M885" s="35" t="str">
        <f>IF(Tabla20[[#This Row],[TIPO]]="Temporales",_xlfn.XLOOKUP(Tabla20[[#This Row],[NOMBRE Y APELLIDO]],TFECHAS[NOMBRE Y APELLIDO],TFECHAS[DESDE]),"")</f>
        <v/>
      </c>
      <c r="N885" s="35" t="str">
        <f>IF(Tabla20[[#This Row],[TIPO]]="Temporales",_xlfn.XLOOKUP(Tabla20[[#This Row],[NOMBRE Y APELLIDO]],TFECHAS[NOMBRE Y APELLIDO],TFECHAS[HASTA]),"")</f>
        <v/>
      </c>
      <c r="O885" s="39">
        <f>_xlfn.XLOOKUP(Tabla20[[#This Row],[COD]],TMES[COD],TMES[sbruto])</f>
        <v>20000</v>
      </c>
      <c r="P885" s="44">
        <f>_xlfn.XLOOKUP(Tabla20[[#This Row],[COD]],TMES[COD],TMES[ISR])</f>
        <v>0</v>
      </c>
      <c r="Q885" s="40">
        <f>_xlfn.XLOOKUP(Tabla20[[#This Row],[COD]],TMES[COD],TMES[SFS])</f>
        <v>608</v>
      </c>
      <c r="R885" s="40">
        <f>_xlfn.XLOOKUP(Tabla20[[#This Row],[COD]],TMES[COD],TMES[AFP])</f>
        <v>574</v>
      </c>
      <c r="S885" s="40">
        <f>Tabla20[[#This Row],[sbruto]]-SUM(Tabla20[[#This Row],[ISR]:[AFP]])-Tabla20[[#This Row],[sneto]]</f>
        <v>25</v>
      </c>
      <c r="T885" s="40">
        <f>_xlfn.XLOOKUP(Tabla20[[#This Row],[COD]],TMES[COD],TMES[sneto])</f>
        <v>18793</v>
      </c>
      <c r="U885" s="28" t="str">
        <f>_xlfn.XLOOKUP(Tabla20[[#This Row],[cedula]],Tabla11[Numero Documento],Tabla11[GEN])</f>
        <v>M</v>
      </c>
      <c r="V885" s="29" t="str">
        <f>_xlfn.XLOOKUP(Tabla20[[#This Row],[cedula]],TMODELO[Numero Documento],TMODELO[Lugar Funciones Codigo])</f>
        <v>01.83.03.03</v>
      </c>
    </row>
    <row r="886" spans="1:22" hidden="1">
      <c r="A886" s="38" t="s">
        <v>3052</v>
      </c>
      <c r="B886" s="38" t="s">
        <v>11</v>
      </c>
      <c r="C886" s="38" t="s">
        <v>3091</v>
      </c>
      <c r="D886" s="38" t="str">
        <f>Tabla20[[#This Row],[cedula]]&amp;Tabla20[[#This Row],[ctapresup]]</f>
        <v>040001249432.1.1.1.01</v>
      </c>
      <c r="E886" s="38" t="s">
        <v>2445</v>
      </c>
      <c r="F886" s="38" t="str">
        <f>_xlfn.XLOOKUP(Tabla20[[#This Row],[cedula]],TMODELO[Numero Documento],TMODELO[Empleado])</f>
        <v>MARIA EMMA FERNANDEZ PERALTA</v>
      </c>
      <c r="G886" s="38" t="str">
        <f>_xlfn.XLOOKUP(Tabla20[[#This Row],[cedula]],TMODELO[Numero Documento],TMODELO[Cargo])</f>
        <v>CONSERJE</v>
      </c>
      <c r="H886" s="38" t="str">
        <f>_xlfn.XLOOKUP(Tabla20[[#This Row],[cedula]],TMODELO[Numero Documento],TMODELO[Lugar Funciones])</f>
        <v>DIRECCION NACIONAL DE PATRIMONIO MONUMENTAL</v>
      </c>
      <c r="I886" s="45" t="str">
        <f>_xlfn.XLOOKUP(Tabla20[[#This Row],[cedula]],TCARRERA[CEDULA],TCARRERA[CATEGORIA DEL SERVIDOR],"")</f>
        <v/>
      </c>
      <c r="J886" s="45" t="str">
        <f>Tabla20[[#This Row],[TIPO]]</f>
        <v>FIJO</v>
      </c>
      <c r="K88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6" s="24" t="str">
        <f>IF(Tabla20[[#This Row],[CARRERA]]="CARRERA ADMINISTRATIVA",Tabla20[[#This Row],[CARRERA]],Tabla20[[#This Row],[STATUS]])</f>
        <v>ESTATUTO SIMPLIFICADO</v>
      </c>
      <c r="M886" s="35" t="str">
        <f>IF(Tabla20[[#This Row],[TIPO]]="Temporales",_xlfn.XLOOKUP(Tabla20[[#This Row],[NOMBRE Y APELLIDO]],TFECHAS[NOMBRE Y APELLIDO],TFECHAS[DESDE]),"")</f>
        <v/>
      </c>
      <c r="N886" s="35" t="str">
        <f>IF(Tabla20[[#This Row],[TIPO]]="Temporales",_xlfn.XLOOKUP(Tabla20[[#This Row],[NOMBRE Y APELLIDO]],TFECHAS[NOMBRE Y APELLIDO],TFECHAS[HASTA]),"")</f>
        <v/>
      </c>
      <c r="O886" s="39">
        <f>_xlfn.XLOOKUP(Tabla20[[#This Row],[COD]],TMES[COD],TMES[sbruto])</f>
        <v>20000</v>
      </c>
      <c r="P886" s="44">
        <f>_xlfn.XLOOKUP(Tabla20[[#This Row],[COD]],TMES[COD],TMES[ISR])</f>
        <v>0</v>
      </c>
      <c r="Q886" s="40">
        <f>_xlfn.XLOOKUP(Tabla20[[#This Row],[COD]],TMES[COD],TMES[SFS])</f>
        <v>608</v>
      </c>
      <c r="R886" s="40">
        <f>_xlfn.XLOOKUP(Tabla20[[#This Row],[COD]],TMES[COD],TMES[AFP])</f>
        <v>574</v>
      </c>
      <c r="S886" s="40">
        <f>Tabla20[[#This Row],[sbruto]]-SUM(Tabla20[[#This Row],[ISR]:[AFP]])-Tabla20[[#This Row],[sneto]]</f>
        <v>25</v>
      </c>
      <c r="T886" s="40">
        <f>_xlfn.XLOOKUP(Tabla20[[#This Row],[COD]],TMES[COD],TMES[sneto])</f>
        <v>18793</v>
      </c>
      <c r="U886" s="28" t="str">
        <f>_xlfn.XLOOKUP(Tabla20[[#This Row],[cedula]],Tabla11[Numero Documento],Tabla11[GEN])</f>
        <v>F</v>
      </c>
      <c r="V886" s="29" t="str">
        <f>_xlfn.XLOOKUP(Tabla20[[#This Row],[cedula]],TMODELO[Numero Documento],TMODELO[Lugar Funciones Codigo])</f>
        <v>01.83.03.03</v>
      </c>
    </row>
    <row r="887" spans="1:22" hidden="1">
      <c r="A887" s="38" t="s">
        <v>3052</v>
      </c>
      <c r="B887" s="38" t="s">
        <v>11</v>
      </c>
      <c r="C887" s="38" t="s">
        <v>3091</v>
      </c>
      <c r="D887" s="38" t="str">
        <f>Tabla20[[#This Row],[cedula]]&amp;Tabla20[[#This Row],[ctapresup]]</f>
        <v>040000160162.1.1.1.01</v>
      </c>
      <c r="E887" s="38" t="s">
        <v>2480</v>
      </c>
      <c r="F887" s="38" t="str">
        <f>_xlfn.XLOOKUP(Tabla20[[#This Row],[cedula]],TMODELO[Numero Documento],TMODELO[Empleado])</f>
        <v>RAFAEL GARCIA</v>
      </c>
      <c r="G887" s="38" t="str">
        <f>_xlfn.XLOOKUP(Tabla20[[#This Row],[cedula]],TMODELO[Numero Documento],TMODELO[Cargo])</f>
        <v>JARDINERO (A)</v>
      </c>
      <c r="H887" s="38" t="str">
        <f>_xlfn.XLOOKUP(Tabla20[[#This Row],[cedula]],TMODELO[Numero Documento],TMODELO[Lugar Funciones])</f>
        <v>DIRECCION NACIONAL DE PATRIMONIO MONUMENTAL</v>
      </c>
      <c r="I887" s="45" t="str">
        <f>_xlfn.XLOOKUP(Tabla20[[#This Row],[cedula]],TCARRERA[CEDULA],TCARRERA[CATEGORIA DEL SERVIDOR],"")</f>
        <v/>
      </c>
      <c r="J887" s="45" t="str">
        <f>Tabla20[[#This Row],[TIPO]]</f>
        <v>FIJO</v>
      </c>
      <c r="K88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7" s="24" t="str">
        <f>IF(Tabla20[[#This Row],[CARRERA]]="CARRERA ADMINISTRATIVA",Tabla20[[#This Row],[CARRERA]],Tabla20[[#This Row],[STATUS]])</f>
        <v>ESTATUTO SIMPLIFICADO</v>
      </c>
      <c r="M887" s="35" t="str">
        <f>IF(Tabla20[[#This Row],[TIPO]]="Temporales",_xlfn.XLOOKUP(Tabla20[[#This Row],[NOMBRE Y APELLIDO]],TFECHAS[NOMBRE Y APELLIDO],TFECHAS[DESDE]),"")</f>
        <v/>
      </c>
      <c r="N887" s="35" t="str">
        <f>IF(Tabla20[[#This Row],[TIPO]]="Temporales",_xlfn.XLOOKUP(Tabla20[[#This Row],[NOMBRE Y APELLIDO]],TFECHAS[NOMBRE Y APELLIDO],TFECHAS[HASTA]),"")</f>
        <v/>
      </c>
      <c r="O887" s="39">
        <f>_xlfn.XLOOKUP(Tabla20[[#This Row],[COD]],TMES[COD],TMES[sbruto])</f>
        <v>20000</v>
      </c>
      <c r="P887" s="44">
        <f>_xlfn.XLOOKUP(Tabla20[[#This Row],[COD]],TMES[COD],TMES[ISR])</f>
        <v>0</v>
      </c>
      <c r="Q887" s="40">
        <f>_xlfn.XLOOKUP(Tabla20[[#This Row],[COD]],TMES[COD],TMES[SFS])</f>
        <v>608</v>
      </c>
      <c r="R887" s="40">
        <f>_xlfn.XLOOKUP(Tabla20[[#This Row],[COD]],TMES[COD],TMES[AFP])</f>
        <v>574</v>
      </c>
      <c r="S887" s="40">
        <f>Tabla20[[#This Row],[sbruto]]-SUM(Tabla20[[#This Row],[ISR]:[AFP]])-Tabla20[[#This Row],[sneto]]</f>
        <v>25</v>
      </c>
      <c r="T887" s="40">
        <f>_xlfn.XLOOKUP(Tabla20[[#This Row],[COD]],TMES[COD],TMES[sneto])</f>
        <v>18793</v>
      </c>
      <c r="U887" s="28" t="str">
        <f>_xlfn.XLOOKUP(Tabla20[[#This Row],[cedula]],Tabla11[Numero Documento],Tabla11[GEN])</f>
        <v>M</v>
      </c>
      <c r="V887" s="29" t="str">
        <f>_xlfn.XLOOKUP(Tabla20[[#This Row],[cedula]],TMODELO[Numero Documento],TMODELO[Lugar Funciones Codigo])</f>
        <v>01.83.03.03</v>
      </c>
    </row>
    <row r="888" spans="1:22" hidden="1">
      <c r="A888" s="38" t="s">
        <v>3052</v>
      </c>
      <c r="B888" s="38" t="s">
        <v>11</v>
      </c>
      <c r="C888" s="38" t="s">
        <v>3091</v>
      </c>
      <c r="D888" s="38" t="str">
        <f>Tabla20[[#This Row],[cedula]]&amp;Tabla20[[#This Row],[ctapresup]]</f>
        <v>402104249622.1.1.1.01</v>
      </c>
      <c r="E888" s="38" t="s">
        <v>2485</v>
      </c>
      <c r="F888" s="38" t="str">
        <f>_xlfn.XLOOKUP(Tabla20[[#This Row],[cedula]],TMODELO[Numero Documento],TMODELO[Empleado])</f>
        <v>REBECA PEÑA VILLAMAN</v>
      </c>
      <c r="G888" s="38" t="str">
        <f>_xlfn.XLOOKUP(Tabla20[[#This Row],[cedula]],TMODELO[Numero Documento],TMODELO[Cargo])</f>
        <v>VIGILANTE DE SALA</v>
      </c>
      <c r="H888" s="38" t="str">
        <f>_xlfn.XLOOKUP(Tabla20[[#This Row],[cedula]],TMODELO[Numero Documento],TMODELO[Lugar Funciones])</f>
        <v>DIRECCION NACIONAL DE PATRIMONIO MONUMENTAL</v>
      </c>
      <c r="I888" s="45" t="str">
        <f>_xlfn.XLOOKUP(Tabla20[[#This Row],[cedula]],TCARRERA[CEDULA],TCARRERA[CATEGORIA DEL SERVIDOR],"")</f>
        <v/>
      </c>
      <c r="J888" s="45" t="str">
        <f>Tabla20[[#This Row],[TIPO]]</f>
        <v>FIJO</v>
      </c>
      <c r="K88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88" s="31" t="str">
        <f>IF(Tabla20[[#This Row],[CARRERA]]="CARRERA ADMINISTRATIVA",Tabla20[[#This Row],[CARRERA]],Tabla20[[#This Row],[STATUS]])</f>
        <v>FIJO</v>
      </c>
      <c r="M888" s="34" t="str">
        <f>IF(Tabla20[[#This Row],[TIPO]]="Temporales",_xlfn.XLOOKUP(Tabla20[[#This Row],[NOMBRE Y APELLIDO]],TFECHAS[NOMBRE Y APELLIDO],TFECHAS[DESDE]),"")</f>
        <v/>
      </c>
      <c r="N888" s="34" t="str">
        <f>IF(Tabla20[[#This Row],[TIPO]]="Temporales",_xlfn.XLOOKUP(Tabla20[[#This Row],[NOMBRE Y APELLIDO]],TFECHAS[NOMBRE Y APELLIDO],TFECHAS[HASTA]),"")</f>
        <v/>
      </c>
      <c r="O888" s="39">
        <f>_xlfn.XLOOKUP(Tabla20[[#This Row],[COD]],TMES[COD],TMES[sbruto])</f>
        <v>20000</v>
      </c>
      <c r="P888" s="41">
        <f>_xlfn.XLOOKUP(Tabla20[[#This Row],[COD]],TMES[COD],TMES[ISR])</f>
        <v>0</v>
      </c>
      <c r="Q888" s="40">
        <f>_xlfn.XLOOKUP(Tabla20[[#This Row],[COD]],TMES[COD],TMES[SFS])</f>
        <v>608</v>
      </c>
      <c r="R888" s="40">
        <f>_xlfn.XLOOKUP(Tabla20[[#This Row],[COD]],TMES[COD],TMES[AFP])</f>
        <v>574</v>
      </c>
      <c r="S888" s="40">
        <f>Tabla20[[#This Row],[sbruto]]-SUM(Tabla20[[#This Row],[ISR]:[AFP]])-Tabla20[[#This Row],[sneto]]</f>
        <v>25</v>
      </c>
      <c r="T888" s="40">
        <f>_xlfn.XLOOKUP(Tabla20[[#This Row],[COD]],TMES[COD],TMES[sneto])</f>
        <v>18793</v>
      </c>
      <c r="U888" s="28" t="str">
        <f>_xlfn.XLOOKUP(Tabla20[[#This Row],[cedula]],Tabla11[Numero Documento],Tabla11[GEN])</f>
        <v>F</v>
      </c>
      <c r="V888" s="29" t="str">
        <f>_xlfn.XLOOKUP(Tabla20[[#This Row],[cedula]],TMODELO[Numero Documento],TMODELO[Lugar Funciones Codigo])</f>
        <v>01.83.03.03</v>
      </c>
    </row>
    <row r="889" spans="1:22" hidden="1">
      <c r="A889" s="38" t="s">
        <v>3052</v>
      </c>
      <c r="B889" s="38" t="s">
        <v>11</v>
      </c>
      <c r="C889" s="38" t="s">
        <v>3091</v>
      </c>
      <c r="D889" s="38" t="str">
        <f>Tabla20[[#This Row],[cedula]]&amp;Tabla20[[#This Row],[ctapresup]]</f>
        <v>040001384302.1.1.1.01</v>
      </c>
      <c r="E889" s="38" t="s">
        <v>2493</v>
      </c>
      <c r="F889" s="38" t="str">
        <f>_xlfn.XLOOKUP(Tabla20[[#This Row],[cedula]],TMODELO[Numero Documento],TMODELO[Empleado])</f>
        <v>RONI BAQUERO</v>
      </c>
      <c r="G889" s="38" t="str">
        <f>_xlfn.XLOOKUP(Tabla20[[#This Row],[cedula]],TMODELO[Numero Documento],TMODELO[Cargo])</f>
        <v>VIGILANTE</v>
      </c>
      <c r="H889" s="38" t="str">
        <f>_xlfn.XLOOKUP(Tabla20[[#This Row],[cedula]],TMODELO[Numero Documento],TMODELO[Lugar Funciones])</f>
        <v>DIRECCION NACIONAL DE PATRIMONIO MONUMENTAL</v>
      </c>
      <c r="I889" s="45" t="str">
        <f>_xlfn.XLOOKUP(Tabla20[[#This Row],[cedula]],TCARRERA[CEDULA],TCARRERA[CATEGORIA DEL SERVIDOR],"")</f>
        <v/>
      </c>
      <c r="J889" s="45" t="str">
        <f>Tabla20[[#This Row],[TIPO]]</f>
        <v>FIJO</v>
      </c>
      <c r="K88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9" s="24" t="str">
        <f>IF(Tabla20[[#This Row],[CARRERA]]="CARRERA ADMINISTRATIVA",Tabla20[[#This Row],[CARRERA]],Tabla20[[#This Row],[STATUS]])</f>
        <v>ESTATUTO SIMPLIFICADO</v>
      </c>
      <c r="M889" s="35" t="str">
        <f>IF(Tabla20[[#This Row],[TIPO]]="Temporales",_xlfn.XLOOKUP(Tabla20[[#This Row],[NOMBRE Y APELLIDO]],TFECHAS[NOMBRE Y APELLIDO],TFECHAS[DESDE]),"")</f>
        <v/>
      </c>
      <c r="N889" s="35" t="str">
        <f>IF(Tabla20[[#This Row],[TIPO]]="Temporales",_xlfn.XLOOKUP(Tabla20[[#This Row],[NOMBRE Y APELLIDO]],TFECHAS[NOMBRE Y APELLIDO],TFECHAS[HASTA]),"")</f>
        <v/>
      </c>
      <c r="O889" s="39">
        <f>_xlfn.XLOOKUP(Tabla20[[#This Row],[COD]],TMES[COD],TMES[sbruto])</f>
        <v>20000</v>
      </c>
      <c r="P889" s="41">
        <f>_xlfn.XLOOKUP(Tabla20[[#This Row],[COD]],TMES[COD],TMES[ISR])</f>
        <v>0</v>
      </c>
      <c r="Q889" s="40">
        <f>_xlfn.XLOOKUP(Tabla20[[#This Row],[COD]],TMES[COD],TMES[SFS])</f>
        <v>608</v>
      </c>
      <c r="R889" s="40">
        <f>_xlfn.XLOOKUP(Tabla20[[#This Row],[COD]],TMES[COD],TMES[AFP])</f>
        <v>574</v>
      </c>
      <c r="S889" s="40">
        <f>Tabla20[[#This Row],[sbruto]]-SUM(Tabla20[[#This Row],[ISR]:[AFP]])-Tabla20[[#This Row],[sneto]]</f>
        <v>25</v>
      </c>
      <c r="T889" s="40">
        <f>_xlfn.XLOOKUP(Tabla20[[#This Row],[COD]],TMES[COD],TMES[sneto])</f>
        <v>18793</v>
      </c>
      <c r="U889" s="28" t="str">
        <f>_xlfn.XLOOKUP(Tabla20[[#This Row],[cedula]],Tabla11[Numero Documento],Tabla11[GEN])</f>
        <v>M</v>
      </c>
      <c r="V889" s="29" t="str">
        <f>_xlfn.XLOOKUP(Tabla20[[#This Row],[cedula]],TMODELO[Numero Documento],TMODELO[Lugar Funciones Codigo])</f>
        <v>01.83.03.03</v>
      </c>
    </row>
    <row r="890" spans="1:22" hidden="1">
      <c r="A890" s="38" t="s">
        <v>3052</v>
      </c>
      <c r="B890" s="38" t="s">
        <v>11</v>
      </c>
      <c r="C890" s="38" t="s">
        <v>3091</v>
      </c>
      <c r="D890" s="38" t="str">
        <f>Tabla20[[#This Row],[cedula]]&amp;Tabla20[[#This Row],[ctapresup]]</f>
        <v>013002557242.1.1.1.01</v>
      </c>
      <c r="E890" s="38" t="s">
        <v>2333</v>
      </c>
      <c r="F890" s="38" t="str">
        <f>_xlfn.XLOOKUP(Tabla20[[#This Row],[cedula]],TMODELO[Numero Documento],TMODELO[Empleado])</f>
        <v>DANNY OLIVO TEJEDA CESE</v>
      </c>
      <c r="G890" s="38" t="str">
        <f>_xlfn.XLOOKUP(Tabla20[[#This Row],[cedula]],TMODELO[Numero Documento],TMODELO[Cargo])</f>
        <v>VIGILANTE</v>
      </c>
      <c r="H890" s="38" t="str">
        <f>_xlfn.XLOOKUP(Tabla20[[#This Row],[cedula]],TMODELO[Numero Documento],TMODELO[Lugar Funciones])</f>
        <v>DIRECCION NACIONAL DE PATRIMONIO MONUMENTAL</v>
      </c>
      <c r="I890" s="45" t="str">
        <f>_xlfn.XLOOKUP(Tabla20[[#This Row],[cedula]],TCARRERA[CEDULA],TCARRERA[CATEGORIA DEL SERVIDOR],"")</f>
        <v/>
      </c>
      <c r="J890" s="45" t="str">
        <f>Tabla20[[#This Row],[TIPO]]</f>
        <v>FIJO</v>
      </c>
      <c r="K89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0" s="24" t="str">
        <f>IF(Tabla20[[#This Row],[CARRERA]]="CARRERA ADMINISTRATIVA",Tabla20[[#This Row],[CARRERA]],Tabla20[[#This Row],[STATUS]])</f>
        <v>ESTATUTO SIMPLIFICADO</v>
      </c>
      <c r="M890" s="35" t="str">
        <f>IF(Tabla20[[#This Row],[TIPO]]="Temporales",_xlfn.XLOOKUP(Tabla20[[#This Row],[NOMBRE Y APELLIDO]],TFECHAS[NOMBRE Y APELLIDO],TFECHAS[DESDE]),"")</f>
        <v/>
      </c>
      <c r="N890" s="35" t="str">
        <f>IF(Tabla20[[#This Row],[TIPO]]="Temporales",_xlfn.XLOOKUP(Tabla20[[#This Row],[NOMBRE Y APELLIDO]],TFECHAS[NOMBRE Y APELLIDO],TFECHAS[HASTA]),"")</f>
        <v/>
      </c>
      <c r="O890" s="39">
        <f>_xlfn.XLOOKUP(Tabla20[[#This Row],[COD]],TMES[COD],TMES[sbruto])</f>
        <v>16500</v>
      </c>
      <c r="P890" s="44">
        <f>_xlfn.XLOOKUP(Tabla20[[#This Row],[COD]],TMES[COD],TMES[ISR])</f>
        <v>0</v>
      </c>
      <c r="Q890" s="40">
        <f>_xlfn.XLOOKUP(Tabla20[[#This Row],[COD]],TMES[COD],TMES[SFS])</f>
        <v>501.6</v>
      </c>
      <c r="R890" s="40">
        <f>_xlfn.XLOOKUP(Tabla20[[#This Row],[COD]],TMES[COD],TMES[AFP])</f>
        <v>473.55</v>
      </c>
      <c r="S890" s="40">
        <f>Tabla20[[#This Row],[sbruto]]-SUM(Tabla20[[#This Row],[ISR]:[AFP]])-Tabla20[[#This Row],[sneto]]</f>
        <v>25</v>
      </c>
      <c r="T890" s="40">
        <f>_xlfn.XLOOKUP(Tabla20[[#This Row],[COD]],TMES[COD],TMES[sneto])</f>
        <v>15499.85</v>
      </c>
      <c r="U890" s="28" t="str">
        <f>_xlfn.XLOOKUP(Tabla20[[#This Row],[cedula]],Tabla11[Numero Documento],Tabla11[GEN])</f>
        <v>M</v>
      </c>
      <c r="V890" s="29" t="str">
        <f>_xlfn.XLOOKUP(Tabla20[[#This Row],[cedula]],TMODELO[Numero Documento],TMODELO[Lugar Funciones Codigo])</f>
        <v>01.83.03.03</v>
      </c>
    </row>
    <row r="891" spans="1:22" hidden="1">
      <c r="A891" s="38" t="s">
        <v>3052</v>
      </c>
      <c r="B891" s="38" t="s">
        <v>11</v>
      </c>
      <c r="C891" s="38" t="s">
        <v>3091</v>
      </c>
      <c r="D891" s="38" t="str">
        <f>Tabla20[[#This Row],[cedula]]&amp;Tabla20[[#This Row],[ctapresup]]</f>
        <v>002012606272.1.1.1.01</v>
      </c>
      <c r="E891" s="38" t="s">
        <v>2393</v>
      </c>
      <c r="F891" s="38" t="str">
        <f>_xlfn.XLOOKUP(Tabla20[[#This Row],[cedula]],TMODELO[Numero Documento],TMODELO[Empleado])</f>
        <v>JORGE RICHARSON MEDINA</v>
      </c>
      <c r="G891" s="38" t="str">
        <f>_xlfn.XLOOKUP(Tabla20[[#This Row],[cedula]],TMODELO[Numero Documento],TMODELO[Cargo])</f>
        <v>VIGILANTE</v>
      </c>
      <c r="H891" s="38" t="str">
        <f>_xlfn.XLOOKUP(Tabla20[[#This Row],[cedula]],TMODELO[Numero Documento],TMODELO[Lugar Funciones])</f>
        <v>DIRECCION NACIONAL DE PATRIMONIO MONUMENTAL</v>
      </c>
      <c r="I891" s="45" t="str">
        <f>_xlfn.XLOOKUP(Tabla20[[#This Row],[cedula]],TCARRERA[CEDULA],TCARRERA[CATEGORIA DEL SERVIDOR],"")</f>
        <v/>
      </c>
      <c r="J891" s="45" t="str">
        <f>Tabla20[[#This Row],[TIPO]]</f>
        <v>FIJO</v>
      </c>
      <c r="K89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1" s="24" t="str">
        <f>IF(Tabla20[[#This Row],[CARRERA]]="CARRERA ADMINISTRATIVA",Tabla20[[#This Row],[CARRERA]],Tabla20[[#This Row],[STATUS]])</f>
        <v>ESTATUTO SIMPLIFICADO</v>
      </c>
      <c r="M891" s="35" t="str">
        <f>IF(Tabla20[[#This Row],[TIPO]]="Temporales",_xlfn.XLOOKUP(Tabla20[[#This Row],[NOMBRE Y APELLIDO]],TFECHAS[NOMBRE Y APELLIDO],TFECHAS[DESDE]),"")</f>
        <v/>
      </c>
      <c r="N891" s="35" t="str">
        <f>IF(Tabla20[[#This Row],[TIPO]]="Temporales",_xlfn.XLOOKUP(Tabla20[[#This Row],[NOMBRE Y APELLIDO]],TFECHAS[NOMBRE Y APELLIDO],TFECHAS[HASTA]),"")</f>
        <v/>
      </c>
      <c r="O891" s="39">
        <f>_xlfn.XLOOKUP(Tabla20[[#This Row],[COD]],TMES[COD],TMES[sbruto])</f>
        <v>16500</v>
      </c>
      <c r="P891" s="44">
        <f>_xlfn.XLOOKUP(Tabla20[[#This Row],[COD]],TMES[COD],TMES[ISR])</f>
        <v>0</v>
      </c>
      <c r="Q891" s="40">
        <f>_xlfn.XLOOKUP(Tabla20[[#This Row],[COD]],TMES[COD],TMES[SFS])</f>
        <v>501.6</v>
      </c>
      <c r="R891" s="40">
        <f>_xlfn.XLOOKUP(Tabla20[[#This Row],[COD]],TMES[COD],TMES[AFP])</f>
        <v>473.55</v>
      </c>
      <c r="S891" s="40">
        <f>Tabla20[[#This Row],[sbruto]]-SUM(Tabla20[[#This Row],[ISR]:[AFP]])-Tabla20[[#This Row],[sneto]]</f>
        <v>6530.7900000000009</v>
      </c>
      <c r="T891" s="40">
        <f>_xlfn.XLOOKUP(Tabla20[[#This Row],[COD]],TMES[COD],TMES[sneto])</f>
        <v>8994.06</v>
      </c>
      <c r="U891" s="28" t="str">
        <f>_xlfn.XLOOKUP(Tabla20[[#This Row],[cedula]],Tabla11[Numero Documento],Tabla11[GEN])</f>
        <v>M</v>
      </c>
      <c r="V891" s="29" t="str">
        <f>_xlfn.XLOOKUP(Tabla20[[#This Row],[cedula]],TMODELO[Numero Documento],TMODELO[Lugar Funciones Codigo])</f>
        <v>01.83.03.03</v>
      </c>
    </row>
    <row r="892" spans="1:22" hidden="1">
      <c r="A892" s="38" t="s">
        <v>3052</v>
      </c>
      <c r="B892" s="38" t="s">
        <v>11</v>
      </c>
      <c r="C892" s="38" t="s">
        <v>3091</v>
      </c>
      <c r="D892" s="38" t="str">
        <f>Tabla20[[#This Row],[cedula]]&amp;Tabla20[[#This Row],[ctapresup]]</f>
        <v>001142226562.1.1.1.01</v>
      </c>
      <c r="E892" s="38" t="s">
        <v>2397</v>
      </c>
      <c r="F892" s="38" t="str">
        <f>_xlfn.XLOOKUP(Tabla20[[#This Row],[cedula]],TMODELO[Numero Documento],TMODELO[Empleado])</f>
        <v>JOSE DIOLQUIS EVANGELISTA RAMIREZ</v>
      </c>
      <c r="G892" s="38" t="str">
        <f>_xlfn.XLOOKUP(Tabla20[[#This Row],[cedula]],TMODELO[Numero Documento],TMODELO[Cargo])</f>
        <v>VIGILANTE</v>
      </c>
      <c r="H892" s="38" t="str">
        <f>_xlfn.XLOOKUP(Tabla20[[#This Row],[cedula]],TMODELO[Numero Documento],TMODELO[Lugar Funciones])</f>
        <v>DIRECCION NACIONAL DE PATRIMONIO MONUMENTAL</v>
      </c>
      <c r="I892" s="45" t="str">
        <f>_xlfn.XLOOKUP(Tabla20[[#This Row],[cedula]],TCARRERA[CEDULA],TCARRERA[CATEGORIA DEL SERVIDOR],"")</f>
        <v/>
      </c>
      <c r="J892" s="45" t="str">
        <f>Tabla20[[#This Row],[TIPO]]</f>
        <v>FIJO</v>
      </c>
      <c r="K89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2" s="24" t="str">
        <f>IF(Tabla20[[#This Row],[CARRERA]]="CARRERA ADMINISTRATIVA",Tabla20[[#This Row],[CARRERA]],Tabla20[[#This Row],[STATUS]])</f>
        <v>ESTATUTO SIMPLIFICADO</v>
      </c>
      <c r="M892" s="35" t="str">
        <f>IF(Tabla20[[#This Row],[TIPO]]="Temporales",_xlfn.XLOOKUP(Tabla20[[#This Row],[NOMBRE Y APELLIDO]],TFECHAS[NOMBRE Y APELLIDO],TFECHAS[DESDE]),"")</f>
        <v/>
      </c>
      <c r="N892" s="35" t="str">
        <f>IF(Tabla20[[#This Row],[TIPO]]="Temporales",_xlfn.XLOOKUP(Tabla20[[#This Row],[NOMBRE Y APELLIDO]],TFECHAS[NOMBRE Y APELLIDO],TFECHAS[HASTA]),"")</f>
        <v/>
      </c>
      <c r="O892" s="39">
        <f>_xlfn.XLOOKUP(Tabla20[[#This Row],[COD]],TMES[COD],TMES[sbruto])</f>
        <v>16500</v>
      </c>
      <c r="P892" s="44">
        <f>_xlfn.XLOOKUP(Tabla20[[#This Row],[COD]],TMES[COD],TMES[ISR])</f>
        <v>0</v>
      </c>
      <c r="Q892" s="42">
        <f>_xlfn.XLOOKUP(Tabla20[[#This Row],[COD]],TMES[COD],TMES[SFS])</f>
        <v>501.6</v>
      </c>
      <c r="R892" s="42">
        <f>_xlfn.XLOOKUP(Tabla20[[#This Row],[COD]],TMES[COD],TMES[AFP])</f>
        <v>473.55</v>
      </c>
      <c r="S892" s="40">
        <f>Tabla20[[#This Row],[sbruto]]-SUM(Tabla20[[#This Row],[ISR]:[AFP]])-Tabla20[[#This Row],[sneto]]</f>
        <v>9331</v>
      </c>
      <c r="T892" s="42">
        <f>_xlfn.XLOOKUP(Tabla20[[#This Row],[COD]],TMES[COD],TMES[sneto])</f>
        <v>6193.85</v>
      </c>
      <c r="U892" s="28" t="str">
        <f>_xlfn.XLOOKUP(Tabla20[[#This Row],[cedula]],Tabla11[Numero Documento],Tabla11[GEN])</f>
        <v>M</v>
      </c>
      <c r="V892" s="29" t="str">
        <f>_xlfn.XLOOKUP(Tabla20[[#This Row],[cedula]],TMODELO[Numero Documento],TMODELO[Lugar Funciones Codigo])</f>
        <v>01.83.03.03</v>
      </c>
    </row>
    <row r="893" spans="1:22" hidden="1">
      <c r="A893" s="38" t="s">
        <v>3052</v>
      </c>
      <c r="B893" s="38" t="s">
        <v>11</v>
      </c>
      <c r="C893" s="38" t="s">
        <v>3091</v>
      </c>
      <c r="D893" s="38" t="str">
        <f>Tabla20[[#This Row],[cedula]]&amp;Tabla20[[#This Row],[ctapresup]]</f>
        <v>047013395272.1.1.1.01</v>
      </c>
      <c r="E893" s="38" t="s">
        <v>2403</v>
      </c>
      <c r="F893" s="38" t="str">
        <f>_xlfn.XLOOKUP(Tabla20[[#This Row],[cedula]],TMODELO[Numero Documento],TMODELO[Empleado])</f>
        <v>JOSE LUIS GRULLON BUENO</v>
      </c>
      <c r="G893" s="38" t="str">
        <f>_xlfn.XLOOKUP(Tabla20[[#This Row],[cedula]],TMODELO[Numero Documento],TMODELO[Cargo])</f>
        <v>VIGILANTE</v>
      </c>
      <c r="H893" s="38" t="str">
        <f>_xlfn.XLOOKUP(Tabla20[[#This Row],[cedula]],TMODELO[Numero Documento],TMODELO[Lugar Funciones])</f>
        <v>DIRECCION NACIONAL DE PATRIMONIO MONUMENTAL</v>
      </c>
      <c r="I893" s="45" t="str">
        <f>_xlfn.XLOOKUP(Tabla20[[#This Row],[cedula]],TCARRERA[CEDULA],TCARRERA[CATEGORIA DEL SERVIDOR],"")</f>
        <v/>
      </c>
      <c r="J893" s="45" t="str">
        <f>Tabla20[[#This Row],[TIPO]]</f>
        <v>FIJO</v>
      </c>
      <c r="K89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3" s="31" t="str">
        <f>IF(Tabla20[[#This Row],[CARRERA]]="CARRERA ADMINISTRATIVA",Tabla20[[#This Row],[CARRERA]],Tabla20[[#This Row],[STATUS]])</f>
        <v>ESTATUTO SIMPLIFICADO</v>
      </c>
      <c r="M893" s="34" t="str">
        <f>IF(Tabla20[[#This Row],[TIPO]]="Temporales",_xlfn.XLOOKUP(Tabla20[[#This Row],[NOMBRE Y APELLIDO]],TFECHAS[NOMBRE Y APELLIDO],TFECHAS[DESDE]),"")</f>
        <v/>
      </c>
      <c r="N893" s="34" t="str">
        <f>IF(Tabla20[[#This Row],[TIPO]]="Temporales",_xlfn.XLOOKUP(Tabla20[[#This Row],[NOMBRE Y APELLIDO]],TFECHAS[NOMBRE Y APELLIDO],TFECHAS[HASTA]),"")</f>
        <v/>
      </c>
      <c r="O893" s="39">
        <f>_xlfn.XLOOKUP(Tabla20[[#This Row],[COD]],TMES[COD],TMES[sbruto])</f>
        <v>16500</v>
      </c>
      <c r="P893" s="41">
        <f>_xlfn.XLOOKUP(Tabla20[[#This Row],[COD]],TMES[COD],TMES[ISR])</f>
        <v>0</v>
      </c>
      <c r="Q893" s="40">
        <f>_xlfn.XLOOKUP(Tabla20[[#This Row],[COD]],TMES[COD],TMES[SFS])</f>
        <v>501.6</v>
      </c>
      <c r="R893" s="40">
        <f>_xlfn.XLOOKUP(Tabla20[[#This Row],[COD]],TMES[COD],TMES[AFP])</f>
        <v>473.55</v>
      </c>
      <c r="S893" s="40">
        <f>Tabla20[[#This Row],[sbruto]]-SUM(Tabla20[[#This Row],[ISR]:[AFP]])-Tabla20[[#This Row],[sneto]]</f>
        <v>25</v>
      </c>
      <c r="T893" s="40">
        <f>_xlfn.XLOOKUP(Tabla20[[#This Row],[COD]],TMES[COD],TMES[sneto])</f>
        <v>15499.85</v>
      </c>
      <c r="U893" s="28" t="str">
        <f>_xlfn.XLOOKUP(Tabla20[[#This Row],[cedula]],Tabla11[Numero Documento],Tabla11[GEN])</f>
        <v>M</v>
      </c>
      <c r="V893" s="29" t="str">
        <f>_xlfn.XLOOKUP(Tabla20[[#This Row],[cedula]],TMODELO[Numero Documento],TMODELO[Lugar Funciones Codigo])</f>
        <v>01.83.03.03</v>
      </c>
    </row>
    <row r="894" spans="1:22" hidden="1">
      <c r="A894" s="38" t="s">
        <v>3052</v>
      </c>
      <c r="B894" s="38" t="s">
        <v>11</v>
      </c>
      <c r="C894" s="38" t="s">
        <v>3091</v>
      </c>
      <c r="D894" s="38" t="str">
        <f>Tabla20[[#This Row],[cedula]]&amp;Tabla20[[#This Row],[ctapresup]]</f>
        <v>001194611682.1.1.1.01</v>
      </c>
      <c r="E894" s="38" t="s">
        <v>2405</v>
      </c>
      <c r="F894" s="38" t="str">
        <f>_xlfn.XLOOKUP(Tabla20[[#This Row],[cedula]],TMODELO[Numero Documento],TMODELO[Empleado])</f>
        <v>JOSE MANUEL HERNANDEZ FRANCO</v>
      </c>
      <c r="G894" s="38" t="str">
        <f>_xlfn.XLOOKUP(Tabla20[[#This Row],[cedula]],TMODELO[Numero Documento],TMODELO[Cargo])</f>
        <v>VIGILANTE</v>
      </c>
      <c r="H894" s="38" t="str">
        <f>_xlfn.XLOOKUP(Tabla20[[#This Row],[cedula]],TMODELO[Numero Documento],TMODELO[Lugar Funciones])</f>
        <v>DIRECCION NACIONAL DE PATRIMONIO MONUMENTAL</v>
      </c>
      <c r="I894" s="45" t="str">
        <f>_xlfn.XLOOKUP(Tabla20[[#This Row],[cedula]],TCARRERA[CEDULA],TCARRERA[CATEGORIA DEL SERVIDOR],"")</f>
        <v/>
      </c>
      <c r="J894" s="45" t="str">
        <f>Tabla20[[#This Row],[TIPO]]</f>
        <v>FIJO</v>
      </c>
      <c r="K89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4" s="24" t="str">
        <f>IF(Tabla20[[#This Row],[CARRERA]]="CARRERA ADMINISTRATIVA",Tabla20[[#This Row],[CARRERA]],Tabla20[[#This Row],[STATUS]])</f>
        <v>ESTATUTO SIMPLIFICADO</v>
      </c>
      <c r="M894" s="35" t="str">
        <f>IF(Tabla20[[#This Row],[TIPO]]="Temporales",_xlfn.XLOOKUP(Tabla20[[#This Row],[NOMBRE Y APELLIDO]],TFECHAS[NOMBRE Y APELLIDO],TFECHAS[DESDE]),"")</f>
        <v/>
      </c>
      <c r="N894" s="35" t="str">
        <f>IF(Tabla20[[#This Row],[TIPO]]="Temporales",_xlfn.XLOOKUP(Tabla20[[#This Row],[NOMBRE Y APELLIDO]],TFECHAS[NOMBRE Y APELLIDO],TFECHAS[HASTA]),"")</f>
        <v/>
      </c>
      <c r="O894" s="39">
        <f>_xlfn.XLOOKUP(Tabla20[[#This Row],[COD]],TMES[COD],TMES[sbruto])</f>
        <v>16500</v>
      </c>
      <c r="P894" s="41">
        <f>_xlfn.XLOOKUP(Tabla20[[#This Row],[COD]],TMES[COD],TMES[ISR])</f>
        <v>0</v>
      </c>
      <c r="Q894" s="40">
        <f>_xlfn.XLOOKUP(Tabla20[[#This Row],[COD]],TMES[COD],TMES[SFS])</f>
        <v>501.6</v>
      </c>
      <c r="R894" s="40">
        <f>_xlfn.XLOOKUP(Tabla20[[#This Row],[COD]],TMES[COD],TMES[AFP])</f>
        <v>473.55</v>
      </c>
      <c r="S894" s="40">
        <f>Tabla20[[#This Row],[sbruto]]-SUM(Tabla20[[#This Row],[ISR]:[AFP]])-Tabla20[[#This Row],[sneto]]</f>
        <v>5571</v>
      </c>
      <c r="T894" s="40">
        <f>_xlfn.XLOOKUP(Tabla20[[#This Row],[COD]],TMES[COD],TMES[sneto])</f>
        <v>9953.85</v>
      </c>
      <c r="U894" s="28" t="str">
        <f>_xlfn.XLOOKUP(Tabla20[[#This Row],[cedula]],Tabla11[Numero Documento],Tabla11[GEN])</f>
        <v>M</v>
      </c>
      <c r="V894" s="29" t="str">
        <f>_xlfn.XLOOKUP(Tabla20[[#This Row],[cedula]],TMODELO[Numero Documento],TMODELO[Lugar Funciones Codigo])</f>
        <v>01.83.03.03</v>
      </c>
    </row>
    <row r="895" spans="1:22" hidden="1">
      <c r="A895" s="38" t="s">
        <v>3052</v>
      </c>
      <c r="B895" s="38" t="s">
        <v>11</v>
      </c>
      <c r="C895" s="38" t="s">
        <v>3091</v>
      </c>
      <c r="D895" s="38" t="str">
        <f>Tabla20[[#This Row],[cedula]]&amp;Tabla20[[#This Row],[ctapresup]]</f>
        <v>047016704832.1.1.1.01</v>
      </c>
      <c r="E895" s="38" t="s">
        <v>2416</v>
      </c>
      <c r="F895" s="38" t="str">
        <f>_xlfn.XLOOKUP(Tabla20[[#This Row],[cedula]],TMODELO[Numero Documento],TMODELO[Empleado])</f>
        <v>JUAN CARLOS MALDONADO COSTE</v>
      </c>
      <c r="G895" s="38" t="str">
        <f>_xlfn.XLOOKUP(Tabla20[[#This Row],[cedula]],TMODELO[Numero Documento],TMODELO[Cargo])</f>
        <v>VIGILANTE</v>
      </c>
      <c r="H895" s="38" t="str">
        <f>_xlfn.XLOOKUP(Tabla20[[#This Row],[cedula]],TMODELO[Numero Documento],TMODELO[Lugar Funciones])</f>
        <v>DIRECCION NACIONAL DE PATRIMONIO MONUMENTAL</v>
      </c>
      <c r="I895" s="45" t="str">
        <f>_xlfn.XLOOKUP(Tabla20[[#This Row],[cedula]],TCARRERA[CEDULA],TCARRERA[CATEGORIA DEL SERVIDOR],"")</f>
        <v/>
      </c>
      <c r="J895" s="45" t="str">
        <f>Tabla20[[#This Row],[TIPO]]</f>
        <v>FIJO</v>
      </c>
      <c r="K89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5" s="24" t="str">
        <f>IF(Tabla20[[#This Row],[CARRERA]]="CARRERA ADMINISTRATIVA",Tabla20[[#This Row],[CARRERA]],Tabla20[[#This Row],[STATUS]])</f>
        <v>ESTATUTO SIMPLIFICADO</v>
      </c>
      <c r="M895" s="35" t="str">
        <f>IF(Tabla20[[#This Row],[TIPO]]="Temporales",_xlfn.XLOOKUP(Tabla20[[#This Row],[NOMBRE Y APELLIDO]],TFECHAS[NOMBRE Y APELLIDO],TFECHAS[DESDE]),"")</f>
        <v/>
      </c>
      <c r="N895" s="35" t="str">
        <f>IF(Tabla20[[#This Row],[TIPO]]="Temporales",_xlfn.XLOOKUP(Tabla20[[#This Row],[NOMBRE Y APELLIDO]],TFECHAS[NOMBRE Y APELLIDO],TFECHAS[HASTA]),"")</f>
        <v/>
      </c>
      <c r="O895" s="39">
        <f>_xlfn.XLOOKUP(Tabla20[[#This Row],[COD]],TMES[COD],TMES[sbruto])</f>
        <v>16500</v>
      </c>
      <c r="P895" s="44">
        <f>_xlfn.XLOOKUP(Tabla20[[#This Row],[COD]],TMES[COD],TMES[ISR])</f>
        <v>0</v>
      </c>
      <c r="Q895" s="40">
        <f>_xlfn.XLOOKUP(Tabla20[[#This Row],[COD]],TMES[COD],TMES[SFS])</f>
        <v>501.6</v>
      </c>
      <c r="R895" s="40">
        <f>_xlfn.XLOOKUP(Tabla20[[#This Row],[COD]],TMES[COD],TMES[AFP])</f>
        <v>473.55</v>
      </c>
      <c r="S895" s="40">
        <f>Tabla20[[#This Row],[sbruto]]-SUM(Tabla20[[#This Row],[ISR]:[AFP]])-Tabla20[[#This Row],[sneto]]</f>
        <v>25</v>
      </c>
      <c r="T895" s="40">
        <f>_xlfn.XLOOKUP(Tabla20[[#This Row],[COD]],TMES[COD],TMES[sneto])</f>
        <v>15499.85</v>
      </c>
      <c r="U895" s="28" t="str">
        <f>_xlfn.XLOOKUP(Tabla20[[#This Row],[cedula]],Tabla11[Numero Documento],Tabla11[GEN])</f>
        <v>M</v>
      </c>
      <c r="V895" s="29" t="str">
        <f>_xlfn.XLOOKUP(Tabla20[[#This Row],[cedula]],TMODELO[Numero Documento],TMODELO[Lugar Funciones Codigo])</f>
        <v>01.83.03.03</v>
      </c>
    </row>
    <row r="896" spans="1:22" hidden="1">
      <c r="A896" s="38" t="s">
        <v>3052</v>
      </c>
      <c r="B896" s="38" t="s">
        <v>11</v>
      </c>
      <c r="C896" s="38" t="s">
        <v>3091</v>
      </c>
      <c r="D896" s="38" t="str">
        <f>Tabla20[[#This Row],[cedula]]&amp;Tabla20[[#This Row],[ctapresup]]</f>
        <v>001029497732.1.1.1.01</v>
      </c>
      <c r="E896" s="38" t="s">
        <v>2472</v>
      </c>
      <c r="F896" s="38" t="str">
        <f>_xlfn.XLOOKUP(Tabla20[[#This Row],[cedula]],TMODELO[Numero Documento],TMODELO[Empleado])</f>
        <v>PEDRO ANTONIO VASQUEZ VASQUEZ</v>
      </c>
      <c r="G896" s="38" t="str">
        <f>_xlfn.XLOOKUP(Tabla20[[#This Row],[cedula]],TMODELO[Numero Documento],TMODELO[Cargo])</f>
        <v>EBANISTA RESTAURADOR</v>
      </c>
      <c r="H896" s="38" t="str">
        <f>_xlfn.XLOOKUP(Tabla20[[#This Row],[cedula]],TMODELO[Numero Documento],TMODELO[Lugar Funciones])</f>
        <v>DIRECCION NACIONAL DE PATRIMONIO MONUMENTAL</v>
      </c>
      <c r="I896" s="45" t="str">
        <f>_xlfn.XLOOKUP(Tabla20[[#This Row],[cedula]],TCARRERA[CEDULA],TCARRERA[CATEGORIA DEL SERVIDOR],"")</f>
        <v/>
      </c>
      <c r="J896" s="45" t="str">
        <f>Tabla20[[#This Row],[TIPO]]</f>
        <v>FIJO</v>
      </c>
      <c r="K89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96" s="24" t="str">
        <f>IF(Tabla20[[#This Row],[CARRERA]]="CARRERA ADMINISTRATIVA",Tabla20[[#This Row],[CARRERA]],Tabla20[[#This Row],[STATUS]])</f>
        <v>FIJO</v>
      </c>
      <c r="M896" s="35" t="str">
        <f>IF(Tabla20[[#This Row],[TIPO]]="Temporales",_xlfn.XLOOKUP(Tabla20[[#This Row],[NOMBRE Y APELLIDO]],TFECHAS[NOMBRE Y APELLIDO],TFECHAS[DESDE]),"")</f>
        <v/>
      </c>
      <c r="N896" s="35" t="str">
        <f>IF(Tabla20[[#This Row],[TIPO]]="Temporales",_xlfn.XLOOKUP(Tabla20[[#This Row],[NOMBRE Y APELLIDO]],TFECHAS[NOMBRE Y APELLIDO],TFECHAS[HASTA]),"")</f>
        <v/>
      </c>
      <c r="O896" s="39">
        <f>_xlfn.XLOOKUP(Tabla20[[#This Row],[COD]],TMES[COD],TMES[sbruto])</f>
        <v>16500</v>
      </c>
      <c r="P896" s="44">
        <f>_xlfn.XLOOKUP(Tabla20[[#This Row],[COD]],TMES[COD],TMES[ISR])</f>
        <v>0</v>
      </c>
      <c r="Q896" s="40">
        <f>_xlfn.XLOOKUP(Tabla20[[#This Row],[COD]],TMES[COD],TMES[SFS])</f>
        <v>501.6</v>
      </c>
      <c r="R896" s="40">
        <f>_xlfn.XLOOKUP(Tabla20[[#This Row],[COD]],TMES[COD],TMES[AFP])</f>
        <v>473.55</v>
      </c>
      <c r="S896" s="40">
        <f>Tabla20[[#This Row],[sbruto]]-SUM(Tabla20[[#This Row],[ISR]:[AFP]])-Tabla20[[#This Row],[sneto]]</f>
        <v>616</v>
      </c>
      <c r="T896" s="40">
        <f>_xlfn.XLOOKUP(Tabla20[[#This Row],[COD]],TMES[COD],TMES[sneto])</f>
        <v>14908.85</v>
      </c>
      <c r="U896" s="28" t="str">
        <f>_xlfn.XLOOKUP(Tabla20[[#This Row],[cedula]],Tabla11[Numero Documento],Tabla11[GEN])</f>
        <v>M</v>
      </c>
      <c r="V896" s="29" t="str">
        <f>_xlfn.XLOOKUP(Tabla20[[#This Row],[cedula]],TMODELO[Numero Documento],TMODELO[Lugar Funciones Codigo])</f>
        <v>01.83.03.03</v>
      </c>
    </row>
    <row r="897" spans="1:22" hidden="1">
      <c r="A897" s="38" t="s">
        <v>3052</v>
      </c>
      <c r="B897" s="38" t="s">
        <v>11</v>
      </c>
      <c r="C897" s="38" t="s">
        <v>3091</v>
      </c>
      <c r="D897" s="38" t="str">
        <f>Tabla20[[#This Row],[cedula]]&amp;Tabla20[[#This Row],[ctapresup]]</f>
        <v>001035288992.1.1.1.01</v>
      </c>
      <c r="E897" s="38" t="s">
        <v>2442</v>
      </c>
      <c r="F897" s="38" t="str">
        <f>_xlfn.XLOOKUP(Tabla20[[#This Row],[cedula]],TMODELO[Numero Documento],TMODELO[Empleado])</f>
        <v>MANUELSITO MONTERO FLORIAM</v>
      </c>
      <c r="G897" s="38" t="str">
        <f>_xlfn.XLOOKUP(Tabla20[[#This Row],[cedula]],TMODELO[Numero Documento],TMODELO[Cargo])</f>
        <v>VIGILANTE</v>
      </c>
      <c r="H897" s="38" t="str">
        <f>_xlfn.XLOOKUP(Tabla20[[#This Row],[cedula]],TMODELO[Numero Documento],TMODELO[Lugar Funciones])</f>
        <v>DIRECCION NACIONAL DE PATRIMONIO MONUMENTAL</v>
      </c>
      <c r="I897" s="45" t="str">
        <f>_xlfn.XLOOKUP(Tabla20[[#This Row],[cedula]],TCARRERA[CEDULA],TCARRERA[CATEGORIA DEL SERVIDOR],"")</f>
        <v/>
      </c>
      <c r="J897" s="45" t="str">
        <f>Tabla20[[#This Row],[TIPO]]</f>
        <v>FIJO</v>
      </c>
      <c r="K89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7" s="24" t="str">
        <f>IF(Tabla20[[#This Row],[CARRERA]]="CARRERA ADMINISTRATIVA",Tabla20[[#This Row],[CARRERA]],Tabla20[[#This Row],[STATUS]])</f>
        <v>ESTATUTO SIMPLIFICADO</v>
      </c>
      <c r="M897" s="35" t="str">
        <f>IF(Tabla20[[#This Row],[TIPO]]="Temporales",_xlfn.XLOOKUP(Tabla20[[#This Row],[NOMBRE Y APELLIDO]],TFECHAS[NOMBRE Y APELLIDO],TFECHAS[DESDE]),"")</f>
        <v/>
      </c>
      <c r="N897" s="35" t="str">
        <f>IF(Tabla20[[#This Row],[TIPO]]="Temporales",_xlfn.XLOOKUP(Tabla20[[#This Row],[NOMBRE Y APELLIDO]],TFECHAS[NOMBRE Y APELLIDO],TFECHAS[HASTA]),"")</f>
        <v/>
      </c>
      <c r="O897" s="39">
        <f>_xlfn.XLOOKUP(Tabla20[[#This Row],[COD]],TMES[COD],TMES[sbruto])</f>
        <v>15000</v>
      </c>
      <c r="P897" s="44">
        <f>_xlfn.XLOOKUP(Tabla20[[#This Row],[COD]],TMES[COD],TMES[ISR])</f>
        <v>0</v>
      </c>
      <c r="Q897" s="40">
        <f>_xlfn.XLOOKUP(Tabla20[[#This Row],[COD]],TMES[COD],TMES[SFS])</f>
        <v>456</v>
      </c>
      <c r="R897" s="40">
        <f>_xlfn.XLOOKUP(Tabla20[[#This Row],[COD]],TMES[COD],TMES[AFP])</f>
        <v>430.5</v>
      </c>
      <c r="S897" s="40">
        <f>Tabla20[[#This Row],[sbruto]]-SUM(Tabla20[[#This Row],[ISR]:[AFP]])-Tabla20[[#This Row],[sneto]]</f>
        <v>7624.95</v>
      </c>
      <c r="T897" s="40">
        <f>_xlfn.XLOOKUP(Tabla20[[#This Row],[COD]],TMES[COD],TMES[sneto])</f>
        <v>6488.55</v>
      </c>
      <c r="U897" s="28" t="str">
        <f>_xlfn.XLOOKUP(Tabla20[[#This Row],[cedula]],Tabla11[Numero Documento],Tabla11[GEN])</f>
        <v>M</v>
      </c>
      <c r="V897" s="29" t="str">
        <f>_xlfn.XLOOKUP(Tabla20[[#This Row],[cedula]],TMODELO[Numero Documento],TMODELO[Lugar Funciones Codigo])</f>
        <v>01.83.03.03</v>
      </c>
    </row>
    <row r="898" spans="1:22" hidden="1">
      <c r="A898" s="38" t="s">
        <v>3052</v>
      </c>
      <c r="B898" s="38" t="s">
        <v>11</v>
      </c>
      <c r="C898" s="38" t="s">
        <v>3091</v>
      </c>
      <c r="D898" s="38" t="str">
        <f>Tabla20[[#This Row],[cedula]]&amp;Tabla20[[#This Row],[ctapresup]]</f>
        <v>001099247042.1.1.1.01</v>
      </c>
      <c r="E898" s="38" t="s">
        <v>1482</v>
      </c>
      <c r="F898" s="38" t="str">
        <f>_xlfn.XLOOKUP(Tabla20[[#This Row],[cedula]],TMODELO[Numero Documento],TMODELO[Empleado])</f>
        <v>PABLO DARIO CIPRIAN</v>
      </c>
      <c r="G898" s="38" t="str">
        <f>_xlfn.XLOOKUP(Tabla20[[#This Row],[cedula]],TMODELO[Numero Documento],TMODELO[Cargo])</f>
        <v>VIGILANTE</v>
      </c>
      <c r="H898" s="38" t="str">
        <f>_xlfn.XLOOKUP(Tabla20[[#This Row],[cedula]],TMODELO[Numero Documento],TMODELO[Lugar Funciones])</f>
        <v>DIRECCION NACIONAL DE PATRIMONIO MONUMENTAL</v>
      </c>
      <c r="I898" s="45" t="str">
        <f>_xlfn.XLOOKUP(Tabla20[[#This Row],[cedula]],TCARRERA[CEDULA],TCARRERA[CATEGORIA DEL SERVIDOR],"")</f>
        <v>CARRERA ADMINISTRATIVA</v>
      </c>
      <c r="J898" s="45" t="str">
        <f>Tabla20[[#This Row],[TIPO]]</f>
        <v>FIJO</v>
      </c>
      <c r="K89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8" s="24" t="str">
        <f>IF(Tabla20[[#This Row],[CARRERA]]="CARRERA ADMINISTRATIVA",Tabla20[[#This Row],[CARRERA]],Tabla20[[#This Row],[STATUS]])</f>
        <v>CARRERA ADMINISTRATIVA</v>
      </c>
      <c r="M898" s="35" t="str">
        <f>IF(Tabla20[[#This Row],[TIPO]]="Temporales",_xlfn.XLOOKUP(Tabla20[[#This Row],[NOMBRE Y APELLIDO]],TFECHAS[NOMBRE Y APELLIDO],TFECHAS[DESDE]),"")</f>
        <v/>
      </c>
      <c r="N898" s="35" t="str">
        <f>IF(Tabla20[[#This Row],[TIPO]]="Temporales",_xlfn.XLOOKUP(Tabla20[[#This Row],[NOMBRE Y APELLIDO]],TFECHAS[NOMBRE Y APELLIDO],TFECHAS[HASTA]),"")</f>
        <v/>
      </c>
      <c r="O898" s="39">
        <f>_xlfn.XLOOKUP(Tabla20[[#This Row],[COD]],TMES[COD],TMES[sbruto])</f>
        <v>15000</v>
      </c>
      <c r="P898" s="44">
        <f>_xlfn.XLOOKUP(Tabla20[[#This Row],[COD]],TMES[COD],TMES[ISR])</f>
        <v>0</v>
      </c>
      <c r="Q898" s="40">
        <f>_xlfn.XLOOKUP(Tabla20[[#This Row],[COD]],TMES[COD],TMES[SFS])</f>
        <v>456</v>
      </c>
      <c r="R898" s="40">
        <f>_xlfn.XLOOKUP(Tabla20[[#This Row],[COD]],TMES[COD],TMES[AFP])</f>
        <v>430.5</v>
      </c>
      <c r="S898" s="40">
        <f>Tabla20[[#This Row],[sbruto]]-SUM(Tabla20[[#This Row],[ISR]:[AFP]])-Tabla20[[#This Row],[sneto]]</f>
        <v>8520.66</v>
      </c>
      <c r="T898" s="40">
        <f>_xlfn.XLOOKUP(Tabla20[[#This Row],[COD]],TMES[COD],TMES[sneto])</f>
        <v>5592.84</v>
      </c>
      <c r="U898" s="28" t="str">
        <f>_xlfn.XLOOKUP(Tabla20[[#This Row],[cedula]],Tabla11[Numero Documento],Tabla11[GEN])</f>
        <v>M</v>
      </c>
      <c r="V898" s="29" t="str">
        <f>_xlfn.XLOOKUP(Tabla20[[#This Row],[cedula]],TMODELO[Numero Documento],TMODELO[Lugar Funciones Codigo])</f>
        <v>01.83.03.03</v>
      </c>
    </row>
    <row r="899" spans="1:22" hidden="1">
      <c r="A899" s="38" t="s">
        <v>3052</v>
      </c>
      <c r="B899" s="38" t="s">
        <v>11</v>
      </c>
      <c r="C899" s="38" t="s">
        <v>3091</v>
      </c>
      <c r="D899" s="38" t="str">
        <f>Tabla20[[#This Row],[cedula]]&amp;Tabla20[[#This Row],[ctapresup]]</f>
        <v>037000799512.1.1.1.01</v>
      </c>
      <c r="E899" s="38" t="s">
        <v>2501</v>
      </c>
      <c r="F899" s="38" t="str">
        <f>_xlfn.XLOOKUP(Tabla20[[#This Row],[cedula]],TMODELO[Numero Documento],TMODELO[Empleado])</f>
        <v>SANTIAGO DE JESUS PEÑA SOSA</v>
      </c>
      <c r="G899" s="38" t="str">
        <f>_xlfn.XLOOKUP(Tabla20[[#This Row],[cedula]],TMODELO[Numero Documento],TMODELO[Cargo])</f>
        <v>ASIST. DE ARQUEOLOGIA</v>
      </c>
      <c r="H899" s="38" t="str">
        <f>_xlfn.XLOOKUP(Tabla20[[#This Row],[cedula]],TMODELO[Numero Documento],TMODELO[Lugar Funciones])</f>
        <v>DIRECCION NACIONAL DE PATRIMONIO MONUMENTAL</v>
      </c>
      <c r="I899" s="45" t="str">
        <f>_xlfn.XLOOKUP(Tabla20[[#This Row],[cedula]],TCARRERA[CEDULA],TCARRERA[CATEGORIA DEL SERVIDOR],"")</f>
        <v/>
      </c>
      <c r="J899" s="45" t="str">
        <f>Tabla20[[#This Row],[TIPO]]</f>
        <v>FIJO</v>
      </c>
      <c r="K89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99" s="24" t="str">
        <f>IF(Tabla20[[#This Row],[CARRERA]]="CARRERA ADMINISTRATIVA",Tabla20[[#This Row],[CARRERA]],Tabla20[[#This Row],[STATUS]])</f>
        <v>FIJO</v>
      </c>
      <c r="M899" s="35" t="str">
        <f>IF(Tabla20[[#This Row],[TIPO]]="Temporales",_xlfn.XLOOKUP(Tabla20[[#This Row],[NOMBRE Y APELLIDO]],TFECHAS[NOMBRE Y APELLIDO],TFECHAS[DESDE]),"")</f>
        <v/>
      </c>
      <c r="N899" s="35" t="str">
        <f>IF(Tabla20[[#This Row],[TIPO]]="Temporales",_xlfn.XLOOKUP(Tabla20[[#This Row],[NOMBRE Y APELLIDO]],TFECHAS[NOMBRE Y APELLIDO],TFECHAS[HASTA]),"")</f>
        <v/>
      </c>
      <c r="O899" s="39">
        <f>_xlfn.XLOOKUP(Tabla20[[#This Row],[COD]],TMES[COD],TMES[sbruto])</f>
        <v>12650</v>
      </c>
      <c r="P899" s="41">
        <f>_xlfn.XLOOKUP(Tabla20[[#This Row],[COD]],TMES[COD],TMES[ISR])</f>
        <v>0</v>
      </c>
      <c r="Q899" s="40">
        <f>_xlfn.XLOOKUP(Tabla20[[#This Row],[COD]],TMES[COD],TMES[SFS])</f>
        <v>384.56</v>
      </c>
      <c r="R899" s="40">
        <f>_xlfn.XLOOKUP(Tabla20[[#This Row],[COD]],TMES[COD],TMES[AFP])</f>
        <v>363.06</v>
      </c>
      <c r="S899" s="40">
        <f>Tabla20[[#This Row],[sbruto]]-SUM(Tabla20[[#This Row],[ISR]:[AFP]])-Tabla20[[#This Row],[sneto]]</f>
        <v>571</v>
      </c>
      <c r="T899" s="40">
        <f>_xlfn.XLOOKUP(Tabla20[[#This Row],[COD]],TMES[COD],TMES[sneto])</f>
        <v>11331.38</v>
      </c>
      <c r="U899" s="28" t="str">
        <f>_xlfn.XLOOKUP(Tabla20[[#This Row],[cedula]],Tabla11[Numero Documento],Tabla11[GEN])</f>
        <v>M</v>
      </c>
      <c r="V899" s="29" t="str">
        <f>_xlfn.XLOOKUP(Tabla20[[#This Row],[cedula]],TMODELO[Numero Documento],TMODELO[Lugar Funciones Codigo])</f>
        <v>01.83.03.03</v>
      </c>
    </row>
    <row r="900" spans="1:22" hidden="1">
      <c r="A900" s="38" t="s">
        <v>3052</v>
      </c>
      <c r="B900" s="38" t="s">
        <v>11</v>
      </c>
      <c r="C900" s="38" t="s">
        <v>3091</v>
      </c>
      <c r="D900" s="38" t="str">
        <f>Tabla20[[#This Row],[cedula]]&amp;Tabla20[[#This Row],[ctapresup]]</f>
        <v>002004554912.1.1.1.01</v>
      </c>
      <c r="E900" s="38" t="s">
        <v>2289</v>
      </c>
      <c r="F900" s="38" t="str">
        <f>_xlfn.XLOOKUP(Tabla20[[#This Row],[cedula]],TMODELO[Numero Documento],TMODELO[Empleado])</f>
        <v>AGUSTIN GERMAN ARIAS</v>
      </c>
      <c r="G900" s="38" t="str">
        <f>_xlfn.XLOOKUP(Tabla20[[#This Row],[cedula]],TMODELO[Numero Documento],TMODELO[Cargo])</f>
        <v>VIGILANTE</v>
      </c>
      <c r="H900" s="38" t="str">
        <f>_xlfn.XLOOKUP(Tabla20[[#This Row],[cedula]],TMODELO[Numero Documento],TMODELO[Lugar Funciones])</f>
        <v>DIRECCION NACIONAL DE PATRIMONIO MONUMENTAL</v>
      </c>
      <c r="I900" s="45" t="str">
        <f>_xlfn.XLOOKUP(Tabla20[[#This Row],[cedula]],TCARRERA[CEDULA],TCARRERA[CATEGORIA DEL SERVIDOR],"")</f>
        <v/>
      </c>
      <c r="J900" s="45" t="str">
        <f>Tabla20[[#This Row],[TIPO]]</f>
        <v>FIJO</v>
      </c>
      <c r="K90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0" s="24" t="str">
        <f>IF(Tabla20[[#This Row],[CARRERA]]="CARRERA ADMINISTRATIVA",Tabla20[[#This Row],[CARRERA]],Tabla20[[#This Row],[STATUS]])</f>
        <v>ESTATUTO SIMPLIFICADO</v>
      </c>
      <c r="M900" s="35" t="str">
        <f>IF(Tabla20[[#This Row],[TIPO]]="Temporales",_xlfn.XLOOKUP(Tabla20[[#This Row],[NOMBRE Y APELLIDO]],TFECHAS[NOMBRE Y APELLIDO],TFECHAS[DESDE]),"")</f>
        <v/>
      </c>
      <c r="N900" s="35" t="str">
        <f>IF(Tabla20[[#This Row],[TIPO]]="Temporales",_xlfn.XLOOKUP(Tabla20[[#This Row],[NOMBRE Y APELLIDO]],TFECHAS[NOMBRE Y APELLIDO],TFECHAS[HASTA]),"")</f>
        <v/>
      </c>
      <c r="O900" s="39">
        <f>_xlfn.XLOOKUP(Tabla20[[#This Row],[COD]],TMES[COD],TMES[sbruto])</f>
        <v>11000</v>
      </c>
      <c r="P900" s="44">
        <f>_xlfn.XLOOKUP(Tabla20[[#This Row],[COD]],TMES[COD],TMES[ISR])</f>
        <v>0</v>
      </c>
      <c r="Q900" s="40">
        <f>_xlfn.XLOOKUP(Tabla20[[#This Row],[COD]],TMES[COD],TMES[SFS])</f>
        <v>334.4</v>
      </c>
      <c r="R900" s="40">
        <f>_xlfn.XLOOKUP(Tabla20[[#This Row],[COD]],TMES[COD],TMES[AFP])</f>
        <v>315.7</v>
      </c>
      <c r="S900" s="40">
        <f>Tabla20[[#This Row],[sbruto]]-SUM(Tabla20[[#This Row],[ISR]:[AFP]])-Tabla20[[#This Row],[sneto]]</f>
        <v>25</v>
      </c>
      <c r="T900" s="40">
        <f>_xlfn.XLOOKUP(Tabla20[[#This Row],[COD]],TMES[COD],TMES[sneto])</f>
        <v>10324.9</v>
      </c>
      <c r="U900" s="28" t="str">
        <f>_xlfn.XLOOKUP(Tabla20[[#This Row],[cedula]],Tabla11[Numero Documento],Tabla11[GEN])</f>
        <v>M</v>
      </c>
      <c r="V900" s="29" t="str">
        <f>_xlfn.XLOOKUP(Tabla20[[#This Row],[cedula]],TMODELO[Numero Documento],TMODELO[Lugar Funciones Codigo])</f>
        <v>01.83.03.03</v>
      </c>
    </row>
    <row r="901" spans="1:22" hidden="1">
      <c r="A901" s="38" t="s">
        <v>3052</v>
      </c>
      <c r="B901" s="38" t="s">
        <v>11</v>
      </c>
      <c r="C901" s="38" t="s">
        <v>3091</v>
      </c>
      <c r="D901" s="38" t="str">
        <f>Tabla20[[#This Row],[cedula]]&amp;Tabla20[[#This Row],[ctapresup]]</f>
        <v>001025370732.1.1.1.01</v>
      </c>
      <c r="E901" s="38" t="s">
        <v>1399</v>
      </c>
      <c r="F901" s="38" t="str">
        <f>_xlfn.XLOOKUP(Tabla20[[#This Row],[cedula]],TMODELO[Numero Documento],TMODELO[Empleado])</f>
        <v>ANDRES LAUREANO JAVIER PAULINO</v>
      </c>
      <c r="G901" s="38" t="str">
        <f>_xlfn.XLOOKUP(Tabla20[[#This Row],[cedula]],TMODELO[Numero Documento],TMODELO[Cargo])</f>
        <v>VIGILANTE</v>
      </c>
      <c r="H901" s="38" t="str">
        <f>_xlfn.XLOOKUP(Tabla20[[#This Row],[cedula]],TMODELO[Numero Documento],TMODELO[Lugar Funciones])</f>
        <v>DIRECCION NACIONAL DE PATRIMONIO MONUMENTAL</v>
      </c>
      <c r="I901" s="45" t="str">
        <f>_xlfn.XLOOKUP(Tabla20[[#This Row],[cedula]],TCARRERA[CEDULA],TCARRERA[CATEGORIA DEL SERVIDOR],"")</f>
        <v>CARRERA ADMINISTRATIVA</v>
      </c>
      <c r="J901" s="45" t="str">
        <f>Tabla20[[#This Row],[TIPO]]</f>
        <v>FIJO</v>
      </c>
      <c r="K90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1" s="31" t="str">
        <f>IF(Tabla20[[#This Row],[CARRERA]]="CARRERA ADMINISTRATIVA",Tabla20[[#This Row],[CARRERA]],Tabla20[[#This Row],[STATUS]])</f>
        <v>CARRERA ADMINISTRATIVA</v>
      </c>
      <c r="M901" s="34" t="str">
        <f>IF(Tabla20[[#This Row],[TIPO]]="Temporales",_xlfn.XLOOKUP(Tabla20[[#This Row],[NOMBRE Y APELLIDO]],TFECHAS[NOMBRE Y APELLIDO],TFECHAS[DESDE]),"")</f>
        <v/>
      </c>
      <c r="N901" s="34" t="str">
        <f>IF(Tabla20[[#This Row],[TIPO]]="Temporales",_xlfn.XLOOKUP(Tabla20[[#This Row],[NOMBRE Y APELLIDO]],TFECHAS[NOMBRE Y APELLIDO],TFECHAS[HASTA]),"")</f>
        <v/>
      </c>
      <c r="O901" s="39">
        <f>_xlfn.XLOOKUP(Tabla20[[#This Row],[COD]],TMES[COD],TMES[sbruto])</f>
        <v>11000</v>
      </c>
      <c r="P901" s="41">
        <f>_xlfn.XLOOKUP(Tabla20[[#This Row],[COD]],TMES[COD],TMES[ISR])</f>
        <v>0</v>
      </c>
      <c r="Q901" s="40">
        <f>_xlfn.XLOOKUP(Tabla20[[#This Row],[COD]],TMES[COD],TMES[SFS])</f>
        <v>334.4</v>
      </c>
      <c r="R901" s="40">
        <f>_xlfn.XLOOKUP(Tabla20[[#This Row],[COD]],TMES[COD],TMES[AFP])</f>
        <v>315.7</v>
      </c>
      <c r="S901" s="40">
        <f>Tabla20[[#This Row],[sbruto]]-SUM(Tabla20[[#This Row],[ISR]:[AFP]])-Tabla20[[#This Row],[sneto]]</f>
        <v>375</v>
      </c>
      <c r="T901" s="40">
        <f>_xlfn.XLOOKUP(Tabla20[[#This Row],[COD]],TMES[COD],TMES[sneto])</f>
        <v>9974.9</v>
      </c>
      <c r="U901" s="28" t="str">
        <f>_xlfn.XLOOKUP(Tabla20[[#This Row],[cedula]],Tabla11[Numero Documento],Tabla11[GEN])</f>
        <v>M</v>
      </c>
      <c r="V901" s="29" t="str">
        <f>_xlfn.XLOOKUP(Tabla20[[#This Row],[cedula]],TMODELO[Numero Documento],TMODELO[Lugar Funciones Codigo])</f>
        <v>01.83.03.03</v>
      </c>
    </row>
    <row r="902" spans="1:22" hidden="1">
      <c r="A902" s="38" t="s">
        <v>3052</v>
      </c>
      <c r="B902" s="38" t="s">
        <v>11</v>
      </c>
      <c r="C902" s="38" t="s">
        <v>3091</v>
      </c>
      <c r="D902" s="38" t="str">
        <f>Tabla20[[#This Row],[cedula]]&amp;Tabla20[[#This Row],[ctapresup]]</f>
        <v>001168174952.1.1.1.01</v>
      </c>
      <c r="E902" s="38" t="s">
        <v>1407</v>
      </c>
      <c r="F902" s="38" t="str">
        <f>_xlfn.XLOOKUP(Tabla20[[#This Row],[cedula]],TMODELO[Numero Documento],TMODELO[Empleado])</f>
        <v>CARLOS MANUEL ESTEVEZ ADAMES</v>
      </c>
      <c r="G902" s="38" t="str">
        <f>_xlfn.XLOOKUP(Tabla20[[#This Row],[cedula]],TMODELO[Numero Documento],TMODELO[Cargo])</f>
        <v>PEON DE CAMION</v>
      </c>
      <c r="H902" s="38" t="str">
        <f>_xlfn.XLOOKUP(Tabla20[[#This Row],[cedula]],TMODELO[Numero Documento],TMODELO[Lugar Funciones])</f>
        <v>DIRECCION NACIONAL DE PATRIMONIO MONUMENTAL</v>
      </c>
      <c r="I902" s="45" t="str">
        <f>_xlfn.XLOOKUP(Tabla20[[#This Row],[cedula]],TCARRERA[CEDULA],TCARRERA[CATEGORIA DEL SERVIDOR],"")</f>
        <v>CARRERA ADMINISTRATIVA</v>
      </c>
      <c r="J902" s="45" t="str">
        <f>Tabla20[[#This Row],[TIPO]]</f>
        <v>FIJO</v>
      </c>
      <c r="K902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02" s="24" t="str">
        <f>IF(Tabla20[[#This Row],[CARRERA]]="CARRERA ADMINISTRATIVA",Tabla20[[#This Row],[CARRERA]],Tabla20[[#This Row],[STATUS]])</f>
        <v>CARRERA ADMINISTRATIVA</v>
      </c>
      <c r="M902" s="35" t="str">
        <f>IF(Tabla20[[#This Row],[TIPO]]="Temporales",_xlfn.XLOOKUP(Tabla20[[#This Row],[NOMBRE Y APELLIDO]],TFECHAS[NOMBRE Y APELLIDO],TFECHAS[DESDE]),"")</f>
        <v/>
      </c>
      <c r="N902" s="35" t="str">
        <f>IF(Tabla20[[#This Row],[TIPO]]="Temporales",_xlfn.XLOOKUP(Tabla20[[#This Row],[NOMBRE Y APELLIDO]],TFECHAS[NOMBRE Y APELLIDO],TFECHAS[HASTA]),"")</f>
        <v/>
      </c>
      <c r="O902" s="39">
        <f>_xlfn.XLOOKUP(Tabla20[[#This Row],[COD]],TMES[COD],TMES[sbruto])</f>
        <v>11000</v>
      </c>
      <c r="P902" s="42">
        <f>_xlfn.XLOOKUP(Tabla20[[#This Row],[COD]],TMES[COD],TMES[ISR])</f>
        <v>0</v>
      </c>
      <c r="Q902" s="42">
        <f>_xlfn.XLOOKUP(Tabla20[[#This Row],[COD]],TMES[COD],TMES[SFS])</f>
        <v>334.4</v>
      </c>
      <c r="R902" s="42">
        <f>_xlfn.XLOOKUP(Tabla20[[#This Row],[COD]],TMES[COD],TMES[AFP])</f>
        <v>315.7</v>
      </c>
      <c r="S902" s="40">
        <f>Tabla20[[#This Row],[sbruto]]-SUM(Tabla20[[#This Row],[ISR]:[AFP]])-Tabla20[[#This Row],[sneto]]</f>
        <v>8216.74</v>
      </c>
      <c r="T902" s="42">
        <f>_xlfn.XLOOKUP(Tabla20[[#This Row],[COD]],TMES[COD],TMES[sneto])</f>
        <v>2133.16</v>
      </c>
      <c r="U902" s="28" t="str">
        <f>_xlfn.XLOOKUP(Tabla20[[#This Row],[cedula]],Tabla11[Numero Documento],Tabla11[GEN])</f>
        <v>M</v>
      </c>
      <c r="V902" s="29" t="str">
        <f>_xlfn.XLOOKUP(Tabla20[[#This Row],[cedula]],TMODELO[Numero Documento],TMODELO[Lugar Funciones Codigo])</f>
        <v>01.83.03.03</v>
      </c>
    </row>
    <row r="903" spans="1:22" hidden="1">
      <c r="A903" s="38" t="s">
        <v>3052</v>
      </c>
      <c r="B903" s="38" t="s">
        <v>11</v>
      </c>
      <c r="C903" s="38" t="s">
        <v>3091</v>
      </c>
      <c r="D903" s="38" t="str">
        <f>Tabla20[[#This Row],[cedula]]&amp;Tabla20[[#This Row],[ctapresup]]</f>
        <v>001152411502.1.1.1.01</v>
      </c>
      <c r="E903" s="38" t="s">
        <v>1414</v>
      </c>
      <c r="F903" s="38" t="str">
        <f>_xlfn.XLOOKUP(Tabla20[[#This Row],[cedula]],TMODELO[Numero Documento],TMODELO[Empleado])</f>
        <v>DAVID BAZIL SANCHEZ</v>
      </c>
      <c r="G903" s="38" t="str">
        <f>_xlfn.XLOOKUP(Tabla20[[#This Row],[cedula]],TMODELO[Numero Documento],TMODELO[Cargo])</f>
        <v>AYUDANTE DE MANTENIMIENTO</v>
      </c>
      <c r="H903" s="38" t="str">
        <f>_xlfn.XLOOKUP(Tabla20[[#This Row],[cedula]],TMODELO[Numero Documento],TMODELO[Lugar Funciones])</f>
        <v>DIRECCION NACIONAL DE PATRIMONIO MONUMENTAL</v>
      </c>
      <c r="I903" s="45" t="str">
        <f>_xlfn.XLOOKUP(Tabla20[[#This Row],[cedula]],TCARRERA[CEDULA],TCARRERA[CATEGORIA DEL SERVIDOR],"")</f>
        <v>CARRERA ADMINISTRATIVA</v>
      </c>
      <c r="J903" s="45" t="str">
        <f>Tabla20[[#This Row],[TIPO]]</f>
        <v>FIJO</v>
      </c>
      <c r="K90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3" s="24" t="str">
        <f>IF(Tabla20[[#This Row],[CARRERA]]="CARRERA ADMINISTRATIVA",Tabla20[[#This Row],[CARRERA]],Tabla20[[#This Row],[STATUS]])</f>
        <v>CARRERA ADMINISTRATIVA</v>
      </c>
      <c r="M903" s="35" t="str">
        <f>IF(Tabla20[[#This Row],[TIPO]]="Temporales",_xlfn.XLOOKUP(Tabla20[[#This Row],[NOMBRE Y APELLIDO]],TFECHAS[NOMBRE Y APELLIDO],TFECHAS[DESDE]),"")</f>
        <v/>
      </c>
      <c r="N903" s="35" t="str">
        <f>IF(Tabla20[[#This Row],[TIPO]]="Temporales",_xlfn.XLOOKUP(Tabla20[[#This Row],[NOMBRE Y APELLIDO]],TFECHAS[NOMBRE Y APELLIDO],TFECHAS[HASTA]),"")</f>
        <v/>
      </c>
      <c r="O903" s="39">
        <f>_xlfn.XLOOKUP(Tabla20[[#This Row],[COD]],TMES[COD],TMES[sbruto])</f>
        <v>11000</v>
      </c>
      <c r="P903" s="42">
        <f>_xlfn.XLOOKUP(Tabla20[[#This Row],[COD]],TMES[COD],TMES[ISR])</f>
        <v>0</v>
      </c>
      <c r="Q903" s="40">
        <f>_xlfn.XLOOKUP(Tabla20[[#This Row],[COD]],TMES[COD],TMES[SFS])</f>
        <v>334.4</v>
      </c>
      <c r="R903" s="40">
        <f>_xlfn.XLOOKUP(Tabla20[[#This Row],[COD]],TMES[COD],TMES[AFP])</f>
        <v>315.7</v>
      </c>
      <c r="S903" s="40">
        <f>Tabla20[[#This Row],[sbruto]]-SUM(Tabla20[[#This Row],[ISR]:[AFP]])-Tabla20[[#This Row],[sneto]]</f>
        <v>8300.84</v>
      </c>
      <c r="T903" s="40">
        <f>_xlfn.XLOOKUP(Tabla20[[#This Row],[COD]],TMES[COD],TMES[sneto])</f>
        <v>2049.06</v>
      </c>
      <c r="U903" s="28" t="str">
        <f>_xlfn.XLOOKUP(Tabla20[[#This Row],[cedula]],Tabla11[Numero Documento],Tabla11[GEN])</f>
        <v>M</v>
      </c>
      <c r="V903" s="29" t="str">
        <f>_xlfn.XLOOKUP(Tabla20[[#This Row],[cedula]],TMODELO[Numero Documento],TMODELO[Lugar Funciones Codigo])</f>
        <v>01.83.03.03</v>
      </c>
    </row>
    <row r="904" spans="1:22" hidden="1">
      <c r="A904" s="38" t="s">
        <v>3052</v>
      </c>
      <c r="B904" s="38" t="s">
        <v>11</v>
      </c>
      <c r="C904" s="38" t="s">
        <v>3091</v>
      </c>
      <c r="D904" s="38" t="str">
        <f>Tabla20[[#This Row],[cedula]]&amp;Tabla20[[#This Row],[ctapresup]]</f>
        <v>002004555172.1.1.1.01</v>
      </c>
      <c r="E904" s="38" t="s">
        <v>2363</v>
      </c>
      <c r="F904" s="38" t="str">
        <f>_xlfn.XLOOKUP(Tabla20[[#This Row],[cedula]],TMODELO[Numero Documento],TMODELO[Empleado])</f>
        <v>FRANCISCO GERMAN ASENCIO</v>
      </c>
      <c r="G904" s="38" t="str">
        <f>_xlfn.XLOOKUP(Tabla20[[#This Row],[cedula]],TMODELO[Numero Documento],TMODELO[Cargo])</f>
        <v>VIGILANTE</v>
      </c>
      <c r="H904" s="38" t="str">
        <f>_xlfn.XLOOKUP(Tabla20[[#This Row],[cedula]],TMODELO[Numero Documento],TMODELO[Lugar Funciones])</f>
        <v>DIRECCION NACIONAL DE PATRIMONIO MONUMENTAL</v>
      </c>
      <c r="I904" s="45" t="str">
        <f>_xlfn.XLOOKUP(Tabla20[[#This Row],[cedula]],TCARRERA[CEDULA],TCARRERA[CATEGORIA DEL SERVIDOR],"")</f>
        <v/>
      </c>
      <c r="J904" s="45" t="str">
        <f>Tabla20[[#This Row],[TIPO]]</f>
        <v>FIJO</v>
      </c>
      <c r="K90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4" s="24" t="str">
        <f>IF(Tabla20[[#This Row],[CARRERA]]="CARRERA ADMINISTRATIVA",Tabla20[[#This Row],[CARRERA]],Tabla20[[#This Row],[STATUS]])</f>
        <v>ESTATUTO SIMPLIFICADO</v>
      </c>
      <c r="M904" s="35" t="str">
        <f>IF(Tabla20[[#This Row],[TIPO]]="Temporales",_xlfn.XLOOKUP(Tabla20[[#This Row],[NOMBRE Y APELLIDO]],TFECHAS[NOMBRE Y APELLIDO],TFECHAS[DESDE]),"")</f>
        <v/>
      </c>
      <c r="N904" s="35" t="str">
        <f>IF(Tabla20[[#This Row],[TIPO]]="Temporales",_xlfn.XLOOKUP(Tabla20[[#This Row],[NOMBRE Y APELLIDO]],TFECHAS[NOMBRE Y APELLIDO],TFECHAS[HASTA]),"")</f>
        <v/>
      </c>
      <c r="O904" s="39">
        <f>_xlfn.XLOOKUP(Tabla20[[#This Row],[COD]],TMES[COD],TMES[sbruto])</f>
        <v>11000</v>
      </c>
      <c r="P904" s="44">
        <f>_xlfn.XLOOKUP(Tabla20[[#This Row],[COD]],TMES[COD],TMES[ISR])</f>
        <v>0</v>
      </c>
      <c r="Q904" s="40">
        <f>_xlfn.XLOOKUP(Tabla20[[#This Row],[COD]],TMES[COD],TMES[SFS])</f>
        <v>334.4</v>
      </c>
      <c r="R904" s="40">
        <f>_xlfn.XLOOKUP(Tabla20[[#This Row],[COD]],TMES[COD],TMES[AFP])</f>
        <v>315.7</v>
      </c>
      <c r="S904" s="40">
        <f>Tabla20[[#This Row],[sbruto]]-SUM(Tabla20[[#This Row],[ISR]:[AFP]])-Tabla20[[#This Row],[sneto]]</f>
        <v>25</v>
      </c>
      <c r="T904" s="40">
        <f>_xlfn.XLOOKUP(Tabla20[[#This Row],[COD]],TMES[COD],TMES[sneto])</f>
        <v>10324.9</v>
      </c>
      <c r="U904" s="28" t="str">
        <f>_xlfn.XLOOKUP(Tabla20[[#This Row],[cedula]],Tabla11[Numero Documento],Tabla11[GEN])</f>
        <v>M</v>
      </c>
      <c r="V904" s="29" t="str">
        <f>_xlfn.XLOOKUP(Tabla20[[#This Row],[cedula]],TMODELO[Numero Documento],TMODELO[Lugar Funciones Codigo])</f>
        <v>01.83.03.03</v>
      </c>
    </row>
    <row r="905" spans="1:22" hidden="1">
      <c r="A905" s="38" t="s">
        <v>3052</v>
      </c>
      <c r="B905" s="38" t="s">
        <v>11</v>
      </c>
      <c r="C905" s="38" t="s">
        <v>3091</v>
      </c>
      <c r="D905" s="38" t="str">
        <f>Tabla20[[#This Row],[cedula]]&amp;Tabla20[[#This Row],[ctapresup]]</f>
        <v>001040430052.1.1.1.01</v>
      </c>
      <c r="E905" s="38" t="s">
        <v>2366</v>
      </c>
      <c r="F905" s="38" t="str">
        <f>_xlfn.XLOOKUP(Tabla20[[#This Row],[cedula]],TMODELO[Numero Documento],TMODELO[Empleado])</f>
        <v>FREDDY RAMIREZ PEREZ</v>
      </c>
      <c r="G905" s="38" t="str">
        <f>_xlfn.XLOOKUP(Tabla20[[#This Row],[cedula]],TMODELO[Numero Documento],TMODELO[Cargo])</f>
        <v>AUXILIAR MANTENIMIENTO</v>
      </c>
      <c r="H905" s="38" t="str">
        <f>_xlfn.XLOOKUP(Tabla20[[#This Row],[cedula]],TMODELO[Numero Documento],TMODELO[Lugar Funciones])</f>
        <v>DIRECCION NACIONAL DE PATRIMONIO MONUMENTAL</v>
      </c>
      <c r="I905" s="45" t="str">
        <f>_xlfn.XLOOKUP(Tabla20[[#This Row],[cedula]],TCARRERA[CEDULA],TCARRERA[CATEGORIA DEL SERVIDOR],"")</f>
        <v/>
      </c>
      <c r="J905" s="45" t="str">
        <f>Tabla20[[#This Row],[TIPO]]</f>
        <v>FIJO</v>
      </c>
      <c r="K90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5" s="24" t="str">
        <f>IF(Tabla20[[#This Row],[CARRERA]]="CARRERA ADMINISTRATIVA",Tabla20[[#This Row],[CARRERA]],Tabla20[[#This Row],[STATUS]])</f>
        <v>ESTATUTO SIMPLIFICADO</v>
      </c>
      <c r="M905" s="35" t="str">
        <f>IF(Tabla20[[#This Row],[TIPO]]="Temporales",_xlfn.XLOOKUP(Tabla20[[#This Row],[NOMBRE Y APELLIDO]],TFECHAS[NOMBRE Y APELLIDO],TFECHAS[DESDE]),"")</f>
        <v/>
      </c>
      <c r="N905" s="35" t="str">
        <f>IF(Tabla20[[#This Row],[TIPO]]="Temporales",_xlfn.XLOOKUP(Tabla20[[#This Row],[NOMBRE Y APELLIDO]],TFECHAS[NOMBRE Y APELLIDO],TFECHAS[HASTA]),"")</f>
        <v/>
      </c>
      <c r="O905" s="39">
        <f>_xlfn.XLOOKUP(Tabla20[[#This Row],[COD]],TMES[COD],TMES[sbruto])</f>
        <v>11000</v>
      </c>
      <c r="P905" s="41">
        <f>_xlfn.XLOOKUP(Tabla20[[#This Row],[COD]],TMES[COD],TMES[ISR])</f>
        <v>0</v>
      </c>
      <c r="Q905" s="40">
        <f>_xlfn.XLOOKUP(Tabla20[[#This Row],[COD]],TMES[COD],TMES[SFS])</f>
        <v>334.4</v>
      </c>
      <c r="R905" s="40">
        <f>_xlfn.XLOOKUP(Tabla20[[#This Row],[COD]],TMES[COD],TMES[AFP])</f>
        <v>315.7</v>
      </c>
      <c r="S905" s="40">
        <f>Tabla20[[#This Row],[sbruto]]-SUM(Tabla20[[#This Row],[ISR]:[AFP]])-Tabla20[[#This Row],[sneto]]</f>
        <v>8094.76</v>
      </c>
      <c r="T905" s="40">
        <f>_xlfn.XLOOKUP(Tabla20[[#This Row],[COD]],TMES[COD],TMES[sneto])</f>
        <v>2255.14</v>
      </c>
      <c r="U905" s="28" t="str">
        <f>_xlfn.XLOOKUP(Tabla20[[#This Row],[cedula]],Tabla11[Numero Documento],Tabla11[GEN])</f>
        <v>M</v>
      </c>
      <c r="V905" s="29" t="str">
        <f>_xlfn.XLOOKUP(Tabla20[[#This Row],[cedula]],TMODELO[Numero Documento],TMODELO[Lugar Funciones Codigo])</f>
        <v>01.83.03.03</v>
      </c>
    </row>
    <row r="906" spans="1:22" hidden="1">
      <c r="A906" s="38" t="s">
        <v>3052</v>
      </c>
      <c r="B906" s="38" t="s">
        <v>11</v>
      </c>
      <c r="C906" s="38" t="s">
        <v>3091</v>
      </c>
      <c r="D906" s="38" t="str">
        <f>Tabla20[[#This Row],[cedula]]&amp;Tabla20[[#This Row],[ctapresup]]</f>
        <v>001115086362.1.1.1.01</v>
      </c>
      <c r="E906" s="38" t="s">
        <v>2369</v>
      </c>
      <c r="F906" s="38" t="str">
        <f>_xlfn.XLOOKUP(Tabla20[[#This Row],[cedula]],TMODELO[Numero Documento],TMODELO[Empleado])</f>
        <v>GAMALIER SANTANA</v>
      </c>
      <c r="G906" s="38" t="str">
        <f>_xlfn.XLOOKUP(Tabla20[[#This Row],[cedula]],TMODELO[Numero Documento],TMODELO[Cargo])</f>
        <v>AYUDANTE DE MANTENIMIENTO</v>
      </c>
      <c r="H906" s="38" t="str">
        <f>_xlfn.XLOOKUP(Tabla20[[#This Row],[cedula]],TMODELO[Numero Documento],TMODELO[Lugar Funciones])</f>
        <v>DIRECCION NACIONAL DE PATRIMONIO MONUMENTAL</v>
      </c>
      <c r="I906" s="45" t="str">
        <f>_xlfn.XLOOKUP(Tabla20[[#This Row],[cedula]],TCARRERA[CEDULA],TCARRERA[CATEGORIA DEL SERVIDOR],"")</f>
        <v/>
      </c>
      <c r="J906" s="45" t="str">
        <f>Tabla20[[#This Row],[TIPO]]</f>
        <v>FIJO</v>
      </c>
      <c r="K90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6" s="24" t="str">
        <f>IF(Tabla20[[#This Row],[CARRERA]]="CARRERA ADMINISTRATIVA",Tabla20[[#This Row],[CARRERA]],Tabla20[[#This Row],[STATUS]])</f>
        <v>ESTATUTO SIMPLIFICADO</v>
      </c>
      <c r="M906" s="35" t="str">
        <f>IF(Tabla20[[#This Row],[TIPO]]="Temporales",_xlfn.XLOOKUP(Tabla20[[#This Row],[NOMBRE Y APELLIDO]],TFECHAS[NOMBRE Y APELLIDO],TFECHAS[DESDE]),"")</f>
        <v/>
      </c>
      <c r="N906" s="35" t="str">
        <f>IF(Tabla20[[#This Row],[TIPO]]="Temporales",_xlfn.XLOOKUP(Tabla20[[#This Row],[NOMBRE Y APELLIDO]],TFECHAS[NOMBRE Y APELLIDO],TFECHAS[HASTA]),"")</f>
        <v/>
      </c>
      <c r="O906" s="39">
        <f>_xlfn.XLOOKUP(Tabla20[[#This Row],[COD]],TMES[COD],TMES[sbruto])</f>
        <v>11000</v>
      </c>
      <c r="P906" s="44">
        <f>_xlfn.XLOOKUP(Tabla20[[#This Row],[COD]],TMES[COD],TMES[ISR])</f>
        <v>0</v>
      </c>
      <c r="Q906" s="42">
        <f>_xlfn.XLOOKUP(Tabla20[[#This Row],[COD]],TMES[COD],TMES[SFS])</f>
        <v>334.4</v>
      </c>
      <c r="R906" s="42">
        <f>_xlfn.XLOOKUP(Tabla20[[#This Row],[COD]],TMES[COD],TMES[AFP])</f>
        <v>315.7</v>
      </c>
      <c r="S906" s="40">
        <f>Tabla20[[#This Row],[sbruto]]-SUM(Tabla20[[#This Row],[ISR]:[AFP]])-Tabla20[[#This Row],[sneto]]</f>
        <v>8209.25</v>
      </c>
      <c r="T906" s="42">
        <f>_xlfn.XLOOKUP(Tabla20[[#This Row],[COD]],TMES[COD],TMES[sneto])</f>
        <v>2140.65</v>
      </c>
      <c r="U906" s="28" t="str">
        <f>_xlfn.XLOOKUP(Tabla20[[#This Row],[cedula]],Tabla11[Numero Documento],Tabla11[GEN])</f>
        <v>M</v>
      </c>
      <c r="V906" s="29" t="str">
        <f>_xlfn.XLOOKUP(Tabla20[[#This Row],[cedula]],TMODELO[Numero Documento],TMODELO[Lugar Funciones Codigo])</f>
        <v>01.83.03.03</v>
      </c>
    </row>
    <row r="907" spans="1:22" hidden="1">
      <c r="A907" s="38" t="s">
        <v>3052</v>
      </c>
      <c r="B907" s="38" t="s">
        <v>11</v>
      </c>
      <c r="C907" s="38" t="s">
        <v>3091</v>
      </c>
      <c r="D907" s="38" t="str">
        <f>Tabla20[[#This Row],[cedula]]&amp;Tabla20[[#This Row],[ctapresup]]</f>
        <v>001189234812.1.1.1.01</v>
      </c>
      <c r="E907" s="38" t="s">
        <v>2374</v>
      </c>
      <c r="F907" s="38" t="str">
        <f>_xlfn.XLOOKUP(Tabla20[[#This Row],[cedula]],TMODELO[Numero Documento],TMODELO[Empleado])</f>
        <v>GREGORY PAUL PEREZ MONTERO</v>
      </c>
      <c r="G907" s="38" t="str">
        <f>_xlfn.XLOOKUP(Tabla20[[#This Row],[cedula]],TMODELO[Numero Documento],TMODELO[Cargo])</f>
        <v>AUXILIAR MANTENIMIENTO</v>
      </c>
      <c r="H907" s="38" t="str">
        <f>_xlfn.XLOOKUP(Tabla20[[#This Row],[cedula]],TMODELO[Numero Documento],TMODELO[Lugar Funciones])</f>
        <v>DIRECCION NACIONAL DE PATRIMONIO MONUMENTAL</v>
      </c>
      <c r="I907" s="45" t="str">
        <f>_xlfn.XLOOKUP(Tabla20[[#This Row],[cedula]],TCARRERA[CEDULA],TCARRERA[CATEGORIA DEL SERVIDOR],"")</f>
        <v/>
      </c>
      <c r="J907" s="45" t="str">
        <f>Tabla20[[#This Row],[TIPO]]</f>
        <v>FIJO</v>
      </c>
      <c r="K90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7" s="24" t="str">
        <f>IF(Tabla20[[#This Row],[CARRERA]]="CARRERA ADMINISTRATIVA",Tabla20[[#This Row],[CARRERA]],Tabla20[[#This Row],[STATUS]])</f>
        <v>ESTATUTO SIMPLIFICADO</v>
      </c>
      <c r="M907" s="35" t="str">
        <f>IF(Tabla20[[#This Row],[TIPO]]="Temporales",_xlfn.XLOOKUP(Tabla20[[#This Row],[NOMBRE Y APELLIDO]],TFECHAS[NOMBRE Y APELLIDO],TFECHAS[DESDE]),"")</f>
        <v/>
      </c>
      <c r="N907" s="35" t="str">
        <f>IF(Tabla20[[#This Row],[TIPO]]="Temporales",_xlfn.XLOOKUP(Tabla20[[#This Row],[NOMBRE Y APELLIDO]],TFECHAS[NOMBRE Y APELLIDO],TFECHAS[HASTA]),"")</f>
        <v/>
      </c>
      <c r="O907" s="39">
        <f>_xlfn.XLOOKUP(Tabla20[[#This Row],[COD]],TMES[COD],TMES[sbruto])</f>
        <v>11000</v>
      </c>
      <c r="P907" s="41">
        <f>_xlfn.XLOOKUP(Tabla20[[#This Row],[COD]],TMES[COD],TMES[ISR])</f>
        <v>0</v>
      </c>
      <c r="Q907" s="40">
        <f>_xlfn.XLOOKUP(Tabla20[[#This Row],[COD]],TMES[COD],TMES[SFS])</f>
        <v>334.4</v>
      </c>
      <c r="R907" s="40">
        <f>_xlfn.XLOOKUP(Tabla20[[#This Row],[COD]],TMES[COD],TMES[AFP])</f>
        <v>315.7</v>
      </c>
      <c r="S907" s="40">
        <f>Tabla20[[#This Row],[sbruto]]-SUM(Tabla20[[#This Row],[ISR]:[AFP]])-Tabla20[[#This Row],[sneto]]</f>
        <v>8284.92</v>
      </c>
      <c r="T907" s="40">
        <f>_xlfn.XLOOKUP(Tabla20[[#This Row],[COD]],TMES[COD],TMES[sneto])</f>
        <v>2064.98</v>
      </c>
      <c r="U907" s="28" t="str">
        <f>_xlfn.XLOOKUP(Tabla20[[#This Row],[cedula]],Tabla11[Numero Documento],Tabla11[GEN])</f>
        <v>M</v>
      </c>
      <c r="V907" s="29" t="str">
        <f>_xlfn.XLOOKUP(Tabla20[[#This Row],[cedula]],TMODELO[Numero Documento],TMODELO[Lugar Funciones Codigo])</f>
        <v>01.83.03.03</v>
      </c>
    </row>
    <row r="908" spans="1:22" hidden="1">
      <c r="A908" s="38" t="s">
        <v>3052</v>
      </c>
      <c r="B908" s="38" t="s">
        <v>11</v>
      </c>
      <c r="C908" s="38" t="s">
        <v>3091</v>
      </c>
      <c r="D908" s="38" t="str">
        <f>Tabla20[[#This Row],[cedula]]&amp;Tabla20[[#This Row],[ctapresup]]</f>
        <v>001179510792.1.1.1.01</v>
      </c>
      <c r="E908" s="38" t="s">
        <v>2387</v>
      </c>
      <c r="F908" s="38" t="str">
        <f>_xlfn.XLOOKUP(Tabla20[[#This Row],[cedula]],TMODELO[Numero Documento],TMODELO[Empleado])</f>
        <v>JESUS HERIBERTO ORTEGA NUÑEZ</v>
      </c>
      <c r="G908" s="38" t="str">
        <f>_xlfn.XLOOKUP(Tabla20[[#This Row],[cedula]],TMODELO[Numero Documento],TMODELO[Cargo])</f>
        <v>VIGILANTE</v>
      </c>
      <c r="H908" s="38" t="str">
        <f>_xlfn.XLOOKUP(Tabla20[[#This Row],[cedula]],TMODELO[Numero Documento],TMODELO[Lugar Funciones])</f>
        <v>DIRECCION NACIONAL DE PATRIMONIO MONUMENTAL</v>
      </c>
      <c r="I908" s="45" t="str">
        <f>_xlfn.XLOOKUP(Tabla20[[#This Row],[cedula]],TCARRERA[CEDULA],TCARRERA[CATEGORIA DEL SERVIDOR],"")</f>
        <v/>
      </c>
      <c r="J908" s="45" t="str">
        <f>Tabla20[[#This Row],[TIPO]]</f>
        <v>FIJO</v>
      </c>
      <c r="K90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8" s="24" t="str">
        <f>IF(Tabla20[[#This Row],[CARRERA]]="CARRERA ADMINISTRATIVA",Tabla20[[#This Row],[CARRERA]],Tabla20[[#This Row],[STATUS]])</f>
        <v>ESTATUTO SIMPLIFICADO</v>
      </c>
      <c r="M908" s="35" t="str">
        <f>IF(Tabla20[[#This Row],[TIPO]]="Temporales",_xlfn.XLOOKUP(Tabla20[[#This Row],[NOMBRE Y APELLIDO]],TFECHAS[NOMBRE Y APELLIDO],TFECHAS[DESDE]),"")</f>
        <v/>
      </c>
      <c r="N908" s="35" t="str">
        <f>IF(Tabla20[[#This Row],[TIPO]]="Temporales",_xlfn.XLOOKUP(Tabla20[[#This Row],[NOMBRE Y APELLIDO]],TFECHAS[NOMBRE Y APELLIDO],TFECHAS[HASTA]),"")</f>
        <v/>
      </c>
      <c r="O908" s="39">
        <f>_xlfn.XLOOKUP(Tabla20[[#This Row],[COD]],TMES[COD],TMES[sbruto])</f>
        <v>11000</v>
      </c>
      <c r="P908" s="42">
        <f>_xlfn.XLOOKUP(Tabla20[[#This Row],[COD]],TMES[COD],TMES[ISR])</f>
        <v>0</v>
      </c>
      <c r="Q908" s="40">
        <f>_xlfn.XLOOKUP(Tabla20[[#This Row],[COD]],TMES[COD],TMES[SFS])</f>
        <v>334.4</v>
      </c>
      <c r="R908" s="40">
        <f>_xlfn.XLOOKUP(Tabla20[[#This Row],[COD]],TMES[COD],TMES[AFP])</f>
        <v>315.7</v>
      </c>
      <c r="S908" s="40">
        <f>Tabla20[[#This Row],[sbruto]]-SUM(Tabla20[[#This Row],[ISR]:[AFP]])-Tabla20[[#This Row],[sneto]]</f>
        <v>8257.5399999999991</v>
      </c>
      <c r="T908" s="40">
        <f>_xlfn.XLOOKUP(Tabla20[[#This Row],[COD]],TMES[COD],TMES[sneto])</f>
        <v>2092.36</v>
      </c>
      <c r="U908" s="28" t="str">
        <f>_xlfn.XLOOKUP(Tabla20[[#This Row],[cedula]],Tabla11[Numero Documento],Tabla11[GEN])</f>
        <v>M</v>
      </c>
      <c r="V908" s="29" t="str">
        <f>_xlfn.XLOOKUP(Tabla20[[#This Row],[cedula]],TMODELO[Numero Documento],TMODELO[Lugar Funciones Codigo])</f>
        <v>01.83.03.03</v>
      </c>
    </row>
    <row r="909" spans="1:22" hidden="1">
      <c r="A909" s="38" t="s">
        <v>3052</v>
      </c>
      <c r="B909" s="38" t="s">
        <v>11</v>
      </c>
      <c r="C909" s="38" t="s">
        <v>3091</v>
      </c>
      <c r="D909" s="38" t="str">
        <f>Tabla20[[#This Row],[cedula]]&amp;Tabla20[[#This Row],[ctapresup]]</f>
        <v>049000728122.1.1.1.01</v>
      </c>
      <c r="E909" s="38" t="s">
        <v>2408</v>
      </c>
      <c r="F909" s="38" t="str">
        <f>_xlfn.XLOOKUP(Tabla20[[#This Row],[cedula]],TMODELO[Numero Documento],TMODELO[Empleado])</f>
        <v>JOSE MANUEL VALDEZ</v>
      </c>
      <c r="G909" s="38" t="str">
        <f>_xlfn.XLOOKUP(Tabla20[[#This Row],[cedula]],TMODELO[Numero Documento],TMODELO[Cargo])</f>
        <v>VIGILANTE</v>
      </c>
      <c r="H909" s="38" t="str">
        <f>_xlfn.XLOOKUP(Tabla20[[#This Row],[cedula]],TMODELO[Numero Documento],TMODELO[Lugar Funciones])</f>
        <v>DIRECCION NACIONAL DE PATRIMONIO MONUMENTAL</v>
      </c>
      <c r="I909" s="45" t="str">
        <f>_xlfn.XLOOKUP(Tabla20[[#This Row],[cedula]],TCARRERA[CEDULA],TCARRERA[CATEGORIA DEL SERVIDOR],"")</f>
        <v/>
      </c>
      <c r="J909" s="45" t="str">
        <f>Tabla20[[#This Row],[TIPO]]</f>
        <v>FIJO</v>
      </c>
      <c r="K90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9" s="24" t="str">
        <f>IF(Tabla20[[#This Row],[CARRERA]]="CARRERA ADMINISTRATIVA",Tabla20[[#This Row],[CARRERA]],Tabla20[[#This Row],[STATUS]])</f>
        <v>ESTATUTO SIMPLIFICADO</v>
      </c>
      <c r="M909" s="35" t="str">
        <f>IF(Tabla20[[#This Row],[TIPO]]="Temporales",_xlfn.XLOOKUP(Tabla20[[#This Row],[NOMBRE Y APELLIDO]],TFECHAS[NOMBRE Y APELLIDO],TFECHAS[DESDE]),"")</f>
        <v/>
      </c>
      <c r="N909" s="35" t="str">
        <f>IF(Tabla20[[#This Row],[TIPO]]="Temporales",_xlfn.XLOOKUP(Tabla20[[#This Row],[NOMBRE Y APELLIDO]],TFECHAS[NOMBRE Y APELLIDO],TFECHAS[HASTA]),"")</f>
        <v/>
      </c>
      <c r="O909" s="39">
        <f>_xlfn.XLOOKUP(Tabla20[[#This Row],[COD]],TMES[COD],TMES[sbruto])</f>
        <v>11000</v>
      </c>
      <c r="P909" s="44">
        <f>_xlfn.XLOOKUP(Tabla20[[#This Row],[COD]],TMES[COD],TMES[ISR])</f>
        <v>0</v>
      </c>
      <c r="Q909" s="42">
        <f>_xlfn.XLOOKUP(Tabla20[[#This Row],[COD]],TMES[COD],TMES[SFS])</f>
        <v>334.4</v>
      </c>
      <c r="R909" s="42">
        <f>_xlfn.XLOOKUP(Tabla20[[#This Row],[COD]],TMES[COD],TMES[AFP])</f>
        <v>315.7</v>
      </c>
      <c r="S909" s="40">
        <f>Tabla20[[#This Row],[sbruto]]-SUM(Tabla20[[#This Row],[ISR]:[AFP]])-Tabla20[[#This Row],[sneto]]</f>
        <v>25</v>
      </c>
      <c r="T909" s="42">
        <f>_xlfn.XLOOKUP(Tabla20[[#This Row],[COD]],TMES[COD],TMES[sneto])</f>
        <v>10324.9</v>
      </c>
      <c r="U909" s="28" t="str">
        <f>_xlfn.XLOOKUP(Tabla20[[#This Row],[cedula]],Tabla11[Numero Documento],Tabla11[GEN])</f>
        <v>M</v>
      </c>
      <c r="V909" s="29" t="str">
        <f>_xlfn.XLOOKUP(Tabla20[[#This Row],[cedula]],TMODELO[Numero Documento],TMODELO[Lugar Funciones Codigo])</f>
        <v>01.83.03.03</v>
      </c>
    </row>
    <row r="910" spans="1:22" hidden="1">
      <c r="A910" s="38" t="s">
        <v>3052</v>
      </c>
      <c r="B910" s="38" t="s">
        <v>11</v>
      </c>
      <c r="C910" s="38" t="s">
        <v>3091</v>
      </c>
      <c r="D910" s="38" t="str">
        <f>Tabla20[[#This Row],[cedula]]&amp;Tabla20[[#This Row],[ctapresup]]</f>
        <v>073000496782.1.1.1.01</v>
      </c>
      <c r="E910" s="38" t="s">
        <v>2415</v>
      </c>
      <c r="F910" s="38" t="str">
        <f>_xlfn.XLOOKUP(Tabla20[[#This Row],[cedula]],TMODELO[Numero Documento],TMODELO[Empleado])</f>
        <v>JUAN CARLOS LORA</v>
      </c>
      <c r="G910" s="38" t="str">
        <f>_xlfn.XLOOKUP(Tabla20[[#This Row],[cedula]],TMODELO[Numero Documento],TMODELO[Cargo])</f>
        <v>VIGILANTE</v>
      </c>
      <c r="H910" s="38" t="str">
        <f>_xlfn.XLOOKUP(Tabla20[[#This Row],[cedula]],TMODELO[Numero Documento],TMODELO[Lugar Funciones])</f>
        <v>DIRECCION NACIONAL DE PATRIMONIO MONUMENTAL</v>
      </c>
      <c r="I910" s="45" t="str">
        <f>_xlfn.XLOOKUP(Tabla20[[#This Row],[cedula]],TCARRERA[CEDULA],TCARRERA[CATEGORIA DEL SERVIDOR],"")</f>
        <v/>
      </c>
      <c r="J910" s="45" t="str">
        <f>Tabla20[[#This Row],[TIPO]]</f>
        <v>FIJO</v>
      </c>
      <c r="K91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0" s="24" t="str">
        <f>IF(Tabla20[[#This Row],[CARRERA]]="CARRERA ADMINISTRATIVA",Tabla20[[#This Row],[CARRERA]],Tabla20[[#This Row],[STATUS]])</f>
        <v>ESTATUTO SIMPLIFICADO</v>
      </c>
      <c r="M910" s="35" t="str">
        <f>IF(Tabla20[[#This Row],[TIPO]]="Temporales",_xlfn.XLOOKUP(Tabla20[[#This Row],[NOMBRE Y APELLIDO]],TFECHAS[NOMBRE Y APELLIDO],TFECHAS[DESDE]),"")</f>
        <v/>
      </c>
      <c r="N910" s="35" t="str">
        <f>IF(Tabla20[[#This Row],[TIPO]]="Temporales",_xlfn.XLOOKUP(Tabla20[[#This Row],[NOMBRE Y APELLIDO]],TFECHAS[NOMBRE Y APELLIDO],TFECHAS[HASTA]),"")</f>
        <v/>
      </c>
      <c r="O910" s="39">
        <f>_xlfn.XLOOKUP(Tabla20[[#This Row],[COD]],TMES[COD],TMES[sbruto])</f>
        <v>11000</v>
      </c>
      <c r="P910" s="44">
        <f>_xlfn.XLOOKUP(Tabla20[[#This Row],[COD]],TMES[COD],TMES[ISR])</f>
        <v>0</v>
      </c>
      <c r="Q910" s="40">
        <f>_xlfn.XLOOKUP(Tabla20[[#This Row],[COD]],TMES[COD],TMES[SFS])</f>
        <v>334.4</v>
      </c>
      <c r="R910" s="40">
        <f>_xlfn.XLOOKUP(Tabla20[[#This Row],[COD]],TMES[COD],TMES[AFP])</f>
        <v>315.7</v>
      </c>
      <c r="S910" s="40">
        <f>Tabla20[[#This Row],[sbruto]]-SUM(Tabla20[[#This Row],[ISR]:[AFP]])-Tabla20[[#This Row],[sneto]]</f>
        <v>3268.8799999999992</v>
      </c>
      <c r="T910" s="40">
        <f>_xlfn.XLOOKUP(Tabla20[[#This Row],[COD]],TMES[COD],TMES[sneto])</f>
        <v>7081.02</v>
      </c>
      <c r="U910" s="28" t="str">
        <f>_xlfn.XLOOKUP(Tabla20[[#This Row],[cedula]],Tabla11[Numero Documento],Tabla11[GEN])</f>
        <v>M</v>
      </c>
      <c r="V910" s="29" t="str">
        <f>_xlfn.XLOOKUP(Tabla20[[#This Row],[cedula]],TMODELO[Numero Documento],TMODELO[Lugar Funciones Codigo])</f>
        <v>01.83.03.03</v>
      </c>
    </row>
    <row r="911" spans="1:22" hidden="1">
      <c r="A911" s="38" t="s">
        <v>3052</v>
      </c>
      <c r="B911" s="38" t="s">
        <v>11</v>
      </c>
      <c r="C911" s="38" t="s">
        <v>3091</v>
      </c>
      <c r="D911" s="38" t="str">
        <f>Tabla20[[#This Row],[cedula]]&amp;Tabla20[[#This Row],[ctapresup]]</f>
        <v>001091592852.1.1.1.01</v>
      </c>
      <c r="E911" s="38" t="s">
        <v>1445</v>
      </c>
      <c r="F911" s="38" t="str">
        <f>_xlfn.XLOOKUP(Tabla20[[#This Row],[cedula]],TMODELO[Numero Documento],TMODELO[Empleado])</f>
        <v>JUAN VARGAS</v>
      </c>
      <c r="G911" s="38" t="str">
        <f>_xlfn.XLOOKUP(Tabla20[[#This Row],[cedula]],TMODELO[Numero Documento],TMODELO[Cargo])</f>
        <v>SERENO</v>
      </c>
      <c r="H911" s="38" t="str">
        <f>_xlfn.XLOOKUP(Tabla20[[#This Row],[cedula]],TMODELO[Numero Documento],TMODELO[Lugar Funciones])</f>
        <v>DIRECCION NACIONAL DE PATRIMONIO MONUMENTAL</v>
      </c>
      <c r="I911" s="45" t="str">
        <f>_xlfn.XLOOKUP(Tabla20[[#This Row],[cedula]],TCARRERA[CEDULA],TCARRERA[CATEGORIA DEL SERVIDOR],"")</f>
        <v>CARRERA ADMINISTRATIVA</v>
      </c>
      <c r="J911" s="45" t="str">
        <f>Tabla20[[#This Row],[TIPO]]</f>
        <v>FIJO</v>
      </c>
      <c r="K9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11" s="24" t="str">
        <f>IF(Tabla20[[#This Row],[CARRERA]]="CARRERA ADMINISTRATIVA",Tabla20[[#This Row],[CARRERA]],Tabla20[[#This Row],[STATUS]])</f>
        <v>CARRERA ADMINISTRATIVA</v>
      </c>
      <c r="M911" s="35" t="str">
        <f>IF(Tabla20[[#This Row],[TIPO]]="Temporales",_xlfn.XLOOKUP(Tabla20[[#This Row],[NOMBRE Y APELLIDO]],TFECHAS[NOMBRE Y APELLIDO],TFECHAS[DESDE]),"")</f>
        <v/>
      </c>
      <c r="N911" s="35" t="str">
        <f>IF(Tabla20[[#This Row],[TIPO]]="Temporales",_xlfn.XLOOKUP(Tabla20[[#This Row],[NOMBRE Y APELLIDO]],TFECHAS[NOMBRE Y APELLIDO],TFECHAS[HASTA]),"")</f>
        <v/>
      </c>
      <c r="O911" s="39">
        <f>_xlfn.XLOOKUP(Tabla20[[#This Row],[COD]],TMES[COD],TMES[sbruto])</f>
        <v>11000</v>
      </c>
      <c r="P911" s="44">
        <f>_xlfn.XLOOKUP(Tabla20[[#This Row],[COD]],TMES[COD],TMES[ISR])</f>
        <v>0</v>
      </c>
      <c r="Q911" s="40">
        <f>_xlfn.XLOOKUP(Tabla20[[#This Row],[COD]],TMES[COD],TMES[SFS])</f>
        <v>334.4</v>
      </c>
      <c r="R911" s="40">
        <f>_xlfn.XLOOKUP(Tabla20[[#This Row],[COD]],TMES[COD],TMES[AFP])</f>
        <v>315.7</v>
      </c>
      <c r="S911" s="40">
        <f>Tabla20[[#This Row],[sbruto]]-SUM(Tabla20[[#This Row],[ISR]:[AFP]])-Tabla20[[#This Row],[sneto]]</f>
        <v>375</v>
      </c>
      <c r="T911" s="40">
        <f>_xlfn.XLOOKUP(Tabla20[[#This Row],[COD]],TMES[COD],TMES[sneto])</f>
        <v>9974.9</v>
      </c>
      <c r="U911" s="28" t="str">
        <f>_xlfn.XLOOKUP(Tabla20[[#This Row],[cedula]],Tabla11[Numero Documento],Tabla11[GEN])</f>
        <v>M</v>
      </c>
      <c r="V911" s="29" t="str">
        <f>_xlfn.XLOOKUP(Tabla20[[#This Row],[cedula]],TMODELO[Numero Documento],TMODELO[Lugar Funciones Codigo])</f>
        <v>01.83.03.03</v>
      </c>
    </row>
    <row r="912" spans="1:22" hidden="1">
      <c r="A912" s="38" t="s">
        <v>3052</v>
      </c>
      <c r="B912" s="38" t="s">
        <v>11</v>
      </c>
      <c r="C912" s="38" t="s">
        <v>3091</v>
      </c>
      <c r="D912" s="38" t="str">
        <f>Tabla20[[#This Row],[cedula]]&amp;Tabla20[[#This Row],[ctapresup]]</f>
        <v>001025819492.1.1.1.01</v>
      </c>
      <c r="E912" s="38" t="s">
        <v>2433</v>
      </c>
      <c r="F912" s="38" t="str">
        <f>_xlfn.XLOOKUP(Tabla20[[#This Row],[cedula]],TMODELO[Numero Documento],TMODELO[Empleado])</f>
        <v>LOURDES ARAUJO MORETA</v>
      </c>
      <c r="G912" s="38" t="str">
        <f>_xlfn.XLOOKUP(Tabla20[[#This Row],[cedula]],TMODELO[Numero Documento],TMODELO[Cargo])</f>
        <v>CONSERJE</v>
      </c>
      <c r="H912" s="38" t="str">
        <f>_xlfn.XLOOKUP(Tabla20[[#This Row],[cedula]],TMODELO[Numero Documento],TMODELO[Lugar Funciones])</f>
        <v>DIRECCION NACIONAL DE PATRIMONIO MONUMENTAL</v>
      </c>
      <c r="I912" s="45" t="str">
        <f>_xlfn.XLOOKUP(Tabla20[[#This Row],[cedula]],TCARRERA[CEDULA],TCARRERA[CATEGORIA DEL SERVIDOR],"")</f>
        <v/>
      </c>
      <c r="J912" s="45" t="str">
        <f>Tabla20[[#This Row],[TIPO]]</f>
        <v>FIJO</v>
      </c>
      <c r="K91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2" s="31" t="str">
        <f>IF(Tabla20[[#This Row],[CARRERA]]="CARRERA ADMINISTRATIVA",Tabla20[[#This Row],[CARRERA]],Tabla20[[#This Row],[STATUS]])</f>
        <v>ESTATUTO SIMPLIFICADO</v>
      </c>
      <c r="M912" s="34" t="str">
        <f>IF(Tabla20[[#This Row],[TIPO]]="Temporales",_xlfn.XLOOKUP(Tabla20[[#This Row],[NOMBRE Y APELLIDO]],TFECHAS[NOMBRE Y APELLIDO],TFECHAS[DESDE]),"")</f>
        <v/>
      </c>
      <c r="N912" s="34" t="str">
        <f>IF(Tabla20[[#This Row],[TIPO]]="Temporales",_xlfn.XLOOKUP(Tabla20[[#This Row],[NOMBRE Y APELLIDO]],TFECHAS[NOMBRE Y APELLIDO],TFECHAS[HASTA]),"")</f>
        <v/>
      </c>
      <c r="O912" s="39">
        <f>_xlfn.XLOOKUP(Tabla20[[#This Row],[COD]],TMES[COD],TMES[sbruto])</f>
        <v>11000</v>
      </c>
      <c r="P912" s="44">
        <f>_xlfn.XLOOKUP(Tabla20[[#This Row],[COD]],TMES[COD],TMES[ISR])</f>
        <v>0</v>
      </c>
      <c r="Q912" s="40">
        <f>_xlfn.XLOOKUP(Tabla20[[#This Row],[COD]],TMES[COD],TMES[SFS])</f>
        <v>334.4</v>
      </c>
      <c r="R912" s="40">
        <f>_xlfn.XLOOKUP(Tabla20[[#This Row],[COD]],TMES[COD],TMES[AFP])</f>
        <v>315.7</v>
      </c>
      <c r="S912" s="40">
        <f>Tabla20[[#This Row],[sbruto]]-SUM(Tabla20[[#This Row],[ISR]:[AFP]])-Tabla20[[#This Row],[sneto]]</f>
        <v>4760.2</v>
      </c>
      <c r="T912" s="40">
        <f>_xlfn.XLOOKUP(Tabla20[[#This Row],[COD]],TMES[COD],TMES[sneto])</f>
        <v>5589.7</v>
      </c>
      <c r="U912" s="28" t="str">
        <f>_xlfn.XLOOKUP(Tabla20[[#This Row],[cedula]],Tabla11[Numero Documento],Tabla11[GEN])</f>
        <v>F</v>
      </c>
      <c r="V912" s="29" t="str">
        <f>_xlfn.XLOOKUP(Tabla20[[#This Row],[cedula]],TMODELO[Numero Documento],TMODELO[Lugar Funciones Codigo])</f>
        <v>01.83.03.03</v>
      </c>
    </row>
    <row r="913" spans="1:22" hidden="1">
      <c r="A913" s="38" t="s">
        <v>3052</v>
      </c>
      <c r="B913" s="38" t="s">
        <v>11</v>
      </c>
      <c r="C913" s="38" t="s">
        <v>3091</v>
      </c>
      <c r="D913" s="38" t="str">
        <f>Tabla20[[#This Row],[cedula]]&amp;Tabla20[[#This Row],[ctapresup]]</f>
        <v>001127642952.1.1.1.01</v>
      </c>
      <c r="E913" s="38" t="s">
        <v>2451</v>
      </c>
      <c r="F913" s="38" t="str">
        <f>_xlfn.XLOOKUP(Tabla20[[#This Row],[cedula]],TMODELO[Numero Documento],TMODELO[Empleado])</f>
        <v>MARIA RAMONA PEÑA VELEZ</v>
      </c>
      <c r="G913" s="38" t="str">
        <f>_xlfn.XLOOKUP(Tabla20[[#This Row],[cedula]],TMODELO[Numero Documento],TMODELO[Cargo])</f>
        <v>CONSERJE</v>
      </c>
      <c r="H913" s="38" t="str">
        <f>_xlfn.XLOOKUP(Tabla20[[#This Row],[cedula]],TMODELO[Numero Documento],TMODELO[Lugar Funciones])</f>
        <v>DIRECCION NACIONAL DE PATRIMONIO MONUMENTAL</v>
      </c>
      <c r="I913" s="45" t="str">
        <f>_xlfn.XLOOKUP(Tabla20[[#This Row],[cedula]],TCARRERA[CEDULA],TCARRERA[CATEGORIA DEL SERVIDOR],"")</f>
        <v/>
      </c>
      <c r="J913" s="45" t="str">
        <f>Tabla20[[#This Row],[TIPO]]</f>
        <v>FIJO</v>
      </c>
      <c r="K91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3" s="24" t="str">
        <f>IF(Tabla20[[#This Row],[CARRERA]]="CARRERA ADMINISTRATIVA",Tabla20[[#This Row],[CARRERA]],Tabla20[[#This Row],[STATUS]])</f>
        <v>ESTATUTO SIMPLIFICADO</v>
      </c>
      <c r="M913" s="35" t="str">
        <f>IF(Tabla20[[#This Row],[TIPO]]="Temporales",_xlfn.XLOOKUP(Tabla20[[#This Row],[NOMBRE Y APELLIDO]],TFECHAS[NOMBRE Y APELLIDO],TFECHAS[DESDE]),"")</f>
        <v/>
      </c>
      <c r="N913" s="35" t="str">
        <f>IF(Tabla20[[#This Row],[TIPO]]="Temporales",_xlfn.XLOOKUP(Tabla20[[#This Row],[NOMBRE Y APELLIDO]],TFECHAS[NOMBRE Y APELLIDO],TFECHAS[HASTA]),"")</f>
        <v/>
      </c>
      <c r="O913" s="39">
        <f>_xlfn.XLOOKUP(Tabla20[[#This Row],[COD]],TMES[COD],TMES[sbruto])</f>
        <v>11000</v>
      </c>
      <c r="P913" s="41">
        <f>_xlfn.XLOOKUP(Tabla20[[#This Row],[COD]],TMES[COD],TMES[ISR])</f>
        <v>0</v>
      </c>
      <c r="Q913" s="40">
        <f>_xlfn.XLOOKUP(Tabla20[[#This Row],[COD]],TMES[COD],TMES[SFS])</f>
        <v>334.4</v>
      </c>
      <c r="R913" s="40">
        <f>_xlfn.XLOOKUP(Tabla20[[#This Row],[COD]],TMES[COD],TMES[AFP])</f>
        <v>315.7</v>
      </c>
      <c r="S913" s="40">
        <f>Tabla20[[#This Row],[sbruto]]-SUM(Tabla20[[#This Row],[ISR]:[AFP]])-Tabla20[[#This Row],[sneto]]</f>
        <v>3901.12</v>
      </c>
      <c r="T913" s="40">
        <f>_xlfn.XLOOKUP(Tabla20[[#This Row],[COD]],TMES[COD],TMES[sneto])</f>
        <v>6448.78</v>
      </c>
      <c r="U913" s="28" t="str">
        <f>_xlfn.XLOOKUP(Tabla20[[#This Row],[cedula]],Tabla11[Numero Documento],Tabla11[GEN])</f>
        <v>F</v>
      </c>
      <c r="V913" s="29" t="str">
        <f>_xlfn.XLOOKUP(Tabla20[[#This Row],[cedula]],TMODELO[Numero Documento],TMODELO[Lugar Funciones Codigo])</f>
        <v>01.83.03.03</v>
      </c>
    </row>
    <row r="914" spans="1:22" hidden="1">
      <c r="A914" s="38" t="s">
        <v>3052</v>
      </c>
      <c r="B914" s="38" t="s">
        <v>11</v>
      </c>
      <c r="C914" s="38" t="s">
        <v>3091</v>
      </c>
      <c r="D914" s="38" t="str">
        <f>Tabla20[[#This Row],[cedula]]&amp;Tabla20[[#This Row],[ctapresup]]</f>
        <v>001000218562.1.1.1.01</v>
      </c>
      <c r="E914" s="38" t="s">
        <v>1466</v>
      </c>
      <c r="F914" s="38" t="str">
        <f>_xlfn.XLOOKUP(Tabla20[[#This Row],[cedula]],TMODELO[Numero Documento],TMODELO[Empleado])</f>
        <v>MARIO ERNESTO PEÑA SOTO</v>
      </c>
      <c r="G914" s="38" t="str">
        <f>_xlfn.XLOOKUP(Tabla20[[#This Row],[cedula]],TMODELO[Numero Documento],TMODELO[Cargo])</f>
        <v>VIGILANTE</v>
      </c>
      <c r="H914" s="38" t="str">
        <f>_xlfn.XLOOKUP(Tabla20[[#This Row],[cedula]],TMODELO[Numero Documento],TMODELO[Lugar Funciones])</f>
        <v>DIRECCION NACIONAL DE PATRIMONIO MONUMENTAL</v>
      </c>
      <c r="I914" s="45" t="str">
        <f>_xlfn.XLOOKUP(Tabla20[[#This Row],[cedula]],TCARRERA[CEDULA],TCARRERA[CATEGORIA DEL SERVIDOR],"")</f>
        <v>CARRERA ADMINISTRATIVA</v>
      </c>
      <c r="J914" s="45" t="str">
        <f>Tabla20[[#This Row],[TIPO]]</f>
        <v>FIJO</v>
      </c>
      <c r="K91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4" s="24" t="str">
        <f>IF(Tabla20[[#This Row],[CARRERA]]="CARRERA ADMINISTRATIVA",Tabla20[[#This Row],[CARRERA]],Tabla20[[#This Row],[STATUS]])</f>
        <v>CARRERA ADMINISTRATIVA</v>
      </c>
      <c r="M914" s="35" t="str">
        <f>IF(Tabla20[[#This Row],[TIPO]]="Temporales",_xlfn.XLOOKUP(Tabla20[[#This Row],[NOMBRE Y APELLIDO]],TFECHAS[NOMBRE Y APELLIDO],TFECHAS[DESDE]),"")</f>
        <v/>
      </c>
      <c r="N914" s="35" t="str">
        <f>IF(Tabla20[[#This Row],[TIPO]]="Temporales",_xlfn.XLOOKUP(Tabla20[[#This Row],[NOMBRE Y APELLIDO]],TFECHAS[NOMBRE Y APELLIDO],TFECHAS[HASTA]),"")</f>
        <v/>
      </c>
      <c r="O914" s="39">
        <f>_xlfn.XLOOKUP(Tabla20[[#This Row],[COD]],TMES[COD],TMES[sbruto])</f>
        <v>11000</v>
      </c>
      <c r="P914" s="41">
        <f>_xlfn.XLOOKUP(Tabla20[[#This Row],[COD]],TMES[COD],TMES[ISR])</f>
        <v>0</v>
      </c>
      <c r="Q914" s="40">
        <f>_xlfn.XLOOKUP(Tabla20[[#This Row],[COD]],TMES[COD],TMES[SFS])</f>
        <v>334.4</v>
      </c>
      <c r="R914" s="40">
        <f>_xlfn.XLOOKUP(Tabla20[[#This Row],[COD]],TMES[COD],TMES[AFP])</f>
        <v>315.7</v>
      </c>
      <c r="S914" s="40">
        <f>Tabla20[[#This Row],[sbruto]]-SUM(Tabla20[[#This Row],[ISR]:[AFP]])-Tabla20[[#This Row],[sneto]]</f>
        <v>7637.0499999999993</v>
      </c>
      <c r="T914" s="40">
        <f>_xlfn.XLOOKUP(Tabla20[[#This Row],[COD]],TMES[COD],TMES[sneto])</f>
        <v>2712.85</v>
      </c>
      <c r="U914" s="28" t="str">
        <f>_xlfn.XLOOKUP(Tabla20[[#This Row],[cedula]],Tabla11[Numero Documento],Tabla11[GEN])</f>
        <v>M</v>
      </c>
      <c r="V914" s="29" t="str">
        <f>_xlfn.XLOOKUP(Tabla20[[#This Row],[cedula]],TMODELO[Numero Documento],TMODELO[Lugar Funciones Codigo])</f>
        <v>01.83.03.03</v>
      </c>
    </row>
    <row r="915" spans="1:22" hidden="1">
      <c r="A915" s="38" t="s">
        <v>3052</v>
      </c>
      <c r="B915" s="38" t="s">
        <v>11</v>
      </c>
      <c r="C915" s="38" t="s">
        <v>3091</v>
      </c>
      <c r="D915" s="38" t="str">
        <f>Tabla20[[#This Row],[cedula]]&amp;Tabla20[[#This Row],[ctapresup]]</f>
        <v>002004593292.1.1.1.01</v>
      </c>
      <c r="E915" s="38" t="s">
        <v>1473</v>
      </c>
      <c r="F915" s="38" t="str">
        <f>_xlfn.XLOOKUP(Tabla20[[#This Row],[cedula]],TMODELO[Numero Documento],TMODELO[Empleado])</f>
        <v>MIGUEL ASENCIO JIMENEZ</v>
      </c>
      <c r="G915" s="38" t="str">
        <f>_xlfn.XLOOKUP(Tabla20[[#This Row],[cedula]],TMODELO[Numero Documento],TMODELO[Cargo])</f>
        <v>VIGILANTE</v>
      </c>
      <c r="H915" s="38" t="str">
        <f>_xlfn.XLOOKUP(Tabla20[[#This Row],[cedula]],TMODELO[Numero Documento],TMODELO[Lugar Funciones])</f>
        <v>DIRECCION NACIONAL DE PATRIMONIO MONUMENTAL</v>
      </c>
      <c r="I915" s="45" t="str">
        <f>_xlfn.XLOOKUP(Tabla20[[#This Row],[cedula]],TCARRERA[CEDULA],TCARRERA[CATEGORIA DEL SERVIDOR],"")</f>
        <v>CARRERA ADMINISTRATIVA</v>
      </c>
      <c r="J915" s="45" t="str">
        <f>Tabla20[[#This Row],[TIPO]]</f>
        <v>FIJO</v>
      </c>
      <c r="K91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5" s="31" t="str">
        <f>IF(Tabla20[[#This Row],[CARRERA]]="CARRERA ADMINISTRATIVA",Tabla20[[#This Row],[CARRERA]],Tabla20[[#This Row],[STATUS]])</f>
        <v>CARRERA ADMINISTRATIVA</v>
      </c>
      <c r="M915" s="34" t="str">
        <f>IF(Tabla20[[#This Row],[TIPO]]="Temporales",_xlfn.XLOOKUP(Tabla20[[#This Row],[NOMBRE Y APELLIDO]],TFECHAS[NOMBRE Y APELLIDO],TFECHAS[DESDE]),"")</f>
        <v/>
      </c>
      <c r="N915" s="34" t="str">
        <f>IF(Tabla20[[#This Row],[TIPO]]="Temporales",_xlfn.XLOOKUP(Tabla20[[#This Row],[NOMBRE Y APELLIDO]],TFECHAS[NOMBRE Y APELLIDO],TFECHAS[HASTA]),"")</f>
        <v/>
      </c>
      <c r="O915" s="39">
        <f>_xlfn.XLOOKUP(Tabla20[[#This Row],[COD]],TMES[COD],TMES[sbruto])</f>
        <v>11000</v>
      </c>
      <c r="P915" s="40">
        <f>_xlfn.XLOOKUP(Tabla20[[#This Row],[COD]],TMES[COD],TMES[ISR])</f>
        <v>0</v>
      </c>
      <c r="Q915" s="40">
        <f>_xlfn.XLOOKUP(Tabla20[[#This Row],[COD]],TMES[COD],TMES[SFS])</f>
        <v>334.4</v>
      </c>
      <c r="R915" s="40">
        <f>_xlfn.XLOOKUP(Tabla20[[#This Row],[COD]],TMES[COD],TMES[AFP])</f>
        <v>315.7</v>
      </c>
      <c r="S915" s="40">
        <f>Tabla20[[#This Row],[sbruto]]-SUM(Tabla20[[#This Row],[ISR]:[AFP]])-Tabla20[[#This Row],[sneto]]</f>
        <v>375</v>
      </c>
      <c r="T915" s="40">
        <f>_xlfn.XLOOKUP(Tabla20[[#This Row],[COD]],TMES[COD],TMES[sneto])</f>
        <v>9974.9</v>
      </c>
      <c r="U915" s="28" t="str">
        <f>_xlfn.XLOOKUP(Tabla20[[#This Row],[cedula]],Tabla11[Numero Documento],Tabla11[GEN])</f>
        <v>M</v>
      </c>
      <c r="V915" s="29" t="str">
        <f>_xlfn.XLOOKUP(Tabla20[[#This Row],[cedula]],TMODELO[Numero Documento],TMODELO[Lugar Funciones Codigo])</f>
        <v>01.83.03.03</v>
      </c>
    </row>
    <row r="916" spans="1:22" hidden="1">
      <c r="A916" s="38" t="s">
        <v>3052</v>
      </c>
      <c r="B916" s="38" t="s">
        <v>11</v>
      </c>
      <c r="C916" s="38" t="s">
        <v>3091</v>
      </c>
      <c r="D916" s="38" t="str">
        <f>Tabla20[[#This Row],[cedula]]&amp;Tabla20[[#This Row],[ctapresup]]</f>
        <v>001040698852.1.1.1.01</v>
      </c>
      <c r="E916" s="38" t="s">
        <v>2475</v>
      </c>
      <c r="F916" s="38" t="str">
        <f>_xlfn.XLOOKUP(Tabla20[[#This Row],[cedula]],TMODELO[Numero Documento],TMODELO[Empleado])</f>
        <v>PRUDENCIO AUGUSTO GERONIMO TORRES</v>
      </c>
      <c r="G916" s="38" t="str">
        <f>_xlfn.XLOOKUP(Tabla20[[#This Row],[cedula]],TMODELO[Numero Documento],TMODELO[Cargo])</f>
        <v>ALBAÑIL</v>
      </c>
      <c r="H916" s="38" t="str">
        <f>_xlfn.XLOOKUP(Tabla20[[#This Row],[cedula]],TMODELO[Numero Documento],TMODELO[Lugar Funciones])</f>
        <v>DIRECCION NACIONAL DE PATRIMONIO MONUMENTAL</v>
      </c>
      <c r="I916" s="45" t="str">
        <f>_xlfn.XLOOKUP(Tabla20[[#This Row],[cedula]],TCARRERA[CEDULA],TCARRERA[CATEGORIA DEL SERVIDOR],"")</f>
        <v/>
      </c>
      <c r="J916" s="45" t="str">
        <f>Tabla20[[#This Row],[TIPO]]</f>
        <v>FIJO</v>
      </c>
      <c r="K91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6" s="24" t="str">
        <f>IF(Tabla20[[#This Row],[CARRERA]]="CARRERA ADMINISTRATIVA",Tabla20[[#This Row],[CARRERA]],Tabla20[[#This Row],[STATUS]])</f>
        <v>ESTATUTO SIMPLIFICADO</v>
      </c>
      <c r="M916" s="35" t="str">
        <f>IF(Tabla20[[#This Row],[TIPO]]="Temporales",_xlfn.XLOOKUP(Tabla20[[#This Row],[NOMBRE Y APELLIDO]],TFECHAS[NOMBRE Y APELLIDO],TFECHAS[DESDE]),"")</f>
        <v/>
      </c>
      <c r="N916" s="35" t="str">
        <f>IF(Tabla20[[#This Row],[TIPO]]="Temporales",_xlfn.XLOOKUP(Tabla20[[#This Row],[NOMBRE Y APELLIDO]],TFECHAS[NOMBRE Y APELLIDO],TFECHAS[HASTA]),"")</f>
        <v/>
      </c>
      <c r="O916" s="39">
        <f>_xlfn.XLOOKUP(Tabla20[[#This Row],[COD]],TMES[COD],TMES[sbruto])</f>
        <v>11000</v>
      </c>
      <c r="P916" s="44">
        <f>_xlfn.XLOOKUP(Tabla20[[#This Row],[COD]],TMES[COD],TMES[ISR])</f>
        <v>0</v>
      </c>
      <c r="Q916" s="42">
        <f>_xlfn.XLOOKUP(Tabla20[[#This Row],[COD]],TMES[COD],TMES[SFS])</f>
        <v>334.4</v>
      </c>
      <c r="R916" s="42">
        <f>_xlfn.XLOOKUP(Tabla20[[#This Row],[COD]],TMES[COD],TMES[AFP])</f>
        <v>315.7</v>
      </c>
      <c r="S916" s="40">
        <f>Tabla20[[#This Row],[sbruto]]-SUM(Tabla20[[#This Row],[ISR]:[AFP]])-Tabla20[[#This Row],[sneto]]</f>
        <v>8125.5</v>
      </c>
      <c r="T916" s="42">
        <f>_xlfn.XLOOKUP(Tabla20[[#This Row],[COD]],TMES[COD],TMES[sneto])</f>
        <v>2224.4</v>
      </c>
      <c r="U916" s="28" t="str">
        <f>_xlfn.XLOOKUP(Tabla20[[#This Row],[cedula]],Tabla11[Numero Documento],Tabla11[GEN])</f>
        <v>M</v>
      </c>
      <c r="V916" s="29" t="str">
        <f>_xlfn.XLOOKUP(Tabla20[[#This Row],[cedula]],TMODELO[Numero Documento],TMODELO[Lugar Funciones Codigo])</f>
        <v>01.83.03.03</v>
      </c>
    </row>
    <row r="917" spans="1:22" hidden="1">
      <c r="A917" s="38" t="s">
        <v>3052</v>
      </c>
      <c r="B917" s="38" t="s">
        <v>11</v>
      </c>
      <c r="C917" s="38" t="s">
        <v>3091</v>
      </c>
      <c r="D917" s="38" t="str">
        <f>Tabla20[[#This Row],[cedula]]&amp;Tabla20[[#This Row],[ctapresup]]</f>
        <v>031028564772.1.1.1.01</v>
      </c>
      <c r="E917" s="38" t="s">
        <v>2537</v>
      </c>
      <c r="F917" s="38" t="str">
        <f>_xlfn.XLOOKUP(Tabla20[[#This Row],[cedula]],TMODELO[Numero Documento],TMODELO[Empleado])</f>
        <v>YUDERKA ALTAGRACIA SALCEDO VASQUEZ</v>
      </c>
      <c r="G917" s="38" t="str">
        <f>_xlfn.XLOOKUP(Tabla20[[#This Row],[cedula]],TMODELO[Numero Documento],TMODELO[Cargo])</f>
        <v>CONSERJE</v>
      </c>
      <c r="H917" s="38" t="str">
        <f>_xlfn.XLOOKUP(Tabla20[[#This Row],[cedula]],TMODELO[Numero Documento],TMODELO[Lugar Funciones])</f>
        <v>DIRECCION NACIONAL DE PATRIMONIO MONUMENTAL</v>
      </c>
      <c r="I917" s="45" t="str">
        <f>_xlfn.XLOOKUP(Tabla20[[#This Row],[cedula]],TCARRERA[CEDULA],TCARRERA[CATEGORIA DEL SERVIDOR],"")</f>
        <v/>
      </c>
      <c r="J917" s="45" t="str">
        <f>Tabla20[[#This Row],[TIPO]]</f>
        <v>FIJO</v>
      </c>
      <c r="K91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7" s="24" t="str">
        <f>IF(Tabla20[[#This Row],[CARRERA]]="CARRERA ADMINISTRATIVA",Tabla20[[#This Row],[CARRERA]],Tabla20[[#This Row],[STATUS]])</f>
        <v>ESTATUTO SIMPLIFICADO</v>
      </c>
      <c r="M917" s="35" t="str">
        <f>IF(Tabla20[[#This Row],[TIPO]]="Temporales",_xlfn.XLOOKUP(Tabla20[[#This Row],[NOMBRE Y APELLIDO]],TFECHAS[NOMBRE Y APELLIDO],TFECHAS[DESDE]),"")</f>
        <v/>
      </c>
      <c r="N917" s="35" t="str">
        <f>IF(Tabla20[[#This Row],[TIPO]]="Temporales",_xlfn.XLOOKUP(Tabla20[[#This Row],[NOMBRE Y APELLIDO]],TFECHAS[NOMBRE Y APELLIDO],TFECHAS[HASTA]),"")</f>
        <v/>
      </c>
      <c r="O917" s="39">
        <f>_xlfn.XLOOKUP(Tabla20[[#This Row],[COD]],TMES[COD],TMES[sbruto])</f>
        <v>11000</v>
      </c>
      <c r="P917" s="44">
        <f>_xlfn.XLOOKUP(Tabla20[[#This Row],[COD]],TMES[COD],TMES[ISR])</f>
        <v>0</v>
      </c>
      <c r="Q917" s="40">
        <f>_xlfn.XLOOKUP(Tabla20[[#This Row],[COD]],TMES[COD],TMES[SFS])</f>
        <v>334.4</v>
      </c>
      <c r="R917" s="40">
        <f>_xlfn.XLOOKUP(Tabla20[[#This Row],[COD]],TMES[COD],TMES[AFP])</f>
        <v>315.7</v>
      </c>
      <c r="S917" s="40">
        <f>Tabla20[[#This Row],[sbruto]]-SUM(Tabla20[[#This Row],[ISR]:[AFP]])-Tabla20[[#This Row],[sneto]]</f>
        <v>325</v>
      </c>
      <c r="T917" s="40">
        <f>_xlfn.XLOOKUP(Tabla20[[#This Row],[COD]],TMES[COD],TMES[sneto])</f>
        <v>10024.9</v>
      </c>
      <c r="U917" s="28" t="str">
        <f>_xlfn.XLOOKUP(Tabla20[[#This Row],[cedula]],Tabla11[Numero Documento],Tabla11[GEN])</f>
        <v>F</v>
      </c>
      <c r="V917" s="29" t="str">
        <f>_xlfn.XLOOKUP(Tabla20[[#This Row],[cedula]],TMODELO[Numero Documento],TMODELO[Lugar Funciones Codigo])</f>
        <v>01.83.03.03</v>
      </c>
    </row>
    <row r="918" spans="1:22" hidden="1">
      <c r="A918" s="38" t="s">
        <v>3052</v>
      </c>
      <c r="B918" s="38" t="s">
        <v>11</v>
      </c>
      <c r="C918" s="38" t="s">
        <v>3091</v>
      </c>
      <c r="D918" s="38" t="str">
        <f>Tabla20[[#This Row],[cedula]]&amp;Tabla20[[#This Row],[ctapresup]]</f>
        <v>047020631262.1.1.1.01</v>
      </c>
      <c r="E918" s="38" t="s">
        <v>2539</v>
      </c>
      <c r="F918" s="38" t="str">
        <f>_xlfn.XLOOKUP(Tabla20[[#This Row],[cedula]],TMODELO[Numero Documento],TMODELO[Empleado])</f>
        <v>YUNIOR MEJIA LOPEZ</v>
      </c>
      <c r="G918" s="38" t="str">
        <f>_xlfn.XLOOKUP(Tabla20[[#This Row],[cedula]],TMODELO[Numero Documento],TMODELO[Cargo])</f>
        <v>CONSERJE</v>
      </c>
      <c r="H918" s="38" t="str">
        <f>_xlfn.XLOOKUP(Tabla20[[#This Row],[cedula]],TMODELO[Numero Documento],TMODELO[Lugar Funciones])</f>
        <v>DIRECCION NACIONAL DE PATRIMONIO MONUMENTAL</v>
      </c>
      <c r="I918" s="45" t="str">
        <f>_xlfn.XLOOKUP(Tabla20[[#This Row],[cedula]],TCARRERA[CEDULA],TCARRERA[CATEGORIA DEL SERVIDOR],"")</f>
        <v/>
      </c>
      <c r="J918" s="45" t="str">
        <f>Tabla20[[#This Row],[TIPO]]</f>
        <v>FIJO</v>
      </c>
      <c r="K91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8" s="31" t="str">
        <f>IF(Tabla20[[#This Row],[CARRERA]]="CARRERA ADMINISTRATIVA",Tabla20[[#This Row],[CARRERA]],Tabla20[[#This Row],[STATUS]])</f>
        <v>ESTATUTO SIMPLIFICADO</v>
      </c>
      <c r="M918" s="34" t="str">
        <f>IF(Tabla20[[#This Row],[TIPO]]="Temporales",_xlfn.XLOOKUP(Tabla20[[#This Row],[NOMBRE Y APELLIDO]],TFECHAS[NOMBRE Y APELLIDO],TFECHAS[DESDE]),"")</f>
        <v/>
      </c>
      <c r="N918" s="34" t="str">
        <f>IF(Tabla20[[#This Row],[TIPO]]="Temporales",_xlfn.XLOOKUP(Tabla20[[#This Row],[NOMBRE Y APELLIDO]],TFECHAS[NOMBRE Y APELLIDO],TFECHAS[HASTA]),"")</f>
        <v/>
      </c>
      <c r="O918" s="39">
        <f>_xlfn.XLOOKUP(Tabla20[[#This Row],[COD]],TMES[COD],TMES[sbruto])</f>
        <v>11000</v>
      </c>
      <c r="P918" s="40">
        <f>_xlfn.XLOOKUP(Tabla20[[#This Row],[COD]],TMES[COD],TMES[ISR])</f>
        <v>0</v>
      </c>
      <c r="Q918" s="40">
        <f>_xlfn.XLOOKUP(Tabla20[[#This Row],[COD]],TMES[COD],TMES[SFS])</f>
        <v>334.4</v>
      </c>
      <c r="R918" s="40">
        <f>_xlfn.XLOOKUP(Tabla20[[#This Row],[COD]],TMES[COD],TMES[AFP])</f>
        <v>315.7</v>
      </c>
      <c r="S918" s="40">
        <f>Tabla20[[#This Row],[sbruto]]-SUM(Tabla20[[#This Row],[ISR]:[AFP]])-Tabla20[[#This Row],[sneto]]</f>
        <v>25</v>
      </c>
      <c r="T918" s="40">
        <f>_xlfn.XLOOKUP(Tabla20[[#This Row],[COD]],TMES[COD],TMES[sneto])</f>
        <v>10324.9</v>
      </c>
      <c r="U918" s="28" t="str">
        <f>_xlfn.XLOOKUP(Tabla20[[#This Row],[cedula]],Tabla11[Numero Documento],Tabla11[GEN])</f>
        <v>M</v>
      </c>
      <c r="V918" s="29" t="str">
        <f>_xlfn.XLOOKUP(Tabla20[[#This Row],[cedula]],TMODELO[Numero Documento],TMODELO[Lugar Funciones Codigo])</f>
        <v>01.83.03.03</v>
      </c>
    </row>
    <row r="919" spans="1:22" hidden="1">
      <c r="A919" s="38" t="s">
        <v>3052</v>
      </c>
      <c r="B919" s="38" t="s">
        <v>11</v>
      </c>
      <c r="C919" s="38" t="s">
        <v>3091</v>
      </c>
      <c r="D919" s="38" t="str">
        <f>Tabla20[[#This Row],[cedula]]&amp;Tabla20[[#This Row],[ctapresup]]</f>
        <v>001001234622.1.1.1.01</v>
      </c>
      <c r="E919" s="38" t="s">
        <v>1437</v>
      </c>
      <c r="F919" s="38" t="str">
        <f>_xlfn.XLOOKUP(Tabla20[[#This Row],[cedula]],TMODELO[Numero Documento],TMODELO[Empleado])</f>
        <v>JESUS BIENVENIDO SANCHEZ DE LOS SANTOS</v>
      </c>
      <c r="G919" s="38" t="str">
        <f>_xlfn.XLOOKUP(Tabla20[[#This Row],[cedula]],TMODELO[Numero Documento],TMODELO[Cargo])</f>
        <v>VIGILANTE</v>
      </c>
      <c r="H919" s="38" t="str">
        <f>_xlfn.XLOOKUP(Tabla20[[#This Row],[cedula]],TMODELO[Numero Documento],TMODELO[Lugar Funciones])</f>
        <v>DIRECCION NACIONAL DE PATRIMONIO MONUMENTAL</v>
      </c>
      <c r="I919" s="45" t="str">
        <f>_xlfn.XLOOKUP(Tabla20[[#This Row],[cedula]],TCARRERA[CEDULA],TCARRERA[CATEGORIA DEL SERVIDOR],"")</f>
        <v>CARRERA ADMINISTRATIVA</v>
      </c>
      <c r="J919" s="45" t="str">
        <f>Tabla20[[#This Row],[TIPO]]</f>
        <v>FIJO</v>
      </c>
      <c r="K91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9" s="24" t="str">
        <f>IF(Tabla20[[#This Row],[CARRERA]]="CARRERA ADMINISTRATIVA",Tabla20[[#This Row],[CARRERA]],Tabla20[[#This Row],[STATUS]])</f>
        <v>CARRERA ADMINISTRATIVA</v>
      </c>
      <c r="M919" s="35" t="str">
        <f>IF(Tabla20[[#This Row],[TIPO]]="Temporales",_xlfn.XLOOKUP(Tabla20[[#This Row],[NOMBRE Y APELLIDO]],TFECHAS[NOMBRE Y APELLIDO],TFECHAS[DESDE]),"")</f>
        <v/>
      </c>
      <c r="N919" s="35" t="str">
        <f>IF(Tabla20[[#This Row],[TIPO]]="Temporales",_xlfn.XLOOKUP(Tabla20[[#This Row],[NOMBRE Y APELLIDO]],TFECHAS[NOMBRE Y APELLIDO],TFECHAS[HASTA]),"")</f>
        <v/>
      </c>
      <c r="O919" s="39">
        <f>_xlfn.XLOOKUP(Tabla20[[#This Row],[COD]],TMES[COD],TMES[sbruto])</f>
        <v>10000</v>
      </c>
      <c r="P919" s="41">
        <f>_xlfn.XLOOKUP(Tabla20[[#This Row],[COD]],TMES[COD],TMES[ISR])</f>
        <v>0</v>
      </c>
      <c r="Q919" s="40">
        <f>_xlfn.XLOOKUP(Tabla20[[#This Row],[COD]],TMES[COD],TMES[SFS])</f>
        <v>304</v>
      </c>
      <c r="R919" s="40">
        <f>_xlfn.XLOOKUP(Tabla20[[#This Row],[COD]],TMES[COD],TMES[AFP])</f>
        <v>287</v>
      </c>
      <c r="S919" s="40">
        <f>Tabla20[[#This Row],[sbruto]]-SUM(Tabla20[[#This Row],[ISR]:[AFP]])-Tabla20[[#This Row],[sneto]]</f>
        <v>375</v>
      </c>
      <c r="T919" s="40">
        <f>_xlfn.XLOOKUP(Tabla20[[#This Row],[COD]],TMES[COD],TMES[sneto])</f>
        <v>9034</v>
      </c>
      <c r="U919" s="28" t="str">
        <f>_xlfn.XLOOKUP(Tabla20[[#This Row],[cedula]],Tabla11[Numero Documento],Tabla11[GEN])</f>
        <v>M</v>
      </c>
      <c r="V919" s="29" t="str">
        <f>_xlfn.XLOOKUP(Tabla20[[#This Row],[cedula]],TMODELO[Numero Documento],TMODELO[Lugar Funciones Codigo])</f>
        <v>01.83.03.03</v>
      </c>
    </row>
    <row r="920" spans="1:22">
      <c r="A920" s="38" t="s">
        <v>3051</v>
      </c>
      <c r="B920" s="38" t="s">
        <v>4793</v>
      </c>
      <c r="C920" s="38" t="s">
        <v>3088</v>
      </c>
      <c r="D920" s="38" t="str">
        <f>Tabla20[[#This Row],[cedula]]&amp;Tabla20[[#This Row],[ctapresup]]</f>
        <v>001097767322.1.1.2.08</v>
      </c>
      <c r="E920" s="38" t="s">
        <v>3055</v>
      </c>
      <c r="F920" s="38" t="str">
        <f>_xlfn.XLOOKUP(Tabla20[[#This Row],[cedula]],TMODELO[Numero Documento],TMODELO[Empleado])</f>
        <v>YSRAEL FABIAN JORGE</v>
      </c>
      <c r="G920" s="38" t="str">
        <f>_xlfn.XLOOKUP(Tabla20[[#This Row],[cedula]],TMODELO[Numero Documento],TMODELO[Cargo])</f>
        <v>COORDINADOR (A)</v>
      </c>
      <c r="H920" s="38" t="str">
        <f>_xlfn.XLOOKUP(Tabla20[[#This Row],[cedula]],TMODELO[Numero Documento],TMODELO[Lugar Funciones])</f>
        <v>DIRECCION NACIONAL DE PATRIMONIO MONUMENTAL</v>
      </c>
      <c r="I920" s="45" t="str">
        <f>_xlfn.XLOOKUP(Tabla20[[#This Row],[cedula]],TCARRERA[CEDULA],TCARRERA[CATEGORIA DEL SERVIDOR],"")</f>
        <v/>
      </c>
      <c r="J920" s="45" t="str">
        <f>Tabla20[[#This Row],[TIPO]]</f>
        <v>TEMPORALES</v>
      </c>
      <c r="K92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0" s="24" t="str">
        <f>IF(Tabla20[[#This Row],[CARRERA]]="CARRERA ADMINISTRATIVA",Tabla20[[#This Row],[CARRERA]],Tabla20[[#This Row],[STATUS]])</f>
        <v>TEMPORALES</v>
      </c>
      <c r="M920" s="35">
        <f>IF(Tabla20[[#This Row],[TIPO]]="Temporales",_xlfn.XLOOKUP(Tabla20[[#This Row],[NOMBRE Y APELLIDO]],TFECHAS[NOMBRE Y APELLIDO],TFECHAS[DESDE]),"")</f>
        <v>44682</v>
      </c>
      <c r="N920" s="35">
        <f>IF(Tabla20[[#This Row],[TIPO]]="Temporales",_xlfn.XLOOKUP(Tabla20[[#This Row],[NOMBRE Y APELLIDO]],TFECHAS[NOMBRE Y APELLIDO],TFECHAS[HASTA]),"")</f>
        <v>44866</v>
      </c>
      <c r="O920" s="39">
        <f>_xlfn.XLOOKUP(Tabla20[[#This Row],[COD]],TMES[COD],TMES[sbruto])</f>
        <v>70000</v>
      </c>
      <c r="P920" s="44">
        <f>_xlfn.XLOOKUP(Tabla20[[#This Row],[COD]],TMES[COD],TMES[ISR])</f>
        <v>5368.48</v>
      </c>
      <c r="Q920" s="42">
        <f>_xlfn.XLOOKUP(Tabla20[[#This Row],[COD]],TMES[COD],TMES[SFS])</f>
        <v>2128</v>
      </c>
      <c r="R920" s="42">
        <f>_xlfn.XLOOKUP(Tabla20[[#This Row],[COD]],TMES[COD],TMES[AFP])</f>
        <v>2009</v>
      </c>
      <c r="S920" s="40">
        <f>Tabla20[[#This Row],[sbruto]]-SUM(Tabla20[[#This Row],[ISR]:[AFP]])-Tabla20[[#This Row],[sneto]]</f>
        <v>25.000000000007276</v>
      </c>
      <c r="T920" s="42">
        <f>_xlfn.XLOOKUP(Tabla20[[#This Row],[COD]],TMES[COD],TMES[sneto])</f>
        <v>60469.52</v>
      </c>
      <c r="U920" s="28" t="str">
        <f>_xlfn.XLOOKUP(Tabla20[[#This Row],[cedula]],Tabla11[Numero Documento],Tabla11[GEN])</f>
        <v>M</v>
      </c>
      <c r="V920" s="29" t="str">
        <f>_xlfn.XLOOKUP(Tabla20[[#This Row],[cedula]],TMODELO[Numero Documento],TMODELO[Lugar Funciones Codigo])</f>
        <v>01.83.03.03</v>
      </c>
    </row>
    <row r="921" spans="1:22">
      <c r="A921" s="38" t="s">
        <v>3051</v>
      </c>
      <c r="B921" s="38" t="s">
        <v>4793</v>
      </c>
      <c r="C921" s="38" t="s">
        <v>3088</v>
      </c>
      <c r="D921" s="38" t="str">
        <f>Tabla20[[#This Row],[cedula]]&amp;Tabla20[[#This Row],[ctapresup]]</f>
        <v>002014425892.1.1.2.08</v>
      </c>
      <c r="E921" s="38" t="s">
        <v>2812</v>
      </c>
      <c r="F921" s="38" t="str">
        <f>_xlfn.XLOOKUP(Tabla20[[#This Row],[cedula]],TMODELO[Numero Documento],TMODELO[Empleado])</f>
        <v>JESSICA ELAINE GONZALEZ VARGAS</v>
      </c>
      <c r="G921" s="38" t="str">
        <f>_xlfn.XLOOKUP(Tabla20[[#This Row],[cedula]],TMODELO[Numero Documento],TMODELO[Cargo])</f>
        <v>COORDINADOR (A)</v>
      </c>
      <c r="H921" s="38" t="str">
        <f>_xlfn.XLOOKUP(Tabla20[[#This Row],[cedula]],TMODELO[Numero Documento],TMODELO[Lugar Funciones])</f>
        <v>DIRECCION NACIONAL DE PATRIMONIO MONUMENTAL</v>
      </c>
      <c r="I921" s="45" t="str">
        <f>_xlfn.XLOOKUP(Tabla20[[#This Row],[cedula]],TCARRERA[CEDULA],TCARRERA[CATEGORIA DEL SERVIDOR],"")</f>
        <v/>
      </c>
      <c r="J921" s="45" t="str">
        <f>Tabla20[[#This Row],[TIPO]]</f>
        <v>TEMPORALES</v>
      </c>
      <c r="K92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1" s="24" t="str">
        <f>IF(Tabla20[[#This Row],[CARRERA]]="CARRERA ADMINISTRATIVA",Tabla20[[#This Row],[CARRERA]],Tabla20[[#This Row],[STATUS]])</f>
        <v>TEMPORALES</v>
      </c>
      <c r="M921" s="35">
        <f>IF(Tabla20[[#This Row],[TIPO]]="Temporales",_xlfn.XLOOKUP(Tabla20[[#This Row],[NOMBRE Y APELLIDO]],TFECHAS[NOMBRE Y APELLIDO],TFECHAS[DESDE]),"")</f>
        <v>44774</v>
      </c>
      <c r="N921" s="35">
        <f>IF(Tabla20[[#This Row],[TIPO]]="Temporales",_xlfn.XLOOKUP(Tabla20[[#This Row],[NOMBRE Y APELLIDO]],TFECHAS[NOMBRE Y APELLIDO],TFECHAS[HASTA]),"")</f>
        <v>44958</v>
      </c>
      <c r="O921" s="39">
        <f>_xlfn.XLOOKUP(Tabla20[[#This Row],[COD]],TMES[COD],TMES[sbruto])</f>
        <v>60000</v>
      </c>
      <c r="P921" s="44">
        <f>_xlfn.XLOOKUP(Tabla20[[#This Row],[COD]],TMES[COD],TMES[ISR])</f>
        <v>3486.68</v>
      </c>
      <c r="Q921" s="40">
        <f>_xlfn.XLOOKUP(Tabla20[[#This Row],[COD]],TMES[COD],TMES[SFS])</f>
        <v>1824</v>
      </c>
      <c r="R921" s="40">
        <f>_xlfn.XLOOKUP(Tabla20[[#This Row],[COD]],TMES[COD],TMES[AFP])</f>
        <v>1722</v>
      </c>
      <c r="S921" s="40">
        <f>Tabla20[[#This Row],[sbruto]]-SUM(Tabla20[[#This Row],[ISR]:[AFP]])-Tabla20[[#This Row],[sneto]]</f>
        <v>25</v>
      </c>
      <c r="T921" s="40">
        <f>_xlfn.XLOOKUP(Tabla20[[#This Row],[COD]],TMES[COD],TMES[sneto])</f>
        <v>52942.32</v>
      </c>
      <c r="U921" s="28" t="str">
        <f>_xlfn.XLOOKUP(Tabla20[[#This Row],[cedula]],Tabla11[Numero Documento],Tabla11[GEN])</f>
        <v>F</v>
      </c>
      <c r="V921" s="29" t="str">
        <f>_xlfn.XLOOKUP(Tabla20[[#This Row],[cedula]],TMODELO[Numero Documento],TMODELO[Lugar Funciones Codigo])</f>
        <v>01.83.03.03</v>
      </c>
    </row>
    <row r="922" spans="1:22">
      <c r="A922" s="38" t="s">
        <v>3051</v>
      </c>
      <c r="B922" s="38" t="s">
        <v>4793</v>
      </c>
      <c r="C922" s="38" t="s">
        <v>3088</v>
      </c>
      <c r="D922" s="38" t="str">
        <f>Tabla20[[#This Row],[cedula]]&amp;Tabla20[[#This Row],[ctapresup]]</f>
        <v>001015350602.1.1.2.08</v>
      </c>
      <c r="E922" s="38" t="s">
        <v>2867</v>
      </c>
      <c r="F922" s="38" t="str">
        <f>_xlfn.XLOOKUP(Tabla20[[#This Row],[cedula]],TMODELO[Numero Documento],TMODELO[Empleado])</f>
        <v>RAIZA VALENTINA PRESTOL ALMANZAR DE CAMPOS</v>
      </c>
      <c r="G922" s="38" t="str">
        <f>_xlfn.XLOOKUP(Tabla20[[#This Row],[cedula]],TMODELO[Numero Documento],TMODELO[Cargo])</f>
        <v>ANALISTA LEGAL</v>
      </c>
      <c r="H922" s="38" t="str">
        <f>_xlfn.XLOOKUP(Tabla20[[#This Row],[cedula]],TMODELO[Numero Documento],TMODELO[Lugar Funciones])</f>
        <v>DIRECCION NACIONAL DE PATRIMONIO MONUMENTAL</v>
      </c>
      <c r="I922" s="45" t="str">
        <f>_xlfn.XLOOKUP(Tabla20[[#This Row],[cedula]],TCARRERA[CEDULA],TCARRERA[CATEGORIA DEL SERVIDOR],"")</f>
        <v/>
      </c>
      <c r="J922" s="45" t="str">
        <f>Tabla20[[#This Row],[TIPO]]</f>
        <v>TEMPORALES</v>
      </c>
      <c r="K92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2" s="24" t="str">
        <f>IF(Tabla20[[#This Row],[CARRERA]]="CARRERA ADMINISTRATIVA",Tabla20[[#This Row],[CARRERA]],Tabla20[[#This Row],[STATUS]])</f>
        <v>TEMPORALES</v>
      </c>
      <c r="M922" s="35">
        <f>IF(Tabla20[[#This Row],[TIPO]]="Temporales",_xlfn.XLOOKUP(Tabla20[[#This Row],[NOMBRE Y APELLIDO]],TFECHAS[NOMBRE Y APELLIDO],TFECHAS[DESDE]),"")</f>
        <v>44713</v>
      </c>
      <c r="N922" s="35">
        <f>IF(Tabla20[[#This Row],[TIPO]]="Temporales",_xlfn.XLOOKUP(Tabla20[[#This Row],[NOMBRE Y APELLIDO]],TFECHAS[NOMBRE Y APELLIDO],TFECHAS[HASTA]),"")</f>
        <v>44896</v>
      </c>
      <c r="O922" s="39">
        <f>_xlfn.XLOOKUP(Tabla20[[#This Row],[COD]],TMES[COD],TMES[sbruto])</f>
        <v>55000</v>
      </c>
      <c r="P922" s="44">
        <f>_xlfn.XLOOKUP(Tabla20[[#This Row],[COD]],TMES[COD],TMES[ISR])</f>
        <v>2559.6799999999998</v>
      </c>
      <c r="Q922" s="42">
        <f>_xlfn.XLOOKUP(Tabla20[[#This Row],[COD]],TMES[COD],TMES[SFS])</f>
        <v>1672</v>
      </c>
      <c r="R922" s="42">
        <f>_xlfn.XLOOKUP(Tabla20[[#This Row],[COD]],TMES[COD],TMES[AFP])</f>
        <v>1578.5</v>
      </c>
      <c r="S922" s="40">
        <f>Tabla20[[#This Row],[sbruto]]-SUM(Tabla20[[#This Row],[ISR]:[AFP]])-Tabla20[[#This Row],[sneto]]</f>
        <v>25</v>
      </c>
      <c r="T922" s="42">
        <f>_xlfn.XLOOKUP(Tabla20[[#This Row],[COD]],TMES[COD],TMES[sneto])</f>
        <v>49164.82</v>
      </c>
      <c r="U922" s="28" t="str">
        <f>_xlfn.XLOOKUP(Tabla20[[#This Row],[cedula]],Tabla11[Numero Documento],Tabla11[GEN])</f>
        <v>F</v>
      </c>
      <c r="V922" s="29" t="str">
        <f>_xlfn.XLOOKUP(Tabla20[[#This Row],[cedula]],TMODELO[Numero Documento],TMODELO[Lugar Funciones Codigo])</f>
        <v>01.83.03.03</v>
      </c>
    </row>
    <row r="923" spans="1:22">
      <c r="A923" s="38" t="s">
        <v>3051</v>
      </c>
      <c r="B923" s="38" t="s">
        <v>4793</v>
      </c>
      <c r="C923" s="38" t="s">
        <v>3088</v>
      </c>
      <c r="D923" s="38" t="str">
        <f>Tabla20[[#This Row],[cedula]]&amp;Tabla20[[#This Row],[ctapresup]]</f>
        <v>226000238512.1.1.2.08</v>
      </c>
      <c r="E923" s="38" t="s">
        <v>2880</v>
      </c>
      <c r="F923" s="38" t="str">
        <f>_xlfn.XLOOKUP(Tabla20[[#This Row],[cedula]],TMODELO[Numero Documento],TMODELO[Empleado])</f>
        <v>SMAILING NICOL SILVA PEREZ</v>
      </c>
      <c r="G923" s="38" t="str">
        <f>_xlfn.XLOOKUP(Tabla20[[#This Row],[cedula]],TMODELO[Numero Documento],TMODELO[Cargo])</f>
        <v>ANALISTA PROYECTOS</v>
      </c>
      <c r="H923" s="38" t="str">
        <f>_xlfn.XLOOKUP(Tabla20[[#This Row],[cedula]],TMODELO[Numero Documento],TMODELO[Lugar Funciones])</f>
        <v>DIRECCION NACIONAL DE PATRIMONIO MONUMENTAL</v>
      </c>
      <c r="I923" s="45" t="str">
        <f>_xlfn.XLOOKUP(Tabla20[[#This Row],[cedula]],TCARRERA[CEDULA],TCARRERA[CATEGORIA DEL SERVIDOR],"")</f>
        <v/>
      </c>
      <c r="J923" s="45" t="str">
        <f>Tabla20[[#This Row],[TIPO]]</f>
        <v>TEMPORALES</v>
      </c>
      <c r="K92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3" s="24" t="str">
        <f>IF(Tabla20[[#This Row],[CARRERA]]="CARRERA ADMINISTRATIVA",Tabla20[[#This Row],[CARRERA]],Tabla20[[#This Row],[STATUS]])</f>
        <v>TEMPORALES</v>
      </c>
      <c r="M923" s="35">
        <f>IF(Tabla20[[#This Row],[TIPO]]="Temporales",_xlfn.XLOOKUP(Tabla20[[#This Row],[NOMBRE Y APELLIDO]],TFECHAS[NOMBRE Y APELLIDO],TFECHAS[DESDE]),"")</f>
        <v>44835</v>
      </c>
      <c r="N923" s="35">
        <f>IF(Tabla20[[#This Row],[TIPO]]="Temporales",_xlfn.XLOOKUP(Tabla20[[#This Row],[NOMBRE Y APELLIDO]],TFECHAS[NOMBRE Y APELLIDO],TFECHAS[HASTA]),"")</f>
        <v>45017</v>
      </c>
      <c r="O923" s="39">
        <f>_xlfn.XLOOKUP(Tabla20[[#This Row],[COD]],TMES[COD],TMES[sbruto])</f>
        <v>55000</v>
      </c>
      <c r="P923" s="41">
        <f>_xlfn.XLOOKUP(Tabla20[[#This Row],[COD]],TMES[COD],TMES[ISR])</f>
        <v>2559.6799999999998</v>
      </c>
      <c r="Q923" s="40">
        <f>_xlfn.XLOOKUP(Tabla20[[#This Row],[COD]],TMES[COD],TMES[SFS])</f>
        <v>1672</v>
      </c>
      <c r="R923" s="40">
        <f>_xlfn.XLOOKUP(Tabla20[[#This Row],[COD]],TMES[COD],TMES[AFP])</f>
        <v>1578.5</v>
      </c>
      <c r="S923" s="40">
        <f>Tabla20[[#This Row],[sbruto]]-SUM(Tabla20[[#This Row],[ISR]:[AFP]])-Tabla20[[#This Row],[sneto]]</f>
        <v>25</v>
      </c>
      <c r="T923" s="40">
        <f>_xlfn.XLOOKUP(Tabla20[[#This Row],[COD]],TMES[COD],TMES[sneto])</f>
        <v>49164.82</v>
      </c>
      <c r="U923" s="28" t="str">
        <f>_xlfn.XLOOKUP(Tabla20[[#This Row],[cedula]],Tabla11[Numero Documento],Tabla11[GEN])</f>
        <v>F</v>
      </c>
      <c r="V923" s="29" t="str">
        <f>_xlfn.XLOOKUP(Tabla20[[#This Row],[cedula]],TMODELO[Numero Documento],TMODELO[Lugar Funciones Codigo])</f>
        <v>01.83.03.03</v>
      </c>
    </row>
    <row r="924" spans="1:22">
      <c r="A924" s="38" t="s">
        <v>3051</v>
      </c>
      <c r="B924" s="38" t="s">
        <v>4793</v>
      </c>
      <c r="C924" s="38" t="s">
        <v>3088</v>
      </c>
      <c r="D924" s="38" t="str">
        <f>Tabla20[[#This Row],[cedula]]&amp;Tabla20[[#This Row],[ctapresup]]</f>
        <v>402209280442.1.1.2.08</v>
      </c>
      <c r="E924" s="38" t="s">
        <v>2868</v>
      </c>
      <c r="F924" s="38" t="str">
        <f>_xlfn.XLOOKUP(Tabla20[[#This Row],[cedula]],TMODELO[Numero Documento],TMODELO[Empleado])</f>
        <v>RAMON GUILLERMO TABAR GARRIDO</v>
      </c>
      <c r="G924" s="38" t="str">
        <f>_xlfn.XLOOKUP(Tabla20[[#This Row],[cedula]],TMODELO[Numero Documento],TMODELO[Cargo])</f>
        <v>INSPECTOR DE CONSTRUCCION</v>
      </c>
      <c r="H924" s="38" t="str">
        <f>_xlfn.XLOOKUP(Tabla20[[#This Row],[cedula]],TMODELO[Numero Documento],TMODELO[Lugar Funciones])</f>
        <v>DIRECCION NACIONAL DE PATRIMONIO MONUMENTAL</v>
      </c>
      <c r="I924" s="45" t="str">
        <f>_xlfn.XLOOKUP(Tabla20[[#This Row],[cedula]],TCARRERA[CEDULA],TCARRERA[CATEGORIA DEL SERVIDOR],"")</f>
        <v/>
      </c>
      <c r="J924" s="45" t="str">
        <f>Tabla20[[#This Row],[TIPO]]</f>
        <v>TEMPORALES</v>
      </c>
      <c r="K92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4" s="24" t="str">
        <f>IF(Tabla20[[#This Row],[CARRERA]]="CARRERA ADMINISTRATIVA",Tabla20[[#This Row],[CARRERA]],Tabla20[[#This Row],[STATUS]])</f>
        <v>TEMPORALES</v>
      </c>
      <c r="M924" s="35">
        <f>IF(Tabla20[[#This Row],[TIPO]]="Temporales",_xlfn.XLOOKUP(Tabla20[[#This Row],[NOMBRE Y APELLIDO]],TFECHAS[NOMBRE Y APELLIDO],TFECHAS[DESDE]),"")</f>
        <v>44713</v>
      </c>
      <c r="N924" s="35">
        <f>IF(Tabla20[[#This Row],[TIPO]]="Temporales",_xlfn.XLOOKUP(Tabla20[[#This Row],[NOMBRE Y APELLIDO]],TFECHAS[NOMBRE Y APELLIDO],TFECHAS[HASTA]),"")</f>
        <v>44896</v>
      </c>
      <c r="O924" s="39">
        <f>_xlfn.XLOOKUP(Tabla20[[#This Row],[COD]],TMES[COD],TMES[sbruto])</f>
        <v>45000</v>
      </c>
      <c r="P924" s="42">
        <f>_xlfn.XLOOKUP(Tabla20[[#This Row],[COD]],TMES[COD],TMES[ISR])</f>
        <v>1148.33</v>
      </c>
      <c r="Q924" s="42">
        <f>_xlfn.XLOOKUP(Tabla20[[#This Row],[COD]],TMES[COD],TMES[SFS])</f>
        <v>1368</v>
      </c>
      <c r="R924" s="42">
        <f>_xlfn.XLOOKUP(Tabla20[[#This Row],[COD]],TMES[COD],TMES[AFP])</f>
        <v>1291.5</v>
      </c>
      <c r="S924" s="40">
        <f>Tabla20[[#This Row],[sbruto]]-SUM(Tabla20[[#This Row],[ISR]:[AFP]])-Tabla20[[#This Row],[sneto]]</f>
        <v>25</v>
      </c>
      <c r="T924" s="42">
        <f>_xlfn.XLOOKUP(Tabla20[[#This Row],[COD]],TMES[COD],TMES[sneto])</f>
        <v>41167.17</v>
      </c>
      <c r="U924" s="28" t="str">
        <f>_xlfn.XLOOKUP(Tabla20[[#This Row],[cedula]],Tabla11[Numero Documento],Tabla11[GEN])</f>
        <v>M</v>
      </c>
      <c r="V924" s="29" t="str">
        <f>_xlfn.XLOOKUP(Tabla20[[#This Row],[cedula]],TMODELO[Numero Documento],TMODELO[Lugar Funciones Codigo])</f>
        <v>01.83.03.03</v>
      </c>
    </row>
    <row r="925" spans="1:22">
      <c r="A925" s="38" t="s">
        <v>3051</v>
      </c>
      <c r="B925" s="38" t="s">
        <v>4793</v>
      </c>
      <c r="C925" s="38" t="s">
        <v>3088</v>
      </c>
      <c r="D925" s="38" t="str">
        <f>Tabla20[[#This Row],[cedula]]&amp;Tabla20[[#This Row],[ctapresup]]</f>
        <v>037011084372.1.1.2.08</v>
      </c>
      <c r="E925" s="38" t="s">
        <v>2891</v>
      </c>
      <c r="F925" s="38" t="str">
        <f>_xlfn.XLOOKUP(Tabla20[[#This Row],[cedula]],TMODELO[Numero Documento],TMODELO[Empleado])</f>
        <v>YAMILE SANDRA RODRIGUEZ ASILIS</v>
      </c>
      <c r="G925" s="38" t="str">
        <f>_xlfn.XLOOKUP(Tabla20[[#This Row],[cedula]],TMODELO[Numero Documento],TMODELO[Cargo])</f>
        <v>ENCARGADO (A)</v>
      </c>
      <c r="H925" s="38" t="str">
        <f>_xlfn.XLOOKUP(Tabla20[[#This Row],[cedula]],TMODELO[Numero Documento],TMODELO[Lugar Funciones])</f>
        <v>DEPARTAMENTO REGIONAL DE MONUMENTOS</v>
      </c>
      <c r="I925" s="45" t="str">
        <f>_xlfn.XLOOKUP(Tabla20[[#This Row],[cedula]],TCARRERA[CEDULA],TCARRERA[CATEGORIA DEL SERVIDOR],"")</f>
        <v/>
      </c>
      <c r="J925" s="45" t="str">
        <f>Tabla20[[#This Row],[TIPO]]</f>
        <v>TEMPORALES</v>
      </c>
      <c r="K9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5" s="24" t="str">
        <f>IF(Tabla20[[#This Row],[CARRERA]]="CARRERA ADMINISTRATIVA",Tabla20[[#This Row],[CARRERA]],Tabla20[[#This Row],[STATUS]])</f>
        <v>TEMPORALES</v>
      </c>
      <c r="M925" s="35">
        <f>IF(Tabla20[[#This Row],[TIPO]]="Temporales",_xlfn.XLOOKUP(Tabla20[[#This Row],[NOMBRE Y APELLIDO]],TFECHAS[NOMBRE Y APELLIDO],TFECHAS[DESDE]),"")</f>
        <v>44713</v>
      </c>
      <c r="N925" s="35">
        <f>IF(Tabla20[[#This Row],[TIPO]]="Temporales",_xlfn.XLOOKUP(Tabla20[[#This Row],[NOMBRE Y APELLIDO]],TFECHAS[NOMBRE Y APELLIDO],TFECHAS[HASTA]),"")</f>
        <v>44896</v>
      </c>
      <c r="O925" s="39">
        <f>_xlfn.XLOOKUP(Tabla20[[#This Row],[COD]],TMES[COD],TMES[sbruto])</f>
        <v>115000</v>
      </c>
      <c r="P925" s="44">
        <f>_xlfn.XLOOKUP(Tabla20[[#This Row],[COD]],TMES[COD],TMES[ISR])</f>
        <v>15633.74</v>
      </c>
      <c r="Q925" s="40">
        <f>_xlfn.XLOOKUP(Tabla20[[#This Row],[COD]],TMES[COD],TMES[SFS])</f>
        <v>3496</v>
      </c>
      <c r="R925" s="40">
        <f>_xlfn.XLOOKUP(Tabla20[[#This Row],[COD]],TMES[COD],TMES[AFP])</f>
        <v>3300.5</v>
      </c>
      <c r="S925" s="40">
        <f>Tabla20[[#This Row],[sbruto]]-SUM(Tabla20[[#This Row],[ISR]:[AFP]])-Tabla20[[#This Row],[sneto]]</f>
        <v>25.000000000014552</v>
      </c>
      <c r="T925" s="40">
        <f>_xlfn.XLOOKUP(Tabla20[[#This Row],[COD]],TMES[COD],TMES[sneto])</f>
        <v>92544.76</v>
      </c>
      <c r="U925" s="28" t="str">
        <f>_xlfn.XLOOKUP(Tabla20[[#This Row],[cedula]],Tabla11[Numero Documento],Tabla11[GEN])</f>
        <v>F</v>
      </c>
      <c r="V925" s="29" t="str">
        <f>_xlfn.XLOOKUP(Tabla20[[#This Row],[cedula]],TMODELO[Numero Documento],TMODELO[Lugar Funciones Codigo])</f>
        <v>01.83.03.03.00.01</v>
      </c>
    </row>
    <row r="926" spans="1:22">
      <c r="A926" s="38" t="s">
        <v>3051</v>
      </c>
      <c r="B926" s="38" t="s">
        <v>4793</v>
      </c>
      <c r="C926" s="38" t="s">
        <v>3088</v>
      </c>
      <c r="D926" s="38" t="str">
        <f>Tabla20[[#This Row],[cedula]]&amp;Tabla20[[#This Row],[ctapresup]]</f>
        <v>041001815872.1.1.2.08</v>
      </c>
      <c r="E926" s="38" t="s">
        <v>4801</v>
      </c>
      <c r="F926" s="38" t="str">
        <f>_xlfn.XLOOKUP(Tabla20[[#This Row],[cedula]],TMODELO[Numero Documento],TMODELO[Empleado])</f>
        <v>DANILSON FERNANDO DE LA CRUZ TAVAREZ</v>
      </c>
      <c r="G926" s="38" t="str">
        <f>_xlfn.XLOOKUP(Tabla20[[#This Row],[cedula]],TMODELO[Numero Documento],TMODELO[Cargo])</f>
        <v>INSPECTOR DE CONSTRUCCION</v>
      </c>
      <c r="H926" s="38" t="str">
        <f>_xlfn.XLOOKUP(Tabla20[[#This Row],[cedula]],TMODELO[Numero Documento],TMODELO[Lugar Funciones])</f>
        <v>DEPARTAMENTO REGIONAL DE MONUMENTOS</v>
      </c>
      <c r="I926" s="45" t="str">
        <f>_xlfn.XLOOKUP(Tabla20[[#This Row],[cedula]],TCARRERA[CEDULA],TCARRERA[CATEGORIA DEL SERVIDOR],"")</f>
        <v/>
      </c>
      <c r="J926" s="45" t="str">
        <f>Tabla20[[#This Row],[TIPO]]</f>
        <v>TEMPORALES</v>
      </c>
      <c r="K92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6" s="24" t="str">
        <f>IF(Tabla20[[#This Row],[CARRERA]]="CARRERA ADMINISTRATIVA",Tabla20[[#This Row],[CARRERA]],Tabla20[[#This Row],[STATUS]])</f>
        <v>TEMPORALES</v>
      </c>
      <c r="M926" s="35">
        <f>IF(Tabla20[[#This Row],[TIPO]]="Temporales",_xlfn.XLOOKUP(Tabla20[[#This Row],[NOMBRE Y APELLIDO]],TFECHAS[NOMBRE Y APELLIDO],TFECHAS[DESDE]),"")</f>
        <v>44866</v>
      </c>
      <c r="N926" s="35">
        <f>IF(Tabla20[[#This Row],[TIPO]]="Temporales",_xlfn.XLOOKUP(Tabla20[[#This Row],[NOMBRE Y APELLIDO]],TFECHAS[NOMBRE Y APELLIDO],TFECHAS[HASTA]),"")</f>
        <v>45047</v>
      </c>
      <c r="O926" s="39">
        <f>_xlfn.XLOOKUP(Tabla20[[#This Row],[COD]],TMES[COD],TMES[sbruto])</f>
        <v>36000</v>
      </c>
      <c r="P926" s="41">
        <f>_xlfn.XLOOKUP(Tabla20[[#This Row],[COD]],TMES[COD],TMES[ISR])</f>
        <v>0</v>
      </c>
      <c r="Q926" s="40">
        <f>_xlfn.XLOOKUP(Tabla20[[#This Row],[COD]],TMES[COD],TMES[SFS])</f>
        <v>1094.4000000000001</v>
      </c>
      <c r="R926" s="40">
        <f>_xlfn.XLOOKUP(Tabla20[[#This Row],[COD]],TMES[COD],TMES[AFP])</f>
        <v>1033.2</v>
      </c>
      <c r="S926" s="40">
        <f>Tabla20[[#This Row],[sbruto]]-SUM(Tabla20[[#This Row],[ISR]:[AFP]])-Tabla20[[#This Row],[sneto]]</f>
        <v>25</v>
      </c>
      <c r="T926" s="40">
        <f>_xlfn.XLOOKUP(Tabla20[[#This Row],[COD]],TMES[COD],TMES[sneto])</f>
        <v>33847.4</v>
      </c>
      <c r="U926" s="28" t="str">
        <f>_xlfn.XLOOKUP(Tabla20[[#This Row],[cedula]],Tabla11[Numero Documento],Tabla11[GEN])</f>
        <v>M</v>
      </c>
      <c r="V926" s="29" t="str">
        <f>_xlfn.XLOOKUP(Tabla20[[#This Row],[cedula]],TMODELO[Numero Documento],TMODELO[Lugar Funciones Codigo])</f>
        <v>01.83.03.03.00.01</v>
      </c>
    </row>
    <row r="927" spans="1:22" hidden="1">
      <c r="A927" s="38" t="s">
        <v>3052</v>
      </c>
      <c r="B927" s="38" t="s">
        <v>11</v>
      </c>
      <c r="C927" s="38" t="s">
        <v>3091</v>
      </c>
      <c r="D927" s="38" t="str">
        <f>Tabla20[[#This Row],[cedula]]&amp;Tabla20[[#This Row],[ctapresup]]</f>
        <v>001000291312.1.1.1.01</v>
      </c>
      <c r="E927" s="38" t="s">
        <v>2318</v>
      </c>
      <c r="F927" s="38" t="str">
        <f>_xlfn.XLOOKUP(Tabla20[[#This Row],[cedula]],TMODELO[Numero Documento],TMODELO[Empleado])</f>
        <v>CARLOS ENRIQUE ANDUJAR PERSINAL</v>
      </c>
      <c r="G927" s="38" t="str">
        <f>_xlfn.XLOOKUP(Tabla20[[#This Row],[cedula]],TMODELO[Numero Documento],TMODELO[Cargo])</f>
        <v>DIRECTOR GENERAL</v>
      </c>
      <c r="H927" s="38" t="str">
        <f>_xlfn.XLOOKUP(Tabla20[[#This Row],[cedula]],TMODELO[Numero Documento],TMODELO[Lugar Funciones])</f>
        <v>DIRECCION GENERAL DE MUSEOS</v>
      </c>
      <c r="I927" s="45" t="str">
        <f>_xlfn.XLOOKUP(Tabla20[[#This Row],[cedula]],TCARRERA[CEDULA],TCARRERA[CATEGORIA DEL SERVIDOR],"")</f>
        <v/>
      </c>
      <c r="J927" s="45" t="str">
        <f>Tabla20[[#This Row],[TIPO]]</f>
        <v>FIJO</v>
      </c>
      <c r="K92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927" s="24" t="str">
        <f>IF(Tabla20[[#This Row],[CARRERA]]="CARRERA ADMINISTRATIVA",Tabla20[[#This Row],[CARRERA]],Tabla20[[#This Row],[STATUS]])</f>
        <v>DE LIBRE NOMBRAMIENTO Y REMOCION</v>
      </c>
      <c r="M927" s="35" t="str">
        <f>IF(Tabla20[[#This Row],[TIPO]]="Temporales",_xlfn.XLOOKUP(Tabla20[[#This Row],[NOMBRE Y APELLIDO]],TFECHAS[NOMBRE Y APELLIDO],TFECHAS[DESDE]),"")</f>
        <v/>
      </c>
      <c r="N927" s="35" t="str">
        <f>IF(Tabla20[[#This Row],[TIPO]]="Temporales",_xlfn.XLOOKUP(Tabla20[[#This Row],[NOMBRE Y APELLIDO]],TFECHAS[NOMBRE Y APELLIDO],TFECHAS[HASTA]),"")</f>
        <v/>
      </c>
      <c r="O927" s="39">
        <f>_xlfn.XLOOKUP(Tabla20[[#This Row],[COD]],TMES[COD],TMES[sbruto])</f>
        <v>150000</v>
      </c>
      <c r="P927" s="44">
        <f>_xlfn.XLOOKUP(Tabla20[[#This Row],[COD]],TMES[COD],TMES[ISR])</f>
        <v>23866.62</v>
      </c>
      <c r="Q927" s="40">
        <f>_xlfn.XLOOKUP(Tabla20[[#This Row],[COD]],TMES[COD],TMES[SFS])</f>
        <v>4560</v>
      </c>
      <c r="R927" s="40">
        <f>_xlfn.XLOOKUP(Tabla20[[#This Row],[COD]],TMES[COD],TMES[AFP])</f>
        <v>4305</v>
      </c>
      <c r="S927" s="40">
        <f>Tabla20[[#This Row],[sbruto]]-SUM(Tabla20[[#This Row],[ISR]:[AFP]])-Tabla20[[#This Row],[sneto]]</f>
        <v>1425</v>
      </c>
      <c r="T927" s="40">
        <f>_xlfn.XLOOKUP(Tabla20[[#This Row],[COD]],TMES[COD],TMES[sneto])</f>
        <v>115843.38</v>
      </c>
      <c r="U927" s="28" t="str">
        <f>_xlfn.XLOOKUP(Tabla20[[#This Row],[cedula]],Tabla11[Numero Documento],Tabla11[GEN])</f>
        <v>M</v>
      </c>
      <c r="V927" s="29" t="str">
        <f>_xlfn.XLOOKUP(Tabla20[[#This Row],[cedula]],TMODELO[Numero Documento],TMODELO[Lugar Funciones Codigo])</f>
        <v>01.83.03.04</v>
      </c>
    </row>
    <row r="928" spans="1:22" hidden="1">
      <c r="A928" s="38" t="s">
        <v>3052</v>
      </c>
      <c r="B928" s="38" t="s">
        <v>11</v>
      </c>
      <c r="C928" s="38" t="s">
        <v>3091</v>
      </c>
      <c r="D928" s="38" t="str">
        <f>Tabla20[[#This Row],[cedula]]&amp;Tabla20[[#This Row],[ctapresup]]</f>
        <v>001005184142.1.1.1.01</v>
      </c>
      <c r="E928" s="38" t="s">
        <v>2358</v>
      </c>
      <c r="F928" s="38" t="str">
        <f>_xlfn.XLOOKUP(Tabla20[[#This Row],[cedula]],TMODELO[Numero Documento],TMODELO[Empleado])</f>
        <v>FEDERICO ALFREDO MIGUEL DE JS FONDEUR NIVAR</v>
      </c>
      <c r="G928" s="38" t="str">
        <f>_xlfn.XLOOKUP(Tabla20[[#This Row],[cedula]],TMODELO[Numero Documento],TMODELO[Cargo])</f>
        <v>DIRECTOR (A)</v>
      </c>
      <c r="H928" s="38" t="str">
        <f>_xlfn.XLOOKUP(Tabla20[[#This Row],[cedula]],TMODELO[Numero Documento],TMODELO[Lugar Funciones])</f>
        <v>DIRECCION GENERAL DE MUSEOS</v>
      </c>
      <c r="I928" s="45" t="str">
        <f>_xlfn.XLOOKUP(Tabla20[[#This Row],[cedula]],TCARRERA[CEDULA],TCARRERA[CATEGORIA DEL SERVIDOR],"")</f>
        <v/>
      </c>
      <c r="J928" s="45" t="str">
        <f>Tabla20[[#This Row],[TIPO]]</f>
        <v>FIJO</v>
      </c>
      <c r="K92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28" s="24" t="str">
        <f>IF(Tabla20[[#This Row],[CARRERA]]="CARRERA ADMINISTRATIVA",Tabla20[[#This Row],[CARRERA]],Tabla20[[#This Row],[STATUS]])</f>
        <v>FIJO</v>
      </c>
      <c r="M928" s="35" t="str">
        <f>IF(Tabla20[[#This Row],[TIPO]]="Temporales",_xlfn.XLOOKUP(Tabla20[[#This Row],[NOMBRE Y APELLIDO]],TFECHAS[NOMBRE Y APELLIDO],TFECHAS[DESDE]),"")</f>
        <v/>
      </c>
      <c r="N928" s="35" t="str">
        <f>IF(Tabla20[[#This Row],[TIPO]]="Temporales",_xlfn.XLOOKUP(Tabla20[[#This Row],[NOMBRE Y APELLIDO]],TFECHAS[NOMBRE Y APELLIDO],TFECHAS[HASTA]),"")</f>
        <v/>
      </c>
      <c r="O928" s="39">
        <f>_xlfn.XLOOKUP(Tabla20[[#This Row],[COD]],TMES[COD],TMES[sbruto])</f>
        <v>150000</v>
      </c>
      <c r="P928" s="44">
        <f>_xlfn.XLOOKUP(Tabla20[[#This Row],[COD]],TMES[COD],TMES[ISR])</f>
        <v>23866.62</v>
      </c>
      <c r="Q928" s="42">
        <f>_xlfn.XLOOKUP(Tabla20[[#This Row],[COD]],TMES[COD],TMES[SFS])</f>
        <v>4560</v>
      </c>
      <c r="R928" s="42">
        <f>_xlfn.XLOOKUP(Tabla20[[#This Row],[COD]],TMES[COD],TMES[AFP])</f>
        <v>4305</v>
      </c>
      <c r="S928" s="40">
        <f>Tabla20[[#This Row],[sbruto]]-SUM(Tabla20[[#This Row],[ISR]:[AFP]])-Tabla20[[#This Row],[sneto]]</f>
        <v>25</v>
      </c>
      <c r="T928" s="42">
        <f>_xlfn.XLOOKUP(Tabla20[[#This Row],[COD]],TMES[COD],TMES[sneto])</f>
        <v>117243.38</v>
      </c>
      <c r="U928" s="28" t="str">
        <f>_xlfn.XLOOKUP(Tabla20[[#This Row],[cedula]],Tabla11[Numero Documento],Tabla11[GEN])</f>
        <v>M</v>
      </c>
      <c r="V928" s="29" t="str">
        <f>_xlfn.XLOOKUP(Tabla20[[#This Row],[cedula]],TMODELO[Numero Documento],TMODELO[Lugar Funciones Codigo])</f>
        <v>01.83.03.04</v>
      </c>
    </row>
    <row r="929" spans="1:22" hidden="1">
      <c r="A929" s="38" t="s">
        <v>3052</v>
      </c>
      <c r="B929" s="38" t="s">
        <v>11</v>
      </c>
      <c r="C929" s="38" t="s">
        <v>3091</v>
      </c>
      <c r="D929" s="38" t="str">
        <f>Tabla20[[#This Row],[cedula]]&amp;Tabla20[[#This Row],[ctapresup]]</f>
        <v>001143405652.1.1.1.01</v>
      </c>
      <c r="E929" s="38" t="s">
        <v>2422</v>
      </c>
      <c r="F929" s="38" t="str">
        <f>_xlfn.XLOOKUP(Tabla20[[#This Row],[cedula]],TMODELO[Numero Documento],TMODELO[Empleado])</f>
        <v>JUAN TOMAS MIGUEL GARCIA PEÑA</v>
      </c>
      <c r="G929" s="38" t="str">
        <f>_xlfn.XLOOKUP(Tabla20[[#This Row],[cedula]],TMODELO[Numero Documento],TMODELO[Cargo])</f>
        <v>DIRECTOR (A)</v>
      </c>
      <c r="H929" s="38" t="str">
        <f>_xlfn.XLOOKUP(Tabla20[[#This Row],[cedula]],TMODELO[Numero Documento],TMODELO[Lugar Funciones])</f>
        <v>DIRECCION GENERAL DE MUSEOS</v>
      </c>
      <c r="I929" s="45" t="str">
        <f>_xlfn.XLOOKUP(Tabla20[[#This Row],[cedula]],TCARRERA[CEDULA],TCARRERA[CATEGORIA DEL SERVIDOR],"")</f>
        <v/>
      </c>
      <c r="J929" s="45" t="str">
        <f>Tabla20[[#This Row],[TIPO]]</f>
        <v>FIJO</v>
      </c>
      <c r="K92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29" s="24" t="str">
        <f>IF(Tabla20[[#This Row],[CARRERA]]="CARRERA ADMINISTRATIVA",Tabla20[[#This Row],[CARRERA]],Tabla20[[#This Row],[STATUS]])</f>
        <v>FIJO</v>
      </c>
      <c r="M929" s="35" t="str">
        <f>IF(Tabla20[[#This Row],[TIPO]]="Temporales",_xlfn.XLOOKUP(Tabla20[[#This Row],[NOMBRE Y APELLIDO]],TFECHAS[NOMBRE Y APELLIDO],TFECHAS[DESDE]),"")</f>
        <v/>
      </c>
      <c r="N929" s="35" t="str">
        <f>IF(Tabla20[[#This Row],[TIPO]]="Temporales",_xlfn.XLOOKUP(Tabla20[[#This Row],[NOMBRE Y APELLIDO]],TFECHAS[NOMBRE Y APELLIDO],TFECHAS[HASTA]),"")</f>
        <v/>
      </c>
      <c r="O929" s="39">
        <f>_xlfn.XLOOKUP(Tabla20[[#This Row],[COD]],TMES[COD],TMES[sbruto])</f>
        <v>150000</v>
      </c>
      <c r="P929" s="44">
        <f>_xlfn.XLOOKUP(Tabla20[[#This Row],[COD]],TMES[COD],TMES[ISR])</f>
        <v>23866.62</v>
      </c>
      <c r="Q929" s="42">
        <f>_xlfn.XLOOKUP(Tabla20[[#This Row],[COD]],TMES[COD],TMES[SFS])</f>
        <v>4560</v>
      </c>
      <c r="R929" s="42">
        <f>_xlfn.XLOOKUP(Tabla20[[#This Row],[COD]],TMES[COD],TMES[AFP])</f>
        <v>4305</v>
      </c>
      <c r="S929" s="40">
        <f>Tabla20[[#This Row],[sbruto]]-SUM(Tabla20[[#This Row],[ISR]:[AFP]])-Tabla20[[#This Row],[sneto]]</f>
        <v>25</v>
      </c>
      <c r="T929" s="42">
        <f>_xlfn.XLOOKUP(Tabla20[[#This Row],[COD]],TMES[COD],TMES[sneto])</f>
        <v>117243.38</v>
      </c>
      <c r="U929" s="28" t="str">
        <f>_xlfn.XLOOKUP(Tabla20[[#This Row],[cedula]],Tabla11[Numero Documento],Tabla11[GEN])</f>
        <v>M</v>
      </c>
      <c r="V929" s="29" t="str">
        <f>_xlfn.XLOOKUP(Tabla20[[#This Row],[cedula]],TMODELO[Numero Documento],TMODELO[Lugar Funciones Codigo])</f>
        <v>01.83.03.04</v>
      </c>
    </row>
    <row r="930" spans="1:22" hidden="1">
      <c r="A930" s="38" t="s">
        <v>3052</v>
      </c>
      <c r="B930" s="38" t="s">
        <v>11</v>
      </c>
      <c r="C930" s="38" t="s">
        <v>3091</v>
      </c>
      <c r="D930" s="38" t="str">
        <f>Tabla20[[#This Row],[cedula]]&amp;Tabla20[[#This Row],[ctapresup]]</f>
        <v>001140128182.1.1.1.01</v>
      </c>
      <c r="E930" s="38" t="s">
        <v>2441</v>
      </c>
      <c r="F930" s="38" t="str">
        <f>_xlfn.XLOOKUP(Tabla20[[#This Row],[cedula]],TMODELO[Numero Documento],TMODELO[Empleado])</f>
        <v>MANUEL AUGUSTO VARGAS PAYANO</v>
      </c>
      <c r="G930" s="38" t="str">
        <f>_xlfn.XLOOKUP(Tabla20[[#This Row],[cedula]],TMODELO[Numero Documento],TMODELO[Cargo])</f>
        <v>DIRECTOR GENERAL</v>
      </c>
      <c r="H930" s="38" t="str">
        <f>_xlfn.XLOOKUP(Tabla20[[#This Row],[cedula]],TMODELO[Numero Documento],TMODELO[Lugar Funciones])</f>
        <v>DIRECCION GENERAL DE MUSEOS</v>
      </c>
      <c r="I930" s="45" t="str">
        <f>_xlfn.XLOOKUP(Tabla20[[#This Row],[cedula]],TCARRERA[CEDULA],TCARRERA[CATEGORIA DEL SERVIDOR],"")</f>
        <v/>
      </c>
      <c r="J930" s="45" t="str">
        <f>Tabla20[[#This Row],[TIPO]]</f>
        <v>FIJO</v>
      </c>
      <c r="K93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930" s="24" t="str">
        <f>IF(Tabla20[[#This Row],[CARRERA]]="CARRERA ADMINISTRATIVA",Tabla20[[#This Row],[CARRERA]],Tabla20[[#This Row],[STATUS]])</f>
        <v>DE LIBRE NOMBRAMIENTO Y REMOCION</v>
      </c>
      <c r="M930" s="35" t="str">
        <f>IF(Tabla20[[#This Row],[TIPO]]="Temporales",_xlfn.XLOOKUP(Tabla20[[#This Row],[NOMBRE Y APELLIDO]],TFECHAS[NOMBRE Y APELLIDO],TFECHAS[DESDE]),"")</f>
        <v/>
      </c>
      <c r="N930" s="35" t="str">
        <f>IF(Tabla20[[#This Row],[TIPO]]="Temporales",_xlfn.XLOOKUP(Tabla20[[#This Row],[NOMBRE Y APELLIDO]],TFECHAS[NOMBRE Y APELLIDO],TFECHAS[HASTA]),"")</f>
        <v/>
      </c>
      <c r="O930" s="39">
        <f>_xlfn.XLOOKUP(Tabla20[[#This Row],[COD]],TMES[COD],TMES[sbruto])</f>
        <v>150000</v>
      </c>
      <c r="P930" s="41">
        <f>_xlfn.XLOOKUP(Tabla20[[#This Row],[COD]],TMES[COD],TMES[ISR])</f>
        <v>23866.62</v>
      </c>
      <c r="Q930" s="40">
        <f>_xlfn.XLOOKUP(Tabla20[[#This Row],[COD]],TMES[COD],TMES[SFS])</f>
        <v>4560</v>
      </c>
      <c r="R930" s="40">
        <f>_xlfn.XLOOKUP(Tabla20[[#This Row],[COD]],TMES[COD],TMES[AFP])</f>
        <v>4305</v>
      </c>
      <c r="S930" s="40">
        <f>Tabla20[[#This Row],[sbruto]]-SUM(Tabla20[[#This Row],[ISR]:[AFP]])-Tabla20[[#This Row],[sneto]]</f>
        <v>425</v>
      </c>
      <c r="T930" s="40">
        <f>_xlfn.XLOOKUP(Tabla20[[#This Row],[COD]],TMES[COD],TMES[sneto])</f>
        <v>116843.38</v>
      </c>
      <c r="U930" s="28" t="str">
        <f>_xlfn.XLOOKUP(Tabla20[[#This Row],[cedula]],Tabla11[Numero Documento],Tabla11[GEN])</f>
        <v>M</v>
      </c>
      <c r="V930" s="29" t="str">
        <f>_xlfn.XLOOKUP(Tabla20[[#This Row],[cedula]],TMODELO[Numero Documento],TMODELO[Lugar Funciones Codigo])</f>
        <v>01.83.03.04</v>
      </c>
    </row>
    <row r="931" spans="1:22" hidden="1">
      <c r="A931" s="38" t="s">
        <v>3052</v>
      </c>
      <c r="B931" s="38" t="s">
        <v>11</v>
      </c>
      <c r="C931" s="38" t="s">
        <v>3091</v>
      </c>
      <c r="D931" s="38" t="str">
        <f>Tabla20[[#This Row],[cedula]]&amp;Tabla20[[#This Row],[ctapresup]]</f>
        <v>054006626302.1.1.1.01</v>
      </c>
      <c r="E931" s="38" t="s">
        <v>2484</v>
      </c>
      <c r="F931" s="38" t="str">
        <f>_xlfn.XLOOKUP(Tabla20[[#This Row],[cedula]],TMODELO[Numero Documento],TMODELO[Empleado])</f>
        <v>RAYSA VALENTINA ASTACIO JIMENEZ DE SALCEDO</v>
      </c>
      <c r="G931" s="38" t="str">
        <f>_xlfn.XLOOKUP(Tabla20[[#This Row],[cedula]],TMODELO[Numero Documento],TMODELO[Cargo])</f>
        <v>DIRECTOR (A)</v>
      </c>
      <c r="H931" s="38" t="str">
        <f>_xlfn.XLOOKUP(Tabla20[[#This Row],[cedula]],TMODELO[Numero Documento],TMODELO[Lugar Funciones])</f>
        <v>DIRECCION GENERAL DE MUSEOS</v>
      </c>
      <c r="I931" s="45" t="str">
        <f>_xlfn.XLOOKUP(Tabla20[[#This Row],[cedula]],TCARRERA[CEDULA],TCARRERA[CATEGORIA DEL SERVIDOR],"")</f>
        <v/>
      </c>
      <c r="J931" s="45" t="str">
        <f>Tabla20[[#This Row],[TIPO]]</f>
        <v>FIJO</v>
      </c>
      <c r="K93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1" s="24" t="str">
        <f>IF(Tabla20[[#This Row],[CARRERA]]="CARRERA ADMINISTRATIVA",Tabla20[[#This Row],[CARRERA]],Tabla20[[#This Row],[STATUS]])</f>
        <v>FIJO</v>
      </c>
      <c r="M931" s="35" t="str">
        <f>IF(Tabla20[[#This Row],[TIPO]]="Temporales",_xlfn.XLOOKUP(Tabla20[[#This Row],[NOMBRE Y APELLIDO]],TFECHAS[NOMBRE Y APELLIDO],TFECHAS[DESDE]),"")</f>
        <v/>
      </c>
      <c r="N931" s="35" t="str">
        <f>IF(Tabla20[[#This Row],[TIPO]]="Temporales",_xlfn.XLOOKUP(Tabla20[[#This Row],[NOMBRE Y APELLIDO]],TFECHAS[NOMBRE Y APELLIDO],TFECHAS[HASTA]),"")</f>
        <v/>
      </c>
      <c r="O931" s="39">
        <f>_xlfn.XLOOKUP(Tabla20[[#This Row],[COD]],TMES[COD],TMES[sbruto])</f>
        <v>150000</v>
      </c>
      <c r="P931" s="44">
        <f>_xlfn.XLOOKUP(Tabla20[[#This Row],[COD]],TMES[COD],TMES[ISR])</f>
        <v>23866.62</v>
      </c>
      <c r="Q931" s="40">
        <f>_xlfn.XLOOKUP(Tabla20[[#This Row],[COD]],TMES[COD],TMES[SFS])</f>
        <v>4560</v>
      </c>
      <c r="R931" s="40">
        <f>_xlfn.XLOOKUP(Tabla20[[#This Row],[COD]],TMES[COD],TMES[AFP])</f>
        <v>4305</v>
      </c>
      <c r="S931" s="40">
        <f>Tabla20[[#This Row],[sbruto]]-SUM(Tabla20[[#This Row],[ISR]:[AFP]])-Tabla20[[#This Row],[sneto]]</f>
        <v>25</v>
      </c>
      <c r="T931" s="40">
        <f>_xlfn.XLOOKUP(Tabla20[[#This Row],[COD]],TMES[COD],TMES[sneto])</f>
        <v>117243.38</v>
      </c>
      <c r="U931" s="28" t="str">
        <f>_xlfn.XLOOKUP(Tabla20[[#This Row],[cedula]],Tabla11[Numero Documento],Tabla11[GEN])</f>
        <v>F</v>
      </c>
      <c r="V931" s="29" t="str">
        <f>_xlfn.XLOOKUP(Tabla20[[#This Row],[cedula]],TMODELO[Numero Documento],TMODELO[Lugar Funciones Codigo])</f>
        <v>01.83.03.04</v>
      </c>
    </row>
    <row r="932" spans="1:22" hidden="1">
      <c r="A932" s="38" t="s">
        <v>3052</v>
      </c>
      <c r="B932" s="38" t="s">
        <v>11</v>
      </c>
      <c r="C932" s="38" t="s">
        <v>3091</v>
      </c>
      <c r="D932" s="38" t="str">
        <f>Tabla20[[#This Row],[cedula]]&amp;Tabla20[[#This Row],[ctapresup]]</f>
        <v>001079539292.1.1.1.01</v>
      </c>
      <c r="E932" s="38" t="s">
        <v>2700</v>
      </c>
      <c r="F932" s="38" t="str">
        <f>_xlfn.XLOOKUP(Tabla20[[#This Row],[cedula]],TMODELO[Numero Documento],TMODELO[Empleado])</f>
        <v>ORLANDO FRANCISCO INOA BISONO</v>
      </c>
      <c r="G932" s="38" t="str">
        <f>_xlfn.XLOOKUP(Tabla20[[#This Row],[cedula]],TMODELO[Numero Documento],TMODELO[Cargo])</f>
        <v>DIRECTOR (A)</v>
      </c>
      <c r="H932" s="38" t="str">
        <f>_xlfn.XLOOKUP(Tabla20[[#This Row],[cedula]],TMODELO[Numero Documento],TMODELO[Lugar Funciones])</f>
        <v>DIRECCION GENERAL DE MUSEOS</v>
      </c>
      <c r="I932" s="45" t="str">
        <f>_xlfn.XLOOKUP(Tabla20[[#This Row],[cedula]],TCARRERA[CEDULA],TCARRERA[CATEGORIA DEL SERVIDOR],"")</f>
        <v/>
      </c>
      <c r="J932" s="45" t="str">
        <f>Tabla20[[#This Row],[TIPO]]</f>
        <v>FIJO</v>
      </c>
      <c r="K9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2" s="24" t="str">
        <f>IF(Tabla20[[#This Row],[CARRERA]]="CARRERA ADMINISTRATIVA",Tabla20[[#This Row],[CARRERA]],Tabla20[[#This Row],[STATUS]])</f>
        <v>FIJO</v>
      </c>
      <c r="M932" s="35" t="str">
        <f>IF(Tabla20[[#This Row],[TIPO]]="Temporales",_xlfn.XLOOKUP(Tabla20[[#This Row],[NOMBRE Y APELLIDO]],TFECHAS[NOMBRE Y APELLIDO],TFECHAS[DESDE]),"")</f>
        <v/>
      </c>
      <c r="N932" s="35" t="str">
        <f>IF(Tabla20[[#This Row],[TIPO]]="Temporales",_xlfn.XLOOKUP(Tabla20[[#This Row],[NOMBRE Y APELLIDO]],TFECHAS[NOMBRE Y APELLIDO],TFECHAS[HASTA]),"")</f>
        <v/>
      </c>
      <c r="O932" s="39">
        <f>_xlfn.XLOOKUP(Tabla20[[#This Row],[COD]],TMES[COD],TMES[sbruto])</f>
        <v>145000</v>
      </c>
      <c r="P932" s="44">
        <f>_xlfn.XLOOKUP(Tabla20[[#This Row],[COD]],TMES[COD],TMES[ISR])</f>
        <v>22690.49</v>
      </c>
      <c r="Q932" s="40">
        <f>_xlfn.XLOOKUP(Tabla20[[#This Row],[COD]],TMES[COD],TMES[SFS])</f>
        <v>4408</v>
      </c>
      <c r="R932" s="40">
        <f>_xlfn.XLOOKUP(Tabla20[[#This Row],[COD]],TMES[COD],TMES[AFP])</f>
        <v>4161.5</v>
      </c>
      <c r="S932" s="40">
        <f>Tabla20[[#This Row],[sbruto]]-SUM(Tabla20[[#This Row],[ISR]:[AFP]])-Tabla20[[#This Row],[sneto]]</f>
        <v>25</v>
      </c>
      <c r="T932" s="40">
        <f>_xlfn.XLOOKUP(Tabla20[[#This Row],[COD]],TMES[COD],TMES[sneto])</f>
        <v>113715.01</v>
      </c>
      <c r="U932" s="28" t="str">
        <f>_xlfn.XLOOKUP(Tabla20[[#This Row],[cedula]],Tabla11[Numero Documento],Tabla11[GEN])</f>
        <v>M</v>
      </c>
      <c r="V932" s="29" t="str">
        <f>_xlfn.XLOOKUP(Tabla20[[#This Row],[cedula]],TMODELO[Numero Documento],TMODELO[Lugar Funciones Codigo])</f>
        <v>01.83.03.04</v>
      </c>
    </row>
    <row r="933" spans="1:22" hidden="1">
      <c r="A933" s="38" t="s">
        <v>3052</v>
      </c>
      <c r="B933" s="38" t="s">
        <v>11</v>
      </c>
      <c r="C933" s="38" t="s">
        <v>3091</v>
      </c>
      <c r="D933" s="38" t="str">
        <f>Tabla20[[#This Row],[cedula]]&amp;Tabla20[[#This Row],[ctapresup]]</f>
        <v>001079069762.1.1.1.01</v>
      </c>
      <c r="E933" s="38" t="s">
        <v>2401</v>
      </c>
      <c r="F933" s="38" t="str">
        <f>_xlfn.XLOOKUP(Tabla20[[#This Row],[cedula]],TMODELO[Numero Documento],TMODELO[Empleado])</f>
        <v>JOSE GUILLERMO DE LA ALTAGRACI GUERRERO SANCHEZ</v>
      </c>
      <c r="G933" s="38" t="str">
        <f>_xlfn.XLOOKUP(Tabla20[[#This Row],[cedula]],TMODELO[Numero Documento],TMODELO[Cargo])</f>
        <v>DIRECTOR (A)</v>
      </c>
      <c r="H933" s="38" t="str">
        <f>_xlfn.XLOOKUP(Tabla20[[#This Row],[cedula]],TMODELO[Numero Documento],TMODELO[Lugar Funciones])</f>
        <v>DIRECCION GENERAL DE MUSEOS</v>
      </c>
      <c r="I933" s="45" t="str">
        <f>_xlfn.XLOOKUP(Tabla20[[#This Row],[cedula]],TCARRERA[CEDULA],TCARRERA[CATEGORIA DEL SERVIDOR],"")</f>
        <v/>
      </c>
      <c r="J933" s="45" t="str">
        <f>Tabla20[[#This Row],[TIPO]]</f>
        <v>FIJO</v>
      </c>
      <c r="K93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3" s="24" t="str">
        <f>IF(Tabla20[[#This Row],[CARRERA]]="CARRERA ADMINISTRATIVA",Tabla20[[#This Row],[CARRERA]],Tabla20[[#This Row],[STATUS]])</f>
        <v>FIJO</v>
      </c>
      <c r="M933" s="35" t="str">
        <f>IF(Tabla20[[#This Row],[TIPO]]="Temporales",_xlfn.XLOOKUP(Tabla20[[#This Row],[NOMBRE Y APELLIDO]],TFECHAS[NOMBRE Y APELLIDO],TFECHAS[DESDE]),"")</f>
        <v/>
      </c>
      <c r="N933" s="35" t="str">
        <f>IF(Tabla20[[#This Row],[TIPO]]="Temporales",_xlfn.XLOOKUP(Tabla20[[#This Row],[NOMBRE Y APELLIDO]],TFECHAS[NOMBRE Y APELLIDO],TFECHAS[HASTA]),"")</f>
        <v/>
      </c>
      <c r="O933" s="39">
        <f>_xlfn.XLOOKUP(Tabla20[[#This Row],[COD]],TMES[COD],TMES[sbruto])</f>
        <v>130000</v>
      </c>
      <c r="P933" s="42">
        <f>_xlfn.XLOOKUP(Tabla20[[#This Row],[COD]],TMES[COD],TMES[ISR])</f>
        <v>19162.12</v>
      </c>
      <c r="Q933" s="42">
        <f>_xlfn.XLOOKUP(Tabla20[[#This Row],[COD]],TMES[COD],TMES[SFS])</f>
        <v>3952</v>
      </c>
      <c r="R933" s="42">
        <f>_xlfn.XLOOKUP(Tabla20[[#This Row],[COD]],TMES[COD],TMES[AFP])</f>
        <v>3731</v>
      </c>
      <c r="S933" s="40">
        <f>Tabla20[[#This Row],[sbruto]]-SUM(Tabla20[[#This Row],[ISR]:[AFP]])-Tabla20[[#This Row],[sneto]]</f>
        <v>25</v>
      </c>
      <c r="T933" s="42">
        <f>_xlfn.XLOOKUP(Tabla20[[#This Row],[COD]],TMES[COD],TMES[sneto])</f>
        <v>103129.88</v>
      </c>
      <c r="U933" s="28" t="str">
        <f>_xlfn.XLOOKUP(Tabla20[[#This Row],[cedula]],Tabla11[Numero Documento],Tabla11[GEN])</f>
        <v>M</v>
      </c>
      <c r="V933" s="29" t="str">
        <f>_xlfn.XLOOKUP(Tabla20[[#This Row],[cedula]],TMODELO[Numero Documento],TMODELO[Lugar Funciones Codigo])</f>
        <v>01.83.03.04</v>
      </c>
    </row>
    <row r="934" spans="1:22" hidden="1">
      <c r="A934" s="38" t="s">
        <v>3052</v>
      </c>
      <c r="B934" s="38" t="s">
        <v>11</v>
      </c>
      <c r="C934" s="38" t="s">
        <v>3091</v>
      </c>
      <c r="D934" s="38" t="str">
        <f>Tabla20[[#This Row],[cedula]]&amp;Tabla20[[#This Row],[ctapresup]]</f>
        <v>001017274022.1.1.1.01</v>
      </c>
      <c r="E934" s="38" t="s">
        <v>2460</v>
      </c>
      <c r="F934" s="38" t="str">
        <f>_xlfn.XLOOKUP(Tabla20[[#This Row],[cedula]],TMODELO[Numero Documento],TMODELO[Empleado])</f>
        <v>MONICA ALEXANDRA GUTIERREZ FIALLO</v>
      </c>
      <c r="G934" s="38" t="str">
        <f>_xlfn.XLOOKUP(Tabla20[[#This Row],[cedula]],TMODELO[Numero Documento],TMODELO[Cargo])</f>
        <v>DIRECTOR (A)</v>
      </c>
      <c r="H934" s="38" t="str">
        <f>_xlfn.XLOOKUP(Tabla20[[#This Row],[cedula]],TMODELO[Numero Documento],TMODELO[Lugar Funciones])</f>
        <v>DIRECCION GENERAL DE MUSEOS</v>
      </c>
      <c r="I934" s="45" t="str">
        <f>_xlfn.XLOOKUP(Tabla20[[#This Row],[cedula]],TCARRERA[CEDULA],TCARRERA[CATEGORIA DEL SERVIDOR],"")</f>
        <v/>
      </c>
      <c r="J934" s="45" t="str">
        <f>Tabla20[[#This Row],[TIPO]]</f>
        <v>FIJO</v>
      </c>
      <c r="K9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4" s="24" t="str">
        <f>IF(Tabla20[[#This Row],[CARRERA]]="CARRERA ADMINISTRATIVA",Tabla20[[#This Row],[CARRERA]],Tabla20[[#This Row],[STATUS]])</f>
        <v>FIJO</v>
      </c>
      <c r="M934" s="35" t="str">
        <f>IF(Tabla20[[#This Row],[TIPO]]="Temporales",_xlfn.XLOOKUP(Tabla20[[#This Row],[NOMBRE Y APELLIDO]],TFECHAS[NOMBRE Y APELLIDO],TFECHAS[DESDE]),"")</f>
        <v/>
      </c>
      <c r="N934" s="35" t="str">
        <f>IF(Tabla20[[#This Row],[TIPO]]="Temporales",_xlfn.XLOOKUP(Tabla20[[#This Row],[NOMBRE Y APELLIDO]],TFECHAS[NOMBRE Y APELLIDO],TFECHAS[HASTA]),"")</f>
        <v/>
      </c>
      <c r="O934" s="39">
        <f>_xlfn.XLOOKUP(Tabla20[[#This Row],[COD]],TMES[COD],TMES[sbruto])</f>
        <v>115000</v>
      </c>
      <c r="P934" s="44">
        <f>_xlfn.XLOOKUP(Tabla20[[#This Row],[COD]],TMES[COD],TMES[ISR])</f>
        <v>15633.74</v>
      </c>
      <c r="Q934" s="40">
        <f>_xlfn.XLOOKUP(Tabla20[[#This Row],[COD]],TMES[COD],TMES[SFS])</f>
        <v>3496</v>
      </c>
      <c r="R934" s="40">
        <f>_xlfn.XLOOKUP(Tabla20[[#This Row],[COD]],TMES[COD],TMES[AFP])</f>
        <v>3300.5</v>
      </c>
      <c r="S934" s="40">
        <f>Tabla20[[#This Row],[sbruto]]-SUM(Tabla20[[#This Row],[ISR]:[AFP]])-Tabla20[[#This Row],[sneto]]</f>
        <v>425.00000000001455</v>
      </c>
      <c r="T934" s="40">
        <f>_xlfn.XLOOKUP(Tabla20[[#This Row],[COD]],TMES[COD],TMES[sneto])</f>
        <v>92144.76</v>
      </c>
      <c r="U934" s="28" t="str">
        <f>_xlfn.XLOOKUP(Tabla20[[#This Row],[cedula]],Tabla11[Numero Documento],Tabla11[GEN])</f>
        <v>F</v>
      </c>
      <c r="V934" s="29" t="str">
        <f>_xlfn.XLOOKUP(Tabla20[[#This Row],[cedula]],TMODELO[Numero Documento],TMODELO[Lugar Funciones Codigo])</f>
        <v>01.83.03.04</v>
      </c>
    </row>
    <row r="935" spans="1:22" hidden="1">
      <c r="A935" s="38" t="s">
        <v>3052</v>
      </c>
      <c r="B935" s="38" t="s">
        <v>11</v>
      </c>
      <c r="C935" s="38" t="s">
        <v>3091</v>
      </c>
      <c r="D935" s="38" t="str">
        <f>Tabla20[[#This Row],[cedula]]&amp;Tabla20[[#This Row],[ctapresup]]</f>
        <v>001006097592.1.1.1.01</v>
      </c>
      <c r="E935" s="38" t="s">
        <v>2326</v>
      </c>
      <c r="F935" s="38" t="str">
        <f>_xlfn.XLOOKUP(Tabla20[[#This Row],[cedula]],TMODELO[Numero Documento],TMODELO[Empleado])</f>
        <v>CHRISTIAN ANIBAL MARTINEZ VILLANUEVA</v>
      </c>
      <c r="G935" s="38" t="str">
        <f>_xlfn.XLOOKUP(Tabla20[[#This Row],[cedula]],TMODELO[Numero Documento],TMODELO[Cargo])</f>
        <v>ASESOR</v>
      </c>
      <c r="H935" s="38" t="str">
        <f>_xlfn.XLOOKUP(Tabla20[[#This Row],[cedula]],TMODELO[Numero Documento],TMODELO[Lugar Funciones])</f>
        <v>DIRECCION GENERAL DE MUSEOS</v>
      </c>
      <c r="I935" s="45" t="str">
        <f>_xlfn.XLOOKUP(Tabla20[[#This Row],[cedula]],TCARRERA[CEDULA],TCARRERA[CATEGORIA DEL SERVIDOR],"")</f>
        <v/>
      </c>
      <c r="J935" s="45" t="str">
        <f>Tabla20[[#This Row],[TIPO]]</f>
        <v>FIJO</v>
      </c>
      <c r="K9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935" s="24" t="str">
        <f>IF(Tabla20[[#This Row],[CARRERA]]="CARRERA ADMINISTRATIVA",Tabla20[[#This Row],[CARRERA]],Tabla20[[#This Row],[STATUS]])</f>
        <v>DE LIBRE NOMBRAMIENTO Y REMOCION</v>
      </c>
      <c r="M935" s="35" t="str">
        <f>IF(Tabla20[[#This Row],[TIPO]]="Temporales",_xlfn.XLOOKUP(Tabla20[[#This Row],[NOMBRE Y APELLIDO]],TFECHAS[NOMBRE Y APELLIDO],TFECHAS[DESDE]),"")</f>
        <v/>
      </c>
      <c r="N935" s="35" t="str">
        <f>IF(Tabla20[[#This Row],[TIPO]]="Temporales",_xlfn.XLOOKUP(Tabla20[[#This Row],[NOMBRE Y APELLIDO]],TFECHAS[NOMBRE Y APELLIDO],TFECHAS[HASTA]),"")</f>
        <v/>
      </c>
      <c r="O935" s="39">
        <f>_xlfn.XLOOKUP(Tabla20[[#This Row],[COD]],TMES[COD],TMES[sbruto])</f>
        <v>100000</v>
      </c>
      <c r="P935" s="44">
        <f>_xlfn.XLOOKUP(Tabla20[[#This Row],[COD]],TMES[COD],TMES[ISR])</f>
        <v>12105.37</v>
      </c>
      <c r="Q935" s="40">
        <f>_xlfn.XLOOKUP(Tabla20[[#This Row],[COD]],TMES[COD],TMES[SFS])</f>
        <v>3040</v>
      </c>
      <c r="R935" s="40">
        <f>_xlfn.XLOOKUP(Tabla20[[#This Row],[COD]],TMES[COD],TMES[AFP])</f>
        <v>2870</v>
      </c>
      <c r="S935" s="40">
        <f>Tabla20[[#This Row],[sbruto]]-SUM(Tabla20[[#This Row],[ISR]:[AFP]])-Tabla20[[#This Row],[sneto]]</f>
        <v>25</v>
      </c>
      <c r="T935" s="40">
        <f>_xlfn.XLOOKUP(Tabla20[[#This Row],[COD]],TMES[COD],TMES[sneto])</f>
        <v>81959.63</v>
      </c>
      <c r="U935" s="28" t="str">
        <f>_xlfn.XLOOKUP(Tabla20[[#This Row],[cedula]],Tabla11[Numero Documento],Tabla11[GEN])</f>
        <v>M</v>
      </c>
      <c r="V935" s="29" t="str">
        <f>_xlfn.XLOOKUP(Tabla20[[#This Row],[cedula]],TMODELO[Numero Documento],TMODELO[Lugar Funciones Codigo])</f>
        <v>01.83.03.04</v>
      </c>
    </row>
    <row r="936" spans="1:22" hidden="1">
      <c r="A936" s="38" t="s">
        <v>3052</v>
      </c>
      <c r="B936" s="38" t="s">
        <v>11</v>
      </c>
      <c r="C936" s="38" t="s">
        <v>3091</v>
      </c>
      <c r="D936" s="38" t="str">
        <f>Tabla20[[#This Row],[cedula]]&amp;Tabla20[[#This Row],[ctapresup]]</f>
        <v>001102236582.1.1.1.01</v>
      </c>
      <c r="E936" s="38" t="s">
        <v>2376</v>
      </c>
      <c r="F936" s="38" t="str">
        <f>_xlfn.XLOOKUP(Tabla20[[#This Row],[cedula]],TMODELO[Numero Documento],TMODELO[Empleado])</f>
        <v>HERNAN TEJEDA RODRIGUEZ</v>
      </c>
      <c r="G936" s="38" t="str">
        <f>_xlfn.XLOOKUP(Tabla20[[#This Row],[cedula]],TMODELO[Numero Documento],TMODELO[Cargo])</f>
        <v>ENCARGADO (A) DIVISION SERVICIOS GENERALES</v>
      </c>
      <c r="H936" s="38" t="str">
        <f>_xlfn.XLOOKUP(Tabla20[[#This Row],[cedula]],TMODELO[Numero Documento],TMODELO[Lugar Funciones])</f>
        <v>DIRECCION GENERAL DE MUSEOS</v>
      </c>
      <c r="I936" s="45" t="str">
        <f>_xlfn.XLOOKUP(Tabla20[[#This Row],[cedula]],TCARRERA[CEDULA],TCARRERA[CATEGORIA DEL SERVIDOR],"")</f>
        <v/>
      </c>
      <c r="J936" s="45" t="str">
        <f>Tabla20[[#This Row],[TIPO]]</f>
        <v>FIJO</v>
      </c>
      <c r="K93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6" s="24" t="str">
        <f>IF(Tabla20[[#This Row],[CARRERA]]="CARRERA ADMINISTRATIVA",Tabla20[[#This Row],[CARRERA]],Tabla20[[#This Row],[STATUS]])</f>
        <v>FIJO</v>
      </c>
      <c r="M936" s="35" t="str">
        <f>IF(Tabla20[[#This Row],[TIPO]]="Temporales",_xlfn.XLOOKUP(Tabla20[[#This Row],[NOMBRE Y APELLIDO]],TFECHAS[NOMBRE Y APELLIDO],TFECHAS[DESDE]),"")</f>
        <v/>
      </c>
      <c r="N936" s="35" t="str">
        <f>IF(Tabla20[[#This Row],[TIPO]]="Temporales",_xlfn.XLOOKUP(Tabla20[[#This Row],[NOMBRE Y APELLIDO]],TFECHAS[NOMBRE Y APELLIDO],TFECHAS[HASTA]),"")</f>
        <v/>
      </c>
      <c r="O936" s="39">
        <f>_xlfn.XLOOKUP(Tabla20[[#This Row],[COD]],TMES[COD],TMES[sbruto])</f>
        <v>100000</v>
      </c>
      <c r="P936" s="42">
        <f>_xlfn.XLOOKUP(Tabla20[[#This Row],[COD]],TMES[COD],TMES[ISR])</f>
        <v>11727.26</v>
      </c>
      <c r="Q936" s="42">
        <f>_xlfn.XLOOKUP(Tabla20[[#This Row],[COD]],TMES[COD],TMES[SFS])</f>
        <v>3040</v>
      </c>
      <c r="R936" s="42">
        <f>_xlfn.XLOOKUP(Tabla20[[#This Row],[COD]],TMES[COD],TMES[AFP])</f>
        <v>2870</v>
      </c>
      <c r="S936" s="40">
        <f>Tabla20[[#This Row],[sbruto]]-SUM(Tabla20[[#This Row],[ISR]:[AFP]])-Tabla20[[#This Row],[sneto]]</f>
        <v>1587.4499999999971</v>
      </c>
      <c r="T936" s="42">
        <f>_xlfn.XLOOKUP(Tabla20[[#This Row],[COD]],TMES[COD],TMES[sneto])</f>
        <v>80775.289999999994</v>
      </c>
      <c r="U936" s="28" t="str">
        <f>_xlfn.XLOOKUP(Tabla20[[#This Row],[cedula]],Tabla11[Numero Documento],Tabla11[GEN])</f>
        <v>M</v>
      </c>
      <c r="V936" s="29" t="str">
        <f>_xlfn.XLOOKUP(Tabla20[[#This Row],[cedula]],TMODELO[Numero Documento],TMODELO[Lugar Funciones Codigo])</f>
        <v>01.83.03.04</v>
      </c>
    </row>
    <row r="937" spans="1:22" hidden="1">
      <c r="A937" s="38" t="s">
        <v>3052</v>
      </c>
      <c r="B937" s="38" t="s">
        <v>11</v>
      </c>
      <c r="C937" s="38" t="s">
        <v>3091</v>
      </c>
      <c r="D937" s="38" t="str">
        <f>Tabla20[[#This Row],[cedula]]&amp;Tabla20[[#This Row],[ctapresup]]</f>
        <v>001143156902.1.1.1.01</v>
      </c>
      <c r="E937" s="38" t="s">
        <v>1463</v>
      </c>
      <c r="F937" s="38" t="str">
        <f>_xlfn.XLOOKUP(Tabla20[[#This Row],[cedula]],TMODELO[Numero Documento],TMODELO[Empleado])</f>
        <v>MARIA MERCEDES BRITO FERNANDEZ DE FELIX</v>
      </c>
      <c r="G937" s="38" t="str">
        <f>_xlfn.XLOOKUP(Tabla20[[#This Row],[cedula]],TMODELO[Numero Documento],TMODELO[Cargo])</f>
        <v>SECRETARIA GRAL. DE LA UNESCO</v>
      </c>
      <c r="H937" s="38" t="str">
        <f>_xlfn.XLOOKUP(Tabla20[[#This Row],[cedula]],TMODELO[Numero Documento],TMODELO[Lugar Funciones])</f>
        <v>DIRECCION GENERAL DE MUSEOS</v>
      </c>
      <c r="I937" s="45" t="str">
        <f>_xlfn.XLOOKUP(Tabla20[[#This Row],[cedula]],TCARRERA[CEDULA],TCARRERA[CATEGORIA DEL SERVIDOR],"")</f>
        <v>CARRERA ADMINISTRATIVA</v>
      </c>
      <c r="J937" s="45" t="str">
        <f>Tabla20[[#This Row],[TIPO]]</f>
        <v>FIJO</v>
      </c>
      <c r="K93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37" s="24" t="str">
        <f>IF(Tabla20[[#This Row],[CARRERA]]="CARRERA ADMINISTRATIVA",Tabla20[[#This Row],[CARRERA]],Tabla20[[#This Row],[STATUS]])</f>
        <v>CARRERA ADMINISTRATIVA</v>
      </c>
      <c r="M937" s="35" t="str">
        <f>IF(Tabla20[[#This Row],[TIPO]]="Temporales",_xlfn.XLOOKUP(Tabla20[[#This Row],[NOMBRE Y APELLIDO]],TFECHAS[NOMBRE Y APELLIDO],TFECHAS[DESDE]),"")</f>
        <v/>
      </c>
      <c r="N937" s="35" t="str">
        <f>IF(Tabla20[[#This Row],[TIPO]]="Temporales",_xlfn.XLOOKUP(Tabla20[[#This Row],[NOMBRE Y APELLIDO]],TFECHAS[NOMBRE Y APELLIDO],TFECHAS[HASTA]),"")</f>
        <v/>
      </c>
      <c r="O937" s="39">
        <f>_xlfn.XLOOKUP(Tabla20[[#This Row],[COD]],TMES[COD],TMES[sbruto])</f>
        <v>100000</v>
      </c>
      <c r="P937" s="41">
        <f>_xlfn.XLOOKUP(Tabla20[[#This Row],[COD]],TMES[COD],TMES[ISR])</f>
        <v>12105.37</v>
      </c>
      <c r="Q937" s="40">
        <f>_xlfn.XLOOKUP(Tabla20[[#This Row],[COD]],TMES[COD],TMES[SFS])</f>
        <v>3040</v>
      </c>
      <c r="R937" s="40">
        <f>_xlfn.XLOOKUP(Tabla20[[#This Row],[COD]],TMES[COD],TMES[AFP])</f>
        <v>2870</v>
      </c>
      <c r="S937" s="40">
        <f>Tabla20[[#This Row],[sbruto]]-SUM(Tabla20[[#This Row],[ISR]:[AFP]])-Tabla20[[#This Row],[sneto]]</f>
        <v>425</v>
      </c>
      <c r="T937" s="40">
        <f>_xlfn.XLOOKUP(Tabla20[[#This Row],[COD]],TMES[COD],TMES[sneto])</f>
        <v>81559.63</v>
      </c>
      <c r="U937" s="28" t="str">
        <f>_xlfn.XLOOKUP(Tabla20[[#This Row],[cedula]],Tabla11[Numero Documento],Tabla11[GEN])</f>
        <v>F</v>
      </c>
      <c r="V937" s="29" t="str">
        <f>_xlfn.XLOOKUP(Tabla20[[#This Row],[cedula]],TMODELO[Numero Documento],TMODELO[Lugar Funciones Codigo])</f>
        <v>01.83.03.04</v>
      </c>
    </row>
    <row r="938" spans="1:22" hidden="1">
      <c r="A938" s="38" t="s">
        <v>3052</v>
      </c>
      <c r="B938" s="38" t="s">
        <v>11</v>
      </c>
      <c r="C938" s="38" t="s">
        <v>3091</v>
      </c>
      <c r="D938" s="38" t="str">
        <f>Tabla20[[#This Row],[cedula]]&amp;Tabla20[[#This Row],[ctapresup]]</f>
        <v>001033087062.1.1.1.01</v>
      </c>
      <c r="E938" s="38" t="s">
        <v>1491</v>
      </c>
      <c r="F938" s="38" t="str">
        <f>_xlfn.XLOOKUP(Tabla20[[#This Row],[cedula]],TMODELO[Numero Documento],TMODELO[Empleado])</f>
        <v>RAQUEL ISABEL CEPEDA VENTURA</v>
      </c>
      <c r="G938" s="38" t="str">
        <f>_xlfn.XLOOKUP(Tabla20[[#This Row],[cedula]],TMODELO[Numero Documento],TMODELO[Cargo])</f>
        <v>ENCARGADO (A)</v>
      </c>
      <c r="H938" s="38" t="str">
        <f>_xlfn.XLOOKUP(Tabla20[[#This Row],[cedula]],TMODELO[Numero Documento],TMODELO[Lugar Funciones])</f>
        <v>DIRECCION GENERAL DE MUSEOS</v>
      </c>
      <c r="I938" s="45" t="str">
        <f>_xlfn.XLOOKUP(Tabla20[[#This Row],[cedula]],TCARRERA[CEDULA],TCARRERA[CATEGORIA DEL SERVIDOR],"")</f>
        <v>CARRERA ADMINISTRATIVA</v>
      </c>
      <c r="J938" s="45" t="str">
        <f>Tabla20[[#This Row],[TIPO]]</f>
        <v>FIJO</v>
      </c>
      <c r="K9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8" s="24" t="str">
        <f>IF(Tabla20[[#This Row],[CARRERA]]="CARRERA ADMINISTRATIVA",Tabla20[[#This Row],[CARRERA]],Tabla20[[#This Row],[STATUS]])</f>
        <v>CARRERA ADMINISTRATIVA</v>
      </c>
      <c r="M938" s="35" t="str">
        <f>IF(Tabla20[[#This Row],[TIPO]]="Temporales",_xlfn.XLOOKUP(Tabla20[[#This Row],[NOMBRE Y APELLIDO]],TFECHAS[NOMBRE Y APELLIDO],TFECHAS[DESDE]),"")</f>
        <v/>
      </c>
      <c r="N938" s="35" t="str">
        <f>IF(Tabla20[[#This Row],[TIPO]]="Temporales",_xlfn.XLOOKUP(Tabla20[[#This Row],[NOMBRE Y APELLIDO]],TFECHAS[NOMBRE Y APELLIDO],TFECHAS[HASTA]),"")</f>
        <v/>
      </c>
      <c r="O938" s="39">
        <f>_xlfn.XLOOKUP(Tabla20[[#This Row],[COD]],TMES[COD],TMES[sbruto])</f>
        <v>100000</v>
      </c>
      <c r="P938" s="44">
        <f>_xlfn.XLOOKUP(Tabla20[[#This Row],[COD]],TMES[COD],TMES[ISR])</f>
        <v>12105.37</v>
      </c>
      <c r="Q938" s="40">
        <f>_xlfn.XLOOKUP(Tabla20[[#This Row],[COD]],TMES[COD],TMES[SFS])</f>
        <v>3040</v>
      </c>
      <c r="R938" s="40">
        <f>_xlfn.XLOOKUP(Tabla20[[#This Row],[COD]],TMES[COD],TMES[AFP])</f>
        <v>2870</v>
      </c>
      <c r="S938" s="40">
        <f>Tabla20[[#This Row],[sbruto]]-SUM(Tabla20[[#This Row],[ISR]:[AFP]])-Tabla20[[#This Row],[sneto]]</f>
        <v>375</v>
      </c>
      <c r="T938" s="40">
        <f>_xlfn.XLOOKUP(Tabla20[[#This Row],[COD]],TMES[COD],TMES[sneto])</f>
        <v>81609.63</v>
      </c>
      <c r="U938" s="28" t="str">
        <f>_xlfn.XLOOKUP(Tabla20[[#This Row],[cedula]],Tabla11[Numero Documento],Tabla11[GEN])</f>
        <v>F</v>
      </c>
      <c r="V938" s="29" t="str">
        <f>_xlfn.XLOOKUP(Tabla20[[#This Row],[cedula]],TMODELO[Numero Documento],TMODELO[Lugar Funciones Codigo])</f>
        <v>01.83.03.04</v>
      </c>
    </row>
    <row r="939" spans="1:22" hidden="1">
      <c r="A939" s="38" t="s">
        <v>3052</v>
      </c>
      <c r="B939" s="38" t="s">
        <v>11</v>
      </c>
      <c r="C939" s="38" t="s">
        <v>3091</v>
      </c>
      <c r="D939" s="38" t="str">
        <f>Tabla20[[#This Row],[cedula]]&amp;Tabla20[[#This Row],[ctapresup]]</f>
        <v>001008755742.1.1.1.01</v>
      </c>
      <c r="E939" s="38" t="s">
        <v>2294</v>
      </c>
      <c r="F939" s="38" t="str">
        <f>_xlfn.XLOOKUP(Tabla20[[#This Row],[cedula]],TMODELO[Numero Documento],TMODELO[Empleado])</f>
        <v>AMABLE LOPEZ</v>
      </c>
      <c r="G939" s="38" t="str">
        <f>_xlfn.XLOOKUP(Tabla20[[#This Row],[cedula]],TMODELO[Numero Documento],TMODELO[Cargo])</f>
        <v>ASESOR</v>
      </c>
      <c r="H939" s="38" t="str">
        <f>_xlfn.XLOOKUP(Tabla20[[#This Row],[cedula]],TMODELO[Numero Documento],TMODELO[Lugar Funciones])</f>
        <v>DIRECCION GENERAL DE MUSEOS</v>
      </c>
      <c r="I939" s="45" t="str">
        <f>_xlfn.XLOOKUP(Tabla20[[#This Row],[cedula]],TCARRERA[CEDULA],TCARRERA[CATEGORIA DEL SERVIDOR],"")</f>
        <v/>
      </c>
      <c r="J939" s="45" t="str">
        <f>Tabla20[[#This Row],[TIPO]]</f>
        <v>FIJO</v>
      </c>
      <c r="K93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939" s="24" t="str">
        <f>IF(Tabla20[[#This Row],[CARRERA]]="CARRERA ADMINISTRATIVA",Tabla20[[#This Row],[CARRERA]],Tabla20[[#This Row],[STATUS]])</f>
        <v>EMPLEADO DE CONFIANZA</v>
      </c>
      <c r="M939" s="35" t="str">
        <f>IF(Tabla20[[#This Row],[TIPO]]="Temporales",_xlfn.XLOOKUP(Tabla20[[#This Row],[NOMBRE Y APELLIDO]],TFECHAS[NOMBRE Y APELLIDO],TFECHAS[DESDE]),"")</f>
        <v/>
      </c>
      <c r="N939" s="35" t="str">
        <f>IF(Tabla20[[#This Row],[TIPO]]="Temporales",_xlfn.XLOOKUP(Tabla20[[#This Row],[NOMBRE Y APELLIDO]],TFECHAS[NOMBRE Y APELLIDO],TFECHAS[HASTA]),"")</f>
        <v/>
      </c>
      <c r="O939" s="39">
        <f>_xlfn.XLOOKUP(Tabla20[[#This Row],[COD]],TMES[COD],TMES[sbruto])</f>
        <v>90000</v>
      </c>
      <c r="P939" s="44">
        <f>_xlfn.XLOOKUP(Tabla20[[#This Row],[COD]],TMES[COD],TMES[ISR])</f>
        <v>9753.1200000000008</v>
      </c>
      <c r="Q939" s="40">
        <f>_xlfn.XLOOKUP(Tabla20[[#This Row],[COD]],TMES[COD],TMES[SFS])</f>
        <v>2736</v>
      </c>
      <c r="R939" s="40">
        <f>_xlfn.XLOOKUP(Tabla20[[#This Row],[COD]],TMES[COD],TMES[AFP])</f>
        <v>2583</v>
      </c>
      <c r="S939" s="40">
        <f>Tabla20[[#This Row],[sbruto]]-SUM(Tabla20[[#This Row],[ISR]:[AFP]])-Tabla20[[#This Row],[sneto]]</f>
        <v>75</v>
      </c>
      <c r="T939" s="40">
        <f>_xlfn.XLOOKUP(Tabla20[[#This Row],[COD]],TMES[COD],TMES[sneto])</f>
        <v>74852.88</v>
      </c>
      <c r="U939" s="28" t="str">
        <f>_xlfn.XLOOKUP(Tabla20[[#This Row],[cedula]],Tabla11[Numero Documento],Tabla11[GEN])</f>
        <v>M</v>
      </c>
      <c r="V939" s="29" t="str">
        <f>_xlfn.XLOOKUP(Tabla20[[#This Row],[cedula]],TMODELO[Numero Documento],TMODELO[Lugar Funciones Codigo])</f>
        <v>01.83.03.04</v>
      </c>
    </row>
    <row r="940" spans="1:22" hidden="1">
      <c r="A940" s="38" t="s">
        <v>3052</v>
      </c>
      <c r="B940" s="38" t="s">
        <v>11</v>
      </c>
      <c r="C940" s="38" t="s">
        <v>3091</v>
      </c>
      <c r="D940" s="38" t="str">
        <f>Tabla20[[#This Row],[cedula]]&amp;Tabla20[[#This Row],[ctapresup]]</f>
        <v>001037845342.1.1.1.01</v>
      </c>
      <c r="E940" s="38" t="s">
        <v>1469</v>
      </c>
      <c r="F940" s="38" t="str">
        <f>_xlfn.XLOOKUP(Tabla20[[#This Row],[cedula]],TMODELO[Numero Documento],TMODELO[Empleado])</f>
        <v>MERCEDES CEPEDA PAULINO</v>
      </c>
      <c r="G940" s="38" t="str">
        <f>_xlfn.XLOOKUP(Tabla20[[#This Row],[cedula]],TMODELO[Numero Documento],TMODELO[Cargo])</f>
        <v>SECRETARIA EJECUTIVA</v>
      </c>
      <c r="H940" s="38" t="str">
        <f>_xlfn.XLOOKUP(Tabla20[[#This Row],[cedula]],TMODELO[Numero Documento],TMODELO[Lugar Funciones])</f>
        <v>DIRECCION GENERAL DE MUSEOS</v>
      </c>
      <c r="I940" s="45" t="str">
        <f>_xlfn.XLOOKUP(Tabla20[[#This Row],[cedula]],TCARRERA[CEDULA],TCARRERA[CATEGORIA DEL SERVIDOR],"")</f>
        <v>CARRERA ADMINISTRATIVA</v>
      </c>
      <c r="J940" s="45" t="str">
        <f>Tabla20[[#This Row],[TIPO]]</f>
        <v>FIJO</v>
      </c>
      <c r="K9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40" s="24" t="str">
        <f>IF(Tabla20[[#This Row],[CARRERA]]="CARRERA ADMINISTRATIVA",Tabla20[[#This Row],[CARRERA]],Tabla20[[#This Row],[STATUS]])</f>
        <v>CARRERA ADMINISTRATIVA</v>
      </c>
      <c r="M940" s="35" t="str">
        <f>IF(Tabla20[[#This Row],[TIPO]]="Temporales",_xlfn.XLOOKUP(Tabla20[[#This Row],[NOMBRE Y APELLIDO]],TFECHAS[NOMBRE Y APELLIDO],TFECHAS[DESDE]),"")</f>
        <v/>
      </c>
      <c r="N940" s="35" t="str">
        <f>IF(Tabla20[[#This Row],[TIPO]]="Temporales",_xlfn.XLOOKUP(Tabla20[[#This Row],[NOMBRE Y APELLIDO]],TFECHAS[NOMBRE Y APELLIDO],TFECHAS[HASTA]),"")</f>
        <v/>
      </c>
      <c r="O940" s="39">
        <f>_xlfn.XLOOKUP(Tabla20[[#This Row],[COD]],TMES[COD],TMES[sbruto])</f>
        <v>90000</v>
      </c>
      <c r="P940" s="41">
        <f>_xlfn.XLOOKUP(Tabla20[[#This Row],[COD]],TMES[COD],TMES[ISR])</f>
        <v>9753.1200000000008</v>
      </c>
      <c r="Q940" s="40">
        <f>_xlfn.XLOOKUP(Tabla20[[#This Row],[COD]],TMES[COD],TMES[SFS])</f>
        <v>2736</v>
      </c>
      <c r="R940" s="40">
        <f>_xlfn.XLOOKUP(Tabla20[[#This Row],[COD]],TMES[COD],TMES[AFP])</f>
        <v>2583</v>
      </c>
      <c r="S940" s="40">
        <f>Tabla20[[#This Row],[sbruto]]-SUM(Tabla20[[#This Row],[ISR]:[AFP]])-Tabla20[[#This Row],[sneto]]</f>
        <v>375</v>
      </c>
      <c r="T940" s="40">
        <f>_xlfn.XLOOKUP(Tabla20[[#This Row],[COD]],TMES[COD],TMES[sneto])</f>
        <v>74552.88</v>
      </c>
      <c r="U940" s="28" t="str">
        <f>_xlfn.XLOOKUP(Tabla20[[#This Row],[cedula]],Tabla11[Numero Documento],Tabla11[GEN])</f>
        <v>M</v>
      </c>
      <c r="V940" s="29" t="str">
        <f>_xlfn.XLOOKUP(Tabla20[[#This Row],[cedula]],TMODELO[Numero Documento],TMODELO[Lugar Funciones Codigo])</f>
        <v>01.83.03.04</v>
      </c>
    </row>
    <row r="941" spans="1:22" hidden="1">
      <c r="A941" s="38" t="s">
        <v>3052</v>
      </c>
      <c r="B941" s="38" t="s">
        <v>11</v>
      </c>
      <c r="C941" s="38" t="s">
        <v>3091</v>
      </c>
      <c r="D941" s="38" t="str">
        <f>Tabla20[[#This Row],[cedula]]&amp;Tabla20[[#This Row],[ctapresup]]</f>
        <v>001163441022.1.1.1.01</v>
      </c>
      <c r="E941" s="38" t="s">
        <v>2394</v>
      </c>
      <c r="F941" s="38" t="str">
        <f>_xlfn.XLOOKUP(Tabla20[[#This Row],[cedula]],TMODELO[Numero Documento],TMODELO[Empleado])</f>
        <v>JOSE ANTONIO JACOBO SANCHEZ</v>
      </c>
      <c r="G941" s="38" t="str">
        <f>_xlfn.XLOOKUP(Tabla20[[#This Row],[cedula]],TMODELO[Numero Documento],TMODELO[Cargo])</f>
        <v>MAESTRO (A)</v>
      </c>
      <c r="H941" s="38" t="str">
        <f>_xlfn.XLOOKUP(Tabla20[[#This Row],[cedula]],TMODELO[Numero Documento],TMODELO[Lugar Funciones])</f>
        <v>DIRECCION GENERAL DE MUSEOS</v>
      </c>
      <c r="I941" s="45" t="str">
        <f>_xlfn.XLOOKUP(Tabla20[[#This Row],[cedula]],TCARRERA[CEDULA],TCARRERA[CATEGORIA DEL SERVIDOR],"")</f>
        <v/>
      </c>
      <c r="J941" s="45" t="str">
        <f>Tabla20[[#This Row],[TIPO]]</f>
        <v>FIJO</v>
      </c>
      <c r="K9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1" s="24" t="str">
        <f>IF(Tabla20[[#This Row],[CARRERA]]="CARRERA ADMINISTRATIVA",Tabla20[[#This Row],[CARRERA]],Tabla20[[#This Row],[STATUS]])</f>
        <v>FIJO</v>
      </c>
      <c r="M941" s="35" t="str">
        <f>IF(Tabla20[[#This Row],[TIPO]]="Temporales",_xlfn.XLOOKUP(Tabla20[[#This Row],[NOMBRE Y APELLIDO]],TFECHAS[NOMBRE Y APELLIDO],TFECHAS[DESDE]),"")</f>
        <v/>
      </c>
      <c r="N941" s="35" t="str">
        <f>IF(Tabla20[[#This Row],[TIPO]]="Temporales",_xlfn.XLOOKUP(Tabla20[[#This Row],[NOMBRE Y APELLIDO]],TFECHAS[NOMBRE Y APELLIDO],TFECHAS[HASTA]),"")</f>
        <v/>
      </c>
      <c r="O941" s="39">
        <f>_xlfn.XLOOKUP(Tabla20[[#This Row],[COD]],TMES[COD],TMES[sbruto])</f>
        <v>70000</v>
      </c>
      <c r="P941" s="44">
        <f>_xlfn.XLOOKUP(Tabla20[[#This Row],[COD]],TMES[COD],TMES[ISR])</f>
        <v>4763.5</v>
      </c>
      <c r="Q941" s="42">
        <f>_xlfn.XLOOKUP(Tabla20[[#This Row],[COD]],TMES[COD],TMES[SFS])</f>
        <v>2128</v>
      </c>
      <c r="R941" s="42">
        <f>_xlfn.XLOOKUP(Tabla20[[#This Row],[COD]],TMES[COD],TMES[AFP])</f>
        <v>2009</v>
      </c>
      <c r="S941" s="40">
        <f>Tabla20[[#This Row],[sbruto]]-SUM(Tabla20[[#This Row],[ISR]:[AFP]])-Tabla20[[#This Row],[sneto]]</f>
        <v>3949.9000000000015</v>
      </c>
      <c r="T941" s="42">
        <f>_xlfn.XLOOKUP(Tabla20[[#This Row],[COD]],TMES[COD],TMES[sneto])</f>
        <v>57149.599999999999</v>
      </c>
      <c r="U941" s="28" t="str">
        <f>_xlfn.XLOOKUP(Tabla20[[#This Row],[cedula]],Tabla11[Numero Documento],Tabla11[GEN])</f>
        <v>M</v>
      </c>
      <c r="V941" s="29" t="str">
        <f>_xlfn.XLOOKUP(Tabla20[[#This Row],[cedula]],TMODELO[Numero Documento],TMODELO[Lugar Funciones Codigo])</f>
        <v>01.83.03.04</v>
      </c>
    </row>
    <row r="942" spans="1:22" hidden="1">
      <c r="A942" s="38" t="s">
        <v>3052</v>
      </c>
      <c r="B942" s="38" t="s">
        <v>11</v>
      </c>
      <c r="C942" s="38" t="s">
        <v>3091</v>
      </c>
      <c r="D942" s="38" t="str">
        <f>Tabla20[[#This Row],[cedula]]&amp;Tabla20[[#This Row],[ctapresup]]</f>
        <v>001078666592.1.1.1.01</v>
      </c>
      <c r="E942" s="38" t="s">
        <v>1416</v>
      </c>
      <c r="F942" s="38" t="str">
        <f>_xlfn.XLOOKUP(Tabla20[[#This Row],[cedula]],TMODELO[Numero Documento],TMODELO[Empleado])</f>
        <v>DIOMMY FRANCISCA A PEREZ DURAN</v>
      </c>
      <c r="G942" s="38" t="str">
        <f>_xlfn.XLOOKUP(Tabla20[[#This Row],[cedula]],TMODELO[Numero Documento],TMODELO[Cargo])</f>
        <v>SECRETARIA I</v>
      </c>
      <c r="H942" s="38" t="str">
        <f>_xlfn.XLOOKUP(Tabla20[[#This Row],[cedula]],TMODELO[Numero Documento],TMODELO[Lugar Funciones])</f>
        <v>DIRECCION GENERAL DE MUSEOS</v>
      </c>
      <c r="I942" s="45" t="str">
        <f>_xlfn.XLOOKUP(Tabla20[[#This Row],[cedula]],TCARRERA[CEDULA],TCARRERA[CATEGORIA DEL SERVIDOR],"")</f>
        <v>CARRERA ADMINISTRATIVA</v>
      </c>
      <c r="J942" s="45" t="str">
        <f>Tabla20[[#This Row],[TIPO]]</f>
        <v>FIJO</v>
      </c>
      <c r="K942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42" s="24" t="str">
        <f>IF(Tabla20[[#This Row],[CARRERA]]="CARRERA ADMINISTRATIVA",Tabla20[[#This Row],[CARRERA]],Tabla20[[#This Row],[STATUS]])</f>
        <v>CARRERA ADMINISTRATIVA</v>
      </c>
      <c r="M942" s="35" t="str">
        <f>IF(Tabla20[[#This Row],[TIPO]]="Temporales",_xlfn.XLOOKUP(Tabla20[[#This Row],[NOMBRE Y APELLIDO]],TFECHAS[NOMBRE Y APELLIDO],TFECHAS[DESDE]),"")</f>
        <v/>
      </c>
      <c r="N942" s="35" t="str">
        <f>IF(Tabla20[[#This Row],[TIPO]]="Temporales",_xlfn.XLOOKUP(Tabla20[[#This Row],[NOMBRE Y APELLIDO]],TFECHAS[NOMBRE Y APELLIDO],TFECHAS[HASTA]),"")</f>
        <v/>
      </c>
      <c r="O942" s="39">
        <f>_xlfn.XLOOKUP(Tabla20[[#This Row],[COD]],TMES[COD],TMES[sbruto])</f>
        <v>65000</v>
      </c>
      <c r="P942" s="44">
        <f>_xlfn.XLOOKUP(Tabla20[[#This Row],[COD]],TMES[COD],TMES[ISR])</f>
        <v>3822.6</v>
      </c>
      <c r="Q942" s="42">
        <f>_xlfn.XLOOKUP(Tabla20[[#This Row],[COD]],TMES[COD],TMES[SFS])</f>
        <v>1976</v>
      </c>
      <c r="R942" s="42">
        <f>_xlfn.XLOOKUP(Tabla20[[#This Row],[COD]],TMES[COD],TMES[AFP])</f>
        <v>1865.5</v>
      </c>
      <c r="S942" s="40">
        <f>Tabla20[[#This Row],[sbruto]]-SUM(Tabla20[[#This Row],[ISR]:[AFP]])-Tabla20[[#This Row],[sneto]]</f>
        <v>3099.9000000000015</v>
      </c>
      <c r="T942" s="42">
        <f>_xlfn.XLOOKUP(Tabla20[[#This Row],[COD]],TMES[COD],TMES[sneto])</f>
        <v>54236</v>
      </c>
      <c r="U942" s="28" t="str">
        <f>_xlfn.XLOOKUP(Tabla20[[#This Row],[cedula]],Tabla11[Numero Documento],Tabla11[GEN])</f>
        <v>F</v>
      </c>
      <c r="V942" s="29" t="str">
        <f>_xlfn.XLOOKUP(Tabla20[[#This Row],[cedula]],TMODELO[Numero Documento],TMODELO[Lugar Funciones Codigo])</f>
        <v>01.83.03.04</v>
      </c>
    </row>
    <row r="943" spans="1:22" hidden="1">
      <c r="A943" s="38" t="s">
        <v>3052</v>
      </c>
      <c r="B943" s="38" t="s">
        <v>11</v>
      </c>
      <c r="C943" s="38" t="s">
        <v>3091</v>
      </c>
      <c r="D943" s="38" t="str">
        <f>Tabla20[[#This Row],[cedula]]&amp;Tabla20[[#This Row],[ctapresup]]</f>
        <v>001179438372.1.1.1.01</v>
      </c>
      <c r="E943" s="38" t="s">
        <v>2471</v>
      </c>
      <c r="F943" s="38" t="str">
        <f>_xlfn.XLOOKUP(Tabla20[[#This Row],[cedula]],TMODELO[Numero Documento],TMODELO[Empleado])</f>
        <v>PAMELA NUÑEZ PEREZ DE FELIZ</v>
      </c>
      <c r="G943" s="38" t="str">
        <f>_xlfn.XLOOKUP(Tabla20[[#This Row],[cedula]],TMODELO[Numero Documento],TMODELO[Cargo])</f>
        <v>ANALISTA</v>
      </c>
      <c r="H943" s="38" t="str">
        <f>_xlfn.XLOOKUP(Tabla20[[#This Row],[cedula]],TMODELO[Numero Documento],TMODELO[Lugar Funciones])</f>
        <v>DIRECCION GENERAL DE MUSEOS</v>
      </c>
      <c r="I943" s="45" t="str">
        <f>_xlfn.XLOOKUP(Tabla20[[#This Row],[cedula]],TCARRERA[CEDULA],TCARRERA[CATEGORIA DEL SERVIDOR],"")</f>
        <v/>
      </c>
      <c r="J943" s="45" t="str">
        <f>Tabla20[[#This Row],[TIPO]]</f>
        <v>FIJO</v>
      </c>
      <c r="K9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3" s="24" t="str">
        <f>IF(Tabla20[[#This Row],[CARRERA]]="CARRERA ADMINISTRATIVA",Tabla20[[#This Row],[CARRERA]],Tabla20[[#This Row],[STATUS]])</f>
        <v>FIJO</v>
      </c>
      <c r="M943" s="35" t="str">
        <f>IF(Tabla20[[#This Row],[TIPO]]="Temporales",_xlfn.XLOOKUP(Tabla20[[#This Row],[NOMBRE Y APELLIDO]],TFECHAS[NOMBRE Y APELLIDO],TFECHAS[DESDE]),"")</f>
        <v/>
      </c>
      <c r="N943" s="35" t="str">
        <f>IF(Tabla20[[#This Row],[TIPO]]="Temporales",_xlfn.XLOOKUP(Tabla20[[#This Row],[NOMBRE Y APELLIDO]],TFECHAS[NOMBRE Y APELLIDO],TFECHAS[HASTA]),"")</f>
        <v/>
      </c>
      <c r="O943" s="39">
        <f>_xlfn.XLOOKUP(Tabla20[[#This Row],[COD]],TMES[COD],TMES[sbruto])</f>
        <v>65000</v>
      </c>
      <c r="P943" s="44">
        <f>_xlfn.XLOOKUP(Tabla20[[#This Row],[COD]],TMES[COD],TMES[ISR])</f>
        <v>4427.58</v>
      </c>
      <c r="Q943" s="40">
        <f>_xlfn.XLOOKUP(Tabla20[[#This Row],[COD]],TMES[COD],TMES[SFS])</f>
        <v>1976</v>
      </c>
      <c r="R943" s="40">
        <f>_xlfn.XLOOKUP(Tabla20[[#This Row],[COD]],TMES[COD],TMES[AFP])</f>
        <v>1865.5</v>
      </c>
      <c r="S943" s="40">
        <f>Tabla20[[#This Row],[sbruto]]-SUM(Tabla20[[#This Row],[ISR]:[AFP]])-Tabla20[[#This Row],[sneto]]</f>
        <v>1225</v>
      </c>
      <c r="T943" s="40">
        <f>_xlfn.XLOOKUP(Tabla20[[#This Row],[COD]],TMES[COD],TMES[sneto])</f>
        <v>55505.919999999998</v>
      </c>
      <c r="U943" s="28" t="str">
        <f>_xlfn.XLOOKUP(Tabla20[[#This Row],[cedula]],Tabla11[Numero Documento],Tabla11[GEN])</f>
        <v>F</v>
      </c>
      <c r="V943" s="29" t="str">
        <f>_xlfn.XLOOKUP(Tabla20[[#This Row],[cedula]],TMODELO[Numero Documento],TMODELO[Lugar Funciones Codigo])</f>
        <v>01.83.03.04</v>
      </c>
    </row>
    <row r="944" spans="1:22" hidden="1">
      <c r="A944" s="38" t="s">
        <v>3052</v>
      </c>
      <c r="B944" s="38" t="s">
        <v>11</v>
      </c>
      <c r="C944" s="38" t="s">
        <v>3091</v>
      </c>
      <c r="D944" s="38" t="str">
        <f>Tabla20[[#This Row],[cedula]]&amp;Tabla20[[#This Row],[ctapresup]]</f>
        <v>025000170132.1.1.1.01</v>
      </c>
      <c r="E944" s="38" t="s">
        <v>1403</v>
      </c>
      <c r="F944" s="38" t="str">
        <f>_xlfn.XLOOKUP(Tabla20[[#This Row],[cedula]],TMODELO[Numero Documento],TMODELO[Empleado])</f>
        <v>BETZAIDA ELAUDYS YMAYA CARELA</v>
      </c>
      <c r="G944" s="38" t="str">
        <f>_xlfn.XLOOKUP(Tabla20[[#This Row],[cedula]],TMODELO[Numero Documento],TMODELO[Cargo])</f>
        <v>ANALISTA LEGAL</v>
      </c>
      <c r="H944" s="38" t="str">
        <f>_xlfn.XLOOKUP(Tabla20[[#This Row],[cedula]],TMODELO[Numero Documento],TMODELO[Lugar Funciones])</f>
        <v>DIRECCION GENERAL DE MUSEOS</v>
      </c>
      <c r="I944" s="45" t="str">
        <f>_xlfn.XLOOKUP(Tabla20[[#This Row],[cedula]],TCARRERA[CEDULA],TCARRERA[CATEGORIA DEL SERVIDOR],"")</f>
        <v>CARRERA ADMINISTRATIVA</v>
      </c>
      <c r="J944" s="45" t="str">
        <f>Tabla20[[#This Row],[TIPO]]</f>
        <v>FIJO</v>
      </c>
      <c r="K944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44" s="24" t="str">
        <f>IF(Tabla20[[#This Row],[CARRERA]]="CARRERA ADMINISTRATIVA",Tabla20[[#This Row],[CARRERA]],Tabla20[[#This Row],[STATUS]])</f>
        <v>CARRERA ADMINISTRATIVA</v>
      </c>
      <c r="M944" s="35" t="str">
        <f>IF(Tabla20[[#This Row],[TIPO]]="Temporales",_xlfn.XLOOKUP(Tabla20[[#This Row],[NOMBRE Y APELLIDO]],TFECHAS[NOMBRE Y APELLIDO],TFECHAS[DESDE]),"")</f>
        <v/>
      </c>
      <c r="N944" s="35" t="str">
        <f>IF(Tabla20[[#This Row],[TIPO]]="Temporales",_xlfn.XLOOKUP(Tabla20[[#This Row],[NOMBRE Y APELLIDO]],TFECHAS[NOMBRE Y APELLIDO],TFECHAS[HASTA]),"")</f>
        <v/>
      </c>
      <c r="O944" s="39">
        <f>_xlfn.XLOOKUP(Tabla20[[#This Row],[COD]],TMES[COD],TMES[sbruto])</f>
        <v>60000</v>
      </c>
      <c r="P944" s="44">
        <f>_xlfn.XLOOKUP(Tabla20[[#This Row],[COD]],TMES[COD],TMES[ISR])</f>
        <v>3486.68</v>
      </c>
      <c r="Q944" s="42">
        <f>_xlfn.XLOOKUP(Tabla20[[#This Row],[COD]],TMES[COD],TMES[SFS])</f>
        <v>1824</v>
      </c>
      <c r="R944" s="42">
        <f>_xlfn.XLOOKUP(Tabla20[[#This Row],[COD]],TMES[COD],TMES[AFP])</f>
        <v>1722</v>
      </c>
      <c r="S944" s="40">
        <f>Tabla20[[#This Row],[sbruto]]-SUM(Tabla20[[#This Row],[ISR]:[AFP]])-Tabla20[[#This Row],[sneto]]</f>
        <v>32979.69</v>
      </c>
      <c r="T944" s="42">
        <f>_xlfn.XLOOKUP(Tabla20[[#This Row],[COD]],TMES[COD],TMES[sneto])</f>
        <v>19987.63</v>
      </c>
      <c r="U944" s="28" t="str">
        <f>_xlfn.XLOOKUP(Tabla20[[#This Row],[cedula]],Tabla11[Numero Documento],Tabla11[GEN])</f>
        <v>F</v>
      </c>
      <c r="V944" s="29" t="str">
        <f>_xlfn.XLOOKUP(Tabla20[[#This Row],[cedula]],TMODELO[Numero Documento],TMODELO[Lugar Funciones Codigo])</f>
        <v>01.83.03.04</v>
      </c>
    </row>
    <row r="945" spans="1:22" hidden="1">
      <c r="A945" s="38" t="s">
        <v>3052</v>
      </c>
      <c r="B945" s="38" t="s">
        <v>11</v>
      </c>
      <c r="C945" s="38" t="s">
        <v>3091</v>
      </c>
      <c r="D945" s="38" t="str">
        <f>Tabla20[[#This Row],[cedula]]&amp;Tabla20[[#This Row],[ctapresup]]</f>
        <v>001000798962.1.1.1.01</v>
      </c>
      <c r="E945" s="38" t="s">
        <v>2377</v>
      </c>
      <c r="F945" s="38" t="str">
        <f>_xlfn.XLOOKUP(Tabla20[[#This Row],[cedula]],TMODELO[Numero Documento],TMODELO[Empleado])</f>
        <v>INGRID ROSANNA GONZALEZ MARTINEZ</v>
      </c>
      <c r="G945" s="38" t="str">
        <f>_xlfn.XLOOKUP(Tabla20[[#This Row],[cedula]],TMODELO[Numero Documento],TMODELO[Cargo])</f>
        <v>ARQUITECTO (A)</v>
      </c>
      <c r="H945" s="38" t="str">
        <f>_xlfn.XLOOKUP(Tabla20[[#This Row],[cedula]],TMODELO[Numero Documento],TMODELO[Lugar Funciones])</f>
        <v>DIRECCION GENERAL DE MUSEOS</v>
      </c>
      <c r="I945" s="45" t="str">
        <f>_xlfn.XLOOKUP(Tabla20[[#This Row],[cedula]],TCARRERA[CEDULA],TCARRERA[CATEGORIA DEL SERVIDOR],"")</f>
        <v/>
      </c>
      <c r="J945" s="45" t="str">
        <f>Tabla20[[#This Row],[TIPO]]</f>
        <v>FIJO</v>
      </c>
      <c r="K94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5" s="24" t="str">
        <f>IF(Tabla20[[#This Row],[CARRERA]]="CARRERA ADMINISTRATIVA",Tabla20[[#This Row],[CARRERA]],Tabla20[[#This Row],[STATUS]])</f>
        <v>FIJO</v>
      </c>
      <c r="M945" s="35" t="str">
        <f>IF(Tabla20[[#This Row],[TIPO]]="Temporales",_xlfn.XLOOKUP(Tabla20[[#This Row],[NOMBRE Y APELLIDO]],TFECHAS[NOMBRE Y APELLIDO],TFECHAS[DESDE]),"")</f>
        <v/>
      </c>
      <c r="N945" s="35" t="str">
        <f>IF(Tabla20[[#This Row],[TIPO]]="Temporales",_xlfn.XLOOKUP(Tabla20[[#This Row],[NOMBRE Y APELLIDO]],TFECHAS[NOMBRE Y APELLIDO],TFECHAS[HASTA]),"")</f>
        <v/>
      </c>
      <c r="O945" s="39">
        <f>_xlfn.XLOOKUP(Tabla20[[#This Row],[COD]],TMES[COD],TMES[sbruto])</f>
        <v>60000</v>
      </c>
      <c r="P945" s="44">
        <f>_xlfn.XLOOKUP(Tabla20[[#This Row],[COD]],TMES[COD],TMES[ISR])</f>
        <v>3184.19</v>
      </c>
      <c r="Q945" s="40">
        <f>_xlfn.XLOOKUP(Tabla20[[#This Row],[COD]],TMES[COD],TMES[SFS])</f>
        <v>1824</v>
      </c>
      <c r="R945" s="40">
        <f>_xlfn.XLOOKUP(Tabla20[[#This Row],[COD]],TMES[COD],TMES[AFP])</f>
        <v>1722</v>
      </c>
      <c r="S945" s="40">
        <f>Tabla20[[#This Row],[sbruto]]-SUM(Tabla20[[#This Row],[ISR]:[AFP]])-Tabla20[[#This Row],[sneto]]</f>
        <v>13694.14</v>
      </c>
      <c r="T945" s="40">
        <f>_xlfn.XLOOKUP(Tabla20[[#This Row],[COD]],TMES[COD],TMES[sneto])</f>
        <v>39575.67</v>
      </c>
      <c r="U945" s="28" t="str">
        <f>_xlfn.XLOOKUP(Tabla20[[#This Row],[cedula]],Tabla11[Numero Documento],Tabla11[GEN])</f>
        <v>F</v>
      </c>
      <c r="V945" s="29" t="str">
        <f>_xlfn.XLOOKUP(Tabla20[[#This Row],[cedula]],TMODELO[Numero Documento],TMODELO[Lugar Funciones Codigo])</f>
        <v>01.83.03.04</v>
      </c>
    </row>
    <row r="946" spans="1:22" hidden="1">
      <c r="A946" s="38" t="s">
        <v>3052</v>
      </c>
      <c r="B946" s="38" t="s">
        <v>11</v>
      </c>
      <c r="C946" s="38" t="s">
        <v>3091</v>
      </c>
      <c r="D946" s="38" t="str">
        <f>Tabla20[[#This Row],[cedula]]&amp;Tabla20[[#This Row],[ctapresup]]</f>
        <v>001090242812.1.1.1.01</v>
      </c>
      <c r="E946" s="38" t="s">
        <v>2395</v>
      </c>
      <c r="F946" s="38" t="str">
        <f>_xlfn.XLOOKUP(Tabla20[[#This Row],[cedula]],TMODELO[Numero Documento],TMODELO[Empleado])</f>
        <v>JOSE BENJAMIN GUZMAN RODRIGUEZ</v>
      </c>
      <c r="G946" s="38" t="str">
        <f>_xlfn.XLOOKUP(Tabla20[[#This Row],[cedula]],TMODELO[Numero Documento],TMODELO[Cargo])</f>
        <v>COORDINADOR (A) DE CAPACITACION</v>
      </c>
      <c r="H946" s="38" t="str">
        <f>_xlfn.XLOOKUP(Tabla20[[#This Row],[cedula]],TMODELO[Numero Documento],TMODELO[Lugar Funciones])</f>
        <v>DIRECCION GENERAL DE MUSEOS</v>
      </c>
      <c r="I946" s="45" t="str">
        <f>_xlfn.XLOOKUP(Tabla20[[#This Row],[cedula]],TCARRERA[CEDULA],TCARRERA[CATEGORIA DEL SERVIDOR],"")</f>
        <v/>
      </c>
      <c r="J946" s="45" t="str">
        <f>Tabla20[[#This Row],[TIPO]]</f>
        <v>FIJO</v>
      </c>
      <c r="K94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6" s="24" t="str">
        <f>IF(Tabla20[[#This Row],[CARRERA]]="CARRERA ADMINISTRATIVA",Tabla20[[#This Row],[CARRERA]],Tabla20[[#This Row],[STATUS]])</f>
        <v>FIJO</v>
      </c>
      <c r="M946" s="35" t="str">
        <f>IF(Tabla20[[#This Row],[TIPO]]="Temporales",_xlfn.XLOOKUP(Tabla20[[#This Row],[NOMBRE Y APELLIDO]],TFECHAS[NOMBRE Y APELLIDO],TFECHAS[DESDE]),"")</f>
        <v/>
      </c>
      <c r="N946" s="35" t="str">
        <f>IF(Tabla20[[#This Row],[TIPO]]="Temporales",_xlfn.XLOOKUP(Tabla20[[#This Row],[NOMBRE Y APELLIDO]],TFECHAS[NOMBRE Y APELLIDO],TFECHAS[HASTA]),"")</f>
        <v/>
      </c>
      <c r="O946" s="39">
        <f>_xlfn.XLOOKUP(Tabla20[[#This Row],[COD]],TMES[COD],TMES[sbruto])</f>
        <v>60000</v>
      </c>
      <c r="P946" s="42">
        <f>_xlfn.XLOOKUP(Tabla20[[#This Row],[COD]],TMES[COD],TMES[ISR])</f>
        <v>3486.68</v>
      </c>
      <c r="Q946" s="40">
        <f>_xlfn.XLOOKUP(Tabla20[[#This Row],[COD]],TMES[COD],TMES[SFS])</f>
        <v>1824</v>
      </c>
      <c r="R946" s="40">
        <f>_xlfn.XLOOKUP(Tabla20[[#This Row],[COD]],TMES[COD],TMES[AFP])</f>
        <v>1722</v>
      </c>
      <c r="S946" s="40">
        <f>Tabla20[[#This Row],[sbruto]]-SUM(Tabla20[[#This Row],[ISR]:[AFP]])-Tabla20[[#This Row],[sneto]]</f>
        <v>25</v>
      </c>
      <c r="T946" s="40">
        <f>_xlfn.XLOOKUP(Tabla20[[#This Row],[COD]],TMES[COD],TMES[sneto])</f>
        <v>52942.32</v>
      </c>
      <c r="U946" s="28" t="str">
        <f>_xlfn.XLOOKUP(Tabla20[[#This Row],[cedula]],Tabla11[Numero Documento],Tabla11[GEN])</f>
        <v>M</v>
      </c>
      <c r="V946" s="29" t="str">
        <f>_xlfn.XLOOKUP(Tabla20[[#This Row],[cedula]],TMODELO[Numero Documento],TMODELO[Lugar Funciones Codigo])</f>
        <v>01.83.03.04</v>
      </c>
    </row>
    <row r="947" spans="1:22" hidden="1">
      <c r="A947" s="38" t="s">
        <v>3052</v>
      </c>
      <c r="B947" s="38" t="s">
        <v>11</v>
      </c>
      <c r="C947" s="38" t="s">
        <v>3091</v>
      </c>
      <c r="D947" s="38" t="str">
        <f>Tabla20[[#This Row],[cedula]]&amp;Tabla20[[#This Row],[ctapresup]]</f>
        <v>001172719322.1.1.1.01</v>
      </c>
      <c r="E947" s="38" t="s">
        <v>2491</v>
      </c>
      <c r="F947" s="38" t="str">
        <f>_xlfn.XLOOKUP(Tabla20[[#This Row],[cedula]],TMODELO[Numero Documento],TMODELO[Empleado])</f>
        <v>ROCIO DEL ALBA SANCHEZ MINAYA</v>
      </c>
      <c r="G947" s="38" t="str">
        <f>_xlfn.XLOOKUP(Tabla20[[#This Row],[cedula]],TMODELO[Numero Documento],TMODELO[Cargo])</f>
        <v>SECRETARIA</v>
      </c>
      <c r="H947" s="38" t="str">
        <f>_xlfn.XLOOKUP(Tabla20[[#This Row],[cedula]],TMODELO[Numero Documento],TMODELO[Lugar Funciones])</f>
        <v>DIRECCION GENERAL DE MUSEOS</v>
      </c>
      <c r="I947" s="45" t="str">
        <f>_xlfn.XLOOKUP(Tabla20[[#This Row],[cedula]],TCARRERA[CEDULA],TCARRERA[CATEGORIA DEL SERVIDOR],"")</f>
        <v/>
      </c>
      <c r="J947" s="45" t="str">
        <f>Tabla20[[#This Row],[TIPO]]</f>
        <v>FIJO</v>
      </c>
      <c r="K94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47" s="24" t="str">
        <f>IF(Tabla20[[#This Row],[CARRERA]]="CARRERA ADMINISTRATIVA",Tabla20[[#This Row],[CARRERA]],Tabla20[[#This Row],[STATUS]])</f>
        <v>ESTATUTO SIMPLIFICADO</v>
      </c>
      <c r="M947" s="35" t="str">
        <f>IF(Tabla20[[#This Row],[TIPO]]="Temporales",_xlfn.XLOOKUP(Tabla20[[#This Row],[NOMBRE Y APELLIDO]],TFECHAS[NOMBRE Y APELLIDO],TFECHAS[DESDE]),"")</f>
        <v/>
      </c>
      <c r="N947" s="35" t="str">
        <f>IF(Tabla20[[#This Row],[TIPO]]="Temporales",_xlfn.XLOOKUP(Tabla20[[#This Row],[NOMBRE Y APELLIDO]],TFECHAS[NOMBRE Y APELLIDO],TFECHAS[HASTA]),"")</f>
        <v/>
      </c>
      <c r="O947" s="39">
        <f>_xlfn.XLOOKUP(Tabla20[[#This Row],[COD]],TMES[COD],TMES[sbruto])</f>
        <v>60000</v>
      </c>
      <c r="P947" s="42">
        <f>_xlfn.XLOOKUP(Tabla20[[#This Row],[COD]],TMES[COD],TMES[ISR])</f>
        <v>3184.19</v>
      </c>
      <c r="Q947" s="40">
        <f>_xlfn.XLOOKUP(Tabla20[[#This Row],[COD]],TMES[COD],TMES[SFS])</f>
        <v>1824</v>
      </c>
      <c r="R947" s="40">
        <f>_xlfn.XLOOKUP(Tabla20[[#This Row],[COD]],TMES[COD],TMES[AFP])</f>
        <v>1722</v>
      </c>
      <c r="S947" s="40">
        <f>Tabla20[[#This Row],[sbruto]]-SUM(Tabla20[[#This Row],[ISR]:[AFP]])-Tabla20[[#This Row],[sneto]]</f>
        <v>16052.82</v>
      </c>
      <c r="T947" s="40">
        <f>_xlfn.XLOOKUP(Tabla20[[#This Row],[COD]],TMES[COD],TMES[sneto])</f>
        <v>37216.99</v>
      </c>
      <c r="U947" s="28" t="str">
        <f>_xlfn.XLOOKUP(Tabla20[[#This Row],[cedula]],Tabla11[Numero Documento],Tabla11[GEN])</f>
        <v>F</v>
      </c>
      <c r="V947" s="29" t="str">
        <f>_xlfn.XLOOKUP(Tabla20[[#This Row],[cedula]],TMODELO[Numero Documento],TMODELO[Lugar Funciones Codigo])</f>
        <v>01.83.03.04</v>
      </c>
    </row>
    <row r="948" spans="1:22" hidden="1">
      <c r="A948" s="38" t="s">
        <v>3052</v>
      </c>
      <c r="B948" s="38" t="s">
        <v>11</v>
      </c>
      <c r="C948" s="38" t="s">
        <v>3091</v>
      </c>
      <c r="D948" s="38" t="str">
        <f>Tabla20[[#This Row],[cedula]]&amp;Tabla20[[#This Row],[ctapresup]]</f>
        <v>001001413162.1.1.1.01</v>
      </c>
      <c r="E948" s="38" t="s">
        <v>2288</v>
      </c>
      <c r="F948" s="38" t="str">
        <f>_xlfn.XLOOKUP(Tabla20[[#This Row],[cedula]],TMODELO[Numero Documento],TMODELO[Empleado])</f>
        <v>AGUEDA ELIZABETH DEMORIZI RODRIGUEZ</v>
      </c>
      <c r="G948" s="38" t="str">
        <f>_xlfn.XLOOKUP(Tabla20[[#This Row],[cedula]],TMODELO[Numero Documento],TMODELO[Cargo])</f>
        <v>GESTOR CULTURAL</v>
      </c>
      <c r="H948" s="38" t="str">
        <f>_xlfn.XLOOKUP(Tabla20[[#This Row],[cedula]],TMODELO[Numero Documento],TMODELO[Lugar Funciones])</f>
        <v>DIRECCION GENERAL DE MUSEOS</v>
      </c>
      <c r="I948" s="45" t="str">
        <f>_xlfn.XLOOKUP(Tabla20[[#This Row],[cedula]],TCARRERA[CEDULA],TCARRERA[CATEGORIA DEL SERVIDOR],"")</f>
        <v/>
      </c>
      <c r="J948" s="45" t="str">
        <f>Tabla20[[#This Row],[TIPO]]</f>
        <v>FIJO</v>
      </c>
      <c r="K94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8" s="24" t="str">
        <f>IF(Tabla20[[#This Row],[CARRERA]]="CARRERA ADMINISTRATIVA",Tabla20[[#This Row],[CARRERA]],Tabla20[[#This Row],[STATUS]])</f>
        <v>FIJO</v>
      </c>
      <c r="M948" s="35" t="str">
        <f>IF(Tabla20[[#This Row],[TIPO]]="Temporales",_xlfn.XLOOKUP(Tabla20[[#This Row],[NOMBRE Y APELLIDO]],TFECHAS[NOMBRE Y APELLIDO],TFECHAS[DESDE]),"")</f>
        <v/>
      </c>
      <c r="N948" s="35" t="str">
        <f>IF(Tabla20[[#This Row],[TIPO]]="Temporales",_xlfn.XLOOKUP(Tabla20[[#This Row],[NOMBRE Y APELLIDO]],TFECHAS[NOMBRE Y APELLIDO],TFECHAS[HASTA]),"")</f>
        <v/>
      </c>
      <c r="O948" s="39">
        <f>_xlfn.XLOOKUP(Tabla20[[#This Row],[COD]],TMES[COD],TMES[sbruto])</f>
        <v>55000</v>
      </c>
      <c r="P948" s="44">
        <f>_xlfn.XLOOKUP(Tabla20[[#This Row],[COD]],TMES[COD],TMES[ISR])</f>
        <v>2332.81</v>
      </c>
      <c r="Q948" s="40">
        <f>_xlfn.XLOOKUP(Tabla20[[#This Row],[COD]],TMES[COD],TMES[SFS])</f>
        <v>1672</v>
      </c>
      <c r="R948" s="40">
        <f>_xlfn.XLOOKUP(Tabla20[[#This Row],[COD]],TMES[COD],TMES[AFP])</f>
        <v>1578.5</v>
      </c>
      <c r="S948" s="40">
        <f>Tabla20[[#This Row],[sbruto]]-SUM(Tabla20[[#This Row],[ISR]:[AFP]])-Tabla20[[#This Row],[sneto]]</f>
        <v>18770.850000000002</v>
      </c>
      <c r="T948" s="40">
        <f>_xlfn.XLOOKUP(Tabla20[[#This Row],[COD]],TMES[COD],TMES[sneto])</f>
        <v>30645.84</v>
      </c>
      <c r="U948" s="28" t="str">
        <f>_xlfn.XLOOKUP(Tabla20[[#This Row],[cedula]],Tabla11[Numero Documento],Tabla11[GEN])</f>
        <v>F</v>
      </c>
      <c r="V948" s="29" t="str">
        <f>_xlfn.XLOOKUP(Tabla20[[#This Row],[cedula]],TMODELO[Numero Documento],TMODELO[Lugar Funciones Codigo])</f>
        <v>01.83.03.04</v>
      </c>
    </row>
    <row r="949" spans="1:22" hidden="1">
      <c r="A949" s="38" t="s">
        <v>3052</v>
      </c>
      <c r="B949" s="38" t="s">
        <v>11</v>
      </c>
      <c r="C949" s="38" t="s">
        <v>3091</v>
      </c>
      <c r="D949" s="38" t="str">
        <f>Tabla20[[#This Row],[cedula]]&amp;Tabla20[[#This Row],[ctapresup]]</f>
        <v>001051473422.1.1.1.01</v>
      </c>
      <c r="E949" s="38" t="s">
        <v>2301</v>
      </c>
      <c r="F949" s="38" t="str">
        <f>_xlfn.XLOOKUP(Tabla20[[#This Row],[cedula]],TMODELO[Numero Documento],TMODELO[Empleado])</f>
        <v>ANGEL GUILLERMO TIBURCIO CASTILLO</v>
      </c>
      <c r="G949" s="38" t="str">
        <f>_xlfn.XLOOKUP(Tabla20[[#This Row],[cedula]],TMODELO[Numero Documento],TMODELO[Cargo])</f>
        <v>ENC. MANTENIMIENTO</v>
      </c>
      <c r="H949" s="38" t="str">
        <f>_xlfn.XLOOKUP(Tabla20[[#This Row],[cedula]],TMODELO[Numero Documento],TMODELO[Lugar Funciones])</f>
        <v>DIRECCION GENERAL DE MUSEOS</v>
      </c>
      <c r="I949" s="45" t="str">
        <f>_xlfn.XLOOKUP(Tabla20[[#This Row],[cedula]],TCARRERA[CEDULA],TCARRERA[CATEGORIA DEL SERVIDOR],"")</f>
        <v/>
      </c>
      <c r="J949" s="45" t="str">
        <f>Tabla20[[#This Row],[TIPO]]</f>
        <v>FIJO</v>
      </c>
      <c r="K9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9" s="24" t="str">
        <f>IF(Tabla20[[#This Row],[CARRERA]]="CARRERA ADMINISTRATIVA",Tabla20[[#This Row],[CARRERA]],Tabla20[[#This Row],[STATUS]])</f>
        <v>FIJO</v>
      </c>
      <c r="M949" s="35" t="str">
        <f>IF(Tabla20[[#This Row],[TIPO]]="Temporales",_xlfn.XLOOKUP(Tabla20[[#This Row],[NOMBRE Y APELLIDO]],TFECHAS[NOMBRE Y APELLIDO],TFECHAS[DESDE]),"")</f>
        <v/>
      </c>
      <c r="N949" s="35" t="str">
        <f>IF(Tabla20[[#This Row],[TIPO]]="Temporales",_xlfn.XLOOKUP(Tabla20[[#This Row],[NOMBRE Y APELLIDO]],TFECHAS[NOMBRE Y APELLIDO],TFECHAS[HASTA]),"")</f>
        <v/>
      </c>
      <c r="O949" s="39">
        <f>_xlfn.XLOOKUP(Tabla20[[#This Row],[COD]],TMES[COD],TMES[sbruto])</f>
        <v>50000</v>
      </c>
      <c r="P949" s="41">
        <f>_xlfn.XLOOKUP(Tabla20[[#This Row],[COD]],TMES[COD],TMES[ISR])</f>
        <v>1854</v>
      </c>
      <c r="Q949" s="40">
        <f>_xlfn.XLOOKUP(Tabla20[[#This Row],[COD]],TMES[COD],TMES[SFS])</f>
        <v>1520</v>
      </c>
      <c r="R949" s="40">
        <f>_xlfn.XLOOKUP(Tabla20[[#This Row],[COD]],TMES[COD],TMES[AFP])</f>
        <v>1435</v>
      </c>
      <c r="S949" s="40">
        <f>Tabla20[[#This Row],[sbruto]]-SUM(Tabla20[[#This Row],[ISR]:[AFP]])-Tabla20[[#This Row],[sneto]]</f>
        <v>25</v>
      </c>
      <c r="T949" s="40">
        <f>_xlfn.XLOOKUP(Tabla20[[#This Row],[COD]],TMES[COD],TMES[sneto])</f>
        <v>45166</v>
      </c>
      <c r="U949" s="28" t="str">
        <f>_xlfn.XLOOKUP(Tabla20[[#This Row],[cedula]],Tabla11[Numero Documento],Tabla11[GEN])</f>
        <v>M</v>
      </c>
      <c r="V949" s="29" t="str">
        <f>_xlfn.XLOOKUP(Tabla20[[#This Row],[cedula]],TMODELO[Numero Documento],TMODELO[Lugar Funciones Codigo])</f>
        <v>01.83.03.04</v>
      </c>
    </row>
    <row r="950" spans="1:22" hidden="1">
      <c r="A950" s="38" t="s">
        <v>3052</v>
      </c>
      <c r="B950" s="38" t="s">
        <v>11</v>
      </c>
      <c r="C950" s="38" t="s">
        <v>3091</v>
      </c>
      <c r="D950" s="38" t="str">
        <f>Tabla20[[#This Row],[cedula]]&amp;Tabla20[[#This Row],[ctapresup]]</f>
        <v>071004764772.1.1.1.01</v>
      </c>
      <c r="E950" s="38" t="s">
        <v>2440</v>
      </c>
      <c r="F950" s="38" t="str">
        <f>_xlfn.XLOOKUP(Tabla20[[#This Row],[cedula]],TMODELO[Numero Documento],TMODELO[Empleado])</f>
        <v>LUZ FELINA JIMENEZ LOPEZ</v>
      </c>
      <c r="G950" s="38" t="str">
        <f>_xlfn.XLOOKUP(Tabla20[[#This Row],[cedula]],TMODELO[Numero Documento],TMODELO[Cargo])</f>
        <v>ASISTENTE</v>
      </c>
      <c r="H950" s="38" t="str">
        <f>_xlfn.XLOOKUP(Tabla20[[#This Row],[cedula]],TMODELO[Numero Documento],TMODELO[Lugar Funciones])</f>
        <v>DIRECCION GENERAL DE MUSEOS</v>
      </c>
      <c r="I950" s="45" t="str">
        <f>_xlfn.XLOOKUP(Tabla20[[#This Row],[cedula]],TCARRERA[CEDULA],TCARRERA[CATEGORIA DEL SERVIDOR],"")</f>
        <v/>
      </c>
      <c r="J950" s="45" t="str">
        <f>Tabla20[[#This Row],[TIPO]]</f>
        <v>FIJO</v>
      </c>
      <c r="K95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0" s="24" t="str">
        <f>IF(Tabla20[[#This Row],[CARRERA]]="CARRERA ADMINISTRATIVA",Tabla20[[#This Row],[CARRERA]],Tabla20[[#This Row],[STATUS]])</f>
        <v>FIJO</v>
      </c>
      <c r="M950" s="35" t="str">
        <f>IF(Tabla20[[#This Row],[TIPO]]="Temporales",_xlfn.XLOOKUP(Tabla20[[#This Row],[NOMBRE Y APELLIDO]],TFECHAS[NOMBRE Y APELLIDO],TFECHAS[DESDE]),"")</f>
        <v/>
      </c>
      <c r="N950" s="35" t="str">
        <f>IF(Tabla20[[#This Row],[TIPO]]="Temporales",_xlfn.XLOOKUP(Tabla20[[#This Row],[NOMBRE Y APELLIDO]],TFECHAS[NOMBRE Y APELLIDO],TFECHAS[HASTA]),"")</f>
        <v/>
      </c>
      <c r="O950" s="39">
        <f>_xlfn.XLOOKUP(Tabla20[[#This Row],[COD]],TMES[COD],TMES[sbruto])</f>
        <v>50000</v>
      </c>
      <c r="P950" s="44">
        <f>_xlfn.XLOOKUP(Tabla20[[#This Row],[COD]],TMES[COD],TMES[ISR])</f>
        <v>1854</v>
      </c>
      <c r="Q950" s="40">
        <f>_xlfn.XLOOKUP(Tabla20[[#This Row],[COD]],TMES[COD],TMES[SFS])</f>
        <v>1520</v>
      </c>
      <c r="R950" s="40">
        <f>_xlfn.XLOOKUP(Tabla20[[#This Row],[COD]],TMES[COD],TMES[AFP])</f>
        <v>1435</v>
      </c>
      <c r="S950" s="40">
        <f>Tabla20[[#This Row],[sbruto]]-SUM(Tabla20[[#This Row],[ISR]:[AFP]])-Tabla20[[#This Row],[sneto]]</f>
        <v>14922.029999999999</v>
      </c>
      <c r="T950" s="40">
        <f>_xlfn.XLOOKUP(Tabla20[[#This Row],[COD]],TMES[COD],TMES[sneto])</f>
        <v>30268.97</v>
      </c>
      <c r="U950" s="28" t="str">
        <f>_xlfn.XLOOKUP(Tabla20[[#This Row],[cedula]],Tabla11[Numero Documento],Tabla11[GEN])</f>
        <v>F</v>
      </c>
      <c r="V950" s="29" t="str">
        <f>_xlfn.XLOOKUP(Tabla20[[#This Row],[cedula]],TMODELO[Numero Documento],TMODELO[Lugar Funciones Codigo])</f>
        <v>01.83.03.04</v>
      </c>
    </row>
    <row r="951" spans="1:22" hidden="1">
      <c r="A951" s="38" t="s">
        <v>3052</v>
      </c>
      <c r="B951" s="38" t="s">
        <v>11</v>
      </c>
      <c r="C951" s="38" t="s">
        <v>3091</v>
      </c>
      <c r="D951" s="38" t="str">
        <f>Tabla20[[#This Row],[cedula]]&amp;Tabla20[[#This Row],[ctapresup]]</f>
        <v>001000946482.1.1.1.01</v>
      </c>
      <c r="E951" s="38" t="s">
        <v>1465</v>
      </c>
      <c r="F951" s="38" t="str">
        <f>_xlfn.XLOOKUP(Tabla20[[#This Row],[cedula]],TMODELO[Numero Documento],TMODELO[Empleado])</f>
        <v>MARIANA ESTRELLITA BACHA HALL</v>
      </c>
      <c r="G951" s="38" t="str">
        <f>_xlfn.XLOOKUP(Tabla20[[#This Row],[cedula]],TMODELO[Numero Documento],TMODELO[Cargo])</f>
        <v>ENC. RECURSOS HUMANOS</v>
      </c>
      <c r="H951" s="38" t="str">
        <f>_xlfn.XLOOKUP(Tabla20[[#This Row],[cedula]],TMODELO[Numero Documento],TMODELO[Lugar Funciones])</f>
        <v>DIRECCION GENERAL DE MUSEOS</v>
      </c>
      <c r="I951" s="45" t="str">
        <f>_xlfn.XLOOKUP(Tabla20[[#This Row],[cedula]],TCARRERA[CEDULA],TCARRERA[CATEGORIA DEL SERVIDOR],"")</f>
        <v>CARRERA ADMINISTRATIVA</v>
      </c>
      <c r="J951" s="45" t="str">
        <f>Tabla20[[#This Row],[TIPO]]</f>
        <v>FIJO</v>
      </c>
      <c r="K951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51" s="24" t="str">
        <f>IF(Tabla20[[#This Row],[CARRERA]]="CARRERA ADMINISTRATIVA",Tabla20[[#This Row],[CARRERA]],Tabla20[[#This Row],[STATUS]])</f>
        <v>CARRERA ADMINISTRATIVA</v>
      </c>
      <c r="M951" s="35" t="str">
        <f>IF(Tabla20[[#This Row],[TIPO]]="Temporales",_xlfn.XLOOKUP(Tabla20[[#This Row],[NOMBRE Y APELLIDO]],TFECHAS[NOMBRE Y APELLIDO],TFECHAS[DESDE]),"")</f>
        <v/>
      </c>
      <c r="N951" s="35" t="str">
        <f>IF(Tabla20[[#This Row],[TIPO]]="Temporales",_xlfn.XLOOKUP(Tabla20[[#This Row],[NOMBRE Y APELLIDO]],TFECHAS[NOMBRE Y APELLIDO],TFECHAS[HASTA]),"")</f>
        <v/>
      </c>
      <c r="O951" s="39">
        <f>_xlfn.XLOOKUP(Tabla20[[#This Row],[COD]],TMES[COD],TMES[sbruto])</f>
        <v>50000</v>
      </c>
      <c r="P951" s="41">
        <f>_xlfn.XLOOKUP(Tabla20[[#This Row],[COD]],TMES[COD],TMES[ISR])</f>
        <v>1854</v>
      </c>
      <c r="Q951" s="40">
        <f>_xlfn.XLOOKUP(Tabla20[[#This Row],[COD]],TMES[COD],TMES[SFS])</f>
        <v>1520</v>
      </c>
      <c r="R951" s="40">
        <f>_xlfn.XLOOKUP(Tabla20[[#This Row],[COD]],TMES[COD],TMES[AFP])</f>
        <v>1435</v>
      </c>
      <c r="S951" s="40">
        <f>Tabla20[[#This Row],[sbruto]]-SUM(Tabla20[[#This Row],[ISR]:[AFP]])-Tabla20[[#This Row],[sneto]]</f>
        <v>17995</v>
      </c>
      <c r="T951" s="40">
        <f>_xlfn.XLOOKUP(Tabla20[[#This Row],[COD]],TMES[COD],TMES[sneto])</f>
        <v>27196</v>
      </c>
      <c r="U951" s="28" t="str">
        <f>_xlfn.XLOOKUP(Tabla20[[#This Row],[cedula]],Tabla11[Numero Documento],Tabla11[GEN])</f>
        <v>F</v>
      </c>
      <c r="V951" s="29" t="str">
        <f>_xlfn.XLOOKUP(Tabla20[[#This Row],[cedula]],TMODELO[Numero Documento],TMODELO[Lugar Funciones Codigo])</f>
        <v>01.83.03.04</v>
      </c>
    </row>
    <row r="952" spans="1:22" hidden="1">
      <c r="A952" s="38" t="s">
        <v>3052</v>
      </c>
      <c r="B952" s="38" t="s">
        <v>11</v>
      </c>
      <c r="C952" s="38" t="s">
        <v>3091</v>
      </c>
      <c r="D952" s="38" t="str">
        <f>Tabla20[[#This Row],[cedula]]&amp;Tabla20[[#This Row],[ctapresup]]</f>
        <v>001051772732.1.1.1.01</v>
      </c>
      <c r="E952" s="38" t="s">
        <v>1477</v>
      </c>
      <c r="F952" s="38" t="str">
        <f>_xlfn.XLOOKUP(Tabla20[[#This Row],[cedula]],TMODELO[Numero Documento],TMODELO[Empleado])</f>
        <v>NICOLAS AGRAMONTE NUÑEZ</v>
      </c>
      <c r="G952" s="38" t="str">
        <f>_xlfn.XLOOKUP(Tabla20[[#This Row],[cedula]],TMODELO[Numero Documento],TMODELO[Cargo])</f>
        <v>ENC. DE SERVICIOS GENERALES</v>
      </c>
      <c r="H952" s="38" t="str">
        <f>_xlfn.XLOOKUP(Tabla20[[#This Row],[cedula]],TMODELO[Numero Documento],TMODELO[Lugar Funciones])</f>
        <v>DIRECCION GENERAL DE MUSEOS</v>
      </c>
      <c r="I952" s="45" t="str">
        <f>_xlfn.XLOOKUP(Tabla20[[#This Row],[cedula]],TCARRERA[CEDULA],TCARRERA[CATEGORIA DEL SERVIDOR],"")</f>
        <v>CARRERA ADMINISTRATIVA</v>
      </c>
      <c r="J952" s="45" t="str">
        <f>Tabla20[[#This Row],[TIPO]]</f>
        <v>FIJO</v>
      </c>
      <c r="K9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2" s="24" t="str">
        <f>IF(Tabla20[[#This Row],[CARRERA]]="CARRERA ADMINISTRATIVA",Tabla20[[#This Row],[CARRERA]],Tabla20[[#This Row],[STATUS]])</f>
        <v>CARRERA ADMINISTRATIVA</v>
      </c>
      <c r="M952" s="35" t="str">
        <f>IF(Tabla20[[#This Row],[TIPO]]="Temporales",_xlfn.XLOOKUP(Tabla20[[#This Row],[NOMBRE Y APELLIDO]],TFECHAS[NOMBRE Y APELLIDO],TFECHAS[DESDE]),"")</f>
        <v/>
      </c>
      <c r="N952" s="35" t="str">
        <f>IF(Tabla20[[#This Row],[TIPO]]="Temporales",_xlfn.XLOOKUP(Tabla20[[#This Row],[NOMBRE Y APELLIDO]],TFECHAS[NOMBRE Y APELLIDO],TFECHAS[HASTA]),"")</f>
        <v/>
      </c>
      <c r="O952" s="39">
        <f>_xlfn.XLOOKUP(Tabla20[[#This Row],[COD]],TMES[COD],TMES[sbruto])</f>
        <v>50000</v>
      </c>
      <c r="P952" s="41">
        <f>_xlfn.XLOOKUP(Tabla20[[#This Row],[COD]],TMES[COD],TMES[ISR])</f>
        <v>1854</v>
      </c>
      <c r="Q952" s="40">
        <f>_xlfn.XLOOKUP(Tabla20[[#This Row],[COD]],TMES[COD],TMES[SFS])</f>
        <v>1520</v>
      </c>
      <c r="R952" s="40">
        <f>_xlfn.XLOOKUP(Tabla20[[#This Row],[COD]],TMES[COD],TMES[AFP])</f>
        <v>1435</v>
      </c>
      <c r="S952" s="40">
        <f>Tabla20[[#This Row],[sbruto]]-SUM(Tabla20[[#This Row],[ISR]:[AFP]])-Tabla20[[#This Row],[sneto]]</f>
        <v>375</v>
      </c>
      <c r="T952" s="40">
        <f>_xlfn.XLOOKUP(Tabla20[[#This Row],[COD]],TMES[COD],TMES[sneto])</f>
        <v>44816</v>
      </c>
      <c r="U952" s="28" t="str">
        <f>_xlfn.XLOOKUP(Tabla20[[#This Row],[cedula]],Tabla11[Numero Documento],Tabla11[GEN])</f>
        <v>M</v>
      </c>
      <c r="V952" s="29" t="str">
        <f>_xlfn.XLOOKUP(Tabla20[[#This Row],[cedula]],TMODELO[Numero Documento],TMODELO[Lugar Funciones Codigo])</f>
        <v>01.83.03.04</v>
      </c>
    </row>
    <row r="953" spans="1:22" hidden="1">
      <c r="A953" s="38" t="s">
        <v>3052</v>
      </c>
      <c r="B953" s="38" t="s">
        <v>11</v>
      </c>
      <c r="C953" s="38" t="s">
        <v>3091</v>
      </c>
      <c r="D953" s="38" t="str">
        <f>Tabla20[[#This Row],[cedula]]&amp;Tabla20[[#This Row],[ctapresup]]</f>
        <v>001008409172.1.1.1.01</v>
      </c>
      <c r="E953" s="38" t="s">
        <v>1483</v>
      </c>
      <c r="F953" s="38" t="str">
        <f>_xlfn.XLOOKUP(Tabla20[[#This Row],[cedula]],TMODELO[Numero Documento],TMODELO[Empleado])</f>
        <v>PAULA ESPERANZA CARIDAD UREÑA PANTALEON</v>
      </c>
      <c r="G953" s="38" t="str">
        <f>_xlfn.XLOOKUP(Tabla20[[#This Row],[cedula]],TMODELO[Numero Documento],TMODELO[Cargo])</f>
        <v>COORD. DE RECURSOS HUMANOS</v>
      </c>
      <c r="H953" s="38" t="str">
        <f>_xlfn.XLOOKUP(Tabla20[[#This Row],[cedula]],TMODELO[Numero Documento],TMODELO[Lugar Funciones])</f>
        <v>DIRECCION GENERAL DE MUSEOS</v>
      </c>
      <c r="I953" s="45" t="str">
        <f>_xlfn.XLOOKUP(Tabla20[[#This Row],[cedula]],TCARRERA[CEDULA],TCARRERA[CATEGORIA DEL SERVIDOR],"")</f>
        <v>CARRERA ADMINISTRATIVA</v>
      </c>
      <c r="J953" s="45" t="str">
        <f>Tabla20[[#This Row],[TIPO]]</f>
        <v>FIJO</v>
      </c>
      <c r="K95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3" s="24" t="str">
        <f>IF(Tabla20[[#This Row],[CARRERA]]="CARRERA ADMINISTRATIVA",Tabla20[[#This Row],[CARRERA]],Tabla20[[#This Row],[STATUS]])</f>
        <v>CARRERA ADMINISTRATIVA</v>
      </c>
      <c r="M953" s="35" t="str">
        <f>IF(Tabla20[[#This Row],[TIPO]]="Temporales",_xlfn.XLOOKUP(Tabla20[[#This Row],[NOMBRE Y APELLIDO]],TFECHAS[NOMBRE Y APELLIDO],TFECHAS[DESDE]),"")</f>
        <v/>
      </c>
      <c r="N953" s="35" t="str">
        <f>IF(Tabla20[[#This Row],[TIPO]]="Temporales",_xlfn.XLOOKUP(Tabla20[[#This Row],[NOMBRE Y APELLIDO]],TFECHAS[NOMBRE Y APELLIDO],TFECHAS[HASTA]),"")</f>
        <v/>
      </c>
      <c r="O953" s="39">
        <f>_xlfn.XLOOKUP(Tabla20[[#This Row],[COD]],TMES[COD],TMES[sbruto])</f>
        <v>50000</v>
      </c>
      <c r="P953" s="42">
        <f>_xlfn.XLOOKUP(Tabla20[[#This Row],[COD]],TMES[COD],TMES[ISR])</f>
        <v>1400.27</v>
      </c>
      <c r="Q953" s="40">
        <f>_xlfn.XLOOKUP(Tabla20[[#This Row],[COD]],TMES[COD],TMES[SFS])</f>
        <v>1520</v>
      </c>
      <c r="R953" s="40">
        <f>_xlfn.XLOOKUP(Tabla20[[#This Row],[COD]],TMES[COD],TMES[AFP])</f>
        <v>1435</v>
      </c>
      <c r="S953" s="40">
        <f>Tabla20[[#This Row],[sbruto]]-SUM(Tabla20[[#This Row],[ISR]:[AFP]])-Tabla20[[#This Row],[sneto]]</f>
        <v>7059.8599999999933</v>
      </c>
      <c r="T953" s="40">
        <f>_xlfn.XLOOKUP(Tabla20[[#This Row],[COD]],TMES[COD],TMES[sneto])</f>
        <v>38584.870000000003</v>
      </c>
      <c r="U953" s="28" t="str">
        <f>_xlfn.XLOOKUP(Tabla20[[#This Row],[cedula]],Tabla11[Numero Documento],Tabla11[GEN])</f>
        <v>F</v>
      </c>
      <c r="V953" s="29" t="str">
        <f>_xlfn.XLOOKUP(Tabla20[[#This Row],[cedula]],TMODELO[Numero Documento],TMODELO[Lugar Funciones Codigo])</f>
        <v>01.83.03.04</v>
      </c>
    </row>
    <row r="954" spans="1:22" hidden="1">
      <c r="A954" s="38" t="s">
        <v>3052</v>
      </c>
      <c r="B954" s="38" t="s">
        <v>11</v>
      </c>
      <c r="C954" s="38" t="s">
        <v>3091</v>
      </c>
      <c r="D954" s="38" t="str">
        <f>Tabla20[[#This Row],[cedula]]&amp;Tabla20[[#This Row],[ctapresup]]</f>
        <v>001008097972.1.1.1.01</v>
      </c>
      <c r="E954" s="38" t="s">
        <v>2474</v>
      </c>
      <c r="F954" s="38" t="str">
        <f>_xlfn.XLOOKUP(Tabla20[[#This Row],[cedula]],TMODELO[Numero Documento],TMODELO[Empleado])</f>
        <v>PETRONILA DEL CARMEN STERK GERMOSEN</v>
      </c>
      <c r="G954" s="38" t="str">
        <f>_xlfn.XLOOKUP(Tabla20[[#This Row],[cedula]],TMODELO[Numero Documento],TMODELO[Cargo])</f>
        <v>SUB-DIRECTORA</v>
      </c>
      <c r="H954" s="38" t="str">
        <f>_xlfn.XLOOKUP(Tabla20[[#This Row],[cedula]],TMODELO[Numero Documento],TMODELO[Lugar Funciones])</f>
        <v>DIRECCION GENERAL DE MUSEOS</v>
      </c>
      <c r="I954" s="45" t="str">
        <f>_xlfn.XLOOKUP(Tabla20[[#This Row],[cedula]],TCARRERA[CEDULA],TCARRERA[CATEGORIA DEL SERVIDOR],"")</f>
        <v/>
      </c>
      <c r="J954" s="45" t="str">
        <f>Tabla20[[#This Row],[TIPO]]</f>
        <v>FIJO</v>
      </c>
      <c r="K95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4" s="31" t="str">
        <f>IF(Tabla20[[#This Row],[CARRERA]]="CARRERA ADMINISTRATIVA",Tabla20[[#This Row],[CARRERA]],Tabla20[[#This Row],[STATUS]])</f>
        <v>FIJO</v>
      </c>
      <c r="M954" s="34" t="str">
        <f>IF(Tabla20[[#This Row],[TIPO]]="Temporales",_xlfn.XLOOKUP(Tabla20[[#This Row],[NOMBRE Y APELLIDO]],TFECHAS[NOMBRE Y APELLIDO],TFECHAS[DESDE]),"")</f>
        <v/>
      </c>
      <c r="N954" s="34" t="str">
        <f>IF(Tabla20[[#This Row],[TIPO]]="Temporales",_xlfn.XLOOKUP(Tabla20[[#This Row],[NOMBRE Y APELLIDO]],TFECHAS[NOMBRE Y APELLIDO],TFECHAS[HASTA]),"")</f>
        <v/>
      </c>
      <c r="O954" s="39">
        <f>_xlfn.XLOOKUP(Tabla20[[#This Row],[COD]],TMES[COD],TMES[sbruto])</f>
        <v>50000</v>
      </c>
      <c r="P954" s="41">
        <f>_xlfn.XLOOKUP(Tabla20[[#This Row],[COD]],TMES[COD],TMES[ISR])</f>
        <v>1627.13</v>
      </c>
      <c r="Q954" s="40">
        <f>_xlfn.XLOOKUP(Tabla20[[#This Row],[COD]],TMES[COD],TMES[SFS])</f>
        <v>1520</v>
      </c>
      <c r="R954" s="40">
        <f>_xlfn.XLOOKUP(Tabla20[[#This Row],[COD]],TMES[COD],TMES[AFP])</f>
        <v>1435</v>
      </c>
      <c r="S954" s="40">
        <f>Tabla20[[#This Row],[sbruto]]-SUM(Tabla20[[#This Row],[ISR]:[AFP]])-Tabla20[[#This Row],[sneto]]</f>
        <v>1537.4500000000044</v>
      </c>
      <c r="T954" s="40">
        <f>_xlfn.XLOOKUP(Tabla20[[#This Row],[COD]],TMES[COD],TMES[sneto])</f>
        <v>43880.42</v>
      </c>
      <c r="U954" s="28" t="str">
        <f>_xlfn.XLOOKUP(Tabla20[[#This Row],[cedula]],Tabla11[Numero Documento],Tabla11[GEN])</f>
        <v>F</v>
      </c>
      <c r="V954" s="29" t="str">
        <f>_xlfn.XLOOKUP(Tabla20[[#This Row],[cedula]],TMODELO[Numero Documento],TMODELO[Lugar Funciones Codigo])</f>
        <v>01.83.03.04</v>
      </c>
    </row>
    <row r="955" spans="1:22" hidden="1">
      <c r="A955" s="38" t="s">
        <v>3052</v>
      </c>
      <c r="B955" s="38" t="s">
        <v>11</v>
      </c>
      <c r="C955" s="38" t="s">
        <v>3091</v>
      </c>
      <c r="D955" s="38" t="str">
        <f>Tabla20[[#This Row],[cedula]]&amp;Tabla20[[#This Row],[ctapresup]]</f>
        <v>001093983882.1.1.1.01</v>
      </c>
      <c r="E955" s="38" t="s">
        <v>2486</v>
      </c>
      <c r="F955" s="38" t="str">
        <f>_xlfn.XLOOKUP(Tabla20[[#This Row],[cedula]],TMODELO[Numero Documento],TMODELO[Empleado])</f>
        <v>RENANIA REYNA</v>
      </c>
      <c r="G955" s="38" t="str">
        <f>_xlfn.XLOOKUP(Tabla20[[#This Row],[cedula]],TMODELO[Numero Documento],TMODELO[Cargo])</f>
        <v>COORD. RELACIONES PUBLICAS</v>
      </c>
      <c r="H955" s="38" t="str">
        <f>_xlfn.XLOOKUP(Tabla20[[#This Row],[cedula]],TMODELO[Numero Documento],TMODELO[Lugar Funciones])</f>
        <v>DIRECCION GENERAL DE MUSEOS</v>
      </c>
      <c r="I955" s="45" t="str">
        <f>_xlfn.XLOOKUP(Tabla20[[#This Row],[cedula]],TCARRERA[CEDULA],TCARRERA[CATEGORIA DEL SERVIDOR],"")</f>
        <v/>
      </c>
      <c r="J955" s="45" t="str">
        <f>Tabla20[[#This Row],[TIPO]]</f>
        <v>FIJO</v>
      </c>
      <c r="K9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5" s="24" t="str">
        <f>IF(Tabla20[[#This Row],[CARRERA]]="CARRERA ADMINISTRATIVA",Tabla20[[#This Row],[CARRERA]],Tabla20[[#This Row],[STATUS]])</f>
        <v>FIJO</v>
      </c>
      <c r="M955" s="35" t="str">
        <f>IF(Tabla20[[#This Row],[TIPO]]="Temporales",_xlfn.XLOOKUP(Tabla20[[#This Row],[NOMBRE Y APELLIDO]],TFECHAS[NOMBRE Y APELLIDO],TFECHAS[DESDE]),"")</f>
        <v/>
      </c>
      <c r="N955" s="35" t="str">
        <f>IF(Tabla20[[#This Row],[TIPO]]="Temporales",_xlfn.XLOOKUP(Tabla20[[#This Row],[NOMBRE Y APELLIDO]],TFECHAS[NOMBRE Y APELLIDO],TFECHAS[HASTA]),"")</f>
        <v/>
      </c>
      <c r="O955" s="39">
        <f>_xlfn.XLOOKUP(Tabla20[[#This Row],[COD]],TMES[COD],TMES[sbruto])</f>
        <v>50000</v>
      </c>
      <c r="P955" s="44">
        <f>_xlfn.XLOOKUP(Tabla20[[#This Row],[COD]],TMES[COD],TMES[ISR])</f>
        <v>1854</v>
      </c>
      <c r="Q955" s="40">
        <f>_xlfn.XLOOKUP(Tabla20[[#This Row],[COD]],TMES[COD],TMES[SFS])</f>
        <v>1520</v>
      </c>
      <c r="R955" s="40">
        <f>_xlfn.XLOOKUP(Tabla20[[#This Row],[COD]],TMES[COD],TMES[AFP])</f>
        <v>1435</v>
      </c>
      <c r="S955" s="40">
        <f>Tabla20[[#This Row],[sbruto]]-SUM(Tabla20[[#This Row],[ISR]:[AFP]])-Tabla20[[#This Row],[sneto]]</f>
        <v>1045</v>
      </c>
      <c r="T955" s="40">
        <f>_xlfn.XLOOKUP(Tabla20[[#This Row],[COD]],TMES[COD],TMES[sneto])</f>
        <v>44146</v>
      </c>
      <c r="U955" s="28" t="str">
        <f>_xlfn.XLOOKUP(Tabla20[[#This Row],[cedula]],Tabla11[Numero Documento],Tabla11[GEN])</f>
        <v>F</v>
      </c>
      <c r="V955" s="29" t="str">
        <f>_xlfn.XLOOKUP(Tabla20[[#This Row],[cedula]],TMODELO[Numero Documento],TMODELO[Lugar Funciones Codigo])</f>
        <v>01.83.03.04</v>
      </c>
    </row>
    <row r="956" spans="1:22" hidden="1">
      <c r="A956" s="38" t="s">
        <v>3052</v>
      </c>
      <c r="B956" s="38" t="s">
        <v>11</v>
      </c>
      <c r="C956" s="38" t="s">
        <v>3091</v>
      </c>
      <c r="D956" s="38" t="str">
        <f>Tabla20[[#This Row],[cedula]]&amp;Tabla20[[#This Row],[ctapresup]]</f>
        <v>001120156722.1.1.1.01</v>
      </c>
      <c r="E956" s="38" t="s">
        <v>2508</v>
      </c>
      <c r="F956" s="38" t="str">
        <f>_xlfn.XLOOKUP(Tabla20[[#This Row],[cedula]],TMODELO[Numero Documento],TMODELO[Empleado])</f>
        <v>TERESA ELSA SOLEDAD LAZO DE PADOVANI</v>
      </c>
      <c r="G956" s="38" t="str">
        <f>_xlfn.XLOOKUP(Tabla20[[#This Row],[cedula]],TMODELO[Numero Documento],TMODELO[Cargo])</f>
        <v>ENC. RESTAURACION</v>
      </c>
      <c r="H956" s="38" t="str">
        <f>_xlfn.XLOOKUP(Tabla20[[#This Row],[cedula]],TMODELO[Numero Documento],TMODELO[Lugar Funciones])</f>
        <v>DIRECCION GENERAL DE MUSEOS</v>
      </c>
      <c r="I956" s="45" t="str">
        <f>_xlfn.XLOOKUP(Tabla20[[#This Row],[cedula]],TCARRERA[CEDULA],TCARRERA[CATEGORIA DEL SERVIDOR],"")</f>
        <v/>
      </c>
      <c r="J956" s="45" t="str">
        <f>Tabla20[[#This Row],[TIPO]]</f>
        <v>FIJO</v>
      </c>
      <c r="K9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6" s="24" t="str">
        <f>IF(Tabla20[[#This Row],[CARRERA]]="CARRERA ADMINISTRATIVA",Tabla20[[#This Row],[CARRERA]],Tabla20[[#This Row],[STATUS]])</f>
        <v>FIJO</v>
      </c>
      <c r="M956" s="35" t="str">
        <f>IF(Tabla20[[#This Row],[TIPO]]="Temporales",_xlfn.XLOOKUP(Tabla20[[#This Row],[NOMBRE Y APELLIDO]],TFECHAS[NOMBRE Y APELLIDO],TFECHAS[DESDE]),"")</f>
        <v/>
      </c>
      <c r="N956" s="35" t="str">
        <f>IF(Tabla20[[#This Row],[TIPO]]="Temporales",_xlfn.XLOOKUP(Tabla20[[#This Row],[NOMBRE Y APELLIDO]],TFECHAS[NOMBRE Y APELLIDO],TFECHAS[HASTA]),"")</f>
        <v/>
      </c>
      <c r="O956" s="39">
        <f>_xlfn.XLOOKUP(Tabla20[[#This Row],[COD]],TMES[COD],TMES[sbruto])</f>
        <v>50000</v>
      </c>
      <c r="P956" s="44">
        <f>_xlfn.XLOOKUP(Tabla20[[#This Row],[COD]],TMES[COD],TMES[ISR])</f>
        <v>1854</v>
      </c>
      <c r="Q956" s="40">
        <f>_xlfn.XLOOKUP(Tabla20[[#This Row],[COD]],TMES[COD],TMES[SFS])</f>
        <v>1520</v>
      </c>
      <c r="R956" s="40">
        <f>_xlfn.XLOOKUP(Tabla20[[#This Row],[COD]],TMES[COD],TMES[AFP])</f>
        <v>1435</v>
      </c>
      <c r="S956" s="40">
        <f>Tabla20[[#This Row],[sbruto]]-SUM(Tabla20[[#This Row],[ISR]:[AFP]])-Tabla20[[#This Row],[sneto]]</f>
        <v>8150.8499999999985</v>
      </c>
      <c r="T956" s="40">
        <f>_xlfn.XLOOKUP(Tabla20[[#This Row],[COD]],TMES[COD],TMES[sneto])</f>
        <v>37040.15</v>
      </c>
      <c r="U956" s="28" t="str">
        <f>_xlfn.XLOOKUP(Tabla20[[#This Row],[cedula]],Tabla11[Numero Documento],Tabla11[GEN])</f>
        <v>F</v>
      </c>
      <c r="V956" s="29" t="str">
        <f>_xlfn.XLOOKUP(Tabla20[[#This Row],[cedula]],TMODELO[Numero Documento],TMODELO[Lugar Funciones Codigo])</f>
        <v>01.83.03.04</v>
      </c>
    </row>
    <row r="957" spans="1:22" hidden="1">
      <c r="A957" s="38" t="s">
        <v>3052</v>
      </c>
      <c r="B957" s="38" t="s">
        <v>11</v>
      </c>
      <c r="C957" s="38" t="s">
        <v>3091</v>
      </c>
      <c r="D957" s="38" t="str">
        <f>Tabla20[[#This Row],[cedula]]&amp;Tabla20[[#This Row],[ctapresup]]</f>
        <v>402205324652.1.1.1.01</v>
      </c>
      <c r="E957" s="38" t="s">
        <v>2346</v>
      </c>
      <c r="F957" s="38" t="str">
        <f>_xlfn.XLOOKUP(Tabla20[[#This Row],[cedula]],TMODELO[Numero Documento],TMODELO[Empleado])</f>
        <v>ELOISA ESTELA BETANCOURT SILVESTRE</v>
      </c>
      <c r="G957" s="38" t="str">
        <f>_xlfn.XLOOKUP(Tabla20[[#This Row],[cedula]],TMODELO[Numero Documento],TMODELO[Cargo])</f>
        <v>DISEÑADOR GRAFICO</v>
      </c>
      <c r="H957" s="38" t="str">
        <f>_xlfn.XLOOKUP(Tabla20[[#This Row],[cedula]],TMODELO[Numero Documento],TMODELO[Lugar Funciones])</f>
        <v>DIRECCION GENERAL DE MUSEOS</v>
      </c>
      <c r="I957" s="45" t="str">
        <f>_xlfn.XLOOKUP(Tabla20[[#This Row],[cedula]],TCARRERA[CEDULA],TCARRERA[CATEGORIA DEL SERVIDOR],"")</f>
        <v/>
      </c>
      <c r="J957" s="45" t="str">
        <f>Tabla20[[#This Row],[TIPO]]</f>
        <v>FIJO</v>
      </c>
      <c r="K95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57" s="24" t="str">
        <f>IF(Tabla20[[#This Row],[CARRERA]]="CARRERA ADMINISTRATIVA",Tabla20[[#This Row],[CARRERA]],Tabla20[[#This Row],[STATUS]])</f>
        <v>ESTATUTO SIMPLIFICADO</v>
      </c>
      <c r="M957" s="35" t="str">
        <f>IF(Tabla20[[#This Row],[TIPO]]="Temporales",_xlfn.XLOOKUP(Tabla20[[#This Row],[NOMBRE Y APELLIDO]],TFECHAS[NOMBRE Y APELLIDO],TFECHAS[DESDE]),"")</f>
        <v/>
      </c>
      <c r="N957" s="35" t="str">
        <f>IF(Tabla20[[#This Row],[TIPO]]="Temporales",_xlfn.XLOOKUP(Tabla20[[#This Row],[NOMBRE Y APELLIDO]],TFECHAS[NOMBRE Y APELLIDO],TFECHAS[HASTA]),"")</f>
        <v/>
      </c>
      <c r="O957" s="39">
        <f>_xlfn.XLOOKUP(Tabla20[[#This Row],[COD]],TMES[COD],TMES[sbruto])</f>
        <v>48000</v>
      </c>
      <c r="P957" s="44">
        <f>_xlfn.XLOOKUP(Tabla20[[#This Row],[COD]],TMES[COD],TMES[ISR])</f>
        <v>1571.73</v>
      </c>
      <c r="Q957" s="40">
        <f>_xlfn.XLOOKUP(Tabla20[[#This Row],[COD]],TMES[COD],TMES[SFS])</f>
        <v>1459.2</v>
      </c>
      <c r="R957" s="40">
        <f>_xlfn.XLOOKUP(Tabla20[[#This Row],[COD]],TMES[COD],TMES[AFP])</f>
        <v>1377.6</v>
      </c>
      <c r="S957" s="40">
        <f>Tabla20[[#This Row],[sbruto]]-SUM(Tabla20[[#This Row],[ISR]:[AFP]])-Tabla20[[#This Row],[sneto]]</f>
        <v>25</v>
      </c>
      <c r="T957" s="40">
        <f>_xlfn.XLOOKUP(Tabla20[[#This Row],[COD]],TMES[COD],TMES[sneto])</f>
        <v>43566.47</v>
      </c>
      <c r="U957" s="28" t="str">
        <f>_xlfn.XLOOKUP(Tabla20[[#This Row],[cedula]],Tabla11[Numero Documento],Tabla11[GEN])</f>
        <v>F</v>
      </c>
      <c r="V957" s="29" t="str">
        <f>_xlfn.XLOOKUP(Tabla20[[#This Row],[cedula]],TMODELO[Numero Documento],TMODELO[Lugar Funciones Codigo])</f>
        <v>01.83.03.04</v>
      </c>
    </row>
    <row r="958" spans="1:22" hidden="1">
      <c r="A958" s="38" t="s">
        <v>3052</v>
      </c>
      <c r="B958" s="38" t="s">
        <v>11</v>
      </c>
      <c r="C958" s="38" t="s">
        <v>3091</v>
      </c>
      <c r="D958" s="38" t="str">
        <f>Tabla20[[#This Row],[cedula]]&amp;Tabla20[[#This Row],[ctapresup]]</f>
        <v>001017099702.1.1.1.01</v>
      </c>
      <c r="E958" s="38" t="s">
        <v>2325</v>
      </c>
      <c r="F958" s="38" t="str">
        <f>_xlfn.XLOOKUP(Tabla20[[#This Row],[cedula]],TMODELO[Numero Documento],TMODELO[Empleado])</f>
        <v>CESAR ERASMO PEREYRA GARCIA</v>
      </c>
      <c r="G958" s="38" t="str">
        <f>_xlfn.XLOOKUP(Tabla20[[#This Row],[cedula]],TMODELO[Numero Documento],TMODELO[Cargo])</f>
        <v>SUPERVISOR DE SEGURIDAD</v>
      </c>
      <c r="H958" s="38" t="str">
        <f>_xlfn.XLOOKUP(Tabla20[[#This Row],[cedula]],TMODELO[Numero Documento],TMODELO[Lugar Funciones])</f>
        <v>DIRECCION GENERAL DE MUSEOS</v>
      </c>
      <c r="I958" s="45" t="str">
        <f>_xlfn.XLOOKUP(Tabla20[[#This Row],[cedula]],TCARRERA[CEDULA],TCARRERA[CATEGORIA DEL SERVIDOR],"")</f>
        <v/>
      </c>
      <c r="J958" s="45" t="str">
        <f>Tabla20[[#This Row],[TIPO]]</f>
        <v>FIJO</v>
      </c>
      <c r="K9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8" s="24" t="str">
        <f>IF(Tabla20[[#This Row],[CARRERA]]="CARRERA ADMINISTRATIVA",Tabla20[[#This Row],[CARRERA]],Tabla20[[#This Row],[STATUS]])</f>
        <v>FIJO</v>
      </c>
      <c r="M958" s="35" t="str">
        <f>IF(Tabla20[[#This Row],[TIPO]]="Temporales",_xlfn.XLOOKUP(Tabla20[[#This Row],[NOMBRE Y APELLIDO]],TFECHAS[NOMBRE Y APELLIDO],TFECHAS[DESDE]),"")</f>
        <v/>
      </c>
      <c r="N958" s="35" t="str">
        <f>IF(Tabla20[[#This Row],[TIPO]]="Temporales",_xlfn.XLOOKUP(Tabla20[[#This Row],[NOMBRE Y APELLIDO]],TFECHAS[NOMBRE Y APELLIDO],TFECHAS[HASTA]),"")</f>
        <v/>
      </c>
      <c r="O958" s="39">
        <f>_xlfn.XLOOKUP(Tabla20[[#This Row],[COD]],TMES[COD],TMES[sbruto])</f>
        <v>45000</v>
      </c>
      <c r="P958" s="42">
        <f>_xlfn.XLOOKUP(Tabla20[[#This Row],[COD]],TMES[COD],TMES[ISR])</f>
        <v>1148.33</v>
      </c>
      <c r="Q958" s="40">
        <f>_xlfn.XLOOKUP(Tabla20[[#This Row],[COD]],TMES[COD],TMES[SFS])</f>
        <v>1368</v>
      </c>
      <c r="R958" s="40">
        <f>_xlfn.XLOOKUP(Tabla20[[#This Row],[COD]],TMES[COD],TMES[AFP])</f>
        <v>1291.5</v>
      </c>
      <c r="S958" s="40">
        <f>Tabla20[[#This Row],[sbruto]]-SUM(Tabla20[[#This Row],[ISR]:[AFP]])-Tabla20[[#This Row],[sneto]]</f>
        <v>25</v>
      </c>
      <c r="T958" s="40">
        <f>_xlfn.XLOOKUP(Tabla20[[#This Row],[COD]],TMES[COD],TMES[sneto])</f>
        <v>41167.17</v>
      </c>
      <c r="U958" s="28" t="str">
        <f>_xlfn.XLOOKUP(Tabla20[[#This Row],[cedula]],Tabla11[Numero Documento],Tabla11[GEN])</f>
        <v>M</v>
      </c>
      <c r="V958" s="29" t="str">
        <f>_xlfn.XLOOKUP(Tabla20[[#This Row],[cedula]],TMODELO[Numero Documento],TMODELO[Lugar Funciones Codigo])</f>
        <v>01.83.03.04</v>
      </c>
    </row>
    <row r="959" spans="1:22" hidden="1">
      <c r="A959" s="38" t="s">
        <v>3052</v>
      </c>
      <c r="B959" s="38" t="s">
        <v>11</v>
      </c>
      <c r="C959" s="38" t="s">
        <v>3091</v>
      </c>
      <c r="D959" s="38" t="str">
        <f>Tabla20[[#This Row],[cedula]]&amp;Tabla20[[#This Row],[ctapresup]]</f>
        <v>001056493052.1.1.1.01</v>
      </c>
      <c r="E959" s="38" t="s">
        <v>1439</v>
      </c>
      <c r="F959" s="38" t="str">
        <f>_xlfn.XLOOKUP(Tabla20[[#This Row],[cedula]],TMODELO[Numero Documento],TMODELO[Empleado])</f>
        <v>JORGE BALTAZAR LARCIER LOPEZ</v>
      </c>
      <c r="G959" s="38" t="str">
        <f>_xlfn.XLOOKUP(Tabla20[[#This Row],[cedula]],TMODELO[Numero Documento],TMODELO[Cargo])</f>
        <v>RESTAURADOR</v>
      </c>
      <c r="H959" s="38" t="str">
        <f>_xlfn.XLOOKUP(Tabla20[[#This Row],[cedula]],TMODELO[Numero Documento],TMODELO[Lugar Funciones])</f>
        <v>DIRECCION GENERAL DE MUSEOS</v>
      </c>
      <c r="I959" s="45" t="str">
        <f>_xlfn.XLOOKUP(Tabla20[[#This Row],[cedula]],TCARRERA[CEDULA],TCARRERA[CATEGORIA DEL SERVIDOR],"")</f>
        <v>CARRERA ADMINISTRATIVA</v>
      </c>
      <c r="J959" s="45" t="str">
        <f>Tabla20[[#This Row],[TIPO]]</f>
        <v>FIJO</v>
      </c>
      <c r="K95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9" s="24" t="str">
        <f>IF(Tabla20[[#This Row],[CARRERA]]="CARRERA ADMINISTRATIVA",Tabla20[[#This Row],[CARRERA]],Tabla20[[#This Row],[STATUS]])</f>
        <v>CARRERA ADMINISTRATIVA</v>
      </c>
      <c r="M959" s="35" t="str">
        <f>IF(Tabla20[[#This Row],[TIPO]]="Temporales",_xlfn.XLOOKUP(Tabla20[[#This Row],[NOMBRE Y APELLIDO]],TFECHAS[NOMBRE Y APELLIDO],TFECHAS[DESDE]),"")</f>
        <v/>
      </c>
      <c r="N959" s="35" t="str">
        <f>IF(Tabla20[[#This Row],[TIPO]]="Temporales",_xlfn.XLOOKUP(Tabla20[[#This Row],[NOMBRE Y APELLIDO]],TFECHAS[NOMBRE Y APELLIDO],TFECHAS[HASTA]),"")</f>
        <v/>
      </c>
      <c r="O959" s="39">
        <f>_xlfn.XLOOKUP(Tabla20[[#This Row],[COD]],TMES[COD],TMES[sbruto])</f>
        <v>45000</v>
      </c>
      <c r="P959" s="44">
        <f>_xlfn.XLOOKUP(Tabla20[[#This Row],[COD]],TMES[COD],TMES[ISR])</f>
        <v>1148.33</v>
      </c>
      <c r="Q959" s="40">
        <f>_xlfn.XLOOKUP(Tabla20[[#This Row],[COD]],TMES[COD],TMES[SFS])</f>
        <v>1368</v>
      </c>
      <c r="R959" s="40">
        <f>_xlfn.XLOOKUP(Tabla20[[#This Row],[COD]],TMES[COD],TMES[AFP])</f>
        <v>1291.5</v>
      </c>
      <c r="S959" s="40">
        <f>Tabla20[[#This Row],[sbruto]]-SUM(Tabla20[[#This Row],[ISR]:[AFP]])-Tabla20[[#This Row],[sneto]]</f>
        <v>5204.6399999999994</v>
      </c>
      <c r="T959" s="40">
        <f>_xlfn.XLOOKUP(Tabla20[[#This Row],[COD]],TMES[COD],TMES[sneto])</f>
        <v>35987.53</v>
      </c>
      <c r="U959" s="28" t="str">
        <f>_xlfn.XLOOKUP(Tabla20[[#This Row],[cedula]],Tabla11[Numero Documento],Tabla11[GEN])</f>
        <v>M</v>
      </c>
      <c r="V959" s="29" t="str">
        <f>_xlfn.XLOOKUP(Tabla20[[#This Row],[cedula]],TMODELO[Numero Documento],TMODELO[Lugar Funciones Codigo])</f>
        <v>01.83.03.04</v>
      </c>
    </row>
    <row r="960" spans="1:22" hidden="1">
      <c r="A960" s="38" t="s">
        <v>3052</v>
      </c>
      <c r="B960" s="38" t="s">
        <v>11</v>
      </c>
      <c r="C960" s="38" t="s">
        <v>3091</v>
      </c>
      <c r="D960" s="38" t="str">
        <f>Tabla20[[#This Row],[cedula]]&amp;Tabla20[[#This Row],[ctapresup]]</f>
        <v>223004985102.1.1.1.01</v>
      </c>
      <c r="E960" s="38" t="s">
        <v>2434</v>
      </c>
      <c r="F960" s="38" t="str">
        <f>_xlfn.XLOOKUP(Tabla20[[#This Row],[cedula]],TMODELO[Numero Documento],TMODELO[Empleado])</f>
        <v>LUCIA NATIVIDAD TEJADA LOPEZ</v>
      </c>
      <c r="G960" s="38" t="str">
        <f>_xlfn.XLOOKUP(Tabla20[[#This Row],[cedula]],TMODELO[Numero Documento],TMODELO[Cargo])</f>
        <v>SOPORTE TECNICO</v>
      </c>
      <c r="H960" s="38" t="str">
        <f>_xlfn.XLOOKUP(Tabla20[[#This Row],[cedula]],TMODELO[Numero Documento],TMODELO[Lugar Funciones])</f>
        <v>DIRECCION GENERAL DE MUSEOS</v>
      </c>
      <c r="I960" s="45" t="str">
        <f>_xlfn.XLOOKUP(Tabla20[[#This Row],[cedula]],TCARRERA[CEDULA],TCARRERA[CATEGORIA DEL SERVIDOR],"")</f>
        <v/>
      </c>
      <c r="J960" s="45" t="str">
        <f>Tabla20[[#This Row],[TIPO]]</f>
        <v>FIJO</v>
      </c>
      <c r="K9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0" s="24" t="str">
        <f>IF(Tabla20[[#This Row],[CARRERA]]="CARRERA ADMINISTRATIVA",Tabla20[[#This Row],[CARRERA]],Tabla20[[#This Row],[STATUS]])</f>
        <v>FIJO</v>
      </c>
      <c r="M960" s="35" t="str">
        <f>IF(Tabla20[[#This Row],[TIPO]]="Temporales",_xlfn.XLOOKUP(Tabla20[[#This Row],[NOMBRE Y APELLIDO]],TFECHAS[NOMBRE Y APELLIDO],TFECHAS[DESDE]),"")</f>
        <v/>
      </c>
      <c r="N960" s="35" t="str">
        <f>IF(Tabla20[[#This Row],[TIPO]]="Temporales",_xlfn.XLOOKUP(Tabla20[[#This Row],[NOMBRE Y APELLIDO]],TFECHAS[NOMBRE Y APELLIDO],TFECHAS[HASTA]),"")</f>
        <v/>
      </c>
      <c r="O960" s="39">
        <f>_xlfn.XLOOKUP(Tabla20[[#This Row],[COD]],TMES[COD],TMES[sbruto])</f>
        <v>45000</v>
      </c>
      <c r="P960" s="41">
        <f>_xlfn.XLOOKUP(Tabla20[[#This Row],[COD]],TMES[COD],TMES[ISR])</f>
        <v>921.46</v>
      </c>
      <c r="Q960" s="40">
        <f>_xlfn.XLOOKUP(Tabla20[[#This Row],[COD]],TMES[COD],TMES[SFS])</f>
        <v>1368</v>
      </c>
      <c r="R960" s="40">
        <f>_xlfn.XLOOKUP(Tabla20[[#This Row],[COD]],TMES[COD],TMES[AFP])</f>
        <v>1291.5</v>
      </c>
      <c r="S960" s="40">
        <f>Tabla20[[#This Row],[sbruto]]-SUM(Tabla20[[#This Row],[ISR]:[AFP]])-Tabla20[[#This Row],[sneto]]</f>
        <v>1537.4500000000044</v>
      </c>
      <c r="T960" s="40">
        <f>_xlfn.XLOOKUP(Tabla20[[#This Row],[COD]],TMES[COD],TMES[sneto])</f>
        <v>39881.589999999997</v>
      </c>
      <c r="U960" s="28" t="str">
        <f>_xlfn.XLOOKUP(Tabla20[[#This Row],[cedula]],Tabla11[Numero Documento],Tabla11[GEN])</f>
        <v>F</v>
      </c>
      <c r="V960" s="29" t="str">
        <f>_xlfn.XLOOKUP(Tabla20[[#This Row],[cedula]],TMODELO[Numero Documento],TMODELO[Lugar Funciones Codigo])</f>
        <v>01.83.03.04</v>
      </c>
    </row>
    <row r="961" spans="1:22" hidden="1">
      <c r="A961" s="38" t="s">
        <v>3052</v>
      </c>
      <c r="B961" s="38" t="s">
        <v>11</v>
      </c>
      <c r="C961" s="38" t="s">
        <v>3091</v>
      </c>
      <c r="D961" s="38" t="str">
        <f>Tabla20[[#This Row],[cedula]]&amp;Tabla20[[#This Row],[ctapresup]]</f>
        <v>224004099612.1.1.1.01</v>
      </c>
      <c r="E961" s="38" t="s">
        <v>2523</v>
      </c>
      <c r="F961" s="38" t="str">
        <f>_xlfn.XLOOKUP(Tabla20[[#This Row],[cedula]],TMODELO[Numero Documento],TMODELO[Empleado])</f>
        <v>YANERY DE LOS SANTOS DE LA CRUZ</v>
      </c>
      <c r="G961" s="38" t="str">
        <f>_xlfn.XLOOKUP(Tabla20[[#This Row],[cedula]],TMODELO[Numero Documento],TMODELO[Cargo])</f>
        <v>CONTABLE</v>
      </c>
      <c r="H961" s="38" t="str">
        <f>_xlfn.XLOOKUP(Tabla20[[#This Row],[cedula]],TMODELO[Numero Documento],TMODELO[Lugar Funciones])</f>
        <v>DIRECCION GENERAL DE MUSEOS</v>
      </c>
      <c r="I961" s="45" t="str">
        <f>_xlfn.XLOOKUP(Tabla20[[#This Row],[cedula]],TCARRERA[CEDULA],TCARRERA[CATEGORIA DEL SERVIDOR],"")</f>
        <v/>
      </c>
      <c r="J961" s="45" t="str">
        <f>Tabla20[[#This Row],[TIPO]]</f>
        <v>FIJO</v>
      </c>
      <c r="K9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1" s="24" t="str">
        <f>IF(Tabla20[[#This Row],[CARRERA]]="CARRERA ADMINISTRATIVA",Tabla20[[#This Row],[CARRERA]],Tabla20[[#This Row],[STATUS]])</f>
        <v>FIJO</v>
      </c>
      <c r="M961" s="35" t="str">
        <f>IF(Tabla20[[#This Row],[TIPO]]="Temporales",_xlfn.XLOOKUP(Tabla20[[#This Row],[NOMBRE Y APELLIDO]],TFECHAS[NOMBRE Y APELLIDO],TFECHAS[DESDE]),"")</f>
        <v/>
      </c>
      <c r="N961" s="35" t="str">
        <f>IF(Tabla20[[#This Row],[TIPO]]="Temporales",_xlfn.XLOOKUP(Tabla20[[#This Row],[NOMBRE Y APELLIDO]],TFECHAS[NOMBRE Y APELLIDO],TFECHAS[HASTA]),"")</f>
        <v/>
      </c>
      <c r="O961" s="39">
        <f>_xlfn.XLOOKUP(Tabla20[[#This Row],[COD]],TMES[COD],TMES[sbruto])</f>
        <v>45000</v>
      </c>
      <c r="P961" s="44">
        <f>_xlfn.XLOOKUP(Tabla20[[#This Row],[COD]],TMES[COD],TMES[ISR])</f>
        <v>1148.33</v>
      </c>
      <c r="Q961" s="40">
        <f>_xlfn.XLOOKUP(Tabla20[[#This Row],[COD]],TMES[COD],TMES[SFS])</f>
        <v>1368</v>
      </c>
      <c r="R961" s="40">
        <f>_xlfn.XLOOKUP(Tabla20[[#This Row],[COD]],TMES[COD],TMES[AFP])</f>
        <v>1291.5</v>
      </c>
      <c r="S961" s="40">
        <f>Tabla20[[#This Row],[sbruto]]-SUM(Tabla20[[#This Row],[ISR]:[AFP]])-Tabla20[[#This Row],[sneto]]</f>
        <v>25</v>
      </c>
      <c r="T961" s="40">
        <f>_xlfn.XLOOKUP(Tabla20[[#This Row],[COD]],TMES[COD],TMES[sneto])</f>
        <v>41167.17</v>
      </c>
      <c r="U961" s="28" t="str">
        <f>_xlfn.XLOOKUP(Tabla20[[#This Row],[cedula]],Tabla11[Numero Documento],Tabla11[GEN])</f>
        <v>F</v>
      </c>
      <c r="V961" s="29" t="str">
        <f>_xlfn.XLOOKUP(Tabla20[[#This Row],[cedula]],TMODELO[Numero Documento],TMODELO[Lugar Funciones Codigo])</f>
        <v>01.83.03.04</v>
      </c>
    </row>
    <row r="962" spans="1:22" hidden="1">
      <c r="A962" s="38" t="s">
        <v>3052</v>
      </c>
      <c r="B962" s="38" t="s">
        <v>11</v>
      </c>
      <c r="C962" s="38" t="s">
        <v>3091</v>
      </c>
      <c r="D962" s="38" t="str">
        <f>Tabla20[[#This Row],[cedula]]&amp;Tabla20[[#This Row],[ctapresup]]</f>
        <v>031046078292.1.1.1.01</v>
      </c>
      <c r="E962" s="38" t="s">
        <v>1505</v>
      </c>
      <c r="F962" s="38" t="str">
        <f>_xlfn.XLOOKUP(Tabla20[[#This Row],[cedula]],TMODELO[Numero Documento],TMODELO[Empleado])</f>
        <v>YSLANIA CARINA GONZALEZ BENCOSME</v>
      </c>
      <c r="G962" s="38" t="str">
        <f>_xlfn.XLOOKUP(Tabla20[[#This Row],[cedula]],TMODELO[Numero Documento],TMODELO[Cargo])</f>
        <v>TECNICO ADMINISTRATIVO</v>
      </c>
      <c r="H962" s="38" t="str">
        <f>_xlfn.XLOOKUP(Tabla20[[#This Row],[cedula]],TMODELO[Numero Documento],TMODELO[Lugar Funciones])</f>
        <v>DIRECCION GENERAL DE MUSEOS</v>
      </c>
      <c r="I962" s="45" t="str">
        <f>_xlfn.XLOOKUP(Tabla20[[#This Row],[cedula]],TCARRERA[CEDULA],TCARRERA[CATEGORIA DEL SERVIDOR],"")</f>
        <v>CARRERA ADMINISTRATIVA</v>
      </c>
      <c r="J962" s="45" t="str">
        <f>Tabla20[[#This Row],[TIPO]]</f>
        <v>FIJO</v>
      </c>
      <c r="K962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62" s="24" t="str">
        <f>IF(Tabla20[[#This Row],[CARRERA]]="CARRERA ADMINISTRATIVA",Tabla20[[#This Row],[CARRERA]],Tabla20[[#This Row],[STATUS]])</f>
        <v>CARRERA ADMINISTRATIVA</v>
      </c>
      <c r="M962" s="35" t="str">
        <f>IF(Tabla20[[#This Row],[TIPO]]="Temporales",_xlfn.XLOOKUP(Tabla20[[#This Row],[NOMBRE Y APELLIDO]],TFECHAS[NOMBRE Y APELLIDO],TFECHAS[DESDE]),"")</f>
        <v/>
      </c>
      <c r="N962" s="35" t="str">
        <f>IF(Tabla20[[#This Row],[TIPO]]="Temporales",_xlfn.XLOOKUP(Tabla20[[#This Row],[NOMBRE Y APELLIDO]],TFECHAS[NOMBRE Y APELLIDO],TFECHAS[HASTA]),"")</f>
        <v/>
      </c>
      <c r="O962" s="39">
        <f>_xlfn.XLOOKUP(Tabla20[[#This Row],[COD]],TMES[COD],TMES[sbruto])</f>
        <v>45000</v>
      </c>
      <c r="P962" s="41">
        <f>_xlfn.XLOOKUP(Tabla20[[#This Row],[COD]],TMES[COD],TMES[ISR])</f>
        <v>921.46</v>
      </c>
      <c r="Q962" s="40">
        <f>_xlfn.XLOOKUP(Tabla20[[#This Row],[COD]],TMES[COD],TMES[SFS])</f>
        <v>1368</v>
      </c>
      <c r="R962" s="40">
        <f>_xlfn.XLOOKUP(Tabla20[[#This Row],[COD]],TMES[COD],TMES[AFP])</f>
        <v>1291.5</v>
      </c>
      <c r="S962" s="40">
        <f>Tabla20[[#This Row],[sbruto]]-SUM(Tabla20[[#This Row],[ISR]:[AFP]])-Tabla20[[#This Row],[sneto]]</f>
        <v>1537.4500000000044</v>
      </c>
      <c r="T962" s="40">
        <f>_xlfn.XLOOKUP(Tabla20[[#This Row],[COD]],TMES[COD],TMES[sneto])</f>
        <v>39881.589999999997</v>
      </c>
      <c r="U962" s="28" t="str">
        <f>_xlfn.XLOOKUP(Tabla20[[#This Row],[cedula]],Tabla11[Numero Documento],Tabla11[GEN])</f>
        <v>M</v>
      </c>
      <c r="V962" s="29" t="str">
        <f>_xlfn.XLOOKUP(Tabla20[[#This Row],[cedula]],TMODELO[Numero Documento],TMODELO[Lugar Funciones Codigo])</f>
        <v>01.83.03.04</v>
      </c>
    </row>
    <row r="963" spans="1:22" hidden="1">
      <c r="A963" s="38" t="s">
        <v>3052</v>
      </c>
      <c r="B963" s="38" t="s">
        <v>11</v>
      </c>
      <c r="C963" s="38" t="s">
        <v>3091</v>
      </c>
      <c r="D963" s="38" t="str">
        <f>Tabla20[[#This Row],[cedula]]&amp;Tabla20[[#This Row],[ctapresup]]</f>
        <v>001082820542.1.1.1.01</v>
      </c>
      <c r="E963" s="38" t="s">
        <v>1468</v>
      </c>
      <c r="F963" s="38" t="str">
        <f>_xlfn.XLOOKUP(Tabla20[[#This Row],[cedula]],TMODELO[Numero Documento],TMODELO[Empleado])</f>
        <v>MAXIMA JORGE GOMEZ</v>
      </c>
      <c r="G963" s="38" t="str">
        <f>_xlfn.XLOOKUP(Tabla20[[#This Row],[cedula]],TMODELO[Numero Documento],TMODELO[Cargo])</f>
        <v>ADMINISTRADOR (A)</v>
      </c>
      <c r="H963" s="38" t="str">
        <f>_xlfn.XLOOKUP(Tabla20[[#This Row],[cedula]],TMODELO[Numero Documento],TMODELO[Lugar Funciones])</f>
        <v>DIRECCION GENERAL DE MUSEOS</v>
      </c>
      <c r="I963" s="45" t="str">
        <f>_xlfn.XLOOKUP(Tabla20[[#This Row],[cedula]],TCARRERA[CEDULA],TCARRERA[CATEGORIA DEL SERVIDOR],"")</f>
        <v>CARRERA ADMINISTRATIVA</v>
      </c>
      <c r="J963" s="45" t="str">
        <f>Tabla20[[#This Row],[TIPO]]</f>
        <v>FIJO</v>
      </c>
      <c r="K96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63" s="31" t="str">
        <f>IF(Tabla20[[#This Row],[CARRERA]]="CARRERA ADMINISTRATIVA",Tabla20[[#This Row],[CARRERA]],Tabla20[[#This Row],[STATUS]])</f>
        <v>CARRERA ADMINISTRATIVA</v>
      </c>
      <c r="M963" s="34" t="str">
        <f>IF(Tabla20[[#This Row],[TIPO]]="Temporales",_xlfn.XLOOKUP(Tabla20[[#This Row],[NOMBRE Y APELLIDO]],TFECHAS[NOMBRE Y APELLIDO],TFECHAS[DESDE]),"")</f>
        <v/>
      </c>
      <c r="N963" s="34" t="str">
        <f>IF(Tabla20[[#This Row],[TIPO]]="Temporales",_xlfn.XLOOKUP(Tabla20[[#This Row],[NOMBRE Y APELLIDO]],TFECHAS[NOMBRE Y APELLIDO],TFECHAS[HASTA]),"")</f>
        <v/>
      </c>
      <c r="O963" s="39">
        <f>_xlfn.XLOOKUP(Tabla20[[#This Row],[COD]],TMES[COD],TMES[sbruto])</f>
        <v>40000</v>
      </c>
      <c r="P963" s="41">
        <f>_xlfn.XLOOKUP(Tabla20[[#This Row],[COD]],TMES[COD],TMES[ISR])</f>
        <v>442.65</v>
      </c>
      <c r="Q963" s="40">
        <f>_xlfn.XLOOKUP(Tabla20[[#This Row],[COD]],TMES[COD],TMES[SFS])</f>
        <v>1216</v>
      </c>
      <c r="R963" s="40">
        <f>_xlfn.XLOOKUP(Tabla20[[#This Row],[COD]],TMES[COD],TMES[AFP])</f>
        <v>1148</v>
      </c>
      <c r="S963" s="40">
        <f>Tabla20[[#This Row],[sbruto]]-SUM(Tabla20[[#This Row],[ISR]:[AFP]])-Tabla20[[#This Row],[sneto]]</f>
        <v>20364.579999999998</v>
      </c>
      <c r="T963" s="40">
        <f>_xlfn.XLOOKUP(Tabla20[[#This Row],[COD]],TMES[COD],TMES[sneto])</f>
        <v>16828.77</v>
      </c>
      <c r="U963" s="28" t="str">
        <f>_xlfn.XLOOKUP(Tabla20[[#This Row],[cedula]],Tabla11[Numero Documento],Tabla11[GEN])</f>
        <v>F</v>
      </c>
      <c r="V963" s="29" t="str">
        <f>_xlfn.XLOOKUP(Tabla20[[#This Row],[cedula]],TMODELO[Numero Documento],TMODELO[Lugar Funciones Codigo])</f>
        <v>01.83.03.04</v>
      </c>
    </row>
    <row r="964" spans="1:22" hidden="1">
      <c r="A964" s="38" t="s">
        <v>3052</v>
      </c>
      <c r="B964" s="38" t="s">
        <v>11</v>
      </c>
      <c r="C964" s="38" t="s">
        <v>3091</v>
      </c>
      <c r="D964" s="38" t="str">
        <f>Tabla20[[#This Row],[cedula]]&amp;Tabla20[[#This Row],[ctapresup]]</f>
        <v>001003182522.1.1.1.01</v>
      </c>
      <c r="E964" s="38" t="s">
        <v>1390</v>
      </c>
      <c r="F964" s="38" t="str">
        <f>_xlfn.XLOOKUP(Tabla20[[#This Row],[cedula]],TMODELO[Numero Documento],TMODELO[Empleado])</f>
        <v>AGRIPINA DEL CORAZON DE JESUS ORTEGA</v>
      </c>
      <c r="G964" s="38" t="str">
        <f>_xlfn.XLOOKUP(Tabla20[[#This Row],[cedula]],TMODELO[Numero Documento],TMODELO[Cargo])</f>
        <v>SECRETARIA</v>
      </c>
      <c r="H964" s="38" t="str">
        <f>_xlfn.XLOOKUP(Tabla20[[#This Row],[cedula]],TMODELO[Numero Documento],TMODELO[Lugar Funciones])</f>
        <v>DIRECCION GENERAL DE MUSEOS</v>
      </c>
      <c r="I964" s="45" t="str">
        <f>_xlfn.XLOOKUP(Tabla20[[#This Row],[cedula]],TCARRERA[CEDULA],TCARRERA[CATEGORIA DEL SERVIDOR],"")</f>
        <v>CARRERA ADMINISTRATIVA</v>
      </c>
      <c r="J964" s="45" t="str">
        <f>Tabla20[[#This Row],[TIPO]]</f>
        <v>FIJO</v>
      </c>
      <c r="K9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64" s="24" t="str">
        <f>IF(Tabla20[[#This Row],[CARRERA]]="CARRERA ADMINISTRATIVA",Tabla20[[#This Row],[CARRERA]],Tabla20[[#This Row],[STATUS]])</f>
        <v>CARRERA ADMINISTRATIVA</v>
      </c>
      <c r="M964" s="35" t="str">
        <f>IF(Tabla20[[#This Row],[TIPO]]="Temporales",_xlfn.XLOOKUP(Tabla20[[#This Row],[NOMBRE Y APELLIDO]],TFECHAS[NOMBRE Y APELLIDO],TFECHAS[DESDE]),"")</f>
        <v/>
      </c>
      <c r="N964" s="35" t="str">
        <f>IF(Tabla20[[#This Row],[TIPO]]="Temporales",_xlfn.XLOOKUP(Tabla20[[#This Row],[NOMBRE Y APELLIDO]],TFECHAS[NOMBRE Y APELLIDO],TFECHAS[HASTA]),"")</f>
        <v/>
      </c>
      <c r="O964" s="39">
        <f>_xlfn.XLOOKUP(Tabla20[[#This Row],[COD]],TMES[COD],TMES[sbruto])</f>
        <v>35000</v>
      </c>
      <c r="P964" s="44">
        <f>_xlfn.XLOOKUP(Tabla20[[#This Row],[COD]],TMES[COD],TMES[ISR])</f>
        <v>0</v>
      </c>
      <c r="Q964" s="42">
        <f>_xlfn.XLOOKUP(Tabla20[[#This Row],[COD]],TMES[COD],TMES[SFS])</f>
        <v>1064</v>
      </c>
      <c r="R964" s="42">
        <f>_xlfn.XLOOKUP(Tabla20[[#This Row],[COD]],TMES[COD],TMES[AFP])</f>
        <v>1004.5</v>
      </c>
      <c r="S964" s="40">
        <f>Tabla20[[#This Row],[sbruto]]-SUM(Tabla20[[#This Row],[ISR]:[AFP]])-Tabla20[[#This Row],[sneto]]</f>
        <v>6672.09</v>
      </c>
      <c r="T964" s="42">
        <f>_xlfn.XLOOKUP(Tabla20[[#This Row],[COD]],TMES[COD],TMES[sneto])</f>
        <v>26259.41</v>
      </c>
      <c r="U964" s="28" t="str">
        <f>_xlfn.XLOOKUP(Tabla20[[#This Row],[cedula]],Tabla11[Numero Documento],Tabla11[GEN])</f>
        <v>F</v>
      </c>
      <c r="V964" s="29" t="str">
        <f>_xlfn.XLOOKUP(Tabla20[[#This Row],[cedula]],TMODELO[Numero Documento],TMODELO[Lugar Funciones Codigo])</f>
        <v>01.83.03.04</v>
      </c>
    </row>
    <row r="965" spans="1:22" hidden="1">
      <c r="A965" s="38" t="s">
        <v>3052</v>
      </c>
      <c r="B965" s="38" t="s">
        <v>11</v>
      </c>
      <c r="C965" s="38" t="s">
        <v>3091</v>
      </c>
      <c r="D965" s="38" t="str">
        <f>Tabla20[[#This Row],[cedula]]&amp;Tabla20[[#This Row],[ctapresup]]</f>
        <v>001011944702.1.1.1.01</v>
      </c>
      <c r="E965" s="38" t="s">
        <v>1304</v>
      </c>
      <c r="F965" s="38" t="str">
        <f>_xlfn.XLOOKUP(Tabla20[[#This Row],[cedula]],TMODELO[Numero Documento],TMODELO[Empleado])</f>
        <v>ALLANILDE RODRIGUEZ PEREZ</v>
      </c>
      <c r="G965" s="38" t="str">
        <f>_xlfn.XLOOKUP(Tabla20[[#This Row],[cedula]],TMODELO[Numero Documento],TMODELO[Cargo])</f>
        <v>SECRETARIA</v>
      </c>
      <c r="H965" s="38" t="str">
        <f>_xlfn.XLOOKUP(Tabla20[[#This Row],[cedula]],TMODELO[Numero Documento],TMODELO[Lugar Funciones])</f>
        <v>DIRECCION GENERAL DE MUSEOS</v>
      </c>
      <c r="I965" s="45" t="str">
        <f>_xlfn.XLOOKUP(Tabla20[[#This Row],[cedula]],TCARRERA[CEDULA],TCARRERA[CATEGORIA DEL SERVIDOR],"")</f>
        <v>CARRERA ADMINISTRATIVA</v>
      </c>
      <c r="J965" s="45" t="str">
        <f>Tabla20[[#This Row],[TIPO]]</f>
        <v>FIJO</v>
      </c>
      <c r="K96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65" s="24" t="str">
        <f>IF(Tabla20[[#This Row],[CARRERA]]="CARRERA ADMINISTRATIVA",Tabla20[[#This Row],[CARRERA]],Tabla20[[#This Row],[STATUS]])</f>
        <v>CARRERA ADMINISTRATIVA</v>
      </c>
      <c r="M965" s="35" t="str">
        <f>IF(Tabla20[[#This Row],[TIPO]]="Temporales",_xlfn.XLOOKUP(Tabla20[[#This Row],[NOMBRE Y APELLIDO]],TFECHAS[NOMBRE Y APELLIDO],TFECHAS[DESDE]),"")</f>
        <v/>
      </c>
      <c r="N965" s="35" t="str">
        <f>IF(Tabla20[[#This Row],[TIPO]]="Temporales",_xlfn.XLOOKUP(Tabla20[[#This Row],[NOMBRE Y APELLIDO]],TFECHAS[NOMBRE Y APELLIDO],TFECHAS[HASTA]),"")</f>
        <v/>
      </c>
      <c r="O965" s="39">
        <f>_xlfn.XLOOKUP(Tabla20[[#This Row],[COD]],TMES[COD],TMES[sbruto])</f>
        <v>35000</v>
      </c>
      <c r="P965" s="44">
        <f>_xlfn.XLOOKUP(Tabla20[[#This Row],[COD]],TMES[COD],TMES[ISR])</f>
        <v>0</v>
      </c>
      <c r="Q965" s="40">
        <f>_xlfn.XLOOKUP(Tabla20[[#This Row],[COD]],TMES[COD],TMES[SFS])</f>
        <v>1064</v>
      </c>
      <c r="R965" s="40">
        <f>_xlfn.XLOOKUP(Tabla20[[#This Row],[COD]],TMES[COD],TMES[AFP])</f>
        <v>1004.5</v>
      </c>
      <c r="S965" s="40">
        <f>Tabla20[[#This Row],[sbruto]]-SUM(Tabla20[[#This Row],[ISR]:[AFP]])-Tabla20[[#This Row],[sneto]]</f>
        <v>12226.560000000001</v>
      </c>
      <c r="T965" s="40">
        <f>_xlfn.XLOOKUP(Tabla20[[#This Row],[COD]],TMES[COD],TMES[sneto])</f>
        <v>20704.939999999999</v>
      </c>
      <c r="U965" s="28" t="str">
        <f>_xlfn.XLOOKUP(Tabla20[[#This Row],[cedula]],Tabla11[Numero Documento],Tabla11[GEN])</f>
        <v>F</v>
      </c>
      <c r="V965" s="29" t="str">
        <f>_xlfn.XLOOKUP(Tabla20[[#This Row],[cedula]],TMODELO[Numero Documento],TMODELO[Lugar Funciones Codigo])</f>
        <v>01.83.03.04</v>
      </c>
    </row>
    <row r="966" spans="1:22" hidden="1">
      <c r="A966" s="38" t="s">
        <v>3052</v>
      </c>
      <c r="B966" s="38" t="s">
        <v>11</v>
      </c>
      <c r="C966" s="38" t="s">
        <v>3091</v>
      </c>
      <c r="D966" s="38" t="str">
        <f>Tabla20[[#This Row],[cedula]]&amp;Tabla20[[#This Row],[ctapresup]]</f>
        <v>001001455982.1.1.1.01</v>
      </c>
      <c r="E966" s="38" t="s">
        <v>2379</v>
      </c>
      <c r="F966" s="38" t="str">
        <f>_xlfn.XLOOKUP(Tabla20[[#This Row],[cedula]],TMODELO[Numero Documento],TMODELO[Empleado])</f>
        <v>IRMA JOSEFINA DEL CARMEN VASQUEZ ARACENA</v>
      </c>
      <c r="G966" s="38" t="str">
        <f>_xlfn.XLOOKUP(Tabla20[[#This Row],[cedula]],TMODELO[Numero Documento],TMODELO[Cargo])</f>
        <v>ENC. DE TIENDA</v>
      </c>
      <c r="H966" s="38" t="str">
        <f>_xlfn.XLOOKUP(Tabla20[[#This Row],[cedula]],TMODELO[Numero Documento],TMODELO[Lugar Funciones])</f>
        <v>DIRECCION GENERAL DE MUSEOS</v>
      </c>
      <c r="I966" s="45" t="str">
        <f>_xlfn.XLOOKUP(Tabla20[[#This Row],[cedula]],TCARRERA[CEDULA],TCARRERA[CATEGORIA DEL SERVIDOR],"")</f>
        <v/>
      </c>
      <c r="J966" s="45" t="str">
        <f>Tabla20[[#This Row],[TIPO]]</f>
        <v>FIJO</v>
      </c>
      <c r="K96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6" s="24" t="str">
        <f>IF(Tabla20[[#This Row],[CARRERA]]="CARRERA ADMINISTRATIVA",Tabla20[[#This Row],[CARRERA]],Tabla20[[#This Row],[STATUS]])</f>
        <v>FIJO</v>
      </c>
      <c r="M966" s="35" t="str">
        <f>IF(Tabla20[[#This Row],[TIPO]]="Temporales",_xlfn.XLOOKUP(Tabla20[[#This Row],[NOMBRE Y APELLIDO]],TFECHAS[NOMBRE Y APELLIDO],TFECHAS[DESDE]),"")</f>
        <v/>
      </c>
      <c r="N966" s="35" t="str">
        <f>IF(Tabla20[[#This Row],[TIPO]]="Temporales",_xlfn.XLOOKUP(Tabla20[[#This Row],[NOMBRE Y APELLIDO]],TFECHAS[NOMBRE Y APELLIDO],TFECHAS[HASTA]),"")</f>
        <v/>
      </c>
      <c r="O966" s="39">
        <f>_xlfn.XLOOKUP(Tabla20[[#This Row],[COD]],TMES[COD],TMES[sbruto])</f>
        <v>35000</v>
      </c>
      <c r="P966" s="41">
        <f>_xlfn.XLOOKUP(Tabla20[[#This Row],[COD]],TMES[COD],TMES[ISR])</f>
        <v>0</v>
      </c>
      <c r="Q966" s="40">
        <f>_xlfn.XLOOKUP(Tabla20[[#This Row],[COD]],TMES[COD],TMES[SFS])</f>
        <v>1064</v>
      </c>
      <c r="R966" s="40">
        <f>_xlfn.XLOOKUP(Tabla20[[#This Row],[COD]],TMES[COD],TMES[AFP])</f>
        <v>1004.5</v>
      </c>
      <c r="S966" s="40">
        <f>Tabla20[[#This Row],[sbruto]]-SUM(Tabla20[[#This Row],[ISR]:[AFP]])-Tabla20[[#This Row],[sneto]]</f>
        <v>125</v>
      </c>
      <c r="T966" s="40">
        <f>_xlfn.XLOOKUP(Tabla20[[#This Row],[COD]],TMES[COD],TMES[sneto])</f>
        <v>32806.5</v>
      </c>
      <c r="U966" s="28" t="str">
        <f>_xlfn.XLOOKUP(Tabla20[[#This Row],[cedula]],Tabla11[Numero Documento],Tabla11[GEN])</f>
        <v>F</v>
      </c>
      <c r="V966" s="29" t="str">
        <f>_xlfn.XLOOKUP(Tabla20[[#This Row],[cedula]],TMODELO[Numero Documento],TMODELO[Lugar Funciones Codigo])</f>
        <v>01.83.03.04</v>
      </c>
    </row>
    <row r="967" spans="1:22" hidden="1">
      <c r="A967" s="38" t="s">
        <v>3052</v>
      </c>
      <c r="B967" s="38" t="s">
        <v>11</v>
      </c>
      <c r="C967" s="38" t="s">
        <v>3091</v>
      </c>
      <c r="D967" s="38" t="str">
        <f>Tabla20[[#This Row],[cedula]]&amp;Tabla20[[#This Row],[ctapresup]]</f>
        <v>001143760072.1.1.1.01</v>
      </c>
      <c r="E967" s="38" t="s">
        <v>1447</v>
      </c>
      <c r="F967" s="38" t="str">
        <f>_xlfn.XLOOKUP(Tabla20[[#This Row],[cedula]],TMODELO[Numero Documento],TMODELO[Empleado])</f>
        <v>KENIA ALTAGRACIA MALLI SANTOS</v>
      </c>
      <c r="G967" s="38" t="str">
        <f>_xlfn.XLOOKUP(Tabla20[[#This Row],[cedula]],TMODELO[Numero Documento],TMODELO[Cargo])</f>
        <v>VIGILANTE DE SALA</v>
      </c>
      <c r="H967" s="38" t="str">
        <f>_xlfn.XLOOKUP(Tabla20[[#This Row],[cedula]],TMODELO[Numero Documento],TMODELO[Lugar Funciones])</f>
        <v>DIRECCION GENERAL DE MUSEOS</v>
      </c>
      <c r="I967" s="45" t="str">
        <f>_xlfn.XLOOKUP(Tabla20[[#This Row],[cedula]],TCARRERA[CEDULA],TCARRERA[CATEGORIA DEL SERVIDOR],"")</f>
        <v>CARRERA ADMINISTRATIVA</v>
      </c>
      <c r="J967" s="45" t="str">
        <f>Tabla20[[#This Row],[TIPO]]</f>
        <v>FIJO</v>
      </c>
      <c r="K96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7" s="24" t="str">
        <f>IF(Tabla20[[#This Row],[CARRERA]]="CARRERA ADMINISTRATIVA",Tabla20[[#This Row],[CARRERA]],Tabla20[[#This Row],[STATUS]])</f>
        <v>CARRERA ADMINISTRATIVA</v>
      </c>
      <c r="M967" s="35" t="str">
        <f>IF(Tabla20[[#This Row],[TIPO]]="Temporales",_xlfn.XLOOKUP(Tabla20[[#This Row],[NOMBRE Y APELLIDO]],TFECHAS[NOMBRE Y APELLIDO],TFECHAS[DESDE]),"")</f>
        <v/>
      </c>
      <c r="N967" s="35" t="str">
        <f>IF(Tabla20[[#This Row],[TIPO]]="Temporales",_xlfn.XLOOKUP(Tabla20[[#This Row],[NOMBRE Y APELLIDO]],TFECHAS[NOMBRE Y APELLIDO],TFECHAS[HASTA]),"")</f>
        <v/>
      </c>
      <c r="O967" s="39">
        <f>_xlfn.XLOOKUP(Tabla20[[#This Row],[COD]],TMES[COD],TMES[sbruto])</f>
        <v>35000</v>
      </c>
      <c r="P967" s="44">
        <f>_xlfn.XLOOKUP(Tabla20[[#This Row],[COD]],TMES[COD],TMES[ISR])</f>
        <v>0</v>
      </c>
      <c r="Q967" s="40">
        <f>_xlfn.XLOOKUP(Tabla20[[#This Row],[COD]],TMES[COD],TMES[SFS])</f>
        <v>1064</v>
      </c>
      <c r="R967" s="40">
        <f>_xlfn.XLOOKUP(Tabla20[[#This Row],[COD]],TMES[COD],TMES[AFP])</f>
        <v>1004.5</v>
      </c>
      <c r="S967" s="40">
        <f>Tabla20[[#This Row],[sbruto]]-SUM(Tabla20[[#This Row],[ISR]:[AFP]])-Tabla20[[#This Row],[sneto]]</f>
        <v>18384.43</v>
      </c>
      <c r="T967" s="40">
        <f>_xlfn.XLOOKUP(Tabla20[[#This Row],[COD]],TMES[COD],TMES[sneto])</f>
        <v>14547.07</v>
      </c>
      <c r="U967" s="28" t="str">
        <f>_xlfn.XLOOKUP(Tabla20[[#This Row],[cedula]],Tabla11[Numero Documento],Tabla11[GEN])</f>
        <v>F</v>
      </c>
      <c r="V967" s="29" t="str">
        <f>_xlfn.XLOOKUP(Tabla20[[#This Row],[cedula]],TMODELO[Numero Documento],TMODELO[Lugar Funciones Codigo])</f>
        <v>01.83.03.04</v>
      </c>
    </row>
    <row r="968" spans="1:22" hidden="1">
      <c r="A968" s="38" t="s">
        <v>3052</v>
      </c>
      <c r="B968" s="38" t="s">
        <v>11</v>
      </c>
      <c r="C968" s="38" t="s">
        <v>3091</v>
      </c>
      <c r="D968" s="38" t="str">
        <f>Tabla20[[#This Row],[cedula]]&amp;Tabla20[[#This Row],[ctapresup]]</f>
        <v>001166632532.1.1.1.01</v>
      </c>
      <c r="E968" s="38" t="s">
        <v>2437</v>
      </c>
      <c r="F968" s="38" t="str">
        <f>_xlfn.XLOOKUP(Tabla20[[#This Row],[cedula]],TMODELO[Numero Documento],TMODELO[Empleado])</f>
        <v>LUIS EDUARDO BOEHME RODRIGUEZ</v>
      </c>
      <c r="G968" s="38" t="str">
        <f>_xlfn.XLOOKUP(Tabla20[[#This Row],[cedula]],TMODELO[Numero Documento],TMODELO[Cargo])</f>
        <v>AUXILIAR ADMINISTRATIVO (A)</v>
      </c>
      <c r="H968" s="38" t="str">
        <f>_xlfn.XLOOKUP(Tabla20[[#This Row],[cedula]],TMODELO[Numero Documento],TMODELO[Lugar Funciones])</f>
        <v>DIRECCION GENERAL DE MUSEOS</v>
      </c>
      <c r="I968" s="45" t="str">
        <f>_xlfn.XLOOKUP(Tabla20[[#This Row],[cedula]],TCARRERA[CEDULA],TCARRERA[CATEGORIA DEL SERVIDOR],"")</f>
        <v/>
      </c>
      <c r="J968" s="45" t="str">
        <f>Tabla20[[#This Row],[TIPO]]</f>
        <v>FIJO</v>
      </c>
      <c r="K96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8" s="24" t="str">
        <f>IF(Tabla20[[#This Row],[CARRERA]]="CARRERA ADMINISTRATIVA",Tabla20[[#This Row],[CARRERA]],Tabla20[[#This Row],[STATUS]])</f>
        <v>FIJO</v>
      </c>
      <c r="M968" s="35" t="str">
        <f>IF(Tabla20[[#This Row],[TIPO]]="Temporales",_xlfn.XLOOKUP(Tabla20[[#This Row],[NOMBRE Y APELLIDO]],TFECHAS[NOMBRE Y APELLIDO],TFECHAS[DESDE]),"")</f>
        <v/>
      </c>
      <c r="N968" s="35" t="str">
        <f>IF(Tabla20[[#This Row],[TIPO]]="Temporales",_xlfn.XLOOKUP(Tabla20[[#This Row],[NOMBRE Y APELLIDO]],TFECHAS[NOMBRE Y APELLIDO],TFECHAS[HASTA]),"")</f>
        <v/>
      </c>
      <c r="O968" s="39">
        <f>_xlfn.XLOOKUP(Tabla20[[#This Row],[COD]],TMES[COD],TMES[sbruto])</f>
        <v>35000</v>
      </c>
      <c r="P968" s="44">
        <f>_xlfn.XLOOKUP(Tabla20[[#This Row],[COD]],TMES[COD],TMES[ISR])</f>
        <v>0</v>
      </c>
      <c r="Q968" s="40">
        <f>_xlfn.XLOOKUP(Tabla20[[#This Row],[COD]],TMES[COD],TMES[SFS])</f>
        <v>1064</v>
      </c>
      <c r="R968" s="40">
        <f>_xlfn.XLOOKUP(Tabla20[[#This Row],[COD]],TMES[COD],TMES[AFP])</f>
        <v>1004.5</v>
      </c>
      <c r="S968" s="40">
        <f>Tabla20[[#This Row],[sbruto]]-SUM(Tabla20[[#This Row],[ISR]:[AFP]])-Tabla20[[#This Row],[sneto]]</f>
        <v>25</v>
      </c>
      <c r="T968" s="40">
        <f>_xlfn.XLOOKUP(Tabla20[[#This Row],[COD]],TMES[COD],TMES[sneto])</f>
        <v>32906.5</v>
      </c>
      <c r="U968" s="28" t="str">
        <f>_xlfn.XLOOKUP(Tabla20[[#This Row],[cedula]],Tabla11[Numero Documento],Tabla11[GEN])</f>
        <v>M</v>
      </c>
      <c r="V968" s="29" t="str">
        <f>_xlfn.XLOOKUP(Tabla20[[#This Row],[cedula]],TMODELO[Numero Documento],TMODELO[Lugar Funciones Codigo])</f>
        <v>01.83.03.04</v>
      </c>
    </row>
    <row r="969" spans="1:22" hidden="1">
      <c r="A969" s="38" t="s">
        <v>3052</v>
      </c>
      <c r="B969" s="38" t="s">
        <v>11</v>
      </c>
      <c r="C969" s="38" t="s">
        <v>3091</v>
      </c>
      <c r="D969" s="38" t="str">
        <f>Tabla20[[#This Row],[cedula]]&amp;Tabla20[[#This Row],[ctapresup]]</f>
        <v>001101886792.1.1.1.01</v>
      </c>
      <c r="E969" s="38" t="s">
        <v>1460</v>
      </c>
      <c r="F969" s="38" t="str">
        <f>_xlfn.XLOOKUP(Tabla20[[#This Row],[cedula]],TMODELO[Numero Documento],TMODELO[Empleado])</f>
        <v>MARIA DE LOS SANTOS DE LA ALT. FELIZ FELIZ</v>
      </c>
      <c r="G969" s="38" t="str">
        <f>_xlfn.XLOOKUP(Tabla20[[#This Row],[cedula]],TMODELO[Numero Documento],TMODELO[Cargo])</f>
        <v>SECRETARIA</v>
      </c>
      <c r="H969" s="38" t="str">
        <f>_xlfn.XLOOKUP(Tabla20[[#This Row],[cedula]],TMODELO[Numero Documento],TMODELO[Lugar Funciones])</f>
        <v>DIRECCION GENERAL DE MUSEOS</v>
      </c>
      <c r="I969" s="45" t="str">
        <f>_xlfn.XLOOKUP(Tabla20[[#This Row],[cedula]],TCARRERA[CEDULA],TCARRERA[CATEGORIA DEL SERVIDOR],"")</f>
        <v>CARRERA ADMINISTRATIVA</v>
      </c>
      <c r="J969" s="45" t="str">
        <f>Tabla20[[#This Row],[TIPO]]</f>
        <v>FIJO</v>
      </c>
      <c r="K96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69" s="24" t="str">
        <f>IF(Tabla20[[#This Row],[CARRERA]]="CARRERA ADMINISTRATIVA",Tabla20[[#This Row],[CARRERA]],Tabla20[[#This Row],[STATUS]])</f>
        <v>CARRERA ADMINISTRATIVA</v>
      </c>
      <c r="M969" s="35" t="str">
        <f>IF(Tabla20[[#This Row],[TIPO]]="Temporales",_xlfn.XLOOKUP(Tabla20[[#This Row],[NOMBRE Y APELLIDO]],TFECHAS[NOMBRE Y APELLIDO],TFECHAS[DESDE]),"")</f>
        <v/>
      </c>
      <c r="N969" s="35" t="str">
        <f>IF(Tabla20[[#This Row],[TIPO]]="Temporales",_xlfn.XLOOKUP(Tabla20[[#This Row],[NOMBRE Y APELLIDO]],TFECHAS[NOMBRE Y APELLIDO],TFECHAS[HASTA]),"")</f>
        <v/>
      </c>
      <c r="O969" s="39">
        <f>_xlfn.XLOOKUP(Tabla20[[#This Row],[COD]],TMES[COD],TMES[sbruto])</f>
        <v>35000</v>
      </c>
      <c r="P969" s="44">
        <f>_xlfn.XLOOKUP(Tabla20[[#This Row],[COD]],TMES[COD],TMES[ISR])</f>
        <v>0</v>
      </c>
      <c r="Q969" s="40">
        <f>_xlfn.XLOOKUP(Tabla20[[#This Row],[COD]],TMES[COD],TMES[SFS])</f>
        <v>1064</v>
      </c>
      <c r="R969" s="40">
        <f>_xlfn.XLOOKUP(Tabla20[[#This Row],[COD]],TMES[COD],TMES[AFP])</f>
        <v>1004.5</v>
      </c>
      <c r="S969" s="40">
        <f>Tabla20[[#This Row],[sbruto]]-SUM(Tabla20[[#This Row],[ISR]:[AFP]])-Tabla20[[#This Row],[sneto]]</f>
        <v>375</v>
      </c>
      <c r="T969" s="40">
        <f>_xlfn.XLOOKUP(Tabla20[[#This Row],[COD]],TMES[COD],TMES[sneto])</f>
        <v>32556.5</v>
      </c>
      <c r="U969" s="28" t="str">
        <f>_xlfn.XLOOKUP(Tabla20[[#This Row],[cedula]],Tabla11[Numero Documento],Tabla11[GEN])</f>
        <v>F</v>
      </c>
      <c r="V969" s="29" t="str">
        <f>_xlfn.XLOOKUP(Tabla20[[#This Row],[cedula]],TMODELO[Numero Documento],TMODELO[Lugar Funciones Codigo])</f>
        <v>01.83.03.04</v>
      </c>
    </row>
    <row r="970" spans="1:22" hidden="1">
      <c r="A970" s="38" t="s">
        <v>3052</v>
      </c>
      <c r="B970" s="38" t="s">
        <v>11</v>
      </c>
      <c r="C970" s="38" t="s">
        <v>3091</v>
      </c>
      <c r="D970" s="38" t="str">
        <f>Tabla20[[#This Row],[cedula]]&amp;Tabla20[[#This Row],[ctapresup]]</f>
        <v>001077229692.1.1.1.01</v>
      </c>
      <c r="E970" s="38" t="s">
        <v>1461</v>
      </c>
      <c r="F970" s="38" t="str">
        <f>_xlfn.XLOOKUP(Tabla20[[#This Row],[cedula]],TMODELO[Numero Documento],TMODELO[Empleado])</f>
        <v>MARIA DEL PILAR VASQUEZ PICHARDO</v>
      </c>
      <c r="G970" s="38" t="str">
        <f>_xlfn.XLOOKUP(Tabla20[[#This Row],[cedula]],TMODELO[Numero Documento],TMODELO[Cargo])</f>
        <v>SECRETARIA EJECUTIVA</v>
      </c>
      <c r="H970" s="38" t="str">
        <f>_xlfn.XLOOKUP(Tabla20[[#This Row],[cedula]],TMODELO[Numero Documento],TMODELO[Lugar Funciones])</f>
        <v>DIRECCION GENERAL DE MUSEOS</v>
      </c>
      <c r="I970" s="45" t="str">
        <f>_xlfn.XLOOKUP(Tabla20[[#This Row],[cedula]],TCARRERA[CEDULA],TCARRERA[CATEGORIA DEL SERVIDOR],"")</f>
        <v>CARRERA ADMINISTRATIVA</v>
      </c>
      <c r="J970" s="45" t="str">
        <f>Tabla20[[#This Row],[TIPO]]</f>
        <v>FIJO</v>
      </c>
      <c r="K97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70" s="24" t="str">
        <f>IF(Tabla20[[#This Row],[CARRERA]]="CARRERA ADMINISTRATIVA",Tabla20[[#This Row],[CARRERA]],Tabla20[[#This Row],[STATUS]])</f>
        <v>CARRERA ADMINISTRATIVA</v>
      </c>
      <c r="M970" s="35" t="str">
        <f>IF(Tabla20[[#This Row],[TIPO]]="Temporales",_xlfn.XLOOKUP(Tabla20[[#This Row],[NOMBRE Y APELLIDO]],TFECHAS[NOMBRE Y APELLIDO],TFECHAS[DESDE]),"")</f>
        <v/>
      </c>
      <c r="N970" s="35" t="str">
        <f>IF(Tabla20[[#This Row],[TIPO]]="Temporales",_xlfn.XLOOKUP(Tabla20[[#This Row],[NOMBRE Y APELLIDO]],TFECHAS[NOMBRE Y APELLIDO],TFECHAS[HASTA]),"")</f>
        <v/>
      </c>
      <c r="O970" s="39">
        <f>_xlfn.XLOOKUP(Tabla20[[#This Row],[COD]],TMES[COD],TMES[sbruto])</f>
        <v>35000</v>
      </c>
      <c r="P970" s="42">
        <f>_xlfn.XLOOKUP(Tabla20[[#This Row],[COD]],TMES[COD],TMES[ISR])</f>
        <v>0</v>
      </c>
      <c r="Q970" s="40">
        <f>_xlfn.XLOOKUP(Tabla20[[#This Row],[COD]],TMES[COD],TMES[SFS])</f>
        <v>1064</v>
      </c>
      <c r="R970" s="40">
        <f>_xlfn.XLOOKUP(Tabla20[[#This Row],[COD]],TMES[COD],TMES[AFP])</f>
        <v>1004.5</v>
      </c>
      <c r="S970" s="40">
        <f>Tabla20[[#This Row],[sbruto]]-SUM(Tabla20[[#This Row],[ISR]:[AFP]])-Tabla20[[#This Row],[sneto]]</f>
        <v>12115.150000000001</v>
      </c>
      <c r="T970" s="40">
        <f>_xlfn.XLOOKUP(Tabla20[[#This Row],[COD]],TMES[COD],TMES[sneto])</f>
        <v>20816.349999999999</v>
      </c>
      <c r="U970" s="28" t="str">
        <f>_xlfn.XLOOKUP(Tabla20[[#This Row],[cedula]],Tabla11[Numero Documento],Tabla11[GEN])</f>
        <v>F</v>
      </c>
      <c r="V970" s="29" t="str">
        <f>_xlfn.XLOOKUP(Tabla20[[#This Row],[cedula]],TMODELO[Numero Documento],TMODELO[Lugar Funciones Codigo])</f>
        <v>01.83.03.04</v>
      </c>
    </row>
    <row r="971" spans="1:22" hidden="1">
      <c r="A971" s="38" t="s">
        <v>3052</v>
      </c>
      <c r="B971" s="38" t="s">
        <v>11</v>
      </c>
      <c r="C971" s="38" t="s">
        <v>3091</v>
      </c>
      <c r="D971" s="38" t="str">
        <f>Tabla20[[#This Row],[cedula]]&amp;Tabla20[[#This Row],[ctapresup]]</f>
        <v>056010157112.1.1.1.01</v>
      </c>
      <c r="E971" s="38" t="s">
        <v>1464</v>
      </c>
      <c r="F971" s="38" t="str">
        <f>_xlfn.XLOOKUP(Tabla20[[#This Row],[cedula]],TMODELO[Numero Documento],TMODELO[Empleado])</f>
        <v>MARIA MERCEDES JIMINIAN ROSARIO</v>
      </c>
      <c r="G971" s="38" t="str">
        <f>_xlfn.XLOOKUP(Tabla20[[#This Row],[cedula]],TMODELO[Numero Documento],TMODELO[Cargo])</f>
        <v>SECRETARIA</v>
      </c>
      <c r="H971" s="38" t="str">
        <f>_xlfn.XLOOKUP(Tabla20[[#This Row],[cedula]],TMODELO[Numero Documento],TMODELO[Lugar Funciones])</f>
        <v>DIRECCION GENERAL DE MUSEOS</v>
      </c>
      <c r="I971" s="45" t="str">
        <f>_xlfn.XLOOKUP(Tabla20[[#This Row],[cedula]],TCARRERA[CEDULA],TCARRERA[CATEGORIA DEL SERVIDOR],"")</f>
        <v>CARRERA ADMINISTRATIVA</v>
      </c>
      <c r="J971" s="45" t="str">
        <f>Tabla20[[#This Row],[TIPO]]</f>
        <v>FIJO</v>
      </c>
      <c r="K97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71" s="24" t="str">
        <f>IF(Tabla20[[#This Row],[CARRERA]]="CARRERA ADMINISTRATIVA",Tabla20[[#This Row],[CARRERA]],Tabla20[[#This Row],[STATUS]])</f>
        <v>CARRERA ADMINISTRATIVA</v>
      </c>
      <c r="M971" s="35" t="str">
        <f>IF(Tabla20[[#This Row],[TIPO]]="Temporales",_xlfn.XLOOKUP(Tabla20[[#This Row],[NOMBRE Y APELLIDO]],TFECHAS[NOMBRE Y APELLIDO],TFECHAS[DESDE]),"")</f>
        <v/>
      </c>
      <c r="N971" s="35" t="str">
        <f>IF(Tabla20[[#This Row],[TIPO]]="Temporales",_xlfn.XLOOKUP(Tabla20[[#This Row],[NOMBRE Y APELLIDO]],TFECHAS[NOMBRE Y APELLIDO],TFECHAS[HASTA]),"")</f>
        <v/>
      </c>
      <c r="O971" s="39">
        <f>_xlfn.XLOOKUP(Tabla20[[#This Row],[COD]],TMES[COD],TMES[sbruto])</f>
        <v>35000</v>
      </c>
      <c r="P971" s="44">
        <f>_xlfn.XLOOKUP(Tabla20[[#This Row],[COD]],TMES[COD],TMES[ISR])</f>
        <v>0</v>
      </c>
      <c r="Q971" s="40">
        <f>_xlfn.XLOOKUP(Tabla20[[#This Row],[COD]],TMES[COD],TMES[SFS])</f>
        <v>1064</v>
      </c>
      <c r="R971" s="40">
        <f>_xlfn.XLOOKUP(Tabla20[[#This Row],[COD]],TMES[COD],TMES[AFP])</f>
        <v>1004.5</v>
      </c>
      <c r="S971" s="40">
        <f>Tabla20[[#This Row],[sbruto]]-SUM(Tabla20[[#This Row],[ISR]:[AFP]])-Tabla20[[#This Row],[sneto]]</f>
        <v>3399.9000000000015</v>
      </c>
      <c r="T971" s="40">
        <f>_xlfn.XLOOKUP(Tabla20[[#This Row],[COD]],TMES[COD],TMES[sneto])</f>
        <v>29531.599999999999</v>
      </c>
      <c r="U971" s="28" t="str">
        <f>_xlfn.XLOOKUP(Tabla20[[#This Row],[cedula]],Tabla11[Numero Documento],Tabla11[GEN])</f>
        <v>F</v>
      </c>
      <c r="V971" s="29" t="str">
        <f>_xlfn.XLOOKUP(Tabla20[[#This Row],[cedula]],TMODELO[Numero Documento],TMODELO[Lugar Funciones Codigo])</f>
        <v>01.83.03.04</v>
      </c>
    </row>
    <row r="972" spans="1:22" hidden="1">
      <c r="A972" s="38" t="s">
        <v>3052</v>
      </c>
      <c r="B972" s="38" t="s">
        <v>11</v>
      </c>
      <c r="C972" s="38" t="s">
        <v>3091</v>
      </c>
      <c r="D972" s="38" t="str">
        <f>Tabla20[[#This Row],[cedula]]&amp;Tabla20[[#This Row],[ctapresup]]</f>
        <v>002001333532.1.1.1.01</v>
      </c>
      <c r="E972" s="38" t="s">
        <v>2479</v>
      </c>
      <c r="F972" s="38" t="str">
        <f>_xlfn.XLOOKUP(Tabla20[[#This Row],[cedula]],TMODELO[Numero Documento],TMODELO[Empleado])</f>
        <v>RAFAEL BIENVENIDO PUELLO NINA</v>
      </c>
      <c r="G972" s="38" t="str">
        <f>_xlfn.XLOOKUP(Tabla20[[#This Row],[cedula]],TMODELO[Numero Documento],TMODELO[Cargo])</f>
        <v>AUX. ETNOMUSEOGRAFO Y FOLKLORE</v>
      </c>
      <c r="H972" s="38" t="str">
        <f>_xlfn.XLOOKUP(Tabla20[[#This Row],[cedula]],TMODELO[Numero Documento],TMODELO[Lugar Funciones])</f>
        <v>DIRECCION GENERAL DE MUSEOS</v>
      </c>
      <c r="I972" s="45" t="str">
        <f>_xlfn.XLOOKUP(Tabla20[[#This Row],[cedula]],TCARRERA[CEDULA],TCARRERA[CATEGORIA DEL SERVIDOR],"")</f>
        <v/>
      </c>
      <c r="J972" s="45" t="str">
        <f>Tabla20[[#This Row],[TIPO]]</f>
        <v>FIJO</v>
      </c>
      <c r="K97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2" s="24" t="str">
        <f>IF(Tabla20[[#This Row],[CARRERA]]="CARRERA ADMINISTRATIVA",Tabla20[[#This Row],[CARRERA]],Tabla20[[#This Row],[STATUS]])</f>
        <v>FIJO</v>
      </c>
      <c r="M972" s="35" t="str">
        <f>IF(Tabla20[[#This Row],[TIPO]]="Temporales",_xlfn.XLOOKUP(Tabla20[[#This Row],[NOMBRE Y APELLIDO]],TFECHAS[NOMBRE Y APELLIDO],TFECHAS[DESDE]),"")</f>
        <v/>
      </c>
      <c r="N972" s="35" t="str">
        <f>IF(Tabla20[[#This Row],[TIPO]]="Temporales",_xlfn.XLOOKUP(Tabla20[[#This Row],[NOMBRE Y APELLIDO]],TFECHAS[NOMBRE Y APELLIDO],TFECHAS[HASTA]),"")</f>
        <v/>
      </c>
      <c r="O972" s="39">
        <f>_xlfn.XLOOKUP(Tabla20[[#This Row],[COD]],TMES[COD],TMES[sbruto])</f>
        <v>35000</v>
      </c>
      <c r="P972" s="44">
        <f>_xlfn.XLOOKUP(Tabla20[[#This Row],[COD]],TMES[COD],TMES[ISR])</f>
        <v>0</v>
      </c>
      <c r="Q972" s="40">
        <f>_xlfn.XLOOKUP(Tabla20[[#This Row],[COD]],TMES[COD],TMES[SFS])</f>
        <v>1064</v>
      </c>
      <c r="R972" s="40">
        <f>_xlfn.XLOOKUP(Tabla20[[#This Row],[COD]],TMES[COD],TMES[AFP])</f>
        <v>1004.5</v>
      </c>
      <c r="S972" s="40">
        <f>Tabla20[[#This Row],[sbruto]]-SUM(Tabla20[[#This Row],[ISR]:[AFP]])-Tabla20[[#This Row],[sneto]]</f>
        <v>145</v>
      </c>
      <c r="T972" s="40">
        <f>_xlfn.XLOOKUP(Tabla20[[#This Row],[COD]],TMES[COD],TMES[sneto])</f>
        <v>32786.5</v>
      </c>
      <c r="U972" s="28" t="str">
        <f>_xlfn.XLOOKUP(Tabla20[[#This Row],[cedula]],Tabla11[Numero Documento],Tabla11[GEN])</f>
        <v>M</v>
      </c>
      <c r="V972" s="29" t="str">
        <f>_xlfn.XLOOKUP(Tabla20[[#This Row],[cedula]],TMODELO[Numero Documento],TMODELO[Lugar Funciones Codigo])</f>
        <v>01.83.03.04</v>
      </c>
    </row>
    <row r="973" spans="1:22" hidden="1">
      <c r="A973" s="38" t="s">
        <v>3052</v>
      </c>
      <c r="B973" s="38" t="s">
        <v>11</v>
      </c>
      <c r="C973" s="38" t="s">
        <v>3091</v>
      </c>
      <c r="D973" s="38" t="str">
        <f>Tabla20[[#This Row],[cedula]]&amp;Tabla20[[#This Row],[ctapresup]]</f>
        <v>056017966902.1.1.1.01</v>
      </c>
      <c r="E973" s="38" t="s">
        <v>2253</v>
      </c>
      <c r="F973" s="38" t="str">
        <f>_xlfn.XLOOKUP(Tabla20[[#This Row],[cedula]],TMODELO[Numero Documento],TMODELO[Empleado])</f>
        <v>SCARLETT GARCIA VILLAR</v>
      </c>
      <c r="G973" s="38" t="str">
        <f>_xlfn.XLOOKUP(Tabla20[[#This Row],[cedula]],TMODELO[Numero Documento],TMODELO[Cargo])</f>
        <v>AUXILIAR</v>
      </c>
      <c r="H973" s="38" t="str">
        <f>_xlfn.XLOOKUP(Tabla20[[#This Row],[cedula]],TMODELO[Numero Documento],TMODELO[Lugar Funciones])</f>
        <v>DIRECCION GENERAL DE MUSEOS</v>
      </c>
      <c r="I973" s="45" t="str">
        <f>_xlfn.XLOOKUP(Tabla20[[#This Row],[cedula]],TCARRERA[CEDULA],TCARRERA[CATEGORIA DEL SERVIDOR],"")</f>
        <v/>
      </c>
      <c r="J973" s="45" t="str">
        <f>Tabla20[[#This Row],[TIPO]]</f>
        <v>FIJO</v>
      </c>
      <c r="K97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3" s="24" t="str">
        <f>IF(Tabla20[[#This Row],[CARRERA]]="CARRERA ADMINISTRATIVA",Tabla20[[#This Row],[CARRERA]],Tabla20[[#This Row],[STATUS]])</f>
        <v>FIJO</v>
      </c>
      <c r="M973" s="35" t="str">
        <f>IF(Tabla20[[#This Row],[TIPO]]="Temporales",_xlfn.XLOOKUP(Tabla20[[#This Row],[NOMBRE Y APELLIDO]],TFECHAS[NOMBRE Y APELLIDO],TFECHAS[DESDE]),"")</f>
        <v/>
      </c>
      <c r="N973" s="35" t="str">
        <f>IF(Tabla20[[#This Row],[TIPO]]="Temporales",_xlfn.XLOOKUP(Tabla20[[#This Row],[NOMBRE Y APELLIDO]],TFECHAS[NOMBRE Y APELLIDO],TFECHAS[HASTA]),"")</f>
        <v/>
      </c>
      <c r="O973" s="39">
        <f>_xlfn.XLOOKUP(Tabla20[[#This Row],[COD]],TMES[COD],TMES[sbruto])</f>
        <v>35000</v>
      </c>
      <c r="P973" s="41">
        <f>_xlfn.XLOOKUP(Tabla20[[#This Row],[COD]],TMES[COD],TMES[ISR])</f>
        <v>0</v>
      </c>
      <c r="Q973" s="40">
        <f>_xlfn.XLOOKUP(Tabla20[[#This Row],[COD]],TMES[COD],TMES[SFS])</f>
        <v>1064</v>
      </c>
      <c r="R973" s="40">
        <f>_xlfn.XLOOKUP(Tabla20[[#This Row],[COD]],TMES[COD],TMES[AFP])</f>
        <v>1004.5</v>
      </c>
      <c r="S973" s="40">
        <f>Tabla20[[#This Row],[sbruto]]-SUM(Tabla20[[#This Row],[ISR]:[AFP]])-Tabla20[[#This Row],[sneto]]</f>
        <v>8111.869999999999</v>
      </c>
      <c r="T973" s="40">
        <f>_xlfn.XLOOKUP(Tabla20[[#This Row],[COD]],TMES[COD],TMES[sneto])</f>
        <v>24819.63</v>
      </c>
      <c r="U973" s="28" t="str">
        <f>_xlfn.XLOOKUP(Tabla20[[#This Row],[cedula]],Tabla11[Numero Documento],Tabla11[GEN])</f>
        <v>F</v>
      </c>
      <c r="V973" s="29" t="str">
        <f>_xlfn.XLOOKUP(Tabla20[[#This Row],[cedula]],TMODELO[Numero Documento],TMODELO[Lugar Funciones Codigo])</f>
        <v>01.83.03.04</v>
      </c>
    </row>
    <row r="974" spans="1:22" hidden="1">
      <c r="A974" s="38" t="s">
        <v>3052</v>
      </c>
      <c r="B974" s="38" t="s">
        <v>11</v>
      </c>
      <c r="C974" s="38" t="s">
        <v>3091</v>
      </c>
      <c r="D974" s="38" t="str">
        <f>Tabla20[[#This Row],[cedula]]&amp;Tabla20[[#This Row],[ctapresup]]</f>
        <v>001015294362.1.1.1.01</v>
      </c>
      <c r="E974" s="38" t="s">
        <v>2292</v>
      </c>
      <c r="F974" s="38" t="str">
        <f>_xlfn.XLOOKUP(Tabla20[[#This Row],[cedula]],TMODELO[Numero Documento],TMODELO[Empleado])</f>
        <v>ALEIDA FRANCISCA ALBA GARCIA</v>
      </c>
      <c r="G974" s="38" t="str">
        <f>_xlfn.XLOOKUP(Tabla20[[#This Row],[cedula]],TMODELO[Numero Documento],TMODELO[Cargo])</f>
        <v>ENC. DEL CENTRO DE RESTAURO</v>
      </c>
      <c r="H974" s="38" t="str">
        <f>_xlfn.XLOOKUP(Tabla20[[#This Row],[cedula]],TMODELO[Numero Documento],TMODELO[Lugar Funciones])</f>
        <v>DIRECCION GENERAL DE MUSEOS</v>
      </c>
      <c r="I974" s="45" t="str">
        <f>_xlfn.XLOOKUP(Tabla20[[#This Row],[cedula]],TCARRERA[CEDULA],TCARRERA[CATEGORIA DEL SERVIDOR],"")</f>
        <v/>
      </c>
      <c r="J974" s="45" t="str">
        <f>Tabla20[[#This Row],[TIPO]]</f>
        <v>FIJO</v>
      </c>
      <c r="K97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4" s="24" t="str">
        <f>IF(Tabla20[[#This Row],[CARRERA]]="CARRERA ADMINISTRATIVA",Tabla20[[#This Row],[CARRERA]],Tabla20[[#This Row],[STATUS]])</f>
        <v>FIJO</v>
      </c>
      <c r="M974" s="35" t="str">
        <f>IF(Tabla20[[#This Row],[TIPO]]="Temporales",_xlfn.XLOOKUP(Tabla20[[#This Row],[NOMBRE Y APELLIDO]],TFECHAS[NOMBRE Y APELLIDO],TFECHAS[DESDE]),"")</f>
        <v/>
      </c>
      <c r="N974" s="35" t="str">
        <f>IF(Tabla20[[#This Row],[TIPO]]="Temporales",_xlfn.XLOOKUP(Tabla20[[#This Row],[NOMBRE Y APELLIDO]],TFECHAS[NOMBRE Y APELLIDO],TFECHAS[HASTA]),"")</f>
        <v/>
      </c>
      <c r="O974" s="39">
        <f>_xlfn.XLOOKUP(Tabla20[[#This Row],[COD]],TMES[COD],TMES[sbruto])</f>
        <v>34500</v>
      </c>
      <c r="P974" s="44">
        <f>_xlfn.XLOOKUP(Tabla20[[#This Row],[COD]],TMES[COD],TMES[ISR])</f>
        <v>0</v>
      </c>
      <c r="Q974" s="40">
        <f>_xlfn.XLOOKUP(Tabla20[[#This Row],[COD]],TMES[COD],TMES[SFS])</f>
        <v>1048.8</v>
      </c>
      <c r="R974" s="40">
        <f>_xlfn.XLOOKUP(Tabla20[[#This Row],[COD]],TMES[COD],TMES[AFP])</f>
        <v>990.15</v>
      </c>
      <c r="S974" s="40">
        <f>Tabla20[[#This Row],[sbruto]]-SUM(Tabla20[[#This Row],[ISR]:[AFP]])-Tabla20[[#This Row],[sneto]]</f>
        <v>375</v>
      </c>
      <c r="T974" s="40">
        <f>_xlfn.XLOOKUP(Tabla20[[#This Row],[COD]],TMES[COD],TMES[sneto])</f>
        <v>32086.05</v>
      </c>
      <c r="U974" s="28" t="str">
        <f>_xlfn.XLOOKUP(Tabla20[[#This Row],[cedula]],Tabla11[Numero Documento],Tabla11[GEN])</f>
        <v>F</v>
      </c>
      <c r="V974" s="29" t="str">
        <f>_xlfn.XLOOKUP(Tabla20[[#This Row],[cedula]],TMODELO[Numero Documento],TMODELO[Lugar Funciones Codigo])</f>
        <v>01.83.03.04</v>
      </c>
    </row>
    <row r="975" spans="1:22" hidden="1">
      <c r="A975" s="38" t="s">
        <v>3052</v>
      </c>
      <c r="B975" s="38" t="s">
        <v>11</v>
      </c>
      <c r="C975" s="38" t="s">
        <v>3091</v>
      </c>
      <c r="D975" s="38" t="str">
        <f>Tabla20[[#This Row],[cedula]]&amp;Tabla20[[#This Row],[ctapresup]]</f>
        <v>002001554712.1.1.1.01</v>
      </c>
      <c r="E975" s="38" t="s">
        <v>2328</v>
      </c>
      <c r="F975" s="38" t="str">
        <f>_xlfn.XLOOKUP(Tabla20[[#This Row],[cedula]],TMODELO[Numero Documento],TMODELO[Empleado])</f>
        <v>CLENIS ANA CRISTINA TAVAREZ MARIA</v>
      </c>
      <c r="G975" s="38" t="str">
        <f>_xlfn.XLOOKUP(Tabla20[[#This Row],[cedula]],TMODELO[Numero Documento],TMODELO[Cargo])</f>
        <v>ENC. DE BIOLOGIA HUMANA</v>
      </c>
      <c r="H975" s="38" t="str">
        <f>_xlfn.XLOOKUP(Tabla20[[#This Row],[cedula]],TMODELO[Numero Documento],TMODELO[Lugar Funciones])</f>
        <v>DIRECCION GENERAL DE MUSEOS</v>
      </c>
      <c r="I975" s="45" t="str">
        <f>_xlfn.XLOOKUP(Tabla20[[#This Row],[cedula]],TCARRERA[CEDULA],TCARRERA[CATEGORIA DEL SERVIDOR],"")</f>
        <v/>
      </c>
      <c r="J975" s="45" t="str">
        <f>Tabla20[[#This Row],[TIPO]]</f>
        <v>FIJO</v>
      </c>
      <c r="K97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5" s="24" t="str">
        <f>IF(Tabla20[[#This Row],[CARRERA]]="CARRERA ADMINISTRATIVA",Tabla20[[#This Row],[CARRERA]],Tabla20[[#This Row],[STATUS]])</f>
        <v>FIJO</v>
      </c>
      <c r="M975" s="35" t="str">
        <f>IF(Tabla20[[#This Row],[TIPO]]="Temporales",_xlfn.XLOOKUP(Tabla20[[#This Row],[NOMBRE Y APELLIDO]],TFECHAS[NOMBRE Y APELLIDO],TFECHAS[DESDE]),"")</f>
        <v/>
      </c>
      <c r="N975" s="35" t="str">
        <f>IF(Tabla20[[#This Row],[TIPO]]="Temporales",_xlfn.XLOOKUP(Tabla20[[#This Row],[NOMBRE Y APELLIDO]],TFECHAS[NOMBRE Y APELLIDO],TFECHAS[HASTA]),"")</f>
        <v/>
      </c>
      <c r="O975" s="39">
        <f>_xlfn.XLOOKUP(Tabla20[[#This Row],[COD]],TMES[COD],TMES[sbruto])</f>
        <v>34500</v>
      </c>
      <c r="P975" s="41">
        <f>_xlfn.XLOOKUP(Tabla20[[#This Row],[COD]],TMES[COD],TMES[ISR])</f>
        <v>0</v>
      </c>
      <c r="Q975" s="40">
        <f>_xlfn.XLOOKUP(Tabla20[[#This Row],[COD]],TMES[COD],TMES[SFS])</f>
        <v>1048.8</v>
      </c>
      <c r="R975" s="40">
        <f>_xlfn.XLOOKUP(Tabla20[[#This Row],[COD]],TMES[COD],TMES[AFP])</f>
        <v>990.15</v>
      </c>
      <c r="S975" s="40">
        <f>Tabla20[[#This Row],[sbruto]]-SUM(Tabla20[[#This Row],[ISR]:[AFP]])-Tabla20[[#This Row],[sneto]]</f>
        <v>425</v>
      </c>
      <c r="T975" s="40">
        <f>_xlfn.XLOOKUP(Tabla20[[#This Row],[COD]],TMES[COD],TMES[sneto])</f>
        <v>32036.05</v>
      </c>
      <c r="U975" s="28" t="str">
        <f>_xlfn.XLOOKUP(Tabla20[[#This Row],[cedula]],Tabla11[Numero Documento],Tabla11[GEN])</f>
        <v>F</v>
      </c>
      <c r="V975" s="29" t="str">
        <f>_xlfn.XLOOKUP(Tabla20[[#This Row],[cedula]],TMODELO[Numero Documento],TMODELO[Lugar Funciones Codigo])</f>
        <v>01.83.03.04</v>
      </c>
    </row>
    <row r="976" spans="1:22" hidden="1">
      <c r="A976" s="38" t="s">
        <v>3052</v>
      </c>
      <c r="B976" s="38" t="s">
        <v>11</v>
      </c>
      <c r="C976" s="38" t="s">
        <v>3091</v>
      </c>
      <c r="D976" s="38" t="str">
        <f>Tabla20[[#This Row],[cedula]]&amp;Tabla20[[#This Row],[ctapresup]]</f>
        <v>001101646132.1.1.1.01</v>
      </c>
      <c r="E976" s="38" t="s">
        <v>2487</v>
      </c>
      <c r="F976" s="38" t="str">
        <f>_xlfn.XLOOKUP(Tabla20[[#This Row],[cedula]],TMODELO[Numero Documento],TMODELO[Empleado])</f>
        <v>RENATO ORLANDO RIMOLI MARTINEZ</v>
      </c>
      <c r="G976" s="38" t="str">
        <f>_xlfn.XLOOKUP(Tabla20[[#This Row],[cedula]],TMODELO[Numero Documento],TMODELO[Cargo])</f>
        <v>ENC. SECC. PALEOBIOLOGIA</v>
      </c>
      <c r="H976" s="38" t="str">
        <f>_xlfn.XLOOKUP(Tabla20[[#This Row],[cedula]],TMODELO[Numero Documento],TMODELO[Lugar Funciones])</f>
        <v>DIRECCION GENERAL DE MUSEOS</v>
      </c>
      <c r="I976" s="45" t="str">
        <f>_xlfn.XLOOKUP(Tabla20[[#This Row],[cedula]],TCARRERA[CEDULA],TCARRERA[CATEGORIA DEL SERVIDOR],"")</f>
        <v/>
      </c>
      <c r="J976" s="45" t="str">
        <f>Tabla20[[#This Row],[TIPO]]</f>
        <v>FIJO</v>
      </c>
      <c r="K97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6" s="24" t="str">
        <f>IF(Tabla20[[#This Row],[CARRERA]]="CARRERA ADMINISTRATIVA",Tabla20[[#This Row],[CARRERA]],Tabla20[[#This Row],[STATUS]])</f>
        <v>FIJO</v>
      </c>
      <c r="M976" s="35" t="str">
        <f>IF(Tabla20[[#This Row],[TIPO]]="Temporales",_xlfn.XLOOKUP(Tabla20[[#This Row],[NOMBRE Y APELLIDO]],TFECHAS[NOMBRE Y APELLIDO],TFECHAS[DESDE]),"")</f>
        <v/>
      </c>
      <c r="N976" s="35" t="str">
        <f>IF(Tabla20[[#This Row],[TIPO]]="Temporales",_xlfn.XLOOKUP(Tabla20[[#This Row],[NOMBRE Y APELLIDO]],TFECHAS[NOMBRE Y APELLIDO],TFECHAS[HASTA]),"")</f>
        <v/>
      </c>
      <c r="O976" s="39">
        <f>_xlfn.XLOOKUP(Tabla20[[#This Row],[COD]],TMES[COD],TMES[sbruto])</f>
        <v>34500</v>
      </c>
      <c r="P976" s="44">
        <f>_xlfn.XLOOKUP(Tabla20[[#This Row],[COD]],TMES[COD],TMES[ISR])</f>
        <v>0</v>
      </c>
      <c r="Q976" s="40">
        <f>_xlfn.XLOOKUP(Tabla20[[#This Row],[COD]],TMES[COD],TMES[SFS])</f>
        <v>1048.8</v>
      </c>
      <c r="R976" s="40">
        <f>_xlfn.XLOOKUP(Tabla20[[#This Row],[COD]],TMES[COD],TMES[AFP])</f>
        <v>990.15</v>
      </c>
      <c r="S976" s="40">
        <f>Tabla20[[#This Row],[sbruto]]-SUM(Tabla20[[#This Row],[ISR]:[AFP]])-Tabla20[[#This Row],[sneto]]</f>
        <v>425</v>
      </c>
      <c r="T976" s="40">
        <f>_xlfn.XLOOKUP(Tabla20[[#This Row],[COD]],TMES[COD],TMES[sneto])</f>
        <v>32036.05</v>
      </c>
      <c r="U976" s="28" t="str">
        <f>_xlfn.XLOOKUP(Tabla20[[#This Row],[cedula]],Tabla11[Numero Documento],Tabla11[GEN])</f>
        <v>M</v>
      </c>
      <c r="V976" s="29" t="str">
        <f>_xlfn.XLOOKUP(Tabla20[[#This Row],[cedula]],TMODELO[Numero Documento],TMODELO[Lugar Funciones Codigo])</f>
        <v>01.83.03.04</v>
      </c>
    </row>
    <row r="977" spans="1:22" hidden="1">
      <c r="A977" s="38" t="s">
        <v>3052</v>
      </c>
      <c r="B977" s="38" t="s">
        <v>11</v>
      </c>
      <c r="C977" s="38" t="s">
        <v>3091</v>
      </c>
      <c r="D977" s="38" t="str">
        <f>Tabla20[[#This Row],[cedula]]&amp;Tabla20[[#This Row],[ctapresup]]</f>
        <v>031009896192.1.1.1.01</v>
      </c>
      <c r="E977" s="38" t="s">
        <v>1459</v>
      </c>
      <c r="F977" s="38" t="str">
        <f>_xlfn.XLOOKUP(Tabla20[[#This Row],[cedula]],TMODELO[Numero Documento],TMODELO[Empleado])</f>
        <v>MARIA CELESTE SOSA GONZALEZ</v>
      </c>
      <c r="G977" s="38" t="str">
        <f>_xlfn.XLOOKUP(Tabla20[[#This Row],[cedula]],TMODELO[Numero Documento],TMODELO[Cargo])</f>
        <v>ASISTENTE OPERATIVA</v>
      </c>
      <c r="H977" s="38" t="str">
        <f>_xlfn.XLOOKUP(Tabla20[[#This Row],[cedula]],TMODELO[Numero Documento],TMODELO[Lugar Funciones])</f>
        <v>DIRECCION GENERAL DE MUSEOS</v>
      </c>
      <c r="I977" s="45" t="str">
        <f>_xlfn.XLOOKUP(Tabla20[[#This Row],[cedula]],TCARRERA[CEDULA],TCARRERA[CATEGORIA DEL SERVIDOR],"")</f>
        <v>CARRERA ADMINISTRATIVA</v>
      </c>
      <c r="J977" s="45" t="str">
        <f>Tabla20[[#This Row],[TIPO]]</f>
        <v>FIJO</v>
      </c>
      <c r="K97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77" s="31" t="str">
        <f>IF(Tabla20[[#This Row],[CARRERA]]="CARRERA ADMINISTRATIVA",Tabla20[[#This Row],[CARRERA]],Tabla20[[#This Row],[STATUS]])</f>
        <v>CARRERA ADMINISTRATIVA</v>
      </c>
      <c r="M977" s="34" t="str">
        <f>IF(Tabla20[[#This Row],[TIPO]]="Temporales",_xlfn.XLOOKUP(Tabla20[[#This Row],[NOMBRE Y APELLIDO]],TFECHAS[NOMBRE Y APELLIDO],TFECHAS[DESDE]),"")</f>
        <v/>
      </c>
      <c r="N977" s="34" t="str">
        <f>IF(Tabla20[[#This Row],[TIPO]]="Temporales",_xlfn.XLOOKUP(Tabla20[[#This Row],[NOMBRE Y APELLIDO]],TFECHAS[NOMBRE Y APELLIDO],TFECHAS[HASTA]),"")</f>
        <v/>
      </c>
      <c r="O977" s="39">
        <f>_xlfn.XLOOKUP(Tabla20[[#This Row],[COD]],TMES[COD],TMES[sbruto])</f>
        <v>32000</v>
      </c>
      <c r="P977" s="41">
        <f>_xlfn.XLOOKUP(Tabla20[[#This Row],[COD]],TMES[COD],TMES[ISR])</f>
        <v>0</v>
      </c>
      <c r="Q977" s="40">
        <f>_xlfn.XLOOKUP(Tabla20[[#This Row],[COD]],TMES[COD],TMES[SFS])</f>
        <v>972.8</v>
      </c>
      <c r="R977" s="40">
        <f>_xlfn.XLOOKUP(Tabla20[[#This Row],[COD]],TMES[COD],TMES[AFP])</f>
        <v>918.4</v>
      </c>
      <c r="S977" s="40">
        <f>Tabla20[[#This Row],[sbruto]]-SUM(Tabla20[[#This Row],[ISR]:[AFP]])-Tabla20[[#This Row],[sneto]]</f>
        <v>18617.059999999998</v>
      </c>
      <c r="T977" s="40">
        <f>_xlfn.XLOOKUP(Tabla20[[#This Row],[COD]],TMES[COD],TMES[sneto])</f>
        <v>11491.74</v>
      </c>
      <c r="U977" s="28" t="str">
        <f>_xlfn.XLOOKUP(Tabla20[[#This Row],[cedula]],Tabla11[Numero Documento],Tabla11[GEN])</f>
        <v>F</v>
      </c>
      <c r="V977" s="29" t="str">
        <f>_xlfn.XLOOKUP(Tabla20[[#This Row],[cedula]],TMODELO[Numero Documento],TMODELO[Lugar Funciones Codigo])</f>
        <v>01.83.03.04</v>
      </c>
    </row>
    <row r="978" spans="1:22" hidden="1">
      <c r="A978" s="38" t="s">
        <v>3052</v>
      </c>
      <c r="B978" s="38" t="s">
        <v>11</v>
      </c>
      <c r="C978" s="38" t="s">
        <v>3091</v>
      </c>
      <c r="D978" s="38" t="str">
        <f>Tabla20[[#This Row],[cedula]]&amp;Tabla20[[#This Row],[ctapresup]]</f>
        <v>023004376192.1.1.1.01</v>
      </c>
      <c r="E978" s="38" t="s">
        <v>2360</v>
      </c>
      <c r="F978" s="38" t="str">
        <f>_xlfn.XLOOKUP(Tabla20[[#This Row],[cedula]],TMODELO[Numero Documento],TMODELO[Empleado])</f>
        <v>FELIX PEGUERO MOTA</v>
      </c>
      <c r="G978" s="38" t="str">
        <f>_xlfn.XLOOKUP(Tabla20[[#This Row],[cedula]],TMODELO[Numero Documento],TMODELO[Cargo])</f>
        <v>ENC. DE SERVICIOS GENERALES</v>
      </c>
      <c r="H978" s="38" t="str">
        <f>_xlfn.XLOOKUP(Tabla20[[#This Row],[cedula]],TMODELO[Numero Documento],TMODELO[Lugar Funciones])</f>
        <v>DIRECCION GENERAL DE MUSEOS</v>
      </c>
      <c r="I978" s="45" t="str">
        <f>_xlfn.XLOOKUP(Tabla20[[#This Row],[cedula]],TCARRERA[CEDULA],TCARRERA[CATEGORIA DEL SERVIDOR],"")</f>
        <v/>
      </c>
      <c r="J978" s="45" t="str">
        <f>Tabla20[[#This Row],[TIPO]]</f>
        <v>FIJO</v>
      </c>
      <c r="K97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8" s="24" t="str">
        <f>IF(Tabla20[[#This Row],[CARRERA]]="CARRERA ADMINISTRATIVA",Tabla20[[#This Row],[CARRERA]],Tabla20[[#This Row],[STATUS]])</f>
        <v>FIJO</v>
      </c>
      <c r="M978" s="35" t="str">
        <f>IF(Tabla20[[#This Row],[TIPO]]="Temporales",_xlfn.XLOOKUP(Tabla20[[#This Row],[NOMBRE Y APELLIDO]],TFECHAS[NOMBRE Y APELLIDO],TFECHAS[DESDE]),"")</f>
        <v/>
      </c>
      <c r="N978" s="35" t="str">
        <f>IF(Tabla20[[#This Row],[TIPO]]="Temporales",_xlfn.XLOOKUP(Tabla20[[#This Row],[NOMBRE Y APELLIDO]],TFECHAS[NOMBRE Y APELLIDO],TFECHAS[HASTA]),"")</f>
        <v/>
      </c>
      <c r="O978" s="39">
        <f>_xlfn.XLOOKUP(Tabla20[[#This Row],[COD]],TMES[COD],TMES[sbruto])</f>
        <v>31500</v>
      </c>
      <c r="P978" s="44">
        <f>_xlfn.XLOOKUP(Tabla20[[#This Row],[COD]],TMES[COD],TMES[ISR])</f>
        <v>0</v>
      </c>
      <c r="Q978" s="40">
        <f>_xlfn.XLOOKUP(Tabla20[[#This Row],[COD]],TMES[COD],TMES[SFS])</f>
        <v>957.6</v>
      </c>
      <c r="R978" s="40">
        <f>_xlfn.XLOOKUP(Tabla20[[#This Row],[COD]],TMES[COD],TMES[AFP])</f>
        <v>904.05</v>
      </c>
      <c r="S978" s="40">
        <f>Tabla20[[#This Row],[sbruto]]-SUM(Tabla20[[#This Row],[ISR]:[AFP]])-Tabla20[[#This Row],[sneto]]</f>
        <v>25</v>
      </c>
      <c r="T978" s="40">
        <f>_xlfn.XLOOKUP(Tabla20[[#This Row],[COD]],TMES[COD],TMES[sneto])</f>
        <v>29613.35</v>
      </c>
      <c r="U978" s="28" t="str">
        <f>_xlfn.XLOOKUP(Tabla20[[#This Row],[cedula]],Tabla11[Numero Documento],Tabla11[GEN])</f>
        <v>M</v>
      </c>
      <c r="V978" s="29" t="str">
        <f>_xlfn.XLOOKUP(Tabla20[[#This Row],[cedula]],TMODELO[Numero Documento],TMODELO[Lugar Funciones Codigo])</f>
        <v>01.83.03.04</v>
      </c>
    </row>
    <row r="979" spans="1:22" hidden="1">
      <c r="A979" s="38" t="s">
        <v>3052</v>
      </c>
      <c r="B979" s="38" t="s">
        <v>11</v>
      </c>
      <c r="C979" s="38" t="s">
        <v>3091</v>
      </c>
      <c r="D979" s="38" t="str">
        <f>Tabla20[[#This Row],[cedula]]&amp;Tabla20[[#This Row],[ctapresup]]</f>
        <v>001021743982.1.1.1.01</v>
      </c>
      <c r="E979" s="38" t="s">
        <v>2285</v>
      </c>
      <c r="F979" s="38" t="str">
        <f>_xlfn.XLOOKUP(Tabla20[[#This Row],[cedula]],TMODELO[Numero Documento],TMODELO[Empleado])</f>
        <v>ABRAHAN HILARIO FELIZ CONSTANZA</v>
      </c>
      <c r="G979" s="38" t="str">
        <f>_xlfn.XLOOKUP(Tabla20[[#This Row],[cedula]],TMODELO[Numero Documento],TMODELO[Cargo])</f>
        <v>CHOFER</v>
      </c>
      <c r="H979" s="38" t="str">
        <f>_xlfn.XLOOKUP(Tabla20[[#This Row],[cedula]],TMODELO[Numero Documento],TMODELO[Lugar Funciones])</f>
        <v>DIRECCION GENERAL DE MUSEOS</v>
      </c>
      <c r="I979" s="45" t="str">
        <f>_xlfn.XLOOKUP(Tabla20[[#This Row],[cedula]],TCARRERA[CEDULA],TCARRERA[CATEGORIA DEL SERVIDOR],"")</f>
        <v/>
      </c>
      <c r="J979" s="45" t="str">
        <f>Tabla20[[#This Row],[TIPO]]</f>
        <v>FIJO</v>
      </c>
      <c r="K97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79" s="24" t="str">
        <f>IF(Tabla20[[#This Row],[CARRERA]]="CARRERA ADMINISTRATIVA",Tabla20[[#This Row],[CARRERA]],Tabla20[[#This Row],[STATUS]])</f>
        <v>ESTATUTO SIMPLIFICADO</v>
      </c>
      <c r="M979" s="35" t="str">
        <f>IF(Tabla20[[#This Row],[TIPO]]="Temporales",_xlfn.XLOOKUP(Tabla20[[#This Row],[NOMBRE Y APELLIDO]],TFECHAS[NOMBRE Y APELLIDO],TFECHAS[DESDE]),"")</f>
        <v/>
      </c>
      <c r="N979" s="35" t="str">
        <f>IF(Tabla20[[#This Row],[TIPO]]="Temporales",_xlfn.XLOOKUP(Tabla20[[#This Row],[NOMBRE Y APELLIDO]],TFECHAS[NOMBRE Y APELLIDO],TFECHAS[HASTA]),"")</f>
        <v/>
      </c>
      <c r="O979" s="39">
        <f>_xlfn.XLOOKUP(Tabla20[[#This Row],[COD]],TMES[COD],TMES[sbruto])</f>
        <v>30000</v>
      </c>
      <c r="P979" s="44">
        <f>_xlfn.XLOOKUP(Tabla20[[#This Row],[COD]],TMES[COD],TMES[ISR])</f>
        <v>0</v>
      </c>
      <c r="Q979" s="40">
        <f>_xlfn.XLOOKUP(Tabla20[[#This Row],[COD]],TMES[COD],TMES[SFS])</f>
        <v>912</v>
      </c>
      <c r="R979" s="40">
        <f>_xlfn.XLOOKUP(Tabla20[[#This Row],[COD]],TMES[COD],TMES[AFP])</f>
        <v>861</v>
      </c>
      <c r="S979" s="40">
        <f>Tabla20[[#This Row],[sbruto]]-SUM(Tabla20[[#This Row],[ISR]:[AFP]])-Tabla20[[#This Row],[sneto]]</f>
        <v>9067.48</v>
      </c>
      <c r="T979" s="40">
        <f>_xlfn.XLOOKUP(Tabla20[[#This Row],[COD]],TMES[COD],TMES[sneto])</f>
        <v>19159.52</v>
      </c>
      <c r="U979" s="28" t="str">
        <f>_xlfn.XLOOKUP(Tabla20[[#This Row],[cedula]],Tabla11[Numero Documento],Tabla11[GEN])</f>
        <v>M</v>
      </c>
      <c r="V979" s="29" t="str">
        <f>_xlfn.XLOOKUP(Tabla20[[#This Row],[cedula]],TMODELO[Numero Documento],TMODELO[Lugar Funciones Codigo])</f>
        <v>01.83.03.04</v>
      </c>
    </row>
    <row r="980" spans="1:22" hidden="1">
      <c r="A980" s="38" t="s">
        <v>3052</v>
      </c>
      <c r="B980" s="38" t="s">
        <v>11</v>
      </c>
      <c r="C980" s="38" t="s">
        <v>3091</v>
      </c>
      <c r="D980" s="38" t="str">
        <f>Tabla20[[#This Row],[cedula]]&amp;Tabla20[[#This Row],[ctapresup]]</f>
        <v>001156225652.1.1.1.01</v>
      </c>
      <c r="E980" s="38" t="s">
        <v>2315</v>
      </c>
      <c r="F980" s="38" t="str">
        <f>_xlfn.XLOOKUP(Tabla20[[#This Row],[cedula]],TMODELO[Numero Documento],TMODELO[Empleado])</f>
        <v>CARLAS ROSANNA VARGAS REYES</v>
      </c>
      <c r="G980" s="38" t="str">
        <f>_xlfn.XLOOKUP(Tabla20[[#This Row],[cedula]],TMODELO[Numero Documento],TMODELO[Cargo])</f>
        <v>CAJERO (A)</v>
      </c>
      <c r="H980" s="38" t="str">
        <f>_xlfn.XLOOKUP(Tabla20[[#This Row],[cedula]],TMODELO[Numero Documento],TMODELO[Lugar Funciones])</f>
        <v>DIRECCION GENERAL DE MUSEOS</v>
      </c>
      <c r="I980" s="45" t="str">
        <f>_xlfn.XLOOKUP(Tabla20[[#This Row],[cedula]],TCARRERA[CEDULA],TCARRERA[CATEGORIA DEL SERVIDOR],"")</f>
        <v/>
      </c>
      <c r="J980" s="45" t="str">
        <f>Tabla20[[#This Row],[TIPO]]</f>
        <v>FIJO</v>
      </c>
      <c r="K98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80" s="31" t="str">
        <f>IF(Tabla20[[#This Row],[CARRERA]]="CARRERA ADMINISTRATIVA",Tabla20[[#This Row],[CARRERA]],Tabla20[[#This Row],[STATUS]])</f>
        <v>ESTATUTO SIMPLIFICADO</v>
      </c>
      <c r="M980" s="34" t="str">
        <f>IF(Tabla20[[#This Row],[TIPO]]="Temporales",_xlfn.XLOOKUP(Tabla20[[#This Row],[NOMBRE Y APELLIDO]],TFECHAS[NOMBRE Y APELLIDO],TFECHAS[DESDE]),"")</f>
        <v/>
      </c>
      <c r="N980" s="34" t="str">
        <f>IF(Tabla20[[#This Row],[TIPO]]="Temporales",_xlfn.XLOOKUP(Tabla20[[#This Row],[NOMBRE Y APELLIDO]],TFECHAS[NOMBRE Y APELLIDO],TFECHAS[HASTA]),"")</f>
        <v/>
      </c>
      <c r="O980" s="39">
        <f>_xlfn.XLOOKUP(Tabla20[[#This Row],[COD]],TMES[COD],TMES[sbruto])</f>
        <v>30000</v>
      </c>
      <c r="P980" s="44">
        <f>_xlfn.XLOOKUP(Tabla20[[#This Row],[COD]],TMES[COD],TMES[ISR])</f>
        <v>0</v>
      </c>
      <c r="Q980" s="40">
        <f>_xlfn.XLOOKUP(Tabla20[[#This Row],[COD]],TMES[COD],TMES[SFS])</f>
        <v>912</v>
      </c>
      <c r="R980" s="40">
        <f>_xlfn.XLOOKUP(Tabla20[[#This Row],[COD]],TMES[COD],TMES[AFP])</f>
        <v>861</v>
      </c>
      <c r="S980" s="40">
        <f>Tabla20[[#This Row],[sbruto]]-SUM(Tabla20[[#This Row],[ISR]:[AFP]])-Tabla20[[#This Row],[sneto]]</f>
        <v>25</v>
      </c>
      <c r="T980" s="40">
        <f>_xlfn.XLOOKUP(Tabla20[[#This Row],[COD]],TMES[COD],TMES[sneto])</f>
        <v>28202</v>
      </c>
      <c r="U980" s="28" t="str">
        <f>_xlfn.XLOOKUP(Tabla20[[#This Row],[cedula]],Tabla11[Numero Documento],Tabla11[GEN])</f>
        <v>F</v>
      </c>
      <c r="V980" s="29" t="str">
        <f>_xlfn.XLOOKUP(Tabla20[[#This Row],[cedula]],TMODELO[Numero Documento],TMODELO[Lugar Funciones Codigo])</f>
        <v>01.83.03.04</v>
      </c>
    </row>
    <row r="981" spans="1:22" hidden="1">
      <c r="A981" s="38" t="s">
        <v>3052</v>
      </c>
      <c r="B981" s="38" t="s">
        <v>11</v>
      </c>
      <c r="C981" s="38" t="s">
        <v>3091</v>
      </c>
      <c r="D981" s="38" t="str">
        <f>Tabla20[[#This Row],[cedula]]&amp;Tabla20[[#This Row],[ctapresup]]</f>
        <v>402223771662.1.1.1.01</v>
      </c>
      <c r="E981" s="38" t="s">
        <v>2334</v>
      </c>
      <c r="F981" s="38" t="str">
        <f>_xlfn.XLOOKUP(Tabla20[[#This Row],[cedula]],TMODELO[Numero Documento],TMODELO[Empleado])</f>
        <v>DAYNES VALENTINA CASTRO MADURO</v>
      </c>
      <c r="G981" s="38" t="str">
        <f>_xlfn.XLOOKUP(Tabla20[[#This Row],[cedula]],TMODELO[Numero Documento],TMODELO[Cargo])</f>
        <v>CAJERO (A)</v>
      </c>
      <c r="H981" s="38" t="str">
        <f>_xlfn.XLOOKUP(Tabla20[[#This Row],[cedula]],TMODELO[Numero Documento],TMODELO[Lugar Funciones])</f>
        <v>DIRECCION GENERAL DE MUSEOS</v>
      </c>
      <c r="I981" s="45" t="str">
        <f>_xlfn.XLOOKUP(Tabla20[[#This Row],[cedula]],TCARRERA[CEDULA],TCARRERA[CATEGORIA DEL SERVIDOR],"")</f>
        <v/>
      </c>
      <c r="J981" s="45" t="str">
        <f>Tabla20[[#This Row],[TIPO]]</f>
        <v>FIJO</v>
      </c>
      <c r="K98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81" s="24" t="str">
        <f>IF(Tabla20[[#This Row],[CARRERA]]="CARRERA ADMINISTRATIVA",Tabla20[[#This Row],[CARRERA]],Tabla20[[#This Row],[STATUS]])</f>
        <v>ESTATUTO SIMPLIFICADO</v>
      </c>
      <c r="M981" s="35" t="str">
        <f>IF(Tabla20[[#This Row],[TIPO]]="Temporales",_xlfn.XLOOKUP(Tabla20[[#This Row],[NOMBRE Y APELLIDO]],TFECHAS[NOMBRE Y APELLIDO],TFECHAS[DESDE]),"")</f>
        <v/>
      </c>
      <c r="N981" s="35" t="str">
        <f>IF(Tabla20[[#This Row],[TIPO]]="Temporales",_xlfn.XLOOKUP(Tabla20[[#This Row],[NOMBRE Y APELLIDO]],TFECHAS[NOMBRE Y APELLIDO],TFECHAS[HASTA]),"")</f>
        <v/>
      </c>
      <c r="O981" s="39">
        <f>_xlfn.XLOOKUP(Tabla20[[#This Row],[COD]],TMES[COD],TMES[sbruto])</f>
        <v>30000</v>
      </c>
      <c r="P981" s="44">
        <f>_xlfn.XLOOKUP(Tabla20[[#This Row],[COD]],TMES[COD],TMES[ISR])</f>
        <v>0</v>
      </c>
      <c r="Q981" s="40">
        <f>_xlfn.XLOOKUP(Tabla20[[#This Row],[COD]],TMES[COD],TMES[SFS])</f>
        <v>912</v>
      </c>
      <c r="R981" s="40">
        <f>_xlfn.XLOOKUP(Tabla20[[#This Row],[COD]],TMES[COD],TMES[AFP])</f>
        <v>861</v>
      </c>
      <c r="S981" s="40">
        <f>Tabla20[[#This Row],[sbruto]]-SUM(Tabla20[[#This Row],[ISR]:[AFP]])-Tabla20[[#This Row],[sneto]]</f>
        <v>25</v>
      </c>
      <c r="T981" s="40">
        <f>_xlfn.XLOOKUP(Tabla20[[#This Row],[COD]],TMES[COD],TMES[sneto])</f>
        <v>28202</v>
      </c>
      <c r="U981" s="28" t="str">
        <f>_xlfn.XLOOKUP(Tabla20[[#This Row],[cedula]],Tabla11[Numero Documento],Tabla11[GEN])</f>
        <v>F</v>
      </c>
      <c r="V981" s="29" t="str">
        <f>_xlfn.XLOOKUP(Tabla20[[#This Row],[cedula]],TMODELO[Numero Documento],TMODELO[Lugar Funciones Codigo])</f>
        <v>01.83.03.04</v>
      </c>
    </row>
    <row r="982" spans="1:22" hidden="1">
      <c r="A982" s="38" t="s">
        <v>3052</v>
      </c>
      <c r="B982" s="38" t="s">
        <v>11</v>
      </c>
      <c r="C982" s="38" t="s">
        <v>3091</v>
      </c>
      <c r="D982" s="38" t="str">
        <f>Tabla20[[#This Row],[cedula]]&amp;Tabla20[[#This Row],[ctapresup]]</f>
        <v>037001679882.1.1.1.01</v>
      </c>
      <c r="E982" s="38" t="s">
        <v>2359</v>
      </c>
      <c r="F982" s="38" t="str">
        <f>_xlfn.XLOOKUP(Tabla20[[#This Row],[cedula]],TMODELO[Numero Documento],TMODELO[Empleado])</f>
        <v>FELIX FLORES GONZALEZ</v>
      </c>
      <c r="G982" s="38" t="str">
        <f>_xlfn.XLOOKUP(Tabla20[[#This Row],[cedula]],TMODELO[Numero Documento],TMODELO[Cargo])</f>
        <v>SUPERVISOR MANTENIMIENTO</v>
      </c>
      <c r="H982" s="38" t="str">
        <f>_xlfn.XLOOKUP(Tabla20[[#This Row],[cedula]],TMODELO[Numero Documento],TMODELO[Lugar Funciones])</f>
        <v>DIRECCION GENERAL DE MUSEOS</v>
      </c>
      <c r="I982" s="45" t="str">
        <f>_xlfn.XLOOKUP(Tabla20[[#This Row],[cedula]],TCARRERA[CEDULA],TCARRERA[CATEGORIA DEL SERVIDOR],"")</f>
        <v/>
      </c>
      <c r="J982" s="45" t="str">
        <f>Tabla20[[#This Row],[TIPO]]</f>
        <v>FIJO</v>
      </c>
      <c r="K98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2" s="24" t="str">
        <f>IF(Tabla20[[#This Row],[CARRERA]]="CARRERA ADMINISTRATIVA",Tabla20[[#This Row],[CARRERA]],Tabla20[[#This Row],[STATUS]])</f>
        <v>FIJO</v>
      </c>
      <c r="M982" s="35" t="str">
        <f>IF(Tabla20[[#This Row],[TIPO]]="Temporales",_xlfn.XLOOKUP(Tabla20[[#This Row],[NOMBRE Y APELLIDO]],TFECHAS[NOMBRE Y APELLIDO],TFECHAS[DESDE]),"")</f>
        <v/>
      </c>
      <c r="N982" s="35" t="str">
        <f>IF(Tabla20[[#This Row],[TIPO]]="Temporales",_xlfn.XLOOKUP(Tabla20[[#This Row],[NOMBRE Y APELLIDO]],TFECHAS[NOMBRE Y APELLIDO],TFECHAS[HASTA]),"")</f>
        <v/>
      </c>
      <c r="O982" s="39">
        <f>_xlfn.XLOOKUP(Tabla20[[#This Row],[COD]],TMES[COD],TMES[sbruto])</f>
        <v>30000</v>
      </c>
      <c r="P982" s="44">
        <f>_xlfn.XLOOKUP(Tabla20[[#This Row],[COD]],TMES[COD],TMES[ISR])</f>
        <v>0</v>
      </c>
      <c r="Q982" s="40">
        <f>_xlfn.XLOOKUP(Tabla20[[#This Row],[COD]],TMES[COD],TMES[SFS])</f>
        <v>912</v>
      </c>
      <c r="R982" s="40">
        <f>_xlfn.XLOOKUP(Tabla20[[#This Row],[COD]],TMES[COD],TMES[AFP])</f>
        <v>861</v>
      </c>
      <c r="S982" s="40">
        <f>Tabla20[[#This Row],[sbruto]]-SUM(Tabla20[[#This Row],[ISR]:[AFP]])-Tabla20[[#This Row],[sneto]]</f>
        <v>25</v>
      </c>
      <c r="T982" s="40">
        <f>_xlfn.XLOOKUP(Tabla20[[#This Row],[COD]],TMES[COD],TMES[sneto])</f>
        <v>28202</v>
      </c>
      <c r="U982" s="28" t="str">
        <f>_xlfn.XLOOKUP(Tabla20[[#This Row],[cedula]],Tabla11[Numero Documento],Tabla11[GEN])</f>
        <v>M</v>
      </c>
      <c r="V982" s="29" t="str">
        <f>_xlfn.XLOOKUP(Tabla20[[#This Row],[cedula]],TMODELO[Numero Documento],TMODELO[Lugar Funciones Codigo])</f>
        <v>01.83.03.04</v>
      </c>
    </row>
    <row r="983" spans="1:22" hidden="1">
      <c r="A983" s="38" t="s">
        <v>3052</v>
      </c>
      <c r="B983" s="38" t="s">
        <v>11</v>
      </c>
      <c r="C983" s="38" t="s">
        <v>3091</v>
      </c>
      <c r="D983" s="38" t="str">
        <f>Tabla20[[#This Row],[cedula]]&amp;Tabla20[[#This Row],[ctapresup]]</f>
        <v>001094342092.1.1.1.01</v>
      </c>
      <c r="E983" s="38" t="s">
        <v>1458</v>
      </c>
      <c r="F983" s="38" t="str">
        <f>_xlfn.XLOOKUP(Tabla20[[#This Row],[cedula]],TMODELO[Numero Documento],TMODELO[Empleado])</f>
        <v>MAGALY ALTAGRACIA PEREZ GONZALEZ</v>
      </c>
      <c r="G983" s="38" t="str">
        <f>_xlfn.XLOOKUP(Tabla20[[#This Row],[cedula]],TMODELO[Numero Documento],TMODELO[Cargo])</f>
        <v>SEC. GOBERNADOR</v>
      </c>
      <c r="H983" s="38" t="str">
        <f>_xlfn.XLOOKUP(Tabla20[[#This Row],[cedula]],TMODELO[Numero Documento],TMODELO[Lugar Funciones])</f>
        <v>DIRECCION GENERAL DE MUSEOS</v>
      </c>
      <c r="I983" s="45" t="str">
        <f>_xlfn.XLOOKUP(Tabla20[[#This Row],[cedula]],TCARRERA[CEDULA],TCARRERA[CATEGORIA DEL SERVIDOR],"")</f>
        <v>CARRERA ADMINISTRATIVA</v>
      </c>
      <c r="J983" s="45" t="str">
        <f>Tabla20[[#This Row],[TIPO]]</f>
        <v>FIJO</v>
      </c>
      <c r="K98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83" s="24" t="str">
        <f>IF(Tabla20[[#This Row],[CARRERA]]="CARRERA ADMINISTRATIVA",Tabla20[[#This Row],[CARRERA]],Tabla20[[#This Row],[STATUS]])</f>
        <v>CARRERA ADMINISTRATIVA</v>
      </c>
      <c r="M983" s="35" t="str">
        <f>IF(Tabla20[[#This Row],[TIPO]]="Temporales",_xlfn.XLOOKUP(Tabla20[[#This Row],[NOMBRE Y APELLIDO]],TFECHAS[NOMBRE Y APELLIDO],TFECHAS[DESDE]),"")</f>
        <v/>
      </c>
      <c r="N983" s="35" t="str">
        <f>IF(Tabla20[[#This Row],[TIPO]]="Temporales",_xlfn.XLOOKUP(Tabla20[[#This Row],[NOMBRE Y APELLIDO]],TFECHAS[NOMBRE Y APELLIDO],TFECHAS[HASTA]),"")</f>
        <v/>
      </c>
      <c r="O983" s="39">
        <f>_xlfn.XLOOKUP(Tabla20[[#This Row],[COD]],TMES[COD],TMES[sbruto])</f>
        <v>30000</v>
      </c>
      <c r="P983" s="42">
        <f>_xlfn.XLOOKUP(Tabla20[[#This Row],[COD]],TMES[COD],TMES[ISR])</f>
        <v>0</v>
      </c>
      <c r="Q983" s="40">
        <f>_xlfn.XLOOKUP(Tabla20[[#This Row],[COD]],TMES[COD],TMES[SFS])</f>
        <v>912</v>
      </c>
      <c r="R983" s="40">
        <f>_xlfn.XLOOKUP(Tabla20[[#This Row],[COD]],TMES[COD],TMES[AFP])</f>
        <v>861</v>
      </c>
      <c r="S983" s="40">
        <f>Tabla20[[#This Row],[sbruto]]-SUM(Tabla20[[#This Row],[ISR]:[AFP]])-Tabla20[[#This Row],[sneto]]</f>
        <v>6937.41</v>
      </c>
      <c r="T983" s="40">
        <f>_xlfn.XLOOKUP(Tabla20[[#This Row],[COD]],TMES[COD],TMES[sneto])</f>
        <v>21289.59</v>
      </c>
      <c r="U983" s="28" t="str">
        <f>_xlfn.XLOOKUP(Tabla20[[#This Row],[cedula]],Tabla11[Numero Documento],Tabla11[GEN])</f>
        <v>F</v>
      </c>
      <c r="V983" s="29" t="str">
        <f>_xlfn.XLOOKUP(Tabla20[[#This Row],[cedula]],TMODELO[Numero Documento],TMODELO[Lugar Funciones Codigo])</f>
        <v>01.83.03.04</v>
      </c>
    </row>
    <row r="984" spans="1:22" hidden="1">
      <c r="A984" s="38" t="s">
        <v>3052</v>
      </c>
      <c r="B984" s="38" t="s">
        <v>11</v>
      </c>
      <c r="C984" s="38" t="s">
        <v>3091</v>
      </c>
      <c r="D984" s="38" t="str">
        <f>Tabla20[[#This Row],[cedula]]&amp;Tabla20[[#This Row],[ctapresup]]</f>
        <v>061000286762.1.1.1.01</v>
      </c>
      <c r="E984" s="38" t="s">
        <v>2492</v>
      </c>
      <c r="F984" s="38" t="str">
        <f>_xlfn.XLOOKUP(Tabla20[[#This Row],[cedula]],TMODELO[Numero Documento],TMODELO[Empleado])</f>
        <v>ROLANDO EUSEBIO FRANCISCO</v>
      </c>
      <c r="G984" s="38" t="str">
        <f>_xlfn.XLOOKUP(Tabla20[[#This Row],[cedula]],TMODELO[Numero Documento],TMODELO[Cargo])</f>
        <v>SUPERVISOR MANTENIMIENTO</v>
      </c>
      <c r="H984" s="38" t="str">
        <f>_xlfn.XLOOKUP(Tabla20[[#This Row],[cedula]],TMODELO[Numero Documento],TMODELO[Lugar Funciones])</f>
        <v>DIRECCION GENERAL DE MUSEOS</v>
      </c>
      <c r="I984" s="45" t="str">
        <f>_xlfn.XLOOKUP(Tabla20[[#This Row],[cedula]],TCARRERA[CEDULA],TCARRERA[CATEGORIA DEL SERVIDOR],"")</f>
        <v/>
      </c>
      <c r="J984" s="45" t="str">
        <f>Tabla20[[#This Row],[TIPO]]</f>
        <v>FIJO</v>
      </c>
      <c r="K98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4" s="24" t="str">
        <f>IF(Tabla20[[#This Row],[CARRERA]]="CARRERA ADMINISTRATIVA",Tabla20[[#This Row],[CARRERA]],Tabla20[[#This Row],[STATUS]])</f>
        <v>FIJO</v>
      </c>
      <c r="M984" s="35" t="str">
        <f>IF(Tabla20[[#This Row],[TIPO]]="Temporales",_xlfn.XLOOKUP(Tabla20[[#This Row],[NOMBRE Y APELLIDO]],TFECHAS[NOMBRE Y APELLIDO],TFECHAS[DESDE]),"")</f>
        <v/>
      </c>
      <c r="N984" s="35" t="str">
        <f>IF(Tabla20[[#This Row],[TIPO]]="Temporales",_xlfn.XLOOKUP(Tabla20[[#This Row],[NOMBRE Y APELLIDO]],TFECHAS[NOMBRE Y APELLIDO],TFECHAS[HASTA]),"")</f>
        <v/>
      </c>
      <c r="O984" s="39">
        <f>_xlfn.XLOOKUP(Tabla20[[#This Row],[COD]],TMES[COD],TMES[sbruto])</f>
        <v>30000</v>
      </c>
      <c r="P984" s="42">
        <f>_xlfn.XLOOKUP(Tabla20[[#This Row],[COD]],TMES[COD],TMES[ISR])</f>
        <v>0</v>
      </c>
      <c r="Q984" s="40">
        <f>_xlfn.XLOOKUP(Tabla20[[#This Row],[COD]],TMES[COD],TMES[SFS])</f>
        <v>912</v>
      </c>
      <c r="R984" s="40">
        <f>_xlfn.XLOOKUP(Tabla20[[#This Row],[COD]],TMES[COD],TMES[AFP])</f>
        <v>861</v>
      </c>
      <c r="S984" s="40">
        <f>Tabla20[[#This Row],[sbruto]]-SUM(Tabla20[[#This Row],[ISR]:[AFP]])-Tabla20[[#This Row],[sneto]]</f>
        <v>25</v>
      </c>
      <c r="T984" s="40">
        <f>_xlfn.XLOOKUP(Tabla20[[#This Row],[COD]],TMES[COD],TMES[sneto])</f>
        <v>28202</v>
      </c>
      <c r="U984" s="28" t="str">
        <f>_xlfn.XLOOKUP(Tabla20[[#This Row],[cedula]],Tabla11[Numero Documento],Tabla11[GEN])</f>
        <v>M</v>
      </c>
      <c r="V984" s="29" t="str">
        <f>_xlfn.XLOOKUP(Tabla20[[#This Row],[cedula]],TMODELO[Numero Documento],TMODELO[Lugar Funciones Codigo])</f>
        <v>01.83.03.04</v>
      </c>
    </row>
    <row r="985" spans="1:22" hidden="1">
      <c r="A985" s="38" t="s">
        <v>3052</v>
      </c>
      <c r="B985" s="38" t="s">
        <v>11</v>
      </c>
      <c r="C985" s="38" t="s">
        <v>3091</v>
      </c>
      <c r="D985" s="38" t="str">
        <f>Tabla20[[#This Row],[cedula]]&amp;Tabla20[[#This Row],[ctapresup]]</f>
        <v>001138347582.1.1.1.01</v>
      </c>
      <c r="E985" s="38" t="s">
        <v>2500</v>
      </c>
      <c r="F985" s="38" t="str">
        <f>_xlfn.XLOOKUP(Tabla20[[#This Row],[cedula]],TMODELO[Numero Documento],TMODELO[Empleado])</f>
        <v>SANTA TOMASA YBEL ROJAS</v>
      </c>
      <c r="G985" s="38" t="str">
        <f>_xlfn.XLOOKUP(Tabla20[[#This Row],[cedula]],TMODELO[Numero Documento],TMODELO[Cargo])</f>
        <v>CAJERO (A)</v>
      </c>
      <c r="H985" s="38" t="str">
        <f>_xlfn.XLOOKUP(Tabla20[[#This Row],[cedula]],TMODELO[Numero Documento],TMODELO[Lugar Funciones])</f>
        <v>DIRECCION GENERAL DE MUSEOS</v>
      </c>
      <c r="I985" s="45" t="str">
        <f>_xlfn.XLOOKUP(Tabla20[[#This Row],[cedula]],TCARRERA[CEDULA],TCARRERA[CATEGORIA DEL SERVIDOR],"")</f>
        <v/>
      </c>
      <c r="J985" s="45" t="str">
        <f>Tabla20[[#This Row],[TIPO]]</f>
        <v>FIJO</v>
      </c>
      <c r="K98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85" s="24" t="str">
        <f>IF(Tabla20[[#This Row],[CARRERA]]="CARRERA ADMINISTRATIVA",Tabla20[[#This Row],[CARRERA]],Tabla20[[#This Row],[STATUS]])</f>
        <v>ESTATUTO SIMPLIFICADO</v>
      </c>
      <c r="M985" s="35" t="str">
        <f>IF(Tabla20[[#This Row],[TIPO]]="Temporales",_xlfn.XLOOKUP(Tabla20[[#This Row],[NOMBRE Y APELLIDO]],TFECHAS[NOMBRE Y APELLIDO],TFECHAS[DESDE]),"")</f>
        <v/>
      </c>
      <c r="N985" s="35" t="str">
        <f>IF(Tabla20[[#This Row],[TIPO]]="Temporales",_xlfn.XLOOKUP(Tabla20[[#This Row],[NOMBRE Y APELLIDO]],TFECHAS[NOMBRE Y APELLIDO],TFECHAS[HASTA]),"")</f>
        <v/>
      </c>
      <c r="O985" s="39">
        <f>_xlfn.XLOOKUP(Tabla20[[#This Row],[COD]],TMES[COD],TMES[sbruto])</f>
        <v>30000</v>
      </c>
      <c r="P985" s="43">
        <f>_xlfn.XLOOKUP(Tabla20[[#This Row],[COD]],TMES[COD],TMES[ISR])</f>
        <v>0</v>
      </c>
      <c r="Q985" s="40">
        <f>_xlfn.XLOOKUP(Tabla20[[#This Row],[COD]],TMES[COD],TMES[SFS])</f>
        <v>912</v>
      </c>
      <c r="R985" s="40">
        <f>_xlfn.XLOOKUP(Tabla20[[#This Row],[COD]],TMES[COD],TMES[AFP])</f>
        <v>861</v>
      </c>
      <c r="S985" s="40">
        <f>Tabla20[[#This Row],[sbruto]]-SUM(Tabla20[[#This Row],[ISR]:[AFP]])-Tabla20[[#This Row],[sneto]]</f>
        <v>5071</v>
      </c>
      <c r="T985" s="40">
        <f>_xlfn.XLOOKUP(Tabla20[[#This Row],[COD]],TMES[COD],TMES[sneto])</f>
        <v>23156</v>
      </c>
      <c r="U985" s="28" t="str">
        <f>_xlfn.XLOOKUP(Tabla20[[#This Row],[cedula]],Tabla11[Numero Documento],Tabla11[GEN])</f>
        <v>F</v>
      </c>
      <c r="V985" s="29" t="str">
        <f>_xlfn.XLOOKUP(Tabla20[[#This Row],[cedula]],TMODELO[Numero Documento],TMODELO[Lugar Funciones Codigo])</f>
        <v>01.83.03.04</v>
      </c>
    </row>
    <row r="986" spans="1:22" hidden="1">
      <c r="A986" s="38" t="s">
        <v>3052</v>
      </c>
      <c r="B986" s="38" t="s">
        <v>11</v>
      </c>
      <c r="C986" s="38" t="s">
        <v>3091</v>
      </c>
      <c r="D986" s="38" t="str">
        <f>Tabla20[[#This Row],[cedula]]&amp;Tabla20[[#This Row],[ctapresup]]</f>
        <v>001098362622.1.1.1.01</v>
      </c>
      <c r="E986" s="38" t="s">
        <v>1392</v>
      </c>
      <c r="F986" s="38" t="str">
        <f>_xlfn.XLOOKUP(Tabla20[[#This Row],[cedula]],TMODELO[Numero Documento],TMODELO[Empleado])</f>
        <v>ALBERTO FRIAS TAVAREZ</v>
      </c>
      <c r="G986" s="38" t="str">
        <f>_xlfn.XLOOKUP(Tabla20[[#This Row],[cedula]],TMODELO[Numero Documento],TMODELO[Cargo])</f>
        <v>GUIA BILINGUE</v>
      </c>
      <c r="H986" s="38" t="str">
        <f>_xlfn.XLOOKUP(Tabla20[[#This Row],[cedula]],TMODELO[Numero Documento],TMODELO[Lugar Funciones])</f>
        <v>DIRECCION GENERAL DE MUSEOS</v>
      </c>
      <c r="I986" s="45" t="str">
        <f>_xlfn.XLOOKUP(Tabla20[[#This Row],[cedula]],TCARRERA[CEDULA],TCARRERA[CATEGORIA DEL SERVIDOR],"")</f>
        <v>CARRERA ADMINISTRATIVA</v>
      </c>
      <c r="J986" s="45" t="str">
        <f>Tabla20[[#This Row],[TIPO]]</f>
        <v>FIJO</v>
      </c>
      <c r="K98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6" s="24" t="str">
        <f>IF(Tabla20[[#This Row],[CARRERA]]="CARRERA ADMINISTRATIVA",Tabla20[[#This Row],[CARRERA]],Tabla20[[#This Row],[STATUS]])</f>
        <v>CARRERA ADMINISTRATIVA</v>
      </c>
      <c r="M986" s="35" t="str">
        <f>IF(Tabla20[[#This Row],[TIPO]]="Temporales",_xlfn.XLOOKUP(Tabla20[[#This Row],[NOMBRE Y APELLIDO]],TFECHAS[NOMBRE Y APELLIDO],TFECHAS[DESDE]),"")</f>
        <v/>
      </c>
      <c r="N986" s="35" t="str">
        <f>IF(Tabla20[[#This Row],[TIPO]]="Temporales",_xlfn.XLOOKUP(Tabla20[[#This Row],[NOMBRE Y APELLIDO]],TFECHAS[NOMBRE Y APELLIDO],TFECHAS[HASTA]),"")</f>
        <v/>
      </c>
      <c r="O986" s="39">
        <f>_xlfn.XLOOKUP(Tabla20[[#This Row],[COD]],TMES[COD],TMES[sbruto])</f>
        <v>28000</v>
      </c>
      <c r="P986" s="44">
        <f>_xlfn.XLOOKUP(Tabla20[[#This Row],[COD]],TMES[COD],TMES[ISR])</f>
        <v>0</v>
      </c>
      <c r="Q986" s="40">
        <f>_xlfn.XLOOKUP(Tabla20[[#This Row],[COD]],TMES[COD],TMES[SFS])</f>
        <v>851.2</v>
      </c>
      <c r="R986" s="40">
        <f>_xlfn.XLOOKUP(Tabla20[[#This Row],[COD]],TMES[COD],TMES[AFP])</f>
        <v>803.6</v>
      </c>
      <c r="S986" s="40">
        <f>Tabla20[[#This Row],[sbruto]]-SUM(Tabla20[[#This Row],[ISR]:[AFP]])-Tabla20[[#This Row],[sneto]]</f>
        <v>11251.52</v>
      </c>
      <c r="T986" s="40">
        <f>_xlfn.XLOOKUP(Tabla20[[#This Row],[COD]],TMES[COD],TMES[sneto])</f>
        <v>15093.68</v>
      </c>
      <c r="U986" s="28" t="str">
        <f>_xlfn.XLOOKUP(Tabla20[[#This Row],[cedula]],Tabla11[Numero Documento],Tabla11[GEN])</f>
        <v>M</v>
      </c>
      <c r="V986" s="29" t="str">
        <f>_xlfn.XLOOKUP(Tabla20[[#This Row],[cedula]],TMODELO[Numero Documento],TMODELO[Lugar Funciones Codigo])</f>
        <v>01.83.03.04</v>
      </c>
    </row>
    <row r="987" spans="1:22" hidden="1">
      <c r="A987" s="38" t="s">
        <v>3052</v>
      </c>
      <c r="B987" s="38" t="s">
        <v>11</v>
      </c>
      <c r="C987" s="38" t="s">
        <v>3091</v>
      </c>
      <c r="D987" s="38" t="str">
        <f>Tabla20[[#This Row],[cedula]]&amp;Tabla20[[#This Row],[ctapresup]]</f>
        <v>067000256502.1.1.1.01</v>
      </c>
      <c r="E987" s="38" t="s">
        <v>1396</v>
      </c>
      <c r="F987" s="38" t="str">
        <f>_xlfn.XLOOKUP(Tabla20[[#This Row],[cedula]],TMODELO[Numero Documento],TMODELO[Empleado])</f>
        <v>AMALIA JOSEFA TORRES BRUNO</v>
      </c>
      <c r="G987" s="38" t="str">
        <f>_xlfn.XLOOKUP(Tabla20[[#This Row],[cedula]],TMODELO[Numero Documento],TMODELO[Cargo])</f>
        <v>AUXILIAR ADMINISTRATIVO I</v>
      </c>
      <c r="H987" s="38" t="str">
        <f>_xlfn.XLOOKUP(Tabla20[[#This Row],[cedula]],TMODELO[Numero Documento],TMODELO[Lugar Funciones])</f>
        <v>DIRECCION GENERAL DE MUSEOS</v>
      </c>
      <c r="I987" s="45" t="str">
        <f>_xlfn.XLOOKUP(Tabla20[[#This Row],[cedula]],TCARRERA[CEDULA],TCARRERA[CATEGORIA DEL SERVIDOR],"")</f>
        <v>CARRERA ADMINISTRATIVA</v>
      </c>
      <c r="J987" s="45" t="str">
        <f>Tabla20[[#This Row],[TIPO]]</f>
        <v>FIJO</v>
      </c>
      <c r="K98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87" s="24" t="str">
        <f>IF(Tabla20[[#This Row],[CARRERA]]="CARRERA ADMINISTRATIVA",Tabla20[[#This Row],[CARRERA]],Tabla20[[#This Row],[STATUS]])</f>
        <v>CARRERA ADMINISTRATIVA</v>
      </c>
      <c r="M987" s="35" t="str">
        <f>IF(Tabla20[[#This Row],[TIPO]]="Temporales",_xlfn.XLOOKUP(Tabla20[[#This Row],[NOMBRE Y APELLIDO]],TFECHAS[NOMBRE Y APELLIDO],TFECHAS[DESDE]),"")</f>
        <v/>
      </c>
      <c r="N987" s="35" t="str">
        <f>IF(Tabla20[[#This Row],[TIPO]]="Temporales",_xlfn.XLOOKUP(Tabla20[[#This Row],[NOMBRE Y APELLIDO]],TFECHAS[NOMBRE Y APELLIDO],TFECHAS[HASTA]),"")</f>
        <v/>
      </c>
      <c r="O987" s="39">
        <f>_xlfn.XLOOKUP(Tabla20[[#This Row],[COD]],TMES[COD],TMES[sbruto])</f>
        <v>28000</v>
      </c>
      <c r="P987" s="44">
        <f>_xlfn.XLOOKUP(Tabla20[[#This Row],[COD]],TMES[COD],TMES[ISR])</f>
        <v>0</v>
      </c>
      <c r="Q987" s="40">
        <f>_xlfn.XLOOKUP(Tabla20[[#This Row],[COD]],TMES[COD],TMES[SFS])</f>
        <v>851.2</v>
      </c>
      <c r="R987" s="40">
        <f>_xlfn.XLOOKUP(Tabla20[[#This Row],[COD]],TMES[COD],TMES[AFP])</f>
        <v>803.6</v>
      </c>
      <c r="S987" s="40">
        <f>Tabla20[[#This Row],[sbruto]]-SUM(Tabla20[[#This Row],[ISR]:[AFP]])-Tabla20[[#This Row],[sneto]]</f>
        <v>15475.480000000001</v>
      </c>
      <c r="T987" s="40">
        <f>_xlfn.XLOOKUP(Tabla20[[#This Row],[COD]],TMES[COD],TMES[sneto])</f>
        <v>10869.72</v>
      </c>
      <c r="U987" s="28" t="str">
        <f>_xlfn.XLOOKUP(Tabla20[[#This Row],[cedula]],Tabla11[Numero Documento],Tabla11[GEN])</f>
        <v>F</v>
      </c>
      <c r="V987" s="29" t="str">
        <f>_xlfn.XLOOKUP(Tabla20[[#This Row],[cedula]],TMODELO[Numero Documento],TMODELO[Lugar Funciones Codigo])</f>
        <v>01.83.03.04</v>
      </c>
    </row>
    <row r="988" spans="1:22" hidden="1">
      <c r="A988" s="38" t="s">
        <v>3052</v>
      </c>
      <c r="B988" s="38" t="s">
        <v>11</v>
      </c>
      <c r="C988" s="38" t="s">
        <v>3091</v>
      </c>
      <c r="D988" s="38" t="str">
        <f>Tabla20[[#This Row],[cedula]]&amp;Tabla20[[#This Row],[ctapresup]]</f>
        <v>001055921092.1.1.1.01</v>
      </c>
      <c r="E988" s="38" t="s">
        <v>1421</v>
      </c>
      <c r="F988" s="38" t="str">
        <f>_xlfn.XLOOKUP(Tabla20[[#This Row],[cedula]],TMODELO[Numero Documento],TMODELO[Empleado])</f>
        <v>EMILIO FRANCISCO DE JESU GUZMAN PICHARDO</v>
      </c>
      <c r="G988" s="38" t="str">
        <f>_xlfn.XLOOKUP(Tabla20[[#This Row],[cedula]],TMODELO[Numero Documento],TMODELO[Cargo])</f>
        <v>GUIA BILINGUE</v>
      </c>
      <c r="H988" s="38" t="str">
        <f>_xlfn.XLOOKUP(Tabla20[[#This Row],[cedula]],TMODELO[Numero Documento],TMODELO[Lugar Funciones])</f>
        <v>DIRECCION GENERAL DE MUSEOS</v>
      </c>
      <c r="I988" s="45" t="str">
        <f>_xlfn.XLOOKUP(Tabla20[[#This Row],[cedula]],TCARRERA[CEDULA],TCARRERA[CATEGORIA DEL SERVIDOR],"")</f>
        <v>CARRERA ADMINISTRATIVA</v>
      </c>
      <c r="J988" s="45" t="str">
        <f>Tabla20[[#This Row],[TIPO]]</f>
        <v>FIJO</v>
      </c>
      <c r="K98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8" s="24" t="str">
        <f>IF(Tabla20[[#This Row],[CARRERA]]="CARRERA ADMINISTRATIVA",Tabla20[[#This Row],[CARRERA]],Tabla20[[#This Row],[STATUS]])</f>
        <v>CARRERA ADMINISTRATIVA</v>
      </c>
      <c r="M988" s="35" t="str">
        <f>IF(Tabla20[[#This Row],[TIPO]]="Temporales",_xlfn.XLOOKUP(Tabla20[[#This Row],[NOMBRE Y APELLIDO]],TFECHAS[NOMBRE Y APELLIDO],TFECHAS[DESDE]),"")</f>
        <v/>
      </c>
      <c r="N988" s="35" t="str">
        <f>IF(Tabla20[[#This Row],[TIPO]]="Temporales",_xlfn.XLOOKUP(Tabla20[[#This Row],[NOMBRE Y APELLIDO]],TFECHAS[NOMBRE Y APELLIDO],TFECHAS[HASTA]),"")</f>
        <v/>
      </c>
      <c r="O988" s="39">
        <f>_xlfn.XLOOKUP(Tabla20[[#This Row],[COD]],TMES[COD],TMES[sbruto])</f>
        <v>28000</v>
      </c>
      <c r="P988" s="42">
        <f>_xlfn.XLOOKUP(Tabla20[[#This Row],[COD]],TMES[COD],TMES[ISR])</f>
        <v>0</v>
      </c>
      <c r="Q988" s="42">
        <f>_xlfn.XLOOKUP(Tabla20[[#This Row],[COD]],TMES[COD],TMES[SFS])</f>
        <v>851.2</v>
      </c>
      <c r="R988" s="42">
        <f>_xlfn.XLOOKUP(Tabla20[[#This Row],[COD]],TMES[COD],TMES[AFP])</f>
        <v>803.6</v>
      </c>
      <c r="S988" s="40">
        <f>Tabla20[[#This Row],[sbruto]]-SUM(Tabla20[[#This Row],[ISR]:[AFP]])-Tabla20[[#This Row],[sneto]]</f>
        <v>16409.870000000003</v>
      </c>
      <c r="T988" s="42">
        <f>_xlfn.XLOOKUP(Tabla20[[#This Row],[COD]],TMES[COD],TMES[sneto])</f>
        <v>9935.33</v>
      </c>
      <c r="U988" s="28" t="str">
        <f>_xlfn.XLOOKUP(Tabla20[[#This Row],[cedula]],Tabla11[Numero Documento],Tabla11[GEN])</f>
        <v>M</v>
      </c>
      <c r="V988" s="29" t="str">
        <f>_xlfn.XLOOKUP(Tabla20[[#This Row],[cedula]],TMODELO[Numero Documento],TMODELO[Lugar Funciones Codigo])</f>
        <v>01.83.03.04</v>
      </c>
    </row>
    <row r="989" spans="1:22" hidden="1">
      <c r="A989" s="38" t="s">
        <v>3052</v>
      </c>
      <c r="B989" s="38" t="s">
        <v>11</v>
      </c>
      <c r="C989" s="38" t="s">
        <v>3091</v>
      </c>
      <c r="D989" s="38" t="str">
        <f>Tabla20[[#This Row],[cedula]]&amp;Tabla20[[#This Row],[ctapresup]]</f>
        <v>402399969902.1.1.1.01</v>
      </c>
      <c r="E989" s="38" t="s">
        <v>2364</v>
      </c>
      <c r="F989" s="38" t="str">
        <f>_xlfn.XLOOKUP(Tabla20[[#This Row],[cedula]],TMODELO[Numero Documento],TMODELO[Empleado])</f>
        <v>FRANCISCO RAFAEL MIRELES PEREZ</v>
      </c>
      <c r="G989" s="38" t="str">
        <f>_xlfn.XLOOKUP(Tabla20[[#This Row],[cedula]],TMODELO[Numero Documento],TMODELO[Cargo])</f>
        <v>GUIA DE MUSEO</v>
      </c>
      <c r="H989" s="38" t="str">
        <f>_xlfn.XLOOKUP(Tabla20[[#This Row],[cedula]],TMODELO[Numero Documento],TMODELO[Lugar Funciones])</f>
        <v>DIRECCION GENERAL DE MUSEOS</v>
      </c>
      <c r="I989" s="45" t="str">
        <f>_xlfn.XLOOKUP(Tabla20[[#This Row],[cedula]],TCARRERA[CEDULA],TCARRERA[CATEGORIA DEL SERVIDOR],"")</f>
        <v/>
      </c>
      <c r="J989" s="45" t="str">
        <f>Tabla20[[#This Row],[TIPO]]</f>
        <v>FIJO</v>
      </c>
      <c r="K98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9" s="24" t="str">
        <f>IF(Tabla20[[#This Row],[CARRERA]]="CARRERA ADMINISTRATIVA",Tabla20[[#This Row],[CARRERA]],Tabla20[[#This Row],[STATUS]])</f>
        <v>FIJO</v>
      </c>
      <c r="M989" s="35" t="str">
        <f>IF(Tabla20[[#This Row],[TIPO]]="Temporales",_xlfn.XLOOKUP(Tabla20[[#This Row],[NOMBRE Y APELLIDO]],TFECHAS[NOMBRE Y APELLIDO],TFECHAS[DESDE]),"")</f>
        <v/>
      </c>
      <c r="N989" s="35" t="str">
        <f>IF(Tabla20[[#This Row],[TIPO]]="Temporales",_xlfn.XLOOKUP(Tabla20[[#This Row],[NOMBRE Y APELLIDO]],TFECHAS[NOMBRE Y APELLIDO],TFECHAS[HASTA]),"")</f>
        <v/>
      </c>
      <c r="O989" s="39">
        <f>_xlfn.XLOOKUP(Tabla20[[#This Row],[COD]],TMES[COD],TMES[sbruto])</f>
        <v>28000</v>
      </c>
      <c r="P989" s="42">
        <f>_xlfn.XLOOKUP(Tabla20[[#This Row],[COD]],TMES[COD],TMES[ISR])</f>
        <v>0</v>
      </c>
      <c r="Q989" s="40">
        <f>_xlfn.XLOOKUP(Tabla20[[#This Row],[COD]],TMES[COD],TMES[SFS])</f>
        <v>851.2</v>
      </c>
      <c r="R989" s="40">
        <f>_xlfn.XLOOKUP(Tabla20[[#This Row],[COD]],TMES[COD],TMES[AFP])</f>
        <v>803.6</v>
      </c>
      <c r="S989" s="40">
        <f>Tabla20[[#This Row],[sbruto]]-SUM(Tabla20[[#This Row],[ISR]:[AFP]])-Tabla20[[#This Row],[sneto]]</f>
        <v>25</v>
      </c>
      <c r="T989" s="40">
        <f>_xlfn.XLOOKUP(Tabla20[[#This Row],[COD]],TMES[COD],TMES[sneto])</f>
        <v>26320.2</v>
      </c>
      <c r="U989" s="28" t="str">
        <f>_xlfn.XLOOKUP(Tabla20[[#This Row],[cedula]],Tabla11[Numero Documento],Tabla11[GEN])</f>
        <v>M</v>
      </c>
      <c r="V989" s="29" t="str">
        <f>_xlfn.XLOOKUP(Tabla20[[#This Row],[cedula]],TMODELO[Numero Documento],TMODELO[Lugar Funciones Codigo])</f>
        <v>01.83.03.04</v>
      </c>
    </row>
    <row r="990" spans="1:22" hidden="1">
      <c r="A990" s="38" t="s">
        <v>3052</v>
      </c>
      <c r="B990" s="38" t="s">
        <v>11</v>
      </c>
      <c r="C990" s="38" t="s">
        <v>3091</v>
      </c>
      <c r="D990" s="38" t="str">
        <f>Tabla20[[#This Row],[cedula]]&amp;Tabla20[[#This Row],[ctapresup]]</f>
        <v>002013102402.1.1.1.01</v>
      </c>
      <c r="E990" s="38" t="s">
        <v>2413</v>
      </c>
      <c r="F990" s="38" t="str">
        <f>_xlfn.XLOOKUP(Tabla20[[#This Row],[cedula]],TMODELO[Numero Documento],TMODELO[Empleado])</f>
        <v>JUAN ANTONIO HOLGUIN ARIAS</v>
      </c>
      <c r="G990" s="38" t="str">
        <f>_xlfn.XLOOKUP(Tabla20[[#This Row],[cedula]],TMODELO[Numero Documento],TMODELO[Cargo])</f>
        <v>GUIA BILINGUE</v>
      </c>
      <c r="H990" s="38" t="str">
        <f>_xlfn.XLOOKUP(Tabla20[[#This Row],[cedula]],TMODELO[Numero Documento],TMODELO[Lugar Funciones])</f>
        <v>DIRECCION GENERAL DE MUSEOS</v>
      </c>
      <c r="I990" s="45" t="str">
        <f>_xlfn.XLOOKUP(Tabla20[[#This Row],[cedula]],TCARRERA[CEDULA],TCARRERA[CATEGORIA DEL SERVIDOR],"")</f>
        <v/>
      </c>
      <c r="J990" s="45" t="str">
        <f>Tabla20[[#This Row],[TIPO]]</f>
        <v>FIJO</v>
      </c>
      <c r="K99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0" s="24" t="str">
        <f>IF(Tabla20[[#This Row],[CARRERA]]="CARRERA ADMINISTRATIVA",Tabla20[[#This Row],[CARRERA]],Tabla20[[#This Row],[STATUS]])</f>
        <v>FIJO</v>
      </c>
      <c r="M990" s="35" t="str">
        <f>IF(Tabla20[[#This Row],[TIPO]]="Temporales",_xlfn.XLOOKUP(Tabla20[[#This Row],[NOMBRE Y APELLIDO]],TFECHAS[NOMBRE Y APELLIDO],TFECHAS[DESDE]),"")</f>
        <v/>
      </c>
      <c r="N990" s="35" t="str">
        <f>IF(Tabla20[[#This Row],[TIPO]]="Temporales",_xlfn.XLOOKUP(Tabla20[[#This Row],[NOMBRE Y APELLIDO]],TFECHAS[NOMBRE Y APELLIDO],TFECHAS[HASTA]),"")</f>
        <v/>
      </c>
      <c r="O990" s="39">
        <f>_xlfn.XLOOKUP(Tabla20[[#This Row],[COD]],TMES[COD],TMES[sbruto])</f>
        <v>28000</v>
      </c>
      <c r="P990" s="44">
        <f>_xlfn.XLOOKUP(Tabla20[[#This Row],[COD]],TMES[COD],TMES[ISR])</f>
        <v>0</v>
      </c>
      <c r="Q990" s="40">
        <f>_xlfn.XLOOKUP(Tabla20[[#This Row],[COD]],TMES[COD],TMES[SFS])</f>
        <v>851.2</v>
      </c>
      <c r="R990" s="40">
        <f>_xlfn.XLOOKUP(Tabla20[[#This Row],[COD]],TMES[COD],TMES[AFP])</f>
        <v>803.6</v>
      </c>
      <c r="S990" s="40">
        <f>Tabla20[[#This Row],[sbruto]]-SUM(Tabla20[[#This Row],[ISR]:[AFP]])-Tabla20[[#This Row],[sneto]]</f>
        <v>1837.4500000000007</v>
      </c>
      <c r="T990" s="40">
        <f>_xlfn.XLOOKUP(Tabla20[[#This Row],[COD]],TMES[COD],TMES[sneto])</f>
        <v>24507.75</v>
      </c>
      <c r="U990" s="28" t="str">
        <f>_xlfn.XLOOKUP(Tabla20[[#This Row],[cedula]],Tabla11[Numero Documento],Tabla11[GEN])</f>
        <v>M</v>
      </c>
      <c r="V990" s="29" t="str">
        <f>_xlfn.XLOOKUP(Tabla20[[#This Row],[cedula]],TMODELO[Numero Documento],TMODELO[Lugar Funciones Codigo])</f>
        <v>01.83.03.04</v>
      </c>
    </row>
    <row r="991" spans="1:22" hidden="1">
      <c r="A991" s="38" t="s">
        <v>3052</v>
      </c>
      <c r="B991" s="38" t="s">
        <v>11</v>
      </c>
      <c r="C991" s="38" t="s">
        <v>3091</v>
      </c>
      <c r="D991" s="38" t="str">
        <f>Tabla20[[#This Row],[cedula]]&amp;Tabla20[[#This Row],[ctapresup]]</f>
        <v>001165046712.1.1.1.01</v>
      </c>
      <c r="E991" s="38" t="s">
        <v>1448</v>
      </c>
      <c r="F991" s="38" t="str">
        <f>_xlfn.XLOOKUP(Tabla20[[#This Row],[cedula]],TMODELO[Numero Documento],TMODELO[Empleado])</f>
        <v>LEIDY SAHILYS SANTIAGO TERRERO</v>
      </c>
      <c r="G991" s="38" t="str">
        <f>_xlfn.XLOOKUP(Tabla20[[#This Row],[cedula]],TMODELO[Numero Documento],TMODELO[Cargo])</f>
        <v>GUIA BILINGUE</v>
      </c>
      <c r="H991" s="38" t="str">
        <f>_xlfn.XLOOKUP(Tabla20[[#This Row],[cedula]],TMODELO[Numero Documento],TMODELO[Lugar Funciones])</f>
        <v>DIRECCION GENERAL DE MUSEOS</v>
      </c>
      <c r="I991" s="45" t="str">
        <f>_xlfn.XLOOKUP(Tabla20[[#This Row],[cedula]],TCARRERA[CEDULA],TCARRERA[CATEGORIA DEL SERVIDOR],"")</f>
        <v>CARRERA ADMINISTRATIVA</v>
      </c>
      <c r="J991" s="45" t="str">
        <f>Tabla20[[#This Row],[TIPO]]</f>
        <v>FIJO</v>
      </c>
      <c r="K99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1" s="24" t="str">
        <f>IF(Tabla20[[#This Row],[CARRERA]]="CARRERA ADMINISTRATIVA",Tabla20[[#This Row],[CARRERA]],Tabla20[[#This Row],[STATUS]])</f>
        <v>CARRERA ADMINISTRATIVA</v>
      </c>
      <c r="M991" s="35" t="str">
        <f>IF(Tabla20[[#This Row],[TIPO]]="Temporales",_xlfn.XLOOKUP(Tabla20[[#This Row],[NOMBRE Y APELLIDO]],TFECHAS[NOMBRE Y APELLIDO],TFECHAS[DESDE]),"")</f>
        <v/>
      </c>
      <c r="N991" s="35" t="str">
        <f>IF(Tabla20[[#This Row],[TIPO]]="Temporales",_xlfn.XLOOKUP(Tabla20[[#This Row],[NOMBRE Y APELLIDO]],TFECHAS[NOMBRE Y APELLIDO],TFECHAS[HASTA]),"")</f>
        <v/>
      </c>
      <c r="O991" s="39">
        <f>_xlfn.XLOOKUP(Tabla20[[#This Row],[COD]],TMES[COD],TMES[sbruto])</f>
        <v>28000</v>
      </c>
      <c r="P991" s="44">
        <f>_xlfn.XLOOKUP(Tabla20[[#This Row],[COD]],TMES[COD],TMES[ISR])</f>
        <v>0</v>
      </c>
      <c r="Q991" s="40">
        <f>_xlfn.XLOOKUP(Tabla20[[#This Row],[COD]],TMES[COD],TMES[SFS])</f>
        <v>851.2</v>
      </c>
      <c r="R991" s="40">
        <f>_xlfn.XLOOKUP(Tabla20[[#This Row],[COD]],TMES[COD],TMES[AFP])</f>
        <v>803.6</v>
      </c>
      <c r="S991" s="40">
        <f>Tabla20[[#This Row],[sbruto]]-SUM(Tabla20[[#This Row],[ISR]:[AFP]])-Tabla20[[#This Row],[sneto]]</f>
        <v>5625</v>
      </c>
      <c r="T991" s="40">
        <f>_xlfn.XLOOKUP(Tabla20[[#This Row],[COD]],TMES[COD],TMES[sneto])</f>
        <v>20720.2</v>
      </c>
      <c r="U991" s="28" t="str">
        <f>_xlfn.XLOOKUP(Tabla20[[#This Row],[cedula]],Tabla11[Numero Documento],Tabla11[GEN])</f>
        <v>F</v>
      </c>
      <c r="V991" s="29" t="str">
        <f>_xlfn.XLOOKUP(Tabla20[[#This Row],[cedula]],TMODELO[Numero Documento],TMODELO[Lugar Funciones Codigo])</f>
        <v>01.83.03.04</v>
      </c>
    </row>
    <row r="992" spans="1:22" hidden="1">
      <c r="A992" s="38" t="s">
        <v>3052</v>
      </c>
      <c r="B992" s="38" t="s">
        <v>11</v>
      </c>
      <c r="C992" s="38" t="s">
        <v>3091</v>
      </c>
      <c r="D992" s="38" t="str">
        <f>Tabla20[[#This Row],[cedula]]&amp;Tabla20[[#This Row],[ctapresup]]</f>
        <v>001108663402.1.1.1.01</v>
      </c>
      <c r="E992" s="38" t="s">
        <v>1449</v>
      </c>
      <c r="F992" s="38" t="str">
        <f>_xlfn.XLOOKUP(Tabla20[[#This Row],[cedula]],TMODELO[Numero Documento],TMODELO[Empleado])</f>
        <v>LEOPOLDO ENRIQUE PEREZ</v>
      </c>
      <c r="G992" s="38" t="str">
        <f>_xlfn.XLOOKUP(Tabla20[[#This Row],[cedula]],TMODELO[Numero Documento],TMODELO[Cargo])</f>
        <v>GUIA BILINGUE</v>
      </c>
      <c r="H992" s="38" t="str">
        <f>_xlfn.XLOOKUP(Tabla20[[#This Row],[cedula]],TMODELO[Numero Documento],TMODELO[Lugar Funciones])</f>
        <v>DIRECCION GENERAL DE MUSEOS</v>
      </c>
      <c r="I992" s="45" t="str">
        <f>_xlfn.XLOOKUP(Tabla20[[#This Row],[cedula]],TCARRERA[CEDULA],TCARRERA[CATEGORIA DEL SERVIDOR],"")</f>
        <v>CARRERA ADMINISTRATIVA</v>
      </c>
      <c r="J992" s="45" t="str">
        <f>Tabla20[[#This Row],[TIPO]]</f>
        <v>FIJO</v>
      </c>
      <c r="K99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2" s="24" t="str">
        <f>IF(Tabla20[[#This Row],[CARRERA]]="CARRERA ADMINISTRATIVA",Tabla20[[#This Row],[CARRERA]],Tabla20[[#This Row],[STATUS]])</f>
        <v>CARRERA ADMINISTRATIVA</v>
      </c>
      <c r="M992" s="35" t="str">
        <f>IF(Tabla20[[#This Row],[TIPO]]="Temporales",_xlfn.XLOOKUP(Tabla20[[#This Row],[NOMBRE Y APELLIDO]],TFECHAS[NOMBRE Y APELLIDO],TFECHAS[DESDE]),"")</f>
        <v/>
      </c>
      <c r="N992" s="35" t="str">
        <f>IF(Tabla20[[#This Row],[TIPO]]="Temporales",_xlfn.XLOOKUP(Tabla20[[#This Row],[NOMBRE Y APELLIDO]],TFECHAS[NOMBRE Y APELLIDO],TFECHAS[HASTA]),"")</f>
        <v/>
      </c>
      <c r="O992" s="39">
        <f>_xlfn.XLOOKUP(Tabla20[[#This Row],[COD]],TMES[COD],TMES[sbruto])</f>
        <v>28000</v>
      </c>
      <c r="P992" s="42">
        <f>_xlfn.XLOOKUP(Tabla20[[#This Row],[COD]],TMES[COD],TMES[ISR])</f>
        <v>0</v>
      </c>
      <c r="Q992" s="40">
        <f>_xlfn.XLOOKUP(Tabla20[[#This Row],[COD]],TMES[COD],TMES[SFS])</f>
        <v>851.2</v>
      </c>
      <c r="R992" s="40">
        <f>_xlfn.XLOOKUP(Tabla20[[#This Row],[COD]],TMES[COD],TMES[AFP])</f>
        <v>803.6</v>
      </c>
      <c r="S992" s="40">
        <f>Tabla20[[#This Row],[sbruto]]-SUM(Tabla20[[#This Row],[ISR]:[AFP]])-Tabla20[[#This Row],[sneto]]</f>
        <v>19691.060000000001</v>
      </c>
      <c r="T992" s="40">
        <f>_xlfn.XLOOKUP(Tabla20[[#This Row],[COD]],TMES[COD],TMES[sneto])</f>
        <v>6654.14</v>
      </c>
      <c r="U992" s="28" t="str">
        <f>_xlfn.XLOOKUP(Tabla20[[#This Row],[cedula]],Tabla11[Numero Documento],Tabla11[GEN])</f>
        <v>M</v>
      </c>
      <c r="V992" s="29" t="str">
        <f>_xlfn.XLOOKUP(Tabla20[[#This Row],[cedula]],TMODELO[Numero Documento],TMODELO[Lugar Funciones Codigo])</f>
        <v>01.83.03.04</v>
      </c>
    </row>
    <row r="993" spans="1:22" hidden="1">
      <c r="A993" s="38" t="s">
        <v>3052</v>
      </c>
      <c r="B993" s="38" t="s">
        <v>11</v>
      </c>
      <c r="C993" s="38" t="s">
        <v>3091</v>
      </c>
      <c r="D993" s="38" t="str">
        <f>Tabla20[[#This Row],[cedula]]&amp;Tabla20[[#This Row],[ctapresup]]</f>
        <v>001186357472.1.1.1.01</v>
      </c>
      <c r="E993" s="38" t="s">
        <v>2286</v>
      </c>
      <c r="F993" s="38" t="str">
        <f>_xlfn.XLOOKUP(Tabla20[[#This Row],[cedula]],TMODELO[Numero Documento],TMODELO[Empleado])</f>
        <v>ADOLFO ARTURO SANTOS MATOS</v>
      </c>
      <c r="G993" s="38" t="str">
        <f>_xlfn.XLOOKUP(Tabla20[[#This Row],[cedula]],TMODELO[Numero Documento],TMODELO[Cargo])</f>
        <v>AUXILIAR</v>
      </c>
      <c r="H993" s="38" t="str">
        <f>_xlfn.XLOOKUP(Tabla20[[#This Row],[cedula]],TMODELO[Numero Documento],TMODELO[Lugar Funciones])</f>
        <v>DIRECCION GENERAL DE MUSEOS</v>
      </c>
      <c r="I993" s="45" t="str">
        <f>_xlfn.XLOOKUP(Tabla20[[#This Row],[cedula]],TCARRERA[CEDULA],TCARRERA[CATEGORIA DEL SERVIDOR],"")</f>
        <v/>
      </c>
      <c r="J993" s="45" t="str">
        <f>Tabla20[[#This Row],[TIPO]]</f>
        <v>FIJO</v>
      </c>
      <c r="K99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3" s="24" t="str">
        <f>IF(Tabla20[[#This Row],[CARRERA]]="CARRERA ADMINISTRATIVA",Tabla20[[#This Row],[CARRERA]],Tabla20[[#This Row],[STATUS]])</f>
        <v>FIJO</v>
      </c>
      <c r="M993" s="35" t="str">
        <f>IF(Tabla20[[#This Row],[TIPO]]="Temporales",_xlfn.XLOOKUP(Tabla20[[#This Row],[NOMBRE Y APELLIDO]],TFECHAS[NOMBRE Y APELLIDO],TFECHAS[DESDE]),"")</f>
        <v/>
      </c>
      <c r="N993" s="35" t="str">
        <f>IF(Tabla20[[#This Row],[TIPO]]="Temporales",_xlfn.XLOOKUP(Tabla20[[#This Row],[NOMBRE Y APELLIDO]],TFECHAS[NOMBRE Y APELLIDO],TFECHAS[HASTA]),"")</f>
        <v/>
      </c>
      <c r="O993" s="39">
        <f>_xlfn.XLOOKUP(Tabla20[[#This Row],[COD]],TMES[COD],TMES[sbruto])</f>
        <v>26250</v>
      </c>
      <c r="P993" s="44">
        <f>_xlfn.XLOOKUP(Tabla20[[#This Row],[COD]],TMES[COD],TMES[ISR])</f>
        <v>0</v>
      </c>
      <c r="Q993" s="40">
        <f>_xlfn.XLOOKUP(Tabla20[[#This Row],[COD]],TMES[COD],TMES[SFS])</f>
        <v>798</v>
      </c>
      <c r="R993" s="40">
        <f>_xlfn.XLOOKUP(Tabla20[[#This Row],[COD]],TMES[COD],TMES[AFP])</f>
        <v>753.38</v>
      </c>
      <c r="S993" s="40">
        <f>Tabla20[[#This Row],[sbruto]]-SUM(Tabla20[[#This Row],[ISR]:[AFP]])-Tabla20[[#This Row],[sneto]]</f>
        <v>25</v>
      </c>
      <c r="T993" s="40">
        <f>_xlfn.XLOOKUP(Tabla20[[#This Row],[COD]],TMES[COD],TMES[sneto])</f>
        <v>24673.62</v>
      </c>
      <c r="U993" s="28" t="str">
        <f>_xlfn.XLOOKUP(Tabla20[[#This Row],[cedula]],Tabla11[Numero Documento],Tabla11[GEN])</f>
        <v>M</v>
      </c>
      <c r="V993" s="29" t="str">
        <f>_xlfn.XLOOKUP(Tabla20[[#This Row],[cedula]],TMODELO[Numero Documento],TMODELO[Lugar Funciones Codigo])</f>
        <v>01.83.03.04</v>
      </c>
    </row>
    <row r="994" spans="1:22" hidden="1">
      <c r="A994" s="38" t="s">
        <v>3052</v>
      </c>
      <c r="B994" s="38" t="s">
        <v>11</v>
      </c>
      <c r="C994" s="38" t="s">
        <v>3091</v>
      </c>
      <c r="D994" s="38" t="str">
        <f>Tabla20[[#This Row],[cedula]]&amp;Tabla20[[#This Row],[ctapresup]]</f>
        <v>402189970922.1.1.1.01</v>
      </c>
      <c r="E994" s="38" t="s">
        <v>2329</v>
      </c>
      <c r="F994" s="38" t="str">
        <f>_xlfn.XLOOKUP(Tabla20[[#This Row],[cedula]],TMODELO[Numero Documento],TMODELO[Empleado])</f>
        <v>CRISTAL CUEVAS ROSARIO</v>
      </c>
      <c r="G994" s="38" t="str">
        <f>_xlfn.XLOOKUP(Tabla20[[#This Row],[cedula]],TMODELO[Numero Documento],TMODELO[Cargo])</f>
        <v>SECRETARIO (A)</v>
      </c>
      <c r="H994" s="38" t="str">
        <f>_xlfn.XLOOKUP(Tabla20[[#This Row],[cedula]],TMODELO[Numero Documento],TMODELO[Lugar Funciones])</f>
        <v>DIRECCION GENERAL DE MUSEOS</v>
      </c>
      <c r="I994" s="45" t="str">
        <f>_xlfn.XLOOKUP(Tabla20[[#This Row],[cedula]],TCARRERA[CEDULA],TCARRERA[CATEGORIA DEL SERVIDOR],"")</f>
        <v/>
      </c>
      <c r="J994" s="45" t="str">
        <f>Tabla20[[#This Row],[TIPO]]</f>
        <v>FIJO</v>
      </c>
      <c r="K99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94" s="24" t="str">
        <f>IF(Tabla20[[#This Row],[CARRERA]]="CARRERA ADMINISTRATIVA",Tabla20[[#This Row],[CARRERA]],Tabla20[[#This Row],[STATUS]])</f>
        <v>ESTATUTO SIMPLIFICADO</v>
      </c>
      <c r="M994" s="35" t="str">
        <f>IF(Tabla20[[#This Row],[TIPO]]="Temporales",_xlfn.XLOOKUP(Tabla20[[#This Row],[NOMBRE Y APELLIDO]],TFECHAS[NOMBRE Y APELLIDO],TFECHAS[DESDE]),"")</f>
        <v/>
      </c>
      <c r="N994" s="35" t="str">
        <f>IF(Tabla20[[#This Row],[TIPO]]="Temporales",_xlfn.XLOOKUP(Tabla20[[#This Row],[NOMBRE Y APELLIDO]],TFECHAS[NOMBRE Y APELLIDO],TFECHAS[HASTA]),"")</f>
        <v/>
      </c>
      <c r="O994" s="39">
        <f>_xlfn.XLOOKUP(Tabla20[[#This Row],[COD]],TMES[COD],TMES[sbruto])</f>
        <v>26250</v>
      </c>
      <c r="P994" s="42">
        <f>_xlfn.XLOOKUP(Tabla20[[#This Row],[COD]],TMES[COD],TMES[ISR])</f>
        <v>0</v>
      </c>
      <c r="Q994" s="40">
        <f>_xlfn.XLOOKUP(Tabla20[[#This Row],[COD]],TMES[COD],TMES[SFS])</f>
        <v>798</v>
      </c>
      <c r="R994" s="40">
        <f>_xlfn.XLOOKUP(Tabla20[[#This Row],[COD]],TMES[COD],TMES[AFP])</f>
        <v>753.38</v>
      </c>
      <c r="S994" s="40">
        <f>Tabla20[[#This Row],[sbruto]]-SUM(Tabla20[[#This Row],[ISR]:[AFP]])-Tabla20[[#This Row],[sneto]]</f>
        <v>25</v>
      </c>
      <c r="T994" s="40">
        <f>_xlfn.XLOOKUP(Tabla20[[#This Row],[COD]],TMES[COD],TMES[sneto])</f>
        <v>24673.62</v>
      </c>
      <c r="U994" s="28" t="str">
        <f>_xlfn.XLOOKUP(Tabla20[[#This Row],[cedula]],Tabla11[Numero Documento],Tabla11[GEN])</f>
        <v>F</v>
      </c>
      <c r="V994" s="29" t="str">
        <f>_xlfn.XLOOKUP(Tabla20[[#This Row],[cedula]],TMODELO[Numero Documento],TMODELO[Lugar Funciones Codigo])</f>
        <v>01.83.03.04</v>
      </c>
    </row>
    <row r="995" spans="1:22" hidden="1">
      <c r="A995" s="38" t="s">
        <v>3052</v>
      </c>
      <c r="B995" s="38" t="s">
        <v>11</v>
      </c>
      <c r="C995" s="38" t="s">
        <v>3091</v>
      </c>
      <c r="D995" s="38" t="str">
        <f>Tabla20[[#This Row],[cedula]]&amp;Tabla20[[#This Row],[ctapresup]]</f>
        <v>225000998782.1.1.1.01</v>
      </c>
      <c r="E995" s="38" t="s">
        <v>2347</v>
      </c>
      <c r="F995" s="38" t="str">
        <f>_xlfn.XLOOKUP(Tabla20[[#This Row],[cedula]],TMODELO[Numero Documento],TMODELO[Empleado])</f>
        <v>ELSA CAROLINA MELO LIRIANO</v>
      </c>
      <c r="G995" s="38" t="str">
        <f>_xlfn.XLOOKUP(Tabla20[[#This Row],[cedula]],TMODELO[Numero Documento],TMODELO[Cargo])</f>
        <v>AUXILIAR ADMINISTRATIVO (A)</v>
      </c>
      <c r="H995" s="38" t="str">
        <f>_xlfn.XLOOKUP(Tabla20[[#This Row],[cedula]],TMODELO[Numero Documento],TMODELO[Lugar Funciones])</f>
        <v>DIRECCION GENERAL DE MUSEOS</v>
      </c>
      <c r="I995" s="45" t="str">
        <f>_xlfn.XLOOKUP(Tabla20[[#This Row],[cedula]],TCARRERA[CEDULA],TCARRERA[CATEGORIA DEL SERVIDOR],"")</f>
        <v/>
      </c>
      <c r="J995" s="45" t="str">
        <f>Tabla20[[#This Row],[TIPO]]</f>
        <v>FIJO</v>
      </c>
      <c r="K99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5" s="24" t="str">
        <f>IF(Tabla20[[#This Row],[CARRERA]]="CARRERA ADMINISTRATIVA",Tabla20[[#This Row],[CARRERA]],Tabla20[[#This Row],[STATUS]])</f>
        <v>FIJO</v>
      </c>
      <c r="M995" s="35" t="str">
        <f>IF(Tabla20[[#This Row],[TIPO]]="Temporales",_xlfn.XLOOKUP(Tabla20[[#This Row],[NOMBRE Y APELLIDO]],TFECHAS[NOMBRE Y APELLIDO],TFECHAS[DESDE]),"")</f>
        <v/>
      </c>
      <c r="N995" s="35" t="str">
        <f>IF(Tabla20[[#This Row],[TIPO]]="Temporales",_xlfn.XLOOKUP(Tabla20[[#This Row],[NOMBRE Y APELLIDO]],TFECHAS[NOMBRE Y APELLIDO],TFECHAS[HASTA]),"")</f>
        <v/>
      </c>
      <c r="O995" s="39">
        <f>_xlfn.XLOOKUP(Tabla20[[#This Row],[COD]],TMES[COD],TMES[sbruto])</f>
        <v>26250</v>
      </c>
      <c r="P995" s="44">
        <f>_xlfn.XLOOKUP(Tabla20[[#This Row],[COD]],TMES[COD],TMES[ISR])</f>
        <v>0</v>
      </c>
      <c r="Q995" s="40">
        <f>_xlfn.XLOOKUP(Tabla20[[#This Row],[COD]],TMES[COD],TMES[SFS])</f>
        <v>798</v>
      </c>
      <c r="R995" s="40">
        <f>_xlfn.XLOOKUP(Tabla20[[#This Row],[COD]],TMES[COD],TMES[AFP])</f>
        <v>753.38</v>
      </c>
      <c r="S995" s="40">
        <f>Tabla20[[#This Row],[sbruto]]-SUM(Tabla20[[#This Row],[ISR]:[AFP]])-Tabla20[[#This Row],[sneto]]</f>
        <v>5080</v>
      </c>
      <c r="T995" s="40">
        <f>_xlfn.XLOOKUP(Tabla20[[#This Row],[COD]],TMES[COD],TMES[sneto])</f>
        <v>19618.62</v>
      </c>
      <c r="U995" s="28" t="str">
        <f>_xlfn.XLOOKUP(Tabla20[[#This Row],[cedula]],Tabla11[Numero Documento],Tabla11[GEN])</f>
        <v>F</v>
      </c>
      <c r="V995" s="29" t="str">
        <f>_xlfn.XLOOKUP(Tabla20[[#This Row],[cedula]],TMODELO[Numero Documento],TMODELO[Lugar Funciones Codigo])</f>
        <v>01.83.03.04</v>
      </c>
    </row>
    <row r="996" spans="1:22" hidden="1">
      <c r="A996" s="38" t="s">
        <v>3052</v>
      </c>
      <c r="B996" s="38" t="s">
        <v>11</v>
      </c>
      <c r="C996" s="38" t="s">
        <v>3091</v>
      </c>
      <c r="D996" s="38" t="str">
        <f>Tabla20[[#This Row],[cedula]]&amp;Tabla20[[#This Row],[ctapresup]]</f>
        <v>001073180082.1.1.1.01</v>
      </c>
      <c r="E996" s="38" t="s">
        <v>1457</v>
      </c>
      <c r="F996" s="38" t="str">
        <f>_xlfn.XLOOKUP(Tabla20[[#This Row],[cedula]],TMODELO[Numero Documento],TMODELO[Empleado])</f>
        <v>LUZ MARIA MENDEZ</v>
      </c>
      <c r="G996" s="38" t="str">
        <f>_xlfn.XLOOKUP(Tabla20[[#This Row],[cedula]],TMODELO[Numero Documento],TMODELO[Cargo])</f>
        <v>SECRETARIA</v>
      </c>
      <c r="H996" s="38" t="str">
        <f>_xlfn.XLOOKUP(Tabla20[[#This Row],[cedula]],TMODELO[Numero Documento],TMODELO[Lugar Funciones])</f>
        <v>DIRECCION GENERAL DE MUSEOS</v>
      </c>
      <c r="I996" s="45" t="str">
        <f>_xlfn.XLOOKUP(Tabla20[[#This Row],[cedula]],TCARRERA[CEDULA],TCARRERA[CATEGORIA DEL SERVIDOR],"")</f>
        <v>CARRERA ADMINISTRATIVA</v>
      </c>
      <c r="J996" s="45" t="str">
        <f>Tabla20[[#This Row],[TIPO]]</f>
        <v>FIJO</v>
      </c>
      <c r="K99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96" s="24" t="str">
        <f>IF(Tabla20[[#This Row],[CARRERA]]="CARRERA ADMINISTRATIVA",Tabla20[[#This Row],[CARRERA]],Tabla20[[#This Row],[STATUS]])</f>
        <v>CARRERA ADMINISTRATIVA</v>
      </c>
      <c r="M996" s="35" t="str">
        <f>IF(Tabla20[[#This Row],[TIPO]]="Temporales",_xlfn.XLOOKUP(Tabla20[[#This Row],[NOMBRE Y APELLIDO]],TFECHAS[NOMBRE Y APELLIDO],TFECHAS[DESDE]),"")</f>
        <v/>
      </c>
      <c r="N996" s="35" t="str">
        <f>IF(Tabla20[[#This Row],[TIPO]]="Temporales",_xlfn.XLOOKUP(Tabla20[[#This Row],[NOMBRE Y APELLIDO]],TFECHAS[NOMBRE Y APELLIDO],TFECHAS[HASTA]),"")</f>
        <v/>
      </c>
      <c r="O996" s="39">
        <f>_xlfn.XLOOKUP(Tabla20[[#This Row],[COD]],TMES[COD],TMES[sbruto])</f>
        <v>26250</v>
      </c>
      <c r="P996" s="44">
        <f>_xlfn.XLOOKUP(Tabla20[[#This Row],[COD]],TMES[COD],TMES[ISR])</f>
        <v>0</v>
      </c>
      <c r="Q996" s="40">
        <f>_xlfn.XLOOKUP(Tabla20[[#This Row],[COD]],TMES[COD],TMES[SFS])</f>
        <v>798</v>
      </c>
      <c r="R996" s="40">
        <f>_xlfn.XLOOKUP(Tabla20[[#This Row],[COD]],TMES[COD],TMES[AFP])</f>
        <v>753.38</v>
      </c>
      <c r="S996" s="40">
        <f>Tabla20[[#This Row],[sbruto]]-SUM(Tabla20[[#This Row],[ISR]:[AFP]])-Tabla20[[#This Row],[sneto]]</f>
        <v>19666.66</v>
      </c>
      <c r="T996" s="40">
        <f>_xlfn.XLOOKUP(Tabla20[[#This Row],[COD]],TMES[COD],TMES[sneto])</f>
        <v>5031.96</v>
      </c>
      <c r="U996" s="28" t="str">
        <f>_xlfn.XLOOKUP(Tabla20[[#This Row],[cedula]],Tabla11[Numero Documento],Tabla11[GEN])</f>
        <v>F</v>
      </c>
      <c r="V996" s="29" t="str">
        <f>_xlfn.XLOOKUP(Tabla20[[#This Row],[cedula]],TMODELO[Numero Documento],TMODELO[Lugar Funciones Codigo])</f>
        <v>01.83.03.04</v>
      </c>
    </row>
    <row r="997" spans="1:22" hidden="1">
      <c r="A997" s="38" t="s">
        <v>3052</v>
      </c>
      <c r="B997" s="38" t="s">
        <v>11</v>
      </c>
      <c r="C997" s="38" t="s">
        <v>3091</v>
      </c>
      <c r="D997" s="38" t="str">
        <f>Tabla20[[#This Row],[cedula]]&amp;Tabla20[[#This Row],[ctapresup]]</f>
        <v>001040830352.1.1.1.01</v>
      </c>
      <c r="E997" s="38" t="s">
        <v>1474</v>
      </c>
      <c r="F997" s="38" t="str">
        <f>_xlfn.XLOOKUP(Tabla20[[#This Row],[cedula]],TMODELO[Numero Documento],TMODELO[Empleado])</f>
        <v>MIGUELINA RAMONA GONZALEZ RIVERA DE SOSA</v>
      </c>
      <c r="G997" s="38" t="str">
        <f>_xlfn.XLOOKUP(Tabla20[[#This Row],[cedula]],TMODELO[Numero Documento],TMODELO[Cargo])</f>
        <v>SECRETARIA</v>
      </c>
      <c r="H997" s="38" t="str">
        <f>_xlfn.XLOOKUP(Tabla20[[#This Row],[cedula]],TMODELO[Numero Documento],TMODELO[Lugar Funciones])</f>
        <v>DIRECCION GENERAL DE MUSEOS</v>
      </c>
      <c r="I997" s="45" t="str">
        <f>_xlfn.XLOOKUP(Tabla20[[#This Row],[cedula]],TCARRERA[CEDULA],TCARRERA[CATEGORIA DEL SERVIDOR],"")</f>
        <v>CARRERA ADMINISTRATIVA</v>
      </c>
      <c r="J997" s="45" t="str">
        <f>Tabla20[[#This Row],[TIPO]]</f>
        <v>FIJO</v>
      </c>
      <c r="K99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97" s="24" t="str">
        <f>IF(Tabla20[[#This Row],[CARRERA]]="CARRERA ADMINISTRATIVA",Tabla20[[#This Row],[CARRERA]],Tabla20[[#This Row],[STATUS]])</f>
        <v>CARRERA ADMINISTRATIVA</v>
      </c>
      <c r="M997" s="35" t="str">
        <f>IF(Tabla20[[#This Row],[TIPO]]="Temporales",_xlfn.XLOOKUP(Tabla20[[#This Row],[NOMBRE Y APELLIDO]],TFECHAS[NOMBRE Y APELLIDO],TFECHAS[DESDE]),"")</f>
        <v/>
      </c>
      <c r="N997" s="35" t="str">
        <f>IF(Tabla20[[#This Row],[TIPO]]="Temporales",_xlfn.XLOOKUP(Tabla20[[#This Row],[NOMBRE Y APELLIDO]],TFECHAS[NOMBRE Y APELLIDO],TFECHAS[HASTA]),"")</f>
        <v/>
      </c>
      <c r="O997" s="39">
        <f>_xlfn.XLOOKUP(Tabla20[[#This Row],[COD]],TMES[COD],TMES[sbruto])</f>
        <v>26250</v>
      </c>
      <c r="P997" s="44">
        <f>_xlfn.XLOOKUP(Tabla20[[#This Row],[COD]],TMES[COD],TMES[ISR])</f>
        <v>0</v>
      </c>
      <c r="Q997" s="40">
        <f>_xlfn.XLOOKUP(Tabla20[[#This Row],[COD]],TMES[COD],TMES[SFS])</f>
        <v>798</v>
      </c>
      <c r="R997" s="40">
        <f>_xlfn.XLOOKUP(Tabla20[[#This Row],[COD]],TMES[COD],TMES[AFP])</f>
        <v>753.38</v>
      </c>
      <c r="S997" s="40">
        <f>Tabla20[[#This Row],[sbruto]]-SUM(Tabla20[[#This Row],[ISR]:[AFP]])-Tabla20[[#This Row],[sneto]]</f>
        <v>10329.999999999998</v>
      </c>
      <c r="T997" s="40">
        <f>_xlfn.XLOOKUP(Tabla20[[#This Row],[COD]],TMES[COD],TMES[sneto])</f>
        <v>14368.62</v>
      </c>
      <c r="U997" s="28" t="str">
        <f>_xlfn.XLOOKUP(Tabla20[[#This Row],[cedula]],Tabla11[Numero Documento],Tabla11[GEN])</f>
        <v>F</v>
      </c>
      <c r="V997" s="29" t="str">
        <f>_xlfn.XLOOKUP(Tabla20[[#This Row],[cedula]],TMODELO[Numero Documento],TMODELO[Lugar Funciones Codigo])</f>
        <v>01.83.03.04</v>
      </c>
    </row>
    <row r="998" spans="1:22" hidden="1">
      <c r="A998" s="38" t="s">
        <v>3052</v>
      </c>
      <c r="B998" s="38" t="s">
        <v>11</v>
      </c>
      <c r="C998" s="38" t="s">
        <v>3091</v>
      </c>
      <c r="D998" s="38" t="str">
        <f>Tabla20[[#This Row],[cedula]]&amp;Tabla20[[#This Row],[ctapresup]]</f>
        <v>001123511192.1.1.1.01</v>
      </c>
      <c r="E998" s="38" t="s">
        <v>1488</v>
      </c>
      <c r="F998" s="38" t="str">
        <f>_xlfn.XLOOKUP(Tabla20[[#This Row],[cedula]],TMODELO[Numero Documento],TMODELO[Empleado])</f>
        <v>RAMONA FRANCISCA RODRIGUEZ DE LEON</v>
      </c>
      <c r="G998" s="38" t="str">
        <f>_xlfn.XLOOKUP(Tabla20[[#This Row],[cedula]],TMODELO[Numero Documento],TMODELO[Cargo])</f>
        <v>ENC. DPTO. DE CONTABILIDAD</v>
      </c>
      <c r="H998" s="38" t="str">
        <f>_xlfn.XLOOKUP(Tabla20[[#This Row],[cedula]],TMODELO[Numero Documento],TMODELO[Lugar Funciones])</f>
        <v>DIRECCION GENERAL DE MUSEOS</v>
      </c>
      <c r="I998" s="45" t="str">
        <f>_xlfn.XLOOKUP(Tabla20[[#This Row],[cedula]],TCARRERA[CEDULA],TCARRERA[CATEGORIA DEL SERVIDOR],"")</f>
        <v>CARRERA ADMINISTRATIVA</v>
      </c>
      <c r="J998" s="45" t="str">
        <f>Tabla20[[#This Row],[TIPO]]</f>
        <v>FIJO</v>
      </c>
      <c r="K99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8" s="24" t="str">
        <f>IF(Tabla20[[#This Row],[CARRERA]]="CARRERA ADMINISTRATIVA",Tabla20[[#This Row],[CARRERA]],Tabla20[[#This Row],[STATUS]])</f>
        <v>CARRERA ADMINISTRATIVA</v>
      </c>
      <c r="M998" s="35" t="str">
        <f>IF(Tabla20[[#This Row],[TIPO]]="Temporales",_xlfn.XLOOKUP(Tabla20[[#This Row],[NOMBRE Y APELLIDO]],TFECHAS[NOMBRE Y APELLIDO],TFECHAS[DESDE]),"")</f>
        <v/>
      </c>
      <c r="N998" s="35" t="str">
        <f>IF(Tabla20[[#This Row],[TIPO]]="Temporales",_xlfn.XLOOKUP(Tabla20[[#This Row],[NOMBRE Y APELLIDO]],TFECHAS[NOMBRE Y APELLIDO],TFECHAS[HASTA]),"")</f>
        <v/>
      </c>
      <c r="O998" s="39">
        <f>_xlfn.XLOOKUP(Tabla20[[#This Row],[COD]],TMES[COD],TMES[sbruto])</f>
        <v>26250</v>
      </c>
      <c r="P998" s="44">
        <f>_xlfn.XLOOKUP(Tabla20[[#This Row],[COD]],TMES[COD],TMES[ISR])</f>
        <v>0</v>
      </c>
      <c r="Q998" s="40">
        <f>_xlfn.XLOOKUP(Tabla20[[#This Row],[COD]],TMES[COD],TMES[SFS])</f>
        <v>798</v>
      </c>
      <c r="R998" s="40">
        <f>_xlfn.XLOOKUP(Tabla20[[#This Row],[COD]],TMES[COD],TMES[AFP])</f>
        <v>753.38</v>
      </c>
      <c r="S998" s="40">
        <f>Tabla20[[#This Row],[sbruto]]-SUM(Tabla20[[#This Row],[ISR]:[AFP]])-Tabla20[[#This Row],[sneto]]</f>
        <v>18794.53</v>
      </c>
      <c r="T998" s="40">
        <f>_xlfn.XLOOKUP(Tabla20[[#This Row],[COD]],TMES[COD],TMES[sneto])</f>
        <v>5904.09</v>
      </c>
      <c r="U998" s="28" t="str">
        <f>_xlfn.XLOOKUP(Tabla20[[#This Row],[cedula]],Tabla11[Numero Documento],Tabla11[GEN])</f>
        <v>F</v>
      </c>
      <c r="V998" s="29" t="str">
        <f>_xlfn.XLOOKUP(Tabla20[[#This Row],[cedula]],TMODELO[Numero Documento],TMODELO[Lugar Funciones Codigo])</f>
        <v>01.83.03.04</v>
      </c>
    </row>
    <row r="999" spans="1:22" hidden="1">
      <c r="A999" s="38" t="s">
        <v>3052</v>
      </c>
      <c r="B999" s="38" t="s">
        <v>11</v>
      </c>
      <c r="C999" s="38" t="s">
        <v>3091</v>
      </c>
      <c r="D999" s="38" t="str">
        <f>Tabla20[[#This Row],[cedula]]&amp;Tabla20[[#This Row],[ctapresup]]</f>
        <v>038001779942.1.1.1.01</v>
      </c>
      <c r="E999" s="38" t="s">
        <v>2498</v>
      </c>
      <c r="F999" s="38" t="str">
        <f>_xlfn.XLOOKUP(Tabla20[[#This Row],[cedula]],TMODELO[Numero Documento],TMODELO[Empleado])</f>
        <v>SAIRA MOLINA PADILLA</v>
      </c>
      <c r="G999" s="38" t="str">
        <f>_xlfn.XLOOKUP(Tabla20[[#This Row],[cedula]],TMODELO[Numero Documento],TMODELO[Cargo])</f>
        <v>CAJERO (A)</v>
      </c>
      <c r="H999" s="38" t="str">
        <f>_xlfn.XLOOKUP(Tabla20[[#This Row],[cedula]],TMODELO[Numero Documento],TMODELO[Lugar Funciones])</f>
        <v>DIRECCION GENERAL DE MUSEOS</v>
      </c>
      <c r="I999" s="45" t="str">
        <f>_xlfn.XLOOKUP(Tabla20[[#This Row],[cedula]],TCARRERA[CEDULA],TCARRERA[CATEGORIA DEL SERVIDOR],"")</f>
        <v/>
      </c>
      <c r="J999" s="45" t="str">
        <f>Tabla20[[#This Row],[TIPO]]</f>
        <v>FIJO</v>
      </c>
      <c r="K99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99" s="24" t="str">
        <f>IF(Tabla20[[#This Row],[CARRERA]]="CARRERA ADMINISTRATIVA",Tabla20[[#This Row],[CARRERA]],Tabla20[[#This Row],[STATUS]])</f>
        <v>ESTATUTO SIMPLIFICADO</v>
      </c>
      <c r="M999" s="35" t="str">
        <f>IF(Tabla20[[#This Row],[TIPO]]="Temporales",_xlfn.XLOOKUP(Tabla20[[#This Row],[NOMBRE Y APELLIDO]],TFECHAS[NOMBRE Y APELLIDO],TFECHAS[DESDE]),"")</f>
        <v/>
      </c>
      <c r="N999" s="35" t="str">
        <f>IF(Tabla20[[#This Row],[TIPO]]="Temporales",_xlfn.XLOOKUP(Tabla20[[#This Row],[NOMBRE Y APELLIDO]],TFECHAS[NOMBRE Y APELLIDO],TFECHAS[HASTA]),"")</f>
        <v/>
      </c>
      <c r="O999" s="39">
        <f>_xlfn.XLOOKUP(Tabla20[[#This Row],[COD]],TMES[COD],TMES[sbruto])</f>
        <v>26250</v>
      </c>
      <c r="P999" s="41">
        <f>_xlfn.XLOOKUP(Tabla20[[#This Row],[COD]],TMES[COD],TMES[ISR])</f>
        <v>0</v>
      </c>
      <c r="Q999" s="40">
        <f>_xlfn.XLOOKUP(Tabla20[[#This Row],[COD]],TMES[COD],TMES[SFS])</f>
        <v>798</v>
      </c>
      <c r="R999" s="40">
        <f>_xlfn.XLOOKUP(Tabla20[[#This Row],[COD]],TMES[COD],TMES[AFP])</f>
        <v>753.38</v>
      </c>
      <c r="S999" s="40">
        <f>Tabla20[[#This Row],[sbruto]]-SUM(Tabla20[[#This Row],[ISR]:[AFP]])-Tabla20[[#This Row],[sneto]]</f>
        <v>1837.4500000000007</v>
      </c>
      <c r="T999" s="40">
        <f>_xlfn.XLOOKUP(Tabla20[[#This Row],[COD]],TMES[COD],TMES[sneto])</f>
        <v>22861.17</v>
      </c>
      <c r="U999" s="28" t="str">
        <f>_xlfn.XLOOKUP(Tabla20[[#This Row],[cedula]],Tabla11[Numero Documento],Tabla11[GEN])</f>
        <v>F</v>
      </c>
      <c r="V999" s="29" t="str">
        <f>_xlfn.XLOOKUP(Tabla20[[#This Row],[cedula]],TMODELO[Numero Documento],TMODELO[Lugar Funciones Codigo])</f>
        <v>01.83.03.04</v>
      </c>
    </row>
    <row r="1000" spans="1:22" hidden="1">
      <c r="A1000" s="38" t="s">
        <v>3052</v>
      </c>
      <c r="B1000" s="38" t="s">
        <v>11</v>
      </c>
      <c r="C1000" s="38" t="s">
        <v>3091</v>
      </c>
      <c r="D1000" s="38" t="str">
        <f>Tabla20[[#This Row],[cedula]]&amp;Tabla20[[#This Row],[ctapresup]]</f>
        <v>001000401202.1.1.1.01</v>
      </c>
      <c r="E1000" s="38" t="s">
        <v>2517</v>
      </c>
      <c r="F1000" s="38" t="str">
        <f>_xlfn.XLOOKUP(Tabla20[[#This Row],[cedula]],TMODELO[Numero Documento],TMODELO[Empleado])</f>
        <v>VICTOR RAMON AVILA SUERO</v>
      </c>
      <c r="G1000" s="38" t="str">
        <f>_xlfn.XLOOKUP(Tabla20[[#This Row],[cedula]],TMODELO[Numero Documento],TMODELO[Cargo])</f>
        <v>INVESTIGADORA</v>
      </c>
      <c r="H1000" s="38" t="str">
        <f>_xlfn.XLOOKUP(Tabla20[[#This Row],[cedula]],TMODELO[Numero Documento],TMODELO[Lugar Funciones])</f>
        <v>DIRECCION GENERAL DE MUSEOS</v>
      </c>
      <c r="I1000" s="45" t="str">
        <f>_xlfn.XLOOKUP(Tabla20[[#This Row],[cedula]],TCARRERA[CEDULA],TCARRERA[CATEGORIA DEL SERVIDOR],"")</f>
        <v/>
      </c>
      <c r="J1000" s="45" t="str">
        <f>Tabla20[[#This Row],[TIPO]]</f>
        <v>FIJO</v>
      </c>
      <c r="K100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0" s="24" t="str">
        <f>IF(Tabla20[[#This Row],[CARRERA]]="CARRERA ADMINISTRATIVA",Tabla20[[#This Row],[CARRERA]],Tabla20[[#This Row],[STATUS]])</f>
        <v>FIJO</v>
      </c>
      <c r="M1000" s="35" t="str">
        <f>IF(Tabla20[[#This Row],[TIPO]]="Temporales",_xlfn.XLOOKUP(Tabla20[[#This Row],[NOMBRE Y APELLIDO]],TFECHAS[NOMBRE Y APELLIDO],TFECHAS[DESDE]),"")</f>
        <v/>
      </c>
      <c r="N1000" s="35" t="str">
        <f>IF(Tabla20[[#This Row],[TIPO]]="Temporales",_xlfn.XLOOKUP(Tabla20[[#This Row],[NOMBRE Y APELLIDO]],TFECHAS[NOMBRE Y APELLIDO],TFECHAS[HASTA]),"")</f>
        <v/>
      </c>
      <c r="O1000" s="39">
        <f>_xlfn.XLOOKUP(Tabla20[[#This Row],[COD]],TMES[COD],TMES[sbruto])</f>
        <v>26250</v>
      </c>
      <c r="P1000" s="44">
        <f>_xlfn.XLOOKUP(Tabla20[[#This Row],[COD]],TMES[COD],TMES[ISR])</f>
        <v>0</v>
      </c>
      <c r="Q1000" s="40">
        <f>_xlfn.XLOOKUP(Tabla20[[#This Row],[COD]],TMES[COD],TMES[SFS])</f>
        <v>798</v>
      </c>
      <c r="R1000" s="40">
        <f>_xlfn.XLOOKUP(Tabla20[[#This Row],[COD]],TMES[COD],TMES[AFP])</f>
        <v>753.38</v>
      </c>
      <c r="S1000" s="40">
        <f>Tabla20[[#This Row],[sbruto]]-SUM(Tabla20[[#This Row],[ISR]:[AFP]])-Tabla20[[#This Row],[sneto]]</f>
        <v>25</v>
      </c>
      <c r="T1000" s="40">
        <f>_xlfn.XLOOKUP(Tabla20[[#This Row],[COD]],TMES[COD],TMES[sneto])</f>
        <v>24673.62</v>
      </c>
      <c r="U1000" s="28" t="str">
        <f>_xlfn.XLOOKUP(Tabla20[[#This Row],[cedula]],Tabla11[Numero Documento],Tabla11[GEN])</f>
        <v>M</v>
      </c>
      <c r="V1000" s="29" t="str">
        <f>_xlfn.XLOOKUP(Tabla20[[#This Row],[cedula]],TMODELO[Numero Documento],TMODELO[Lugar Funciones Codigo])</f>
        <v>01.83.03.04</v>
      </c>
    </row>
    <row r="1001" spans="1:22" hidden="1">
      <c r="A1001" s="38" t="s">
        <v>3052</v>
      </c>
      <c r="B1001" s="38" t="s">
        <v>11</v>
      </c>
      <c r="C1001" s="38" t="s">
        <v>3091</v>
      </c>
      <c r="D1001" s="38" t="str">
        <f>Tabla20[[#This Row],[cedula]]&amp;Tabla20[[#This Row],[ctapresup]]</f>
        <v>001057561912.1.1.1.01</v>
      </c>
      <c r="E1001" s="38" t="s">
        <v>1389</v>
      </c>
      <c r="F1001" s="38" t="str">
        <f>_xlfn.XLOOKUP(Tabla20[[#This Row],[cedula]],TMODELO[Numero Documento],TMODELO[Empleado])</f>
        <v>ADA RAMONA PEREZ ROJAS DE VILLAVIZAR</v>
      </c>
      <c r="G1001" s="38" t="str">
        <f>_xlfn.XLOOKUP(Tabla20[[#This Row],[cedula]],TMODELO[Numero Documento],TMODELO[Cargo])</f>
        <v>ENC. DE ARCHIVO Y CORRESP.</v>
      </c>
      <c r="H1001" s="38" t="str">
        <f>_xlfn.XLOOKUP(Tabla20[[#This Row],[cedula]],TMODELO[Numero Documento],TMODELO[Lugar Funciones])</f>
        <v>DIRECCION GENERAL DE MUSEOS</v>
      </c>
      <c r="I1001" s="45" t="str">
        <f>_xlfn.XLOOKUP(Tabla20[[#This Row],[cedula]],TCARRERA[CEDULA],TCARRERA[CATEGORIA DEL SERVIDOR],"")</f>
        <v>CARRERA ADMINISTRATIVA</v>
      </c>
      <c r="J1001" s="45" t="str">
        <f>Tabla20[[#This Row],[TIPO]]</f>
        <v>FIJO</v>
      </c>
      <c r="K1001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001" s="24" t="str">
        <f>IF(Tabla20[[#This Row],[CARRERA]]="CARRERA ADMINISTRATIVA",Tabla20[[#This Row],[CARRERA]],Tabla20[[#This Row],[STATUS]])</f>
        <v>CARRERA ADMINISTRATIVA</v>
      </c>
      <c r="M1001" s="35" t="str">
        <f>IF(Tabla20[[#This Row],[TIPO]]="Temporales",_xlfn.XLOOKUP(Tabla20[[#This Row],[NOMBRE Y APELLIDO]],TFECHAS[NOMBRE Y APELLIDO],TFECHAS[DESDE]),"")</f>
        <v/>
      </c>
      <c r="N1001" s="35" t="str">
        <f>IF(Tabla20[[#This Row],[TIPO]]="Temporales",_xlfn.XLOOKUP(Tabla20[[#This Row],[NOMBRE Y APELLIDO]],TFECHAS[NOMBRE Y APELLIDO],TFECHAS[HASTA]),"")</f>
        <v/>
      </c>
      <c r="O1001" s="39">
        <f>_xlfn.XLOOKUP(Tabla20[[#This Row],[COD]],TMES[COD],TMES[sbruto])</f>
        <v>25000</v>
      </c>
      <c r="P1001" s="42">
        <f>_xlfn.XLOOKUP(Tabla20[[#This Row],[COD]],TMES[COD],TMES[ISR])</f>
        <v>0</v>
      </c>
      <c r="Q1001" s="40">
        <f>_xlfn.XLOOKUP(Tabla20[[#This Row],[COD]],TMES[COD],TMES[SFS])</f>
        <v>760</v>
      </c>
      <c r="R1001" s="40">
        <f>_xlfn.XLOOKUP(Tabla20[[#This Row],[COD]],TMES[COD],TMES[AFP])</f>
        <v>717.5</v>
      </c>
      <c r="S1001" s="40">
        <f>Tabla20[[#This Row],[sbruto]]-SUM(Tabla20[[#This Row],[ISR]:[AFP]])-Tabla20[[#This Row],[sneto]]</f>
        <v>11658.13</v>
      </c>
      <c r="T1001" s="40">
        <f>_xlfn.XLOOKUP(Tabla20[[#This Row],[COD]],TMES[COD],TMES[sneto])</f>
        <v>11864.37</v>
      </c>
      <c r="U1001" s="28" t="str">
        <f>_xlfn.XLOOKUP(Tabla20[[#This Row],[cedula]],Tabla11[Numero Documento],Tabla11[GEN])</f>
        <v>F</v>
      </c>
      <c r="V1001" s="29" t="str">
        <f>_xlfn.XLOOKUP(Tabla20[[#This Row],[cedula]],TMODELO[Numero Documento],TMODELO[Lugar Funciones Codigo])</f>
        <v>01.83.03.04</v>
      </c>
    </row>
    <row r="1002" spans="1:22" hidden="1">
      <c r="A1002" s="38" t="s">
        <v>3052</v>
      </c>
      <c r="B1002" s="38" t="s">
        <v>11</v>
      </c>
      <c r="C1002" s="38" t="s">
        <v>3091</v>
      </c>
      <c r="D1002" s="38" t="str">
        <f>Tabla20[[#This Row],[cedula]]&amp;Tabla20[[#This Row],[ctapresup]]</f>
        <v>001065373762.1.1.1.01</v>
      </c>
      <c r="E1002" s="38" t="s">
        <v>2290</v>
      </c>
      <c r="F1002" s="38" t="str">
        <f>_xlfn.XLOOKUP(Tabla20[[#This Row],[cedula]],TMODELO[Numero Documento],TMODELO[Empleado])</f>
        <v>AGUSTIN GUZMAN PEREZ</v>
      </c>
      <c r="G1002" s="38" t="str">
        <f>_xlfn.XLOOKUP(Tabla20[[#This Row],[cedula]],TMODELO[Numero Documento],TMODELO[Cargo])</f>
        <v>VIGILANTE DE SALA</v>
      </c>
      <c r="H1002" s="38" t="str">
        <f>_xlfn.XLOOKUP(Tabla20[[#This Row],[cedula]],TMODELO[Numero Documento],TMODELO[Lugar Funciones])</f>
        <v>DIRECCION GENERAL DE MUSEOS</v>
      </c>
      <c r="I1002" s="45" t="str">
        <f>_xlfn.XLOOKUP(Tabla20[[#This Row],[cedula]],TCARRERA[CEDULA],TCARRERA[CATEGORIA DEL SERVIDOR],"")</f>
        <v/>
      </c>
      <c r="J1002" s="45" t="str">
        <f>Tabla20[[#This Row],[TIPO]]</f>
        <v>FIJO</v>
      </c>
      <c r="K100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2" s="24" t="str">
        <f>IF(Tabla20[[#This Row],[CARRERA]]="CARRERA ADMINISTRATIVA",Tabla20[[#This Row],[CARRERA]],Tabla20[[#This Row],[STATUS]])</f>
        <v>FIJO</v>
      </c>
      <c r="M1002" s="35" t="str">
        <f>IF(Tabla20[[#This Row],[TIPO]]="Temporales",_xlfn.XLOOKUP(Tabla20[[#This Row],[NOMBRE Y APELLIDO]],TFECHAS[NOMBRE Y APELLIDO],TFECHAS[DESDE]),"")</f>
        <v/>
      </c>
      <c r="N1002" s="35" t="str">
        <f>IF(Tabla20[[#This Row],[TIPO]]="Temporales",_xlfn.XLOOKUP(Tabla20[[#This Row],[NOMBRE Y APELLIDO]],TFECHAS[NOMBRE Y APELLIDO],TFECHAS[HASTA]),"")</f>
        <v/>
      </c>
      <c r="O1002" s="39">
        <f>_xlfn.XLOOKUP(Tabla20[[#This Row],[COD]],TMES[COD],TMES[sbruto])</f>
        <v>25000</v>
      </c>
      <c r="P1002" s="41">
        <f>_xlfn.XLOOKUP(Tabla20[[#This Row],[COD]],TMES[COD],TMES[ISR])</f>
        <v>0</v>
      </c>
      <c r="Q1002" s="40">
        <f>_xlfn.XLOOKUP(Tabla20[[#This Row],[COD]],TMES[COD],TMES[SFS])</f>
        <v>760</v>
      </c>
      <c r="R1002" s="40">
        <f>_xlfn.XLOOKUP(Tabla20[[#This Row],[COD]],TMES[COD],TMES[AFP])</f>
        <v>717.5</v>
      </c>
      <c r="S1002" s="40">
        <f>Tabla20[[#This Row],[sbruto]]-SUM(Tabla20[[#This Row],[ISR]:[AFP]])-Tabla20[[#This Row],[sneto]]</f>
        <v>25</v>
      </c>
      <c r="T1002" s="40">
        <f>_xlfn.XLOOKUP(Tabla20[[#This Row],[COD]],TMES[COD],TMES[sneto])</f>
        <v>23497.5</v>
      </c>
      <c r="U1002" s="28" t="str">
        <f>_xlfn.XLOOKUP(Tabla20[[#This Row],[cedula]],Tabla11[Numero Documento],Tabla11[GEN])</f>
        <v>M</v>
      </c>
      <c r="V1002" s="29" t="str">
        <f>_xlfn.XLOOKUP(Tabla20[[#This Row],[cedula]],TMODELO[Numero Documento],TMODELO[Lugar Funciones Codigo])</f>
        <v>01.83.03.04</v>
      </c>
    </row>
    <row r="1003" spans="1:22" hidden="1">
      <c r="A1003" s="38" t="s">
        <v>3052</v>
      </c>
      <c r="B1003" s="38" t="s">
        <v>11</v>
      </c>
      <c r="C1003" s="38" t="s">
        <v>3091</v>
      </c>
      <c r="D1003" s="38" t="str">
        <f>Tabla20[[#This Row],[cedula]]&amp;Tabla20[[#This Row],[ctapresup]]</f>
        <v>402127201932.1.1.1.01</v>
      </c>
      <c r="E1003" s="38" t="s">
        <v>3332</v>
      </c>
      <c r="F1003" s="38" t="str">
        <f>_xlfn.XLOOKUP(Tabla20[[#This Row],[cedula]],TMODELO[Numero Documento],TMODELO[Empleado])</f>
        <v>AILYN SALCEDO SIERRA</v>
      </c>
      <c r="G1003" s="38" t="str">
        <f>_xlfn.XLOOKUP(Tabla20[[#This Row],[cedula]],TMODELO[Numero Documento],TMODELO[Cargo])</f>
        <v>AUXILIAR ADMINISTRATIVO (A)</v>
      </c>
      <c r="H1003" s="38" t="str">
        <f>_xlfn.XLOOKUP(Tabla20[[#This Row],[cedula]],TMODELO[Numero Documento],TMODELO[Lugar Funciones])</f>
        <v>DIRECCION GENERAL DE MUSEOS</v>
      </c>
      <c r="I1003" s="45" t="str">
        <f>_xlfn.XLOOKUP(Tabla20[[#This Row],[cedula]],TCARRERA[CEDULA],TCARRERA[CATEGORIA DEL SERVIDOR],"")</f>
        <v/>
      </c>
      <c r="J1003" s="45" t="str">
        <f>Tabla20[[#This Row],[TIPO]]</f>
        <v>FIJO</v>
      </c>
      <c r="K100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3" s="24" t="str">
        <f>IF(Tabla20[[#This Row],[CARRERA]]="CARRERA ADMINISTRATIVA",Tabla20[[#This Row],[CARRERA]],Tabla20[[#This Row],[STATUS]])</f>
        <v>FIJO</v>
      </c>
      <c r="M1003" s="35" t="str">
        <f>IF(Tabla20[[#This Row],[TIPO]]="Temporales",_xlfn.XLOOKUP(Tabla20[[#This Row],[NOMBRE Y APELLIDO]],TFECHAS[NOMBRE Y APELLIDO],TFECHAS[DESDE]),"")</f>
        <v/>
      </c>
      <c r="N1003" s="35" t="str">
        <f>IF(Tabla20[[#This Row],[TIPO]]="Temporales",_xlfn.XLOOKUP(Tabla20[[#This Row],[NOMBRE Y APELLIDO]],TFECHAS[NOMBRE Y APELLIDO],TFECHAS[HASTA]),"")</f>
        <v/>
      </c>
      <c r="O1003" s="39">
        <f>_xlfn.XLOOKUP(Tabla20[[#This Row],[COD]],TMES[COD],TMES[sbruto])</f>
        <v>25000</v>
      </c>
      <c r="P1003" s="44">
        <f>_xlfn.XLOOKUP(Tabla20[[#This Row],[COD]],TMES[COD],TMES[ISR])</f>
        <v>0</v>
      </c>
      <c r="Q1003" s="40">
        <f>_xlfn.XLOOKUP(Tabla20[[#This Row],[COD]],TMES[COD],TMES[SFS])</f>
        <v>760</v>
      </c>
      <c r="R1003" s="40">
        <f>_xlfn.XLOOKUP(Tabla20[[#This Row],[COD]],TMES[COD],TMES[AFP])</f>
        <v>717.5</v>
      </c>
      <c r="S1003" s="40">
        <f>Tabla20[[#This Row],[sbruto]]-SUM(Tabla20[[#This Row],[ISR]:[AFP]])-Tabla20[[#This Row],[sneto]]</f>
        <v>25</v>
      </c>
      <c r="T1003" s="40">
        <f>_xlfn.XLOOKUP(Tabla20[[#This Row],[COD]],TMES[COD],TMES[sneto])</f>
        <v>23497.5</v>
      </c>
      <c r="U1003" s="28" t="str">
        <f>_xlfn.XLOOKUP(Tabla20[[#This Row],[cedula]],Tabla11[Numero Documento],Tabla11[GEN])</f>
        <v>F</v>
      </c>
      <c r="V1003" s="29" t="str">
        <f>_xlfn.XLOOKUP(Tabla20[[#This Row],[cedula]],TMODELO[Numero Documento],TMODELO[Lugar Funciones Codigo])</f>
        <v>01.83.03.04</v>
      </c>
    </row>
    <row r="1004" spans="1:22" hidden="1">
      <c r="A1004" s="38" t="s">
        <v>3052</v>
      </c>
      <c r="B1004" s="38" t="s">
        <v>11</v>
      </c>
      <c r="C1004" s="38" t="s">
        <v>3091</v>
      </c>
      <c r="D1004" s="38" t="str">
        <f>Tabla20[[#This Row],[cedula]]&amp;Tabla20[[#This Row],[ctapresup]]</f>
        <v>001023736692.1.1.1.01</v>
      </c>
      <c r="E1004" s="38" t="s">
        <v>1391</v>
      </c>
      <c r="F1004" s="38" t="str">
        <f>_xlfn.XLOOKUP(Tabla20[[#This Row],[cedula]],TMODELO[Numero Documento],TMODELO[Empleado])</f>
        <v>ALBANIA GONZALEZ RUIZ</v>
      </c>
      <c r="G1004" s="38" t="str">
        <f>_xlfn.XLOOKUP(Tabla20[[#This Row],[cedula]],TMODELO[Numero Documento],TMODELO[Cargo])</f>
        <v>SECRETARIA MUSEOS</v>
      </c>
      <c r="H1004" s="38" t="str">
        <f>_xlfn.XLOOKUP(Tabla20[[#This Row],[cedula]],TMODELO[Numero Documento],TMODELO[Lugar Funciones])</f>
        <v>DIRECCION GENERAL DE MUSEOS</v>
      </c>
      <c r="I1004" s="45" t="str">
        <f>_xlfn.XLOOKUP(Tabla20[[#This Row],[cedula]],TCARRERA[CEDULA],TCARRERA[CATEGORIA DEL SERVIDOR],"")</f>
        <v>CARRERA ADMINISTRATIVA</v>
      </c>
      <c r="J1004" s="45" t="str">
        <f>Tabla20[[#This Row],[TIPO]]</f>
        <v>FIJO</v>
      </c>
      <c r="K1004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004" s="24" t="str">
        <f>IF(Tabla20[[#This Row],[CARRERA]]="CARRERA ADMINISTRATIVA",Tabla20[[#This Row],[CARRERA]],Tabla20[[#This Row],[STATUS]])</f>
        <v>CARRERA ADMINISTRATIVA</v>
      </c>
      <c r="M1004" s="35" t="str">
        <f>IF(Tabla20[[#This Row],[TIPO]]="Temporales",_xlfn.XLOOKUP(Tabla20[[#This Row],[NOMBRE Y APELLIDO]],TFECHAS[NOMBRE Y APELLIDO],TFECHAS[DESDE]),"")</f>
        <v/>
      </c>
      <c r="N1004" s="35" t="str">
        <f>IF(Tabla20[[#This Row],[TIPO]]="Temporales",_xlfn.XLOOKUP(Tabla20[[#This Row],[NOMBRE Y APELLIDO]],TFECHAS[NOMBRE Y APELLIDO],TFECHAS[HASTA]),"")</f>
        <v/>
      </c>
      <c r="O1004" s="39">
        <f>_xlfn.XLOOKUP(Tabla20[[#This Row],[COD]],TMES[COD],TMES[sbruto])</f>
        <v>25000</v>
      </c>
      <c r="P1004" s="44">
        <f>_xlfn.XLOOKUP(Tabla20[[#This Row],[COD]],TMES[COD],TMES[ISR])</f>
        <v>0</v>
      </c>
      <c r="Q1004" s="40">
        <f>_xlfn.XLOOKUP(Tabla20[[#This Row],[COD]],TMES[COD],TMES[SFS])</f>
        <v>760</v>
      </c>
      <c r="R1004" s="40">
        <f>_xlfn.XLOOKUP(Tabla20[[#This Row],[COD]],TMES[COD],TMES[AFP])</f>
        <v>717.5</v>
      </c>
      <c r="S1004" s="40">
        <f>Tabla20[[#This Row],[sbruto]]-SUM(Tabla20[[#This Row],[ISR]:[AFP]])-Tabla20[[#This Row],[sneto]]</f>
        <v>9571.52</v>
      </c>
      <c r="T1004" s="40">
        <f>_xlfn.XLOOKUP(Tabla20[[#This Row],[COD]],TMES[COD],TMES[sneto])</f>
        <v>13950.98</v>
      </c>
      <c r="U1004" s="28" t="str">
        <f>_xlfn.XLOOKUP(Tabla20[[#This Row],[cedula]],Tabla11[Numero Documento],Tabla11[GEN])</f>
        <v>F</v>
      </c>
      <c r="V1004" s="29" t="str">
        <f>_xlfn.XLOOKUP(Tabla20[[#This Row],[cedula]],TMODELO[Numero Documento],TMODELO[Lugar Funciones Codigo])</f>
        <v>01.83.03.04</v>
      </c>
    </row>
    <row r="1005" spans="1:22" hidden="1">
      <c r="A1005" s="38" t="s">
        <v>3052</v>
      </c>
      <c r="B1005" s="38" t="s">
        <v>11</v>
      </c>
      <c r="C1005" s="38" t="s">
        <v>3091</v>
      </c>
      <c r="D1005" s="38" t="str">
        <f>Tabla20[[#This Row],[cedula]]&amp;Tabla20[[#This Row],[ctapresup]]</f>
        <v>001005544012.1.1.1.01</v>
      </c>
      <c r="E1005" s="38" t="s">
        <v>2295</v>
      </c>
      <c r="F1005" s="38" t="str">
        <f>_xlfn.XLOOKUP(Tabla20[[#This Row],[cedula]],TMODELO[Numero Documento],TMODELO[Empleado])</f>
        <v>AMADA SUAZO SANCHEZ</v>
      </c>
      <c r="G1005" s="38" t="str">
        <f>_xlfn.XLOOKUP(Tabla20[[#This Row],[cedula]],TMODELO[Numero Documento],TMODELO[Cargo])</f>
        <v>VIGILANTE DE SALA</v>
      </c>
      <c r="H1005" s="38" t="str">
        <f>_xlfn.XLOOKUP(Tabla20[[#This Row],[cedula]],TMODELO[Numero Documento],TMODELO[Lugar Funciones])</f>
        <v>DIRECCION GENERAL DE MUSEOS</v>
      </c>
      <c r="I1005" s="45" t="str">
        <f>_xlfn.XLOOKUP(Tabla20[[#This Row],[cedula]],TCARRERA[CEDULA],TCARRERA[CATEGORIA DEL SERVIDOR],"")</f>
        <v/>
      </c>
      <c r="J1005" s="45" t="str">
        <f>Tabla20[[#This Row],[TIPO]]</f>
        <v>FIJO</v>
      </c>
      <c r="K100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5" s="24" t="str">
        <f>IF(Tabla20[[#This Row],[CARRERA]]="CARRERA ADMINISTRATIVA",Tabla20[[#This Row],[CARRERA]],Tabla20[[#This Row],[STATUS]])</f>
        <v>FIJO</v>
      </c>
      <c r="M1005" s="35" t="str">
        <f>IF(Tabla20[[#This Row],[TIPO]]="Temporales",_xlfn.XLOOKUP(Tabla20[[#This Row],[NOMBRE Y APELLIDO]],TFECHAS[NOMBRE Y APELLIDO],TFECHAS[DESDE]),"")</f>
        <v/>
      </c>
      <c r="N1005" s="35" t="str">
        <f>IF(Tabla20[[#This Row],[TIPO]]="Temporales",_xlfn.XLOOKUP(Tabla20[[#This Row],[NOMBRE Y APELLIDO]],TFECHAS[NOMBRE Y APELLIDO],TFECHAS[HASTA]),"")</f>
        <v/>
      </c>
      <c r="O1005" s="39">
        <f>_xlfn.XLOOKUP(Tabla20[[#This Row],[COD]],TMES[COD],TMES[sbruto])</f>
        <v>25000</v>
      </c>
      <c r="P1005" s="42">
        <f>_xlfn.XLOOKUP(Tabla20[[#This Row],[COD]],TMES[COD],TMES[ISR])</f>
        <v>0</v>
      </c>
      <c r="Q1005" s="42">
        <f>_xlfn.XLOOKUP(Tabla20[[#This Row],[COD]],TMES[COD],TMES[SFS])</f>
        <v>760</v>
      </c>
      <c r="R1005" s="42">
        <f>_xlfn.XLOOKUP(Tabla20[[#This Row],[COD]],TMES[COD],TMES[AFP])</f>
        <v>717.5</v>
      </c>
      <c r="S1005" s="40">
        <f>Tabla20[[#This Row],[sbruto]]-SUM(Tabla20[[#This Row],[ISR]:[AFP]])-Tabla20[[#This Row],[sneto]]</f>
        <v>3121</v>
      </c>
      <c r="T1005" s="42">
        <f>_xlfn.XLOOKUP(Tabla20[[#This Row],[COD]],TMES[COD],TMES[sneto])</f>
        <v>20401.5</v>
      </c>
      <c r="U1005" s="28" t="str">
        <f>_xlfn.XLOOKUP(Tabla20[[#This Row],[cedula]],Tabla11[Numero Documento],Tabla11[GEN])</f>
        <v>F</v>
      </c>
      <c r="V1005" s="29" t="str">
        <f>_xlfn.XLOOKUP(Tabla20[[#This Row],[cedula]],TMODELO[Numero Documento],TMODELO[Lugar Funciones Codigo])</f>
        <v>01.83.03.04</v>
      </c>
    </row>
    <row r="1006" spans="1:22" hidden="1">
      <c r="A1006" s="38" t="s">
        <v>3052</v>
      </c>
      <c r="B1006" s="38" t="s">
        <v>11</v>
      </c>
      <c r="C1006" s="38" t="s">
        <v>3091</v>
      </c>
      <c r="D1006" s="38" t="str">
        <f>Tabla20[[#This Row],[cedula]]&amp;Tabla20[[#This Row],[ctapresup]]</f>
        <v>001057175322.1.1.1.01</v>
      </c>
      <c r="E1006" s="38" t="s">
        <v>1397</v>
      </c>
      <c r="F1006" s="38" t="str">
        <f>_xlfn.XLOOKUP(Tabla20[[#This Row],[cedula]],TMODELO[Numero Documento],TMODELO[Empleado])</f>
        <v>ANA ESTHER SENCION ARAUJO</v>
      </c>
      <c r="G1006" s="38" t="str">
        <f>_xlfn.XLOOKUP(Tabla20[[#This Row],[cedula]],TMODELO[Numero Documento],TMODELO[Cargo])</f>
        <v>CAJERO (A)</v>
      </c>
      <c r="H1006" s="38" t="str">
        <f>_xlfn.XLOOKUP(Tabla20[[#This Row],[cedula]],TMODELO[Numero Documento],TMODELO[Lugar Funciones])</f>
        <v>DIRECCION GENERAL DE MUSEOS</v>
      </c>
      <c r="I1006" s="45" t="str">
        <f>_xlfn.XLOOKUP(Tabla20[[#This Row],[cedula]],TCARRERA[CEDULA],TCARRERA[CATEGORIA DEL SERVIDOR],"")</f>
        <v>CARRERA ADMINISTRATIVA</v>
      </c>
      <c r="J1006" s="45" t="str">
        <f>Tabla20[[#This Row],[TIPO]]</f>
        <v>FIJO</v>
      </c>
      <c r="K100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06" s="24" t="str">
        <f>IF(Tabla20[[#This Row],[CARRERA]]="CARRERA ADMINISTRATIVA",Tabla20[[#This Row],[CARRERA]],Tabla20[[#This Row],[STATUS]])</f>
        <v>CARRERA ADMINISTRATIVA</v>
      </c>
      <c r="M1006" s="35" t="str">
        <f>IF(Tabla20[[#This Row],[TIPO]]="Temporales",_xlfn.XLOOKUP(Tabla20[[#This Row],[NOMBRE Y APELLIDO]],TFECHAS[NOMBRE Y APELLIDO],TFECHAS[DESDE]),"")</f>
        <v/>
      </c>
      <c r="N1006" s="35" t="str">
        <f>IF(Tabla20[[#This Row],[TIPO]]="Temporales",_xlfn.XLOOKUP(Tabla20[[#This Row],[NOMBRE Y APELLIDO]],TFECHAS[NOMBRE Y APELLIDO],TFECHAS[HASTA]),"")</f>
        <v/>
      </c>
      <c r="O1006" s="39">
        <f>_xlfn.XLOOKUP(Tabla20[[#This Row],[COD]],TMES[COD],TMES[sbruto])</f>
        <v>25000</v>
      </c>
      <c r="P1006" s="44">
        <f>_xlfn.XLOOKUP(Tabla20[[#This Row],[COD]],TMES[COD],TMES[ISR])</f>
        <v>0</v>
      </c>
      <c r="Q1006" s="42">
        <f>_xlfn.XLOOKUP(Tabla20[[#This Row],[COD]],TMES[COD],TMES[SFS])</f>
        <v>760</v>
      </c>
      <c r="R1006" s="42">
        <f>_xlfn.XLOOKUP(Tabla20[[#This Row],[COD]],TMES[COD],TMES[AFP])</f>
        <v>717.5</v>
      </c>
      <c r="S1006" s="40">
        <f>Tabla20[[#This Row],[sbruto]]-SUM(Tabla20[[#This Row],[ISR]:[AFP]])-Tabla20[[#This Row],[sneto]]</f>
        <v>1267</v>
      </c>
      <c r="T1006" s="42">
        <f>_xlfn.XLOOKUP(Tabla20[[#This Row],[COD]],TMES[COD],TMES[sneto])</f>
        <v>22255.5</v>
      </c>
      <c r="U1006" s="28" t="str">
        <f>_xlfn.XLOOKUP(Tabla20[[#This Row],[cedula]],Tabla11[Numero Documento],Tabla11[GEN])</f>
        <v>F</v>
      </c>
      <c r="V1006" s="29" t="str">
        <f>_xlfn.XLOOKUP(Tabla20[[#This Row],[cedula]],TMODELO[Numero Documento],TMODELO[Lugar Funciones Codigo])</f>
        <v>01.83.03.04</v>
      </c>
    </row>
    <row r="1007" spans="1:22" hidden="1">
      <c r="A1007" s="38" t="s">
        <v>3052</v>
      </c>
      <c r="B1007" s="38" t="s">
        <v>11</v>
      </c>
      <c r="C1007" s="38" t="s">
        <v>3091</v>
      </c>
      <c r="D1007" s="38" t="str">
        <f>Tabla20[[#This Row],[cedula]]&amp;Tabla20[[#This Row],[ctapresup]]</f>
        <v>037010558282.1.1.1.01</v>
      </c>
      <c r="E1007" s="38" t="s">
        <v>2300</v>
      </c>
      <c r="F1007" s="38" t="str">
        <f>_xlfn.XLOOKUP(Tabla20[[#This Row],[cedula]],TMODELO[Numero Documento],TMODELO[Empleado])</f>
        <v>ANDRI KALEYMI CID RODRIGUEZ</v>
      </c>
      <c r="G1007" s="38" t="str">
        <f>_xlfn.XLOOKUP(Tabla20[[#This Row],[cedula]],TMODELO[Numero Documento],TMODELO[Cargo])</f>
        <v>GUIA DE MUSEO</v>
      </c>
      <c r="H1007" s="38" t="str">
        <f>_xlfn.XLOOKUP(Tabla20[[#This Row],[cedula]],TMODELO[Numero Documento],TMODELO[Lugar Funciones])</f>
        <v>DIRECCION GENERAL DE MUSEOS</v>
      </c>
      <c r="I1007" s="45" t="str">
        <f>_xlfn.XLOOKUP(Tabla20[[#This Row],[cedula]],TCARRERA[CEDULA],TCARRERA[CATEGORIA DEL SERVIDOR],"")</f>
        <v/>
      </c>
      <c r="J1007" s="45" t="str">
        <f>Tabla20[[#This Row],[TIPO]]</f>
        <v>FIJO</v>
      </c>
      <c r="K100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7" s="24" t="str">
        <f>IF(Tabla20[[#This Row],[CARRERA]]="CARRERA ADMINISTRATIVA",Tabla20[[#This Row],[CARRERA]],Tabla20[[#This Row],[STATUS]])</f>
        <v>FIJO</v>
      </c>
      <c r="M1007" s="35" t="str">
        <f>IF(Tabla20[[#This Row],[TIPO]]="Temporales",_xlfn.XLOOKUP(Tabla20[[#This Row],[NOMBRE Y APELLIDO]],TFECHAS[NOMBRE Y APELLIDO],TFECHAS[DESDE]),"")</f>
        <v/>
      </c>
      <c r="N1007" s="35" t="str">
        <f>IF(Tabla20[[#This Row],[TIPO]]="Temporales",_xlfn.XLOOKUP(Tabla20[[#This Row],[NOMBRE Y APELLIDO]],TFECHAS[NOMBRE Y APELLIDO],TFECHAS[HASTA]),"")</f>
        <v/>
      </c>
      <c r="O1007" s="39">
        <f>_xlfn.XLOOKUP(Tabla20[[#This Row],[COD]],TMES[COD],TMES[sbruto])</f>
        <v>25000</v>
      </c>
      <c r="P1007" s="41">
        <f>_xlfn.XLOOKUP(Tabla20[[#This Row],[COD]],TMES[COD],TMES[ISR])</f>
        <v>0</v>
      </c>
      <c r="Q1007" s="40">
        <f>_xlfn.XLOOKUP(Tabla20[[#This Row],[COD]],TMES[COD],TMES[SFS])</f>
        <v>760</v>
      </c>
      <c r="R1007" s="40">
        <f>_xlfn.XLOOKUP(Tabla20[[#This Row],[COD]],TMES[COD],TMES[AFP])</f>
        <v>717.5</v>
      </c>
      <c r="S1007" s="40">
        <f>Tabla20[[#This Row],[sbruto]]-SUM(Tabla20[[#This Row],[ISR]:[AFP]])-Tabla20[[#This Row],[sneto]]</f>
        <v>25</v>
      </c>
      <c r="T1007" s="40">
        <f>_xlfn.XLOOKUP(Tabla20[[#This Row],[COD]],TMES[COD],TMES[sneto])</f>
        <v>23497.5</v>
      </c>
      <c r="U1007" s="28" t="str">
        <f>_xlfn.XLOOKUP(Tabla20[[#This Row],[cedula]],Tabla11[Numero Documento],Tabla11[GEN])</f>
        <v>F</v>
      </c>
      <c r="V1007" s="29" t="str">
        <f>_xlfn.XLOOKUP(Tabla20[[#This Row],[cedula]],TMODELO[Numero Documento],TMODELO[Lugar Funciones Codigo])</f>
        <v>01.83.03.04</v>
      </c>
    </row>
    <row r="1008" spans="1:22" hidden="1">
      <c r="A1008" s="38" t="s">
        <v>3052</v>
      </c>
      <c r="B1008" s="38" t="s">
        <v>11</v>
      </c>
      <c r="C1008" s="38" t="s">
        <v>3091</v>
      </c>
      <c r="D1008" s="38" t="str">
        <f>Tabla20[[#This Row],[cedula]]&amp;Tabla20[[#This Row],[ctapresup]]</f>
        <v>402007397422.1.1.1.01</v>
      </c>
      <c r="E1008" s="38" t="s">
        <v>2303</v>
      </c>
      <c r="F1008" s="38" t="str">
        <f>_xlfn.XLOOKUP(Tabla20[[#This Row],[cedula]],TMODELO[Numero Documento],TMODELO[Empleado])</f>
        <v>ANNERYS ISABEL ADAMES MARTE</v>
      </c>
      <c r="G1008" s="38" t="str">
        <f>_xlfn.XLOOKUP(Tabla20[[#This Row],[cedula]],TMODELO[Numero Documento],TMODELO[Cargo])</f>
        <v>GUIA DE MUSEO</v>
      </c>
      <c r="H1008" s="38" t="str">
        <f>_xlfn.XLOOKUP(Tabla20[[#This Row],[cedula]],TMODELO[Numero Documento],TMODELO[Lugar Funciones])</f>
        <v>DIRECCION GENERAL DE MUSEOS</v>
      </c>
      <c r="I1008" s="45" t="str">
        <f>_xlfn.XLOOKUP(Tabla20[[#This Row],[cedula]],TCARRERA[CEDULA],TCARRERA[CATEGORIA DEL SERVIDOR],"")</f>
        <v/>
      </c>
      <c r="J1008" s="45" t="str">
        <f>Tabla20[[#This Row],[TIPO]]</f>
        <v>FIJO</v>
      </c>
      <c r="K100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8" s="24" t="str">
        <f>IF(Tabla20[[#This Row],[CARRERA]]="CARRERA ADMINISTRATIVA",Tabla20[[#This Row],[CARRERA]],Tabla20[[#This Row],[STATUS]])</f>
        <v>FIJO</v>
      </c>
      <c r="M1008" s="35" t="str">
        <f>IF(Tabla20[[#This Row],[TIPO]]="Temporales",_xlfn.XLOOKUP(Tabla20[[#This Row],[NOMBRE Y APELLIDO]],TFECHAS[NOMBRE Y APELLIDO],TFECHAS[DESDE]),"")</f>
        <v/>
      </c>
      <c r="N1008" s="35" t="str">
        <f>IF(Tabla20[[#This Row],[TIPO]]="Temporales",_xlfn.XLOOKUP(Tabla20[[#This Row],[NOMBRE Y APELLIDO]],TFECHAS[NOMBRE Y APELLIDO],TFECHAS[HASTA]),"")</f>
        <v/>
      </c>
      <c r="O1008" s="39">
        <f>_xlfn.XLOOKUP(Tabla20[[#This Row],[COD]],TMES[COD],TMES[sbruto])</f>
        <v>25000</v>
      </c>
      <c r="P1008" s="40">
        <f>_xlfn.XLOOKUP(Tabla20[[#This Row],[COD]],TMES[COD],TMES[ISR])</f>
        <v>0</v>
      </c>
      <c r="Q1008" s="40">
        <f>_xlfn.XLOOKUP(Tabla20[[#This Row],[COD]],TMES[COD],TMES[SFS])</f>
        <v>760</v>
      </c>
      <c r="R1008" s="40">
        <f>_xlfn.XLOOKUP(Tabla20[[#This Row],[COD]],TMES[COD],TMES[AFP])</f>
        <v>717.5</v>
      </c>
      <c r="S1008" s="40">
        <f>Tabla20[[#This Row],[sbruto]]-SUM(Tabla20[[#This Row],[ISR]:[AFP]])-Tabla20[[#This Row],[sneto]]</f>
        <v>3771</v>
      </c>
      <c r="T1008" s="40">
        <f>_xlfn.XLOOKUP(Tabla20[[#This Row],[COD]],TMES[COD],TMES[sneto])</f>
        <v>19751.5</v>
      </c>
      <c r="U1008" s="28" t="str">
        <f>_xlfn.XLOOKUP(Tabla20[[#This Row],[cedula]],Tabla11[Numero Documento],Tabla11[GEN])</f>
        <v>F</v>
      </c>
      <c r="V1008" s="29" t="str">
        <f>_xlfn.XLOOKUP(Tabla20[[#This Row],[cedula]],TMODELO[Numero Documento],TMODELO[Lugar Funciones Codigo])</f>
        <v>01.83.03.04</v>
      </c>
    </row>
    <row r="1009" spans="1:22" hidden="1">
      <c r="A1009" s="38" t="s">
        <v>3052</v>
      </c>
      <c r="B1009" s="38" t="s">
        <v>11</v>
      </c>
      <c r="C1009" s="38" t="s">
        <v>3091</v>
      </c>
      <c r="D1009" s="38" t="str">
        <f>Tabla20[[#This Row],[cedula]]&amp;Tabla20[[#This Row],[ctapresup]]</f>
        <v>402338146522.1.1.1.01</v>
      </c>
      <c r="E1009" s="38" t="s">
        <v>2305</v>
      </c>
      <c r="F1009" s="38" t="str">
        <f>_xlfn.XLOOKUP(Tabla20[[#This Row],[cedula]],TMODELO[Numero Documento],TMODELO[Empleado])</f>
        <v>ANYARA DE LA CRUZ MORENO</v>
      </c>
      <c r="G1009" s="38" t="str">
        <f>_xlfn.XLOOKUP(Tabla20[[#This Row],[cedula]],TMODELO[Numero Documento],TMODELO[Cargo])</f>
        <v>BOLETERO</v>
      </c>
      <c r="H1009" s="38" t="str">
        <f>_xlfn.XLOOKUP(Tabla20[[#This Row],[cedula]],TMODELO[Numero Documento],TMODELO[Lugar Funciones])</f>
        <v>DIRECCION GENERAL DE MUSEOS</v>
      </c>
      <c r="I1009" s="45" t="str">
        <f>_xlfn.XLOOKUP(Tabla20[[#This Row],[cedula]],TCARRERA[CEDULA],TCARRERA[CATEGORIA DEL SERVIDOR],"")</f>
        <v/>
      </c>
      <c r="J1009" s="45" t="str">
        <f>Tabla20[[#This Row],[TIPO]]</f>
        <v>FIJO</v>
      </c>
      <c r="K100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9" s="24" t="str">
        <f>IF(Tabla20[[#This Row],[CARRERA]]="CARRERA ADMINISTRATIVA",Tabla20[[#This Row],[CARRERA]],Tabla20[[#This Row],[STATUS]])</f>
        <v>FIJO</v>
      </c>
      <c r="M1009" s="34" t="str">
        <f>IF(Tabla20[[#This Row],[TIPO]]="Temporales",_xlfn.XLOOKUP(Tabla20[[#This Row],[NOMBRE Y APELLIDO]],TFECHAS[NOMBRE Y APELLIDO],TFECHAS[DESDE]),"")</f>
        <v/>
      </c>
      <c r="N1009" s="34" t="str">
        <f>IF(Tabla20[[#This Row],[TIPO]]="Temporales",_xlfn.XLOOKUP(Tabla20[[#This Row],[NOMBRE Y APELLIDO]],TFECHAS[NOMBRE Y APELLIDO],TFECHAS[HASTA]),"")</f>
        <v/>
      </c>
      <c r="O1009" s="39">
        <f>_xlfn.XLOOKUP(Tabla20[[#This Row],[COD]],TMES[COD],TMES[sbruto])</f>
        <v>25000</v>
      </c>
      <c r="P1009" s="41">
        <f>_xlfn.XLOOKUP(Tabla20[[#This Row],[COD]],TMES[COD],TMES[ISR])</f>
        <v>0</v>
      </c>
      <c r="Q1009" s="40">
        <f>_xlfn.XLOOKUP(Tabla20[[#This Row],[COD]],TMES[COD],TMES[SFS])</f>
        <v>760</v>
      </c>
      <c r="R1009" s="40">
        <f>_xlfn.XLOOKUP(Tabla20[[#This Row],[COD]],TMES[COD],TMES[AFP])</f>
        <v>717.5</v>
      </c>
      <c r="S1009" s="40">
        <f>Tabla20[[#This Row],[sbruto]]-SUM(Tabla20[[#This Row],[ISR]:[AFP]])-Tabla20[[#This Row],[sneto]]</f>
        <v>8391</v>
      </c>
      <c r="T1009" s="40">
        <f>_xlfn.XLOOKUP(Tabla20[[#This Row],[COD]],TMES[COD],TMES[sneto])</f>
        <v>15131.5</v>
      </c>
      <c r="U1009" s="28" t="str">
        <f>_xlfn.XLOOKUP(Tabla20[[#This Row],[cedula]],Tabla11[Numero Documento],Tabla11[GEN])</f>
        <v>F</v>
      </c>
      <c r="V1009" s="29" t="str">
        <f>_xlfn.XLOOKUP(Tabla20[[#This Row],[cedula]],TMODELO[Numero Documento],TMODELO[Lugar Funciones Codigo])</f>
        <v>01.83.03.04</v>
      </c>
    </row>
    <row r="1010" spans="1:22" hidden="1">
      <c r="A1010" s="38" t="s">
        <v>3052</v>
      </c>
      <c r="B1010" s="38" t="s">
        <v>11</v>
      </c>
      <c r="C1010" s="38" t="s">
        <v>3091</v>
      </c>
      <c r="D1010" s="38" t="str">
        <f>Tabla20[[#This Row],[cedula]]&amp;Tabla20[[#This Row],[ctapresup]]</f>
        <v>011004042582.1.1.1.01</v>
      </c>
      <c r="E1010" s="38" t="s">
        <v>2306</v>
      </c>
      <c r="F1010" s="38" t="str">
        <f>_xlfn.XLOOKUP(Tabla20[[#This Row],[cedula]],TMODELO[Numero Documento],TMODELO[Empleado])</f>
        <v>ARISLEYDA MONTERO LORENZO</v>
      </c>
      <c r="G1010" s="38" t="str">
        <f>_xlfn.XLOOKUP(Tabla20[[#This Row],[cedula]],TMODELO[Numero Documento],TMODELO[Cargo])</f>
        <v>BOLETERO</v>
      </c>
      <c r="H1010" s="38" t="str">
        <f>_xlfn.XLOOKUP(Tabla20[[#This Row],[cedula]],TMODELO[Numero Documento],TMODELO[Lugar Funciones])</f>
        <v>DIRECCION GENERAL DE MUSEOS</v>
      </c>
      <c r="I1010" s="45" t="str">
        <f>_xlfn.XLOOKUP(Tabla20[[#This Row],[cedula]],TCARRERA[CEDULA],TCARRERA[CATEGORIA DEL SERVIDOR],"")</f>
        <v/>
      </c>
      <c r="J1010" s="45" t="str">
        <f>Tabla20[[#This Row],[TIPO]]</f>
        <v>FIJO</v>
      </c>
      <c r="K101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0" s="24" t="str">
        <f>IF(Tabla20[[#This Row],[CARRERA]]="CARRERA ADMINISTRATIVA",Tabla20[[#This Row],[CARRERA]],Tabla20[[#This Row],[STATUS]])</f>
        <v>FIJO</v>
      </c>
      <c r="M1010" s="35" t="str">
        <f>IF(Tabla20[[#This Row],[TIPO]]="Temporales",_xlfn.XLOOKUP(Tabla20[[#This Row],[NOMBRE Y APELLIDO]],TFECHAS[NOMBRE Y APELLIDO],TFECHAS[DESDE]),"")</f>
        <v/>
      </c>
      <c r="N1010" s="35" t="str">
        <f>IF(Tabla20[[#This Row],[TIPO]]="Temporales",_xlfn.XLOOKUP(Tabla20[[#This Row],[NOMBRE Y APELLIDO]],TFECHAS[NOMBRE Y APELLIDO],TFECHAS[HASTA]),"")</f>
        <v/>
      </c>
      <c r="O1010" s="39">
        <f>_xlfn.XLOOKUP(Tabla20[[#This Row],[COD]],TMES[COD],TMES[sbruto])</f>
        <v>25000</v>
      </c>
      <c r="P1010" s="44">
        <f>_xlfn.XLOOKUP(Tabla20[[#This Row],[COD]],TMES[COD],TMES[ISR])</f>
        <v>0</v>
      </c>
      <c r="Q1010" s="40">
        <f>_xlfn.XLOOKUP(Tabla20[[#This Row],[COD]],TMES[COD],TMES[SFS])</f>
        <v>760</v>
      </c>
      <c r="R1010" s="40">
        <f>_xlfn.XLOOKUP(Tabla20[[#This Row],[COD]],TMES[COD],TMES[AFP])</f>
        <v>717.5</v>
      </c>
      <c r="S1010" s="40">
        <f>Tabla20[[#This Row],[sbruto]]-SUM(Tabla20[[#This Row],[ISR]:[AFP]])-Tabla20[[#This Row],[sneto]]</f>
        <v>3271</v>
      </c>
      <c r="T1010" s="40">
        <f>_xlfn.XLOOKUP(Tabla20[[#This Row],[COD]],TMES[COD],TMES[sneto])</f>
        <v>20251.5</v>
      </c>
      <c r="U1010" s="28" t="str">
        <f>_xlfn.XLOOKUP(Tabla20[[#This Row],[cedula]],Tabla11[Numero Documento],Tabla11[GEN])</f>
        <v>F</v>
      </c>
      <c r="V1010" s="29" t="str">
        <f>_xlfn.XLOOKUP(Tabla20[[#This Row],[cedula]],TMODELO[Numero Documento],TMODELO[Lugar Funciones Codigo])</f>
        <v>01.83.03.04</v>
      </c>
    </row>
    <row r="1011" spans="1:22" hidden="1">
      <c r="A1011" s="38" t="s">
        <v>3052</v>
      </c>
      <c r="B1011" s="38" t="s">
        <v>11</v>
      </c>
      <c r="C1011" s="38" t="s">
        <v>3091</v>
      </c>
      <c r="D1011" s="38" t="str">
        <f>Tabla20[[#This Row],[cedula]]&amp;Tabla20[[#This Row],[ctapresup]]</f>
        <v>402006561362.1.1.1.01</v>
      </c>
      <c r="E1011" s="38" t="s">
        <v>2309</v>
      </c>
      <c r="F1011" s="38" t="str">
        <f>_xlfn.XLOOKUP(Tabla20[[#This Row],[cedula]],TMODELO[Numero Documento],TMODELO[Empleado])</f>
        <v>ASHLY ESMERALDA CASTRO CANELA</v>
      </c>
      <c r="G1011" s="38" t="str">
        <f>_xlfn.XLOOKUP(Tabla20[[#This Row],[cedula]],TMODELO[Numero Documento],TMODELO[Cargo])</f>
        <v>VIGILANTE DE SALA</v>
      </c>
      <c r="H1011" s="38" t="str">
        <f>_xlfn.XLOOKUP(Tabla20[[#This Row],[cedula]],TMODELO[Numero Documento],TMODELO[Lugar Funciones])</f>
        <v>DIRECCION GENERAL DE MUSEOS</v>
      </c>
      <c r="I1011" s="45" t="str">
        <f>_xlfn.XLOOKUP(Tabla20[[#This Row],[cedula]],TCARRERA[CEDULA],TCARRERA[CATEGORIA DEL SERVIDOR],"")</f>
        <v/>
      </c>
      <c r="J1011" s="45" t="str">
        <f>Tabla20[[#This Row],[TIPO]]</f>
        <v>FIJO</v>
      </c>
      <c r="K10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1" s="24" t="str">
        <f>IF(Tabla20[[#This Row],[CARRERA]]="CARRERA ADMINISTRATIVA",Tabla20[[#This Row],[CARRERA]],Tabla20[[#This Row],[STATUS]])</f>
        <v>FIJO</v>
      </c>
      <c r="M1011" s="35" t="str">
        <f>IF(Tabla20[[#This Row],[TIPO]]="Temporales",_xlfn.XLOOKUP(Tabla20[[#This Row],[NOMBRE Y APELLIDO]],TFECHAS[NOMBRE Y APELLIDO],TFECHAS[DESDE]),"")</f>
        <v/>
      </c>
      <c r="N1011" s="35" t="str">
        <f>IF(Tabla20[[#This Row],[TIPO]]="Temporales",_xlfn.XLOOKUP(Tabla20[[#This Row],[NOMBRE Y APELLIDO]],TFECHAS[NOMBRE Y APELLIDO],TFECHAS[HASTA]),"")</f>
        <v/>
      </c>
      <c r="O1011" s="39">
        <f>_xlfn.XLOOKUP(Tabla20[[#This Row],[COD]],TMES[COD],TMES[sbruto])</f>
        <v>25000</v>
      </c>
      <c r="P1011" s="44">
        <f>_xlfn.XLOOKUP(Tabla20[[#This Row],[COD]],TMES[COD],TMES[ISR])</f>
        <v>0</v>
      </c>
      <c r="Q1011" s="40">
        <f>_xlfn.XLOOKUP(Tabla20[[#This Row],[COD]],TMES[COD],TMES[SFS])</f>
        <v>760</v>
      </c>
      <c r="R1011" s="40">
        <f>_xlfn.XLOOKUP(Tabla20[[#This Row],[COD]],TMES[COD],TMES[AFP])</f>
        <v>717.5</v>
      </c>
      <c r="S1011" s="40">
        <f>Tabla20[[#This Row],[sbruto]]-SUM(Tabla20[[#This Row],[ISR]:[AFP]])-Tabla20[[#This Row],[sneto]]</f>
        <v>25</v>
      </c>
      <c r="T1011" s="40">
        <f>_xlfn.XLOOKUP(Tabla20[[#This Row],[COD]],TMES[COD],TMES[sneto])</f>
        <v>23497.5</v>
      </c>
      <c r="U1011" s="28" t="str">
        <f>_xlfn.XLOOKUP(Tabla20[[#This Row],[cedula]],Tabla11[Numero Documento],Tabla11[GEN])</f>
        <v>F</v>
      </c>
      <c r="V1011" s="29" t="str">
        <f>_xlfn.XLOOKUP(Tabla20[[#This Row],[cedula]],TMODELO[Numero Documento],TMODELO[Lugar Funciones Codigo])</f>
        <v>01.83.03.04</v>
      </c>
    </row>
    <row r="1012" spans="1:22" hidden="1">
      <c r="A1012" s="38" t="s">
        <v>3052</v>
      </c>
      <c r="B1012" s="38" t="s">
        <v>11</v>
      </c>
      <c r="C1012" s="38" t="s">
        <v>3091</v>
      </c>
      <c r="D1012" s="38" t="str">
        <f>Tabla20[[#This Row],[cedula]]&amp;Tabla20[[#This Row],[ctapresup]]</f>
        <v>402007230272.1.1.1.01</v>
      </c>
      <c r="E1012" s="38" t="s">
        <v>2311</v>
      </c>
      <c r="F1012" s="38" t="str">
        <f>_xlfn.XLOOKUP(Tabla20[[#This Row],[cedula]],TMODELO[Numero Documento],TMODELO[Empleado])</f>
        <v>AZUL ESTHER HELENA DEMORIZI</v>
      </c>
      <c r="G1012" s="38" t="str">
        <f>_xlfn.XLOOKUP(Tabla20[[#This Row],[cedula]],TMODELO[Numero Documento],TMODELO[Cargo])</f>
        <v>VIGILANTE DE SALA</v>
      </c>
      <c r="H1012" s="38" t="str">
        <f>_xlfn.XLOOKUP(Tabla20[[#This Row],[cedula]],TMODELO[Numero Documento],TMODELO[Lugar Funciones])</f>
        <v>DIRECCION GENERAL DE MUSEOS</v>
      </c>
      <c r="I1012" s="45" t="str">
        <f>_xlfn.XLOOKUP(Tabla20[[#This Row],[cedula]],TCARRERA[CEDULA],TCARRERA[CATEGORIA DEL SERVIDOR],"")</f>
        <v/>
      </c>
      <c r="J1012" s="45" t="str">
        <f>Tabla20[[#This Row],[TIPO]]</f>
        <v>FIJO</v>
      </c>
      <c r="K101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2" s="24" t="str">
        <f>IF(Tabla20[[#This Row],[CARRERA]]="CARRERA ADMINISTRATIVA",Tabla20[[#This Row],[CARRERA]],Tabla20[[#This Row],[STATUS]])</f>
        <v>FIJO</v>
      </c>
      <c r="M1012" s="35" t="str">
        <f>IF(Tabla20[[#This Row],[TIPO]]="Temporales",_xlfn.XLOOKUP(Tabla20[[#This Row],[NOMBRE Y APELLIDO]],TFECHAS[NOMBRE Y APELLIDO],TFECHAS[DESDE]),"")</f>
        <v/>
      </c>
      <c r="N1012" s="35" t="str">
        <f>IF(Tabla20[[#This Row],[TIPO]]="Temporales",_xlfn.XLOOKUP(Tabla20[[#This Row],[NOMBRE Y APELLIDO]],TFECHAS[NOMBRE Y APELLIDO],TFECHAS[HASTA]),"")</f>
        <v/>
      </c>
      <c r="O1012" s="39">
        <f>_xlfn.XLOOKUP(Tabla20[[#This Row],[COD]],TMES[COD],TMES[sbruto])</f>
        <v>25000</v>
      </c>
      <c r="P1012" s="44">
        <f>_xlfn.XLOOKUP(Tabla20[[#This Row],[COD]],TMES[COD],TMES[ISR])</f>
        <v>0</v>
      </c>
      <c r="Q1012" s="40">
        <f>_xlfn.XLOOKUP(Tabla20[[#This Row],[COD]],TMES[COD],TMES[SFS])</f>
        <v>760</v>
      </c>
      <c r="R1012" s="40">
        <f>_xlfn.XLOOKUP(Tabla20[[#This Row],[COD]],TMES[COD],TMES[AFP])</f>
        <v>717.5</v>
      </c>
      <c r="S1012" s="40">
        <f>Tabla20[[#This Row],[sbruto]]-SUM(Tabla20[[#This Row],[ISR]:[AFP]])-Tabla20[[#This Row],[sneto]]</f>
        <v>1537.4500000000007</v>
      </c>
      <c r="T1012" s="40">
        <f>_xlfn.XLOOKUP(Tabla20[[#This Row],[COD]],TMES[COD],TMES[sneto])</f>
        <v>21985.05</v>
      </c>
      <c r="U1012" s="28" t="str">
        <f>_xlfn.XLOOKUP(Tabla20[[#This Row],[cedula]],Tabla11[Numero Documento],Tabla11[GEN])</f>
        <v>F</v>
      </c>
      <c r="V1012" s="29" t="str">
        <f>_xlfn.XLOOKUP(Tabla20[[#This Row],[cedula]],TMODELO[Numero Documento],TMODELO[Lugar Funciones Codigo])</f>
        <v>01.83.03.04</v>
      </c>
    </row>
    <row r="1013" spans="1:22" hidden="1">
      <c r="A1013" s="38" t="s">
        <v>3052</v>
      </c>
      <c r="B1013" s="38" t="s">
        <v>11</v>
      </c>
      <c r="C1013" s="38" t="s">
        <v>3091</v>
      </c>
      <c r="D1013" s="38" t="str">
        <f>Tabla20[[#This Row],[cedula]]&amp;Tabla20[[#This Row],[ctapresup]]</f>
        <v>001163411082.1.1.1.01</v>
      </c>
      <c r="E1013" s="38" t="s">
        <v>2316</v>
      </c>
      <c r="F1013" s="38" t="str">
        <f>_xlfn.XLOOKUP(Tabla20[[#This Row],[cedula]],TMODELO[Numero Documento],TMODELO[Empleado])</f>
        <v>CARLOS ALBERTO STANLEY GUZMAN CASTILLO</v>
      </c>
      <c r="G1013" s="38" t="str">
        <f>_xlfn.XLOOKUP(Tabla20[[#This Row],[cedula]],TMODELO[Numero Documento],TMODELO[Cargo])</f>
        <v>CHOFER</v>
      </c>
      <c r="H1013" s="38" t="str">
        <f>_xlfn.XLOOKUP(Tabla20[[#This Row],[cedula]],TMODELO[Numero Documento],TMODELO[Lugar Funciones])</f>
        <v>DIRECCION GENERAL DE MUSEOS</v>
      </c>
      <c r="I1013" s="45" t="str">
        <f>_xlfn.XLOOKUP(Tabla20[[#This Row],[cedula]],TCARRERA[CEDULA],TCARRERA[CATEGORIA DEL SERVIDOR],"")</f>
        <v/>
      </c>
      <c r="J1013" s="45" t="str">
        <f>Tabla20[[#This Row],[TIPO]]</f>
        <v>FIJO</v>
      </c>
      <c r="K101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13" s="24" t="str">
        <f>IF(Tabla20[[#This Row],[CARRERA]]="CARRERA ADMINISTRATIVA",Tabla20[[#This Row],[CARRERA]],Tabla20[[#This Row],[STATUS]])</f>
        <v>ESTATUTO SIMPLIFICADO</v>
      </c>
      <c r="M1013" s="35" t="str">
        <f>IF(Tabla20[[#This Row],[TIPO]]="Temporales",_xlfn.XLOOKUP(Tabla20[[#This Row],[NOMBRE Y APELLIDO]],TFECHAS[NOMBRE Y APELLIDO],TFECHAS[DESDE]),"")</f>
        <v/>
      </c>
      <c r="N1013" s="35" t="str">
        <f>IF(Tabla20[[#This Row],[TIPO]]="Temporales",_xlfn.XLOOKUP(Tabla20[[#This Row],[NOMBRE Y APELLIDO]],TFECHAS[NOMBRE Y APELLIDO],TFECHAS[HASTA]),"")</f>
        <v/>
      </c>
      <c r="O1013" s="39">
        <f>_xlfn.XLOOKUP(Tabla20[[#This Row],[COD]],TMES[COD],TMES[sbruto])</f>
        <v>25000</v>
      </c>
      <c r="P1013" s="44">
        <f>_xlfn.XLOOKUP(Tabla20[[#This Row],[COD]],TMES[COD],TMES[ISR])</f>
        <v>0</v>
      </c>
      <c r="Q1013" s="40">
        <f>_xlfn.XLOOKUP(Tabla20[[#This Row],[COD]],TMES[COD],TMES[SFS])</f>
        <v>760</v>
      </c>
      <c r="R1013" s="40">
        <f>_xlfn.XLOOKUP(Tabla20[[#This Row],[COD]],TMES[COD],TMES[AFP])</f>
        <v>717.5</v>
      </c>
      <c r="S1013" s="40">
        <f>Tabla20[[#This Row],[sbruto]]-SUM(Tabla20[[#This Row],[ISR]:[AFP]])-Tabla20[[#This Row],[sneto]]</f>
        <v>1271</v>
      </c>
      <c r="T1013" s="40">
        <f>_xlfn.XLOOKUP(Tabla20[[#This Row],[COD]],TMES[COD],TMES[sneto])</f>
        <v>22251.5</v>
      </c>
      <c r="U1013" s="28" t="str">
        <f>_xlfn.XLOOKUP(Tabla20[[#This Row],[cedula]],Tabla11[Numero Documento],Tabla11[GEN])</f>
        <v>M</v>
      </c>
      <c r="V1013" s="29" t="str">
        <f>_xlfn.XLOOKUP(Tabla20[[#This Row],[cedula]],TMODELO[Numero Documento],TMODELO[Lugar Funciones Codigo])</f>
        <v>01.83.03.04</v>
      </c>
    </row>
    <row r="1014" spans="1:22" hidden="1">
      <c r="A1014" s="38" t="s">
        <v>3052</v>
      </c>
      <c r="B1014" s="38" t="s">
        <v>11</v>
      </c>
      <c r="C1014" s="38" t="s">
        <v>3091</v>
      </c>
      <c r="D1014" s="38" t="str">
        <f>Tabla20[[#This Row],[cedula]]&amp;Tabla20[[#This Row],[ctapresup]]</f>
        <v>001128159982.1.1.1.01</v>
      </c>
      <c r="E1014" s="38" t="s">
        <v>2317</v>
      </c>
      <c r="F1014" s="38" t="str">
        <f>_xlfn.XLOOKUP(Tabla20[[#This Row],[cedula]],TMODELO[Numero Documento],TMODELO[Empleado])</f>
        <v>CARLOS ARCENIO DE LOS SANTOS LIRIANO</v>
      </c>
      <c r="G1014" s="38" t="str">
        <f>_xlfn.XLOOKUP(Tabla20[[#This Row],[cedula]],TMODELO[Numero Documento],TMODELO[Cargo])</f>
        <v>GUIA BILINGUE</v>
      </c>
      <c r="H1014" s="38" t="str">
        <f>_xlfn.XLOOKUP(Tabla20[[#This Row],[cedula]],TMODELO[Numero Documento],TMODELO[Lugar Funciones])</f>
        <v>DIRECCION GENERAL DE MUSEOS</v>
      </c>
      <c r="I1014" s="45" t="str">
        <f>_xlfn.XLOOKUP(Tabla20[[#This Row],[cedula]],TCARRERA[CEDULA],TCARRERA[CATEGORIA DEL SERVIDOR],"")</f>
        <v/>
      </c>
      <c r="J1014" s="45" t="str">
        <f>Tabla20[[#This Row],[TIPO]]</f>
        <v>FIJO</v>
      </c>
      <c r="K101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4" s="24" t="str">
        <f>IF(Tabla20[[#This Row],[CARRERA]]="CARRERA ADMINISTRATIVA",Tabla20[[#This Row],[CARRERA]],Tabla20[[#This Row],[STATUS]])</f>
        <v>FIJO</v>
      </c>
      <c r="M1014" s="35" t="str">
        <f>IF(Tabla20[[#This Row],[TIPO]]="Temporales",_xlfn.XLOOKUP(Tabla20[[#This Row],[NOMBRE Y APELLIDO]],TFECHAS[NOMBRE Y APELLIDO],TFECHAS[DESDE]),"")</f>
        <v/>
      </c>
      <c r="N1014" s="35" t="str">
        <f>IF(Tabla20[[#This Row],[TIPO]]="Temporales",_xlfn.XLOOKUP(Tabla20[[#This Row],[NOMBRE Y APELLIDO]],TFECHAS[NOMBRE Y APELLIDO],TFECHAS[HASTA]),"")</f>
        <v/>
      </c>
      <c r="O1014" s="39">
        <f>_xlfn.XLOOKUP(Tabla20[[#This Row],[COD]],TMES[COD],TMES[sbruto])</f>
        <v>25000</v>
      </c>
      <c r="P1014" s="44">
        <f>_xlfn.XLOOKUP(Tabla20[[#This Row],[COD]],TMES[COD],TMES[ISR])</f>
        <v>0</v>
      </c>
      <c r="Q1014" s="42">
        <f>_xlfn.XLOOKUP(Tabla20[[#This Row],[COD]],TMES[COD],TMES[SFS])</f>
        <v>760</v>
      </c>
      <c r="R1014" s="42">
        <f>_xlfn.XLOOKUP(Tabla20[[#This Row],[COD]],TMES[COD],TMES[AFP])</f>
        <v>717.5</v>
      </c>
      <c r="S1014" s="40">
        <f>Tabla20[[#This Row],[sbruto]]-SUM(Tabla20[[#This Row],[ISR]:[AFP]])-Tabla20[[#This Row],[sneto]]</f>
        <v>325</v>
      </c>
      <c r="T1014" s="42">
        <f>_xlfn.XLOOKUP(Tabla20[[#This Row],[COD]],TMES[COD],TMES[sneto])</f>
        <v>23197.5</v>
      </c>
      <c r="U1014" s="28" t="str">
        <f>_xlfn.XLOOKUP(Tabla20[[#This Row],[cedula]],Tabla11[Numero Documento],Tabla11[GEN])</f>
        <v>M</v>
      </c>
      <c r="V1014" s="29" t="str">
        <f>_xlfn.XLOOKUP(Tabla20[[#This Row],[cedula]],TMODELO[Numero Documento],TMODELO[Lugar Funciones Codigo])</f>
        <v>01.83.03.04</v>
      </c>
    </row>
    <row r="1015" spans="1:22" hidden="1">
      <c r="A1015" s="38" t="s">
        <v>3052</v>
      </c>
      <c r="B1015" s="38" t="s">
        <v>11</v>
      </c>
      <c r="C1015" s="38" t="s">
        <v>3091</v>
      </c>
      <c r="D1015" s="38" t="str">
        <f>Tabla20[[#This Row],[cedula]]&amp;Tabla20[[#This Row],[ctapresup]]</f>
        <v>059001630302.1.1.1.01</v>
      </c>
      <c r="E1015" s="38" t="s">
        <v>2322</v>
      </c>
      <c r="F1015" s="38" t="str">
        <f>_xlfn.XLOOKUP(Tabla20[[#This Row],[cedula]],TMODELO[Numero Documento],TMODELO[Empleado])</f>
        <v>CARMEN IDELIS GARCIA BRITO</v>
      </c>
      <c r="G1015" s="38" t="str">
        <f>_xlfn.XLOOKUP(Tabla20[[#This Row],[cedula]],TMODELO[Numero Documento],TMODELO[Cargo])</f>
        <v>VIGILANTE DE SALA</v>
      </c>
      <c r="H1015" s="38" t="str">
        <f>_xlfn.XLOOKUP(Tabla20[[#This Row],[cedula]],TMODELO[Numero Documento],TMODELO[Lugar Funciones])</f>
        <v>DIRECCION GENERAL DE MUSEOS</v>
      </c>
      <c r="I1015" s="45" t="str">
        <f>_xlfn.XLOOKUP(Tabla20[[#This Row],[cedula]],TCARRERA[CEDULA],TCARRERA[CATEGORIA DEL SERVIDOR],"")</f>
        <v/>
      </c>
      <c r="J1015" s="45" t="str">
        <f>Tabla20[[#This Row],[TIPO]]</f>
        <v>FIJO</v>
      </c>
      <c r="K101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5" s="24" t="str">
        <f>IF(Tabla20[[#This Row],[CARRERA]]="CARRERA ADMINISTRATIVA",Tabla20[[#This Row],[CARRERA]],Tabla20[[#This Row],[STATUS]])</f>
        <v>FIJO</v>
      </c>
      <c r="M1015" s="35" t="str">
        <f>IF(Tabla20[[#This Row],[TIPO]]="Temporales",_xlfn.XLOOKUP(Tabla20[[#This Row],[NOMBRE Y APELLIDO]],TFECHAS[NOMBRE Y APELLIDO],TFECHAS[DESDE]),"")</f>
        <v/>
      </c>
      <c r="N1015" s="35" t="str">
        <f>IF(Tabla20[[#This Row],[TIPO]]="Temporales",_xlfn.XLOOKUP(Tabla20[[#This Row],[NOMBRE Y APELLIDO]],TFECHAS[NOMBRE Y APELLIDO],TFECHAS[HASTA]),"")</f>
        <v/>
      </c>
      <c r="O1015" s="39">
        <f>_xlfn.XLOOKUP(Tabla20[[#This Row],[COD]],TMES[COD],TMES[sbruto])</f>
        <v>25000</v>
      </c>
      <c r="P1015" s="40">
        <f>_xlfn.XLOOKUP(Tabla20[[#This Row],[COD]],TMES[COD],TMES[ISR])</f>
        <v>0</v>
      </c>
      <c r="Q1015" s="40">
        <f>_xlfn.XLOOKUP(Tabla20[[#This Row],[COD]],TMES[COD],TMES[SFS])</f>
        <v>760</v>
      </c>
      <c r="R1015" s="40">
        <f>_xlfn.XLOOKUP(Tabla20[[#This Row],[COD]],TMES[COD],TMES[AFP])</f>
        <v>717.5</v>
      </c>
      <c r="S1015" s="40">
        <f>Tabla20[[#This Row],[sbruto]]-SUM(Tabla20[[#This Row],[ISR]:[AFP]])-Tabla20[[#This Row],[sneto]]</f>
        <v>25</v>
      </c>
      <c r="T1015" s="40">
        <f>_xlfn.XLOOKUP(Tabla20[[#This Row],[COD]],TMES[COD],TMES[sneto])</f>
        <v>23497.5</v>
      </c>
      <c r="U1015" s="28" t="str">
        <f>_xlfn.XLOOKUP(Tabla20[[#This Row],[cedula]],Tabla11[Numero Documento],Tabla11[GEN])</f>
        <v>F</v>
      </c>
      <c r="V1015" s="29" t="str">
        <f>_xlfn.XLOOKUP(Tabla20[[#This Row],[cedula]],TMODELO[Numero Documento],TMODELO[Lugar Funciones Codigo])</f>
        <v>01.83.03.04</v>
      </c>
    </row>
    <row r="1016" spans="1:22" hidden="1">
      <c r="A1016" s="38" t="s">
        <v>3052</v>
      </c>
      <c r="B1016" s="38" t="s">
        <v>11</v>
      </c>
      <c r="C1016" s="38" t="s">
        <v>3091</v>
      </c>
      <c r="D1016" s="38" t="str">
        <f>Tabla20[[#This Row],[cedula]]&amp;Tabla20[[#This Row],[ctapresup]]</f>
        <v>402297688622.1.1.1.01</v>
      </c>
      <c r="E1016" s="38" t="s">
        <v>2323</v>
      </c>
      <c r="F1016" s="38" t="str">
        <f>_xlfn.XLOOKUP(Tabla20[[#This Row],[cedula]],TMODELO[Numero Documento],TMODELO[Empleado])</f>
        <v>CAROLIN VIAMELYS VICTORIO DE LA CRUZ</v>
      </c>
      <c r="G1016" s="38" t="str">
        <f>_xlfn.XLOOKUP(Tabla20[[#This Row],[cedula]],TMODELO[Numero Documento],TMODELO[Cargo])</f>
        <v>RECEPCIONISTA</v>
      </c>
      <c r="H1016" s="38" t="str">
        <f>_xlfn.XLOOKUP(Tabla20[[#This Row],[cedula]],TMODELO[Numero Documento],TMODELO[Lugar Funciones])</f>
        <v>DIRECCION GENERAL DE MUSEOS</v>
      </c>
      <c r="I1016" s="45" t="str">
        <f>_xlfn.XLOOKUP(Tabla20[[#This Row],[cedula]],TCARRERA[CEDULA],TCARRERA[CATEGORIA DEL SERVIDOR],"")</f>
        <v/>
      </c>
      <c r="J1016" s="45" t="str">
        <f>Tabla20[[#This Row],[TIPO]]</f>
        <v>FIJO</v>
      </c>
      <c r="K101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6" s="24" t="str">
        <f>IF(Tabla20[[#This Row],[CARRERA]]="CARRERA ADMINISTRATIVA",Tabla20[[#This Row],[CARRERA]],Tabla20[[#This Row],[STATUS]])</f>
        <v>FIJO</v>
      </c>
      <c r="M1016" s="35" t="str">
        <f>IF(Tabla20[[#This Row],[TIPO]]="Temporales",_xlfn.XLOOKUP(Tabla20[[#This Row],[NOMBRE Y APELLIDO]],TFECHAS[NOMBRE Y APELLIDO],TFECHAS[DESDE]),"")</f>
        <v/>
      </c>
      <c r="N1016" s="35" t="str">
        <f>IF(Tabla20[[#This Row],[TIPO]]="Temporales",_xlfn.XLOOKUP(Tabla20[[#This Row],[NOMBRE Y APELLIDO]],TFECHAS[NOMBRE Y APELLIDO],TFECHAS[HASTA]),"")</f>
        <v/>
      </c>
      <c r="O1016" s="39">
        <f>_xlfn.XLOOKUP(Tabla20[[#This Row],[COD]],TMES[COD],TMES[sbruto])</f>
        <v>25000</v>
      </c>
      <c r="P1016" s="44">
        <f>_xlfn.XLOOKUP(Tabla20[[#This Row],[COD]],TMES[COD],TMES[ISR])</f>
        <v>0</v>
      </c>
      <c r="Q1016" s="40">
        <f>_xlfn.XLOOKUP(Tabla20[[#This Row],[COD]],TMES[COD],TMES[SFS])</f>
        <v>760</v>
      </c>
      <c r="R1016" s="40">
        <f>_xlfn.XLOOKUP(Tabla20[[#This Row],[COD]],TMES[COD],TMES[AFP])</f>
        <v>717.5</v>
      </c>
      <c r="S1016" s="40">
        <f>Tabla20[[#This Row],[sbruto]]-SUM(Tabla20[[#This Row],[ISR]:[AFP]])-Tabla20[[#This Row],[sneto]]</f>
        <v>10071</v>
      </c>
      <c r="T1016" s="40">
        <f>_xlfn.XLOOKUP(Tabla20[[#This Row],[COD]],TMES[COD],TMES[sneto])</f>
        <v>13451.5</v>
      </c>
      <c r="U1016" s="28" t="str">
        <f>_xlfn.XLOOKUP(Tabla20[[#This Row],[cedula]],Tabla11[Numero Documento],Tabla11[GEN])</f>
        <v>F</v>
      </c>
      <c r="V1016" s="29" t="str">
        <f>_xlfn.XLOOKUP(Tabla20[[#This Row],[cedula]],TMODELO[Numero Documento],TMODELO[Lugar Funciones Codigo])</f>
        <v>01.83.03.04</v>
      </c>
    </row>
    <row r="1017" spans="1:22" hidden="1">
      <c r="A1017" s="38" t="s">
        <v>3052</v>
      </c>
      <c r="B1017" s="38" t="s">
        <v>11</v>
      </c>
      <c r="C1017" s="38" t="s">
        <v>3091</v>
      </c>
      <c r="D1017" s="38" t="str">
        <f>Tabla20[[#This Row],[cedula]]&amp;Tabla20[[#This Row],[ctapresup]]</f>
        <v>402213246562.1.1.1.01</v>
      </c>
      <c r="E1017" s="38" t="s">
        <v>4769</v>
      </c>
      <c r="F1017" s="38" t="str">
        <f>_xlfn.XLOOKUP(Tabla20[[#This Row],[cedula]],TMODELO[Numero Documento],TMODELO[Empleado])</f>
        <v>CLARIBEL SANG RODRIGUEZ</v>
      </c>
      <c r="G1017" s="38" t="str">
        <f>_xlfn.XLOOKUP(Tabla20[[#This Row],[cedula]],TMODELO[Numero Documento],TMODELO[Cargo])</f>
        <v>GUIA DE MUSEO</v>
      </c>
      <c r="H1017" s="38" t="str">
        <f>_xlfn.XLOOKUP(Tabla20[[#This Row],[cedula]],TMODELO[Numero Documento],TMODELO[Lugar Funciones])</f>
        <v>DIRECCION GENERAL DE MUSEOS</v>
      </c>
      <c r="I1017" s="45" t="str">
        <f>_xlfn.XLOOKUP(Tabla20[[#This Row],[cedula]],TCARRERA[CEDULA],TCARRERA[CATEGORIA DEL SERVIDOR],"")</f>
        <v/>
      </c>
      <c r="J1017" s="45" t="str">
        <f>Tabla20[[#This Row],[TIPO]]</f>
        <v>FIJO</v>
      </c>
      <c r="K101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7" s="24" t="str">
        <f>IF(Tabla20[[#This Row],[CARRERA]]="CARRERA ADMINISTRATIVA",Tabla20[[#This Row],[CARRERA]],Tabla20[[#This Row],[STATUS]])</f>
        <v>FIJO</v>
      </c>
      <c r="M1017" s="35" t="str">
        <f>IF(Tabla20[[#This Row],[TIPO]]="Temporales",_xlfn.XLOOKUP(Tabla20[[#This Row],[NOMBRE Y APELLIDO]],TFECHAS[NOMBRE Y APELLIDO],TFECHAS[DESDE]),"")</f>
        <v/>
      </c>
      <c r="N1017" s="35" t="str">
        <f>IF(Tabla20[[#This Row],[TIPO]]="Temporales",_xlfn.XLOOKUP(Tabla20[[#This Row],[NOMBRE Y APELLIDO]],TFECHAS[NOMBRE Y APELLIDO],TFECHAS[HASTA]),"")</f>
        <v/>
      </c>
      <c r="O1017" s="39">
        <f>_xlfn.XLOOKUP(Tabla20[[#This Row],[COD]],TMES[COD],TMES[sbruto])</f>
        <v>25000</v>
      </c>
      <c r="P1017" s="44">
        <f>_xlfn.XLOOKUP(Tabla20[[#This Row],[COD]],TMES[COD],TMES[ISR])</f>
        <v>0</v>
      </c>
      <c r="Q1017" s="42">
        <f>_xlfn.XLOOKUP(Tabla20[[#This Row],[COD]],TMES[COD],TMES[SFS])</f>
        <v>760</v>
      </c>
      <c r="R1017" s="42">
        <f>_xlfn.XLOOKUP(Tabla20[[#This Row],[COD]],TMES[COD],TMES[AFP])</f>
        <v>717.5</v>
      </c>
      <c r="S1017" s="40">
        <f>Tabla20[[#This Row],[sbruto]]-SUM(Tabla20[[#This Row],[ISR]:[AFP]])-Tabla20[[#This Row],[sneto]]</f>
        <v>25</v>
      </c>
      <c r="T1017" s="42">
        <f>_xlfn.XLOOKUP(Tabla20[[#This Row],[COD]],TMES[COD],TMES[sneto])</f>
        <v>23497.5</v>
      </c>
      <c r="U1017" s="28" t="str">
        <f>_xlfn.XLOOKUP(Tabla20[[#This Row],[cedula]],Tabla11[Numero Documento],Tabla11[GEN])</f>
        <v>F</v>
      </c>
      <c r="V1017" s="29" t="str">
        <f>_xlfn.XLOOKUP(Tabla20[[#This Row],[cedula]],TMODELO[Numero Documento],TMODELO[Lugar Funciones Codigo])</f>
        <v>01.83.03.04</v>
      </c>
    </row>
    <row r="1018" spans="1:22" hidden="1">
      <c r="A1018" s="38" t="s">
        <v>3052</v>
      </c>
      <c r="B1018" s="38" t="s">
        <v>11</v>
      </c>
      <c r="C1018" s="38" t="s">
        <v>3091</v>
      </c>
      <c r="D1018" s="38" t="str">
        <f>Tabla20[[#This Row],[cedula]]&amp;Tabla20[[#This Row],[ctapresup]]</f>
        <v>402208347882.1.1.1.01</v>
      </c>
      <c r="E1018" s="38" t="s">
        <v>2330</v>
      </c>
      <c r="F1018" s="38" t="str">
        <f>_xlfn.XLOOKUP(Tabla20[[#This Row],[cedula]],TMODELO[Numero Documento],TMODELO[Empleado])</f>
        <v>DAHIANA CAROLINA MARTINEZ ROMERO</v>
      </c>
      <c r="G1018" s="38" t="str">
        <f>_xlfn.XLOOKUP(Tabla20[[#This Row],[cedula]],TMODELO[Numero Documento],TMODELO[Cargo])</f>
        <v>GUIA DE MUSEO</v>
      </c>
      <c r="H1018" s="38" t="str">
        <f>_xlfn.XLOOKUP(Tabla20[[#This Row],[cedula]],TMODELO[Numero Documento],TMODELO[Lugar Funciones])</f>
        <v>DIRECCION GENERAL DE MUSEOS</v>
      </c>
      <c r="I1018" s="45" t="str">
        <f>_xlfn.XLOOKUP(Tabla20[[#This Row],[cedula]],TCARRERA[CEDULA],TCARRERA[CATEGORIA DEL SERVIDOR],"")</f>
        <v/>
      </c>
      <c r="J1018" s="45" t="str">
        <f>Tabla20[[#This Row],[TIPO]]</f>
        <v>FIJO</v>
      </c>
      <c r="K101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8" s="24" t="str">
        <f>IF(Tabla20[[#This Row],[CARRERA]]="CARRERA ADMINISTRATIVA",Tabla20[[#This Row],[CARRERA]],Tabla20[[#This Row],[STATUS]])</f>
        <v>FIJO</v>
      </c>
      <c r="M1018" s="35" t="str">
        <f>IF(Tabla20[[#This Row],[TIPO]]="Temporales",_xlfn.XLOOKUP(Tabla20[[#This Row],[NOMBRE Y APELLIDO]],TFECHAS[NOMBRE Y APELLIDO],TFECHAS[DESDE]),"")</f>
        <v/>
      </c>
      <c r="N1018" s="35" t="str">
        <f>IF(Tabla20[[#This Row],[TIPO]]="Temporales",_xlfn.XLOOKUP(Tabla20[[#This Row],[NOMBRE Y APELLIDO]],TFECHAS[NOMBRE Y APELLIDO],TFECHAS[HASTA]),"")</f>
        <v/>
      </c>
      <c r="O1018" s="39">
        <f>_xlfn.XLOOKUP(Tabla20[[#This Row],[COD]],TMES[COD],TMES[sbruto])</f>
        <v>25000</v>
      </c>
      <c r="P1018" s="44">
        <f>_xlfn.XLOOKUP(Tabla20[[#This Row],[COD]],TMES[COD],TMES[ISR])</f>
        <v>0</v>
      </c>
      <c r="Q1018" s="40">
        <f>_xlfn.XLOOKUP(Tabla20[[#This Row],[COD]],TMES[COD],TMES[SFS])</f>
        <v>760</v>
      </c>
      <c r="R1018" s="40">
        <f>_xlfn.XLOOKUP(Tabla20[[#This Row],[COD]],TMES[COD],TMES[AFP])</f>
        <v>717.5</v>
      </c>
      <c r="S1018" s="40">
        <f>Tabla20[[#This Row],[sbruto]]-SUM(Tabla20[[#This Row],[ISR]:[AFP]])-Tabla20[[#This Row],[sneto]]</f>
        <v>3371</v>
      </c>
      <c r="T1018" s="40">
        <f>_xlfn.XLOOKUP(Tabla20[[#This Row],[COD]],TMES[COD],TMES[sneto])</f>
        <v>20151.5</v>
      </c>
      <c r="U1018" s="28" t="str">
        <f>_xlfn.XLOOKUP(Tabla20[[#This Row],[cedula]],Tabla11[Numero Documento],Tabla11[GEN])</f>
        <v>F</v>
      </c>
      <c r="V1018" s="29" t="str">
        <f>_xlfn.XLOOKUP(Tabla20[[#This Row],[cedula]],TMODELO[Numero Documento],TMODELO[Lugar Funciones Codigo])</f>
        <v>01.83.03.04</v>
      </c>
    </row>
    <row r="1019" spans="1:22" hidden="1">
      <c r="A1019" s="38" t="s">
        <v>3052</v>
      </c>
      <c r="B1019" s="38" t="s">
        <v>11</v>
      </c>
      <c r="C1019" s="38" t="s">
        <v>3091</v>
      </c>
      <c r="D1019" s="38" t="str">
        <f>Tabla20[[#This Row],[cedula]]&amp;Tabla20[[#This Row],[ctapresup]]</f>
        <v>402123176932.1.1.1.01</v>
      </c>
      <c r="E1019" s="38" t="s">
        <v>3062</v>
      </c>
      <c r="F1019" s="38" t="str">
        <f>_xlfn.XLOOKUP(Tabla20[[#This Row],[cedula]],TMODELO[Numero Documento],TMODELO[Empleado])</f>
        <v>DAVIANNA PATRICIA MARTINEZ RUIZ</v>
      </c>
      <c r="G1019" s="38" t="str">
        <f>_xlfn.XLOOKUP(Tabla20[[#This Row],[cedula]],TMODELO[Numero Documento],TMODELO[Cargo])</f>
        <v>RECEPCIONISTA</v>
      </c>
      <c r="H1019" s="38" t="str">
        <f>_xlfn.XLOOKUP(Tabla20[[#This Row],[cedula]],TMODELO[Numero Documento],TMODELO[Lugar Funciones])</f>
        <v>DIRECCION GENERAL DE MUSEOS</v>
      </c>
      <c r="I1019" s="45" t="str">
        <f>_xlfn.XLOOKUP(Tabla20[[#This Row],[cedula]],TCARRERA[CEDULA],TCARRERA[CATEGORIA DEL SERVIDOR],"")</f>
        <v/>
      </c>
      <c r="J1019" s="45" t="str">
        <f>Tabla20[[#This Row],[TIPO]]</f>
        <v>FIJO</v>
      </c>
      <c r="K101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9" s="24" t="str">
        <f>IF(Tabla20[[#This Row],[CARRERA]]="CARRERA ADMINISTRATIVA",Tabla20[[#This Row],[CARRERA]],Tabla20[[#This Row],[STATUS]])</f>
        <v>FIJO</v>
      </c>
      <c r="M1019" s="35" t="str">
        <f>IF(Tabla20[[#This Row],[TIPO]]="Temporales",_xlfn.XLOOKUP(Tabla20[[#This Row],[NOMBRE Y APELLIDO]],TFECHAS[NOMBRE Y APELLIDO],TFECHAS[DESDE]),"")</f>
        <v/>
      </c>
      <c r="N1019" s="35" t="str">
        <f>IF(Tabla20[[#This Row],[TIPO]]="Temporales",_xlfn.XLOOKUP(Tabla20[[#This Row],[NOMBRE Y APELLIDO]],TFECHAS[NOMBRE Y APELLIDO],TFECHAS[HASTA]),"")</f>
        <v/>
      </c>
      <c r="O1019" s="39">
        <f>_xlfn.XLOOKUP(Tabla20[[#This Row],[COD]],TMES[COD],TMES[sbruto])</f>
        <v>25000</v>
      </c>
      <c r="P1019" s="44">
        <f>_xlfn.XLOOKUP(Tabla20[[#This Row],[COD]],TMES[COD],TMES[ISR])</f>
        <v>0</v>
      </c>
      <c r="Q1019" s="40">
        <f>_xlfn.XLOOKUP(Tabla20[[#This Row],[COD]],TMES[COD],TMES[SFS])</f>
        <v>760</v>
      </c>
      <c r="R1019" s="40">
        <f>_xlfn.XLOOKUP(Tabla20[[#This Row],[COD]],TMES[COD],TMES[AFP])</f>
        <v>717.5</v>
      </c>
      <c r="S1019" s="40">
        <f>Tabla20[[#This Row],[sbruto]]-SUM(Tabla20[[#This Row],[ISR]:[AFP]])-Tabla20[[#This Row],[sneto]]</f>
        <v>25</v>
      </c>
      <c r="T1019" s="40">
        <f>_xlfn.XLOOKUP(Tabla20[[#This Row],[COD]],TMES[COD],TMES[sneto])</f>
        <v>23497.5</v>
      </c>
      <c r="U1019" s="28" t="str">
        <f>_xlfn.XLOOKUP(Tabla20[[#This Row],[cedula]],Tabla11[Numero Documento],Tabla11[GEN])</f>
        <v>F</v>
      </c>
      <c r="V1019" s="29" t="str">
        <f>_xlfn.XLOOKUP(Tabla20[[#This Row],[cedula]],TMODELO[Numero Documento],TMODELO[Lugar Funciones Codigo])</f>
        <v>01.83.03.04</v>
      </c>
    </row>
    <row r="1020" spans="1:22" hidden="1">
      <c r="A1020" s="38" t="s">
        <v>3052</v>
      </c>
      <c r="B1020" s="38" t="s">
        <v>11</v>
      </c>
      <c r="C1020" s="38" t="s">
        <v>3091</v>
      </c>
      <c r="D1020" s="38" t="str">
        <f>Tabla20[[#This Row],[cedula]]&amp;Tabla20[[#This Row],[ctapresup]]</f>
        <v>001148823272.1.1.1.01</v>
      </c>
      <c r="E1020" s="38" t="s">
        <v>2335</v>
      </c>
      <c r="F1020" s="38" t="str">
        <f>_xlfn.XLOOKUP(Tabla20[[#This Row],[cedula]],TMODELO[Numero Documento],TMODELO[Empleado])</f>
        <v>DIEGO JOSE CAMACHO CUEVAS</v>
      </c>
      <c r="G1020" s="38" t="str">
        <f>_xlfn.XLOOKUP(Tabla20[[#This Row],[cedula]],TMODELO[Numero Documento],TMODELO[Cargo])</f>
        <v>SUPERVISOR DE BOLETERIA</v>
      </c>
      <c r="H1020" s="38" t="str">
        <f>_xlfn.XLOOKUP(Tabla20[[#This Row],[cedula]],TMODELO[Numero Documento],TMODELO[Lugar Funciones])</f>
        <v>DIRECCION GENERAL DE MUSEOS</v>
      </c>
      <c r="I1020" s="45" t="str">
        <f>_xlfn.XLOOKUP(Tabla20[[#This Row],[cedula]],TCARRERA[CEDULA],TCARRERA[CATEGORIA DEL SERVIDOR],"")</f>
        <v/>
      </c>
      <c r="J1020" s="45" t="str">
        <f>Tabla20[[#This Row],[TIPO]]</f>
        <v>FIJO</v>
      </c>
      <c r="K102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0" s="24" t="str">
        <f>IF(Tabla20[[#This Row],[CARRERA]]="CARRERA ADMINISTRATIVA",Tabla20[[#This Row],[CARRERA]],Tabla20[[#This Row],[STATUS]])</f>
        <v>FIJO</v>
      </c>
      <c r="M1020" s="35" t="str">
        <f>IF(Tabla20[[#This Row],[TIPO]]="Temporales",_xlfn.XLOOKUP(Tabla20[[#This Row],[NOMBRE Y APELLIDO]],TFECHAS[NOMBRE Y APELLIDO],TFECHAS[DESDE]),"")</f>
        <v/>
      </c>
      <c r="N1020" s="35" t="str">
        <f>IF(Tabla20[[#This Row],[TIPO]]="Temporales",_xlfn.XLOOKUP(Tabla20[[#This Row],[NOMBRE Y APELLIDO]],TFECHAS[NOMBRE Y APELLIDO],TFECHAS[HASTA]),"")</f>
        <v/>
      </c>
      <c r="O1020" s="39">
        <f>_xlfn.XLOOKUP(Tabla20[[#This Row],[COD]],TMES[COD],TMES[sbruto])</f>
        <v>25000</v>
      </c>
      <c r="P1020" s="41">
        <f>_xlfn.XLOOKUP(Tabla20[[#This Row],[COD]],TMES[COD],TMES[ISR])</f>
        <v>0</v>
      </c>
      <c r="Q1020" s="40">
        <f>_xlfn.XLOOKUP(Tabla20[[#This Row],[COD]],TMES[COD],TMES[SFS])</f>
        <v>760</v>
      </c>
      <c r="R1020" s="40">
        <f>_xlfn.XLOOKUP(Tabla20[[#This Row],[COD]],TMES[COD],TMES[AFP])</f>
        <v>717.5</v>
      </c>
      <c r="S1020" s="40">
        <f>Tabla20[[#This Row],[sbruto]]-SUM(Tabla20[[#This Row],[ISR]:[AFP]])-Tabla20[[#This Row],[sneto]]</f>
        <v>13804.33</v>
      </c>
      <c r="T1020" s="40">
        <f>_xlfn.XLOOKUP(Tabla20[[#This Row],[COD]],TMES[COD],TMES[sneto])</f>
        <v>9718.17</v>
      </c>
      <c r="U1020" s="28" t="str">
        <f>_xlfn.XLOOKUP(Tabla20[[#This Row],[cedula]],Tabla11[Numero Documento],Tabla11[GEN])</f>
        <v>M</v>
      </c>
      <c r="V1020" s="29" t="str">
        <f>_xlfn.XLOOKUP(Tabla20[[#This Row],[cedula]],TMODELO[Numero Documento],TMODELO[Lugar Funciones Codigo])</f>
        <v>01.83.03.04</v>
      </c>
    </row>
    <row r="1021" spans="1:22" hidden="1">
      <c r="A1021" s="38" t="s">
        <v>3052</v>
      </c>
      <c r="B1021" s="38" t="s">
        <v>11</v>
      </c>
      <c r="C1021" s="38" t="s">
        <v>3091</v>
      </c>
      <c r="D1021" s="38" t="str">
        <f>Tabla20[[#This Row],[cedula]]&amp;Tabla20[[#This Row],[ctapresup]]</f>
        <v>001000361512.1.1.1.01</v>
      </c>
      <c r="E1021" s="38" t="s">
        <v>2337</v>
      </c>
      <c r="F1021" s="38" t="str">
        <f>_xlfn.XLOOKUP(Tabla20[[#This Row],[cedula]],TMODELO[Numero Documento],TMODELO[Empleado])</f>
        <v>EDGARDO RAFAEL SEPULVEDA TEJEDA</v>
      </c>
      <c r="G1021" s="38" t="str">
        <f>_xlfn.XLOOKUP(Tabla20[[#This Row],[cedula]],TMODELO[Numero Documento],TMODELO[Cargo])</f>
        <v>GUIA</v>
      </c>
      <c r="H1021" s="38" t="str">
        <f>_xlfn.XLOOKUP(Tabla20[[#This Row],[cedula]],TMODELO[Numero Documento],TMODELO[Lugar Funciones])</f>
        <v>DIRECCION GENERAL DE MUSEOS</v>
      </c>
      <c r="I1021" s="45" t="str">
        <f>_xlfn.XLOOKUP(Tabla20[[#This Row],[cedula]],TCARRERA[CEDULA],TCARRERA[CATEGORIA DEL SERVIDOR],"")</f>
        <v/>
      </c>
      <c r="J1021" s="45" t="str">
        <f>Tabla20[[#This Row],[TIPO]]</f>
        <v>FIJO</v>
      </c>
      <c r="K102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1" s="24" t="str">
        <f>IF(Tabla20[[#This Row],[CARRERA]]="CARRERA ADMINISTRATIVA",Tabla20[[#This Row],[CARRERA]],Tabla20[[#This Row],[STATUS]])</f>
        <v>FIJO</v>
      </c>
      <c r="M1021" s="35" t="str">
        <f>IF(Tabla20[[#This Row],[TIPO]]="Temporales",_xlfn.XLOOKUP(Tabla20[[#This Row],[NOMBRE Y APELLIDO]],TFECHAS[NOMBRE Y APELLIDO],TFECHAS[DESDE]),"")</f>
        <v/>
      </c>
      <c r="N1021" s="35" t="str">
        <f>IF(Tabla20[[#This Row],[TIPO]]="Temporales",_xlfn.XLOOKUP(Tabla20[[#This Row],[NOMBRE Y APELLIDO]],TFECHAS[NOMBRE Y APELLIDO],TFECHAS[HASTA]),"")</f>
        <v/>
      </c>
      <c r="O1021" s="39">
        <f>_xlfn.XLOOKUP(Tabla20[[#This Row],[COD]],TMES[COD],TMES[sbruto])</f>
        <v>25000</v>
      </c>
      <c r="P1021" s="44">
        <f>_xlfn.XLOOKUP(Tabla20[[#This Row],[COD]],TMES[COD],TMES[ISR])</f>
        <v>0</v>
      </c>
      <c r="Q1021" s="40">
        <f>_xlfn.XLOOKUP(Tabla20[[#This Row],[COD]],TMES[COD],TMES[SFS])</f>
        <v>760</v>
      </c>
      <c r="R1021" s="40">
        <f>_xlfn.XLOOKUP(Tabla20[[#This Row],[COD]],TMES[COD],TMES[AFP])</f>
        <v>717.5</v>
      </c>
      <c r="S1021" s="40">
        <f>Tabla20[[#This Row],[sbruto]]-SUM(Tabla20[[#This Row],[ISR]:[AFP]])-Tabla20[[#This Row],[sneto]]</f>
        <v>2150.7299999999996</v>
      </c>
      <c r="T1021" s="40">
        <f>_xlfn.XLOOKUP(Tabla20[[#This Row],[COD]],TMES[COD],TMES[sneto])</f>
        <v>21371.77</v>
      </c>
      <c r="U1021" s="28" t="str">
        <f>_xlfn.XLOOKUP(Tabla20[[#This Row],[cedula]],Tabla11[Numero Documento],Tabla11[GEN])</f>
        <v>M</v>
      </c>
      <c r="V1021" s="29" t="str">
        <f>_xlfn.XLOOKUP(Tabla20[[#This Row],[cedula]],TMODELO[Numero Documento],TMODELO[Lugar Funciones Codigo])</f>
        <v>01.83.03.04</v>
      </c>
    </row>
    <row r="1022" spans="1:22" hidden="1">
      <c r="A1022" s="38" t="s">
        <v>3052</v>
      </c>
      <c r="B1022" s="38" t="s">
        <v>11</v>
      </c>
      <c r="C1022" s="38" t="s">
        <v>3091</v>
      </c>
      <c r="D1022" s="38" t="str">
        <f>Tabla20[[#This Row],[cedula]]&amp;Tabla20[[#This Row],[ctapresup]]</f>
        <v>055003858682.1.1.1.01</v>
      </c>
      <c r="E1022" s="38" t="s">
        <v>2338</v>
      </c>
      <c r="F1022" s="38" t="str">
        <f>_xlfn.XLOOKUP(Tabla20[[#This Row],[cedula]],TMODELO[Numero Documento],TMODELO[Empleado])</f>
        <v>EDILIANA LEONARDO DISLA</v>
      </c>
      <c r="G1022" s="38" t="str">
        <f>_xlfn.XLOOKUP(Tabla20[[#This Row],[cedula]],TMODELO[Numero Documento],TMODELO[Cargo])</f>
        <v>RECEPCIONISTA</v>
      </c>
      <c r="H1022" s="38" t="str">
        <f>_xlfn.XLOOKUP(Tabla20[[#This Row],[cedula]],TMODELO[Numero Documento],TMODELO[Lugar Funciones])</f>
        <v>DIRECCION GENERAL DE MUSEOS</v>
      </c>
      <c r="I1022" s="45" t="str">
        <f>_xlfn.XLOOKUP(Tabla20[[#This Row],[cedula]],TCARRERA[CEDULA],TCARRERA[CATEGORIA DEL SERVIDOR],"")</f>
        <v/>
      </c>
      <c r="J1022" s="45" t="str">
        <f>Tabla20[[#This Row],[TIPO]]</f>
        <v>FIJO</v>
      </c>
      <c r="K102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2" s="24" t="str">
        <f>IF(Tabla20[[#This Row],[CARRERA]]="CARRERA ADMINISTRATIVA",Tabla20[[#This Row],[CARRERA]],Tabla20[[#This Row],[STATUS]])</f>
        <v>FIJO</v>
      </c>
      <c r="M1022" s="35" t="str">
        <f>IF(Tabla20[[#This Row],[TIPO]]="Temporales",_xlfn.XLOOKUP(Tabla20[[#This Row],[NOMBRE Y APELLIDO]],TFECHAS[NOMBRE Y APELLIDO],TFECHAS[DESDE]),"")</f>
        <v/>
      </c>
      <c r="N1022" s="35" t="str">
        <f>IF(Tabla20[[#This Row],[TIPO]]="Temporales",_xlfn.XLOOKUP(Tabla20[[#This Row],[NOMBRE Y APELLIDO]],TFECHAS[NOMBRE Y APELLIDO],TFECHAS[HASTA]),"")</f>
        <v/>
      </c>
      <c r="O1022" s="39">
        <f>_xlfn.XLOOKUP(Tabla20[[#This Row],[COD]],TMES[COD],TMES[sbruto])</f>
        <v>25000</v>
      </c>
      <c r="P1022" s="41">
        <f>_xlfn.XLOOKUP(Tabla20[[#This Row],[COD]],TMES[COD],TMES[ISR])</f>
        <v>0</v>
      </c>
      <c r="Q1022" s="40">
        <f>_xlfn.XLOOKUP(Tabla20[[#This Row],[COD]],TMES[COD],TMES[SFS])</f>
        <v>760</v>
      </c>
      <c r="R1022" s="40">
        <f>_xlfn.XLOOKUP(Tabla20[[#This Row],[COD]],TMES[COD],TMES[AFP])</f>
        <v>717.5</v>
      </c>
      <c r="S1022" s="40">
        <f>Tabla20[[#This Row],[sbruto]]-SUM(Tabla20[[#This Row],[ISR]:[AFP]])-Tabla20[[#This Row],[sneto]]</f>
        <v>1021</v>
      </c>
      <c r="T1022" s="40">
        <f>_xlfn.XLOOKUP(Tabla20[[#This Row],[COD]],TMES[COD],TMES[sneto])</f>
        <v>22501.5</v>
      </c>
      <c r="U1022" s="28" t="str">
        <f>_xlfn.XLOOKUP(Tabla20[[#This Row],[cedula]],Tabla11[Numero Documento],Tabla11[GEN])</f>
        <v>F</v>
      </c>
      <c r="V1022" s="29" t="str">
        <f>_xlfn.XLOOKUP(Tabla20[[#This Row],[cedula]],TMODELO[Numero Documento],TMODELO[Lugar Funciones Codigo])</f>
        <v>01.83.03.04</v>
      </c>
    </row>
    <row r="1023" spans="1:22" hidden="1">
      <c r="A1023" s="38" t="s">
        <v>3052</v>
      </c>
      <c r="B1023" s="38" t="s">
        <v>11</v>
      </c>
      <c r="C1023" s="38" t="s">
        <v>3091</v>
      </c>
      <c r="D1023" s="38" t="str">
        <f>Tabla20[[#This Row],[cedula]]&amp;Tabla20[[#This Row],[ctapresup]]</f>
        <v>001173873652.1.1.1.01</v>
      </c>
      <c r="E1023" s="38" t="s">
        <v>2339</v>
      </c>
      <c r="F1023" s="38" t="str">
        <f>_xlfn.XLOOKUP(Tabla20[[#This Row],[cedula]],TMODELO[Numero Documento],TMODELO[Empleado])</f>
        <v>EDUARD ANTONIO MARTINEZ MEDINA</v>
      </c>
      <c r="G1023" s="38" t="str">
        <f>_xlfn.XLOOKUP(Tabla20[[#This Row],[cedula]],TMODELO[Numero Documento],TMODELO[Cargo])</f>
        <v>GUIA BILINGUE</v>
      </c>
      <c r="H1023" s="38" t="str">
        <f>_xlfn.XLOOKUP(Tabla20[[#This Row],[cedula]],TMODELO[Numero Documento],TMODELO[Lugar Funciones])</f>
        <v>DIRECCION GENERAL DE MUSEOS</v>
      </c>
      <c r="I1023" s="45" t="str">
        <f>_xlfn.XLOOKUP(Tabla20[[#This Row],[cedula]],TCARRERA[CEDULA],TCARRERA[CATEGORIA DEL SERVIDOR],"")</f>
        <v/>
      </c>
      <c r="J1023" s="45" t="str">
        <f>Tabla20[[#This Row],[TIPO]]</f>
        <v>FIJO</v>
      </c>
      <c r="K102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3" s="24" t="str">
        <f>IF(Tabla20[[#This Row],[CARRERA]]="CARRERA ADMINISTRATIVA",Tabla20[[#This Row],[CARRERA]],Tabla20[[#This Row],[STATUS]])</f>
        <v>FIJO</v>
      </c>
      <c r="M1023" s="35" t="str">
        <f>IF(Tabla20[[#This Row],[TIPO]]="Temporales",_xlfn.XLOOKUP(Tabla20[[#This Row],[NOMBRE Y APELLIDO]],TFECHAS[NOMBRE Y APELLIDO],TFECHAS[DESDE]),"")</f>
        <v/>
      </c>
      <c r="N1023" s="35" t="str">
        <f>IF(Tabla20[[#This Row],[TIPO]]="Temporales",_xlfn.XLOOKUP(Tabla20[[#This Row],[NOMBRE Y APELLIDO]],TFECHAS[NOMBRE Y APELLIDO],TFECHAS[HASTA]),"")</f>
        <v/>
      </c>
      <c r="O1023" s="39">
        <f>_xlfn.XLOOKUP(Tabla20[[#This Row],[COD]],TMES[COD],TMES[sbruto])</f>
        <v>25000</v>
      </c>
      <c r="P1023" s="44">
        <f>_xlfn.XLOOKUP(Tabla20[[#This Row],[COD]],TMES[COD],TMES[ISR])</f>
        <v>0</v>
      </c>
      <c r="Q1023" s="40">
        <f>_xlfn.XLOOKUP(Tabla20[[#This Row],[COD]],TMES[COD],TMES[SFS])</f>
        <v>760</v>
      </c>
      <c r="R1023" s="40">
        <f>_xlfn.XLOOKUP(Tabla20[[#This Row],[COD]],TMES[COD],TMES[AFP])</f>
        <v>717.5</v>
      </c>
      <c r="S1023" s="40">
        <f>Tabla20[[#This Row],[sbruto]]-SUM(Tabla20[[#This Row],[ISR]:[AFP]])-Tabla20[[#This Row],[sneto]]</f>
        <v>2871</v>
      </c>
      <c r="T1023" s="40">
        <f>_xlfn.XLOOKUP(Tabla20[[#This Row],[COD]],TMES[COD],TMES[sneto])</f>
        <v>20651.5</v>
      </c>
      <c r="U1023" s="28" t="str">
        <f>_xlfn.XLOOKUP(Tabla20[[#This Row],[cedula]],Tabla11[Numero Documento],Tabla11[GEN])</f>
        <v>M</v>
      </c>
      <c r="V1023" s="29" t="str">
        <f>_xlfn.XLOOKUP(Tabla20[[#This Row],[cedula]],TMODELO[Numero Documento],TMODELO[Lugar Funciones Codigo])</f>
        <v>01.83.03.04</v>
      </c>
    </row>
    <row r="1024" spans="1:22" hidden="1">
      <c r="A1024" s="38" t="s">
        <v>3052</v>
      </c>
      <c r="B1024" s="38" t="s">
        <v>11</v>
      </c>
      <c r="C1024" s="38" t="s">
        <v>3091</v>
      </c>
      <c r="D1024" s="38" t="str">
        <f>Tabla20[[#This Row],[cedula]]&amp;Tabla20[[#This Row],[ctapresup]]</f>
        <v>001150246142.1.1.1.01</v>
      </c>
      <c r="E1024" s="38" t="s">
        <v>2344</v>
      </c>
      <c r="F1024" s="38" t="str">
        <f>_xlfn.XLOOKUP(Tabla20[[#This Row],[cedula]],TMODELO[Numero Documento],TMODELO[Empleado])</f>
        <v>ELIZABETH PUJOLS PEREZ</v>
      </c>
      <c r="G1024" s="38" t="str">
        <f>_xlfn.XLOOKUP(Tabla20[[#This Row],[cedula]],TMODELO[Numero Documento],TMODELO[Cargo])</f>
        <v>VIGILANTE DE SALA</v>
      </c>
      <c r="H1024" s="38" t="str">
        <f>_xlfn.XLOOKUP(Tabla20[[#This Row],[cedula]],TMODELO[Numero Documento],TMODELO[Lugar Funciones])</f>
        <v>DIRECCION GENERAL DE MUSEOS</v>
      </c>
      <c r="I1024" s="45" t="str">
        <f>_xlfn.XLOOKUP(Tabla20[[#This Row],[cedula]],TCARRERA[CEDULA],TCARRERA[CATEGORIA DEL SERVIDOR],"")</f>
        <v/>
      </c>
      <c r="J1024" s="45" t="str">
        <f>Tabla20[[#This Row],[TIPO]]</f>
        <v>FIJO</v>
      </c>
      <c r="K102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4" s="24" t="str">
        <f>IF(Tabla20[[#This Row],[CARRERA]]="CARRERA ADMINISTRATIVA",Tabla20[[#This Row],[CARRERA]],Tabla20[[#This Row],[STATUS]])</f>
        <v>FIJO</v>
      </c>
      <c r="M1024" s="35" t="str">
        <f>IF(Tabla20[[#This Row],[TIPO]]="Temporales",_xlfn.XLOOKUP(Tabla20[[#This Row],[NOMBRE Y APELLIDO]],TFECHAS[NOMBRE Y APELLIDO],TFECHAS[DESDE]),"")</f>
        <v/>
      </c>
      <c r="N1024" s="35" t="str">
        <f>IF(Tabla20[[#This Row],[TIPO]]="Temporales",_xlfn.XLOOKUP(Tabla20[[#This Row],[NOMBRE Y APELLIDO]],TFECHAS[NOMBRE Y APELLIDO],TFECHAS[HASTA]),"")</f>
        <v/>
      </c>
      <c r="O1024" s="39">
        <f>_xlfn.XLOOKUP(Tabla20[[#This Row],[COD]],TMES[COD],TMES[sbruto])</f>
        <v>25000</v>
      </c>
      <c r="P1024" s="44">
        <f>_xlfn.XLOOKUP(Tabla20[[#This Row],[COD]],TMES[COD],TMES[ISR])</f>
        <v>0</v>
      </c>
      <c r="Q1024" s="40">
        <f>_xlfn.XLOOKUP(Tabla20[[#This Row],[COD]],TMES[COD],TMES[SFS])</f>
        <v>760</v>
      </c>
      <c r="R1024" s="40">
        <f>_xlfn.XLOOKUP(Tabla20[[#This Row],[COD]],TMES[COD],TMES[AFP])</f>
        <v>717.5</v>
      </c>
      <c r="S1024" s="40">
        <f>Tabla20[[#This Row],[sbruto]]-SUM(Tabla20[[#This Row],[ISR]:[AFP]])-Tabla20[[#This Row],[sneto]]</f>
        <v>25</v>
      </c>
      <c r="T1024" s="40">
        <f>_xlfn.XLOOKUP(Tabla20[[#This Row],[COD]],TMES[COD],TMES[sneto])</f>
        <v>23497.5</v>
      </c>
      <c r="U1024" s="28" t="str">
        <f>_xlfn.XLOOKUP(Tabla20[[#This Row],[cedula]],Tabla11[Numero Documento],Tabla11[GEN])</f>
        <v>F</v>
      </c>
      <c r="V1024" s="29" t="str">
        <f>_xlfn.XLOOKUP(Tabla20[[#This Row],[cedula]],TMODELO[Numero Documento],TMODELO[Lugar Funciones Codigo])</f>
        <v>01.83.03.04</v>
      </c>
    </row>
    <row r="1025" spans="1:22" hidden="1">
      <c r="A1025" s="38" t="s">
        <v>3052</v>
      </c>
      <c r="B1025" s="38" t="s">
        <v>11</v>
      </c>
      <c r="C1025" s="38" t="s">
        <v>3091</v>
      </c>
      <c r="D1025" s="38" t="str">
        <f>Tabla20[[#This Row],[cedula]]&amp;Tabla20[[#This Row],[ctapresup]]</f>
        <v>001191282702.1.1.1.01</v>
      </c>
      <c r="E1025" s="38" t="s">
        <v>2352</v>
      </c>
      <c r="F1025" s="38" t="str">
        <f>_xlfn.XLOOKUP(Tabla20[[#This Row],[cedula]],TMODELO[Numero Documento],TMODELO[Empleado])</f>
        <v>EURIS MANUEL ZABALA COLON</v>
      </c>
      <c r="G1025" s="38" t="str">
        <f>_xlfn.XLOOKUP(Tabla20[[#This Row],[cedula]],TMODELO[Numero Documento],TMODELO[Cargo])</f>
        <v>VIGILANTE DE SALA</v>
      </c>
      <c r="H1025" s="38" t="str">
        <f>_xlfn.XLOOKUP(Tabla20[[#This Row],[cedula]],TMODELO[Numero Documento],TMODELO[Lugar Funciones])</f>
        <v>DIRECCION GENERAL DE MUSEOS</v>
      </c>
      <c r="I1025" s="45" t="str">
        <f>_xlfn.XLOOKUP(Tabla20[[#This Row],[cedula]],TCARRERA[CEDULA],TCARRERA[CATEGORIA DEL SERVIDOR],"")</f>
        <v/>
      </c>
      <c r="J1025" s="45" t="str">
        <f>Tabla20[[#This Row],[TIPO]]</f>
        <v>FIJO</v>
      </c>
      <c r="K10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5" s="24" t="str">
        <f>IF(Tabla20[[#This Row],[CARRERA]]="CARRERA ADMINISTRATIVA",Tabla20[[#This Row],[CARRERA]],Tabla20[[#This Row],[STATUS]])</f>
        <v>FIJO</v>
      </c>
      <c r="M1025" s="35" t="str">
        <f>IF(Tabla20[[#This Row],[TIPO]]="Temporales",_xlfn.XLOOKUP(Tabla20[[#This Row],[NOMBRE Y APELLIDO]],TFECHAS[NOMBRE Y APELLIDO],TFECHAS[DESDE]),"")</f>
        <v/>
      </c>
      <c r="N1025" s="35" t="str">
        <f>IF(Tabla20[[#This Row],[TIPO]]="Temporales",_xlfn.XLOOKUP(Tabla20[[#This Row],[NOMBRE Y APELLIDO]],TFECHAS[NOMBRE Y APELLIDO],TFECHAS[HASTA]),"")</f>
        <v/>
      </c>
      <c r="O1025" s="39">
        <f>_xlfn.XLOOKUP(Tabla20[[#This Row],[COD]],TMES[COD],TMES[sbruto])</f>
        <v>25000</v>
      </c>
      <c r="P1025" s="41">
        <f>_xlfn.XLOOKUP(Tabla20[[#This Row],[COD]],TMES[COD],TMES[ISR])</f>
        <v>0</v>
      </c>
      <c r="Q1025" s="40">
        <f>_xlfn.XLOOKUP(Tabla20[[#This Row],[COD]],TMES[COD],TMES[SFS])</f>
        <v>760</v>
      </c>
      <c r="R1025" s="40">
        <f>_xlfn.XLOOKUP(Tabla20[[#This Row],[COD]],TMES[COD],TMES[AFP])</f>
        <v>717.5</v>
      </c>
      <c r="S1025" s="40">
        <f>Tabla20[[#This Row],[sbruto]]-SUM(Tabla20[[#This Row],[ISR]:[AFP]])-Tabla20[[#This Row],[sneto]]</f>
        <v>18605.28</v>
      </c>
      <c r="T1025" s="40">
        <f>_xlfn.XLOOKUP(Tabla20[[#This Row],[COD]],TMES[COD],TMES[sneto])</f>
        <v>4917.22</v>
      </c>
      <c r="U1025" s="28" t="str">
        <f>_xlfn.XLOOKUP(Tabla20[[#This Row],[cedula]],Tabla11[Numero Documento],Tabla11[GEN])</f>
        <v>M</v>
      </c>
      <c r="V1025" s="29" t="str">
        <f>_xlfn.XLOOKUP(Tabla20[[#This Row],[cedula]],TMODELO[Numero Documento],TMODELO[Lugar Funciones Codigo])</f>
        <v>01.83.03.04</v>
      </c>
    </row>
    <row r="1026" spans="1:22" hidden="1">
      <c r="A1026" s="38" t="s">
        <v>3052</v>
      </c>
      <c r="B1026" s="38" t="s">
        <v>11</v>
      </c>
      <c r="C1026" s="38" t="s">
        <v>3091</v>
      </c>
      <c r="D1026" s="38" t="str">
        <f>Tabla20[[#This Row],[cedula]]&amp;Tabla20[[#This Row],[ctapresup]]</f>
        <v>402148353612.1.1.1.01</v>
      </c>
      <c r="E1026" s="38" t="s">
        <v>2367</v>
      </c>
      <c r="F1026" s="38" t="str">
        <f>_xlfn.XLOOKUP(Tabla20[[#This Row],[cedula]],TMODELO[Numero Documento],TMODELO[Empleado])</f>
        <v>GABRIELA NICOLE REINOSO PAULINO</v>
      </c>
      <c r="G1026" s="38" t="str">
        <f>_xlfn.XLOOKUP(Tabla20[[#This Row],[cedula]],TMODELO[Numero Documento],TMODELO[Cargo])</f>
        <v>GUIA DE MUSEO</v>
      </c>
      <c r="H1026" s="38" t="str">
        <f>_xlfn.XLOOKUP(Tabla20[[#This Row],[cedula]],TMODELO[Numero Documento],TMODELO[Lugar Funciones])</f>
        <v>DIRECCION GENERAL DE MUSEOS</v>
      </c>
      <c r="I1026" s="45" t="str">
        <f>_xlfn.XLOOKUP(Tabla20[[#This Row],[cedula]],TCARRERA[CEDULA],TCARRERA[CATEGORIA DEL SERVIDOR],"")</f>
        <v/>
      </c>
      <c r="J1026" s="45" t="str">
        <f>Tabla20[[#This Row],[TIPO]]</f>
        <v>FIJO</v>
      </c>
      <c r="K102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6" s="24" t="str">
        <f>IF(Tabla20[[#This Row],[CARRERA]]="CARRERA ADMINISTRATIVA",Tabla20[[#This Row],[CARRERA]],Tabla20[[#This Row],[STATUS]])</f>
        <v>FIJO</v>
      </c>
      <c r="M1026" s="35" t="str">
        <f>IF(Tabla20[[#This Row],[TIPO]]="Temporales",_xlfn.XLOOKUP(Tabla20[[#This Row],[NOMBRE Y APELLIDO]],TFECHAS[NOMBRE Y APELLIDO],TFECHAS[DESDE]),"")</f>
        <v/>
      </c>
      <c r="N1026" s="35" t="str">
        <f>IF(Tabla20[[#This Row],[TIPO]]="Temporales",_xlfn.XLOOKUP(Tabla20[[#This Row],[NOMBRE Y APELLIDO]],TFECHAS[NOMBRE Y APELLIDO],TFECHAS[HASTA]),"")</f>
        <v/>
      </c>
      <c r="O1026" s="39">
        <f>_xlfn.XLOOKUP(Tabla20[[#This Row],[COD]],TMES[COD],TMES[sbruto])</f>
        <v>25000</v>
      </c>
      <c r="P1026" s="44">
        <f>_xlfn.XLOOKUP(Tabla20[[#This Row],[COD]],TMES[COD],TMES[ISR])</f>
        <v>0</v>
      </c>
      <c r="Q1026" s="40">
        <f>_xlfn.XLOOKUP(Tabla20[[#This Row],[COD]],TMES[COD],TMES[SFS])</f>
        <v>760</v>
      </c>
      <c r="R1026" s="40">
        <f>_xlfn.XLOOKUP(Tabla20[[#This Row],[COD]],TMES[COD],TMES[AFP])</f>
        <v>717.5</v>
      </c>
      <c r="S1026" s="40">
        <f>Tabla20[[#This Row],[sbruto]]-SUM(Tabla20[[#This Row],[ISR]:[AFP]])-Tabla20[[#This Row],[sneto]]</f>
        <v>25</v>
      </c>
      <c r="T1026" s="40">
        <f>_xlfn.XLOOKUP(Tabla20[[#This Row],[COD]],TMES[COD],TMES[sneto])</f>
        <v>23497.5</v>
      </c>
      <c r="U1026" s="28" t="str">
        <f>_xlfn.XLOOKUP(Tabla20[[#This Row],[cedula]],Tabla11[Numero Documento],Tabla11[GEN])</f>
        <v>F</v>
      </c>
      <c r="V1026" s="29" t="str">
        <f>_xlfn.XLOOKUP(Tabla20[[#This Row],[cedula]],TMODELO[Numero Documento],TMODELO[Lugar Funciones Codigo])</f>
        <v>01.83.03.04</v>
      </c>
    </row>
    <row r="1027" spans="1:22" hidden="1">
      <c r="A1027" s="38" t="s">
        <v>3052</v>
      </c>
      <c r="B1027" s="38" t="s">
        <v>11</v>
      </c>
      <c r="C1027" s="38" t="s">
        <v>3091</v>
      </c>
      <c r="D1027" s="38" t="str">
        <f>Tabla20[[#This Row],[cedula]]&amp;Tabla20[[#This Row],[ctapresup]]</f>
        <v>402321843392.1.1.1.01</v>
      </c>
      <c r="E1027" s="38" t="s">
        <v>2373</v>
      </c>
      <c r="F1027" s="38" t="str">
        <f>_xlfn.XLOOKUP(Tabla20[[#This Row],[cedula]],TMODELO[Numero Documento],TMODELO[Empleado])</f>
        <v>GLENNY YEIME EUSEBIO JIMENEZ</v>
      </c>
      <c r="G1027" s="38" t="str">
        <f>_xlfn.XLOOKUP(Tabla20[[#This Row],[cedula]],TMODELO[Numero Documento],TMODELO[Cargo])</f>
        <v>VIGILANTE DE SALA</v>
      </c>
      <c r="H1027" s="38" t="str">
        <f>_xlfn.XLOOKUP(Tabla20[[#This Row],[cedula]],TMODELO[Numero Documento],TMODELO[Lugar Funciones])</f>
        <v>DIRECCION GENERAL DE MUSEOS</v>
      </c>
      <c r="I1027" s="45" t="str">
        <f>_xlfn.XLOOKUP(Tabla20[[#This Row],[cedula]],TCARRERA[CEDULA],TCARRERA[CATEGORIA DEL SERVIDOR],"")</f>
        <v/>
      </c>
      <c r="J1027" s="45" t="str">
        <f>Tabla20[[#This Row],[TIPO]]</f>
        <v>FIJO</v>
      </c>
      <c r="K102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7" s="24" t="str">
        <f>IF(Tabla20[[#This Row],[CARRERA]]="CARRERA ADMINISTRATIVA",Tabla20[[#This Row],[CARRERA]],Tabla20[[#This Row],[STATUS]])</f>
        <v>FIJO</v>
      </c>
      <c r="M1027" s="35" t="str">
        <f>IF(Tabla20[[#This Row],[TIPO]]="Temporales",_xlfn.XLOOKUP(Tabla20[[#This Row],[NOMBRE Y APELLIDO]],TFECHAS[NOMBRE Y APELLIDO],TFECHAS[DESDE]),"")</f>
        <v/>
      </c>
      <c r="N1027" s="35" t="str">
        <f>IF(Tabla20[[#This Row],[TIPO]]="Temporales",_xlfn.XLOOKUP(Tabla20[[#This Row],[NOMBRE Y APELLIDO]],TFECHAS[NOMBRE Y APELLIDO],TFECHAS[HASTA]),"")</f>
        <v/>
      </c>
      <c r="O1027" s="39">
        <f>_xlfn.XLOOKUP(Tabla20[[#This Row],[COD]],TMES[COD],TMES[sbruto])</f>
        <v>25000</v>
      </c>
      <c r="P1027" s="44">
        <f>_xlfn.XLOOKUP(Tabla20[[#This Row],[COD]],TMES[COD],TMES[ISR])</f>
        <v>0</v>
      </c>
      <c r="Q1027" s="40">
        <f>_xlfn.XLOOKUP(Tabla20[[#This Row],[COD]],TMES[COD],TMES[SFS])</f>
        <v>760</v>
      </c>
      <c r="R1027" s="40">
        <f>_xlfn.XLOOKUP(Tabla20[[#This Row],[COD]],TMES[COD],TMES[AFP])</f>
        <v>717.5</v>
      </c>
      <c r="S1027" s="40">
        <f>Tabla20[[#This Row],[sbruto]]-SUM(Tabla20[[#This Row],[ISR]:[AFP]])-Tabla20[[#This Row],[sneto]]</f>
        <v>25</v>
      </c>
      <c r="T1027" s="40">
        <f>_xlfn.XLOOKUP(Tabla20[[#This Row],[COD]],TMES[COD],TMES[sneto])</f>
        <v>23497.5</v>
      </c>
      <c r="U1027" s="28" t="str">
        <f>_xlfn.XLOOKUP(Tabla20[[#This Row],[cedula]],Tabla11[Numero Documento],Tabla11[GEN])</f>
        <v>F</v>
      </c>
      <c r="V1027" s="29" t="str">
        <f>_xlfn.XLOOKUP(Tabla20[[#This Row],[cedula]],TMODELO[Numero Documento],TMODELO[Lugar Funciones Codigo])</f>
        <v>01.83.03.04</v>
      </c>
    </row>
    <row r="1028" spans="1:22" hidden="1">
      <c r="A1028" s="38" t="s">
        <v>3052</v>
      </c>
      <c r="B1028" s="38" t="s">
        <v>11</v>
      </c>
      <c r="C1028" s="38" t="s">
        <v>3091</v>
      </c>
      <c r="D1028" s="38" t="str">
        <f>Tabla20[[#This Row],[cedula]]&amp;Tabla20[[#This Row],[ctapresup]]</f>
        <v>001192267442.1.1.1.01</v>
      </c>
      <c r="E1028" s="38" t="s">
        <v>2375</v>
      </c>
      <c r="F1028" s="38" t="str">
        <f>_xlfn.XLOOKUP(Tabla20[[#This Row],[cedula]],TMODELO[Numero Documento],TMODELO[Empleado])</f>
        <v>HENRY ROLANDO GONZALEZ MEJIAS</v>
      </c>
      <c r="G1028" s="38" t="str">
        <f>_xlfn.XLOOKUP(Tabla20[[#This Row],[cedula]],TMODELO[Numero Documento],TMODELO[Cargo])</f>
        <v>VIGILANTE DE SALA</v>
      </c>
      <c r="H1028" s="38" t="str">
        <f>_xlfn.XLOOKUP(Tabla20[[#This Row],[cedula]],TMODELO[Numero Documento],TMODELO[Lugar Funciones])</f>
        <v>DIRECCION GENERAL DE MUSEOS</v>
      </c>
      <c r="I1028" s="45" t="str">
        <f>_xlfn.XLOOKUP(Tabla20[[#This Row],[cedula]],TCARRERA[CEDULA],TCARRERA[CATEGORIA DEL SERVIDOR],"")</f>
        <v/>
      </c>
      <c r="J1028" s="45" t="str">
        <f>Tabla20[[#This Row],[TIPO]]</f>
        <v>FIJO</v>
      </c>
      <c r="K102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8" s="24" t="str">
        <f>IF(Tabla20[[#This Row],[CARRERA]]="CARRERA ADMINISTRATIVA",Tabla20[[#This Row],[CARRERA]],Tabla20[[#This Row],[STATUS]])</f>
        <v>FIJO</v>
      </c>
      <c r="M1028" s="35" t="str">
        <f>IF(Tabla20[[#This Row],[TIPO]]="Temporales",_xlfn.XLOOKUP(Tabla20[[#This Row],[NOMBRE Y APELLIDO]],TFECHAS[NOMBRE Y APELLIDO],TFECHAS[DESDE]),"")</f>
        <v/>
      </c>
      <c r="N1028" s="35" t="str">
        <f>IF(Tabla20[[#This Row],[TIPO]]="Temporales",_xlfn.XLOOKUP(Tabla20[[#This Row],[NOMBRE Y APELLIDO]],TFECHAS[NOMBRE Y APELLIDO],TFECHAS[HASTA]),"")</f>
        <v/>
      </c>
      <c r="O1028" s="39">
        <f>_xlfn.XLOOKUP(Tabla20[[#This Row],[COD]],TMES[COD],TMES[sbruto])</f>
        <v>25000</v>
      </c>
      <c r="P1028" s="44">
        <f>_xlfn.XLOOKUP(Tabla20[[#This Row],[COD]],TMES[COD],TMES[ISR])</f>
        <v>0</v>
      </c>
      <c r="Q1028" s="42">
        <f>_xlfn.XLOOKUP(Tabla20[[#This Row],[COD]],TMES[COD],TMES[SFS])</f>
        <v>760</v>
      </c>
      <c r="R1028" s="42">
        <f>_xlfn.XLOOKUP(Tabla20[[#This Row],[COD]],TMES[COD],TMES[AFP])</f>
        <v>717.5</v>
      </c>
      <c r="S1028" s="40">
        <f>Tabla20[[#This Row],[sbruto]]-SUM(Tabla20[[#This Row],[ISR]:[AFP]])-Tabla20[[#This Row],[sneto]]</f>
        <v>25</v>
      </c>
      <c r="T1028" s="42">
        <f>_xlfn.XLOOKUP(Tabla20[[#This Row],[COD]],TMES[COD],TMES[sneto])</f>
        <v>23497.5</v>
      </c>
      <c r="U1028" s="28" t="str">
        <f>_xlfn.XLOOKUP(Tabla20[[#This Row],[cedula]],Tabla11[Numero Documento],Tabla11[GEN])</f>
        <v>M</v>
      </c>
      <c r="V1028" s="29" t="str">
        <f>_xlfn.XLOOKUP(Tabla20[[#This Row],[cedula]],TMODELO[Numero Documento],TMODELO[Lugar Funciones Codigo])</f>
        <v>01.83.03.04</v>
      </c>
    </row>
    <row r="1029" spans="1:22" hidden="1">
      <c r="A1029" s="38" t="s">
        <v>3052</v>
      </c>
      <c r="B1029" s="38" t="s">
        <v>11</v>
      </c>
      <c r="C1029" s="38" t="s">
        <v>3091</v>
      </c>
      <c r="D1029" s="38" t="str">
        <f>Tabla20[[#This Row],[cedula]]&amp;Tabla20[[#This Row],[ctapresup]]</f>
        <v>001107894502.1.1.1.01</v>
      </c>
      <c r="E1029" s="38" t="s">
        <v>3095</v>
      </c>
      <c r="F1029" s="38" t="str">
        <f>_xlfn.XLOOKUP(Tabla20[[#This Row],[cedula]],TMODELO[Numero Documento],TMODELO[Empleado])</f>
        <v>IVELISSE CASTILLO PASCUAL</v>
      </c>
      <c r="G1029" s="38" t="str">
        <f>_xlfn.XLOOKUP(Tabla20[[#This Row],[cedula]],TMODELO[Numero Documento],TMODELO[Cargo])</f>
        <v>AUXILIAR BIBLIOTECA</v>
      </c>
      <c r="H1029" s="38" t="str">
        <f>_xlfn.XLOOKUP(Tabla20[[#This Row],[cedula]],TMODELO[Numero Documento],TMODELO[Lugar Funciones])</f>
        <v>DIRECCION GENERAL DE MUSEOS</v>
      </c>
      <c r="I1029" s="45" t="str">
        <f>_xlfn.XLOOKUP(Tabla20[[#This Row],[cedula]],TCARRERA[CEDULA],TCARRERA[CATEGORIA DEL SERVIDOR],"")</f>
        <v/>
      </c>
      <c r="J1029" s="45" t="str">
        <f>Tabla20[[#This Row],[TIPO]]</f>
        <v>FIJO</v>
      </c>
      <c r="K102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9" s="24" t="str">
        <f>IF(Tabla20[[#This Row],[CARRERA]]="CARRERA ADMINISTRATIVA",Tabla20[[#This Row],[CARRERA]],Tabla20[[#This Row],[STATUS]])</f>
        <v>FIJO</v>
      </c>
      <c r="M1029" s="35" t="str">
        <f>IF(Tabla20[[#This Row],[TIPO]]="Temporales",_xlfn.XLOOKUP(Tabla20[[#This Row],[NOMBRE Y APELLIDO]],TFECHAS[NOMBRE Y APELLIDO],TFECHAS[DESDE]),"")</f>
        <v/>
      </c>
      <c r="N1029" s="35" t="str">
        <f>IF(Tabla20[[#This Row],[TIPO]]="Temporales",_xlfn.XLOOKUP(Tabla20[[#This Row],[NOMBRE Y APELLIDO]],TFECHAS[NOMBRE Y APELLIDO],TFECHAS[HASTA]),"")</f>
        <v/>
      </c>
      <c r="O1029" s="39">
        <f>_xlfn.XLOOKUP(Tabla20[[#This Row],[COD]],TMES[COD],TMES[sbruto])</f>
        <v>25000</v>
      </c>
      <c r="P1029" s="44">
        <f>_xlfn.XLOOKUP(Tabla20[[#This Row],[COD]],TMES[COD],TMES[ISR])</f>
        <v>0</v>
      </c>
      <c r="Q1029" s="40">
        <f>_xlfn.XLOOKUP(Tabla20[[#This Row],[COD]],TMES[COD],TMES[SFS])</f>
        <v>760</v>
      </c>
      <c r="R1029" s="40">
        <f>_xlfn.XLOOKUP(Tabla20[[#This Row],[COD]],TMES[COD],TMES[AFP])</f>
        <v>717.5</v>
      </c>
      <c r="S1029" s="40">
        <f>Tabla20[[#This Row],[sbruto]]-SUM(Tabla20[[#This Row],[ISR]:[AFP]])-Tabla20[[#This Row],[sneto]]</f>
        <v>2571</v>
      </c>
      <c r="T1029" s="40">
        <f>_xlfn.XLOOKUP(Tabla20[[#This Row],[COD]],TMES[COD],TMES[sneto])</f>
        <v>20951.5</v>
      </c>
      <c r="U1029" s="28" t="str">
        <f>_xlfn.XLOOKUP(Tabla20[[#This Row],[cedula]],Tabla11[Numero Documento],Tabla11[GEN])</f>
        <v>F</v>
      </c>
      <c r="V1029" s="29" t="str">
        <f>_xlfn.XLOOKUP(Tabla20[[#This Row],[cedula]],TMODELO[Numero Documento],TMODELO[Lugar Funciones Codigo])</f>
        <v>01.83.03.04</v>
      </c>
    </row>
    <row r="1030" spans="1:22" hidden="1">
      <c r="A1030" s="38" t="s">
        <v>3052</v>
      </c>
      <c r="B1030" s="38" t="s">
        <v>11</v>
      </c>
      <c r="C1030" s="38" t="s">
        <v>3091</v>
      </c>
      <c r="D1030" s="38" t="str">
        <f>Tabla20[[#This Row],[cedula]]&amp;Tabla20[[#This Row],[ctapresup]]</f>
        <v>001190455242.1.1.1.01</v>
      </c>
      <c r="E1030" s="38" t="s">
        <v>2385</v>
      </c>
      <c r="F1030" s="38" t="str">
        <f>_xlfn.XLOOKUP(Tabla20[[#This Row],[cedula]],TMODELO[Numero Documento],TMODELO[Empleado])</f>
        <v>JEIKO PAYANO PARRA</v>
      </c>
      <c r="G1030" s="38" t="str">
        <f>_xlfn.XLOOKUP(Tabla20[[#This Row],[cedula]],TMODELO[Numero Documento],TMODELO[Cargo])</f>
        <v>GUIA BILINGUE</v>
      </c>
      <c r="H1030" s="38" t="str">
        <f>_xlfn.XLOOKUP(Tabla20[[#This Row],[cedula]],TMODELO[Numero Documento],TMODELO[Lugar Funciones])</f>
        <v>DIRECCION GENERAL DE MUSEOS</v>
      </c>
      <c r="I1030" s="45" t="str">
        <f>_xlfn.XLOOKUP(Tabla20[[#This Row],[cedula]],TCARRERA[CEDULA],TCARRERA[CATEGORIA DEL SERVIDOR],"")</f>
        <v/>
      </c>
      <c r="J1030" s="45" t="str">
        <f>Tabla20[[#This Row],[TIPO]]</f>
        <v>FIJO</v>
      </c>
      <c r="K103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0" s="24" t="str">
        <f>IF(Tabla20[[#This Row],[CARRERA]]="CARRERA ADMINISTRATIVA",Tabla20[[#This Row],[CARRERA]],Tabla20[[#This Row],[STATUS]])</f>
        <v>FIJO</v>
      </c>
      <c r="M1030" s="35" t="str">
        <f>IF(Tabla20[[#This Row],[TIPO]]="Temporales",_xlfn.XLOOKUP(Tabla20[[#This Row],[NOMBRE Y APELLIDO]],TFECHAS[NOMBRE Y APELLIDO],TFECHAS[DESDE]),"")</f>
        <v/>
      </c>
      <c r="N1030" s="35" t="str">
        <f>IF(Tabla20[[#This Row],[TIPO]]="Temporales",_xlfn.XLOOKUP(Tabla20[[#This Row],[NOMBRE Y APELLIDO]],TFECHAS[NOMBRE Y APELLIDO],TFECHAS[HASTA]),"")</f>
        <v/>
      </c>
      <c r="O1030" s="39">
        <f>_xlfn.XLOOKUP(Tabla20[[#This Row],[COD]],TMES[COD],TMES[sbruto])</f>
        <v>25000</v>
      </c>
      <c r="P1030" s="44">
        <f>_xlfn.XLOOKUP(Tabla20[[#This Row],[COD]],TMES[COD],TMES[ISR])</f>
        <v>0</v>
      </c>
      <c r="Q1030" s="40">
        <f>_xlfn.XLOOKUP(Tabla20[[#This Row],[COD]],TMES[COD],TMES[SFS])</f>
        <v>760</v>
      </c>
      <c r="R1030" s="40">
        <f>_xlfn.XLOOKUP(Tabla20[[#This Row],[COD]],TMES[COD],TMES[AFP])</f>
        <v>717.5</v>
      </c>
      <c r="S1030" s="40">
        <f>Tabla20[[#This Row],[sbruto]]-SUM(Tabla20[[#This Row],[ISR]:[AFP]])-Tabla20[[#This Row],[sneto]]</f>
        <v>8092.99</v>
      </c>
      <c r="T1030" s="40">
        <f>_xlfn.XLOOKUP(Tabla20[[#This Row],[COD]],TMES[COD],TMES[sneto])</f>
        <v>15429.51</v>
      </c>
      <c r="U1030" s="28" t="str">
        <f>_xlfn.XLOOKUP(Tabla20[[#This Row],[cedula]],Tabla11[Numero Documento],Tabla11[GEN])</f>
        <v>F</v>
      </c>
      <c r="V1030" s="29" t="str">
        <f>_xlfn.XLOOKUP(Tabla20[[#This Row],[cedula]],TMODELO[Numero Documento],TMODELO[Lugar Funciones Codigo])</f>
        <v>01.83.03.04</v>
      </c>
    </row>
    <row r="1031" spans="1:22" hidden="1">
      <c r="A1031" s="38" t="s">
        <v>3052</v>
      </c>
      <c r="B1031" s="38" t="s">
        <v>11</v>
      </c>
      <c r="C1031" s="38" t="s">
        <v>3091</v>
      </c>
      <c r="D1031" s="38" t="str">
        <f>Tabla20[[#This Row],[cedula]]&amp;Tabla20[[#This Row],[ctapresup]]</f>
        <v>402191169162.1.1.1.01</v>
      </c>
      <c r="E1031" s="38" t="s">
        <v>2386</v>
      </c>
      <c r="F1031" s="38" t="str">
        <f>_xlfn.XLOOKUP(Tabla20[[#This Row],[cedula]],TMODELO[Numero Documento],TMODELO[Empleado])</f>
        <v>JELIANNY MISHELL BENITEZ MARTINEZ</v>
      </c>
      <c r="G1031" s="38" t="str">
        <f>_xlfn.XLOOKUP(Tabla20[[#This Row],[cedula]],TMODELO[Numero Documento],TMODELO[Cargo])</f>
        <v>VIGILANTE DE SALA</v>
      </c>
      <c r="H1031" s="38" t="str">
        <f>_xlfn.XLOOKUP(Tabla20[[#This Row],[cedula]],TMODELO[Numero Documento],TMODELO[Lugar Funciones])</f>
        <v>DIRECCION GENERAL DE MUSEOS</v>
      </c>
      <c r="I1031" s="45" t="str">
        <f>_xlfn.XLOOKUP(Tabla20[[#This Row],[cedula]],TCARRERA[CEDULA],TCARRERA[CATEGORIA DEL SERVIDOR],"")</f>
        <v/>
      </c>
      <c r="J1031" s="45" t="str">
        <f>Tabla20[[#This Row],[TIPO]]</f>
        <v>FIJO</v>
      </c>
      <c r="K103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1" s="24" t="str">
        <f>IF(Tabla20[[#This Row],[CARRERA]]="CARRERA ADMINISTRATIVA",Tabla20[[#This Row],[CARRERA]],Tabla20[[#This Row],[STATUS]])</f>
        <v>FIJO</v>
      </c>
      <c r="M1031" s="35" t="str">
        <f>IF(Tabla20[[#This Row],[TIPO]]="Temporales",_xlfn.XLOOKUP(Tabla20[[#This Row],[NOMBRE Y APELLIDO]],TFECHAS[NOMBRE Y APELLIDO],TFECHAS[DESDE]),"")</f>
        <v/>
      </c>
      <c r="N1031" s="35" t="str">
        <f>IF(Tabla20[[#This Row],[TIPO]]="Temporales",_xlfn.XLOOKUP(Tabla20[[#This Row],[NOMBRE Y APELLIDO]],TFECHAS[NOMBRE Y APELLIDO],TFECHAS[HASTA]),"")</f>
        <v/>
      </c>
      <c r="O1031" s="39">
        <f>_xlfn.XLOOKUP(Tabla20[[#This Row],[COD]],TMES[COD],TMES[sbruto])</f>
        <v>25000</v>
      </c>
      <c r="P1031" s="44">
        <f>_xlfn.XLOOKUP(Tabla20[[#This Row],[COD]],TMES[COD],TMES[ISR])</f>
        <v>0</v>
      </c>
      <c r="Q1031" s="40">
        <f>_xlfn.XLOOKUP(Tabla20[[#This Row],[COD]],TMES[COD],TMES[SFS])</f>
        <v>760</v>
      </c>
      <c r="R1031" s="40">
        <f>_xlfn.XLOOKUP(Tabla20[[#This Row],[COD]],TMES[COD],TMES[AFP])</f>
        <v>717.5</v>
      </c>
      <c r="S1031" s="40">
        <f>Tabla20[[#This Row],[sbruto]]-SUM(Tabla20[[#This Row],[ISR]:[AFP]])-Tabla20[[#This Row],[sneto]]</f>
        <v>25</v>
      </c>
      <c r="T1031" s="40">
        <f>_xlfn.XLOOKUP(Tabla20[[#This Row],[COD]],TMES[COD],TMES[sneto])</f>
        <v>23497.5</v>
      </c>
      <c r="U1031" s="28" t="str">
        <f>_xlfn.XLOOKUP(Tabla20[[#This Row],[cedula]],Tabla11[Numero Documento],Tabla11[GEN])</f>
        <v>F</v>
      </c>
      <c r="V1031" s="29" t="str">
        <f>_xlfn.XLOOKUP(Tabla20[[#This Row],[cedula]],TMODELO[Numero Documento],TMODELO[Lugar Funciones Codigo])</f>
        <v>01.83.03.04</v>
      </c>
    </row>
    <row r="1032" spans="1:22" hidden="1">
      <c r="A1032" s="38" t="s">
        <v>3052</v>
      </c>
      <c r="B1032" s="38" t="s">
        <v>11</v>
      </c>
      <c r="C1032" s="38" t="s">
        <v>3091</v>
      </c>
      <c r="D1032" s="38" t="str">
        <f>Tabla20[[#This Row],[cedula]]&amp;Tabla20[[#This Row],[ctapresup]]</f>
        <v>402090079762.1.1.1.01</v>
      </c>
      <c r="E1032" s="38" t="s">
        <v>2388</v>
      </c>
      <c r="F1032" s="38" t="str">
        <f>_xlfn.XLOOKUP(Tabla20[[#This Row],[cedula]],TMODELO[Numero Documento],TMODELO[Empleado])</f>
        <v>JOELINA CHEVALIER MANZUETA</v>
      </c>
      <c r="G1032" s="38" t="str">
        <f>_xlfn.XLOOKUP(Tabla20[[#This Row],[cedula]],TMODELO[Numero Documento],TMODELO[Cargo])</f>
        <v>VIGILANTE DE SALA</v>
      </c>
      <c r="H1032" s="38" t="str">
        <f>_xlfn.XLOOKUP(Tabla20[[#This Row],[cedula]],TMODELO[Numero Documento],TMODELO[Lugar Funciones])</f>
        <v>DIRECCION GENERAL DE MUSEOS</v>
      </c>
      <c r="I1032" s="45" t="str">
        <f>_xlfn.XLOOKUP(Tabla20[[#This Row],[cedula]],TCARRERA[CEDULA],TCARRERA[CATEGORIA DEL SERVIDOR],"")</f>
        <v/>
      </c>
      <c r="J1032" s="45" t="str">
        <f>Tabla20[[#This Row],[TIPO]]</f>
        <v>FIJO</v>
      </c>
      <c r="K10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2" s="24" t="str">
        <f>IF(Tabla20[[#This Row],[CARRERA]]="CARRERA ADMINISTRATIVA",Tabla20[[#This Row],[CARRERA]],Tabla20[[#This Row],[STATUS]])</f>
        <v>FIJO</v>
      </c>
      <c r="M1032" s="35" t="str">
        <f>IF(Tabla20[[#This Row],[TIPO]]="Temporales",_xlfn.XLOOKUP(Tabla20[[#This Row],[NOMBRE Y APELLIDO]],TFECHAS[NOMBRE Y APELLIDO],TFECHAS[DESDE]),"")</f>
        <v/>
      </c>
      <c r="N1032" s="35" t="str">
        <f>IF(Tabla20[[#This Row],[TIPO]]="Temporales",_xlfn.XLOOKUP(Tabla20[[#This Row],[NOMBRE Y APELLIDO]],TFECHAS[NOMBRE Y APELLIDO],TFECHAS[HASTA]),"")</f>
        <v/>
      </c>
      <c r="O1032" s="39">
        <f>_xlfn.XLOOKUP(Tabla20[[#This Row],[COD]],TMES[COD],TMES[sbruto])</f>
        <v>25000</v>
      </c>
      <c r="P1032" s="44">
        <f>_xlfn.XLOOKUP(Tabla20[[#This Row],[COD]],TMES[COD],TMES[ISR])</f>
        <v>0</v>
      </c>
      <c r="Q1032" s="40">
        <f>_xlfn.XLOOKUP(Tabla20[[#This Row],[COD]],TMES[COD],TMES[SFS])</f>
        <v>760</v>
      </c>
      <c r="R1032" s="40">
        <f>_xlfn.XLOOKUP(Tabla20[[#This Row],[COD]],TMES[COD],TMES[AFP])</f>
        <v>717.5</v>
      </c>
      <c r="S1032" s="40">
        <f>Tabla20[[#This Row],[sbruto]]-SUM(Tabla20[[#This Row],[ISR]:[AFP]])-Tabla20[[#This Row],[sneto]]</f>
        <v>25</v>
      </c>
      <c r="T1032" s="40">
        <f>_xlfn.XLOOKUP(Tabla20[[#This Row],[COD]],TMES[COD],TMES[sneto])</f>
        <v>23497.5</v>
      </c>
      <c r="U1032" s="28" t="str">
        <f>_xlfn.XLOOKUP(Tabla20[[#This Row],[cedula]],Tabla11[Numero Documento],Tabla11[GEN])</f>
        <v>F</v>
      </c>
      <c r="V1032" s="29" t="str">
        <f>_xlfn.XLOOKUP(Tabla20[[#This Row],[cedula]],TMODELO[Numero Documento],TMODELO[Lugar Funciones Codigo])</f>
        <v>01.83.03.04</v>
      </c>
    </row>
    <row r="1033" spans="1:22" hidden="1">
      <c r="A1033" s="38" t="s">
        <v>3052</v>
      </c>
      <c r="B1033" s="38" t="s">
        <v>11</v>
      </c>
      <c r="C1033" s="38" t="s">
        <v>3091</v>
      </c>
      <c r="D1033" s="38" t="str">
        <f>Tabla20[[#This Row],[cedula]]&amp;Tabla20[[#This Row],[ctapresup]]</f>
        <v>402312513372.1.1.1.01</v>
      </c>
      <c r="E1033" s="38" t="s">
        <v>2398</v>
      </c>
      <c r="F1033" s="38" t="str">
        <f>_xlfn.XLOOKUP(Tabla20[[#This Row],[cedula]],TMODELO[Numero Documento],TMODELO[Empleado])</f>
        <v>JOSE ENMANUEL CANELA ESCAÑO</v>
      </c>
      <c r="G1033" s="38" t="str">
        <f>_xlfn.XLOOKUP(Tabla20[[#This Row],[cedula]],TMODELO[Numero Documento],TMODELO[Cargo])</f>
        <v>VIGILANTE DE SALA</v>
      </c>
      <c r="H1033" s="38" t="str">
        <f>_xlfn.XLOOKUP(Tabla20[[#This Row],[cedula]],TMODELO[Numero Documento],TMODELO[Lugar Funciones])</f>
        <v>DIRECCION GENERAL DE MUSEOS</v>
      </c>
      <c r="I1033" s="45" t="str">
        <f>_xlfn.XLOOKUP(Tabla20[[#This Row],[cedula]],TCARRERA[CEDULA],TCARRERA[CATEGORIA DEL SERVIDOR],"")</f>
        <v/>
      </c>
      <c r="J1033" s="45" t="str">
        <f>Tabla20[[#This Row],[TIPO]]</f>
        <v>FIJO</v>
      </c>
      <c r="K103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3" s="24" t="str">
        <f>IF(Tabla20[[#This Row],[CARRERA]]="CARRERA ADMINISTRATIVA",Tabla20[[#This Row],[CARRERA]],Tabla20[[#This Row],[STATUS]])</f>
        <v>FIJO</v>
      </c>
      <c r="M1033" s="35" t="str">
        <f>IF(Tabla20[[#This Row],[TIPO]]="Temporales",_xlfn.XLOOKUP(Tabla20[[#This Row],[NOMBRE Y APELLIDO]],TFECHAS[NOMBRE Y APELLIDO],TFECHAS[DESDE]),"")</f>
        <v/>
      </c>
      <c r="N1033" s="35" t="str">
        <f>IF(Tabla20[[#This Row],[TIPO]]="Temporales",_xlfn.XLOOKUP(Tabla20[[#This Row],[NOMBRE Y APELLIDO]],TFECHAS[NOMBRE Y APELLIDO],TFECHAS[HASTA]),"")</f>
        <v/>
      </c>
      <c r="O1033" s="39">
        <f>_xlfn.XLOOKUP(Tabla20[[#This Row],[COD]],TMES[COD],TMES[sbruto])</f>
        <v>25000</v>
      </c>
      <c r="P1033" s="44">
        <f>_xlfn.XLOOKUP(Tabla20[[#This Row],[COD]],TMES[COD],TMES[ISR])</f>
        <v>0</v>
      </c>
      <c r="Q1033" s="40">
        <f>_xlfn.XLOOKUP(Tabla20[[#This Row],[COD]],TMES[COD],TMES[SFS])</f>
        <v>760</v>
      </c>
      <c r="R1033" s="40">
        <f>_xlfn.XLOOKUP(Tabla20[[#This Row],[COD]],TMES[COD],TMES[AFP])</f>
        <v>717.5</v>
      </c>
      <c r="S1033" s="40">
        <f>Tabla20[[#This Row],[sbruto]]-SUM(Tabla20[[#This Row],[ISR]:[AFP]])-Tabla20[[#This Row],[sneto]]</f>
        <v>25</v>
      </c>
      <c r="T1033" s="40">
        <f>_xlfn.XLOOKUP(Tabla20[[#This Row],[COD]],TMES[COD],TMES[sneto])</f>
        <v>23497.5</v>
      </c>
      <c r="U1033" s="28" t="str">
        <f>_xlfn.XLOOKUP(Tabla20[[#This Row],[cedula]],Tabla11[Numero Documento],Tabla11[GEN])</f>
        <v>M</v>
      </c>
      <c r="V1033" s="29" t="str">
        <f>_xlfn.XLOOKUP(Tabla20[[#This Row],[cedula]],TMODELO[Numero Documento],TMODELO[Lugar Funciones Codigo])</f>
        <v>01.83.03.04</v>
      </c>
    </row>
    <row r="1034" spans="1:22" hidden="1">
      <c r="A1034" s="38" t="s">
        <v>3052</v>
      </c>
      <c r="B1034" s="38" t="s">
        <v>11</v>
      </c>
      <c r="C1034" s="38" t="s">
        <v>3091</v>
      </c>
      <c r="D1034" s="38" t="str">
        <f>Tabla20[[#This Row],[cedula]]&amp;Tabla20[[#This Row],[ctapresup]]</f>
        <v>013002122202.1.1.1.01</v>
      </c>
      <c r="E1034" s="38" t="s">
        <v>2404</v>
      </c>
      <c r="F1034" s="38" t="str">
        <f>_xlfn.XLOOKUP(Tabla20[[#This Row],[cedula]],TMODELO[Numero Documento],TMODELO[Empleado])</f>
        <v>JOSE LUIS SOTO DIAZ</v>
      </c>
      <c r="G1034" s="38" t="str">
        <f>_xlfn.XLOOKUP(Tabla20[[#This Row],[cedula]],TMODELO[Numero Documento],TMODELO[Cargo])</f>
        <v>SUPERVISOR DE SEGURIDAD</v>
      </c>
      <c r="H1034" s="38" t="str">
        <f>_xlfn.XLOOKUP(Tabla20[[#This Row],[cedula]],TMODELO[Numero Documento],TMODELO[Lugar Funciones])</f>
        <v>DIRECCION GENERAL DE MUSEOS</v>
      </c>
      <c r="I1034" s="45" t="str">
        <f>_xlfn.XLOOKUP(Tabla20[[#This Row],[cedula]],TCARRERA[CEDULA],TCARRERA[CATEGORIA DEL SERVIDOR],"")</f>
        <v/>
      </c>
      <c r="J1034" s="45" t="str">
        <f>Tabla20[[#This Row],[TIPO]]</f>
        <v>FIJO</v>
      </c>
      <c r="K10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4" s="24" t="str">
        <f>IF(Tabla20[[#This Row],[CARRERA]]="CARRERA ADMINISTRATIVA",Tabla20[[#This Row],[CARRERA]],Tabla20[[#This Row],[STATUS]])</f>
        <v>FIJO</v>
      </c>
      <c r="M1034" s="35" t="str">
        <f>IF(Tabla20[[#This Row],[TIPO]]="Temporales",_xlfn.XLOOKUP(Tabla20[[#This Row],[NOMBRE Y APELLIDO]],TFECHAS[NOMBRE Y APELLIDO],TFECHAS[DESDE]),"")</f>
        <v/>
      </c>
      <c r="N1034" s="35" t="str">
        <f>IF(Tabla20[[#This Row],[TIPO]]="Temporales",_xlfn.XLOOKUP(Tabla20[[#This Row],[NOMBRE Y APELLIDO]],TFECHAS[NOMBRE Y APELLIDO],TFECHAS[HASTA]),"")</f>
        <v/>
      </c>
      <c r="O1034" s="39">
        <f>_xlfn.XLOOKUP(Tabla20[[#This Row],[COD]],TMES[COD],TMES[sbruto])</f>
        <v>25000</v>
      </c>
      <c r="P1034" s="44">
        <f>_xlfn.XLOOKUP(Tabla20[[#This Row],[COD]],TMES[COD],TMES[ISR])</f>
        <v>0</v>
      </c>
      <c r="Q1034" s="42">
        <f>_xlfn.XLOOKUP(Tabla20[[#This Row],[COD]],TMES[COD],TMES[SFS])</f>
        <v>760</v>
      </c>
      <c r="R1034" s="42">
        <f>_xlfn.XLOOKUP(Tabla20[[#This Row],[COD]],TMES[COD],TMES[AFP])</f>
        <v>717.5</v>
      </c>
      <c r="S1034" s="40">
        <f>Tabla20[[#This Row],[sbruto]]-SUM(Tabla20[[#This Row],[ISR]:[AFP]])-Tabla20[[#This Row],[sneto]]</f>
        <v>25</v>
      </c>
      <c r="T1034" s="42">
        <f>_xlfn.XLOOKUP(Tabla20[[#This Row],[COD]],TMES[COD],TMES[sneto])</f>
        <v>23497.5</v>
      </c>
      <c r="U1034" s="28" t="str">
        <f>_xlfn.XLOOKUP(Tabla20[[#This Row],[cedula]],Tabla11[Numero Documento],Tabla11[GEN])</f>
        <v>M</v>
      </c>
      <c r="V1034" s="29" t="str">
        <f>_xlfn.XLOOKUP(Tabla20[[#This Row],[cedula]],TMODELO[Numero Documento],TMODELO[Lugar Funciones Codigo])</f>
        <v>01.83.03.04</v>
      </c>
    </row>
    <row r="1035" spans="1:22" hidden="1">
      <c r="A1035" s="38" t="s">
        <v>3052</v>
      </c>
      <c r="B1035" s="38" t="s">
        <v>11</v>
      </c>
      <c r="C1035" s="38" t="s">
        <v>3091</v>
      </c>
      <c r="D1035" s="38" t="str">
        <f>Tabla20[[#This Row],[cedula]]&amp;Tabla20[[#This Row],[ctapresup]]</f>
        <v>001141493702.1.1.1.01</v>
      </c>
      <c r="E1035" s="38" t="s">
        <v>2410</v>
      </c>
      <c r="F1035" s="38" t="str">
        <f>_xlfn.XLOOKUP(Tabla20[[#This Row],[cedula]],TMODELO[Numero Documento],TMODELO[Empleado])</f>
        <v>JOSEFINA MONTERO OGANDO</v>
      </c>
      <c r="G1035" s="38" t="str">
        <f>_xlfn.XLOOKUP(Tabla20[[#This Row],[cedula]],TMODELO[Numero Documento],TMODELO[Cargo])</f>
        <v>VIGILANTE DE SALA</v>
      </c>
      <c r="H1035" s="38" t="str">
        <f>_xlfn.XLOOKUP(Tabla20[[#This Row],[cedula]],TMODELO[Numero Documento],TMODELO[Lugar Funciones])</f>
        <v>DIRECCION GENERAL DE MUSEOS</v>
      </c>
      <c r="I1035" s="45" t="str">
        <f>_xlfn.XLOOKUP(Tabla20[[#This Row],[cedula]],TCARRERA[CEDULA],TCARRERA[CATEGORIA DEL SERVIDOR],"")</f>
        <v/>
      </c>
      <c r="J1035" s="45" t="str">
        <f>Tabla20[[#This Row],[TIPO]]</f>
        <v>FIJO</v>
      </c>
      <c r="K10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5" s="24" t="str">
        <f>IF(Tabla20[[#This Row],[CARRERA]]="CARRERA ADMINISTRATIVA",Tabla20[[#This Row],[CARRERA]],Tabla20[[#This Row],[STATUS]])</f>
        <v>FIJO</v>
      </c>
      <c r="M1035" s="35" t="str">
        <f>IF(Tabla20[[#This Row],[TIPO]]="Temporales",_xlfn.XLOOKUP(Tabla20[[#This Row],[NOMBRE Y APELLIDO]],TFECHAS[NOMBRE Y APELLIDO],TFECHAS[DESDE]),"")</f>
        <v/>
      </c>
      <c r="N1035" s="35" t="str">
        <f>IF(Tabla20[[#This Row],[TIPO]]="Temporales",_xlfn.XLOOKUP(Tabla20[[#This Row],[NOMBRE Y APELLIDO]],TFECHAS[NOMBRE Y APELLIDO],TFECHAS[HASTA]),"")</f>
        <v/>
      </c>
      <c r="O1035" s="39">
        <f>_xlfn.XLOOKUP(Tabla20[[#This Row],[COD]],TMES[COD],TMES[sbruto])</f>
        <v>25000</v>
      </c>
      <c r="P1035" s="42">
        <f>_xlfn.XLOOKUP(Tabla20[[#This Row],[COD]],TMES[COD],TMES[ISR])</f>
        <v>0</v>
      </c>
      <c r="Q1035" s="42">
        <f>_xlfn.XLOOKUP(Tabla20[[#This Row],[COD]],TMES[COD],TMES[SFS])</f>
        <v>760</v>
      </c>
      <c r="R1035" s="42">
        <f>_xlfn.XLOOKUP(Tabla20[[#This Row],[COD]],TMES[COD],TMES[AFP])</f>
        <v>717.5</v>
      </c>
      <c r="S1035" s="40">
        <f>Tabla20[[#This Row],[sbruto]]-SUM(Tabla20[[#This Row],[ISR]:[AFP]])-Tabla20[[#This Row],[sneto]]</f>
        <v>5071</v>
      </c>
      <c r="T1035" s="42">
        <f>_xlfn.XLOOKUP(Tabla20[[#This Row],[COD]],TMES[COD],TMES[sneto])</f>
        <v>18451.5</v>
      </c>
      <c r="U1035" s="28" t="str">
        <f>_xlfn.XLOOKUP(Tabla20[[#This Row],[cedula]],Tabla11[Numero Documento],Tabla11[GEN])</f>
        <v>F</v>
      </c>
      <c r="V1035" s="29" t="str">
        <f>_xlfn.XLOOKUP(Tabla20[[#This Row],[cedula]],TMODELO[Numero Documento],TMODELO[Lugar Funciones Codigo])</f>
        <v>01.83.03.04</v>
      </c>
    </row>
    <row r="1036" spans="1:22" hidden="1">
      <c r="A1036" s="38" t="s">
        <v>3052</v>
      </c>
      <c r="B1036" s="38" t="s">
        <v>11</v>
      </c>
      <c r="C1036" s="38" t="s">
        <v>3091</v>
      </c>
      <c r="D1036" s="38" t="str">
        <f>Tabla20[[#This Row],[cedula]]&amp;Tabla20[[#This Row],[ctapresup]]</f>
        <v>001000937642.1.1.1.01</v>
      </c>
      <c r="E1036" s="38" t="s">
        <v>2421</v>
      </c>
      <c r="F1036" s="38" t="str">
        <f>_xlfn.XLOOKUP(Tabla20[[#This Row],[cedula]],TMODELO[Numero Documento],TMODELO[Empleado])</f>
        <v>JUAN SANCHEZ</v>
      </c>
      <c r="G1036" s="38" t="str">
        <f>_xlfn.XLOOKUP(Tabla20[[#This Row],[cedula]],TMODELO[Numero Documento],TMODELO[Cargo])</f>
        <v>GUIA DE MUSEO</v>
      </c>
      <c r="H1036" s="38" t="str">
        <f>_xlfn.XLOOKUP(Tabla20[[#This Row],[cedula]],TMODELO[Numero Documento],TMODELO[Lugar Funciones])</f>
        <v>DIRECCION GENERAL DE MUSEOS</v>
      </c>
      <c r="I1036" s="45" t="str">
        <f>_xlfn.XLOOKUP(Tabla20[[#This Row],[cedula]],TCARRERA[CEDULA],TCARRERA[CATEGORIA DEL SERVIDOR],"")</f>
        <v/>
      </c>
      <c r="J1036" s="45" t="str">
        <f>Tabla20[[#This Row],[TIPO]]</f>
        <v>FIJO</v>
      </c>
      <c r="K103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6" s="24" t="str">
        <f>IF(Tabla20[[#This Row],[CARRERA]]="CARRERA ADMINISTRATIVA",Tabla20[[#This Row],[CARRERA]],Tabla20[[#This Row],[STATUS]])</f>
        <v>FIJO</v>
      </c>
      <c r="M1036" s="35" t="str">
        <f>IF(Tabla20[[#This Row],[TIPO]]="Temporales",_xlfn.XLOOKUP(Tabla20[[#This Row],[NOMBRE Y APELLIDO]],TFECHAS[NOMBRE Y APELLIDO],TFECHAS[DESDE]),"")</f>
        <v/>
      </c>
      <c r="N1036" s="35" t="str">
        <f>IF(Tabla20[[#This Row],[TIPO]]="Temporales",_xlfn.XLOOKUP(Tabla20[[#This Row],[NOMBRE Y APELLIDO]],TFECHAS[NOMBRE Y APELLIDO],TFECHAS[HASTA]),"")</f>
        <v/>
      </c>
      <c r="O1036" s="39">
        <f>_xlfn.XLOOKUP(Tabla20[[#This Row],[COD]],TMES[COD],TMES[sbruto])</f>
        <v>25000</v>
      </c>
      <c r="P1036" s="42">
        <f>_xlfn.XLOOKUP(Tabla20[[#This Row],[COD]],TMES[COD],TMES[ISR])</f>
        <v>0</v>
      </c>
      <c r="Q1036" s="40">
        <f>_xlfn.XLOOKUP(Tabla20[[#This Row],[COD]],TMES[COD],TMES[SFS])</f>
        <v>760</v>
      </c>
      <c r="R1036" s="40">
        <f>_xlfn.XLOOKUP(Tabla20[[#This Row],[COD]],TMES[COD],TMES[AFP])</f>
        <v>717.5</v>
      </c>
      <c r="S1036" s="40">
        <f>Tabla20[[#This Row],[sbruto]]-SUM(Tabla20[[#This Row],[ISR]:[AFP]])-Tabla20[[#This Row],[sneto]]</f>
        <v>25</v>
      </c>
      <c r="T1036" s="40">
        <f>_xlfn.XLOOKUP(Tabla20[[#This Row],[COD]],TMES[COD],TMES[sneto])</f>
        <v>23497.5</v>
      </c>
      <c r="U1036" s="28" t="str">
        <f>_xlfn.XLOOKUP(Tabla20[[#This Row],[cedula]],Tabla11[Numero Documento],Tabla11[GEN])</f>
        <v>M</v>
      </c>
      <c r="V1036" s="29" t="str">
        <f>_xlfn.XLOOKUP(Tabla20[[#This Row],[cedula]],TMODELO[Numero Documento],TMODELO[Lugar Funciones Codigo])</f>
        <v>01.83.03.04</v>
      </c>
    </row>
    <row r="1037" spans="1:22" hidden="1">
      <c r="A1037" s="38" t="s">
        <v>3052</v>
      </c>
      <c r="B1037" s="38" t="s">
        <v>11</v>
      </c>
      <c r="C1037" s="38" t="s">
        <v>3091</v>
      </c>
      <c r="D1037" s="38" t="str">
        <f>Tabla20[[#This Row],[cedula]]&amp;Tabla20[[#This Row],[ctapresup]]</f>
        <v>225003859392.1.1.1.01</v>
      </c>
      <c r="E1037" s="38" t="s">
        <v>2427</v>
      </c>
      <c r="F1037" s="38" t="str">
        <f>_xlfn.XLOOKUP(Tabla20[[#This Row],[cedula]],TMODELO[Numero Documento],TMODELO[Empleado])</f>
        <v>KEIDILYN DE JESUS CUEVAS ARIAS</v>
      </c>
      <c r="G1037" s="38" t="str">
        <f>_xlfn.XLOOKUP(Tabla20[[#This Row],[cedula]],TMODELO[Numero Documento],TMODELO[Cargo])</f>
        <v>VIGILANTE DE SALA</v>
      </c>
      <c r="H1037" s="38" t="str">
        <f>_xlfn.XLOOKUP(Tabla20[[#This Row],[cedula]],TMODELO[Numero Documento],TMODELO[Lugar Funciones])</f>
        <v>DIRECCION GENERAL DE MUSEOS</v>
      </c>
      <c r="I1037" s="45" t="str">
        <f>_xlfn.XLOOKUP(Tabla20[[#This Row],[cedula]],TCARRERA[CEDULA],TCARRERA[CATEGORIA DEL SERVIDOR],"")</f>
        <v/>
      </c>
      <c r="J1037" s="45" t="str">
        <f>Tabla20[[#This Row],[TIPO]]</f>
        <v>FIJO</v>
      </c>
      <c r="K103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7" s="24" t="str">
        <f>IF(Tabla20[[#This Row],[CARRERA]]="CARRERA ADMINISTRATIVA",Tabla20[[#This Row],[CARRERA]],Tabla20[[#This Row],[STATUS]])</f>
        <v>FIJO</v>
      </c>
      <c r="M1037" s="35" t="str">
        <f>IF(Tabla20[[#This Row],[TIPO]]="Temporales",_xlfn.XLOOKUP(Tabla20[[#This Row],[NOMBRE Y APELLIDO]],TFECHAS[NOMBRE Y APELLIDO],TFECHAS[DESDE]),"")</f>
        <v/>
      </c>
      <c r="N1037" s="35" t="str">
        <f>IF(Tabla20[[#This Row],[TIPO]]="Temporales",_xlfn.XLOOKUP(Tabla20[[#This Row],[NOMBRE Y APELLIDO]],TFECHAS[NOMBRE Y APELLIDO],TFECHAS[HASTA]),"")</f>
        <v/>
      </c>
      <c r="O1037" s="39">
        <f>_xlfn.XLOOKUP(Tabla20[[#This Row],[COD]],TMES[COD],TMES[sbruto])</f>
        <v>25000</v>
      </c>
      <c r="P1037" s="42">
        <f>_xlfn.XLOOKUP(Tabla20[[#This Row],[COD]],TMES[COD],TMES[ISR])</f>
        <v>0</v>
      </c>
      <c r="Q1037" s="40">
        <f>_xlfn.XLOOKUP(Tabla20[[#This Row],[COD]],TMES[COD],TMES[SFS])</f>
        <v>760</v>
      </c>
      <c r="R1037" s="40">
        <f>_xlfn.XLOOKUP(Tabla20[[#This Row],[COD]],TMES[COD],TMES[AFP])</f>
        <v>717.5</v>
      </c>
      <c r="S1037" s="40">
        <f>Tabla20[[#This Row],[sbruto]]-SUM(Tabla20[[#This Row],[ISR]:[AFP]])-Tabla20[[#This Row],[sneto]]</f>
        <v>25</v>
      </c>
      <c r="T1037" s="40">
        <f>_xlfn.XLOOKUP(Tabla20[[#This Row],[COD]],TMES[COD],TMES[sneto])</f>
        <v>23497.5</v>
      </c>
      <c r="U1037" s="28" t="str">
        <f>_xlfn.XLOOKUP(Tabla20[[#This Row],[cedula]],Tabla11[Numero Documento],Tabla11[GEN])</f>
        <v>F</v>
      </c>
      <c r="V1037" s="29" t="str">
        <f>_xlfn.XLOOKUP(Tabla20[[#This Row],[cedula]],TMODELO[Numero Documento],TMODELO[Lugar Funciones Codigo])</f>
        <v>01.83.03.04</v>
      </c>
    </row>
    <row r="1038" spans="1:22" hidden="1">
      <c r="A1038" s="38" t="s">
        <v>3052</v>
      </c>
      <c r="B1038" s="38" t="s">
        <v>11</v>
      </c>
      <c r="C1038" s="38" t="s">
        <v>3091</v>
      </c>
      <c r="D1038" s="38" t="str">
        <f>Tabla20[[#This Row],[cedula]]&amp;Tabla20[[#This Row],[ctapresup]]</f>
        <v>223001158582.1.1.1.01</v>
      </c>
      <c r="E1038" s="38" t="s">
        <v>2430</v>
      </c>
      <c r="F1038" s="38" t="str">
        <f>_xlfn.XLOOKUP(Tabla20[[#This Row],[cedula]],TMODELO[Numero Documento],TMODELO[Empleado])</f>
        <v>LETICIA ANTONIA PEREZ CUEVAS</v>
      </c>
      <c r="G1038" s="38" t="str">
        <f>_xlfn.XLOOKUP(Tabla20[[#This Row],[cedula]],TMODELO[Numero Documento],TMODELO[Cargo])</f>
        <v>VIGILANTE DE SALA</v>
      </c>
      <c r="H1038" s="38" t="str">
        <f>_xlfn.XLOOKUP(Tabla20[[#This Row],[cedula]],TMODELO[Numero Documento],TMODELO[Lugar Funciones])</f>
        <v>DIRECCION GENERAL DE MUSEOS</v>
      </c>
      <c r="I1038" s="45" t="str">
        <f>_xlfn.XLOOKUP(Tabla20[[#This Row],[cedula]],TCARRERA[CEDULA],TCARRERA[CATEGORIA DEL SERVIDOR],"")</f>
        <v/>
      </c>
      <c r="J1038" s="45" t="str">
        <f>Tabla20[[#This Row],[TIPO]]</f>
        <v>FIJO</v>
      </c>
      <c r="K10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8" s="31" t="str">
        <f>IF(Tabla20[[#This Row],[CARRERA]]="CARRERA ADMINISTRATIVA",Tabla20[[#This Row],[CARRERA]],Tabla20[[#This Row],[STATUS]])</f>
        <v>FIJO</v>
      </c>
      <c r="M1038" s="34" t="str">
        <f>IF(Tabla20[[#This Row],[TIPO]]="Temporales",_xlfn.XLOOKUP(Tabla20[[#This Row],[NOMBRE Y APELLIDO]],TFECHAS[NOMBRE Y APELLIDO],TFECHAS[DESDE]),"")</f>
        <v/>
      </c>
      <c r="N1038" s="34" t="str">
        <f>IF(Tabla20[[#This Row],[TIPO]]="Temporales",_xlfn.XLOOKUP(Tabla20[[#This Row],[NOMBRE Y APELLIDO]],TFECHAS[NOMBRE Y APELLIDO],TFECHAS[HASTA]),"")</f>
        <v/>
      </c>
      <c r="O1038" s="39">
        <f>_xlfn.XLOOKUP(Tabla20[[#This Row],[COD]],TMES[COD],TMES[sbruto])</f>
        <v>25000</v>
      </c>
      <c r="P1038" s="40">
        <f>_xlfn.XLOOKUP(Tabla20[[#This Row],[COD]],TMES[COD],TMES[ISR])</f>
        <v>0</v>
      </c>
      <c r="Q1038" s="40">
        <f>_xlfn.XLOOKUP(Tabla20[[#This Row],[COD]],TMES[COD],TMES[SFS])</f>
        <v>760</v>
      </c>
      <c r="R1038" s="40">
        <f>_xlfn.XLOOKUP(Tabla20[[#This Row],[COD]],TMES[COD],TMES[AFP])</f>
        <v>717.5</v>
      </c>
      <c r="S1038" s="40">
        <f>Tabla20[[#This Row],[sbruto]]-SUM(Tabla20[[#This Row],[ISR]:[AFP]])-Tabla20[[#This Row],[sneto]]</f>
        <v>25</v>
      </c>
      <c r="T1038" s="40">
        <f>_xlfn.XLOOKUP(Tabla20[[#This Row],[COD]],TMES[COD],TMES[sneto])</f>
        <v>23497.5</v>
      </c>
      <c r="U1038" s="28" t="str">
        <f>_xlfn.XLOOKUP(Tabla20[[#This Row],[cedula]],Tabla11[Numero Documento],Tabla11[GEN])</f>
        <v>F</v>
      </c>
      <c r="V1038" s="29" t="str">
        <f>_xlfn.XLOOKUP(Tabla20[[#This Row],[cedula]],TMODELO[Numero Documento],TMODELO[Lugar Funciones Codigo])</f>
        <v>01.83.03.04</v>
      </c>
    </row>
    <row r="1039" spans="1:22" hidden="1">
      <c r="A1039" s="38" t="s">
        <v>3052</v>
      </c>
      <c r="B1039" s="38" t="s">
        <v>11</v>
      </c>
      <c r="C1039" s="38" t="s">
        <v>3091</v>
      </c>
      <c r="D1039" s="38" t="str">
        <f>Tabla20[[#This Row],[cedula]]&amp;Tabla20[[#This Row],[ctapresup]]</f>
        <v>402300770222.1.1.1.01</v>
      </c>
      <c r="E1039" s="38" t="s">
        <v>3099</v>
      </c>
      <c r="F1039" s="38" t="str">
        <f>_xlfn.XLOOKUP(Tabla20[[#This Row],[cedula]],TMODELO[Numero Documento],TMODELO[Empleado])</f>
        <v>LINOL ESPTEFY FAMILIA SANCHEZ</v>
      </c>
      <c r="G1039" s="38" t="str">
        <f>_xlfn.XLOOKUP(Tabla20[[#This Row],[cedula]],TMODELO[Numero Documento],TMODELO[Cargo])</f>
        <v>VIGILANTE DE SALA</v>
      </c>
      <c r="H1039" s="38" t="str">
        <f>_xlfn.XLOOKUP(Tabla20[[#This Row],[cedula]],TMODELO[Numero Documento],TMODELO[Lugar Funciones])</f>
        <v>DIRECCION GENERAL DE MUSEOS</v>
      </c>
      <c r="I1039" s="45" t="str">
        <f>_xlfn.XLOOKUP(Tabla20[[#This Row],[cedula]],TCARRERA[CEDULA],TCARRERA[CATEGORIA DEL SERVIDOR],"")</f>
        <v/>
      </c>
      <c r="J1039" s="45" t="str">
        <f>Tabla20[[#This Row],[TIPO]]</f>
        <v>FIJO</v>
      </c>
      <c r="K103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9" s="24" t="str">
        <f>IF(Tabla20[[#This Row],[CARRERA]]="CARRERA ADMINISTRATIVA",Tabla20[[#This Row],[CARRERA]],Tabla20[[#This Row],[STATUS]])</f>
        <v>FIJO</v>
      </c>
      <c r="M1039" s="35" t="str">
        <f>IF(Tabla20[[#This Row],[TIPO]]="Temporales",_xlfn.XLOOKUP(Tabla20[[#This Row],[NOMBRE Y APELLIDO]],TFECHAS[NOMBRE Y APELLIDO],TFECHAS[DESDE]),"")</f>
        <v/>
      </c>
      <c r="N1039" s="35" t="str">
        <f>IF(Tabla20[[#This Row],[TIPO]]="Temporales",_xlfn.XLOOKUP(Tabla20[[#This Row],[NOMBRE Y APELLIDO]],TFECHAS[NOMBRE Y APELLIDO],TFECHAS[HASTA]),"")</f>
        <v/>
      </c>
      <c r="O1039" s="39">
        <f>_xlfn.XLOOKUP(Tabla20[[#This Row],[COD]],TMES[COD],TMES[sbruto])</f>
        <v>25000</v>
      </c>
      <c r="P1039" s="42">
        <f>_xlfn.XLOOKUP(Tabla20[[#This Row],[COD]],TMES[COD],TMES[ISR])</f>
        <v>0</v>
      </c>
      <c r="Q1039" s="40">
        <f>_xlfn.XLOOKUP(Tabla20[[#This Row],[COD]],TMES[COD],TMES[SFS])</f>
        <v>760</v>
      </c>
      <c r="R1039" s="40">
        <f>_xlfn.XLOOKUP(Tabla20[[#This Row],[COD]],TMES[COD],TMES[AFP])</f>
        <v>717.5</v>
      </c>
      <c r="S1039" s="40">
        <f>Tabla20[[#This Row],[sbruto]]-SUM(Tabla20[[#This Row],[ISR]:[AFP]])-Tabla20[[#This Row],[sneto]]</f>
        <v>2071</v>
      </c>
      <c r="T1039" s="40">
        <f>_xlfn.XLOOKUP(Tabla20[[#This Row],[COD]],TMES[COD],TMES[sneto])</f>
        <v>21451.5</v>
      </c>
      <c r="U1039" s="28" t="str">
        <f>_xlfn.XLOOKUP(Tabla20[[#This Row],[cedula]],Tabla11[Numero Documento],Tabla11[GEN])</f>
        <v>F</v>
      </c>
      <c r="V1039" s="29" t="str">
        <f>_xlfn.XLOOKUP(Tabla20[[#This Row],[cedula]],TMODELO[Numero Documento],TMODELO[Lugar Funciones Codigo])</f>
        <v>01.83.03.04</v>
      </c>
    </row>
    <row r="1040" spans="1:22" hidden="1">
      <c r="A1040" s="38" t="s">
        <v>3052</v>
      </c>
      <c r="B1040" s="38" t="s">
        <v>11</v>
      </c>
      <c r="C1040" s="38" t="s">
        <v>3091</v>
      </c>
      <c r="D1040" s="38" t="str">
        <f>Tabla20[[#This Row],[cedula]]&amp;Tabla20[[#This Row],[ctapresup]]</f>
        <v>402280204892.1.1.1.01</v>
      </c>
      <c r="E1040" s="38" t="s">
        <v>2436</v>
      </c>
      <c r="F1040" s="38" t="str">
        <f>_xlfn.XLOOKUP(Tabla20[[#This Row],[cedula]],TMODELO[Numero Documento],TMODELO[Empleado])</f>
        <v>LUIS ARVERONI REYES GARCIA</v>
      </c>
      <c r="G1040" s="38" t="str">
        <f>_xlfn.XLOOKUP(Tabla20[[#This Row],[cedula]],TMODELO[Numero Documento],TMODELO[Cargo])</f>
        <v>VIGILANTE DE SALA</v>
      </c>
      <c r="H1040" s="38" t="str">
        <f>_xlfn.XLOOKUP(Tabla20[[#This Row],[cedula]],TMODELO[Numero Documento],TMODELO[Lugar Funciones])</f>
        <v>DIRECCION GENERAL DE MUSEOS</v>
      </c>
      <c r="I1040" s="45" t="str">
        <f>_xlfn.XLOOKUP(Tabla20[[#This Row],[cedula]],TCARRERA[CEDULA],TCARRERA[CATEGORIA DEL SERVIDOR],"")</f>
        <v/>
      </c>
      <c r="J1040" s="45" t="str">
        <f>Tabla20[[#This Row],[TIPO]]</f>
        <v>FIJO</v>
      </c>
      <c r="K10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0" s="24" t="str">
        <f>IF(Tabla20[[#This Row],[CARRERA]]="CARRERA ADMINISTRATIVA",Tabla20[[#This Row],[CARRERA]],Tabla20[[#This Row],[STATUS]])</f>
        <v>FIJO</v>
      </c>
      <c r="M1040" s="35" t="str">
        <f>IF(Tabla20[[#This Row],[TIPO]]="Temporales",_xlfn.XLOOKUP(Tabla20[[#This Row],[NOMBRE Y APELLIDO]],TFECHAS[NOMBRE Y APELLIDO],TFECHAS[DESDE]),"")</f>
        <v/>
      </c>
      <c r="N1040" s="35" t="str">
        <f>IF(Tabla20[[#This Row],[TIPO]]="Temporales",_xlfn.XLOOKUP(Tabla20[[#This Row],[NOMBRE Y APELLIDO]],TFECHAS[NOMBRE Y APELLIDO],TFECHAS[HASTA]),"")</f>
        <v/>
      </c>
      <c r="O1040" s="39">
        <f>_xlfn.XLOOKUP(Tabla20[[#This Row],[COD]],TMES[COD],TMES[sbruto])</f>
        <v>25000</v>
      </c>
      <c r="P1040" s="42">
        <f>_xlfn.XLOOKUP(Tabla20[[#This Row],[COD]],TMES[COD],TMES[ISR])</f>
        <v>0</v>
      </c>
      <c r="Q1040" s="40">
        <f>_xlfn.XLOOKUP(Tabla20[[#This Row],[COD]],TMES[COD],TMES[SFS])</f>
        <v>760</v>
      </c>
      <c r="R1040" s="40">
        <f>_xlfn.XLOOKUP(Tabla20[[#This Row],[COD]],TMES[COD],TMES[AFP])</f>
        <v>717.5</v>
      </c>
      <c r="S1040" s="40">
        <f>Tabla20[[#This Row],[sbruto]]-SUM(Tabla20[[#This Row],[ISR]:[AFP]])-Tabla20[[#This Row],[sneto]]</f>
        <v>25</v>
      </c>
      <c r="T1040" s="40">
        <f>_xlfn.XLOOKUP(Tabla20[[#This Row],[COD]],TMES[COD],TMES[sneto])</f>
        <v>23497.5</v>
      </c>
      <c r="U1040" s="28" t="str">
        <f>_xlfn.XLOOKUP(Tabla20[[#This Row],[cedula]],Tabla11[Numero Documento],Tabla11[GEN])</f>
        <v>M</v>
      </c>
      <c r="V1040" s="29" t="str">
        <f>_xlfn.XLOOKUP(Tabla20[[#This Row],[cedula]],TMODELO[Numero Documento],TMODELO[Lugar Funciones Codigo])</f>
        <v>01.83.03.04</v>
      </c>
    </row>
    <row r="1041" spans="1:22" hidden="1">
      <c r="A1041" s="38" t="s">
        <v>3052</v>
      </c>
      <c r="B1041" s="38" t="s">
        <v>11</v>
      </c>
      <c r="C1041" s="38" t="s">
        <v>3091</v>
      </c>
      <c r="D1041" s="38" t="str">
        <f>Tabla20[[#This Row],[cedula]]&amp;Tabla20[[#This Row],[ctapresup]]</f>
        <v>402238847232.1.1.1.01</v>
      </c>
      <c r="E1041" s="38" t="s">
        <v>2443</v>
      </c>
      <c r="F1041" s="38" t="str">
        <f>_xlfn.XLOOKUP(Tabla20[[#This Row],[cedula]],TMODELO[Numero Documento],TMODELO[Empleado])</f>
        <v>MARCIAL JAVIER SANTANA BELLO</v>
      </c>
      <c r="G1041" s="38" t="str">
        <f>_xlfn.XLOOKUP(Tabla20[[#This Row],[cedula]],TMODELO[Numero Documento],TMODELO[Cargo])</f>
        <v>VIGILANTE DE SALA</v>
      </c>
      <c r="H1041" s="38" t="str">
        <f>_xlfn.XLOOKUP(Tabla20[[#This Row],[cedula]],TMODELO[Numero Documento],TMODELO[Lugar Funciones])</f>
        <v>DIRECCION GENERAL DE MUSEOS</v>
      </c>
      <c r="I1041" s="45" t="str">
        <f>_xlfn.XLOOKUP(Tabla20[[#This Row],[cedula]],TCARRERA[CEDULA],TCARRERA[CATEGORIA DEL SERVIDOR],"")</f>
        <v/>
      </c>
      <c r="J1041" s="45" t="str">
        <f>Tabla20[[#This Row],[TIPO]]</f>
        <v>FIJO</v>
      </c>
      <c r="K10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1" s="24" t="str">
        <f>IF(Tabla20[[#This Row],[CARRERA]]="CARRERA ADMINISTRATIVA",Tabla20[[#This Row],[CARRERA]],Tabla20[[#This Row],[STATUS]])</f>
        <v>FIJO</v>
      </c>
      <c r="M1041" s="35" t="str">
        <f>IF(Tabla20[[#This Row],[TIPO]]="Temporales",_xlfn.XLOOKUP(Tabla20[[#This Row],[NOMBRE Y APELLIDO]],TFECHAS[NOMBRE Y APELLIDO],TFECHAS[DESDE]),"")</f>
        <v/>
      </c>
      <c r="N1041" s="35" t="str">
        <f>IF(Tabla20[[#This Row],[TIPO]]="Temporales",_xlfn.XLOOKUP(Tabla20[[#This Row],[NOMBRE Y APELLIDO]],TFECHAS[NOMBRE Y APELLIDO],TFECHAS[HASTA]),"")</f>
        <v/>
      </c>
      <c r="O1041" s="39">
        <f>_xlfn.XLOOKUP(Tabla20[[#This Row],[COD]],TMES[COD],TMES[sbruto])</f>
        <v>25000</v>
      </c>
      <c r="P1041" s="42">
        <f>_xlfn.XLOOKUP(Tabla20[[#This Row],[COD]],TMES[COD],TMES[ISR])</f>
        <v>0</v>
      </c>
      <c r="Q1041" s="40">
        <f>_xlfn.XLOOKUP(Tabla20[[#This Row],[COD]],TMES[COD],TMES[SFS])</f>
        <v>760</v>
      </c>
      <c r="R1041" s="40">
        <f>_xlfn.XLOOKUP(Tabla20[[#This Row],[COD]],TMES[COD],TMES[AFP])</f>
        <v>717.5</v>
      </c>
      <c r="S1041" s="40">
        <f>Tabla20[[#This Row],[sbruto]]-SUM(Tabla20[[#This Row],[ISR]:[AFP]])-Tabla20[[#This Row],[sneto]]</f>
        <v>25</v>
      </c>
      <c r="T1041" s="40">
        <f>_xlfn.XLOOKUP(Tabla20[[#This Row],[COD]],TMES[COD],TMES[sneto])</f>
        <v>23497.5</v>
      </c>
      <c r="U1041" s="28" t="str">
        <f>_xlfn.XLOOKUP(Tabla20[[#This Row],[cedula]],Tabla11[Numero Documento],Tabla11[GEN])</f>
        <v>M</v>
      </c>
      <c r="V1041" s="29" t="str">
        <f>_xlfn.XLOOKUP(Tabla20[[#This Row],[cedula]],TMODELO[Numero Documento],TMODELO[Lugar Funciones Codigo])</f>
        <v>01.83.03.04</v>
      </c>
    </row>
    <row r="1042" spans="1:22" hidden="1">
      <c r="A1042" s="38" t="s">
        <v>3052</v>
      </c>
      <c r="B1042" s="38" t="s">
        <v>11</v>
      </c>
      <c r="C1042" s="38" t="s">
        <v>3091</v>
      </c>
      <c r="D1042" s="38" t="str">
        <f>Tabla20[[#This Row],[cedula]]&amp;Tabla20[[#This Row],[ctapresup]]</f>
        <v>001034731122.1.1.1.01</v>
      </c>
      <c r="E1042" s="38" t="s">
        <v>1462</v>
      </c>
      <c r="F1042" s="38" t="str">
        <f>_xlfn.XLOOKUP(Tabla20[[#This Row],[cedula]],TMODELO[Numero Documento],TMODELO[Empleado])</f>
        <v>MARIA LIRANZO RECIO</v>
      </c>
      <c r="G1042" s="38" t="str">
        <f>_xlfn.XLOOKUP(Tabla20[[#This Row],[cedula]],TMODELO[Numero Documento],TMODELO[Cargo])</f>
        <v>VIGILANTE</v>
      </c>
      <c r="H1042" s="38" t="str">
        <f>_xlfn.XLOOKUP(Tabla20[[#This Row],[cedula]],TMODELO[Numero Documento],TMODELO[Lugar Funciones])</f>
        <v>DIRECCION GENERAL DE MUSEOS</v>
      </c>
      <c r="I1042" s="45" t="str">
        <f>_xlfn.XLOOKUP(Tabla20[[#This Row],[cedula]],TCARRERA[CEDULA],TCARRERA[CATEGORIA DEL SERVIDOR],"")</f>
        <v>CARRERA ADMINISTRATIVA</v>
      </c>
      <c r="J1042" s="45" t="str">
        <f>Tabla20[[#This Row],[TIPO]]</f>
        <v>FIJO</v>
      </c>
      <c r="K104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42" s="31" t="str">
        <f>IF(Tabla20[[#This Row],[CARRERA]]="CARRERA ADMINISTRATIVA",Tabla20[[#This Row],[CARRERA]],Tabla20[[#This Row],[STATUS]])</f>
        <v>CARRERA ADMINISTRATIVA</v>
      </c>
      <c r="M1042" s="34" t="str">
        <f>IF(Tabla20[[#This Row],[TIPO]]="Temporales",_xlfn.XLOOKUP(Tabla20[[#This Row],[NOMBRE Y APELLIDO]],TFECHAS[NOMBRE Y APELLIDO],TFECHAS[DESDE]),"")</f>
        <v/>
      </c>
      <c r="N1042" s="34" t="str">
        <f>IF(Tabla20[[#This Row],[TIPO]]="Temporales",_xlfn.XLOOKUP(Tabla20[[#This Row],[NOMBRE Y APELLIDO]],TFECHAS[NOMBRE Y APELLIDO],TFECHAS[HASTA]),"")</f>
        <v/>
      </c>
      <c r="O1042" s="39">
        <f>_xlfn.XLOOKUP(Tabla20[[#This Row],[COD]],TMES[COD],TMES[sbruto])</f>
        <v>25000</v>
      </c>
      <c r="P1042" s="40">
        <f>_xlfn.XLOOKUP(Tabla20[[#This Row],[COD]],TMES[COD],TMES[ISR])</f>
        <v>0</v>
      </c>
      <c r="Q1042" s="40">
        <f>_xlfn.XLOOKUP(Tabla20[[#This Row],[COD]],TMES[COD],TMES[SFS])</f>
        <v>760</v>
      </c>
      <c r="R1042" s="40">
        <f>_xlfn.XLOOKUP(Tabla20[[#This Row],[COD]],TMES[COD],TMES[AFP])</f>
        <v>717.5</v>
      </c>
      <c r="S1042" s="40">
        <f>Tabla20[[#This Row],[sbruto]]-SUM(Tabla20[[#This Row],[ISR]:[AFP]])-Tabla20[[#This Row],[sneto]]</f>
        <v>1167</v>
      </c>
      <c r="T1042" s="40">
        <f>_xlfn.XLOOKUP(Tabla20[[#This Row],[COD]],TMES[COD],TMES[sneto])</f>
        <v>22355.5</v>
      </c>
      <c r="U1042" s="28" t="str">
        <f>_xlfn.XLOOKUP(Tabla20[[#This Row],[cedula]],Tabla11[Numero Documento],Tabla11[GEN])</f>
        <v>F</v>
      </c>
      <c r="V1042" s="29" t="str">
        <f>_xlfn.XLOOKUP(Tabla20[[#This Row],[cedula]],TMODELO[Numero Documento],TMODELO[Lugar Funciones Codigo])</f>
        <v>01.83.03.04</v>
      </c>
    </row>
    <row r="1043" spans="1:22" hidden="1">
      <c r="A1043" s="38" t="s">
        <v>3052</v>
      </c>
      <c r="B1043" s="38" t="s">
        <v>11</v>
      </c>
      <c r="C1043" s="38" t="s">
        <v>3091</v>
      </c>
      <c r="D1043" s="38" t="str">
        <f>Tabla20[[#This Row],[cedula]]&amp;Tabla20[[#This Row],[ctapresup]]</f>
        <v>223012869892.1.1.1.01</v>
      </c>
      <c r="E1043" s="38" t="s">
        <v>2452</v>
      </c>
      <c r="F1043" s="38" t="str">
        <f>_xlfn.XLOOKUP(Tabla20[[#This Row],[cedula]],TMODELO[Numero Documento],TMODELO[Empleado])</f>
        <v>MARIANO JESUS PERALTA GARCIA</v>
      </c>
      <c r="G1043" s="38" t="str">
        <f>_xlfn.XLOOKUP(Tabla20[[#This Row],[cedula]],TMODELO[Numero Documento],TMODELO[Cargo])</f>
        <v>AUXILIAR ADMINISTRATIVO (A)</v>
      </c>
      <c r="H1043" s="38" t="str">
        <f>_xlfn.XLOOKUP(Tabla20[[#This Row],[cedula]],TMODELO[Numero Documento],TMODELO[Lugar Funciones])</f>
        <v>DIRECCION GENERAL DE MUSEOS</v>
      </c>
      <c r="I1043" s="45" t="str">
        <f>_xlfn.XLOOKUP(Tabla20[[#This Row],[cedula]],TCARRERA[CEDULA],TCARRERA[CATEGORIA DEL SERVIDOR],"")</f>
        <v/>
      </c>
      <c r="J1043" s="45" t="str">
        <f>Tabla20[[#This Row],[TIPO]]</f>
        <v>FIJO</v>
      </c>
      <c r="K10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3" s="24" t="str">
        <f>IF(Tabla20[[#This Row],[CARRERA]]="CARRERA ADMINISTRATIVA",Tabla20[[#This Row],[CARRERA]],Tabla20[[#This Row],[STATUS]])</f>
        <v>FIJO</v>
      </c>
      <c r="M1043" s="35" t="str">
        <f>IF(Tabla20[[#This Row],[TIPO]]="Temporales",_xlfn.XLOOKUP(Tabla20[[#This Row],[NOMBRE Y APELLIDO]],TFECHAS[NOMBRE Y APELLIDO],TFECHAS[DESDE]),"")</f>
        <v/>
      </c>
      <c r="N1043" s="35" t="str">
        <f>IF(Tabla20[[#This Row],[TIPO]]="Temporales",_xlfn.XLOOKUP(Tabla20[[#This Row],[NOMBRE Y APELLIDO]],TFECHAS[NOMBRE Y APELLIDO],TFECHAS[HASTA]),"")</f>
        <v/>
      </c>
      <c r="O1043" s="39">
        <f>_xlfn.XLOOKUP(Tabla20[[#This Row],[COD]],TMES[COD],TMES[sbruto])</f>
        <v>25000</v>
      </c>
      <c r="P1043" s="44">
        <f>_xlfn.XLOOKUP(Tabla20[[#This Row],[COD]],TMES[COD],TMES[ISR])</f>
        <v>0</v>
      </c>
      <c r="Q1043" s="40">
        <f>_xlfn.XLOOKUP(Tabla20[[#This Row],[COD]],TMES[COD],TMES[SFS])</f>
        <v>760</v>
      </c>
      <c r="R1043" s="40">
        <f>_xlfn.XLOOKUP(Tabla20[[#This Row],[COD]],TMES[COD],TMES[AFP])</f>
        <v>717.5</v>
      </c>
      <c r="S1043" s="40">
        <f>Tabla20[[#This Row],[sbruto]]-SUM(Tabla20[[#This Row],[ISR]:[AFP]])-Tabla20[[#This Row],[sneto]]</f>
        <v>25</v>
      </c>
      <c r="T1043" s="40">
        <f>_xlfn.XLOOKUP(Tabla20[[#This Row],[COD]],TMES[COD],TMES[sneto])</f>
        <v>23497.5</v>
      </c>
      <c r="U1043" s="28" t="str">
        <f>_xlfn.XLOOKUP(Tabla20[[#This Row],[cedula]],Tabla11[Numero Documento],Tabla11[GEN])</f>
        <v>M</v>
      </c>
      <c r="V1043" s="29" t="str">
        <f>_xlfn.XLOOKUP(Tabla20[[#This Row],[cedula]],TMODELO[Numero Documento],TMODELO[Lugar Funciones Codigo])</f>
        <v>01.83.03.04</v>
      </c>
    </row>
    <row r="1044" spans="1:22" hidden="1">
      <c r="A1044" s="38" t="s">
        <v>3052</v>
      </c>
      <c r="B1044" s="38" t="s">
        <v>11</v>
      </c>
      <c r="C1044" s="38" t="s">
        <v>3091</v>
      </c>
      <c r="D1044" s="38" t="str">
        <f>Tabla20[[#This Row],[cedula]]&amp;Tabla20[[#This Row],[ctapresup]]</f>
        <v>001141846582.1.1.1.01</v>
      </c>
      <c r="E1044" s="38" t="s">
        <v>1471</v>
      </c>
      <c r="F1044" s="38" t="str">
        <f>_xlfn.XLOOKUP(Tabla20[[#This Row],[cedula]],TMODELO[Numero Documento],TMODELO[Empleado])</f>
        <v>MERY JANET GARCIA</v>
      </c>
      <c r="G1044" s="38" t="str">
        <f>_xlfn.XLOOKUP(Tabla20[[#This Row],[cedula]],TMODELO[Numero Documento],TMODELO[Cargo])</f>
        <v>SECRETARIA</v>
      </c>
      <c r="H1044" s="38" t="str">
        <f>_xlfn.XLOOKUP(Tabla20[[#This Row],[cedula]],TMODELO[Numero Documento],TMODELO[Lugar Funciones])</f>
        <v>DIRECCION GENERAL DE MUSEOS</v>
      </c>
      <c r="I1044" s="45" t="str">
        <f>_xlfn.XLOOKUP(Tabla20[[#This Row],[cedula]],TCARRERA[CEDULA],TCARRERA[CATEGORIA DEL SERVIDOR],"")</f>
        <v>CARRERA ADMINISTRATIVA</v>
      </c>
      <c r="J1044" s="45" t="str">
        <f>Tabla20[[#This Row],[TIPO]]</f>
        <v>FIJO</v>
      </c>
      <c r="K104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44" s="24" t="str">
        <f>IF(Tabla20[[#This Row],[CARRERA]]="CARRERA ADMINISTRATIVA",Tabla20[[#This Row],[CARRERA]],Tabla20[[#This Row],[STATUS]])</f>
        <v>CARRERA ADMINISTRATIVA</v>
      </c>
      <c r="M1044" s="35" t="str">
        <f>IF(Tabla20[[#This Row],[TIPO]]="Temporales",_xlfn.XLOOKUP(Tabla20[[#This Row],[NOMBRE Y APELLIDO]],TFECHAS[NOMBRE Y APELLIDO],TFECHAS[DESDE]),"")</f>
        <v/>
      </c>
      <c r="N1044" s="35" t="str">
        <f>IF(Tabla20[[#This Row],[TIPO]]="Temporales",_xlfn.XLOOKUP(Tabla20[[#This Row],[NOMBRE Y APELLIDO]],TFECHAS[NOMBRE Y APELLIDO],TFECHAS[HASTA]),"")</f>
        <v/>
      </c>
      <c r="O1044" s="39">
        <f>_xlfn.XLOOKUP(Tabla20[[#This Row],[COD]],TMES[COD],TMES[sbruto])</f>
        <v>25000</v>
      </c>
      <c r="P1044" s="44">
        <f>_xlfn.XLOOKUP(Tabla20[[#This Row],[COD]],TMES[COD],TMES[ISR])</f>
        <v>0</v>
      </c>
      <c r="Q1044" s="40">
        <f>_xlfn.XLOOKUP(Tabla20[[#This Row],[COD]],TMES[COD],TMES[SFS])</f>
        <v>760</v>
      </c>
      <c r="R1044" s="40">
        <f>_xlfn.XLOOKUP(Tabla20[[#This Row],[COD]],TMES[COD],TMES[AFP])</f>
        <v>717.5</v>
      </c>
      <c r="S1044" s="40">
        <f>Tabla20[[#This Row],[sbruto]]-SUM(Tabla20[[#This Row],[ISR]:[AFP]])-Tabla20[[#This Row],[sneto]]</f>
        <v>725</v>
      </c>
      <c r="T1044" s="40">
        <f>_xlfn.XLOOKUP(Tabla20[[#This Row],[COD]],TMES[COD],TMES[sneto])</f>
        <v>22797.5</v>
      </c>
      <c r="U1044" s="28" t="str">
        <f>_xlfn.XLOOKUP(Tabla20[[#This Row],[cedula]],Tabla11[Numero Documento],Tabla11[GEN])</f>
        <v>F</v>
      </c>
      <c r="V1044" s="29" t="str">
        <f>_xlfn.XLOOKUP(Tabla20[[#This Row],[cedula]],TMODELO[Numero Documento],TMODELO[Lugar Funciones Codigo])</f>
        <v>01.83.03.04</v>
      </c>
    </row>
    <row r="1045" spans="1:22" hidden="1">
      <c r="A1045" s="38" t="s">
        <v>3052</v>
      </c>
      <c r="B1045" s="38" t="s">
        <v>11</v>
      </c>
      <c r="C1045" s="38" t="s">
        <v>3091</v>
      </c>
      <c r="D1045" s="38" t="str">
        <f>Tabla20[[#This Row],[cedula]]&amp;Tabla20[[#This Row],[ctapresup]]</f>
        <v>001016712952.1.1.1.01</v>
      </c>
      <c r="E1045" s="38" t="s">
        <v>2458</v>
      </c>
      <c r="F1045" s="38" t="str">
        <f>_xlfn.XLOOKUP(Tabla20[[#This Row],[cedula]],TMODELO[Numero Documento],TMODELO[Empleado])</f>
        <v>MIRIAM MERCEDES MARTINEZ RODRIGUEZ</v>
      </c>
      <c r="G1045" s="38" t="str">
        <f>_xlfn.XLOOKUP(Tabla20[[#This Row],[cedula]],TMODELO[Numero Documento],TMODELO[Cargo])</f>
        <v>VIGILANTE DE SALA</v>
      </c>
      <c r="H1045" s="38" t="str">
        <f>_xlfn.XLOOKUP(Tabla20[[#This Row],[cedula]],TMODELO[Numero Documento],TMODELO[Lugar Funciones])</f>
        <v>DIRECCION GENERAL DE MUSEOS</v>
      </c>
      <c r="I1045" s="45" t="str">
        <f>_xlfn.XLOOKUP(Tabla20[[#This Row],[cedula]],TCARRERA[CEDULA],TCARRERA[CATEGORIA DEL SERVIDOR],"")</f>
        <v/>
      </c>
      <c r="J1045" s="45" t="str">
        <f>Tabla20[[#This Row],[TIPO]]</f>
        <v>FIJO</v>
      </c>
      <c r="K104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5" s="24" t="str">
        <f>IF(Tabla20[[#This Row],[CARRERA]]="CARRERA ADMINISTRATIVA",Tabla20[[#This Row],[CARRERA]],Tabla20[[#This Row],[STATUS]])</f>
        <v>FIJO</v>
      </c>
      <c r="M1045" s="35" t="str">
        <f>IF(Tabla20[[#This Row],[TIPO]]="Temporales",_xlfn.XLOOKUP(Tabla20[[#This Row],[NOMBRE Y APELLIDO]],TFECHAS[NOMBRE Y APELLIDO],TFECHAS[DESDE]),"")</f>
        <v/>
      </c>
      <c r="N1045" s="35" t="str">
        <f>IF(Tabla20[[#This Row],[TIPO]]="Temporales",_xlfn.XLOOKUP(Tabla20[[#This Row],[NOMBRE Y APELLIDO]],TFECHAS[NOMBRE Y APELLIDO],TFECHAS[HASTA]),"")</f>
        <v/>
      </c>
      <c r="O1045" s="39">
        <f>_xlfn.XLOOKUP(Tabla20[[#This Row],[COD]],TMES[COD],TMES[sbruto])</f>
        <v>25000</v>
      </c>
      <c r="P1045" s="42">
        <f>_xlfn.XLOOKUP(Tabla20[[#This Row],[COD]],TMES[COD],TMES[ISR])</f>
        <v>0</v>
      </c>
      <c r="Q1045" s="40">
        <f>_xlfn.XLOOKUP(Tabla20[[#This Row],[COD]],TMES[COD],TMES[SFS])</f>
        <v>760</v>
      </c>
      <c r="R1045" s="40">
        <f>_xlfn.XLOOKUP(Tabla20[[#This Row],[COD]],TMES[COD],TMES[AFP])</f>
        <v>717.5</v>
      </c>
      <c r="S1045" s="40">
        <f>Tabla20[[#This Row],[sbruto]]-SUM(Tabla20[[#This Row],[ISR]:[AFP]])-Tabla20[[#This Row],[sneto]]</f>
        <v>25</v>
      </c>
      <c r="T1045" s="40">
        <f>_xlfn.XLOOKUP(Tabla20[[#This Row],[COD]],TMES[COD],TMES[sneto])</f>
        <v>23497.5</v>
      </c>
      <c r="U1045" s="28" t="str">
        <f>_xlfn.XLOOKUP(Tabla20[[#This Row],[cedula]],Tabla11[Numero Documento],Tabla11[GEN])</f>
        <v>F</v>
      </c>
      <c r="V1045" s="29" t="str">
        <f>_xlfn.XLOOKUP(Tabla20[[#This Row],[cedula]],TMODELO[Numero Documento],TMODELO[Lugar Funciones Codigo])</f>
        <v>01.83.03.04</v>
      </c>
    </row>
    <row r="1046" spans="1:22" hidden="1">
      <c r="A1046" s="38" t="s">
        <v>3052</v>
      </c>
      <c r="B1046" s="38" t="s">
        <v>11</v>
      </c>
      <c r="C1046" s="38" t="s">
        <v>3091</v>
      </c>
      <c r="D1046" s="38" t="str">
        <f>Tabla20[[#This Row],[cedula]]&amp;Tabla20[[#This Row],[ctapresup]]</f>
        <v>402004420322.1.1.1.01</v>
      </c>
      <c r="E1046" s="38" t="s">
        <v>4776</v>
      </c>
      <c r="F1046" s="38" t="str">
        <f>_xlfn.XLOOKUP(Tabla20[[#This Row],[cedula]],TMODELO[Numero Documento],TMODELO[Empleado])</f>
        <v>NAIROBI ROSIMEL RAMIREZ JIMENEZ</v>
      </c>
      <c r="G1046" s="38" t="str">
        <f>_xlfn.XLOOKUP(Tabla20[[#This Row],[cedula]],TMODELO[Numero Documento],TMODELO[Cargo])</f>
        <v>SECRETARIA</v>
      </c>
      <c r="H1046" s="38" t="str">
        <f>_xlfn.XLOOKUP(Tabla20[[#This Row],[cedula]],TMODELO[Numero Documento],TMODELO[Lugar Funciones])</f>
        <v>DIRECCION GENERAL DE MUSEOS</v>
      </c>
      <c r="I1046" s="45" t="str">
        <f>_xlfn.XLOOKUP(Tabla20[[#This Row],[cedula]],TCARRERA[CEDULA],TCARRERA[CATEGORIA DEL SERVIDOR],"")</f>
        <v/>
      </c>
      <c r="J1046" s="45" t="str">
        <f>Tabla20[[#This Row],[TIPO]]</f>
        <v>FIJO</v>
      </c>
      <c r="K104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46" s="24" t="str">
        <f>IF(Tabla20[[#This Row],[CARRERA]]="CARRERA ADMINISTRATIVA",Tabla20[[#This Row],[CARRERA]],Tabla20[[#This Row],[STATUS]])</f>
        <v>ESTATUTO SIMPLIFICADO</v>
      </c>
      <c r="M1046" s="35" t="str">
        <f>IF(Tabla20[[#This Row],[TIPO]]="Temporales",_xlfn.XLOOKUP(Tabla20[[#This Row],[NOMBRE Y APELLIDO]],TFECHAS[NOMBRE Y APELLIDO],TFECHAS[DESDE]),"")</f>
        <v/>
      </c>
      <c r="N1046" s="35" t="str">
        <f>IF(Tabla20[[#This Row],[TIPO]]="Temporales",_xlfn.XLOOKUP(Tabla20[[#This Row],[NOMBRE Y APELLIDO]],TFECHAS[NOMBRE Y APELLIDO],TFECHAS[HASTA]),"")</f>
        <v/>
      </c>
      <c r="O1046" s="39">
        <f>_xlfn.XLOOKUP(Tabla20[[#This Row],[COD]],TMES[COD],TMES[sbruto])</f>
        <v>25000</v>
      </c>
      <c r="P1046" s="42">
        <f>_xlfn.XLOOKUP(Tabla20[[#This Row],[COD]],TMES[COD],TMES[ISR])</f>
        <v>0</v>
      </c>
      <c r="Q1046" s="40">
        <f>_xlfn.XLOOKUP(Tabla20[[#This Row],[COD]],TMES[COD],TMES[SFS])</f>
        <v>760</v>
      </c>
      <c r="R1046" s="40">
        <f>_xlfn.XLOOKUP(Tabla20[[#This Row],[COD]],TMES[COD],TMES[AFP])</f>
        <v>717.5</v>
      </c>
      <c r="S1046" s="40">
        <f>Tabla20[[#This Row],[sbruto]]-SUM(Tabla20[[#This Row],[ISR]:[AFP]])-Tabla20[[#This Row],[sneto]]</f>
        <v>25</v>
      </c>
      <c r="T1046" s="40">
        <f>_xlfn.XLOOKUP(Tabla20[[#This Row],[COD]],TMES[COD],TMES[sneto])</f>
        <v>23497.5</v>
      </c>
      <c r="U1046" s="28" t="str">
        <f>_xlfn.XLOOKUP(Tabla20[[#This Row],[cedula]],Tabla11[Numero Documento],Tabla11[GEN])</f>
        <v>F</v>
      </c>
      <c r="V1046" s="29" t="str">
        <f>_xlfn.XLOOKUP(Tabla20[[#This Row],[cedula]],TMODELO[Numero Documento],TMODELO[Lugar Funciones Codigo])</f>
        <v>01.83.03.04</v>
      </c>
    </row>
    <row r="1047" spans="1:22" hidden="1">
      <c r="A1047" s="38" t="s">
        <v>3052</v>
      </c>
      <c r="B1047" s="38" t="s">
        <v>11</v>
      </c>
      <c r="C1047" s="38" t="s">
        <v>3091</v>
      </c>
      <c r="D1047" s="38" t="str">
        <f>Tabla20[[#This Row],[cedula]]&amp;Tabla20[[#This Row],[ctapresup]]</f>
        <v>402423654072.1.1.1.01</v>
      </c>
      <c r="E1047" s="38" t="s">
        <v>2464</v>
      </c>
      <c r="F1047" s="38" t="str">
        <f>_xlfn.XLOOKUP(Tabla20[[#This Row],[cedula]],TMODELO[Numero Documento],TMODELO[Empleado])</f>
        <v>NIKAURY MANZUETA DIAZ</v>
      </c>
      <c r="G1047" s="38" t="str">
        <f>_xlfn.XLOOKUP(Tabla20[[#This Row],[cedula]],TMODELO[Numero Documento],TMODELO[Cargo])</f>
        <v>VIGILANTE DE SALA</v>
      </c>
      <c r="H1047" s="38" t="str">
        <f>_xlfn.XLOOKUP(Tabla20[[#This Row],[cedula]],TMODELO[Numero Documento],TMODELO[Lugar Funciones])</f>
        <v>DIRECCION GENERAL DE MUSEOS</v>
      </c>
      <c r="I1047" s="45" t="str">
        <f>_xlfn.XLOOKUP(Tabla20[[#This Row],[cedula]],TCARRERA[CEDULA],TCARRERA[CATEGORIA DEL SERVIDOR],"")</f>
        <v/>
      </c>
      <c r="J1047" s="45" t="str">
        <f>Tabla20[[#This Row],[TIPO]]</f>
        <v>FIJO</v>
      </c>
      <c r="K104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7" s="24" t="str">
        <f>IF(Tabla20[[#This Row],[CARRERA]]="CARRERA ADMINISTRATIVA",Tabla20[[#This Row],[CARRERA]],Tabla20[[#This Row],[STATUS]])</f>
        <v>FIJO</v>
      </c>
      <c r="M1047" s="35" t="str">
        <f>IF(Tabla20[[#This Row],[TIPO]]="Temporales",_xlfn.XLOOKUP(Tabla20[[#This Row],[NOMBRE Y APELLIDO]],TFECHAS[NOMBRE Y APELLIDO],TFECHAS[DESDE]),"")</f>
        <v/>
      </c>
      <c r="N1047" s="35" t="str">
        <f>IF(Tabla20[[#This Row],[TIPO]]="Temporales",_xlfn.XLOOKUP(Tabla20[[#This Row],[NOMBRE Y APELLIDO]],TFECHAS[NOMBRE Y APELLIDO],TFECHAS[HASTA]),"")</f>
        <v/>
      </c>
      <c r="O1047" s="39">
        <f>_xlfn.XLOOKUP(Tabla20[[#This Row],[COD]],TMES[COD],TMES[sbruto])</f>
        <v>25000</v>
      </c>
      <c r="P1047" s="40">
        <f>_xlfn.XLOOKUP(Tabla20[[#This Row],[COD]],TMES[COD],TMES[ISR])</f>
        <v>0</v>
      </c>
      <c r="Q1047" s="40">
        <f>_xlfn.XLOOKUP(Tabla20[[#This Row],[COD]],TMES[COD],TMES[SFS])</f>
        <v>760</v>
      </c>
      <c r="R1047" s="40">
        <f>_xlfn.XLOOKUP(Tabla20[[#This Row],[COD]],TMES[COD],TMES[AFP])</f>
        <v>717.5</v>
      </c>
      <c r="S1047" s="40">
        <f>Tabla20[[#This Row],[sbruto]]-SUM(Tabla20[[#This Row],[ISR]:[AFP]])-Tabla20[[#This Row],[sneto]]</f>
        <v>25</v>
      </c>
      <c r="T1047" s="40">
        <f>_xlfn.XLOOKUP(Tabla20[[#This Row],[COD]],TMES[COD],TMES[sneto])</f>
        <v>23497.5</v>
      </c>
      <c r="U1047" s="28" t="str">
        <f>_xlfn.XLOOKUP(Tabla20[[#This Row],[cedula]],Tabla11[Numero Documento],Tabla11[GEN])</f>
        <v>F</v>
      </c>
      <c r="V1047" s="29" t="str">
        <f>_xlfn.XLOOKUP(Tabla20[[#This Row],[cedula]],TMODELO[Numero Documento],TMODELO[Lugar Funciones Codigo])</f>
        <v>01.83.03.04</v>
      </c>
    </row>
    <row r="1048" spans="1:22" hidden="1">
      <c r="A1048" s="38" t="s">
        <v>3052</v>
      </c>
      <c r="B1048" s="38" t="s">
        <v>11</v>
      </c>
      <c r="C1048" s="38" t="s">
        <v>3091</v>
      </c>
      <c r="D1048" s="38" t="str">
        <f>Tabla20[[#This Row],[cedula]]&amp;Tabla20[[#This Row],[ctapresup]]</f>
        <v>402135511912.1.1.1.01</v>
      </c>
      <c r="E1048" s="38" t="s">
        <v>2465</v>
      </c>
      <c r="F1048" s="38" t="str">
        <f>_xlfn.XLOOKUP(Tabla20[[#This Row],[cedula]],TMODELO[Numero Documento],TMODELO[Empleado])</f>
        <v>NIZALDY NOEMI BONILLA CID</v>
      </c>
      <c r="G1048" s="38" t="str">
        <f>_xlfn.XLOOKUP(Tabla20[[#This Row],[cedula]],TMODELO[Numero Documento],TMODELO[Cargo])</f>
        <v>CAJERO (A)</v>
      </c>
      <c r="H1048" s="38" t="str">
        <f>_xlfn.XLOOKUP(Tabla20[[#This Row],[cedula]],TMODELO[Numero Documento],TMODELO[Lugar Funciones])</f>
        <v>DIRECCION GENERAL DE MUSEOS</v>
      </c>
      <c r="I1048" s="45" t="str">
        <f>_xlfn.XLOOKUP(Tabla20[[#This Row],[cedula]],TCARRERA[CEDULA],TCARRERA[CATEGORIA DEL SERVIDOR],"")</f>
        <v/>
      </c>
      <c r="J1048" s="45" t="str">
        <f>Tabla20[[#This Row],[TIPO]]</f>
        <v>FIJO</v>
      </c>
      <c r="K104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48" s="24" t="str">
        <f>IF(Tabla20[[#This Row],[CARRERA]]="CARRERA ADMINISTRATIVA",Tabla20[[#This Row],[CARRERA]],Tabla20[[#This Row],[STATUS]])</f>
        <v>ESTATUTO SIMPLIFICADO</v>
      </c>
      <c r="M1048" s="35" t="str">
        <f>IF(Tabla20[[#This Row],[TIPO]]="Temporales",_xlfn.XLOOKUP(Tabla20[[#This Row],[NOMBRE Y APELLIDO]],TFECHAS[NOMBRE Y APELLIDO],TFECHAS[DESDE]),"")</f>
        <v/>
      </c>
      <c r="N1048" s="35" t="str">
        <f>IF(Tabla20[[#This Row],[TIPO]]="Temporales",_xlfn.XLOOKUP(Tabla20[[#This Row],[NOMBRE Y APELLIDO]],TFECHAS[NOMBRE Y APELLIDO],TFECHAS[HASTA]),"")</f>
        <v/>
      </c>
      <c r="O1048" s="39">
        <f>_xlfn.XLOOKUP(Tabla20[[#This Row],[COD]],TMES[COD],TMES[sbruto])</f>
        <v>25000</v>
      </c>
      <c r="P1048" s="44">
        <f>_xlfn.XLOOKUP(Tabla20[[#This Row],[COD]],TMES[COD],TMES[ISR])</f>
        <v>0</v>
      </c>
      <c r="Q1048" s="40">
        <f>_xlfn.XLOOKUP(Tabla20[[#This Row],[COD]],TMES[COD],TMES[SFS])</f>
        <v>760</v>
      </c>
      <c r="R1048" s="40">
        <f>_xlfn.XLOOKUP(Tabla20[[#This Row],[COD]],TMES[COD],TMES[AFP])</f>
        <v>717.5</v>
      </c>
      <c r="S1048" s="40">
        <f>Tabla20[[#This Row],[sbruto]]-SUM(Tabla20[[#This Row],[ISR]:[AFP]])-Tabla20[[#This Row],[sneto]]</f>
        <v>25</v>
      </c>
      <c r="T1048" s="40">
        <f>_xlfn.XLOOKUP(Tabla20[[#This Row],[COD]],TMES[COD],TMES[sneto])</f>
        <v>23497.5</v>
      </c>
      <c r="U1048" s="28" t="str">
        <f>_xlfn.XLOOKUP(Tabla20[[#This Row],[cedula]],Tabla11[Numero Documento],Tabla11[GEN])</f>
        <v>F</v>
      </c>
      <c r="V1048" s="29" t="str">
        <f>_xlfn.XLOOKUP(Tabla20[[#This Row],[cedula]],TMODELO[Numero Documento],TMODELO[Lugar Funciones Codigo])</f>
        <v>01.83.03.04</v>
      </c>
    </row>
    <row r="1049" spans="1:22" hidden="1">
      <c r="A1049" s="38" t="s">
        <v>3052</v>
      </c>
      <c r="B1049" s="38" t="s">
        <v>11</v>
      </c>
      <c r="C1049" s="38" t="s">
        <v>3091</v>
      </c>
      <c r="D1049" s="38" t="str">
        <f>Tabla20[[#This Row],[cedula]]&amp;Tabla20[[#This Row],[ctapresup]]</f>
        <v>223003264142.1.1.1.01</v>
      </c>
      <c r="E1049" s="38" t="s">
        <v>2467</v>
      </c>
      <c r="F1049" s="38" t="str">
        <f>_xlfn.XLOOKUP(Tabla20[[#This Row],[cedula]],TMODELO[Numero Documento],TMODELO[Empleado])</f>
        <v>NORVIS SALOME CASTILLO</v>
      </c>
      <c r="G1049" s="38" t="str">
        <f>_xlfn.XLOOKUP(Tabla20[[#This Row],[cedula]],TMODELO[Numero Documento],TMODELO[Cargo])</f>
        <v>VIGILANTE DE SALA</v>
      </c>
      <c r="H1049" s="38" t="str">
        <f>_xlfn.XLOOKUP(Tabla20[[#This Row],[cedula]],TMODELO[Numero Documento],TMODELO[Lugar Funciones])</f>
        <v>DIRECCION GENERAL DE MUSEOS</v>
      </c>
      <c r="I1049" s="45" t="str">
        <f>_xlfn.XLOOKUP(Tabla20[[#This Row],[cedula]],TCARRERA[CEDULA],TCARRERA[CATEGORIA DEL SERVIDOR],"")</f>
        <v/>
      </c>
      <c r="J1049" s="45" t="str">
        <f>Tabla20[[#This Row],[TIPO]]</f>
        <v>FIJO</v>
      </c>
      <c r="K10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9" s="24" t="str">
        <f>IF(Tabla20[[#This Row],[CARRERA]]="CARRERA ADMINISTRATIVA",Tabla20[[#This Row],[CARRERA]],Tabla20[[#This Row],[STATUS]])</f>
        <v>FIJO</v>
      </c>
      <c r="M1049" s="35" t="str">
        <f>IF(Tabla20[[#This Row],[TIPO]]="Temporales",_xlfn.XLOOKUP(Tabla20[[#This Row],[NOMBRE Y APELLIDO]],TFECHAS[NOMBRE Y APELLIDO],TFECHAS[DESDE]),"")</f>
        <v/>
      </c>
      <c r="N1049" s="35" t="str">
        <f>IF(Tabla20[[#This Row],[TIPO]]="Temporales",_xlfn.XLOOKUP(Tabla20[[#This Row],[NOMBRE Y APELLIDO]],TFECHAS[NOMBRE Y APELLIDO],TFECHAS[HASTA]),"")</f>
        <v/>
      </c>
      <c r="O1049" s="39">
        <f>_xlfn.XLOOKUP(Tabla20[[#This Row],[COD]],TMES[COD],TMES[sbruto])</f>
        <v>25000</v>
      </c>
      <c r="P1049" s="40">
        <f>_xlfn.XLOOKUP(Tabla20[[#This Row],[COD]],TMES[COD],TMES[ISR])</f>
        <v>0</v>
      </c>
      <c r="Q1049" s="40">
        <f>_xlfn.XLOOKUP(Tabla20[[#This Row],[COD]],TMES[COD],TMES[SFS])</f>
        <v>760</v>
      </c>
      <c r="R1049" s="40">
        <f>_xlfn.XLOOKUP(Tabla20[[#This Row],[COD]],TMES[COD],TMES[AFP])</f>
        <v>717.5</v>
      </c>
      <c r="S1049" s="40">
        <f>Tabla20[[#This Row],[sbruto]]-SUM(Tabla20[[#This Row],[ISR]:[AFP]])-Tabla20[[#This Row],[sneto]]</f>
        <v>25</v>
      </c>
      <c r="T1049" s="40">
        <f>_xlfn.XLOOKUP(Tabla20[[#This Row],[COD]],TMES[COD],TMES[sneto])</f>
        <v>23497.5</v>
      </c>
      <c r="U1049" s="28" t="str">
        <f>_xlfn.XLOOKUP(Tabla20[[#This Row],[cedula]],Tabla11[Numero Documento],Tabla11[GEN])</f>
        <v>M</v>
      </c>
      <c r="V1049" s="29" t="str">
        <f>_xlfn.XLOOKUP(Tabla20[[#This Row],[cedula]],TMODELO[Numero Documento],TMODELO[Lugar Funciones Codigo])</f>
        <v>01.83.03.04</v>
      </c>
    </row>
    <row r="1050" spans="1:22" hidden="1">
      <c r="A1050" s="38" t="s">
        <v>3052</v>
      </c>
      <c r="B1050" s="38" t="s">
        <v>11</v>
      </c>
      <c r="C1050" s="38" t="s">
        <v>3091</v>
      </c>
      <c r="D1050" s="38" t="str">
        <f>Tabla20[[#This Row],[cedula]]&amp;Tabla20[[#This Row],[ctapresup]]</f>
        <v>001181890832.1.1.1.01</v>
      </c>
      <c r="E1050" s="38" t="s">
        <v>2470</v>
      </c>
      <c r="F1050" s="38" t="str">
        <f>_xlfn.XLOOKUP(Tabla20[[#This Row],[cedula]],TMODELO[Numero Documento],TMODELO[Empleado])</f>
        <v>PAMELA LISBETH BAEZ</v>
      </c>
      <c r="G1050" s="38" t="str">
        <f>_xlfn.XLOOKUP(Tabla20[[#This Row],[cedula]],TMODELO[Numero Documento],TMODELO[Cargo])</f>
        <v>VIGILANTE DE SALA</v>
      </c>
      <c r="H1050" s="38" t="str">
        <f>_xlfn.XLOOKUP(Tabla20[[#This Row],[cedula]],TMODELO[Numero Documento],TMODELO[Lugar Funciones])</f>
        <v>DIRECCION GENERAL DE MUSEOS</v>
      </c>
      <c r="I1050" s="45" t="str">
        <f>_xlfn.XLOOKUP(Tabla20[[#This Row],[cedula]],TCARRERA[CEDULA],TCARRERA[CATEGORIA DEL SERVIDOR],"")</f>
        <v/>
      </c>
      <c r="J1050" s="45" t="str">
        <f>Tabla20[[#This Row],[TIPO]]</f>
        <v>FIJO</v>
      </c>
      <c r="K105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0" s="24" t="str">
        <f>IF(Tabla20[[#This Row],[CARRERA]]="CARRERA ADMINISTRATIVA",Tabla20[[#This Row],[CARRERA]],Tabla20[[#This Row],[STATUS]])</f>
        <v>FIJO</v>
      </c>
      <c r="M1050" s="35" t="str">
        <f>IF(Tabla20[[#This Row],[TIPO]]="Temporales",_xlfn.XLOOKUP(Tabla20[[#This Row],[NOMBRE Y APELLIDO]],TFECHAS[NOMBRE Y APELLIDO],TFECHAS[DESDE]),"")</f>
        <v/>
      </c>
      <c r="N1050" s="35" t="str">
        <f>IF(Tabla20[[#This Row],[TIPO]]="Temporales",_xlfn.XLOOKUP(Tabla20[[#This Row],[NOMBRE Y APELLIDO]],TFECHAS[NOMBRE Y APELLIDO],TFECHAS[HASTA]),"")</f>
        <v/>
      </c>
      <c r="O1050" s="39">
        <f>_xlfn.XLOOKUP(Tabla20[[#This Row],[COD]],TMES[COD],TMES[sbruto])</f>
        <v>25000</v>
      </c>
      <c r="P1050" s="44">
        <f>_xlfn.XLOOKUP(Tabla20[[#This Row],[COD]],TMES[COD],TMES[ISR])</f>
        <v>0</v>
      </c>
      <c r="Q1050" s="40">
        <f>_xlfn.XLOOKUP(Tabla20[[#This Row],[COD]],TMES[COD],TMES[SFS])</f>
        <v>760</v>
      </c>
      <c r="R1050" s="40">
        <f>_xlfn.XLOOKUP(Tabla20[[#This Row],[COD]],TMES[COD],TMES[AFP])</f>
        <v>717.5</v>
      </c>
      <c r="S1050" s="40">
        <f>Tabla20[[#This Row],[sbruto]]-SUM(Tabla20[[#This Row],[ISR]:[AFP]])-Tabla20[[#This Row],[sneto]]</f>
        <v>2321</v>
      </c>
      <c r="T1050" s="40">
        <f>_xlfn.XLOOKUP(Tabla20[[#This Row],[COD]],TMES[COD],TMES[sneto])</f>
        <v>21201.5</v>
      </c>
      <c r="U1050" s="28" t="str">
        <f>_xlfn.XLOOKUP(Tabla20[[#This Row],[cedula]],Tabla11[Numero Documento],Tabla11[GEN])</f>
        <v>F</v>
      </c>
      <c r="V1050" s="29" t="str">
        <f>_xlfn.XLOOKUP(Tabla20[[#This Row],[cedula]],TMODELO[Numero Documento],TMODELO[Lugar Funciones Codigo])</f>
        <v>01.83.03.04</v>
      </c>
    </row>
    <row r="1051" spans="1:22" hidden="1">
      <c r="A1051" s="38" t="s">
        <v>3052</v>
      </c>
      <c r="B1051" s="38" t="s">
        <v>11</v>
      </c>
      <c r="C1051" s="38" t="s">
        <v>3091</v>
      </c>
      <c r="D1051" s="38" t="str">
        <f>Tabla20[[#This Row],[cedula]]&amp;Tabla20[[#This Row],[ctapresup]]</f>
        <v>402207427342.1.1.1.01</v>
      </c>
      <c r="E1051" s="38" t="s">
        <v>2473</v>
      </c>
      <c r="F1051" s="38" t="str">
        <f>_xlfn.XLOOKUP(Tabla20[[#This Row],[cedula]],TMODELO[Numero Documento],TMODELO[Empleado])</f>
        <v>PEDRO MICHAEL SANTANA PAEZ</v>
      </c>
      <c r="G1051" s="38" t="str">
        <f>_xlfn.XLOOKUP(Tabla20[[#This Row],[cedula]],TMODELO[Numero Documento],TMODELO[Cargo])</f>
        <v>VIGILANTE DE SALA</v>
      </c>
      <c r="H1051" s="38" t="str">
        <f>_xlfn.XLOOKUP(Tabla20[[#This Row],[cedula]],TMODELO[Numero Documento],TMODELO[Lugar Funciones])</f>
        <v>DIRECCION GENERAL DE MUSEOS</v>
      </c>
      <c r="I1051" s="45" t="str">
        <f>_xlfn.XLOOKUP(Tabla20[[#This Row],[cedula]],TCARRERA[CEDULA],TCARRERA[CATEGORIA DEL SERVIDOR],"")</f>
        <v/>
      </c>
      <c r="J1051" s="45" t="str">
        <f>Tabla20[[#This Row],[TIPO]]</f>
        <v>FIJO</v>
      </c>
      <c r="K105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1" s="24" t="str">
        <f>IF(Tabla20[[#This Row],[CARRERA]]="CARRERA ADMINISTRATIVA",Tabla20[[#This Row],[CARRERA]],Tabla20[[#This Row],[STATUS]])</f>
        <v>FIJO</v>
      </c>
      <c r="M1051" s="35" t="str">
        <f>IF(Tabla20[[#This Row],[TIPO]]="Temporales",_xlfn.XLOOKUP(Tabla20[[#This Row],[NOMBRE Y APELLIDO]],TFECHAS[NOMBRE Y APELLIDO],TFECHAS[DESDE]),"")</f>
        <v/>
      </c>
      <c r="N1051" s="35" t="str">
        <f>IF(Tabla20[[#This Row],[TIPO]]="Temporales",_xlfn.XLOOKUP(Tabla20[[#This Row],[NOMBRE Y APELLIDO]],TFECHAS[NOMBRE Y APELLIDO],TFECHAS[HASTA]),"")</f>
        <v/>
      </c>
      <c r="O1051" s="39">
        <f>_xlfn.XLOOKUP(Tabla20[[#This Row],[COD]],TMES[COD],TMES[sbruto])</f>
        <v>25000</v>
      </c>
      <c r="P1051" s="42">
        <f>_xlfn.XLOOKUP(Tabla20[[#This Row],[COD]],TMES[COD],TMES[ISR])</f>
        <v>0</v>
      </c>
      <c r="Q1051" s="40">
        <f>_xlfn.XLOOKUP(Tabla20[[#This Row],[COD]],TMES[COD],TMES[SFS])</f>
        <v>760</v>
      </c>
      <c r="R1051" s="40">
        <f>_xlfn.XLOOKUP(Tabla20[[#This Row],[COD]],TMES[COD],TMES[AFP])</f>
        <v>717.5</v>
      </c>
      <c r="S1051" s="40">
        <f>Tabla20[[#This Row],[sbruto]]-SUM(Tabla20[[#This Row],[ISR]:[AFP]])-Tabla20[[#This Row],[sneto]]</f>
        <v>25</v>
      </c>
      <c r="T1051" s="40">
        <f>_xlfn.XLOOKUP(Tabla20[[#This Row],[COD]],TMES[COD],TMES[sneto])</f>
        <v>23497.5</v>
      </c>
      <c r="U1051" s="28" t="str">
        <f>_xlfn.XLOOKUP(Tabla20[[#This Row],[cedula]],Tabla11[Numero Documento],Tabla11[GEN])</f>
        <v>M</v>
      </c>
      <c r="V1051" s="29" t="str">
        <f>_xlfn.XLOOKUP(Tabla20[[#This Row],[cedula]],TMODELO[Numero Documento],TMODELO[Lugar Funciones Codigo])</f>
        <v>01.83.03.04</v>
      </c>
    </row>
    <row r="1052" spans="1:22" hidden="1">
      <c r="A1052" s="38" t="s">
        <v>3052</v>
      </c>
      <c r="B1052" s="38" t="s">
        <v>11</v>
      </c>
      <c r="C1052" s="38" t="s">
        <v>3091</v>
      </c>
      <c r="D1052" s="38" t="str">
        <f>Tabla20[[#This Row],[cedula]]&amp;Tabla20[[#This Row],[ctapresup]]</f>
        <v>402392986372.1.1.1.01</v>
      </c>
      <c r="E1052" s="38" t="s">
        <v>2477</v>
      </c>
      <c r="F1052" s="38" t="str">
        <f>_xlfn.XLOOKUP(Tabla20[[#This Row],[cedula]],TMODELO[Numero Documento],TMODELO[Empleado])</f>
        <v>RAELBI PAULINO JACOBO</v>
      </c>
      <c r="G1052" s="38" t="str">
        <f>_xlfn.XLOOKUP(Tabla20[[#This Row],[cedula]],TMODELO[Numero Documento],TMODELO[Cargo])</f>
        <v>GUIA DE MUSEO</v>
      </c>
      <c r="H1052" s="38" t="str">
        <f>_xlfn.XLOOKUP(Tabla20[[#This Row],[cedula]],TMODELO[Numero Documento],TMODELO[Lugar Funciones])</f>
        <v>DIRECCION GENERAL DE MUSEOS</v>
      </c>
      <c r="I1052" s="45" t="str">
        <f>_xlfn.XLOOKUP(Tabla20[[#This Row],[cedula]],TCARRERA[CEDULA],TCARRERA[CATEGORIA DEL SERVIDOR],"")</f>
        <v/>
      </c>
      <c r="J1052" s="45" t="str">
        <f>Tabla20[[#This Row],[TIPO]]</f>
        <v>FIJO</v>
      </c>
      <c r="K10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2" s="24" t="str">
        <f>IF(Tabla20[[#This Row],[CARRERA]]="CARRERA ADMINISTRATIVA",Tabla20[[#This Row],[CARRERA]],Tabla20[[#This Row],[STATUS]])</f>
        <v>FIJO</v>
      </c>
      <c r="M1052" s="35" t="str">
        <f>IF(Tabla20[[#This Row],[TIPO]]="Temporales",_xlfn.XLOOKUP(Tabla20[[#This Row],[NOMBRE Y APELLIDO]],TFECHAS[NOMBRE Y APELLIDO],TFECHAS[DESDE]),"")</f>
        <v/>
      </c>
      <c r="N1052" s="35" t="str">
        <f>IF(Tabla20[[#This Row],[TIPO]]="Temporales",_xlfn.XLOOKUP(Tabla20[[#This Row],[NOMBRE Y APELLIDO]],TFECHAS[NOMBRE Y APELLIDO],TFECHAS[HASTA]),"")</f>
        <v/>
      </c>
      <c r="O1052" s="39">
        <f>_xlfn.XLOOKUP(Tabla20[[#This Row],[COD]],TMES[COD],TMES[sbruto])</f>
        <v>25000</v>
      </c>
      <c r="P1052" s="44">
        <f>_xlfn.XLOOKUP(Tabla20[[#This Row],[COD]],TMES[COD],TMES[ISR])</f>
        <v>0</v>
      </c>
      <c r="Q1052" s="40">
        <f>_xlfn.XLOOKUP(Tabla20[[#This Row],[COD]],TMES[COD],TMES[SFS])</f>
        <v>760</v>
      </c>
      <c r="R1052" s="40">
        <f>_xlfn.XLOOKUP(Tabla20[[#This Row],[COD]],TMES[COD],TMES[AFP])</f>
        <v>717.5</v>
      </c>
      <c r="S1052" s="40">
        <f>Tabla20[[#This Row],[sbruto]]-SUM(Tabla20[[#This Row],[ISR]:[AFP]])-Tabla20[[#This Row],[sneto]]</f>
        <v>25</v>
      </c>
      <c r="T1052" s="40">
        <f>_xlfn.XLOOKUP(Tabla20[[#This Row],[COD]],TMES[COD],TMES[sneto])</f>
        <v>23497.5</v>
      </c>
      <c r="U1052" s="28" t="str">
        <f>_xlfn.XLOOKUP(Tabla20[[#This Row],[cedula]],Tabla11[Numero Documento],Tabla11[GEN])</f>
        <v>M</v>
      </c>
      <c r="V1052" s="29" t="str">
        <f>_xlfn.XLOOKUP(Tabla20[[#This Row],[cedula]],TMODELO[Numero Documento],TMODELO[Lugar Funciones Codigo])</f>
        <v>01.83.03.04</v>
      </c>
    </row>
    <row r="1053" spans="1:22" hidden="1">
      <c r="A1053" s="38" t="s">
        <v>3052</v>
      </c>
      <c r="B1053" s="38" t="s">
        <v>11</v>
      </c>
      <c r="C1053" s="38" t="s">
        <v>3091</v>
      </c>
      <c r="D1053" s="38" t="str">
        <f>Tabla20[[#This Row],[cedula]]&amp;Tabla20[[#This Row],[ctapresup]]</f>
        <v>223016970452.1.1.1.01</v>
      </c>
      <c r="E1053" s="38" t="s">
        <v>2481</v>
      </c>
      <c r="F1053" s="38" t="str">
        <f>_xlfn.XLOOKUP(Tabla20[[#This Row],[cedula]],TMODELO[Numero Documento],TMODELO[Empleado])</f>
        <v>RAMON CLEMENTE DOMINGUEZ MENDEZ</v>
      </c>
      <c r="G1053" s="38" t="str">
        <f>_xlfn.XLOOKUP(Tabla20[[#This Row],[cedula]],TMODELO[Numero Documento],TMODELO[Cargo])</f>
        <v>VIGILANTE DE SALA</v>
      </c>
      <c r="H1053" s="38" t="str">
        <f>_xlfn.XLOOKUP(Tabla20[[#This Row],[cedula]],TMODELO[Numero Documento],TMODELO[Lugar Funciones])</f>
        <v>DIRECCION GENERAL DE MUSEOS</v>
      </c>
      <c r="I1053" s="45" t="str">
        <f>_xlfn.XLOOKUP(Tabla20[[#This Row],[cedula]],TCARRERA[CEDULA],TCARRERA[CATEGORIA DEL SERVIDOR],"")</f>
        <v/>
      </c>
      <c r="J1053" s="45" t="str">
        <f>Tabla20[[#This Row],[TIPO]]</f>
        <v>FIJO</v>
      </c>
      <c r="K105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3" s="31" t="str">
        <f>IF(Tabla20[[#This Row],[CARRERA]]="CARRERA ADMINISTRATIVA",Tabla20[[#This Row],[CARRERA]],Tabla20[[#This Row],[STATUS]])</f>
        <v>FIJO</v>
      </c>
      <c r="M1053" s="34" t="str">
        <f>IF(Tabla20[[#This Row],[TIPO]]="Temporales",_xlfn.XLOOKUP(Tabla20[[#This Row],[NOMBRE Y APELLIDO]],TFECHAS[NOMBRE Y APELLIDO],TFECHAS[DESDE]),"")</f>
        <v/>
      </c>
      <c r="N1053" s="34" t="str">
        <f>IF(Tabla20[[#This Row],[TIPO]]="Temporales",_xlfn.XLOOKUP(Tabla20[[#This Row],[NOMBRE Y APELLIDO]],TFECHAS[NOMBRE Y APELLIDO],TFECHAS[HASTA]),"")</f>
        <v/>
      </c>
      <c r="O1053" s="39">
        <f>_xlfn.XLOOKUP(Tabla20[[#This Row],[COD]],TMES[COD],TMES[sbruto])</f>
        <v>25000</v>
      </c>
      <c r="P1053" s="40">
        <f>_xlfn.XLOOKUP(Tabla20[[#This Row],[COD]],TMES[COD],TMES[ISR])</f>
        <v>0</v>
      </c>
      <c r="Q1053" s="40">
        <f>_xlfn.XLOOKUP(Tabla20[[#This Row],[COD]],TMES[COD],TMES[SFS])</f>
        <v>760</v>
      </c>
      <c r="R1053" s="40">
        <f>_xlfn.XLOOKUP(Tabla20[[#This Row],[COD]],TMES[COD],TMES[AFP])</f>
        <v>717.5</v>
      </c>
      <c r="S1053" s="40">
        <f>Tabla20[[#This Row],[sbruto]]-SUM(Tabla20[[#This Row],[ISR]:[AFP]])-Tabla20[[#This Row],[sneto]]</f>
        <v>25</v>
      </c>
      <c r="T1053" s="40">
        <f>_xlfn.XLOOKUP(Tabla20[[#This Row],[COD]],TMES[COD],TMES[sneto])</f>
        <v>23497.5</v>
      </c>
      <c r="U1053" s="28" t="str">
        <f>_xlfn.XLOOKUP(Tabla20[[#This Row],[cedula]],Tabla11[Numero Documento],Tabla11[GEN])</f>
        <v>M</v>
      </c>
      <c r="V1053" s="29" t="str">
        <f>_xlfn.XLOOKUP(Tabla20[[#This Row],[cedula]],TMODELO[Numero Documento],TMODELO[Lugar Funciones Codigo])</f>
        <v>01.83.03.04</v>
      </c>
    </row>
    <row r="1054" spans="1:22" hidden="1">
      <c r="A1054" s="38" t="s">
        <v>3052</v>
      </c>
      <c r="B1054" s="38" t="s">
        <v>11</v>
      </c>
      <c r="C1054" s="38" t="s">
        <v>3091</v>
      </c>
      <c r="D1054" s="38" t="str">
        <f>Tabla20[[#This Row],[cedula]]&amp;Tabla20[[#This Row],[ctapresup]]</f>
        <v>012010228922.1.1.1.01</v>
      </c>
      <c r="E1054" s="38" t="s">
        <v>2483</v>
      </c>
      <c r="F1054" s="38" t="str">
        <f>_xlfn.XLOOKUP(Tabla20[[#This Row],[cedula]],TMODELO[Numero Documento],TMODELO[Empleado])</f>
        <v>RAYMOND OSCAR MATEO OROZCO</v>
      </c>
      <c r="G1054" s="38" t="str">
        <f>_xlfn.XLOOKUP(Tabla20[[#This Row],[cedula]],TMODELO[Numero Documento],TMODELO[Cargo])</f>
        <v>GUIA</v>
      </c>
      <c r="H1054" s="38" t="str">
        <f>_xlfn.XLOOKUP(Tabla20[[#This Row],[cedula]],TMODELO[Numero Documento],TMODELO[Lugar Funciones])</f>
        <v>DIRECCION GENERAL DE MUSEOS</v>
      </c>
      <c r="I1054" s="45" t="str">
        <f>_xlfn.XLOOKUP(Tabla20[[#This Row],[cedula]],TCARRERA[CEDULA],TCARRERA[CATEGORIA DEL SERVIDOR],"")</f>
        <v/>
      </c>
      <c r="J1054" s="45" t="str">
        <f>Tabla20[[#This Row],[TIPO]]</f>
        <v>FIJO</v>
      </c>
      <c r="K105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4" s="24" t="str">
        <f>IF(Tabla20[[#This Row],[CARRERA]]="CARRERA ADMINISTRATIVA",Tabla20[[#This Row],[CARRERA]],Tabla20[[#This Row],[STATUS]])</f>
        <v>FIJO</v>
      </c>
      <c r="M1054" s="35" t="str">
        <f>IF(Tabla20[[#This Row],[TIPO]]="Temporales",_xlfn.XLOOKUP(Tabla20[[#This Row],[NOMBRE Y APELLIDO]],TFECHAS[NOMBRE Y APELLIDO],TFECHAS[DESDE]),"")</f>
        <v/>
      </c>
      <c r="N1054" s="35" t="str">
        <f>IF(Tabla20[[#This Row],[TIPO]]="Temporales",_xlfn.XLOOKUP(Tabla20[[#This Row],[NOMBRE Y APELLIDO]],TFECHAS[NOMBRE Y APELLIDO],TFECHAS[HASTA]),"")</f>
        <v/>
      </c>
      <c r="O1054" s="39">
        <f>_xlfn.XLOOKUP(Tabla20[[#This Row],[COD]],TMES[COD],TMES[sbruto])</f>
        <v>25000</v>
      </c>
      <c r="P1054" s="42">
        <f>_xlfn.XLOOKUP(Tabla20[[#This Row],[COD]],TMES[COD],TMES[ISR])</f>
        <v>0</v>
      </c>
      <c r="Q1054" s="40">
        <f>_xlfn.XLOOKUP(Tabla20[[#This Row],[COD]],TMES[COD],TMES[SFS])</f>
        <v>760</v>
      </c>
      <c r="R1054" s="40">
        <f>_xlfn.XLOOKUP(Tabla20[[#This Row],[COD]],TMES[COD],TMES[AFP])</f>
        <v>717.5</v>
      </c>
      <c r="S1054" s="40">
        <f>Tabla20[[#This Row],[sbruto]]-SUM(Tabla20[[#This Row],[ISR]:[AFP]])-Tabla20[[#This Row],[sneto]]</f>
        <v>25</v>
      </c>
      <c r="T1054" s="40">
        <f>_xlfn.XLOOKUP(Tabla20[[#This Row],[COD]],TMES[COD],TMES[sneto])</f>
        <v>23497.5</v>
      </c>
      <c r="U1054" s="28" t="str">
        <f>_xlfn.XLOOKUP(Tabla20[[#This Row],[cedula]],Tabla11[Numero Documento],Tabla11[GEN])</f>
        <v>M</v>
      </c>
      <c r="V1054" s="29" t="str">
        <f>_xlfn.XLOOKUP(Tabla20[[#This Row],[cedula]],TMODELO[Numero Documento],TMODELO[Lugar Funciones Codigo])</f>
        <v>01.83.03.04</v>
      </c>
    </row>
    <row r="1055" spans="1:22" hidden="1">
      <c r="A1055" s="38" t="s">
        <v>3052</v>
      </c>
      <c r="B1055" s="38" t="s">
        <v>11</v>
      </c>
      <c r="C1055" s="38" t="s">
        <v>3091</v>
      </c>
      <c r="D1055" s="38" t="str">
        <f>Tabla20[[#This Row],[cedula]]&amp;Tabla20[[#This Row],[ctapresup]]</f>
        <v>001166205502.1.1.1.01</v>
      </c>
      <c r="E1055" s="38" t="s">
        <v>1492</v>
      </c>
      <c r="F1055" s="38" t="str">
        <f>_xlfn.XLOOKUP(Tabla20[[#This Row],[cedula]],TMODELO[Numero Documento],TMODELO[Empleado])</f>
        <v>RICARDO ANTONIO ESPINAL OLIVO</v>
      </c>
      <c r="G1055" s="38" t="str">
        <f>_xlfn.XLOOKUP(Tabla20[[#This Row],[cedula]],TMODELO[Numero Documento],TMODELO[Cargo])</f>
        <v>GUIA BILINGUE</v>
      </c>
      <c r="H1055" s="38" t="str">
        <f>_xlfn.XLOOKUP(Tabla20[[#This Row],[cedula]],TMODELO[Numero Documento],TMODELO[Lugar Funciones])</f>
        <v>DIRECCION GENERAL DE MUSEOS</v>
      </c>
      <c r="I1055" s="45" t="str">
        <f>_xlfn.XLOOKUP(Tabla20[[#This Row],[cedula]],TCARRERA[CEDULA],TCARRERA[CATEGORIA DEL SERVIDOR],"")</f>
        <v>CARRERA ADMINISTRATIVA</v>
      </c>
      <c r="J1055" s="45" t="str">
        <f>Tabla20[[#This Row],[TIPO]]</f>
        <v>FIJO</v>
      </c>
      <c r="K10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5" s="24" t="str">
        <f>IF(Tabla20[[#This Row],[CARRERA]]="CARRERA ADMINISTRATIVA",Tabla20[[#This Row],[CARRERA]],Tabla20[[#This Row],[STATUS]])</f>
        <v>CARRERA ADMINISTRATIVA</v>
      </c>
      <c r="M1055" s="35" t="str">
        <f>IF(Tabla20[[#This Row],[TIPO]]="Temporales",_xlfn.XLOOKUP(Tabla20[[#This Row],[NOMBRE Y APELLIDO]],TFECHAS[NOMBRE Y APELLIDO],TFECHAS[DESDE]),"")</f>
        <v/>
      </c>
      <c r="N1055" s="35" t="str">
        <f>IF(Tabla20[[#This Row],[TIPO]]="Temporales",_xlfn.XLOOKUP(Tabla20[[#This Row],[NOMBRE Y APELLIDO]],TFECHAS[NOMBRE Y APELLIDO],TFECHAS[HASTA]),"")</f>
        <v/>
      </c>
      <c r="O1055" s="39">
        <f>_xlfn.XLOOKUP(Tabla20[[#This Row],[COD]],TMES[COD],TMES[sbruto])</f>
        <v>25000</v>
      </c>
      <c r="P1055" s="44">
        <f>_xlfn.XLOOKUP(Tabla20[[#This Row],[COD]],TMES[COD],TMES[ISR])</f>
        <v>0</v>
      </c>
      <c r="Q1055" s="40">
        <f>_xlfn.XLOOKUP(Tabla20[[#This Row],[COD]],TMES[COD],TMES[SFS])</f>
        <v>760</v>
      </c>
      <c r="R1055" s="40">
        <f>_xlfn.XLOOKUP(Tabla20[[#This Row],[COD]],TMES[COD],TMES[AFP])</f>
        <v>717.5</v>
      </c>
      <c r="S1055" s="40">
        <f>Tabla20[[#This Row],[sbruto]]-SUM(Tabla20[[#This Row],[ISR]:[AFP]])-Tabla20[[#This Row],[sneto]]</f>
        <v>3239.6500000000015</v>
      </c>
      <c r="T1055" s="40">
        <f>_xlfn.XLOOKUP(Tabla20[[#This Row],[COD]],TMES[COD],TMES[sneto])</f>
        <v>20282.849999999999</v>
      </c>
      <c r="U1055" s="28" t="str">
        <f>_xlfn.XLOOKUP(Tabla20[[#This Row],[cedula]],Tabla11[Numero Documento],Tabla11[GEN])</f>
        <v>M</v>
      </c>
      <c r="V1055" s="29" t="str">
        <f>_xlfn.XLOOKUP(Tabla20[[#This Row],[cedula]],TMODELO[Numero Documento],TMODELO[Lugar Funciones Codigo])</f>
        <v>01.83.03.04</v>
      </c>
    </row>
    <row r="1056" spans="1:22" hidden="1">
      <c r="A1056" s="38" t="s">
        <v>3052</v>
      </c>
      <c r="B1056" s="38" t="s">
        <v>11</v>
      </c>
      <c r="C1056" s="38" t="s">
        <v>3091</v>
      </c>
      <c r="D1056" s="38" t="str">
        <f>Tabla20[[#This Row],[cedula]]&amp;Tabla20[[#This Row],[ctapresup]]</f>
        <v>001179055702.1.1.1.01</v>
      </c>
      <c r="E1056" s="38" t="s">
        <v>2497</v>
      </c>
      <c r="F1056" s="38" t="str">
        <f>_xlfn.XLOOKUP(Tabla20[[#This Row],[cedula]],TMODELO[Numero Documento],TMODELO[Empleado])</f>
        <v>RUTH ESTHER GUILLEN PUNTIER</v>
      </c>
      <c r="G1056" s="38" t="str">
        <f>_xlfn.XLOOKUP(Tabla20[[#This Row],[cedula]],TMODELO[Numero Documento],TMODELO[Cargo])</f>
        <v>VIGILANTE DE SALA</v>
      </c>
      <c r="H1056" s="38" t="str">
        <f>_xlfn.XLOOKUP(Tabla20[[#This Row],[cedula]],TMODELO[Numero Documento],TMODELO[Lugar Funciones])</f>
        <v>DIRECCION GENERAL DE MUSEOS</v>
      </c>
      <c r="I1056" s="45" t="str">
        <f>_xlfn.XLOOKUP(Tabla20[[#This Row],[cedula]],TCARRERA[CEDULA],TCARRERA[CATEGORIA DEL SERVIDOR],"")</f>
        <v/>
      </c>
      <c r="J1056" s="45" t="str">
        <f>Tabla20[[#This Row],[TIPO]]</f>
        <v>FIJO</v>
      </c>
      <c r="K10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6" s="24" t="str">
        <f>IF(Tabla20[[#This Row],[CARRERA]]="CARRERA ADMINISTRATIVA",Tabla20[[#This Row],[CARRERA]],Tabla20[[#This Row],[STATUS]])</f>
        <v>FIJO</v>
      </c>
      <c r="M1056" s="35" t="str">
        <f>IF(Tabla20[[#This Row],[TIPO]]="Temporales",_xlfn.XLOOKUP(Tabla20[[#This Row],[NOMBRE Y APELLIDO]],TFECHAS[NOMBRE Y APELLIDO],TFECHAS[DESDE]),"")</f>
        <v/>
      </c>
      <c r="N1056" s="35" t="str">
        <f>IF(Tabla20[[#This Row],[TIPO]]="Temporales",_xlfn.XLOOKUP(Tabla20[[#This Row],[NOMBRE Y APELLIDO]],TFECHAS[NOMBRE Y APELLIDO],TFECHAS[HASTA]),"")</f>
        <v/>
      </c>
      <c r="O1056" s="39">
        <f>_xlfn.XLOOKUP(Tabla20[[#This Row],[COD]],TMES[COD],TMES[sbruto])</f>
        <v>25000</v>
      </c>
      <c r="P1056" s="44">
        <f>_xlfn.XLOOKUP(Tabla20[[#This Row],[COD]],TMES[COD],TMES[ISR])</f>
        <v>0</v>
      </c>
      <c r="Q1056" s="40">
        <f>_xlfn.XLOOKUP(Tabla20[[#This Row],[COD]],TMES[COD],TMES[SFS])</f>
        <v>760</v>
      </c>
      <c r="R1056" s="40">
        <f>_xlfn.XLOOKUP(Tabla20[[#This Row],[COD]],TMES[COD],TMES[AFP])</f>
        <v>717.5</v>
      </c>
      <c r="S1056" s="40">
        <f>Tabla20[[#This Row],[sbruto]]-SUM(Tabla20[[#This Row],[ISR]:[AFP]])-Tabla20[[#This Row],[sneto]]</f>
        <v>2321</v>
      </c>
      <c r="T1056" s="40">
        <f>_xlfn.XLOOKUP(Tabla20[[#This Row],[COD]],TMES[COD],TMES[sneto])</f>
        <v>21201.5</v>
      </c>
      <c r="U1056" s="28" t="str">
        <f>_xlfn.XLOOKUP(Tabla20[[#This Row],[cedula]],Tabla11[Numero Documento],Tabla11[GEN])</f>
        <v>F</v>
      </c>
      <c r="V1056" s="29" t="str">
        <f>_xlfn.XLOOKUP(Tabla20[[#This Row],[cedula]],TMODELO[Numero Documento],TMODELO[Lugar Funciones Codigo])</f>
        <v>01.83.03.04</v>
      </c>
    </row>
    <row r="1057" spans="1:22" hidden="1">
      <c r="A1057" s="38" t="s">
        <v>3052</v>
      </c>
      <c r="B1057" s="38" t="s">
        <v>11</v>
      </c>
      <c r="C1057" s="38" t="s">
        <v>3091</v>
      </c>
      <c r="D1057" s="38" t="str">
        <f>Tabla20[[#This Row],[cedula]]&amp;Tabla20[[#This Row],[ctapresup]]</f>
        <v>082002580622.1.1.1.01</v>
      </c>
      <c r="E1057" s="38" t="s">
        <v>2509</v>
      </c>
      <c r="F1057" s="38" t="str">
        <f>_xlfn.XLOOKUP(Tabla20[[#This Row],[cedula]],TMODELO[Numero Documento],TMODELO[Empleado])</f>
        <v>THELMA REYES FIGUEREO</v>
      </c>
      <c r="G1057" s="38" t="str">
        <f>_xlfn.XLOOKUP(Tabla20[[#This Row],[cedula]],TMODELO[Numero Documento],TMODELO[Cargo])</f>
        <v>VIGILANTE DE SALA</v>
      </c>
      <c r="H1057" s="38" t="str">
        <f>_xlfn.XLOOKUP(Tabla20[[#This Row],[cedula]],TMODELO[Numero Documento],TMODELO[Lugar Funciones])</f>
        <v>DIRECCION GENERAL DE MUSEOS</v>
      </c>
      <c r="I1057" s="45" t="str">
        <f>_xlfn.XLOOKUP(Tabla20[[#This Row],[cedula]],TCARRERA[CEDULA],TCARRERA[CATEGORIA DEL SERVIDOR],"")</f>
        <v/>
      </c>
      <c r="J1057" s="45" t="str">
        <f>Tabla20[[#This Row],[TIPO]]</f>
        <v>FIJO</v>
      </c>
      <c r="K105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7" s="31" t="str">
        <f>IF(Tabla20[[#This Row],[CARRERA]]="CARRERA ADMINISTRATIVA",Tabla20[[#This Row],[CARRERA]],Tabla20[[#This Row],[STATUS]])</f>
        <v>FIJO</v>
      </c>
      <c r="M1057" s="34" t="str">
        <f>IF(Tabla20[[#This Row],[TIPO]]="Temporales",_xlfn.XLOOKUP(Tabla20[[#This Row],[NOMBRE Y APELLIDO]],TFECHAS[NOMBRE Y APELLIDO],TFECHAS[DESDE]),"")</f>
        <v/>
      </c>
      <c r="N1057" s="34" t="str">
        <f>IF(Tabla20[[#This Row],[TIPO]]="Temporales",_xlfn.XLOOKUP(Tabla20[[#This Row],[NOMBRE Y APELLIDO]],TFECHAS[NOMBRE Y APELLIDO],TFECHAS[HASTA]),"")</f>
        <v/>
      </c>
      <c r="O1057" s="39">
        <f>_xlfn.XLOOKUP(Tabla20[[#This Row],[COD]],TMES[COD],TMES[sbruto])</f>
        <v>25000</v>
      </c>
      <c r="P1057" s="40">
        <f>_xlfn.XLOOKUP(Tabla20[[#This Row],[COD]],TMES[COD],TMES[ISR])</f>
        <v>0</v>
      </c>
      <c r="Q1057" s="40">
        <f>_xlfn.XLOOKUP(Tabla20[[#This Row],[COD]],TMES[COD],TMES[SFS])</f>
        <v>760</v>
      </c>
      <c r="R1057" s="40">
        <f>_xlfn.XLOOKUP(Tabla20[[#This Row],[COD]],TMES[COD],TMES[AFP])</f>
        <v>717.5</v>
      </c>
      <c r="S1057" s="40">
        <f>Tabla20[[#This Row],[sbruto]]-SUM(Tabla20[[#This Row],[ISR]:[AFP]])-Tabla20[[#This Row],[sneto]]</f>
        <v>5071</v>
      </c>
      <c r="T1057" s="40">
        <f>_xlfn.XLOOKUP(Tabla20[[#This Row],[COD]],TMES[COD],TMES[sneto])</f>
        <v>18451.5</v>
      </c>
      <c r="U1057" s="28" t="str">
        <f>_xlfn.XLOOKUP(Tabla20[[#This Row],[cedula]],Tabla11[Numero Documento],Tabla11[GEN])</f>
        <v>F</v>
      </c>
      <c r="V1057" s="29" t="str">
        <f>_xlfn.XLOOKUP(Tabla20[[#This Row],[cedula]],TMODELO[Numero Documento],TMODELO[Lugar Funciones Codigo])</f>
        <v>01.83.03.04</v>
      </c>
    </row>
    <row r="1058" spans="1:22" hidden="1">
      <c r="A1058" s="38" t="s">
        <v>3052</v>
      </c>
      <c r="B1058" s="38" t="s">
        <v>11</v>
      </c>
      <c r="C1058" s="38" t="s">
        <v>3091</v>
      </c>
      <c r="D1058" s="38" t="str">
        <f>Tabla20[[#This Row],[cedula]]&amp;Tabla20[[#This Row],[ctapresup]]</f>
        <v>223018035932.1.1.1.01</v>
      </c>
      <c r="E1058" s="38" t="s">
        <v>2510</v>
      </c>
      <c r="F1058" s="38" t="str">
        <f>_xlfn.XLOOKUP(Tabla20[[#This Row],[cedula]],TMODELO[Numero Documento],TMODELO[Empleado])</f>
        <v>TITY PEREZ RIVERA</v>
      </c>
      <c r="G1058" s="38" t="str">
        <f>_xlfn.XLOOKUP(Tabla20[[#This Row],[cedula]],TMODELO[Numero Documento],TMODELO[Cargo])</f>
        <v>VIGILANTE DE SALA</v>
      </c>
      <c r="H1058" s="38" t="str">
        <f>_xlfn.XLOOKUP(Tabla20[[#This Row],[cedula]],TMODELO[Numero Documento],TMODELO[Lugar Funciones])</f>
        <v>DIRECCION GENERAL DE MUSEOS</v>
      </c>
      <c r="I1058" s="45" t="str">
        <f>_xlfn.XLOOKUP(Tabla20[[#This Row],[cedula]],TCARRERA[CEDULA],TCARRERA[CATEGORIA DEL SERVIDOR],"")</f>
        <v/>
      </c>
      <c r="J1058" s="45" t="str">
        <f>Tabla20[[#This Row],[TIPO]]</f>
        <v>FIJO</v>
      </c>
      <c r="K10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8" s="24" t="str">
        <f>IF(Tabla20[[#This Row],[CARRERA]]="CARRERA ADMINISTRATIVA",Tabla20[[#This Row],[CARRERA]],Tabla20[[#This Row],[STATUS]])</f>
        <v>FIJO</v>
      </c>
      <c r="M1058" s="35" t="str">
        <f>IF(Tabla20[[#This Row],[TIPO]]="Temporales",_xlfn.XLOOKUP(Tabla20[[#This Row],[NOMBRE Y APELLIDO]],TFECHAS[NOMBRE Y APELLIDO],TFECHAS[DESDE]),"")</f>
        <v/>
      </c>
      <c r="N1058" s="35" t="str">
        <f>IF(Tabla20[[#This Row],[TIPO]]="Temporales",_xlfn.XLOOKUP(Tabla20[[#This Row],[NOMBRE Y APELLIDO]],TFECHAS[NOMBRE Y APELLIDO],TFECHAS[HASTA]),"")</f>
        <v/>
      </c>
      <c r="O1058" s="39">
        <f>_xlfn.XLOOKUP(Tabla20[[#This Row],[COD]],TMES[COD],TMES[sbruto])</f>
        <v>25000</v>
      </c>
      <c r="P1058" s="44">
        <f>_xlfn.XLOOKUP(Tabla20[[#This Row],[COD]],TMES[COD],TMES[ISR])</f>
        <v>0</v>
      </c>
      <c r="Q1058" s="40">
        <f>_xlfn.XLOOKUP(Tabla20[[#This Row],[COD]],TMES[COD],TMES[SFS])</f>
        <v>760</v>
      </c>
      <c r="R1058" s="40">
        <f>_xlfn.XLOOKUP(Tabla20[[#This Row],[COD]],TMES[COD],TMES[AFP])</f>
        <v>717.5</v>
      </c>
      <c r="S1058" s="40">
        <f>Tabla20[[#This Row],[sbruto]]-SUM(Tabla20[[#This Row],[ISR]:[AFP]])-Tabla20[[#This Row],[sneto]]</f>
        <v>1021</v>
      </c>
      <c r="T1058" s="40">
        <f>_xlfn.XLOOKUP(Tabla20[[#This Row],[COD]],TMES[COD],TMES[sneto])</f>
        <v>22501.5</v>
      </c>
      <c r="U1058" s="28" t="str">
        <f>_xlfn.XLOOKUP(Tabla20[[#This Row],[cedula]],Tabla11[Numero Documento],Tabla11[GEN])</f>
        <v>F</v>
      </c>
      <c r="V1058" s="29" t="str">
        <f>_xlfn.XLOOKUP(Tabla20[[#This Row],[cedula]],TMODELO[Numero Documento],TMODELO[Lugar Funciones Codigo])</f>
        <v>01.83.03.04</v>
      </c>
    </row>
    <row r="1059" spans="1:22" hidden="1">
      <c r="A1059" s="38" t="s">
        <v>3052</v>
      </c>
      <c r="B1059" s="38" t="s">
        <v>11</v>
      </c>
      <c r="C1059" s="38" t="s">
        <v>3091</v>
      </c>
      <c r="D1059" s="38" t="str">
        <f>Tabla20[[#This Row],[cedula]]&amp;Tabla20[[#This Row],[ctapresup]]</f>
        <v>001095991342.1.1.1.01</v>
      </c>
      <c r="E1059" s="38" t="s">
        <v>2515</v>
      </c>
      <c r="F1059" s="38" t="str">
        <f>_xlfn.XLOOKUP(Tabla20[[#This Row],[cedula]],TMODELO[Numero Documento],TMODELO[Empleado])</f>
        <v>URSULSA MERCEDES REYES VERAS</v>
      </c>
      <c r="G1059" s="38" t="str">
        <f>_xlfn.XLOOKUP(Tabla20[[#This Row],[cedula]],TMODELO[Numero Documento],TMODELO[Cargo])</f>
        <v>VIGILANTE DE SALA</v>
      </c>
      <c r="H1059" s="38" t="str">
        <f>_xlfn.XLOOKUP(Tabla20[[#This Row],[cedula]],TMODELO[Numero Documento],TMODELO[Lugar Funciones])</f>
        <v>DIRECCION GENERAL DE MUSEOS</v>
      </c>
      <c r="I1059" s="45" t="str">
        <f>_xlfn.XLOOKUP(Tabla20[[#This Row],[cedula]],TCARRERA[CEDULA],TCARRERA[CATEGORIA DEL SERVIDOR],"")</f>
        <v/>
      </c>
      <c r="J1059" s="45" t="str">
        <f>Tabla20[[#This Row],[TIPO]]</f>
        <v>FIJO</v>
      </c>
      <c r="K105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9" s="24" t="str">
        <f>IF(Tabla20[[#This Row],[CARRERA]]="CARRERA ADMINISTRATIVA",Tabla20[[#This Row],[CARRERA]],Tabla20[[#This Row],[STATUS]])</f>
        <v>FIJO</v>
      </c>
      <c r="M1059" s="35" t="str">
        <f>IF(Tabla20[[#This Row],[TIPO]]="Temporales",_xlfn.XLOOKUP(Tabla20[[#This Row],[NOMBRE Y APELLIDO]],TFECHAS[NOMBRE Y APELLIDO],TFECHAS[DESDE]),"")</f>
        <v/>
      </c>
      <c r="N1059" s="35" t="str">
        <f>IF(Tabla20[[#This Row],[TIPO]]="Temporales",_xlfn.XLOOKUP(Tabla20[[#This Row],[NOMBRE Y APELLIDO]],TFECHAS[NOMBRE Y APELLIDO],TFECHAS[HASTA]),"")</f>
        <v/>
      </c>
      <c r="O1059" s="39">
        <f>_xlfn.XLOOKUP(Tabla20[[#This Row],[COD]],TMES[COD],TMES[sbruto])</f>
        <v>25000</v>
      </c>
      <c r="P1059" s="42">
        <f>_xlfn.XLOOKUP(Tabla20[[#This Row],[COD]],TMES[COD],TMES[ISR])</f>
        <v>0</v>
      </c>
      <c r="Q1059" s="40">
        <f>_xlfn.XLOOKUP(Tabla20[[#This Row],[COD]],TMES[COD],TMES[SFS])</f>
        <v>760</v>
      </c>
      <c r="R1059" s="40">
        <f>_xlfn.XLOOKUP(Tabla20[[#This Row],[COD]],TMES[COD],TMES[AFP])</f>
        <v>717.5</v>
      </c>
      <c r="S1059" s="40">
        <f>Tabla20[[#This Row],[sbruto]]-SUM(Tabla20[[#This Row],[ISR]:[AFP]])-Tabla20[[#This Row],[sneto]]</f>
        <v>25</v>
      </c>
      <c r="T1059" s="40">
        <f>_xlfn.XLOOKUP(Tabla20[[#This Row],[COD]],TMES[COD],TMES[sneto])</f>
        <v>23497.5</v>
      </c>
      <c r="U1059" s="28" t="str">
        <f>_xlfn.XLOOKUP(Tabla20[[#This Row],[cedula]],Tabla11[Numero Documento],Tabla11[GEN])</f>
        <v>F</v>
      </c>
      <c r="V1059" s="29" t="str">
        <f>_xlfn.XLOOKUP(Tabla20[[#This Row],[cedula]],TMODELO[Numero Documento],TMODELO[Lugar Funciones Codigo])</f>
        <v>01.83.03.04</v>
      </c>
    </row>
    <row r="1060" spans="1:22" hidden="1">
      <c r="A1060" s="38" t="s">
        <v>3052</v>
      </c>
      <c r="B1060" s="38" t="s">
        <v>11</v>
      </c>
      <c r="C1060" s="38" t="s">
        <v>3091</v>
      </c>
      <c r="D1060" s="38" t="str">
        <f>Tabla20[[#This Row],[cedula]]&amp;Tabla20[[#This Row],[ctapresup]]</f>
        <v>402235428752.1.1.1.01</v>
      </c>
      <c r="E1060" s="38" t="s">
        <v>2524</v>
      </c>
      <c r="F1060" s="38" t="str">
        <f>_xlfn.XLOOKUP(Tabla20[[#This Row],[cedula]],TMODELO[Numero Documento],TMODELO[Empleado])</f>
        <v>YARKIS ELIDANIA MARTINEZ MONTERO</v>
      </c>
      <c r="G1060" s="38" t="str">
        <f>_xlfn.XLOOKUP(Tabla20[[#This Row],[cedula]],TMODELO[Numero Documento],TMODELO[Cargo])</f>
        <v>SECRETARIA</v>
      </c>
      <c r="H1060" s="38" t="str">
        <f>_xlfn.XLOOKUP(Tabla20[[#This Row],[cedula]],TMODELO[Numero Documento],TMODELO[Lugar Funciones])</f>
        <v>DIRECCION GENERAL DE MUSEOS</v>
      </c>
      <c r="I1060" s="45" t="str">
        <f>_xlfn.XLOOKUP(Tabla20[[#This Row],[cedula]],TCARRERA[CEDULA],TCARRERA[CATEGORIA DEL SERVIDOR],"")</f>
        <v/>
      </c>
      <c r="J1060" s="45" t="str">
        <f>Tabla20[[#This Row],[TIPO]]</f>
        <v>FIJO</v>
      </c>
      <c r="K10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60" s="24" t="str">
        <f>IF(Tabla20[[#This Row],[CARRERA]]="CARRERA ADMINISTRATIVA",Tabla20[[#This Row],[CARRERA]],Tabla20[[#This Row],[STATUS]])</f>
        <v>ESTATUTO SIMPLIFICADO</v>
      </c>
      <c r="M1060" s="35" t="str">
        <f>IF(Tabla20[[#This Row],[TIPO]]="Temporales",_xlfn.XLOOKUP(Tabla20[[#This Row],[NOMBRE Y APELLIDO]],TFECHAS[NOMBRE Y APELLIDO],TFECHAS[DESDE]),"")</f>
        <v/>
      </c>
      <c r="N1060" s="35" t="str">
        <f>IF(Tabla20[[#This Row],[TIPO]]="Temporales",_xlfn.XLOOKUP(Tabla20[[#This Row],[NOMBRE Y APELLIDO]],TFECHAS[NOMBRE Y APELLIDO],TFECHAS[HASTA]),"")</f>
        <v/>
      </c>
      <c r="O1060" s="39">
        <f>_xlfn.XLOOKUP(Tabla20[[#This Row],[COD]],TMES[COD],TMES[sbruto])</f>
        <v>25000</v>
      </c>
      <c r="P1060" s="40">
        <f>_xlfn.XLOOKUP(Tabla20[[#This Row],[COD]],TMES[COD],TMES[ISR])</f>
        <v>0</v>
      </c>
      <c r="Q1060" s="40">
        <f>_xlfn.XLOOKUP(Tabla20[[#This Row],[COD]],TMES[COD],TMES[SFS])</f>
        <v>760</v>
      </c>
      <c r="R1060" s="40">
        <f>_xlfn.XLOOKUP(Tabla20[[#This Row],[COD]],TMES[COD],TMES[AFP])</f>
        <v>717.5</v>
      </c>
      <c r="S1060" s="40">
        <f>Tabla20[[#This Row],[sbruto]]-SUM(Tabla20[[#This Row],[ISR]:[AFP]])-Tabla20[[#This Row],[sneto]]</f>
        <v>25</v>
      </c>
      <c r="T1060" s="40">
        <f>_xlfn.XLOOKUP(Tabla20[[#This Row],[COD]],TMES[COD],TMES[sneto])</f>
        <v>23497.5</v>
      </c>
      <c r="U1060" s="28" t="str">
        <f>_xlfn.XLOOKUP(Tabla20[[#This Row],[cedula]],Tabla11[Numero Documento],Tabla11[GEN])</f>
        <v>F</v>
      </c>
      <c r="V1060" s="29" t="str">
        <f>_xlfn.XLOOKUP(Tabla20[[#This Row],[cedula]],TMODELO[Numero Documento],TMODELO[Lugar Funciones Codigo])</f>
        <v>01.83.03.04</v>
      </c>
    </row>
    <row r="1061" spans="1:22" hidden="1">
      <c r="A1061" s="38" t="s">
        <v>3052</v>
      </c>
      <c r="B1061" s="38" t="s">
        <v>11</v>
      </c>
      <c r="C1061" s="38" t="s">
        <v>3091</v>
      </c>
      <c r="D1061" s="38" t="str">
        <f>Tabla20[[#This Row],[cedula]]&amp;Tabla20[[#This Row],[ctapresup]]</f>
        <v>223006145532.1.1.1.01</v>
      </c>
      <c r="E1061" s="38" t="s">
        <v>2525</v>
      </c>
      <c r="F1061" s="38" t="str">
        <f>_xlfn.XLOOKUP(Tabla20[[#This Row],[cedula]],TMODELO[Numero Documento],TMODELO[Empleado])</f>
        <v>YENDY BIENVENIDA DOMINGUEZ JIMENEZ</v>
      </c>
      <c r="G1061" s="38" t="str">
        <f>_xlfn.XLOOKUP(Tabla20[[#This Row],[cedula]],TMODELO[Numero Documento],TMODELO[Cargo])</f>
        <v>VIGILANTE DE SALA</v>
      </c>
      <c r="H1061" s="38" t="str">
        <f>_xlfn.XLOOKUP(Tabla20[[#This Row],[cedula]],TMODELO[Numero Documento],TMODELO[Lugar Funciones])</f>
        <v>DIRECCION GENERAL DE MUSEOS</v>
      </c>
      <c r="I1061" s="45" t="str">
        <f>_xlfn.XLOOKUP(Tabla20[[#This Row],[cedula]],TCARRERA[CEDULA],TCARRERA[CATEGORIA DEL SERVIDOR],"")</f>
        <v/>
      </c>
      <c r="J1061" s="45" t="str">
        <f>Tabla20[[#This Row],[TIPO]]</f>
        <v>FIJO</v>
      </c>
      <c r="K10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1" s="31" t="str">
        <f>IF(Tabla20[[#This Row],[CARRERA]]="CARRERA ADMINISTRATIVA",Tabla20[[#This Row],[CARRERA]],Tabla20[[#This Row],[STATUS]])</f>
        <v>FIJO</v>
      </c>
      <c r="M1061" s="34" t="str">
        <f>IF(Tabla20[[#This Row],[TIPO]]="Temporales",_xlfn.XLOOKUP(Tabla20[[#This Row],[NOMBRE Y APELLIDO]],TFECHAS[NOMBRE Y APELLIDO],TFECHAS[DESDE]),"")</f>
        <v/>
      </c>
      <c r="N1061" s="34" t="str">
        <f>IF(Tabla20[[#This Row],[TIPO]]="Temporales",_xlfn.XLOOKUP(Tabla20[[#This Row],[NOMBRE Y APELLIDO]],TFECHAS[NOMBRE Y APELLIDO],TFECHAS[HASTA]),"")</f>
        <v/>
      </c>
      <c r="O1061" s="39">
        <f>_xlfn.XLOOKUP(Tabla20[[#This Row],[COD]],TMES[COD],TMES[sbruto])</f>
        <v>25000</v>
      </c>
      <c r="P1061" s="41">
        <f>_xlfn.XLOOKUP(Tabla20[[#This Row],[COD]],TMES[COD],TMES[ISR])</f>
        <v>0</v>
      </c>
      <c r="Q1061" s="40">
        <f>_xlfn.XLOOKUP(Tabla20[[#This Row],[COD]],TMES[COD],TMES[SFS])</f>
        <v>760</v>
      </c>
      <c r="R1061" s="40">
        <f>_xlfn.XLOOKUP(Tabla20[[#This Row],[COD]],TMES[COD],TMES[AFP])</f>
        <v>717.5</v>
      </c>
      <c r="S1061" s="40">
        <f>Tabla20[[#This Row],[sbruto]]-SUM(Tabla20[[#This Row],[ISR]:[AFP]])-Tabla20[[#This Row],[sneto]]</f>
        <v>1537.4500000000007</v>
      </c>
      <c r="T1061" s="40">
        <f>_xlfn.XLOOKUP(Tabla20[[#This Row],[COD]],TMES[COD],TMES[sneto])</f>
        <v>21985.05</v>
      </c>
      <c r="U1061" s="28" t="str">
        <f>_xlfn.XLOOKUP(Tabla20[[#This Row],[cedula]],Tabla11[Numero Documento],Tabla11[GEN])</f>
        <v>F</v>
      </c>
      <c r="V1061" s="29" t="str">
        <f>_xlfn.XLOOKUP(Tabla20[[#This Row],[cedula]],TMODELO[Numero Documento],TMODELO[Lugar Funciones Codigo])</f>
        <v>01.83.03.04</v>
      </c>
    </row>
    <row r="1062" spans="1:22" hidden="1">
      <c r="A1062" s="38" t="s">
        <v>3052</v>
      </c>
      <c r="B1062" s="38" t="s">
        <v>11</v>
      </c>
      <c r="C1062" s="38" t="s">
        <v>3091</v>
      </c>
      <c r="D1062" s="38" t="str">
        <f>Tabla20[[#This Row],[cedula]]&amp;Tabla20[[#This Row],[ctapresup]]</f>
        <v>402208629532.1.1.1.01</v>
      </c>
      <c r="E1062" s="38" t="s">
        <v>2526</v>
      </c>
      <c r="F1062" s="38" t="str">
        <f>_xlfn.XLOOKUP(Tabla20[[#This Row],[cedula]],TMODELO[Numero Documento],TMODELO[Empleado])</f>
        <v>YERICA MARIZOL CALDERON REYES</v>
      </c>
      <c r="G1062" s="38" t="str">
        <f>_xlfn.XLOOKUP(Tabla20[[#This Row],[cedula]],TMODELO[Numero Documento],TMODELO[Cargo])</f>
        <v>VIGILANTE DE SALA</v>
      </c>
      <c r="H1062" s="38" t="str">
        <f>_xlfn.XLOOKUP(Tabla20[[#This Row],[cedula]],TMODELO[Numero Documento],TMODELO[Lugar Funciones])</f>
        <v>DIRECCION GENERAL DE MUSEOS</v>
      </c>
      <c r="I1062" s="45" t="str">
        <f>_xlfn.XLOOKUP(Tabla20[[#This Row],[cedula]],TCARRERA[CEDULA],TCARRERA[CATEGORIA DEL SERVIDOR],"")</f>
        <v/>
      </c>
      <c r="J1062" s="45" t="str">
        <f>Tabla20[[#This Row],[TIPO]]</f>
        <v>FIJO</v>
      </c>
      <c r="K106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2" s="24" t="str">
        <f>IF(Tabla20[[#This Row],[CARRERA]]="CARRERA ADMINISTRATIVA",Tabla20[[#This Row],[CARRERA]],Tabla20[[#This Row],[STATUS]])</f>
        <v>FIJO</v>
      </c>
      <c r="M1062" s="35" t="str">
        <f>IF(Tabla20[[#This Row],[TIPO]]="Temporales",_xlfn.XLOOKUP(Tabla20[[#This Row],[NOMBRE Y APELLIDO]],TFECHAS[NOMBRE Y APELLIDO],TFECHAS[DESDE]),"")</f>
        <v/>
      </c>
      <c r="N1062" s="35" t="str">
        <f>IF(Tabla20[[#This Row],[TIPO]]="Temporales",_xlfn.XLOOKUP(Tabla20[[#This Row],[NOMBRE Y APELLIDO]],TFECHAS[NOMBRE Y APELLIDO],TFECHAS[HASTA]),"")</f>
        <v/>
      </c>
      <c r="O1062" s="39">
        <f>_xlfn.XLOOKUP(Tabla20[[#This Row],[COD]],TMES[COD],TMES[sbruto])</f>
        <v>25000</v>
      </c>
      <c r="P1062" s="44">
        <f>_xlfn.XLOOKUP(Tabla20[[#This Row],[COD]],TMES[COD],TMES[ISR])</f>
        <v>0</v>
      </c>
      <c r="Q1062" s="40">
        <f>_xlfn.XLOOKUP(Tabla20[[#This Row],[COD]],TMES[COD],TMES[SFS])</f>
        <v>760</v>
      </c>
      <c r="R1062" s="40">
        <f>_xlfn.XLOOKUP(Tabla20[[#This Row],[COD]],TMES[COD],TMES[AFP])</f>
        <v>717.5</v>
      </c>
      <c r="S1062" s="40">
        <f>Tabla20[[#This Row],[sbruto]]-SUM(Tabla20[[#This Row],[ISR]:[AFP]])-Tabla20[[#This Row],[sneto]]</f>
        <v>625</v>
      </c>
      <c r="T1062" s="40">
        <f>_xlfn.XLOOKUP(Tabla20[[#This Row],[COD]],TMES[COD],TMES[sneto])</f>
        <v>22897.5</v>
      </c>
      <c r="U1062" s="28" t="str">
        <f>_xlfn.XLOOKUP(Tabla20[[#This Row],[cedula]],Tabla11[Numero Documento],Tabla11[GEN])</f>
        <v>F</v>
      </c>
      <c r="V1062" s="29" t="str">
        <f>_xlfn.XLOOKUP(Tabla20[[#This Row],[cedula]],TMODELO[Numero Documento],TMODELO[Lugar Funciones Codigo])</f>
        <v>01.83.03.04</v>
      </c>
    </row>
    <row r="1063" spans="1:22" hidden="1">
      <c r="A1063" s="38" t="s">
        <v>3052</v>
      </c>
      <c r="B1063" s="38" t="s">
        <v>11</v>
      </c>
      <c r="C1063" s="38" t="s">
        <v>3091</v>
      </c>
      <c r="D1063" s="38" t="str">
        <f>Tabla20[[#This Row],[cedula]]&amp;Tabla20[[#This Row],[ctapresup]]</f>
        <v>037006908802.1.1.1.01</v>
      </c>
      <c r="E1063" s="38" t="s">
        <v>2529</v>
      </c>
      <c r="F1063" s="38" t="str">
        <f>_xlfn.XLOOKUP(Tabla20[[#This Row],[cedula]],TMODELO[Numero Documento],TMODELO[Empleado])</f>
        <v>YNGRIS SANTANA DE NUÑEZ</v>
      </c>
      <c r="G1063" s="38" t="str">
        <f>_xlfn.XLOOKUP(Tabla20[[#This Row],[cedula]],TMODELO[Numero Documento],TMODELO[Cargo])</f>
        <v>SECRETARIA</v>
      </c>
      <c r="H1063" s="38" t="str">
        <f>_xlfn.XLOOKUP(Tabla20[[#This Row],[cedula]],TMODELO[Numero Documento],TMODELO[Lugar Funciones])</f>
        <v>DIRECCION GENERAL DE MUSEOS</v>
      </c>
      <c r="I1063" s="45" t="str">
        <f>_xlfn.XLOOKUP(Tabla20[[#This Row],[cedula]],TCARRERA[CEDULA],TCARRERA[CATEGORIA DEL SERVIDOR],"")</f>
        <v/>
      </c>
      <c r="J1063" s="45" t="str">
        <f>Tabla20[[#This Row],[TIPO]]</f>
        <v>FIJO</v>
      </c>
      <c r="K106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63" s="24" t="str">
        <f>IF(Tabla20[[#This Row],[CARRERA]]="CARRERA ADMINISTRATIVA",Tabla20[[#This Row],[CARRERA]],Tabla20[[#This Row],[STATUS]])</f>
        <v>ESTATUTO SIMPLIFICADO</v>
      </c>
      <c r="M1063" s="35" t="str">
        <f>IF(Tabla20[[#This Row],[TIPO]]="Temporales",_xlfn.XLOOKUP(Tabla20[[#This Row],[NOMBRE Y APELLIDO]],TFECHAS[NOMBRE Y APELLIDO],TFECHAS[DESDE]),"")</f>
        <v/>
      </c>
      <c r="N1063" s="35" t="str">
        <f>IF(Tabla20[[#This Row],[TIPO]]="Temporales",_xlfn.XLOOKUP(Tabla20[[#This Row],[NOMBRE Y APELLIDO]],TFECHAS[NOMBRE Y APELLIDO],TFECHAS[HASTA]),"")</f>
        <v/>
      </c>
      <c r="O1063" s="39">
        <f>_xlfn.XLOOKUP(Tabla20[[#This Row],[COD]],TMES[COD],TMES[sbruto])</f>
        <v>25000</v>
      </c>
      <c r="P1063" s="42">
        <f>_xlfn.XLOOKUP(Tabla20[[#This Row],[COD]],TMES[COD],TMES[ISR])</f>
        <v>0</v>
      </c>
      <c r="Q1063" s="40">
        <f>_xlfn.XLOOKUP(Tabla20[[#This Row],[COD]],TMES[COD],TMES[SFS])</f>
        <v>760</v>
      </c>
      <c r="R1063" s="40">
        <f>_xlfn.XLOOKUP(Tabla20[[#This Row],[COD]],TMES[COD],TMES[AFP])</f>
        <v>717.5</v>
      </c>
      <c r="S1063" s="40">
        <f>Tabla20[[#This Row],[sbruto]]-SUM(Tabla20[[#This Row],[ISR]:[AFP]])-Tabla20[[#This Row],[sneto]]</f>
        <v>25</v>
      </c>
      <c r="T1063" s="40">
        <f>_xlfn.XLOOKUP(Tabla20[[#This Row],[COD]],TMES[COD],TMES[sneto])</f>
        <v>23497.5</v>
      </c>
      <c r="U1063" s="28" t="str">
        <f>_xlfn.XLOOKUP(Tabla20[[#This Row],[cedula]],Tabla11[Numero Documento],Tabla11[GEN])</f>
        <v>F</v>
      </c>
      <c r="V1063" s="29" t="str">
        <f>_xlfn.XLOOKUP(Tabla20[[#This Row],[cedula]],TMODELO[Numero Documento],TMODELO[Lugar Funciones Codigo])</f>
        <v>01.83.03.04</v>
      </c>
    </row>
    <row r="1064" spans="1:22" hidden="1">
      <c r="A1064" s="38" t="s">
        <v>3052</v>
      </c>
      <c r="B1064" s="38" t="s">
        <v>11</v>
      </c>
      <c r="C1064" s="38" t="s">
        <v>3091</v>
      </c>
      <c r="D1064" s="38" t="str">
        <f>Tabla20[[#This Row],[cedula]]&amp;Tabla20[[#This Row],[ctapresup]]</f>
        <v>078001250022.1.1.1.01</v>
      </c>
      <c r="E1064" s="38" t="s">
        <v>2530</v>
      </c>
      <c r="F1064" s="38" t="str">
        <f>_xlfn.XLOOKUP(Tabla20[[#This Row],[cedula]],TMODELO[Numero Documento],TMODELO[Empleado])</f>
        <v>YNNEIDI MATOS MATOS</v>
      </c>
      <c r="G1064" s="38" t="str">
        <f>_xlfn.XLOOKUP(Tabla20[[#This Row],[cedula]],TMODELO[Numero Documento],TMODELO[Cargo])</f>
        <v>ELECTRICISTA</v>
      </c>
      <c r="H1064" s="38" t="str">
        <f>_xlfn.XLOOKUP(Tabla20[[#This Row],[cedula]],TMODELO[Numero Documento],TMODELO[Lugar Funciones])</f>
        <v>DIRECCION GENERAL DE MUSEOS</v>
      </c>
      <c r="I1064" s="45" t="str">
        <f>_xlfn.XLOOKUP(Tabla20[[#This Row],[cedula]],TCARRERA[CEDULA],TCARRERA[CATEGORIA DEL SERVIDOR],"")</f>
        <v/>
      </c>
      <c r="J1064" s="45" t="str">
        <f>Tabla20[[#This Row],[TIPO]]</f>
        <v>FIJO</v>
      </c>
      <c r="K10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64" s="24" t="str">
        <f>IF(Tabla20[[#This Row],[CARRERA]]="CARRERA ADMINISTRATIVA",Tabla20[[#This Row],[CARRERA]],Tabla20[[#This Row],[STATUS]])</f>
        <v>ESTATUTO SIMPLIFICADO</v>
      </c>
      <c r="M1064" s="35" t="str">
        <f>IF(Tabla20[[#This Row],[TIPO]]="Temporales",_xlfn.XLOOKUP(Tabla20[[#This Row],[NOMBRE Y APELLIDO]],TFECHAS[NOMBRE Y APELLIDO],TFECHAS[DESDE]),"")</f>
        <v/>
      </c>
      <c r="N1064" s="35" t="str">
        <f>IF(Tabla20[[#This Row],[TIPO]]="Temporales",_xlfn.XLOOKUP(Tabla20[[#This Row],[NOMBRE Y APELLIDO]],TFECHAS[NOMBRE Y APELLIDO],TFECHAS[HASTA]),"")</f>
        <v/>
      </c>
      <c r="O1064" s="39">
        <f>_xlfn.XLOOKUP(Tabla20[[#This Row],[COD]],TMES[COD],TMES[sbruto])</f>
        <v>25000</v>
      </c>
      <c r="P1064" s="42">
        <f>_xlfn.XLOOKUP(Tabla20[[#This Row],[COD]],TMES[COD],TMES[ISR])</f>
        <v>0</v>
      </c>
      <c r="Q1064" s="40">
        <f>_xlfn.XLOOKUP(Tabla20[[#This Row],[COD]],TMES[COD],TMES[SFS])</f>
        <v>760</v>
      </c>
      <c r="R1064" s="40">
        <f>_xlfn.XLOOKUP(Tabla20[[#This Row],[COD]],TMES[COD],TMES[AFP])</f>
        <v>717.5</v>
      </c>
      <c r="S1064" s="40">
        <f>Tabla20[[#This Row],[sbruto]]-SUM(Tabla20[[#This Row],[ISR]:[AFP]])-Tabla20[[#This Row],[sneto]]</f>
        <v>25</v>
      </c>
      <c r="T1064" s="40">
        <f>_xlfn.XLOOKUP(Tabla20[[#This Row],[COD]],TMES[COD],TMES[sneto])</f>
        <v>23497.5</v>
      </c>
      <c r="U1064" s="28" t="str">
        <f>_xlfn.XLOOKUP(Tabla20[[#This Row],[cedula]],Tabla11[Numero Documento],Tabla11[GEN])</f>
        <v>M</v>
      </c>
      <c r="V1064" s="29" t="str">
        <f>_xlfn.XLOOKUP(Tabla20[[#This Row],[cedula]],TMODELO[Numero Documento],TMODELO[Lugar Funciones Codigo])</f>
        <v>01.83.03.04</v>
      </c>
    </row>
    <row r="1065" spans="1:22" hidden="1">
      <c r="A1065" s="38" t="s">
        <v>3052</v>
      </c>
      <c r="B1065" s="38" t="s">
        <v>11</v>
      </c>
      <c r="C1065" s="38" t="s">
        <v>3091</v>
      </c>
      <c r="D1065" s="38" t="str">
        <f>Tabla20[[#This Row],[cedula]]&amp;Tabla20[[#This Row],[ctapresup]]</f>
        <v>223009336722.1.1.1.01</v>
      </c>
      <c r="E1065" s="38" t="s">
        <v>2533</v>
      </c>
      <c r="F1065" s="38" t="str">
        <f>_xlfn.XLOOKUP(Tabla20[[#This Row],[cedula]],TMODELO[Numero Documento],TMODELO[Empleado])</f>
        <v>YONATHAN MAURICIO GARCIA DURAN</v>
      </c>
      <c r="G1065" s="38" t="str">
        <f>_xlfn.XLOOKUP(Tabla20[[#This Row],[cedula]],TMODELO[Numero Documento],TMODELO[Cargo])</f>
        <v>VIGILANTE DE SALA</v>
      </c>
      <c r="H1065" s="38" t="str">
        <f>_xlfn.XLOOKUP(Tabla20[[#This Row],[cedula]],TMODELO[Numero Documento],TMODELO[Lugar Funciones])</f>
        <v>DIRECCION GENERAL DE MUSEOS</v>
      </c>
      <c r="I1065" s="45" t="str">
        <f>_xlfn.XLOOKUP(Tabla20[[#This Row],[cedula]],TCARRERA[CEDULA],TCARRERA[CATEGORIA DEL SERVIDOR],"")</f>
        <v/>
      </c>
      <c r="J1065" s="45" t="str">
        <f>Tabla20[[#This Row],[TIPO]]</f>
        <v>FIJO</v>
      </c>
      <c r="K106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5" s="24" t="str">
        <f>IF(Tabla20[[#This Row],[CARRERA]]="CARRERA ADMINISTRATIVA",Tabla20[[#This Row],[CARRERA]],Tabla20[[#This Row],[STATUS]])</f>
        <v>FIJO</v>
      </c>
      <c r="M1065" s="35" t="str">
        <f>IF(Tabla20[[#This Row],[TIPO]]="Temporales",_xlfn.XLOOKUP(Tabla20[[#This Row],[NOMBRE Y APELLIDO]],TFECHAS[NOMBRE Y APELLIDO],TFECHAS[DESDE]),"")</f>
        <v/>
      </c>
      <c r="N1065" s="35" t="str">
        <f>IF(Tabla20[[#This Row],[TIPO]]="Temporales",_xlfn.XLOOKUP(Tabla20[[#This Row],[NOMBRE Y APELLIDO]],TFECHAS[NOMBRE Y APELLIDO],TFECHAS[HASTA]),"")</f>
        <v/>
      </c>
      <c r="O1065" s="39">
        <f>_xlfn.XLOOKUP(Tabla20[[#This Row],[COD]],TMES[COD],TMES[sbruto])</f>
        <v>25000</v>
      </c>
      <c r="P1065" s="42">
        <f>_xlfn.XLOOKUP(Tabla20[[#This Row],[COD]],TMES[COD],TMES[ISR])</f>
        <v>0</v>
      </c>
      <c r="Q1065" s="40">
        <f>_xlfn.XLOOKUP(Tabla20[[#This Row],[COD]],TMES[COD],TMES[SFS])</f>
        <v>760</v>
      </c>
      <c r="R1065" s="40">
        <f>_xlfn.XLOOKUP(Tabla20[[#This Row],[COD]],TMES[COD],TMES[AFP])</f>
        <v>717.5</v>
      </c>
      <c r="S1065" s="40">
        <f>Tabla20[[#This Row],[sbruto]]-SUM(Tabla20[[#This Row],[ISR]:[AFP]])-Tabla20[[#This Row],[sneto]]</f>
        <v>25</v>
      </c>
      <c r="T1065" s="40">
        <f>_xlfn.XLOOKUP(Tabla20[[#This Row],[COD]],TMES[COD],TMES[sneto])</f>
        <v>23497.5</v>
      </c>
      <c r="U1065" s="28" t="str">
        <f>_xlfn.XLOOKUP(Tabla20[[#This Row],[cedula]],Tabla11[Numero Documento],Tabla11[GEN])</f>
        <v>M</v>
      </c>
      <c r="V1065" s="29" t="str">
        <f>_xlfn.XLOOKUP(Tabla20[[#This Row],[cedula]],TMODELO[Numero Documento],TMODELO[Lugar Funciones Codigo])</f>
        <v>01.83.03.04</v>
      </c>
    </row>
    <row r="1066" spans="1:22" hidden="1">
      <c r="A1066" s="38" t="s">
        <v>3052</v>
      </c>
      <c r="B1066" s="38" t="s">
        <v>11</v>
      </c>
      <c r="C1066" s="38" t="s">
        <v>3091</v>
      </c>
      <c r="D1066" s="38" t="str">
        <f>Tabla20[[#This Row],[cedula]]&amp;Tabla20[[#This Row],[ctapresup]]</f>
        <v>001058013852.1.1.1.01</v>
      </c>
      <c r="E1066" s="38" t="s">
        <v>1506</v>
      </c>
      <c r="F1066" s="38" t="str">
        <f>_xlfn.XLOOKUP(Tabla20[[#This Row],[cedula]],TMODELO[Numero Documento],TMODELO[Empleado])</f>
        <v>YUBELKIS PACHECO BERROA</v>
      </c>
      <c r="G1066" s="38" t="str">
        <f>_xlfn.XLOOKUP(Tabla20[[#This Row],[cedula]],TMODELO[Numero Documento],TMODELO[Cargo])</f>
        <v>GUIA BILINGUE</v>
      </c>
      <c r="H1066" s="38" t="str">
        <f>_xlfn.XLOOKUP(Tabla20[[#This Row],[cedula]],TMODELO[Numero Documento],TMODELO[Lugar Funciones])</f>
        <v>DIRECCION GENERAL DE MUSEOS</v>
      </c>
      <c r="I1066" s="45" t="str">
        <f>_xlfn.XLOOKUP(Tabla20[[#This Row],[cedula]],TCARRERA[CEDULA],TCARRERA[CATEGORIA DEL SERVIDOR],"")</f>
        <v>CARRERA ADMINISTRATIVA</v>
      </c>
      <c r="J1066" s="45" t="str">
        <f>Tabla20[[#This Row],[TIPO]]</f>
        <v>FIJO</v>
      </c>
      <c r="K106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6" s="24" t="str">
        <f>IF(Tabla20[[#This Row],[CARRERA]]="CARRERA ADMINISTRATIVA",Tabla20[[#This Row],[CARRERA]],Tabla20[[#This Row],[STATUS]])</f>
        <v>CARRERA ADMINISTRATIVA</v>
      </c>
      <c r="M1066" s="35" t="str">
        <f>IF(Tabla20[[#This Row],[TIPO]]="Temporales",_xlfn.XLOOKUP(Tabla20[[#This Row],[NOMBRE Y APELLIDO]],TFECHAS[NOMBRE Y APELLIDO],TFECHAS[DESDE]),"")</f>
        <v/>
      </c>
      <c r="N1066" s="35" t="str">
        <f>IF(Tabla20[[#This Row],[TIPO]]="Temporales",_xlfn.XLOOKUP(Tabla20[[#This Row],[NOMBRE Y APELLIDO]],TFECHAS[NOMBRE Y APELLIDO],TFECHAS[HASTA]),"")</f>
        <v/>
      </c>
      <c r="O1066" s="39">
        <f>_xlfn.XLOOKUP(Tabla20[[#This Row],[COD]],TMES[COD],TMES[sbruto])</f>
        <v>25000</v>
      </c>
      <c r="P1066" s="42">
        <f>_xlfn.XLOOKUP(Tabla20[[#This Row],[COD]],TMES[COD],TMES[ISR])</f>
        <v>0</v>
      </c>
      <c r="Q1066" s="40">
        <f>_xlfn.XLOOKUP(Tabla20[[#This Row],[COD]],TMES[COD],TMES[SFS])</f>
        <v>760</v>
      </c>
      <c r="R1066" s="40">
        <f>_xlfn.XLOOKUP(Tabla20[[#This Row],[COD]],TMES[COD],TMES[AFP])</f>
        <v>717.5</v>
      </c>
      <c r="S1066" s="40">
        <f>Tabla20[[#This Row],[sbruto]]-SUM(Tabla20[[#This Row],[ISR]:[AFP]])-Tabla20[[#This Row],[sneto]]</f>
        <v>2471</v>
      </c>
      <c r="T1066" s="40">
        <f>_xlfn.XLOOKUP(Tabla20[[#This Row],[COD]],TMES[COD],TMES[sneto])</f>
        <v>21051.5</v>
      </c>
      <c r="U1066" s="28" t="str">
        <f>_xlfn.XLOOKUP(Tabla20[[#This Row],[cedula]],Tabla11[Numero Documento],Tabla11[GEN])</f>
        <v>F</v>
      </c>
      <c r="V1066" s="29" t="str">
        <f>_xlfn.XLOOKUP(Tabla20[[#This Row],[cedula]],TMODELO[Numero Documento],TMODELO[Lugar Funciones Codigo])</f>
        <v>01.83.03.04</v>
      </c>
    </row>
    <row r="1067" spans="1:22" hidden="1">
      <c r="A1067" s="38" t="s">
        <v>3052</v>
      </c>
      <c r="B1067" s="38" t="s">
        <v>11</v>
      </c>
      <c r="C1067" s="38" t="s">
        <v>3091</v>
      </c>
      <c r="D1067" s="38" t="str">
        <f>Tabla20[[#This Row],[cedula]]&amp;Tabla20[[#This Row],[ctapresup]]</f>
        <v>054013541042.1.1.1.01</v>
      </c>
      <c r="E1067" s="38" t="s">
        <v>2453</v>
      </c>
      <c r="F1067" s="38" t="str">
        <f>_xlfn.XLOOKUP(Tabla20[[#This Row],[cedula]],TMODELO[Numero Documento],TMODELO[Empleado])</f>
        <v>MARLENY ALTAGRACIA VELOZ TRINIDAD</v>
      </c>
      <c r="G1067" s="38" t="str">
        <f>_xlfn.XLOOKUP(Tabla20[[#This Row],[cedula]],TMODELO[Numero Documento],TMODELO[Cargo])</f>
        <v>RECEPCIONISTA</v>
      </c>
      <c r="H1067" s="38" t="str">
        <f>_xlfn.XLOOKUP(Tabla20[[#This Row],[cedula]],TMODELO[Numero Documento],TMODELO[Lugar Funciones])</f>
        <v>DIRECCION GENERAL DE MUSEOS</v>
      </c>
      <c r="I1067" s="45" t="str">
        <f>_xlfn.XLOOKUP(Tabla20[[#This Row],[cedula]],TCARRERA[CEDULA],TCARRERA[CATEGORIA DEL SERVIDOR],"")</f>
        <v/>
      </c>
      <c r="J1067" s="45" t="str">
        <f>Tabla20[[#This Row],[TIPO]]</f>
        <v>FIJO</v>
      </c>
      <c r="K106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7" s="24" t="str">
        <f>IF(Tabla20[[#This Row],[CARRERA]]="CARRERA ADMINISTRATIVA",Tabla20[[#This Row],[CARRERA]],Tabla20[[#This Row],[STATUS]])</f>
        <v>FIJO</v>
      </c>
      <c r="M1067" s="35" t="str">
        <f>IF(Tabla20[[#This Row],[TIPO]]="Temporales",_xlfn.XLOOKUP(Tabla20[[#This Row],[NOMBRE Y APELLIDO]],TFECHAS[NOMBRE Y APELLIDO],TFECHAS[DESDE]),"")</f>
        <v/>
      </c>
      <c r="N1067" s="35" t="str">
        <f>IF(Tabla20[[#This Row],[TIPO]]="Temporales",_xlfn.XLOOKUP(Tabla20[[#This Row],[NOMBRE Y APELLIDO]],TFECHAS[NOMBRE Y APELLIDO],TFECHAS[HASTA]),"")</f>
        <v/>
      </c>
      <c r="O1067" s="39">
        <f>_xlfn.XLOOKUP(Tabla20[[#This Row],[COD]],TMES[COD],TMES[sbruto])</f>
        <v>24150</v>
      </c>
      <c r="P1067" s="40">
        <f>_xlfn.XLOOKUP(Tabla20[[#This Row],[COD]],TMES[COD],TMES[ISR])</f>
        <v>0</v>
      </c>
      <c r="Q1067" s="40">
        <f>_xlfn.XLOOKUP(Tabla20[[#This Row],[COD]],TMES[COD],TMES[SFS])</f>
        <v>734.16</v>
      </c>
      <c r="R1067" s="40">
        <f>_xlfn.XLOOKUP(Tabla20[[#This Row],[COD]],TMES[COD],TMES[AFP])</f>
        <v>693.11</v>
      </c>
      <c r="S1067" s="40">
        <f>Tabla20[[#This Row],[sbruto]]-SUM(Tabla20[[#This Row],[ISR]:[AFP]])-Tabla20[[#This Row],[sneto]]</f>
        <v>25</v>
      </c>
      <c r="T1067" s="40">
        <f>_xlfn.XLOOKUP(Tabla20[[#This Row],[COD]],TMES[COD],TMES[sneto])</f>
        <v>22697.73</v>
      </c>
      <c r="U1067" s="28" t="str">
        <f>_xlfn.XLOOKUP(Tabla20[[#This Row],[cedula]],Tabla11[Numero Documento],Tabla11[GEN])</f>
        <v>F</v>
      </c>
      <c r="V1067" s="29" t="str">
        <f>_xlfn.XLOOKUP(Tabla20[[#This Row],[cedula]],TMODELO[Numero Documento],TMODELO[Lugar Funciones Codigo])</f>
        <v>01.83.03.04</v>
      </c>
    </row>
    <row r="1068" spans="1:22" hidden="1">
      <c r="A1068" s="38" t="s">
        <v>3052</v>
      </c>
      <c r="B1068" s="38" t="s">
        <v>11</v>
      </c>
      <c r="C1068" s="38" t="s">
        <v>3091</v>
      </c>
      <c r="D1068" s="38" t="str">
        <f>Tabla20[[#This Row],[cedula]]&amp;Tabla20[[#This Row],[ctapresup]]</f>
        <v>001111515442.1.1.1.01</v>
      </c>
      <c r="E1068" s="38" t="s">
        <v>2407</v>
      </c>
      <c r="F1068" s="38" t="str">
        <f>_xlfn.XLOOKUP(Tabla20[[#This Row],[cedula]],TMODELO[Numero Documento],TMODELO[Empleado])</f>
        <v>JOSE MANUEL RODRIGUEZ GARCIA</v>
      </c>
      <c r="G1068" s="38" t="str">
        <f>_xlfn.XLOOKUP(Tabla20[[#This Row],[cedula]],TMODELO[Numero Documento],TMODELO[Cargo])</f>
        <v>CHOFER</v>
      </c>
      <c r="H1068" s="38" t="str">
        <f>_xlfn.XLOOKUP(Tabla20[[#This Row],[cedula]],TMODELO[Numero Documento],TMODELO[Lugar Funciones])</f>
        <v>DIRECCION GENERAL DE MUSEOS</v>
      </c>
      <c r="I1068" s="45" t="str">
        <f>_xlfn.XLOOKUP(Tabla20[[#This Row],[cedula]],TCARRERA[CEDULA],TCARRERA[CATEGORIA DEL SERVIDOR],"")</f>
        <v/>
      </c>
      <c r="J1068" s="45" t="str">
        <f>Tabla20[[#This Row],[TIPO]]</f>
        <v>FIJO</v>
      </c>
      <c r="K106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68" s="24" t="str">
        <f>IF(Tabla20[[#This Row],[CARRERA]]="CARRERA ADMINISTRATIVA",Tabla20[[#This Row],[CARRERA]],Tabla20[[#This Row],[STATUS]])</f>
        <v>ESTATUTO SIMPLIFICADO</v>
      </c>
      <c r="M1068" s="35" t="str">
        <f>IF(Tabla20[[#This Row],[TIPO]]="Temporales",_xlfn.XLOOKUP(Tabla20[[#This Row],[NOMBRE Y APELLIDO]],TFECHAS[NOMBRE Y APELLIDO],TFECHAS[DESDE]),"")</f>
        <v/>
      </c>
      <c r="N1068" s="35" t="str">
        <f>IF(Tabla20[[#This Row],[TIPO]]="Temporales",_xlfn.XLOOKUP(Tabla20[[#This Row],[NOMBRE Y APELLIDO]],TFECHAS[NOMBRE Y APELLIDO],TFECHAS[HASTA]),"")</f>
        <v/>
      </c>
      <c r="O1068" s="39">
        <f>_xlfn.XLOOKUP(Tabla20[[#This Row],[COD]],TMES[COD],TMES[sbruto])</f>
        <v>24000</v>
      </c>
      <c r="P1068" s="42">
        <f>_xlfn.XLOOKUP(Tabla20[[#This Row],[COD]],TMES[COD],TMES[ISR])</f>
        <v>0</v>
      </c>
      <c r="Q1068" s="42">
        <f>_xlfn.XLOOKUP(Tabla20[[#This Row],[COD]],TMES[COD],TMES[SFS])</f>
        <v>729.6</v>
      </c>
      <c r="R1068" s="42">
        <f>_xlfn.XLOOKUP(Tabla20[[#This Row],[COD]],TMES[COD],TMES[AFP])</f>
        <v>688.8</v>
      </c>
      <c r="S1068" s="40">
        <f>Tabla20[[#This Row],[sbruto]]-SUM(Tabla20[[#This Row],[ISR]:[AFP]])-Tabla20[[#This Row],[sneto]]</f>
        <v>25</v>
      </c>
      <c r="T1068" s="42">
        <f>_xlfn.XLOOKUP(Tabla20[[#This Row],[COD]],TMES[COD],TMES[sneto])</f>
        <v>22556.6</v>
      </c>
      <c r="U1068" s="28" t="str">
        <f>_xlfn.XLOOKUP(Tabla20[[#This Row],[cedula]],Tabla11[Numero Documento],Tabla11[GEN])</f>
        <v>M</v>
      </c>
      <c r="V1068" s="29" t="str">
        <f>_xlfn.XLOOKUP(Tabla20[[#This Row],[cedula]],TMODELO[Numero Documento],TMODELO[Lugar Funciones Codigo])</f>
        <v>01.83.03.04</v>
      </c>
    </row>
    <row r="1069" spans="1:22" hidden="1">
      <c r="A1069" s="38" t="s">
        <v>3052</v>
      </c>
      <c r="B1069" s="38" t="s">
        <v>11</v>
      </c>
      <c r="C1069" s="38" t="s">
        <v>3091</v>
      </c>
      <c r="D1069" s="38" t="str">
        <f>Tabla20[[#This Row],[cedula]]&amp;Tabla20[[#This Row],[ctapresup]]</f>
        <v>001189036402.1.1.1.01</v>
      </c>
      <c r="E1069" s="38" t="s">
        <v>2488</v>
      </c>
      <c r="F1069" s="38" t="str">
        <f>_xlfn.XLOOKUP(Tabla20[[#This Row],[cedula]],TMODELO[Numero Documento],TMODELO[Empleado])</f>
        <v>RICHAR VITALIANO VALDEZ SUBERBI</v>
      </c>
      <c r="G1069" s="38" t="str">
        <f>_xlfn.XLOOKUP(Tabla20[[#This Row],[cedula]],TMODELO[Numero Documento],TMODELO[Cargo])</f>
        <v>MENSAJERO</v>
      </c>
      <c r="H1069" s="38" t="str">
        <f>_xlfn.XLOOKUP(Tabla20[[#This Row],[cedula]],TMODELO[Numero Documento],TMODELO[Lugar Funciones])</f>
        <v>DIRECCION GENERAL DE MUSEOS</v>
      </c>
      <c r="I1069" s="45" t="str">
        <f>_xlfn.XLOOKUP(Tabla20[[#This Row],[cedula]],TCARRERA[CEDULA],TCARRERA[CATEGORIA DEL SERVIDOR],"")</f>
        <v/>
      </c>
      <c r="J1069" s="45" t="str">
        <f>Tabla20[[#This Row],[TIPO]]</f>
        <v>FIJO</v>
      </c>
      <c r="K106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9" s="24" t="str">
        <f>IF(Tabla20[[#This Row],[CARRERA]]="CARRERA ADMINISTRATIVA",Tabla20[[#This Row],[CARRERA]],Tabla20[[#This Row],[STATUS]])</f>
        <v>FIJO</v>
      </c>
      <c r="M1069" s="35" t="str">
        <f>IF(Tabla20[[#This Row],[TIPO]]="Temporales",_xlfn.XLOOKUP(Tabla20[[#This Row],[NOMBRE Y APELLIDO]],TFECHAS[NOMBRE Y APELLIDO],TFECHAS[DESDE]),"")</f>
        <v/>
      </c>
      <c r="N1069" s="35" t="str">
        <f>IF(Tabla20[[#This Row],[TIPO]]="Temporales",_xlfn.XLOOKUP(Tabla20[[#This Row],[NOMBRE Y APELLIDO]],TFECHAS[NOMBRE Y APELLIDO],TFECHAS[HASTA]),"")</f>
        <v/>
      </c>
      <c r="O1069" s="39">
        <f>_xlfn.XLOOKUP(Tabla20[[#This Row],[COD]],TMES[COD],TMES[sbruto])</f>
        <v>22050</v>
      </c>
      <c r="P1069" s="42">
        <f>_xlfn.XLOOKUP(Tabla20[[#This Row],[COD]],TMES[COD],TMES[ISR])</f>
        <v>0</v>
      </c>
      <c r="Q1069" s="40">
        <f>_xlfn.XLOOKUP(Tabla20[[#This Row],[COD]],TMES[COD],TMES[SFS])</f>
        <v>670.32</v>
      </c>
      <c r="R1069" s="40">
        <f>_xlfn.XLOOKUP(Tabla20[[#This Row],[COD]],TMES[COD],TMES[AFP])</f>
        <v>632.84</v>
      </c>
      <c r="S1069" s="40">
        <f>Tabla20[[#This Row],[sbruto]]-SUM(Tabla20[[#This Row],[ISR]:[AFP]])-Tabla20[[#This Row],[sneto]]</f>
        <v>13983.52</v>
      </c>
      <c r="T1069" s="40">
        <f>_xlfn.XLOOKUP(Tabla20[[#This Row],[COD]],TMES[COD],TMES[sneto])</f>
        <v>6763.32</v>
      </c>
      <c r="U1069" s="28" t="str">
        <f>_xlfn.XLOOKUP(Tabla20[[#This Row],[cedula]],Tabla11[Numero Documento],Tabla11[GEN])</f>
        <v>M</v>
      </c>
      <c r="V1069" s="29" t="str">
        <f>_xlfn.XLOOKUP(Tabla20[[#This Row],[cedula]],TMODELO[Numero Documento],TMODELO[Lugar Funciones Codigo])</f>
        <v>01.83.03.04</v>
      </c>
    </row>
    <row r="1070" spans="1:22" hidden="1">
      <c r="A1070" s="38" t="s">
        <v>3052</v>
      </c>
      <c r="B1070" s="38" t="s">
        <v>11</v>
      </c>
      <c r="C1070" s="38" t="s">
        <v>3091</v>
      </c>
      <c r="D1070" s="38" t="str">
        <f>Tabla20[[#This Row],[cedula]]&amp;Tabla20[[#This Row],[ctapresup]]</f>
        <v>001165077812.1.1.1.01</v>
      </c>
      <c r="E1070" s="38" t="s">
        <v>2296</v>
      </c>
      <c r="F1070" s="38" t="str">
        <f>_xlfn.XLOOKUP(Tabla20[[#This Row],[cedula]],TMODELO[Numero Documento],TMODELO[Empleado])</f>
        <v>ANA ANDREINA PEREZ FELIZ</v>
      </c>
      <c r="G1070" s="38" t="str">
        <f>_xlfn.XLOOKUP(Tabla20[[#This Row],[cedula]],TMODELO[Numero Documento],TMODELO[Cargo])</f>
        <v>VIGILANTE DE SALA</v>
      </c>
      <c r="H1070" s="38" t="str">
        <f>_xlfn.XLOOKUP(Tabla20[[#This Row],[cedula]],TMODELO[Numero Documento],TMODELO[Lugar Funciones])</f>
        <v>DIRECCION GENERAL DE MUSEOS</v>
      </c>
      <c r="I1070" s="45" t="str">
        <f>_xlfn.XLOOKUP(Tabla20[[#This Row],[cedula]],TCARRERA[CEDULA],TCARRERA[CATEGORIA DEL SERVIDOR],"")</f>
        <v/>
      </c>
      <c r="J1070" s="45" t="str">
        <f>Tabla20[[#This Row],[TIPO]]</f>
        <v>FIJO</v>
      </c>
      <c r="K107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0" s="24" t="str">
        <f>IF(Tabla20[[#This Row],[CARRERA]]="CARRERA ADMINISTRATIVA",Tabla20[[#This Row],[CARRERA]],Tabla20[[#This Row],[STATUS]])</f>
        <v>FIJO</v>
      </c>
      <c r="M1070" s="35" t="str">
        <f>IF(Tabla20[[#This Row],[TIPO]]="Temporales",_xlfn.XLOOKUP(Tabla20[[#This Row],[NOMBRE Y APELLIDO]],TFECHAS[NOMBRE Y APELLIDO],TFECHAS[DESDE]),"")</f>
        <v/>
      </c>
      <c r="N1070" s="35" t="str">
        <f>IF(Tabla20[[#This Row],[TIPO]]="Temporales",_xlfn.XLOOKUP(Tabla20[[#This Row],[NOMBRE Y APELLIDO]],TFECHAS[NOMBRE Y APELLIDO],TFECHAS[HASTA]),"")</f>
        <v/>
      </c>
      <c r="O1070" s="39">
        <f>_xlfn.XLOOKUP(Tabla20[[#This Row],[COD]],TMES[COD],TMES[sbruto])</f>
        <v>22000</v>
      </c>
      <c r="P1070" s="42">
        <f>_xlfn.XLOOKUP(Tabla20[[#This Row],[COD]],TMES[COD],TMES[ISR])</f>
        <v>0</v>
      </c>
      <c r="Q1070" s="42">
        <f>_xlfn.XLOOKUP(Tabla20[[#This Row],[COD]],TMES[COD],TMES[SFS])</f>
        <v>668.8</v>
      </c>
      <c r="R1070" s="42">
        <f>_xlfn.XLOOKUP(Tabla20[[#This Row],[COD]],TMES[COD],TMES[AFP])</f>
        <v>631.4</v>
      </c>
      <c r="S1070" s="40">
        <f>Tabla20[[#This Row],[sbruto]]-SUM(Tabla20[[#This Row],[ISR]:[AFP]])-Tabla20[[#This Row],[sneto]]</f>
        <v>6115.6399999999994</v>
      </c>
      <c r="T1070" s="42">
        <f>_xlfn.XLOOKUP(Tabla20[[#This Row],[COD]],TMES[COD],TMES[sneto])</f>
        <v>14584.16</v>
      </c>
      <c r="U1070" s="28" t="str">
        <f>_xlfn.XLOOKUP(Tabla20[[#This Row],[cedula]],Tabla11[Numero Documento],Tabla11[GEN])</f>
        <v>F</v>
      </c>
      <c r="V1070" s="29" t="str">
        <f>_xlfn.XLOOKUP(Tabla20[[#This Row],[cedula]],TMODELO[Numero Documento],TMODELO[Lugar Funciones Codigo])</f>
        <v>01.83.03.04</v>
      </c>
    </row>
    <row r="1071" spans="1:22" hidden="1">
      <c r="A1071" s="38" t="s">
        <v>3052</v>
      </c>
      <c r="B1071" s="38" t="s">
        <v>11</v>
      </c>
      <c r="C1071" s="38" t="s">
        <v>3091</v>
      </c>
      <c r="D1071" s="38" t="str">
        <f>Tabla20[[#This Row],[cedula]]&amp;Tabla20[[#This Row],[ctapresup]]</f>
        <v>001180686672.1.1.1.01</v>
      </c>
      <c r="E1071" s="38" t="s">
        <v>2327</v>
      </c>
      <c r="F1071" s="38" t="str">
        <f>_xlfn.XLOOKUP(Tabla20[[#This Row],[cedula]],TMODELO[Numero Documento],TMODELO[Empleado])</f>
        <v>CINTHIA ALTAGRACIA DIAZ MERCEDES</v>
      </c>
      <c r="G1071" s="38" t="str">
        <f>_xlfn.XLOOKUP(Tabla20[[#This Row],[cedula]],TMODELO[Numero Documento],TMODELO[Cargo])</f>
        <v>VIGILANTE DE SALA</v>
      </c>
      <c r="H1071" s="38" t="str">
        <f>_xlfn.XLOOKUP(Tabla20[[#This Row],[cedula]],TMODELO[Numero Documento],TMODELO[Lugar Funciones])</f>
        <v>DIRECCION GENERAL DE MUSEOS</v>
      </c>
      <c r="I1071" s="45" t="str">
        <f>_xlfn.XLOOKUP(Tabla20[[#This Row],[cedula]],TCARRERA[CEDULA],TCARRERA[CATEGORIA DEL SERVIDOR],"")</f>
        <v/>
      </c>
      <c r="J1071" s="45" t="str">
        <f>Tabla20[[#This Row],[TIPO]]</f>
        <v>FIJO</v>
      </c>
      <c r="K107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1" s="24" t="str">
        <f>IF(Tabla20[[#This Row],[CARRERA]]="CARRERA ADMINISTRATIVA",Tabla20[[#This Row],[CARRERA]],Tabla20[[#This Row],[STATUS]])</f>
        <v>FIJO</v>
      </c>
      <c r="M1071" s="35" t="str">
        <f>IF(Tabla20[[#This Row],[TIPO]]="Temporales",_xlfn.XLOOKUP(Tabla20[[#This Row],[NOMBRE Y APELLIDO]],TFECHAS[NOMBRE Y APELLIDO],TFECHAS[DESDE]),"")</f>
        <v/>
      </c>
      <c r="N1071" s="35" t="str">
        <f>IF(Tabla20[[#This Row],[TIPO]]="Temporales",_xlfn.XLOOKUP(Tabla20[[#This Row],[NOMBRE Y APELLIDO]],TFECHAS[NOMBRE Y APELLIDO],TFECHAS[HASTA]),"")</f>
        <v/>
      </c>
      <c r="O1071" s="39">
        <f>_xlfn.XLOOKUP(Tabla20[[#This Row],[COD]],TMES[COD],TMES[sbruto])</f>
        <v>22000</v>
      </c>
      <c r="P1071" s="42">
        <f>_xlfn.XLOOKUP(Tabla20[[#This Row],[COD]],TMES[COD],TMES[ISR])</f>
        <v>0</v>
      </c>
      <c r="Q1071" s="42">
        <f>_xlfn.XLOOKUP(Tabla20[[#This Row],[COD]],TMES[COD],TMES[SFS])</f>
        <v>668.8</v>
      </c>
      <c r="R1071" s="42">
        <f>_xlfn.XLOOKUP(Tabla20[[#This Row],[COD]],TMES[COD],TMES[AFP])</f>
        <v>631.4</v>
      </c>
      <c r="S1071" s="40">
        <f>Tabla20[[#This Row],[sbruto]]-SUM(Tabla20[[#This Row],[ISR]:[AFP]])-Tabla20[[#This Row],[sneto]]</f>
        <v>731</v>
      </c>
      <c r="T1071" s="42">
        <f>_xlfn.XLOOKUP(Tabla20[[#This Row],[COD]],TMES[COD],TMES[sneto])</f>
        <v>19968.8</v>
      </c>
      <c r="U1071" s="28" t="str">
        <f>_xlfn.XLOOKUP(Tabla20[[#This Row],[cedula]],Tabla11[Numero Documento],Tabla11[GEN])</f>
        <v>F</v>
      </c>
      <c r="V1071" s="29" t="str">
        <f>_xlfn.XLOOKUP(Tabla20[[#This Row],[cedula]],TMODELO[Numero Documento],TMODELO[Lugar Funciones Codigo])</f>
        <v>01.83.03.04</v>
      </c>
    </row>
    <row r="1072" spans="1:22" hidden="1">
      <c r="A1072" s="38" t="s">
        <v>3052</v>
      </c>
      <c r="B1072" s="38" t="s">
        <v>11</v>
      </c>
      <c r="C1072" s="38" t="s">
        <v>3091</v>
      </c>
      <c r="D1072" s="38" t="str">
        <f>Tabla20[[#This Row],[cedula]]&amp;Tabla20[[#This Row],[ctapresup]]</f>
        <v>001080767462.1.1.1.01</v>
      </c>
      <c r="E1072" s="38" t="s">
        <v>1415</v>
      </c>
      <c r="F1072" s="38" t="str">
        <f>_xlfn.XLOOKUP(Tabla20[[#This Row],[cedula]],TMODELO[Numero Documento],TMODELO[Empleado])</f>
        <v>DELSI ALTAGRACIA BELLIARD LUGO DE GARCIA</v>
      </c>
      <c r="G1072" s="38" t="str">
        <f>_xlfn.XLOOKUP(Tabla20[[#This Row],[cedula]],TMODELO[Numero Documento],TMODELO[Cargo])</f>
        <v>SUPERVISOR (A) DE SALA</v>
      </c>
      <c r="H1072" s="38" t="str">
        <f>_xlfn.XLOOKUP(Tabla20[[#This Row],[cedula]],TMODELO[Numero Documento],TMODELO[Lugar Funciones])</f>
        <v>DIRECCION GENERAL DE MUSEOS</v>
      </c>
      <c r="I1072" s="45" t="str">
        <f>_xlfn.XLOOKUP(Tabla20[[#This Row],[cedula]],TCARRERA[CEDULA],TCARRERA[CATEGORIA DEL SERVIDOR],"")</f>
        <v>CARRERA ADMINISTRATIVA</v>
      </c>
      <c r="J1072" s="45" t="str">
        <f>Tabla20[[#This Row],[TIPO]]</f>
        <v>FIJO</v>
      </c>
      <c r="K107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2" s="24" t="str">
        <f>IF(Tabla20[[#This Row],[CARRERA]]="CARRERA ADMINISTRATIVA",Tabla20[[#This Row],[CARRERA]],Tabla20[[#This Row],[STATUS]])</f>
        <v>CARRERA ADMINISTRATIVA</v>
      </c>
      <c r="M1072" s="35" t="str">
        <f>IF(Tabla20[[#This Row],[TIPO]]="Temporales",_xlfn.XLOOKUP(Tabla20[[#This Row],[NOMBRE Y APELLIDO]],TFECHAS[NOMBRE Y APELLIDO],TFECHAS[DESDE]),"")</f>
        <v/>
      </c>
      <c r="N1072" s="35" t="str">
        <f>IF(Tabla20[[#This Row],[TIPO]]="Temporales",_xlfn.XLOOKUP(Tabla20[[#This Row],[NOMBRE Y APELLIDO]],TFECHAS[NOMBRE Y APELLIDO],TFECHAS[HASTA]),"")</f>
        <v/>
      </c>
      <c r="O1072" s="39">
        <f>_xlfn.XLOOKUP(Tabla20[[#This Row],[COD]],TMES[COD],TMES[sbruto])</f>
        <v>22000</v>
      </c>
      <c r="P1072" s="42">
        <f>_xlfn.XLOOKUP(Tabla20[[#This Row],[COD]],TMES[COD],TMES[ISR])</f>
        <v>0</v>
      </c>
      <c r="Q1072" s="40">
        <f>_xlfn.XLOOKUP(Tabla20[[#This Row],[COD]],TMES[COD],TMES[SFS])</f>
        <v>668.8</v>
      </c>
      <c r="R1072" s="40">
        <f>_xlfn.XLOOKUP(Tabla20[[#This Row],[COD]],TMES[COD],TMES[AFP])</f>
        <v>631.4</v>
      </c>
      <c r="S1072" s="40">
        <f>Tabla20[[#This Row],[sbruto]]-SUM(Tabla20[[#This Row],[ISR]:[AFP]])-Tabla20[[#This Row],[sneto]]</f>
        <v>12382.269999999999</v>
      </c>
      <c r="T1072" s="40">
        <f>_xlfn.XLOOKUP(Tabla20[[#This Row],[COD]],TMES[COD],TMES[sneto])</f>
        <v>8317.5300000000007</v>
      </c>
      <c r="U1072" s="28" t="str">
        <f>_xlfn.XLOOKUP(Tabla20[[#This Row],[cedula]],Tabla11[Numero Documento],Tabla11[GEN])</f>
        <v>F</v>
      </c>
      <c r="V1072" s="29" t="str">
        <f>_xlfn.XLOOKUP(Tabla20[[#This Row],[cedula]],TMODELO[Numero Documento],TMODELO[Lugar Funciones Codigo])</f>
        <v>01.83.03.04</v>
      </c>
    </row>
    <row r="1073" spans="1:22" hidden="1">
      <c r="A1073" s="38" t="s">
        <v>3052</v>
      </c>
      <c r="B1073" s="38" t="s">
        <v>11</v>
      </c>
      <c r="C1073" s="38" t="s">
        <v>3091</v>
      </c>
      <c r="D1073" s="38" t="str">
        <f>Tabla20[[#This Row],[cedula]]&amp;Tabla20[[#This Row],[ctapresup]]</f>
        <v>001180970962.1.1.1.01</v>
      </c>
      <c r="E1073" s="38" t="s">
        <v>1417</v>
      </c>
      <c r="F1073" s="38" t="str">
        <f>_xlfn.XLOOKUP(Tabla20[[#This Row],[cedula]],TMODELO[Numero Documento],TMODELO[Empleado])</f>
        <v>DIONERIZ GILBERTO SANCHEZ TRINIDAD</v>
      </c>
      <c r="G1073" s="38" t="str">
        <f>_xlfn.XLOOKUP(Tabla20[[#This Row],[cedula]],TMODELO[Numero Documento],TMODELO[Cargo])</f>
        <v>VIGILANTE</v>
      </c>
      <c r="H1073" s="38" t="str">
        <f>_xlfn.XLOOKUP(Tabla20[[#This Row],[cedula]],TMODELO[Numero Documento],TMODELO[Lugar Funciones])</f>
        <v>DIRECCION GENERAL DE MUSEOS</v>
      </c>
      <c r="I1073" s="45" t="str">
        <f>_xlfn.XLOOKUP(Tabla20[[#This Row],[cedula]],TCARRERA[CEDULA],TCARRERA[CATEGORIA DEL SERVIDOR],"")</f>
        <v>CARRERA ADMINISTRATIVA</v>
      </c>
      <c r="J1073" s="45" t="str">
        <f>Tabla20[[#This Row],[TIPO]]</f>
        <v>FIJO</v>
      </c>
      <c r="K107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73" s="24" t="str">
        <f>IF(Tabla20[[#This Row],[CARRERA]]="CARRERA ADMINISTRATIVA",Tabla20[[#This Row],[CARRERA]],Tabla20[[#This Row],[STATUS]])</f>
        <v>CARRERA ADMINISTRATIVA</v>
      </c>
      <c r="M1073" s="35" t="str">
        <f>IF(Tabla20[[#This Row],[TIPO]]="Temporales",_xlfn.XLOOKUP(Tabla20[[#This Row],[NOMBRE Y APELLIDO]],TFECHAS[NOMBRE Y APELLIDO],TFECHAS[DESDE]),"")</f>
        <v/>
      </c>
      <c r="N1073" s="35" t="str">
        <f>IF(Tabla20[[#This Row],[TIPO]]="Temporales",_xlfn.XLOOKUP(Tabla20[[#This Row],[NOMBRE Y APELLIDO]],TFECHAS[NOMBRE Y APELLIDO],TFECHAS[HASTA]),"")</f>
        <v/>
      </c>
      <c r="O1073" s="39">
        <f>_xlfn.XLOOKUP(Tabla20[[#This Row],[COD]],TMES[COD],TMES[sbruto])</f>
        <v>22000</v>
      </c>
      <c r="P1073" s="42">
        <f>_xlfn.XLOOKUP(Tabla20[[#This Row],[COD]],TMES[COD],TMES[ISR])</f>
        <v>0</v>
      </c>
      <c r="Q1073" s="40">
        <f>_xlfn.XLOOKUP(Tabla20[[#This Row],[COD]],TMES[COD],TMES[SFS])</f>
        <v>668.8</v>
      </c>
      <c r="R1073" s="40">
        <f>_xlfn.XLOOKUP(Tabla20[[#This Row],[COD]],TMES[COD],TMES[AFP])</f>
        <v>631.4</v>
      </c>
      <c r="S1073" s="40">
        <f>Tabla20[[#This Row],[sbruto]]-SUM(Tabla20[[#This Row],[ISR]:[AFP]])-Tabla20[[#This Row],[sneto]]</f>
        <v>375</v>
      </c>
      <c r="T1073" s="40">
        <f>_xlfn.XLOOKUP(Tabla20[[#This Row],[COD]],TMES[COD],TMES[sneto])</f>
        <v>20324.8</v>
      </c>
      <c r="U1073" s="28" t="str">
        <f>_xlfn.XLOOKUP(Tabla20[[#This Row],[cedula]],Tabla11[Numero Documento],Tabla11[GEN])</f>
        <v>M</v>
      </c>
      <c r="V1073" s="29" t="str">
        <f>_xlfn.XLOOKUP(Tabla20[[#This Row],[cedula]],TMODELO[Numero Documento],TMODELO[Lugar Funciones Codigo])</f>
        <v>01.83.03.04</v>
      </c>
    </row>
    <row r="1074" spans="1:22" hidden="1">
      <c r="A1074" s="38" t="s">
        <v>3052</v>
      </c>
      <c r="B1074" s="38" t="s">
        <v>11</v>
      </c>
      <c r="C1074" s="38" t="s">
        <v>3091</v>
      </c>
      <c r="D1074" s="38" t="str">
        <f>Tabla20[[#This Row],[cedula]]&amp;Tabla20[[#This Row],[ctapresup]]</f>
        <v>402216267792.1.1.1.01</v>
      </c>
      <c r="E1074" s="38" t="s">
        <v>2341</v>
      </c>
      <c r="F1074" s="38" t="str">
        <f>_xlfn.XLOOKUP(Tabla20[[#This Row],[cedula]],TMODELO[Numero Documento],TMODELO[Empleado])</f>
        <v>EDWARD MISAEL RAMOS REYES</v>
      </c>
      <c r="G1074" s="38" t="str">
        <f>_xlfn.XLOOKUP(Tabla20[[#This Row],[cedula]],TMODELO[Numero Documento],TMODELO[Cargo])</f>
        <v>VIGILANTE DE SALA</v>
      </c>
      <c r="H1074" s="38" t="str">
        <f>_xlfn.XLOOKUP(Tabla20[[#This Row],[cedula]],TMODELO[Numero Documento],TMODELO[Lugar Funciones])</f>
        <v>DIRECCION GENERAL DE MUSEOS</v>
      </c>
      <c r="I1074" s="45" t="str">
        <f>_xlfn.XLOOKUP(Tabla20[[#This Row],[cedula]],TCARRERA[CEDULA],TCARRERA[CATEGORIA DEL SERVIDOR],"")</f>
        <v/>
      </c>
      <c r="J1074" s="45" t="str">
        <f>Tabla20[[#This Row],[TIPO]]</f>
        <v>FIJO</v>
      </c>
      <c r="K107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4" s="24" t="str">
        <f>IF(Tabla20[[#This Row],[CARRERA]]="CARRERA ADMINISTRATIVA",Tabla20[[#This Row],[CARRERA]],Tabla20[[#This Row],[STATUS]])</f>
        <v>FIJO</v>
      </c>
      <c r="M1074" s="35" t="str">
        <f>IF(Tabla20[[#This Row],[TIPO]]="Temporales",_xlfn.XLOOKUP(Tabla20[[#This Row],[NOMBRE Y APELLIDO]],TFECHAS[NOMBRE Y APELLIDO],TFECHAS[DESDE]),"")</f>
        <v/>
      </c>
      <c r="N1074" s="35" t="str">
        <f>IF(Tabla20[[#This Row],[TIPO]]="Temporales",_xlfn.XLOOKUP(Tabla20[[#This Row],[NOMBRE Y APELLIDO]],TFECHAS[NOMBRE Y APELLIDO],TFECHAS[HASTA]),"")</f>
        <v/>
      </c>
      <c r="O1074" s="39">
        <f>_xlfn.XLOOKUP(Tabla20[[#This Row],[COD]],TMES[COD],TMES[sbruto])</f>
        <v>22000</v>
      </c>
      <c r="P1074" s="44">
        <f>_xlfn.XLOOKUP(Tabla20[[#This Row],[COD]],TMES[COD],TMES[ISR])</f>
        <v>0</v>
      </c>
      <c r="Q1074" s="40">
        <f>_xlfn.XLOOKUP(Tabla20[[#This Row],[COD]],TMES[COD],TMES[SFS])</f>
        <v>668.8</v>
      </c>
      <c r="R1074" s="40">
        <f>_xlfn.XLOOKUP(Tabla20[[#This Row],[COD]],TMES[COD],TMES[AFP])</f>
        <v>631.4</v>
      </c>
      <c r="S1074" s="40">
        <f>Tabla20[[#This Row],[sbruto]]-SUM(Tabla20[[#This Row],[ISR]:[AFP]])-Tabla20[[#This Row],[sneto]]</f>
        <v>8950.7099999999991</v>
      </c>
      <c r="T1074" s="40">
        <f>_xlfn.XLOOKUP(Tabla20[[#This Row],[COD]],TMES[COD],TMES[sneto])</f>
        <v>11749.09</v>
      </c>
      <c r="U1074" s="28" t="str">
        <f>_xlfn.XLOOKUP(Tabla20[[#This Row],[cedula]],Tabla11[Numero Documento],Tabla11[GEN])</f>
        <v>M</v>
      </c>
      <c r="V1074" s="29" t="str">
        <f>_xlfn.XLOOKUP(Tabla20[[#This Row],[cedula]],TMODELO[Numero Documento],TMODELO[Lugar Funciones Codigo])</f>
        <v>01.83.03.04</v>
      </c>
    </row>
    <row r="1075" spans="1:22" hidden="1">
      <c r="A1075" s="38" t="s">
        <v>3052</v>
      </c>
      <c r="B1075" s="38" t="s">
        <v>11</v>
      </c>
      <c r="C1075" s="38" t="s">
        <v>3091</v>
      </c>
      <c r="D1075" s="38" t="str">
        <f>Tabla20[[#This Row],[cedula]]&amp;Tabla20[[#This Row],[ctapresup]]</f>
        <v>001046902192.1.1.1.01</v>
      </c>
      <c r="E1075" s="38" t="s">
        <v>2355</v>
      </c>
      <c r="F1075" s="38" t="str">
        <f>_xlfn.XLOOKUP(Tabla20[[#This Row],[cedula]],TMODELO[Numero Documento],TMODELO[Empleado])</f>
        <v>EVELYN ENCARNACION ESQUEA</v>
      </c>
      <c r="G1075" s="38" t="str">
        <f>_xlfn.XLOOKUP(Tabla20[[#This Row],[cedula]],TMODELO[Numero Documento],TMODELO[Cargo])</f>
        <v>AUXILIAR</v>
      </c>
      <c r="H1075" s="38" t="str">
        <f>_xlfn.XLOOKUP(Tabla20[[#This Row],[cedula]],TMODELO[Numero Documento],TMODELO[Lugar Funciones])</f>
        <v>DIRECCION GENERAL DE MUSEOS</v>
      </c>
      <c r="I1075" s="45" t="str">
        <f>_xlfn.XLOOKUP(Tabla20[[#This Row],[cedula]],TCARRERA[CEDULA],TCARRERA[CATEGORIA DEL SERVIDOR],"")</f>
        <v/>
      </c>
      <c r="J1075" s="45" t="str">
        <f>Tabla20[[#This Row],[TIPO]]</f>
        <v>FIJO</v>
      </c>
      <c r="K107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5" s="24" t="str">
        <f>IF(Tabla20[[#This Row],[CARRERA]]="CARRERA ADMINISTRATIVA",Tabla20[[#This Row],[CARRERA]],Tabla20[[#This Row],[STATUS]])</f>
        <v>FIJO</v>
      </c>
      <c r="M1075" s="35" t="str">
        <f>IF(Tabla20[[#This Row],[TIPO]]="Temporales",_xlfn.XLOOKUP(Tabla20[[#This Row],[NOMBRE Y APELLIDO]],TFECHAS[NOMBRE Y APELLIDO],TFECHAS[DESDE]),"")</f>
        <v/>
      </c>
      <c r="N1075" s="35" t="str">
        <f>IF(Tabla20[[#This Row],[TIPO]]="Temporales",_xlfn.XLOOKUP(Tabla20[[#This Row],[NOMBRE Y APELLIDO]],TFECHAS[NOMBRE Y APELLIDO],TFECHAS[HASTA]),"")</f>
        <v/>
      </c>
      <c r="O1075" s="39">
        <f>_xlfn.XLOOKUP(Tabla20[[#This Row],[COD]],TMES[COD],TMES[sbruto])</f>
        <v>22000</v>
      </c>
      <c r="P1075" s="40">
        <f>_xlfn.XLOOKUP(Tabla20[[#This Row],[COD]],TMES[COD],TMES[ISR])</f>
        <v>0</v>
      </c>
      <c r="Q1075" s="40">
        <f>_xlfn.XLOOKUP(Tabla20[[#This Row],[COD]],TMES[COD],TMES[SFS])</f>
        <v>668.8</v>
      </c>
      <c r="R1075" s="40">
        <f>_xlfn.XLOOKUP(Tabla20[[#This Row],[COD]],TMES[COD],TMES[AFP])</f>
        <v>631.4</v>
      </c>
      <c r="S1075" s="40">
        <f>Tabla20[[#This Row],[sbruto]]-SUM(Tabla20[[#This Row],[ISR]:[AFP]])-Tabla20[[#This Row],[sneto]]</f>
        <v>375</v>
      </c>
      <c r="T1075" s="40">
        <f>_xlfn.XLOOKUP(Tabla20[[#This Row],[COD]],TMES[COD],TMES[sneto])</f>
        <v>20324.8</v>
      </c>
      <c r="U1075" s="28" t="str">
        <f>_xlfn.XLOOKUP(Tabla20[[#This Row],[cedula]],Tabla11[Numero Documento],Tabla11[GEN])</f>
        <v>F</v>
      </c>
      <c r="V1075" s="29" t="str">
        <f>_xlfn.XLOOKUP(Tabla20[[#This Row],[cedula]],TMODELO[Numero Documento],TMODELO[Lugar Funciones Codigo])</f>
        <v>01.83.03.04</v>
      </c>
    </row>
    <row r="1076" spans="1:22" hidden="1">
      <c r="A1076" s="38" t="s">
        <v>3052</v>
      </c>
      <c r="B1076" s="38" t="s">
        <v>11</v>
      </c>
      <c r="C1076" s="38" t="s">
        <v>3091</v>
      </c>
      <c r="D1076" s="38" t="str">
        <f>Tabla20[[#This Row],[cedula]]&amp;Tabla20[[#This Row],[ctapresup]]</f>
        <v>223006255912.1.1.1.01</v>
      </c>
      <c r="E1076" s="38" t="s">
        <v>2368</v>
      </c>
      <c r="F1076" s="38" t="str">
        <f>_xlfn.XLOOKUP(Tabla20[[#This Row],[cedula]],TMODELO[Numero Documento],TMODELO[Empleado])</f>
        <v>GABRIELA PAREDES ESPINAL</v>
      </c>
      <c r="G1076" s="38" t="str">
        <f>_xlfn.XLOOKUP(Tabla20[[#This Row],[cedula]],TMODELO[Numero Documento],TMODELO[Cargo])</f>
        <v>SERVICIO AL CLIENTE</v>
      </c>
      <c r="H1076" s="38" t="str">
        <f>_xlfn.XLOOKUP(Tabla20[[#This Row],[cedula]],TMODELO[Numero Documento],TMODELO[Lugar Funciones])</f>
        <v>DIRECCION GENERAL DE MUSEOS</v>
      </c>
      <c r="I1076" s="45" t="str">
        <f>_xlfn.XLOOKUP(Tabla20[[#This Row],[cedula]],TCARRERA[CEDULA],TCARRERA[CATEGORIA DEL SERVIDOR],"")</f>
        <v/>
      </c>
      <c r="J1076" s="45" t="str">
        <f>Tabla20[[#This Row],[TIPO]]</f>
        <v>FIJO</v>
      </c>
      <c r="K107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6" s="24" t="str">
        <f>IF(Tabla20[[#This Row],[CARRERA]]="CARRERA ADMINISTRATIVA",Tabla20[[#This Row],[CARRERA]],Tabla20[[#This Row],[STATUS]])</f>
        <v>FIJO</v>
      </c>
      <c r="M1076" s="35" t="str">
        <f>IF(Tabla20[[#This Row],[TIPO]]="Temporales",_xlfn.XLOOKUP(Tabla20[[#This Row],[NOMBRE Y APELLIDO]],TFECHAS[NOMBRE Y APELLIDO],TFECHAS[DESDE]),"")</f>
        <v/>
      </c>
      <c r="N1076" s="35" t="str">
        <f>IF(Tabla20[[#This Row],[TIPO]]="Temporales",_xlfn.XLOOKUP(Tabla20[[#This Row],[NOMBRE Y APELLIDO]],TFECHAS[NOMBRE Y APELLIDO],TFECHAS[HASTA]),"")</f>
        <v/>
      </c>
      <c r="O1076" s="39">
        <f>_xlfn.XLOOKUP(Tabla20[[#This Row],[COD]],TMES[COD],TMES[sbruto])</f>
        <v>22000</v>
      </c>
      <c r="P1076" s="42">
        <f>_xlfn.XLOOKUP(Tabla20[[#This Row],[COD]],TMES[COD],TMES[ISR])</f>
        <v>0</v>
      </c>
      <c r="Q1076" s="42">
        <f>_xlfn.XLOOKUP(Tabla20[[#This Row],[COD]],TMES[COD],TMES[SFS])</f>
        <v>668.8</v>
      </c>
      <c r="R1076" s="42">
        <f>_xlfn.XLOOKUP(Tabla20[[#This Row],[COD]],TMES[COD],TMES[AFP])</f>
        <v>631.4</v>
      </c>
      <c r="S1076" s="40">
        <f>Tabla20[[#This Row],[sbruto]]-SUM(Tabla20[[#This Row],[ISR]:[AFP]])-Tabla20[[#This Row],[sneto]]</f>
        <v>731</v>
      </c>
      <c r="T1076" s="42">
        <f>_xlfn.XLOOKUP(Tabla20[[#This Row],[COD]],TMES[COD],TMES[sneto])</f>
        <v>19968.8</v>
      </c>
      <c r="U1076" s="28" t="str">
        <f>_xlfn.XLOOKUP(Tabla20[[#This Row],[cedula]],Tabla11[Numero Documento],Tabla11[GEN])</f>
        <v>F</v>
      </c>
      <c r="V1076" s="29" t="str">
        <f>_xlfn.XLOOKUP(Tabla20[[#This Row],[cedula]],TMODELO[Numero Documento],TMODELO[Lugar Funciones Codigo])</f>
        <v>01.83.03.04</v>
      </c>
    </row>
    <row r="1077" spans="1:22" hidden="1">
      <c r="A1077" s="38" t="s">
        <v>3052</v>
      </c>
      <c r="B1077" s="38" t="s">
        <v>11</v>
      </c>
      <c r="C1077" s="38" t="s">
        <v>3091</v>
      </c>
      <c r="D1077" s="38" t="str">
        <f>Tabla20[[#This Row],[cedula]]&amp;Tabla20[[#This Row],[ctapresup]]</f>
        <v>001114521812.1.1.1.01</v>
      </c>
      <c r="E1077" s="38" t="s">
        <v>2378</v>
      </c>
      <c r="F1077" s="38" t="str">
        <f>_xlfn.XLOOKUP(Tabla20[[#This Row],[cedula]],TMODELO[Numero Documento],TMODELO[Empleado])</f>
        <v>IRENE MATEO CASTILLO</v>
      </c>
      <c r="G1077" s="38" t="str">
        <f>_xlfn.XLOOKUP(Tabla20[[#This Row],[cedula]],TMODELO[Numero Documento],TMODELO[Cargo])</f>
        <v>AUXILIAR MUSEOS</v>
      </c>
      <c r="H1077" s="38" t="str">
        <f>_xlfn.XLOOKUP(Tabla20[[#This Row],[cedula]],TMODELO[Numero Documento],TMODELO[Lugar Funciones])</f>
        <v>DIRECCION GENERAL DE MUSEOS</v>
      </c>
      <c r="I1077" s="45" t="str">
        <f>_xlfn.XLOOKUP(Tabla20[[#This Row],[cedula]],TCARRERA[CEDULA],TCARRERA[CATEGORIA DEL SERVIDOR],"")</f>
        <v/>
      </c>
      <c r="J1077" s="45" t="str">
        <f>Tabla20[[#This Row],[TIPO]]</f>
        <v>FIJO</v>
      </c>
      <c r="K107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7" s="24" t="str">
        <f>IF(Tabla20[[#This Row],[CARRERA]]="CARRERA ADMINISTRATIVA",Tabla20[[#This Row],[CARRERA]],Tabla20[[#This Row],[STATUS]])</f>
        <v>FIJO</v>
      </c>
      <c r="M1077" s="35" t="str">
        <f>IF(Tabla20[[#This Row],[TIPO]]="Temporales",_xlfn.XLOOKUP(Tabla20[[#This Row],[NOMBRE Y APELLIDO]],TFECHAS[NOMBRE Y APELLIDO],TFECHAS[DESDE]),"")</f>
        <v/>
      </c>
      <c r="N1077" s="35" t="str">
        <f>IF(Tabla20[[#This Row],[TIPO]]="Temporales",_xlfn.XLOOKUP(Tabla20[[#This Row],[NOMBRE Y APELLIDO]],TFECHAS[NOMBRE Y APELLIDO],TFECHAS[HASTA]),"")</f>
        <v/>
      </c>
      <c r="O1077" s="39">
        <f>_xlfn.XLOOKUP(Tabla20[[#This Row],[COD]],TMES[COD],TMES[sbruto])</f>
        <v>22000</v>
      </c>
      <c r="P1077" s="42">
        <f>_xlfn.XLOOKUP(Tabla20[[#This Row],[COD]],TMES[COD],TMES[ISR])</f>
        <v>0</v>
      </c>
      <c r="Q1077" s="40">
        <f>_xlfn.XLOOKUP(Tabla20[[#This Row],[COD]],TMES[COD],TMES[SFS])</f>
        <v>668.8</v>
      </c>
      <c r="R1077" s="40">
        <f>_xlfn.XLOOKUP(Tabla20[[#This Row],[COD]],TMES[COD],TMES[AFP])</f>
        <v>631.4</v>
      </c>
      <c r="S1077" s="40">
        <f>Tabla20[[#This Row],[sbruto]]-SUM(Tabla20[[#This Row],[ISR]:[AFP]])-Tabla20[[#This Row],[sneto]]</f>
        <v>11441.91</v>
      </c>
      <c r="T1077" s="40">
        <f>_xlfn.XLOOKUP(Tabla20[[#This Row],[COD]],TMES[COD],TMES[sneto])</f>
        <v>9257.89</v>
      </c>
      <c r="U1077" s="28" t="str">
        <f>_xlfn.XLOOKUP(Tabla20[[#This Row],[cedula]],Tabla11[Numero Documento],Tabla11[GEN])</f>
        <v>F</v>
      </c>
      <c r="V1077" s="29" t="str">
        <f>_xlfn.XLOOKUP(Tabla20[[#This Row],[cedula]],TMODELO[Numero Documento],TMODELO[Lugar Funciones Codigo])</f>
        <v>01.83.03.04</v>
      </c>
    </row>
    <row r="1078" spans="1:22" hidden="1">
      <c r="A1078" s="38" t="s">
        <v>3052</v>
      </c>
      <c r="B1078" s="38" t="s">
        <v>11</v>
      </c>
      <c r="C1078" s="38" t="s">
        <v>3091</v>
      </c>
      <c r="D1078" s="38" t="str">
        <f>Tabla20[[#This Row],[cedula]]&amp;Tabla20[[#This Row],[ctapresup]]</f>
        <v>402230596562.1.1.1.01</v>
      </c>
      <c r="E1078" s="38" t="s">
        <v>2384</v>
      </c>
      <c r="F1078" s="38" t="str">
        <f>_xlfn.XLOOKUP(Tabla20[[#This Row],[cedula]],TMODELO[Numero Documento],TMODELO[Empleado])</f>
        <v>JEANCARLOS PEREZ CARRASCO</v>
      </c>
      <c r="G1078" s="38" t="str">
        <f>_xlfn.XLOOKUP(Tabla20[[#This Row],[cedula]],TMODELO[Numero Documento],TMODELO[Cargo])</f>
        <v>VIGILANTE DE SALA</v>
      </c>
      <c r="H1078" s="38" t="str">
        <f>_xlfn.XLOOKUP(Tabla20[[#This Row],[cedula]],TMODELO[Numero Documento],TMODELO[Lugar Funciones])</f>
        <v>DIRECCION GENERAL DE MUSEOS</v>
      </c>
      <c r="I1078" s="45" t="str">
        <f>_xlfn.XLOOKUP(Tabla20[[#This Row],[cedula]],TCARRERA[CEDULA],TCARRERA[CATEGORIA DEL SERVIDOR],"")</f>
        <v/>
      </c>
      <c r="J1078" s="45" t="str">
        <f>Tabla20[[#This Row],[TIPO]]</f>
        <v>FIJO</v>
      </c>
      <c r="K107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8" s="24" t="str">
        <f>IF(Tabla20[[#This Row],[CARRERA]]="CARRERA ADMINISTRATIVA",Tabla20[[#This Row],[CARRERA]],Tabla20[[#This Row],[STATUS]])</f>
        <v>FIJO</v>
      </c>
      <c r="M1078" s="35" t="str">
        <f>IF(Tabla20[[#This Row],[TIPO]]="Temporales",_xlfn.XLOOKUP(Tabla20[[#This Row],[NOMBRE Y APELLIDO]],TFECHAS[NOMBRE Y APELLIDO],TFECHAS[DESDE]),"")</f>
        <v/>
      </c>
      <c r="N1078" s="35" t="str">
        <f>IF(Tabla20[[#This Row],[TIPO]]="Temporales",_xlfn.XLOOKUP(Tabla20[[#This Row],[NOMBRE Y APELLIDO]],TFECHAS[NOMBRE Y APELLIDO],TFECHAS[HASTA]),"")</f>
        <v/>
      </c>
      <c r="O1078" s="39">
        <f>_xlfn.XLOOKUP(Tabla20[[#This Row],[COD]],TMES[COD],TMES[sbruto])</f>
        <v>22000</v>
      </c>
      <c r="P1078" s="40">
        <f>_xlfn.XLOOKUP(Tabla20[[#This Row],[COD]],TMES[COD],TMES[ISR])</f>
        <v>0</v>
      </c>
      <c r="Q1078" s="40">
        <f>_xlfn.XLOOKUP(Tabla20[[#This Row],[COD]],TMES[COD],TMES[SFS])</f>
        <v>668.8</v>
      </c>
      <c r="R1078" s="40">
        <f>_xlfn.XLOOKUP(Tabla20[[#This Row],[COD]],TMES[COD],TMES[AFP])</f>
        <v>631.4</v>
      </c>
      <c r="S1078" s="40">
        <f>Tabla20[[#This Row],[sbruto]]-SUM(Tabla20[[#This Row],[ISR]:[AFP]])-Tabla20[[#This Row],[sneto]]</f>
        <v>1537.4500000000007</v>
      </c>
      <c r="T1078" s="40">
        <f>_xlfn.XLOOKUP(Tabla20[[#This Row],[COD]],TMES[COD],TMES[sneto])</f>
        <v>19162.349999999999</v>
      </c>
      <c r="U1078" s="28" t="str">
        <f>_xlfn.XLOOKUP(Tabla20[[#This Row],[cedula]],Tabla11[Numero Documento],Tabla11[GEN])</f>
        <v>M</v>
      </c>
      <c r="V1078" s="29" t="str">
        <f>_xlfn.XLOOKUP(Tabla20[[#This Row],[cedula]],TMODELO[Numero Documento],TMODELO[Lugar Funciones Codigo])</f>
        <v>01.83.03.04</v>
      </c>
    </row>
    <row r="1079" spans="1:22" hidden="1">
      <c r="A1079" s="38" t="s">
        <v>3052</v>
      </c>
      <c r="B1079" s="38" t="s">
        <v>11</v>
      </c>
      <c r="C1079" s="38" t="s">
        <v>3091</v>
      </c>
      <c r="D1079" s="38" t="str">
        <f>Tabla20[[#This Row],[cedula]]&amp;Tabla20[[#This Row],[ctapresup]]</f>
        <v>001088875892.1.1.1.01</v>
      </c>
      <c r="E1079" s="38" t="s">
        <v>1443</v>
      </c>
      <c r="F1079" s="38" t="str">
        <f>_xlfn.XLOOKUP(Tabla20[[#This Row],[cedula]],TMODELO[Numero Documento],TMODELO[Empleado])</f>
        <v>JOSEFINA CUELLO NATALIO</v>
      </c>
      <c r="G1079" s="38" t="str">
        <f>_xlfn.XLOOKUP(Tabla20[[#This Row],[cedula]],TMODELO[Numero Documento],TMODELO[Cargo])</f>
        <v>CONSERJE</v>
      </c>
      <c r="H1079" s="38" t="str">
        <f>_xlfn.XLOOKUP(Tabla20[[#This Row],[cedula]],TMODELO[Numero Documento],TMODELO[Lugar Funciones])</f>
        <v>DIRECCION GENERAL DE MUSEOS</v>
      </c>
      <c r="I1079" s="45" t="str">
        <f>_xlfn.XLOOKUP(Tabla20[[#This Row],[cedula]],TCARRERA[CEDULA],TCARRERA[CATEGORIA DEL SERVIDOR],"")</f>
        <v>CARRERA ADMINISTRATIVA</v>
      </c>
      <c r="J1079" s="45" t="str">
        <f>Tabla20[[#This Row],[TIPO]]</f>
        <v>FIJO</v>
      </c>
      <c r="K107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79" s="24" t="str">
        <f>IF(Tabla20[[#This Row],[CARRERA]]="CARRERA ADMINISTRATIVA",Tabla20[[#This Row],[CARRERA]],Tabla20[[#This Row],[STATUS]])</f>
        <v>CARRERA ADMINISTRATIVA</v>
      </c>
      <c r="M1079" s="35" t="str">
        <f>IF(Tabla20[[#This Row],[TIPO]]="Temporales",_xlfn.XLOOKUP(Tabla20[[#This Row],[NOMBRE Y APELLIDO]],TFECHAS[NOMBRE Y APELLIDO],TFECHAS[DESDE]),"")</f>
        <v/>
      </c>
      <c r="N1079" s="35" t="str">
        <f>IF(Tabla20[[#This Row],[TIPO]]="Temporales",_xlfn.XLOOKUP(Tabla20[[#This Row],[NOMBRE Y APELLIDO]],TFECHAS[NOMBRE Y APELLIDO],TFECHAS[HASTA]),"")</f>
        <v/>
      </c>
      <c r="O1079" s="39">
        <f>_xlfn.XLOOKUP(Tabla20[[#This Row],[COD]],TMES[COD],TMES[sbruto])</f>
        <v>22000</v>
      </c>
      <c r="P1079" s="42">
        <f>_xlfn.XLOOKUP(Tabla20[[#This Row],[COD]],TMES[COD],TMES[ISR])</f>
        <v>0</v>
      </c>
      <c r="Q1079" s="40">
        <f>_xlfn.XLOOKUP(Tabla20[[#This Row],[COD]],TMES[COD],TMES[SFS])</f>
        <v>668.8</v>
      </c>
      <c r="R1079" s="40">
        <f>_xlfn.XLOOKUP(Tabla20[[#This Row],[COD]],TMES[COD],TMES[AFP])</f>
        <v>631.4</v>
      </c>
      <c r="S1079" s="40">
        <f>Tabla20[[#This Row],[sbruto]]-SUM(Tabla20[[#This Row],[ISR]:[AFP]])-Tabla20[[#This Row],[sneto]]</f>
        <v>15901.91</v>
      </c>
      <c r="T1079" s="40">
        <f>_xlfn.XLOOKUP(Tabla20[[#This Row],[COD]],TMES[COD],TMES[sneto])</f>
        <v>4797.8900000000003</v>
      </c>
      <c r="U1079" s="28" t="str">
        <f>_xlfn.XLOOKUP(Tabla20[[#This Row],[cedula]],Tabla11[Numero Documento],Tabla11[GEN])</f>
        <v>F</v>
      </c>
      <c r="V1079" s="29" t="str">
        <f>_xlfn.XLOOKUP(Tabla20[[#This Row],[cedula]],TMODELO[Numero Documento],TMODELO[Lugar Funciones Codigo])</f>
        <v>01.83.03.04</v>
      </c>
    </row>
    <row r="1080" spans="1:22" hidden="1">
      <c r="A1080" s="38" t="s">
        <v>3052</v>
      </c>
      <c r="B1080" s="38" t="s">
        <v>11</v>
      </c>
      <c r="C1080" s="38" t="s">
        <v>3091</v>
      </c>
      <c r="D1080" s="38" t="str">
        <f>Tabla20[[#This Row],[cedula]]&amp;Tabla20[[#This Row],[ctapresup]]</f>
        <v>001000170292.1.1.1.01</v>
      </c>
      <c r="E1080" s="38" t="s">
        <v>2150</v>
      </c>
      <c r="F1080" s="38" t="str">
        <f>_xlfn.XLOOKUP(Tabla20[[#This Row],[cedula]],TMODELO[Numero Documento],TMODELO[Empleado])</f>
        <v>JUANA FRANCISCA PEREZ TAPIA</v>
      </c>
      <c r="G1080" s="38" t="str">
        <f>_xlfn.XLOOKUP(Tabla20[[#This Row],[cedula]],TMODELO[Numero Documento],TMODELO[Cargo])</f>
        <v>GUIA DE MUSEO</v>
      </c>
      <c r="H1080" s="38" t="str">
        <f>_xlfn.XLOOKUP(Tabla20[[#This Row],[cedula]],TMODELO[Numero Documento],TMODELO[Lugar Funciones])</f>
        <v>DIRECCION GENERAL DE MUSEOS</v>
      </c>
      <c r="I1080" s="45" t="str">
        <f>_xlfn.XLOOKUP(Tabla20[[#This Row],[cedula]],TCARRERA[CEDULA],TCARRERA[CATEGORIA DEL SERVIDOR],"")</f>
        <v/>
      </c>
      <c r="J1080" s="45" t="str">
        <f>Tabla20[[#This Row],[TIPO]]</f>
        <v>FIJO</v>
      </c>
      <c r="K108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0" s="24" t="str">
        <f>IF(Tabla20[[#This Row],[CARRERA]]="CARRERA ADMINISTRATIVA",Tabla20[[#This Row],[CARRERA]],Tabla20[[#This Row],[STATUS]])</f>
        <v>FIJO</v>
      </c>
      <c r="M1080" s="35" t="str">
        <f>IF(Tabla20[[#This Row],[TIPO]]="Temporales",_xlfn.XLOOKUP(Tabla20[[#This Row],[NOMBRE Y APELLIDO]],TFECHAS[NOMBRE Y APELLIDO],TFECHAS[DESDE]),"")</f>
        <v/>
      </c>
      <c r="N1080" s="35" t="str">
        <f>IF(Tabla20[[#This Row],[TIPO]]="Temporales",_xlfn.XLOOKUP(Tabla20[[#This Row],[NOMBRE Y APELLIDO]],TFECHAS[NOMBRE Y APELLIDO],TFECHAS[HASTA]),"")</f>
        <v/>
      </c>
      <c r="O1080" s="39">
        <f>_xlfn.XLOOKUP(Tabla20[[#This Row],[COD]],TMES[COD],TMES[sbruto])</f>
        <v>22000</v>
      </c>
      <c r="P1080" s="42">
        <f>_xlfn.XLOOKUP(Tabla20[[#This Row],[COD]],TMES[COD],TMES[ISR])</f>
        <v>0</v>
      </c>
      <c r="Q1080" s="40">
        <f>_xlfn.XLOOKUP(Tabla20[[#This Row],[COD]],TMES[COD],TMES[SFS])</f>
        <v>668.8</v>
      </c>
      <c r="R1080" s="40">
        <f>_xlfn.XLOOKUP(Tabla20[[#This Row],[COD]],TMES[COD],TMES[AFP])</f>
        <v>631.4</v>
      </c>
      <c r="S1080" s="40">
        <f>Tabla20[[#This Row],[sbruto]]-SUM(Tabla20[[#This Row],[ISR]:[AFP]])-Tabla20[[#This Row],[sneto]]</f>
        <v>375</v>
      </c>
      <c r="T1080" s="40">
        <f>_xlfn.XLOOKUP(Tabla20[[#This Row],[COD]],TMES[COD],TMES[sneto])</f>
        <v>20324.8</v>
      </c>
      <c r="U1080" s="28" t="str">
        <f>_xlfn.XLOOKUP(Tabla20[[#This Row],[cedula]],Tabla11[Numero Documento],Tabla11[GEN])</f>
        <v>F</v>
      </c>
      <c r="V1080" s="29" t="str">
        <f>_xlfn.XLOOKUP(Tabla20[[#This Row],[cedula]],TMODELO[Numero Documento],TMODELO[Lugar Funciones Codigo])</f>
        <v>01.83.03.04</v>
      </c>
    </row>
    <row r="1081" spans="1:22" hidden="1">
      <c r="A1081" s="38" t="s">
        <v>3052</v>
      </c>
      <c r="B1081" s="38" t="s">
        <v>11</v>
      </c>
      <c r="C1081" s="38" t="s">
        <v>3091</v>
      </c>
      <c r="D1081" s="38" t="str">
        <f>Tabla20[[#This Row],[cedula]]&amp;Tabla20[[#This Row],[ctapresup]]</f>
        <v>113000391012.1.1.1.01</v>
      </c>
      <c r="E1081" s="38" t="s">
        <v>2428</v>
      </c>
      <c r="F1081" s="38" t="str">
        <f>_xlfn.XLOOKUP(Tabla20[[#This Row],[cedula]],TMODELO[Numero Documento],TMODELO[Empleado])</f>
        <v>LAYO SALVADOR RAMIREZ</v>
      </c>
      <c r="G1081" s="38" t="str">
        <f>_xlfn.XLOOKUP(Tabla20[[#This Row],[cedula]],TMODELO[Numero Documento],TMODELO[Cargo])</f>
        <v>GUIA</v>
      </c>
      <c r="H1081" s="38" t="str">
        <f>_xlfn.XLOOKUP(Tabla20[[#This Row],[cedula]],TMODELO[Numero Documento],TMODELO[Lugar Funciones])</f>
        <v>DIRECCION GENERAL DE MUSEOS</v>
      </c>
      <c r="I1081" s="45" t="str">
        <f>_xlfn.XLOOKUP(Tabla20[[#This Row],[cedula]],TCARRERA[CEDULA],TCARRERA[CATEGORIA DEL SERVIDOR],"")</f>
        <v/>
      </c>
      <c r="J1081" s="45" t="str">
        <f>Tabla20[[#This Row],[TIPO]]</f>
        <v>FIJO</v>
      </c>
      <c r="K108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1" s="24" t="str">
        <f>IF(Tabla20[[#This Row],[CARRERA]]="CARRERA ADMINISTRATIVA",Tabla20[[#This Row],[CARRERA]],Tabla20[[#This Row],[STATUS]])</f>
        <v>FIJO</v>
      </c>
      <c r="M1081" s="35" t="str">
        <f>IF(Tabla20[[#This Row],[TIPO]]="Temporales",_xlfn.XLOOKUP(Tabla20[[#This Row],[NOMBRE Y APELLIDO]],TFECHAS[NOMBRE Y APELLIDO],TFECHAS[DESDE]),"")</f>
        <v/>
      </c>
      <c r="N1081" s="35" t="str">
        <f>IF(Tabla20[[#This Row],[TIPO]]="Temporales",_xlfn.XLOOKUP(Tabla20[[#This Row],[NOMBRE Y APELLIDO]],TFECHAS[NOMBRE Y APELLIDO],TFECHAS[HASTA]),"")</f>
        <v/>
      </c>
      <c r="O1081" s="39">
        <f>_xlfn.XLOOKUP(Tabla20[[#This Row],[COD]],TMES[COD],TMES[sbruto])</f>
        <v>22000</v>
      </c>
      <c r="P1081" s="42">
        <f>_xlfn.XLOOKUP(Tabla20[[#This Row],[COD]],TMES[COD],TMES[ISR])</f>
        <v>0</v>
      </c>
      <c r="Q1081" s="40">
        <f>_xlfn.XLOOKUP(Tabla20[[#This Row],[COD]],TMES[COD],TMES[SFS])</f>
        <v>668.8</v>
      </c>
      <c r="R1081" s="40">
        <f>_xlfn.XLOOKUP(Tabla20[[#This Row],[COD]],TMES[COD],TMES[AFP])</f>
        <v>631.4</v>
      </c>
      <c r="S1081" s="40">
        <f>Tabla20[[#This Row],[sbruto]]-SUM(Tabla20[[#This Row],[ISR]:[AFP]])-Tabla20[[#This Row],[sneto]]</f>
        <v>9460.3799999999992</v>
      </c>
      <c r="T1081" s="40">
        <f>_xlfn.XLOOKUP(Tabla20[[#This Row],[COD]],TMES[COD],TMES[sneto])</f>
        <v>11239.42</v>
      </c>
      <c r="U1081" s="28" t="str">
        <f>_xlfn.XLOOKUP(Tabla20[[#This Row],[cedula]],Tabla11[Numero Documento],Tabla11[GEN])</f>
        <v>M</v>
      </c>
      <c r="V1081" s="29" t="str">
        <f>_xlfn.XLOOKUP(Tabla20[[#This Row],[cedula]],TMODELO[Numero Documento],TMODELO[Lugar Funciones Codigo])</f>
        <v>01.83.03.04</v>
      </c>
    </row>
    <row r="1082" spans="1:22" hidden="1">
      <c r="A1082" s="38" t="s">
        <v>3052</v>
      </c>
      <c r="B1082" s="38" t="s">
        <v>11</v>
      </c>
      <c r="C1082" s="38" t="s">
        <v>3091</v>
      </c>
      <c r="D1082" s="38" t="str">
        <f>Tabla20[[#This Row],[cedula]]&amp;Tabla20[[#This Row],[ctapresup]]</f>
        <v>001107006142.1.1.1.01</v>
      </c>
      <c r="E1082" s="38" t="s">
        <v>2450</v>
      </c>
      <c r="F1082" s="38" t="str">
        <f>_xlfn.XLOOKUP(Tabla20[[#This Row],[cedula]],TMODELO[Numero Documento],TMODELO[Empleado])</f>
        <v>MARIA MAGDALENA PATIÑO DE LOS SANTOS</v>
      </c>
      <c r="G1082" s="38" t="str">
        <f>_xlfn.XLOOKUP(Tabla20[[#This Row],[cedula]],TMODELO[Numero Documento],TMODELO[Cargo])</f>
        <v>SUPERVISOR (A) MAYORDOMIA</v>
      </c>
      <c r="H1082" s="38" t="str">
        <f>_xlfn.XLOOKUP(Tabla20[[#This Row],[cedula]],TMODELO[Numero Documento],TMODELO[Lugar Funciones])</f>
        <v>DIRECCION GENERAL DE MUSEOS</v>
      </c>
      <c r="I1082" s="45" t="str">
        <f>_xlfn.XLOOKUP(Tabla20[[#This Row],[cedula]],TCARRERA[CEDULA],TCARRERA[CATEGORIA DEL SERVIDOR],"")</f>
        <v/>
      </c>
      <c r="J1082" s="45" t="str">
        <f>Tabla20[[#This Row],[TIPO]]</f>
        <v>FIJO</v>
      </c>
      <c r="K108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2" s="24" t="str">
        <f>IF(Tabla20[[#This Row],[CARRERA]]="CARRERA ADMINISTRATIVA",Tabla20[[#This Row],[CARRERA]],Tabla20[[#This Row],[STATUS]])</f>
        <v>FIJO</v>
      </c>
      <c r="M1082" s="35" t="str">
        <f>IF(Tabla20[[#This Row],[TIPO]]="Temporales",_xlfn.XLOOKUP(Tabla20[[#This Row],[NOMBRE Y APELLIDO]],TFECHAS[NOMBRE Y APELLIDO],TFECHAS[DESDE]),"")</f>
        <v/>
      </c>
      <c r="N1082" s="35" t="str">
        <f>IF(Tabla20[[#This Row],[TIPO]]="Temporales",_xlfn.XLOOKUP(Tabla20[[#This Row],[NOMBRE Y APELLIDO]],TFECHAS[NOMBRE Y APELLIDO],TFECHAS[HASTA]),"")</f>
        <v/>
      </c>
      <c r="O1082" s="39">
        <f>_xlfn.XLOOKUP(Tabla20[[#This Row],[COD]],TMES[COD],TMES[sbruto])</f>
        <v>22000</v>
      </c>
      <c r="P1082" s="42">
        <f>_xlfn.XLOOKUP(Tabla20[[#This Row],[COD]],TMES[COD],TMES[ISR])</f>
        <v>0</v>
      </c>
      <c r="Q1082" s="40">
        <f>_xlfn.XLOOKUP(Tabla20[[#This Row],[COD]],TMES[COD],TMES[SFS])</f>
        <v>668.8</v>
      </c>
      <c r="R1082" s="40">
        <f>_xlfn.XLOOKUP(Tabla20[[#This Row],[COD]],TMES[COD],TMES[AFP])</f>
        <v>631.4</v>
      </c>
      <c r="S1082" s="40">
        <f>Tabla20[[#This Row],[sbruto]]-SUM(Tabla20[[#This Row],[ISR]:[AFP]])-Tabla20[[#This Row],[sneto]]</f>
        <v>25</v>
      </c>
      <c r="T1082" s="40">
        <f>_xlfn.XLOOKUP(Tabla20[[#This Row],[COD]],TMES[COD],TMES[sneto])</f>
        <v>20674.8</v>
      </c>
      <c r="U1082" s="28" t="str">
        <f>_xlfn.XLOOKUP(Tabla20[[#This Row],[cedula]],Tabla11[Numero Documento],Tabla11[GEN])</f>
        <v>F</v>
      </c>
      <c r="V1082" s="29" t="str">
        <f>_xlfn.XLOOKUP(Tabla20[[#This Row],[cedula]],TMODELO[Numero Documento],TMODELO[Lugar Funciones Codigo])</f>
        <v>01.83.03.04</v>
      </c>
    </row>
    <row r="1083" spans="1:22" hidden="1">
      <c r="A1083" s="38" t="s">
        <v>3052</v>
      </c>
      <c r="B1083" s="38" t="s">
        <v>11</v>
      </c>
      <c r="C1083" s="38" t="s">
        <v>3091</v>
      </c>
      <c r="D1083" s="38" t="str">
        <f>Tabla20[[#This Row],[cedula]]&amp;Tabla20[[#This Row],[ctapresup]]</f>
        <v>001029203602.1.1.1.01</v>
      </c>
      <c r="E1083" s="38" t="s">
        <v>2189</v>
      </c>
      <c r="F1083" s="38" t="str">
        <f>_xlfn.XLOOKUP(Tabla20[[#This Row],[cedula]],TMODELO[Numero Documento],TMODELO[Empleado])</f>
        <v>MERCEDES FIGUEROA</v>
      </c>
      <c r="G1083" s="38" t="str">
        <f>_xlfn.XLOOKUP(Tabla20[[#This Row],[cedula]],TMODELO[Numero Documento],TMODELO[Cargo])</f>
        <v>CONSERJE</v>
      </c>
      <c r="H1083" s="38" t="str">
        <f>_xlfn.XLOOKUP(Tabla20[[#This Row],[cedula]],TMODELO[Numero Documento],TMODELO[Lugar Funciones])</f>
        <v>DIRECCION GENERAL DE MUSEOS</v>
      </c>
      <c r="I1083" s="45" t="str">
        <f>_xlfn.XLOOKUP(Tabla20[[#This Row],[cedula]],TCARRERA[CEDULA],TCARRERA[CATEGORIA DEL SERVIDOR],"")</f>
        <v/>
      </c>
      <c r="J1083" s="45" t="str">
        <f>Tabla20[[#This Row],[TIPO]]</f>
        <v>FIJO</v>
      </c>
      <c r="K108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83" s="24" t="str">
        <f>IF(Tabla20[[#This Row],[CARRERA]]="CARRERA ADMINISTRATIVA",Tabla20[[#This Row],[CARRERA]],Tabla20[[#This Row],[STATUS]])</f>
        <v>ESTATUTO SIMPLIFICADO</v>
      </c>
      <c r="M1083" s="35" t="str">
        <f>IF(Tabla20[[#This Row],[TIPO]]="Temporales",_xlfn.XLOOKUP(Tabla20[[#This Row],[NOMBRE Y APELLIDO]],TFECHAS[NOMBRE Y APELLIDO],TFECHAS[DESDE]),"")</f>
        <v/>
      </c>
      <c r="N1083" s="35" t="str">
        <f>IF(Tabla20[[#This Row],[TIPO]]="Temporales",_xlfn.XLOOKUP(Tabla20[[#This Row],[NOMBRE Y APELLIDO]],TFECHAS[NOMBRE Y APELLIDO],TFECHAS[HASTA]),"")</f>
        <v/>
      </c>
      <c r="O1083" s="39">
        <f>_xlfn.XLOOKUP(Tabla20[[#This Row],[COD]],TMES[COD],TMES[sbruto])</f>
        <v>22000</v>
      </c>
      <c r="P1083" s="40">
        <f>_xlfn.XLOOKUP(Tabla20[[#This Row],[COD]],TMES[COD],TMES[ISR])</f>
        <v>0</v>
      </c>
      <c r="Q1083" s="40">
        <f>_xlfn.XLOOKUP(Tabla20[[#This Row],[COD]],TMES[COD],TMES[SFS])</f>
        <v>668.8</v>
      </c>
      <c r="R1083" s="40">
        <f>_xlfn.XLOOKUP(Tabla20[[#This Row],[COD]],TMES[COD],TMES[AFP])</f>
        <v>631.4</v>
      </c>
      <c r="S1083" s="40">
        <f>Tabla20[[#This Row],[sbruto]]-SUM(Tabla20[[#This Row],[ISR]:[AFP]])-Tabla20[[#This Row],[sneto]]</f>
        <v>8813.0099999999984</v>
      </c>
      <c r="T1083" s="40">
        <f>_xlfn.XLOOKUP(Tabla20[[#This Row],[COD]],TMES[COD],TMES[sneto])</f>
        <v>11886.79</v>
      </c>
      <c r="U1083" s="28" t="str">
        <f>_xlfn.XLOOKUP(Tabla20[[#This Row],[cedula]],Tabla11[Numero Documento],Tabla11[GEN])</f>
        <v>F</v>
      </c>
      <c r="V1083" s="29" t="str">
        <f>_xlfn.XLOOKUP(Tabla20[[#This Row],[cedula]],TMODELO[Numero Documento],TMODELO[Lugar Funciones Codigo])</f>
        <v>01.83.03.04</v>
      </c>
    </row>
    <row r="1084" spans="1:22" hidden="1">
      <c r="A1084" s="38" t="s">
        <v>3052</v>
      </c>
      <c r="B1084" s="38" t="s">
        <v>11</v>
      </c>
      <c r="C1084" s="38" t="s">
        <v>3091</v>
      </c>
      <c r="D1084" s="38" t="str">
        <f>Tabla20[[#This Row],[cedula]]&amp;Tabla20[[#This Row],[ctapresup]]</f>
        <v>001132731632.1.1.1.01</v>
      </c>
      <c r="E1084" s="38" t="s">
        <v>1470</v>
      </c>
      <c r="F1084" s="38" t="str">
        <f>_xlfn.XLOOKUP(Tabla20[[#This Row],[cedula]],TMODELO[Numero Documento],TMODELO[Empleado])</f>
        <v>MERCEDES JUDITH PEREZ PEREZ</v>
      </c>
      <c r="G1084" s="38" t="str">
        <f>_xlfn.XLOOKUP(Tabla20[[#This Row],[cedula]],TMODELO[Numero Documento],TMODELO[Cargo])</f>
        <v>AUXILIAR DE SALAS</v>
      </c>
      <c r="H1084" s="38" t="str">
        <f>_xlfn.XLOOKUP(Tabla20[[#This Row],[cedula]],TMODELO[Numero Documento],TMODELO[Lugar Funciones])</f>
        <v>DIRECCION GENERAL DE MUSEOS</v>
      </c>
      <c r="I1084" s="45" t="str">
        <f>_xlfn.XLOOKUP(Tabla20[[#This Row],[cedula]],TCARRERA[CEDULA],TCARRERA[CATEGORIA DEL SERVIDOR],"")</f>
        <v>CARRERA ADMINISTRATIVA</v>
      </c>
      <c r="J1084" s="45" t="str">
        <f>Tabla20[[#This Row],[TIPO]]</f>
        <v>FIJO</v>
      </c>
      <c r="K1084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084" s="24" t="str">
        <f>IF(Tabla20[[#This Row],[CARRERA]]="CARRERA ADMINISTRATIVA",Tabla20[[#This Row],[CARRERA]],Tabla20[[#This Row],[STATUS]])</f>
        <v>CARRERA ADMINISTRATIVA</v>
      </c>
      <c r="M1084" s="35" t="str">
        <f>IF(Tabla20[[#This Row],[TIPO]]="Temporales",_xlfn.XLOOKUP(Tabla20[[#This Row],[NOMBRE Y APELLIDO]],TFECHAS[NOMBRE Y APELLIDO],TFECHAS[DESDE]),"")</f>
        <v/>
      </c>
      <c r="N1084" s="35" t="str">
        <f>IF(Tabla20[[#This Row],[TIPO]]="Temporales",_xlfn.XLOOKUP(Tabla20[[#This Row],[NOMBRE Y APELLIDO]],TFECHAS[NOMBRE Y APELLIDO],TFECHAS[HASTA]),"")</f>
        <v/>
      </c>
      <c r="O1084" s="39">
        <f>_xlfn.XLOOKUP(Tabla20[[#This Row],[COD]],TMES[COD],TMES[sbruto])</f>
        <v>22000</v>
      </c>
      <c r="P1084" s="41">
        <f>_xlfn.XLOOKUP(Tabla20[[#This Row],[COD]],TMES[COD],TMES[ISR])</f>
        <v>0</v>
      </c>
      <c r="Q1084" s="40">
        <f>_xlfn.XLOOKUP(Tabla20[[#This Row],[COD]],TMES[COD],TMES[SFS])</f>
        <v>668.8</v>
      </c>
      <c r="R1084" s="40">
        <f>_xlfn.XLOOKUP(Tabla20[[#This Row],[COD]],TMES[COD],TMES[AFP])</f>
        <v>631.4</v>
      </c>
      <c r="S1084" s="40">
        <f>Tabla20[[#This Row],[sbruto]]-SUM(Tabla20[[#This Row],[ISR]:[AFP]])-Tabla20[[#This Row],[sneto]]</f>
        <v>4402.1499999999996</v>
      </c>
      <c r="T1084" s="40">
        <f>_xlfn.XLOOKUP(Tabla20[[#This Row],[COD]],TMES[COD],TMES[sneto])</f>
        <v>16297.65</v>
      </c>
      <c r="U1084" s="28" t="str">
        <f>_xlfn.XLOOKUP(Tabla20[[#This Row],[cedula]],Tabla11[Numero Documento],Tabla11[GEN])</f>
        <v>F</v>
      </c>
      <c r="V1084" s="29" t="str">
        <f>_xlfn.XLOOKUP(Tabla20[[#This Row],[cedula]],TMODELO[Numero Documento],TMODELO[Lugar Funciones Codigo])</f>
        <v>01.83.03.04</v>
      </c>
    </row>
    <row r="1085" spans="1:22" hidden="1">
      <c r="A1085" s="38" t="s">
        <v>3052</v>
      </c>
      <c r="B1085" s="38" t="s">
        <v>11</v>
      </c>
      <c r="C1085" s="38" t="s">
        <v>3091</v>
      </c>
      <c r="D1085" s="38" t="str">
        <f>Tabla20[[#This Row],[cedula]]&amp;Tabla20[[#This Row],[ctapresup]]</f>
        <v>001030257712.1.1.1.01</v>
      </c>
      <c r="E1085" s="38" t="s">
        <v>1472</v>
      </c>
      <c r="F1085" s="38" t="str">
        <f>_xlfn.XLOOKUP(Tabla20[[#This Row],[cedula]],TMODELO[Numero Documento],TMODELO[Empleado])</f>
        <v>MIGUEL ANTONIO HERNANDEZ</v>
      </c>
      <c r="G1085" s="38" t="str">
        <f>_xlfn.XLOOKUP(Tabla20[[#This Row],[cedula]],TMODELO[Numero Documento],TMODELO[Cargo])</f>
        <v>MENSAJERO</v>
      </c>
      <c r="H1085" s="38" t="str">
        <f>_xlfn.XLOOKUP(Tabla20[[#This Row],[cedula]],TMODELO[Numero Documento],TMODELO[Lugar Funciones])</f>
        <v>DIRECCION GENERAL DE MUSEOS</v>
      </c>
      <c r="I1085" s="45" t="str">
        <f>_xlfn.XLOOKUP(Tabla20[[#This Row],[cedula]],TCARRERA[CEDULA],TCARRERA[CATEGORIA DEL SERVIDOR],"")</f>
        <v>CARRERA ADMINISTRATIVA</v>
      </c>
      <c r="J1085" s="45" t="str">
        <f>Tabla20[[#This Row],[TIPO]]</f>
        <v>FIJO</v>
      </c>
      <c r="K108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5" s="24" t="str">
        <f>IF(Tabla20[[#This Row],[CARRERA]]="CARRERA ADMINISTRATIVA",Tabla20[[#This Row],[CARRERA]],Tabla20[[#This Row],[STATUS]])</f>
        <v>CARRERA ADMINISTRATIVA</v>
      </c>
      <c r="M1085" s="35" t="str">
        <f>IF(Tabla20[[#This Row],[TIPO]]="Temporales",_xlfn.XLOOKUP(Tabla20[[#This Row],[NOMBRE Y APELLIDO]],TFECHAS[NOMBRE Y APELLIDO],TFECHAS[DESDE]),"")</f>
        <v/>
      </c>
      <c r="N1085" s="35" t="str">
        <f>IF(Tabla20[[#This Row],[TIPO]]="Temporales",_xlfn.XLOOKUP(Tabla20[[#This Row],[NOMBRE Y APELLIDO]],TFECHAS[NOMBRE Y APELLIDO],TFECHAS[HASTA]),"")</f>
        <v/>
      </c>
      <c r="O1085" s="39">
        <f>_xlfn.XLOOKUP(Tabla20[[#This Row],[COD]],TMES[COD],TMES[sbruto])</f>
        <v>22000</v>
      </c>
      <c r="P1085" s="42">
        <f>_xlfn.XLOOKUP(Tabla20[[#This Row],[COD]],TMES[COD],TMES[ISR])</f>
        <v>0</v>
      </c>
      <c r="Q1085" s="40">
        <f>_xlfn.XLOOKUP(Tabla20[[#This Row],[COD]],TMES[COD],TMES[SFS])</f>
        <v>668.8</v>
      </c>
      <c r="R1085" s="40">
        <f>_xlfn.XLOOKUP(Tabla20[[#This Row],[COD]],TMES[COD],TMES[AFP])</f>
        <v>631.4</v>
      </c>
      <c r="S1085" s="40">
        <f>Tabla20[[#This Row],[sbruto]]-SUM(Tabla20[[#This Row],[ISR]:[AFP]])-Tabla20[[#This Row],[sneto]]</f>
        <v>2668.4500000000007</v>
      </c>
      <c r="T1085" s="40">
        <f>_xlfn.XLOOKUP(Tabla20[[#This Row],[COD]],TMES[COD],TMES[sneto])</f>
        <v>18031.349999999999</v>
      </c>
      <c r="U1085" s="28" t="str">
        <f>_xlfn.XLOOKUP(Tabla20[[#This Row],[cedula]],Tabla11[Numero Documento],Tabla11[GEN])</f>
        <v>M</v>
      </c>
      <c r="V1085" s="29" t="str">
        <f>_xlfn.XLOOKUP(Tabla20[[#This Row],[cedula]],TMODELO[Numero Documento],TMODELO[Lugar Funciones Codigo])</f>
        <v>01.83.03.04</v>
      </c>
    </row>
    <row r="1086" spans="1:22" hidden="1">
      <c r="A1086" s="38" t="s">
        <v>3052</v>
      </c>
      <c r="B1086" s="38" t="s">
        <v>11</v>
      </c>
      <c r="C1086" s="38" t="s">
        <v>3091</v>
      </c>
      <c r="D1086" s="38" t="str">
        <f>Tabla20[[#This Row],[cedula]]&amp;Tabla20[[#This Row],[ctapresup]]</f>
        <v>001112898722.1.1.1.01</v>
      </c>
      <c r="E1086" s="38" t="s">
        <v>1478</v>
      </c>
      <c r="F1086" s="38" t="str">
        <f>_xlfn.XLOOKUP(Tabla20[[#This Row],[cedula]],TMODELO[Numero Documento],TMODELO[Empleado])</f>
        <v>NIURKA MERCEDES MADERA FLORES</v>
      </c>
      <c r="G1086" s="38" t="str">
        <f>_xlfn.XLOOKUP(Tabla20[[#This Row],[cedula]],TMODELO[Numero Documento],TMODELO[Cargo])</f>
        <v>RECEPCIONISTA</v>
      </c>
      <c r="H1086" s="38" t="str">
        <f>_xlfn.XLOOKUP(Tabla20[[#This Row],[cedula]],TMODELO[Numero Documento],TMODELO[Lugar Funciones])</f>
        <v>DIRECCION GENERAL DE MUSEOS</v>
      </c>
      <c r="I1086" s="45" t="str">
        <f>_xlfn.XLOOKUP(Tabla20[[#This Row],[cedula]],TCARRERA[CEDULA],TCARRERA[CATEGORIA DEL SERVIDOR],"")</f>
        <v>CARRERA ADMINISTRATIVA</v>
      </c>
      <c r="J1086" s="45" t="str">
        <f>Tabla20[[#This Row],[TIPO]]</f>
        <v>FIJO</v>
      </c>
      <c r="K108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6" s="24" t="str">
        <f>IF(Tabla20[[#This Row],[CARRERA]]="CARRERA ADMINISTRATIVA",Tabla20[[#This Row],[CARRERA]],Tabla20[[#This Row],[STATUS]])</f>
        <v>CARRERA ADMINISTRATIVA</v>
      </c>
      <c r="M1086" s="35" t="str">
        <f>IF(Tabla20[[#This Row],[TIPO]]="Temporales",_xlfn.XLOOKUP(Tabla20[[#This Row],[NOMBRE Y APELLIDO]],TFECHAS[NOMBRE Y APELLIDO],TFECHAS[DESDE]),"")</f>
        <v/>
      </c>
      <c r="N1086" s="35" t="str">
        <f>IF(Tabla20[[#This Row],[TIPO]]="Temporales",_xlfn.XLOOKUP(Tabla20[[#This Row],[NOMBRE Y APELLIDO]],TFECHAS[NOMBRE Y APELLIDO],TFECHAS[HASTA]),"")</f>
        <v/>
      </c>
      <c r="O1086" s="39">
        <f>_xlfn.XLOOKUP(Tabla20[[#This Row],[COD]],TMES[COD],TMES[sbruto])</f>
        <v>22000</v>
      </c>
      <c r="P1086" s="41">
        <f>_xlfn.XLOOKUP(Tabla20[[#This Row],[COD]],TMES[COD],TMES[ISR])</f>
        <v>0</v>
      </c>
      <c r="Q1086" s="40">
        <f>_xlfn.XLOOKUP(Tabla20[[#This Row],[COD]],TMES[COD],TMES[SFS])</f>
        <v>668.8</v>
      </c>
      <c r="R1086" s="40">
        <f>_xlfn.XLOOKUP(Tabla20[[#This Row],[COD]],TMES[COD],TMES[AFP])</f>
        <v>631.4</v>
      </c>
      <c r="S1086" s="40">
        <f>Tabla20[[#This Row],[sbruto]]-SUM(Tabla20[[#This Row],[ISR]:[AFP]])-Tabla20[[#This Row],[sneto]]</f>
        <v>17142.059999999998</v>
      </c>
      <c r="T1086" s="40">
        <f>_xlfn.XLOOKUP(Tabla20[[#This Row],[COD]],TMES[COD],TMES[sneto])</f>
        <v>3557.74</v>
      </c>
      <c r="U1086" s="28" t="str">
        <f>_xlfn.XLOOKUP(Tabla20[[#This Row],[cedula]],Tabla11[Numero Documento],Tabla11[GEN])</f>
        <v>F</v>
      </c>
      <c r="V1086" s="29" t="str">
        <f>_xlfn.XLOOKUP(Tabla20[[#This Row],[cedula]],TMODELO[Numero Documento],TMODELO[Lugar Funciones Codigo])</f>
        <v>01.83.03.04</v>
      </c>
    </row>
    <row r="1087" spans="1:22" hidden="1">
      <c r="A1087" s="38" t="s">
        <v>3052</v>
      </c>
      <c r="B1087" s="38" t="s">
        <v>11</v>
      </c>
      <c r="C1087" s="38" t="s">
        <v>3091</v>
      </c>
      <c r="D1087" s="38" t="str">
        <f>Tabla20[[#This Row],[cedula]]&amp;Tabla20[[#This Row],[ctapresup]]</f>
        <v>001003474002.1.1.1.01</v>
      </c>
      <c r="E1087" s="38" t="s">
        <v>1485</v>
      </c>
      <c r="F1087" s="38" t="str">
        <f>_xlfn.XLOOKUP(Tabla20[[#This Row],[cedula]],TMODELO[Numero Documento],TMODELO[Empleado])</f>
        <v>PROVIDENCIA ANTONIA BRACHE ROSARIO</v>
      </c>
      <c r="G1087" s="38" t="str">
        <f>_xlfn.XLOOKUP(Tabla20[[#This Row],[cedula]],TMODELO[Numero Documento],TMODELO[Cargo])</f>
        <v>BOLETERA</v>
      </c>
      <c r="H1087" s="38" t="str">
        <f>_xlfn.XLOOKUP(Tabla20[[#This Row],[cedula]],TMODELO[Numero Documento],TMODELO[Lugar Funciones])</f>
        <v>DIRECCION GENERAL DE MUSEOS</v>
      </c>
      <c r="I1087" s="45" t="str">
        <f>_xlfn.XLOOKUP(Tabla20[[#This Row],[cedula]],TCARRERA[CEDULA],TCARRERA[CATEGORIA DEL SERVIDOR],"")</f>
        <v>CARRERA ADMINISTRATIVA</v>
      </c>
      <c r="J1087" s="45" t="str">
        <f>Tabla20[[#This Row],[TIPO]]</f>
        <v>FIJO</v>
      </c>
      <c r="K108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7" s="24" t="str">
        <f>IF(Tabla20[[#This Row],[CARRERA]]="CARRERA ADMINISTRATIVA",Tabla20[[#This Row],[CARRERA]],Tabla20[[#This Row],[STATUS]])</f>
        <v>CARRERA ADMINISTRATIVA</v>
      </c>
      <c r="M1087" s="35" t="str">
        <f>IF(Tabla20[[#This Row],[TIPO]]="Temporales",_xlfn.XLOOKUP(Tabla20[[#This Row],[NOMBRE Y APELLIDO]],TFECHAS[NOMBRE Y APELLIDO],TFECHAS[DESDE]),"")</f>
        <v/>
      </c>
      <c r="N1087" s="35" t="str">
        <f>IF(Tabla20[[#This Row],[TIPO]]="Temporales",_xlfn.XLOOKUP(Tabla20[[#This Row],[NOMBRE Y APELLIDO]],TFECHAS[NOMBRE Y APELLIDO],TFECHAS[HASTA]),"")</f>
        <v/>
      </c>
      <c r="O1087" s="39">
        <f>_xlfn.XLOOKUP(Tabla20[[#This Row],[COD]],TMES[COD],TMES[sbruto])</f>
        <v>22000</v>
      </c>
      <c r="P1087" s="44">
        <f>_xlfn.XLOOKUP(Tabla20[[#This Row],[COD]],TMES[COD],TMES[ISR])</f>
        <v>0</v>
      </c>
      <c r="Q1087" s="40">
        <f>_xlfn.XLOOKUP(Tabla20[[#This Row],[COD]],TMES[COD],TMES[SFS])</f>
        <v>668.8</v>
      </c>
      <c r="R1087" s="40">
        <f>_xlfn.XLOOKUP(Tabla20[[#This Row],[COD]],TMES[COD],TMES[AFP])</f>
        <v>631.4</v>
      </c>
      <c r="S1087" s="40">
        <f>Tabla20[[#This Row],[sbruto]]-SUM(Tabla20[[#This Row],[ISR]:[AFP]])-Tabla20[[#This Row],[sneto]]</f>
        <v>75</v>
      </c>
      <c r="T1087" s="40">
        <f>_xlfn.XLOOKUP(Tabla20[[#This Row],[COD]],TMES[COD],TMES[sneto])</f>
        <v>20624.8</v>
      </c>
      <c r="U1087" s="28" t="str">
        <f>_xlfn.XLOOKUP(Tabla20[[#This Row],[cedula]],Tabla11[Numero Documento],Tabla11[GEN])</f>
        <v>F</v>
      </c>
      <c r="V1087" s="29" t="str">
        <f>_xlfn.XLOOKUP(Tabla20[[#This Row],[cedula]],TMODELO[Numero Documento],TMODELO[Lugar Funciones Codigo])</f>
        <v>01.83.03.04</v>
      </c>
    </row>
    <row r="1088" spans="1:22" hidden="1">
      <c r="A1088" s="38" t="s">
        <v>3052</v>
      </c>
      <c r="B1088" s="38" t="s">
        <v>11</v>
      </c>
      <c r="C1088" s="38" t="s">
        <v>3091</v>
      </c>
      <c r="D1088" s="38" t="str">
        <f>Tabla20[[#This Row],[cedula]]&amp;Tabla20[[#This Row],[ctapresup]]</f>
        <v>008001688172.1.1.1.01</v>
      </c>
      <c r="E1088" s="38" t="s">
        <v>2511</v>
      </c>
      <c r="F1088" s="38" t="str">
        <f>_xlfn.XLOOKUP(Tabla20[[#This Row],[cedula]],TMODELO[Numero Documento],TMODELO[Empleado])</f>
        <v>TOMAS FELIZ LORA</v>
      </c>
      <c r="G1088" s="38" t="str">
        <f>_xlfn.XLOOKUP(Tabla20[[#This Row],[cedula]],TMODELO[Numero Documento],TMODELO[Cargo])</f>
        <v>VIGILANTE DE SALA</v>
      </c>
      <c r="H1088" s="38" t="str">
        <f>_xlfn.XLOOKUP(Tabla20[[#This Row],[cedula]],TMODELO[Numero Documento],TMODELO[Lugar Funciones])</f>
        <v>DIRECCION GENERAL DE MUSEOS</v>
      </c>
      <c r="I1088" s="45" t="str">
        <f>_xlfn.XLOOKUP(Tabla20[[#This Row],[cedula]],TCARRERA[CEDULA],TCARRERA[CATEGORIA DEL SERVIDOR],"")</f>
        <v/>
      </c>
      <c r="J1088" s="45" t="str">
        <f>Tabla20[[#This Row],[TIPO]]</f>
        <v>FIJO</v>
      </c>
      <c r="K108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8" s="24" t="str">
        <f>IF(Tabla20[[#This Row],[CARRERA]]="CARRERA ADMINISTRATIVA",Tabla20[[#This Row],[CARRERA]],Tabla20[[#This Row],[STATUS]])</f>
        <v>FIJO</v>
      </c>
      <c r="M1088" s="35" t="str">
        <f>IF(Tabla20[[#This Row],[TIPO]]="Temporales",_xlfn.XLOOKUP(Tabla20[[#This Row],[NOMBRE Y APELLIDO]],TFECHAS[NOMBRE Y APELLIDO],TFECHAS[DESDE]),"")</f>
        <v/>
      </c>
      <c r="N1088" s="35" t="str">
        <f>IF(Tabla20[[#This Row],[TIPO]]="Temporales",_xlfn.XLOOKUP(Tabla20[[#This Row],[NOMBRE Y APELLIDO]],TFECHAS[NOMBRE Y APELLIDO],TFECHAS[HASTA]),"")</f>
        <v/>
      </c>
      <c r="O1088" s="39">
        <f>_xlfn.XLOOKUP(Tabla20[[#This Row],[COD]],TMES[COD],TMES[sbruto])</f>
        <v>22000</v>
      </c>
      <c r="P1088" s="44">
        <f>_xlfn.XLOOKUP(Tabla20[[#This Row],[COD]],TMES[COD],TMES[ISR])</f>
        <v>0</v>
      </c>
      <c r="Q1088" s="40">
        <f>_xlfn.XLOOKUP(Tabla20[[#This Row],[COD]],TMES[COD],TMES[SFS])</f>
        <v>668.8</v>
      </c>
      <c r="R1088" s="40">
        <f>_xlfn.XLOOKUP(Tabla20[[#This Row],[COD]],TMES[COD],TMES[AFP])</f>
        <v>631.4</v>
      </c>
      <c r="S1088" s="40">
        <f>Tabla20[[#This Row],[sbruto]]-SUM(Tabla20[[#This Row],[ISR]:[AFP]])-Tabla20[[#This Row],[sneto]]</f>
        <v>125</v>
      </c>
      <c r="T1088" s="40">
        <f>_xlfn.XLOOKUP(Tabla20[[#This Row],[COD]],TMES[COD],TMES[sneto])</f>
        <v>20574.8</v>
      </c>
      <c r="U1088" s="28" t="str">
        <f>_xlfn.XLOOKUP(Tabla20[[#This Row],[cedula]],Tabla11[Numero Documento],Tabla11[GEN])</f>
        <v>M</v>
      </c>
      <c r="V1088" s="29" t="str">
        <f>_xlfn.XLOOKUP(Tabla20[[#This Row],[cedula]],TMODELO[Numero Documento],TMODELO[Lugar Funciones Codigo])</f>
        <v>01.83.03.04</v>
      </c>
    </row>
    <row r="1089" spans="1:22" hidden="1">
      <c r="A1089" s="38" t="s">
        <v>3052</v>
      </c>
      <c r="B1089" s="38" t="s">
        <v>11</v>
      </c>
      <c r="C1089" s="38" t="s">
        <v>3091</v>
      </c>
      <c r="D1089" s="38" t="str">
        <f>Tabla20[[#This Row],[cedula]]&amp;Tabla20[[#This Row],[ctapresup]]</f>
        <v>402242187642.1.1.1.01</v>
      </c>
      <c r="E1089" s="38" t="s">
        <v>2521</v>
      </c>
      <c r="F1089" s="38" t="str">
        <f>_xlfn.XLOOKUP(Tabla20[[#This Row],[cedula]],TMODELO[Numero Documento],TMODELO[Empleado])</f>
        <v>YAMILKA CASTRO PEREZ</v>
      </c>
      <c r="G1089" s="38" t="str">
        <f>_xlfn.XLOOKUP(Tabla20[[#This Row],[cedula]],TMODELO[Numero Documento],TMODELO[Cargo])</f>
        <v>GUIA</v>
      </c>
      <c r="H1089" s="38" t="str">
        <f>_xlfn.XLOOKUP(Tabla20[[#This Row],[cedula]],TMODELO[Numero Documento],TMODELO[Lugar Funciones])</f>
        <v>DIRECCION GENERAL DE MUSEOS</v>
      </c>
      <c r="I1089" s="45" t="str">
        <f>_xlfn.XLOOKUP(Tabla20[[#This Row],[cedula]],TCARRERA[CEDULA],TCARRERA[CATEGORIA DEL SERVIDOR],"")</f>
        <v/>
      </c>
      <c r="J1089" s="45" t="str">
        <f>Tabla20[[#This Row],[TIPO]]</f>
        <v>FIJO</v>
      </c>
      <c r="K108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9" s="24" t="str">
        <f>IF(Tabla20[[#This Row],[CARRERA]]="CARRERA ADMINISTRATIVA",Tabla20[[#This Row],[CARRERA]],Tabla20[[#This Row],[STATUS]])</f>
        <v>FIJO</v>
      </c>
      <c r="M1089" s="35" t="str">
        <f>IF(Tabla20[[#This Row],[TIPO]]="Temporales",_xlfn.XLOOKUP(Tabla20[[#This Row],[NOMBRE Y APELLIDO]],TFECHAS[NOMBRE Y APELLIDO],TFECHAS[DESDE]),"")</f>
        <v/>
      </c>
      <c r="N1089" s="35" t="str">
        <f>IF(Tabla20[[#This Row],[TIPO]]="Temporales",_xlfn.XLOOKUP(Tabla20[[#This Row],[NOMBRE Y APELLIDO]],TFECHAS[NOMBRE Y APELLIDO],TFECHAS[HASTA]),"")</f>
        <v/>
      </c>
      <c r="O1089" s="39">
        <f>_xlfn.XLOOKUP(Tabla20[[#This Row],[COD]],TMES[COD],TMES[sbruto])</f>
        <v>22000</v>
      </c>
      <c r="P1089" s="40">
        <f>_xlfn.XLOOKUP(Tabla20[[#This Row],[COD]],TMES[COD],TMES[ISR])</f>
        <v>0</v>
      </c>
      <c r="Q1089" s="40">
        <f>_xlfn.XLOOKUP(Tabla20[[#This Row],[COD]],TMES[COD],TMES[SFS])</f>
        <v>668.8</v>
      </c>
      <c r="R1089" s="40">
        <f>_xlfn.XLOOKUP(Tabla20[[#This Row],[COD]],TMES[COD],TMES[AFP])</f>
        <v>631.4</v>
      </c>
      <c r="S1089" s="40">
        <f>Tabla20[[#This Row],[sbruto]]-SUM(Tabla20[[#This Row],[ISR]:[AFP]])-Tabla20[[#This Row],[sneto]]</f>
        <v>25</v>
      </c>
      <c r="T1089" s="40">
        <f>_xlfn.XLOOKUP(Tabla20[[#This Row],[COD]],TMES[COD],TMES[sneto])</f>
        <v>20674.8</v>
      </c>
      <c r="U1089" s="28" t="str">
        <f>_xlfn.XLOOKUP(Tabla20[[#This Row],[cedula]],Tabla11[Numero Documento],Tabla11[GEN])</f>
        <v>F</v>
      </c>
      <c r="V1089" s="29" t="str">
        <f>_xlfn.XLOOKUP(Tabla20[[#This Row],[cedula]],TMODELO[Numero Documento],TMODELO[Lugar Funciones Codigo])</f>
        <v>01.83.03.04</v>
      </c>
    </row>
    <row r="1090" spans="1:22" hidden="1">
      <c r="A1090" s="38" t="s">
        <v>3052</v>
      </c>
      <c r="B1090" s="38" t="s">
        <v>11</v>
      </c>
      <c r="C1090" s="38" t="s">
        <v>3091</v>
      </c>
      <c r="D1090" s="38" t="str">
        <f>Tabla20[[#This Row],[cedula]]&amp;Tabla20[[#This Row],[ctapresup]]</f>
        <v>001190885652.1.1.1.01</v>
      </c>
      <c r="E1090" s="38" t="s">
        <v>2531</v>
      </c>
      <c r="F1090" s="38" t="str">
        <f>_xlfn.XLOOKUP(Tabla20[[#This Row],[cedula]],TMODELO[Numero Documento],TMODELO[Empleado])</f>
        <v>JOHAIRO DE JESUS MORILLO PERDOMO</v>
      </c>
      <c r="G1090" s="38" t="str">
        <f>_xlfn.XLOOKUP(Tabla20[[#This Row],[cedula]],TMODELO[Numero Documento],TMODELO[Cargo])</f>
        <v>VIGILANTE DE SALA</v>
      </c>
      <c r="H1090" s="38" t="str">
        <f>_xlfn.XLOOKUP(Tabla20[[#This Row],[cedula]],TMODELO[Numero Documento],TMODELO[Lugar Funciones])</f>
        <v>DIRECCION GENERAL DE MUSEOS</v>
      </c>
      <c r="I1090" s="45" t="str">
        <f>_xlfn.XLOOKUP(Tabla20[[#This Row],[cedula]],TCARRERA[CEDULA],TCARRERA[CATEGORIA DEL SERVIDOR],"")</f>
        <v/>
      </c>
      <c r="J1090" s="45" t="str">
        <f>Tabla20[[#This Row],[TIPO]]</f>
        <v>FIJO</v>
      </c>
      <c r="K109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0" s="24" t="str">
        <f>IF(Tabla20[[#This Row],[CARRERA]]="CARRERA ADMINISTRATIVA",Tabla20[[#This Row],[CARRERA]],Tabla20[[#This Row],[STATUS]])</f>
        <v>FIJO</v>
      </c>
      <c r="M1090" s="35" t="str">
        <f>IF(Tabla20[[#This Row],[TIPO]]="Temporales",_xlfn.XLOOKUP(Tabla20[[#This Row],[NOMBRE Y APELLIDO]],TFECHAS[NOMBRE Y APELLIDO],TFECHAS[DESDE]),"")</f>
        <v/>
      </c>
      <c r="N1090" s="35" t="str">
        <f>IF(Tabla20[[#This Row],[TIPO]]="Temporales",_xlfn.XLOOKUP(Tabla20[[#This Row],[NOMBRE Y APELLIDO]],TFECHAS[NOMBRE Y APELLIDO],TFECHAS[HASTA]),"")</f>
        <v/>
      </c>
      <c r="O1090" s="39">
        <f>_xlfn.XLOOKUP(Tabla20[[#This Row],[COD]],TMES[COD],TMES[sbruto])</f>
        <v>22000</v>
      </c>
      <c r="P1090" s="42">
        <f>_xlfn.XLOOKUP(Tabla20[[#This Row],[COD]],TMES[COD],TMES[ISR])</f>
        <v>0</v>
      </c>
      <c r="Q1090" s="40">
        <f>_xlfn.XLOOKUP(Tabla20[[#This Row],[COD]],TMES[COD],TMES[SFS])</f>
        <v>668.8</v>
      </c>
      <c r="R1090" s="40">
        <f>_xlfn.XLOOKUP(Tabla20[[#This Row],[COD]],TMES[COD],TMES[AFP])</f>
        <v>631.4</v>
      </c>
      <c r="S1090" s="40">
        <f>Tabla20[[#This Row],[sbruto]]-SUM(Tabla20[[#This Row],[ISR]:[AFP]])-Tabla20[[#This Row],[sneto]]</f>
        <v>25</v>
      </c>
      <c r="T1090" s="40">
        <f>_xlfn.XLOOKUP(Tabla20[[#This Row],[COD]],TMES[COD],TMES[sneto])</f>
        <v>20674.8</v>
      </c>
      <c r="U1090" s="28" t="str">
        <f>_xlfn.XLOOKUP(Tabla20[[#This Row],[cedula]],Tabla11[Numero Documento],Tabla11[GEN])</f>
        <v>M</v>
      </c>
      <c r="V1090" s="29" t="str">
        <f>_xlfn.XLOOKUP(Tabla20[[#This Row],[cedula]],TMODELO[Numero Documento],TMODELO[Lugar Funciones Codigo])</f>
        <v>01.83.03.04</v>
      </c>
    </row>
    <row r="1091" spans="1:22" hidden="1">
      <c r="A1091" s="38" t="s">
        <v>3052</v>
      </c>
      <c r="B1091" s="38" t="s">
        <v>11</v>
      </c>
      <c r="C1091" s="38" t="s">
        <v>3091</v>
      </c>
      <c r="D1091" s="38" t="str">
        <f>Tabla20[[#This Row],[cedula]]&amp;Tabla20[[#This Row],[ctapresup]]</f>
        <v>402260075122.1.1.1.01</v>
      </c>
      <c r="E1091" s="38" t="s">
        <v>2534</v>
      </c>
      <c r="F1091" s="38" t="str">
        <f>_xlfn.XLOOKUP(Tabla20[[#This Row],[cedula]],TMODELO[Numero Documento],TMODELO[Empleado])</f>
        <v>YORKIRIS SOLEDAD PLACENCIA DE LA CRUZ</v>
      </c>
      <c r="G1091" s="38" t="str">
        <f>_xlfn.XLOOKUP(Tabla20[[#This Row],[cedula]],TMODELO[Numero Documento],TMODELO[Cargo])</f>
        <v>CAJERO (A)</v>
      </c>
      <c r="H1091" s="38" t="str">
        <f>_xlfn.XLOOKUP(Tabla20[[#This Row],[cedula]],TMODELO[Numero Documento],TMODELO[Lugar Funciones])</f>
        <v>DIRECCION GENERAL DE MUSEOS</v>
      </c>
      <c r="I1091" s="45" t="str">
        <f>_xlfn.XLOOKUP(Tabla20[[#This Row],[cedula]],TCARRERA[CEDULA],TCARRERA[CATEGORIA DEL SERVIDOR],"")</f>
        <v/>
      </c>
      <c r="J1091" s="45" t="str">
        <f>Tabla20[[#This Row],[TIPO]]</f>
        <v>FIJO</v>
      </c>
      <c r="K109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91" s="24" t="str">
        <f>IF(Tabla20[[#This Row],[CARRERA]]="CARRERA ADMINISTRATIVA",Tabla20[[#This Row],[CARRERA]],Tabla20[[#This Row],[STATUS]])</f>
        <v>ESTATUTO SIMPLIFICADO</v>
      </c>
      <c r="M1091" s="35" t="str">
        <f>IF(Tabla20[[#This Row],[TIPO]]="Temporales",_xlfn.XLOOKUP(Tabla20[[#This Row],[NOMBRE Y APELLIDO]],TFECHAS[NOMBRE Y APELLIDO],TFECHAS[DESDE]),"")</f>
        <v/>
      </c>
      <c r="N1091" s="35" t="str">
        <f>IF(Tabla20[[#This Row],[TIPO]]="Temporales",_xlfn.XLOOKUP(Tabla20[[#This Row],[NOMBRE Y APELLIDO]],TFECHAS[NOMBRE Y APELLIDO],TFECHAS[HASTA]),"")</f>
        <v/>
      </c>
      <c r="O1091" s="39">
        <f>_xlfn.XLOOKUP(Tabla20[[#This Row],[COD]],TMES[COD],TMES[sbruto])</f>
        <v>22000</v>
      </c>
      <c r="P1091" s="42">
        <f>_xlfn.XLOOKUP(Tabla20[[#This Row],[COD]],TMES[COD],TMES[ISR])</f>
        <v>0</v>
      </c>
      <c r="Q1091" s="40">
        <f>_xlfn.XLOOKUP(Tabla20[[#This Row],[COD]],TMES[COD],TMES[SFS])</f>
        <v>668.8</v>
      </c>
      <c r="R1091" s="40">
        <f>_xlfn.XLOOKUP(Tabla20[[#This Row],[COD]],TMES[COD],TMES[AFP])</f>
        <v>631.4</v>
      </c>
      <c r="S1091" s="40">
        <f>Tabla20[[#This Row],[sbruto]]-SUM(Tabla20[[#This Row],[ISR]:[AFP]])-Tabla20[[#This Row],[sneto]]</f>
        <v>3049.8999999999978</v>
      </c>
      <c r="T1091" s="40">
        <f>_xlfn.XLOOKUP(Tabla20[[#This Row],[COD]],TMES[COD],TMES[sneto])</f>
        <v>17649.900000000001</v>
      </c>
      <c r="U1091" s="28" t="str">
        <f>_xlfn.XLOOKUP(Tabla20[[#This Row],[cedula]],Tabla11[Numero Documento],Tabla11[GEN])</f>
        <v>F</v>
      </c>
      <c r="V1091" s="29" t="str">
        <f>_xlfn.XLOOKUP(Tabla20[[#This Row],[cedula]],TMODELO[Numero Documento],TMODELO[Lugar Funciones Codigo])</f>
        <v>01.83.03.04</v>
      </c>
    </row>
    <row r="1092" spans="1:22" hidden="1">
      <c r="A1092" s="38" t="s">
        <v>3052</v>
      </c>
      <c r="B1092" s="38" t="s">
        <v>11</v>
      </c>
      <c r="C1092" s="38" t="s">
        <v>3091</v>
      </c>
      <c r="D1092" s="38" t="str">
        <f>Tabla20[[#This Row],[cedula]]&amp;Tabla20[[#This Row],[ctapresup]]</f>
        <v>001158682422.1.1.1.01</v>
      </c>
      <c r="E1092" s="38" t="s">
        <v>2538</v>
      </c>
      <c r="F1092" s="38" t="str">
        <f>_xlfn.XLOOKUP(Tabla20[[#This Row],[cedula]],TMODELO[Numero Documento],TMODELO[Empleado])</f>
        <v>YUDYS MERCEDES BILLEGA ALCANTARA</v>
      </c>
      <c r="G1092" s="38" t="str">
        <f>_xlfn.XLOOKUP(Tabla20[[#This Row],[cedula]],TMODELO[Numero Documento],TMODELO[Cargo])</f>
        <v>VIGILANTE DE SALA</v>
      </c>
      <c r="H1092" s="38" t="str">
        <f>_xlfn.XLOOKUP(Tabla20[[#This Row],[cedula]],TMODELO[Numero Documento],TMODELO[Lugar Funciones])</f>
        <v>DIRECCION GENERAL DE MUSEOS</v>
      </c>
      <c r="I1092" s="45" t="str">
        <f>_xlfn.XLOOKUP(Tabla20[[#This Row],[cedula]],TCARRERA[CEDULA],TCARRERA[CATEGORIA DEL SERVIDOR],"")</f>
        <v/>
      </c>
      <c r="J1092" s="45" t="str">
        <f>Tabla20[[#This Row],[TIPO]]</f>
        <v>FIJO</v>
      </c>
      <c r="K109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2" s="24" t="str">
        <f>IF(Tabla20[[#This Row],[CARRERA]]="CARRERA ADMINISTRATIVA",Tabla20[[#This Row],[CARRERA]],Tabla20[[#This Row],[STATUS]])</f>
        <v>FIJO</v>
      </c>
      <c r="M1092" s="35" t="str">
        <f>IF(Tabla20[[#This Row],[TIPO]]="Temporales",_xlfn.XLOOKUP(Tabla20[[#This Row],[NOMBRE Y APELLIDO]],TFECHAS[NOMBRE Y APELLIDO],TFECHAS[DESDE]),"")</f>
        <v/>
      </c>
      <c r="N1092" s="35" t="str">
        <f>IF(Tabla20[[#This Row],[TIPO]]="Temporales",_xlfn.XLOOKUP(Tabla20[[#This Row],[NOMBRE Y APELLIDO]],TFECHAS[NOMBRE Y APELLIDO],TFECHAS[HASTA]),"")</f>
        <v/>
      </c>
      <c r="O1092" s="39">
        <f>_xlfn.XLOOKUP(Tabla20[[#This Row],[COD]],TMES[COD],TMES[sbruto])</f>
        <v>22000</v>
      </c>
      <c r="P1092" s="42">
        <f>_xlfn.XLOOKUP(Tabla20[[#This Row],[COD]],TMES[COD],TMES[ISR])</f>
        <v>0</v>
      </c>
      <c r="Q1092" s="40">
        <f>_xlfn.XLOOKUP(Tabla20[[#This Row],[COD]],TMES[COD],TMES[SFS])</f>
        <v>668.8</v>
      </c>
      <c r="R1092" s="40">
        <f>_xlfn.XLOOKUP(Tabla20[[#This Row],[COD]],TMES[COD],TMES[AFP])</f>
        <v>631.4</v>
      </c>
      <c r="S1092" s="40">
        <f>Tabla20[[#This Row],[sbruto]]-SUM(Tabla20[[#This Row],[ISR]:[AFP]])-Tabla20[[#This Row],[sneto]]</f>
        <v>1071</v>
      </c>
      <c r="T1092" s="40">
        <f>_xlfn.XLOOKUP(Tabla20[[#This Row],[COD]],TMES[COD],TMES[sneto])</f>
        <v>19628.8</v>
      </c>
      <c r="U1092" s="28" t="str">
        <f>_xlfn.XLOOKUP(Tabla20[[#This Row],[cedula]],Tabla11[Numero Documento],Tabla11[GEN])</f>
        <v>F</v>
      </c>
      <c r="V1092" s="29" t="str">
        <f>_xlfn.XLOOKUP(Tabla20[[#This Row],[cedula]],TMODELO[Numero Documento],TMODELO[Lugar Funciones Codigo])</f>
        <v>01.83.03.04</v>
      </c>
    </row>
    <row r="1093" spans="1:22" hidden="1">
      <c r="A1093" s="38" t="s">
        <v>3052</v>
      </c>
      <c r="B1093" s="38" t="s">
        <v>11</v>
      </c>
      <c r="C1093" s="38" t="s">
        <v>3091</v>
      </c>
      <c r="D1093" s="38" t="str">
        <f>Tabla20[[#This Row],[cedula]]&amp;Tabla20[[#This Row],[ctapresup]]</f>
        <v>001146595352.1.1.1.01</v>
      </c>
      <c r="E1093" s="38" t="s">
        <v>2459</v>
      </c>
      <c r="F1093" s="38" t="str">
        <f>_xlfn.XLOOKUP(Tabla20[[#This Row],[cedula]],TMODELO[Numero Documento],TMODELO[Empleado])</f>
        <v>MIRIAN ORLI PEÑA GERMAN</v>
      </c>
      <c r="G1093" s="38" t="str">
        <f>_xlfn.XLOOKUP(Tabla20[[#This Row],[cedula]],TMODELO[Numero Documento],TMODELO[Cargo])</f>
        <v>ENCARGADO (A)</v>
      </c>
      <c r="H1093" s="38" t="str">
        <f>_xlfn.XLOOKUP(Tabla20[[#This Row],[cedula]],TMODELO[Numero Documento],TMODELO[Lugar Funciones])</f>
        <v>DIRECCION GENERAL DE MUSEOS</v>
      </c>
      <c r="I1093" s="45" t="str">
        <f>_xlfn.XLOOKUP(Tabla20[[#This Row],[cedula]],TCARRERA[CEDULA],TCARRERA[CATEGORIA DEL SERVIDOR],"")</f>
        <v/>
      </c>
      <c r="J1093" s="45" t="str">
        <f>Tabla20[[#This Row],[TIPO]]</f>
        <v>FIJO</v>
      </c>
      <c r="K109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3" s="24" t="str">
        <f>IF(Tabla20[[#This Row],[CARRERA]]="CARRERA ADMINISTRATIVA",Tabla20[[#This Row],[CARRERA]],Tabla20[[#This Row],[STATUS]])</f>
        <v>FIJO</v>
      </c>
      <c r="M1093" s="35" t="str">
        <f>IF(Tabla20[[#This Row],[TIPO]]="Temporales",_xlfn.XLOOKUP(Tabla20[[#This Row],[NOMBRE Y APELLIDO]],TFECHAS[NOMBRE Y APELLIDO],TFECHAS[DESDE]),"")</f>
        <v/>
      </c>
      <c r="N1093" s="35" t="str">
        <f>IF(Tabla20[[#This Row],[TIPO]]="Temporales",_xlfn.XLOOKUP(Tabla20[[#This Row],[NOMBRE Y APELLIDO]],TFECHAS[NOMBRE Y APELLIDO],TFECHAS[HASTA]),"")</f>
        <v/>
      </c>
      <c r="O1093" s="39">
        <f>_xlfn.XLOOKUP(Tabla20[[#This Row],[COD]],TMES[COD],TMES[sbruto])</f>
        <v>21764.959999999999</v>
      </c>
      <c r="P1093" s="40">
        <f>_xlfn.XLOOKUP(Tabla20[[#This Row],[COD]],TMES[COD],TMES[ISR])</f>
        <v>0</v>
      </c>
      <c r="Q1093" s="40">
        <f>_xlfn.XLOOKUP(Tabla20[[#This Row],[COD]],TMES[COD],TMES[SFS])</f>
        <v>661.65</v>
      </c>
      <c r="R1093" s="40">
        <f>_xlfn.XLOOKUP(Tabla20[[#This Row],[COD]],TMES[COD],TMES[AFP])</f>
        <v>624.65</v>
      </c>
      <c r="S1093" s="40">
        <f>Tabla20[[#This Row],[sbruto]]-SUM(Tabla20[[#This Row],[ISR]:[AFP]])-Tabla20[[#This Row],[sneto]]</f>
        <v>125</v>
      </c>
      <c r="T1093" s="40">
        <f>_xlfn.XLOOKUP(Tabla20[[#This Row],[COD]],TMES[COD],TMES[sneto])</f>
        <v>20353.66</v>
      </c>
      <c r="U1093" s="28" t="str">
        <f>_xlfn.XLOOKUP(Tabla20[[#This Row],[cedula]],Tabla11[Numero Documento],Tabla11[GEN])</f>
        <v>F</v>
      </c>
      <c r="V1093" s="29" t="str">
        <f>_xlfn.XLOOKUP(Tabla20[[#This Row],[cedula]],TMODELO[Numero Documento],TMODELO[Lugar Funciones Codigo])</f>
        <v>01.83.03.04</v>
      </c>
    </row>
    <row r="1094" spans="1:22" hidden="1">
      <c r="A1094" s="38" t="s">
        <v>3052</v>
      </c>
      <c r="B1094" s="38" t="s">
        <v>11</v>
      </c>
      <c r="C1094" s="38" t="s">
        <v>3091</v>
      </c>
      <c r="D1094" s="38" t="str">
        <f>Tabla20[[#This Row],[cedula]]&amp;Tabla20[[#This Row],[ctapresup]]</f>
        <v>031038977932.1.1.1.01</v>
      </c>
      <c r="E1094" s="38" t="s">
        <v>2370</v>
      </c>
      <c r="F1094" s="38" t="str">
        <f>_xlfn.XLOOKUP(Tabla20[[#This Row],[cedula]],TMODELO[Numero Documento],TMODELO[Empleado])</f>
        <v>GENARO ROSARIO</v>
      </c>
      <c r="G1094" s="38" t="str">
        <f>_xlfn.XLOOKUP(Tabla20[[#This Row],[cedula]],TMODELO[Numero Documento],TMODELO[Cargo])</f>
        <v>SUPERVISOR MANTENIMIENTO</v>
      </c>
      <c r="H1094" s="38" t="str">
        <f>_xlfn.XLOOKUP(Tabla20[[#This Row],[cedula]],TMODELO[Numero Documento],TMODELO[Lugar Funciones])</f>
        <v>DIRECCION GENERAL DE MUSEOS</v>
      </c>
      <c r="I1094" s="45" t="str">
        <f>_xlfn.XLOOKUP(Tabla20[[#This Row],[cedula]],TCARRERA[CEDULA],TCARRERA[CATEGORIA DEL SERVIDOR],"")</f>
        <v/>
      </c>
      <c r="J1094" s="45" t="str">
        <f>Tabla20[[#This Row],[TIPO]]</f>
        <v>FIJO</v>
      </c>
      <c r="K109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4" s="24" t="str">
        <f>IF(Tabla20[[#This Row],[CARRERA]]="CARRERA ADMINISTRATIVA",Tabla20[[#This Row],[CARRERA]],Tabla20[[#This Row],[STATUS]])</f>
        <v>FIJO</v>
      </c>
      <c r="M1094" s="35" t="str">
        <f>IF(Tabla20[[#This Row],[TIPO]]="Temporales",_xlfn.XLOOKUP(Tabla20[[#This Row],[NOMBRE Y APELLIDO]],TFECHAS[NOMBRE Y APELLIDO],TFECHAS[DESDE]),"")</f>
        <v/>
      </c>
      <c r="N1094" s="35" t="str">
        <f>IF(Tabla20[[#This Row],[TIPO]]="Temporales",_xlfn.XLOOKUP(Tabla20[[#This Row],[NOMBRE Y APELLIDO]],TFECHAS[NOMBRE Y APELLIDO],TFECHAS[HASTA]),"")</f>
        <v/>
      </c>
      <c r="O1094" s="39">
        <f>_xlfn.XLOOKUP(Tabla20[[#This Row],[COD]],TMES[COD],TMES[sbruto])</f>
        <v>21735</v>
      </c>
      <c r="P1094" s="42">
        <f>_xlfn.XLOOKUP(Tabla20[[#This Row],[COD]],TMES[COD],TMES[ISR])</f>
        <v>0</v>
      </c>
      <c r="Q1094" s="40">
        <f>_xlfn.XLOOKUP(Tabla20[[#This Row],[COD]],TMES[COD],TMES[SFS])</f>
        <v>660.74</v>
      </c>
      <c r="R1094" s="40">
        <f>_xlfn.XLOOKUP(Tabla20[[#This Row],[COD]],TMES[COD],TMES[AFP])</f>
        <v>623.79</v>
      </c>
      <c r="S1094" s="40">
        <f>Tabla20[[#This Row],[sbruto]]-SUM(Tabla20[[#This Row],[ISR]:[AFP]])-Tabla20[[#This Row],[sneto]]</f>
        <v>1537.4500000000007</v>
      </c>
      <c r="T1094" s="40">
        <f>_xlfn.XLOOKUP(Tabla20[[#This Row],[COD]],TMES[COD],TMES[sneto])</f>
        <v>18913.02</v>
      </c>
      <c r="U1094" s="28" t="str">
        <f>_xlfn.XLOOKUP(Tabla20[[#This Row],[cedula]],Tabla11[Numero Documento],Tabla11[GEN])</f>
        <v>M</v>
      </c>
      <c r="V1094" s="29" t="str">
        <f>_xlfn.XLOOKUP(Tabla20[[#This Row],[cedula]],TMODELO[Numero Documento],TMODELO[Lugar Funciones Codigo])</f>
        <v>01.83.03.04</v>
      </c>
    </row>
    <row r="1095" spans="1:22" hidden="1">
      <c r="A1095" s="38" t="s">
        <v>3052</v>
      </c>
      <c r="B1095" s="38" t="s">
        <v>11</v>
      </c>
      <c r="C1095" s="38" t="s">
        <v>3091</v>
      </c>
      <c r="D1095" s="38" t="str">
        <f>Tabla20[[#This Row],[cedula]]&amp;Tabla20[[#This Row],[ctapresup]]</f>
        <v>001090161622.1.1.1.01</v>
      </c>
      <c r="E1095" s="38" t="s">
        <v>2399</v>
      </c>
      <c r="F1095" s="38" t="str">
        <f>_xlfn.XLOOKUP(Tabla20[[#This Row],[cedula]],TMODELO[Numero Documento],TMODELO[Empleado])</f>
        <v>JOSE FEDERICO CUELLO DAVISON</v>
      </c>
      <c r="G1095" s="38" t="str">
        <f>_xlfn.XLOOKUP(Tabla20[[#This Row],[cedula]],TMODELO[Numero Documento],TMODELO[Cargo])</f>
        <v>ENCARGADO ASUNTOS ARTISTICOS</v>
      </c>
      <c r="H1095" s="38" t="str">
        <f>_xlfn.XLOOKUP(Tabla20[[#This Row],[cedula]],TMODELO[Numero Documento],TMODELO[Lugar Funciones])</f>
        <v>DIRECCION GENERAL DE MUSEOS</v>
      </c>
      <c r="I1095" s="45" t="str">
        <f>_xlfn.XLOOKUP(Tabla20[[#This Row],[cedula]],TCARRERA[CEDULA],TCARRERA[CATEGORIA DEL SERVIDOR],"")</f>
        <v/>
      </c>
      <c r="J1095" s="45" t="str">
        <f>Tabla20[[#This Row],[TIPO]]</f>
        <v>FIJO</v>
      </c>
      <c r="K109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5" s="24" t="str">
        <f>IF(Tabla20[[#This Row],[CARRERA]]="CARRERA ADMINISTRATIVA",Tabla20[[#This Row],[CARRERA]],Tabla20[[#This Row],[STATUS]])</f>
        <v>FIJO</v>
      </c>
      <c r="M1095" s="35" t="str">
        <f>IF(Tabla20[[#This Row],[TIPO]]="Temporales",_xlfn.XLOOKUP(Tabla20[[#This Row],[NOMBRE Y APELLIDO]],TFECHAS[NOMBRE Y APELLIDO],TFECHAS[DESDE]),"")</f>
        <v/>
      </c>
      <c r="N1095" s="35" t="str">
        <f>IF(Tabla20[[#This Row],[TIPO]]="Temporales",_xlfn.XLOOKUP(Tabla20[[#This Row],[NOMBRE Y APELLIDO]],TFECHAS[NOMBRE Y APELLIDO],TFECHAS[HASTA]),"")</f>
        <v/>
      </c>
      <c r="O1095" s="39">
        <f>_xlfn.XLOOKUP(Tabla20[[#This Row],[COD]],TMES[COD],TMES[sbruto])</f>
        <v>21735</v>
      </c>
      <c r="P1095" s="42">
        <f>_xlfn.XLOOKUP(Tabla20[[#This Row],[COD]],TMES[COD],TMES[ISR])</f>
        <v>0</v>
      </c>
      <c r="Q1095" s="40">
        <f>_xlfn.XLOOKUP(Tabla20[[#This Row],[COD]],TMES[COD],TMES[SFS])</f>
        <v>660.74</v>
      </c>
      <c r="R1095" s="40">
        <f>_xlfn.XLOOKUP(Tabla20[[#This Row],[COD]],TMES[COD],TMES[AFP])</f>
        <v>623.79</v>
      </c>
      <c r="S1095" s="40">
        <f>Tabla20[[#This Row],[sbruto]]-SUM(Tabla20[[#This Row],[ISR]:[AFP]])-Tabla20[[#This Row],[sneto]]</f>
        <v>2781.7299999999996</v>
      </c>
      <c r="T1095" s="40">
        <f>_xlfn.XLOOKUP(Tabla20[[#This Row],[COD]],TMES[COD],TMES[sneto])</f>
        <v>17668.740000000002</v>
      </c>
      <c r="U1095" s="28" t="str">
        <f>_xlfn.XLOOKUP(Tabla20[[#This Row],[cedula]],Tabla11[Numero Documento],Tabla11[GEN])</f>
        <v>M</v>
      </c>
      <c r="V1095" s="29" t="str">
        <f>_xlfn.XLOOKUP(Tabla20[[#This Row],[cedula]],TMODELO[Numero Documento],TMODELO[Lugar Funciones Codigo])</f>
        <v>01.83.03.04</v>
      </c>
    </row>
    <row r="1096" spans="1:22" hidden="1">
      <c r="A1096" s="38" t="s">
        <v>3052</v>
      </c>
      <c r="B1096" s="38" t="s">
        <v>11</v>
      </c>
      <c r="C1096" s="38" t="s">
        <v>3091</v>
      </c>
      <c r="D1096" s="38" t="str">
        <f>Tabla20[[#This Row],[cedula]]&amp;Tabla20[[#This Row],[ctapresup]]</f>
        <v>023000165952.1.1.1.01</v>
      </c>
      <c r="E1096" s="38" t="s">
        <v>2438</v>
      </c>
      <c r="F1096" s="38" t="str">
        <f>_xlfn.XLOOKUP(Tabla20[[#This Row],[cedula]],TMODELO[Numero Documento],TMODELO[Empleado])</f>
        <v>LUIS FELIPE RODRIGUEZ ALMONTE</v>
      </c>
      <c r="G1096" s="38" t="str">
        <f>_xlfn.XLOOKUP(Tabla20[[#This Row],[cedula]],TMODELO[Numero Documento],TMODELO[Cargo])</f>
        <v>SUPERVISOR MANTENIMIENTO</v>
      </c>
      <c r="H1096" s="38" t="str">
        <f>_xlfn.XLOOKUP(Tabla20[[#This Row],[cedula]],TMODELO[Numero Documento],TMODELO[Lugar Funciones])</f>
        <v>DIRECCION GENERAL DE MUSEOS</v>
      </c>
      <c r="I1096" s="45" t="str">
        <f>_xlfn.XLOOKUP(Tabla20[[#This Row],[cedula]],TCARRERA[CEDULA],TCARRERA[CATEGORIA DEL SERVIDOR],"")</f>
        <v/>
      </c>
      <c r="J1096" s="45" t="str">
        <f>Tabla20[[#This Row],[TIPO]]</f>
        <v>FIJO</v>
      </c>
      <c r="K109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6" s="24" t="str">
        <f>IF(Tabla20[[#This Row],[CARRERA]]="CARRERA ADMINISTRATIVA",Tabla20[[#This Row],[CARRERA]],Tabla20[[#This Row],[STATUS]])</f>
        <v>FIJO</v>
      </c>
      <c r="M1096" s="35" t="str">
        <f>IF(Tabla20[[#This Row],[TIPO]]="Temporales",_xlfn.XLOOKUP(Tabla20[[#This Row],[NOMBRE Y APELLIDO]],TFECHAS[NOMBRE Y APELLIDO],TFECHAS[DESDE]),"")</f>
        <v/>
      </c>
      <c r="N1096" s="35" t="str">
        <f>IF(Tabla20[[#This Row],[TIPO]]="Temporales",_xlfn.XLOOKUP(Tabla20[[#This Row],[NOMBRE Y APELLIDO]],TFECHAS[NOMBRE Y APELLIDO],TFECHAS[HASTA]),"")</f>
        <v/>
      </c>
      <c r="O1096" s="39">
        <f>_xlfn.XLOOKUP(Tabla20[[#This Row],[COD]],TMES[COD],TMES[sbruto])</f>
        <v>21735</v>
      </c>
      <c r="P1096" s="42">
        <f>_xlfn.XLOOKUP(Tabla20[[#This Row],[COD]],TMES[COD],TMES[ISR])</f>
        <v>0</v>
      </c>
      <c r="Q1096" s="40">
        <f>_xlfn.XLOOKUP(Tabla20[[#This Row],[COD]],TMES[COD],TMES[SFS])</f>
        <v>660.74</v>
      </c>
      <c r="R1096" s="40">
        <f>_xlfn.XLOOKUP(Tabla20[[#This Row],[COD]],TMES[COD],TMES[AFP])</f>
        <v>623.79</v>
      </c>
      <c r="S1096" s="40">
        <f>Tabla20[[#This Row],[sbruto]]-SUM(Tabla20[[#This Row],[ISR]:[AFP]])-Tabla20[[#This Row],[sneto]]</f>
        <v>25</v>
      </c>
      <c r="T1096" s="40">
        <f>_xlfn.XLOOKUP(Tabla20[[#This Row],[COD]],TMES[COD],TMES[sneto])</f>
        <v>20425.47</v>
      </c>
      <c r="U1096" s="28" t="str">
        <f>_xlfn.XLOOKUP(Tabla20[[#This Row],[cedula]],Tabla11[Numero Documento],Tabla11[GEN])</f>
        <v>M</v>
      </c>
      <c r="V1096" s="29" t="str">
        <f>_xlfn.XLOOKUP(Tabla20[[#This Row],[cedula]],TMODELO[Numero Documento],TMODELO[Lugar Funciones Codigo])</f>
        <v>01.83.03.04</v>
      </c>
    </row>
    <row r="1097" spans="1:22" hidden="1">
      <c r="A1097" s="38" t="s">
        <v>3052</v>
      </c>
      <c r="B1097" s="38" t="s">
        <v>11</v>
      </c>
      <c r="C1097" s="38" t="s">
        <v>3091</v>
      </c>
      <c r="D1097" s="38" t="str">
        <f>Tabla20[[#This Row],[cedula]]&amp;Tabla20[[#This Row],[ctapresup]]</f>
        <v>001090724052.1.1.1.01</v>
      </c>
      <c r="E1097" s="38" t="s">
        <v>2423</v>
      </c>
      <c r="F1097" s="38" t="str">
        <f>_xlfn.XLOOKUP(Tabla20[[#This Row],[cedula]],TMODELO[Numero Documento],TMODELO[Empleado])</f>
        <v>JUANA DE LA ROSA PILIER DE LACHAPEL</v>
      </c>
      <c r="G1097" s="38" t="str">
        <f>_xlfn.XLOOKUP(Tabla20[[#This Row],[cedula]],TMODELO[Numero Documento],TMODELO[Cargo])</f>
        <v>ENC. DPTO. DE CONTABILIDAD</v>
      </c>
      <c r="H1097" s="38" t="str">
        <f>_xlfn.XLOOKUP(Tabla20[[#This Row],[cedula]],TMODELO[Numero Documento],TMODELO[Lugar Funciones])</f>
        <v>DIRECCION GENERAL DE MUSEOS</v>
      </c>
      <c r="I1097" s="45" t="str">
        <f>_xlfn.XLOOKUP(Tabla20[[#This Row],[cedula]],TCARRERA[CEDULA],TCARRERA[CATEGORIA DEL SERVIDOR],"")</f>
        <v/>
      </c>
      <c r="J1097" s="45" t="str">
        <f>Tabla20[[#This Row],[TIPO]]</f>
        <v>FIJO</v>
      </c>
      <c r="K109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7" s="24" t="str">
        <f>IF(Tabla20[[#This Row],[CARRERA]]="CARRERA ADMINISTRATIVA",Tabla20[[#This Row],[CARRERA]],Tabla20[[#This Row],[STATUS]])</f>
        <v>FIJO</v>
      </c>
      <c r="M1097" s="35" t="str">
        <f>IF(Tabla20[[#This Row],[TIPO]]="Temporales",_xlfn.XLOOKUP(Tabla20[[#This Row],[NOMBRE Y APELLIDO]],TFECHAS[NOMBRE Y APELLIDO],TFECHAS[DESDE]),"")</f>
        <v/>
      </c>
      <c r="N1097" s="35" t="str">
        <f>IF(Tabla20[[#This Row],[TIPO]]="Temporales",_xlfn.XLOOKUP(Tabla20[[#This Row],[NOMBRE Y APELLIDO]],TFECHAS[NOMBRE Y APELLIDO],TFECHAS[HASTA]),"")</f>
        <v/>
      </c>
      <c r="O1097" s="39">
        <f>_xlfn.XLOOKUP(Tabla20[[#This Row],[COD]],TMES[COD],TMES[sbruto])</f>
        <v>21670</v>
      </c>
      <c r="P1097" s="42">
        <f>_xlfn.XLOOKUP(Tabla20[[#This Row],[COD]],TMES[COD],TMES[ISR])</f>
        <v>0</v>
      </c>
      <c r="Q1097" s="40">
        <f>_xlfn.XLOOKUP(Tabla20[[#This Row],[COD]],TMES[COD],TMES[SFS])</f>
        <v>658.77</v>
      </c>
      <c r="R1097" s="40">
        <f>_xlfn.XLOOKUP(Tabla20[[#This Row],[COD]],TMES[COD],TMES[AFP])</f>
        <v>621.92999999999995</v>
      </c>
      <c r="S1097" s="40">
        <f>Tabla20[[#This Row],[sbruto]]-SUM(Tabla20[[#This Row],[ISR]:[AFP]])-Tabla20[[#This Row],[sneto]]</f>
        <v>2037.4500000000007</v>
      </c>
      <c r="T1097" s="40">
        <f>_xlfn.XLOOKUP(Tabla20[[#This Row],[COD]],TMES[COD],TMES[sneto])</f>
        <v>18351.849999999999</v>
      </c>
      <c r="U1097" s="28" t="str">
        <f>_xlfn.XLOOKUP(Tabla20[[#This Row],[cedula]],Tabla11[Numero Documento],Tabla11[GEN])</f>
        <v>F</v>
      </c>
      <c r="V1097" s="29" t="str">
        <f>_xlfn.XLOOKUP(Tabla20[[#This Row],[cedula]],TMODELO[Numero Documento],TMODELO[Lugar Funciones Codigo])</f>
        <v>01.83.03.04</v>
      </c>
    </row>
    <row r="1098" spans="1:22" hidden="1">
      <c r="A1098" s="38" t="s">
        <v>3052</v>
      </c>
      <c r="B1098" s="38" t="s">
        <v>11</v>
      </c>
      <c r="C1098" s="38" t="s">
        <v>3091</v>
      </c>
      <c r="D1098" s="38" t="str">
        <f>Tabla20[[#This Row],[cedula]]&amp;Tabla20[[#This Row],[ctapresup]]</f>
        <v>001156580152.1.1.1.01</v>
      </c>
      <c r="E1098" s="38" t="s">
        <v>2400</v>
      </c>
      <c r="F1098" s="38" t="str">
        <f>_xlfn.XLOOKUP(Tabla20[[#This Row],[cedula]],TMODELO[Numero Documento],TMODELO[Empleado])</f>
        <v>JOSE GABRIEL ATILES BIDO BIDO</v>
      </c>
      <c r="G1098" s="38" t="str">
        <f>_xlfn.XLOOKUP(Tabla20[[#This Row],[cedula]],TMODELO[Numero Documento],TMODELO[Cargo])</f>
        <v>MUSEOGRAFO (A)</v>
      </c>
      <c r="H1098" s="38" t="str">
        <f>_xlfn.XLOOKUP(Tabla20[[#This Row],[cedula]],TMODELO[Numero Documento],TMODELO[Lugar Funciones])</f>
        <v>DIRECCION GENERAL DE MUSEOS</v>
      </c>
      <c r="I1098" s="45" t="str">
        <f>_xlfn.XLOOKUP(Tabla20[[#This Row],[cedula]],TCARRERA[CEDULA],TCARRERA[CATEGORIA DEL SERVIDOR],"")</f>
        <v/>
      </c>
      <c r="J1098" s="45" t="str">
        <f>Tabla20[[#This Row],[TIPO]]</f>
        <v>FIJO</v>
      </c>
      <c r="K109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8" s="24" t="str">
        <f>IF(Tabla20[[#This Row],[CARRERA]]="CARRERA ADMINISTRATIVA",Tabla20[[#This Row],[CARRERA]],Tabla20[[#This Row],[STATUS]])</f>
        <v>FIJO</v>
      </c>
      <c r="M1098" s="35" t="str">
        <f>IF(Tabla20[[#This Row],[TIPO]]="Temporales",_xlfn.XLOOKUP(Tabla20[[#This Row],[NOMBRE Y APELLIDO]],TFECHAS[NOMBRE Y APELLIDO],TFECHAS[DESDE]),"")</f>
        <v/>
      </c>
      <c r="N1098" s="35" t="str">
        <f>IF(Tabla20[[#This Row],[TIPO]]="Temporales",_xlfn.XLOOKUP(Tabla20[[#This Row],[NOMBRE Y APELLIDO]],TFECHAS[NOMBRE Y APELLIDO],TFECHAS[HASTA]),"")</f>
        <v/>
      </c>
      <c r="O1098" s="39">
        <f>_xlfn.XLOOKUP(Tabla20[[#This Row],[COD]],TMES[COD],TMES[sbruto])</f>
        <v>20872</v>
      </c>
      <c r="P1098" s="41">
        <f>_xlfn.XLOOKUP(Tabla20[[#This Row],[COD]],TMES[COD],TMES[ISR])</f>
        <v>0</v>
      </c>
      <c r="Q1098" s="40">
        <f>_xlfn.XLOOKUP(Tabla20[[#This Row],[COD]],TMES[COD],TMES[SFS])</f>
        <v>634.51</v>
      </c>
      <c r="R1098" s="40">
        <f>_xlfn.XLOOKUP(Tabla20[[#This Row],[COD]],TMES[COD],TMES[AFP])</f>
        <v>599.03</v>
      </c>
      <c r="S1098" s="40">
        <f>Tabla20[[#This Row],[sbruto]]-SUM(Tabla20[[#This Row],[ISR]:[AFP]])-Tabla20[[#This Row],[sneto]]</f>
        <v>25</v>
      </c>
      <c r="T1098" s="40">
        <f>_xlfn.XLOOKUP(Tabla20[[#This Row],[COD]],TMES[COD],TMES[sneto])</f>
        <v>19613.46</v>
      </c>
      <c r="U1098" s="28" t="str">
        <f>_xlfn.XLOOKUP(Tabla20[[#This Row],[cedula]],Tabla11[Numero Documento],Tabla11[GEN])</f>
        <v>M</v>
      </c>
      <c r="V1098" s="29" t="str">
        <f>_xlfn.XLOOKUP(Tabla20[[#This Row],[cedula]],TMODELO[Numero Documento],TMODELO[Lugar Funciones Codigo])</f>
        <v>01.83.03.04</v>
      </c>
    </row>
    <row r="1099" spans="1:22" hidden="1">
      <c r="A1099" s="38" t="s">
        <v>3052</v>
      </c>
      <c r="B1099" s="38" t="s">
        <v>11</v>
      </c>
      <c r="C1099" s="38" t="s">
        <v>3091</v>
      </c>
      <c r="D1099" s="38" t="str">
        <f>Tabla20[[#This Row],[cedula]]&amp;Tabla20[[#This Row],[ctapresup]]</f>
        <v>223014569702.1.1.1.01</v>
      </c>
      <c r="E1099" s="38" t="s">
        <v>2293</v>
      </c>
      <c r="F1099" s="38" t="str">
        <f>_xlfn.XLOOKUP(Tabla20[[#This Row],[cedula]],TMODELO[Numero Documento],TMODELO[Empleado])</f>
        <v>ALMELIA RIVAS</v>
      </c>
      <c r="G1099" s="38" t="str">
        <f>_xlfn.XLOOKUP(Tabla20[[#This Row],[cedula]],TMODELO[Numero Documento],TMODELO[Cargo])</f>
        <v>CONSERJE</v>
      </c>
      <c r="H1099" s="38" t="str">
        <f>_xlfn.XLOOKUP(Tabla20[[#This Row],[cedula]],TMODELO[Numero Documento],TMODELO[Lugar Funciones])</f>
        <v>DIRECCION GENERAL DE MUSEOS</v>
      </c>
      <c r="I1099" s="45" t="str">
        <f>_xlfn.XLOOKUP(Tabla20[[#This Row],[cedula]],TCARRERA[CEDULA],TCARRERA[CATEGORIA DEL SERVIDOR],"")</f>
        <v/>
      </c>
      <c r="J1099" s="45" t="str">
        <f>Tabla20[[#This Row],[TIPO]]</f>
        <v>FIJO</v>
      </c>
      <c r="K109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99" s="24" t="str">
        <f>IF(Tabla20[[#This Row],[CARRERA]]="CARRERA ADMINISTRATIVA",Tabla20[[#This Row],[CARRERA]],Tabla20[[#This Row],[STATUS]])</f>
        <v>ESTATUTO SIMPLIFICADO</v>
      </c>
      <c r="M1099" s="35" t="str">
        <f>IF(Tabla20[[#This Row],[TIPO]]="Temporales",_xlfn.XLOOKUP(Tabla20[[#This Row],[NOMBRE Y APELLIDO]],TFECHAS[NOMBRE Y APELLIDO],TFECHAS[DESDE]),"")</f>
        <v/>
      </c>
      <c r="N1099" s="35" t="str">
        <f>IF(Tabla20[[#This Row],[TIPO]]="Temporales",_xlfn.XLOOKUP(Tabla20[[#This Row],[NOMBRE Y APELLIDO]],TFECHAS[NOMBRE Y APELLIDO],TFECHAS[HASTA]),"")</f>
        <v/>
      </c>
      <c r="O1099" s="39">
        <f>_xlfn.XLOOKUP(Tabla20[[#This Row],[COD]],TMES[COD],TMES[sbruto])</f>
        <v>20000</v>
      </c>
      <c r="P1099" s="42">
        <f>_xlfn.XLOOKUP(Tabla20[[#This Row],[COD]],TMES[COD],TMES[ISR])</f>
        <v>0</v>
      </c>
      <c r="Q1099" s="40">
        <f>_xlfn.XLOOKUP(Tabla20[[#This Row],[COD]],TMES[COD],TMES[SFS])</f>
        <v>608</v>
      </c>
      <c r="R1099" s="40">
        <f>_xlfn.XLOOKUP(Tabla20[[#This Row],[COD]],TMES[COD],TMES[AFP])</f>
        <v>574</v>
      </c>
      <c r="S1099" s="40">
        <f>Tabla20[[#This Row],[sbruto]]-SUM(Tabla20[[#This Row],[ISR]:[AFP]])-Tabla20[[#This Row],[sneto]]</f>
        <v>2817</v>
      </c>
      <c r="T1099" s="40">
        <f>_xlfn.XLOOKUP(Tabla20[[#This Row],[COD]],TMES[COD],TMES[sneto])</f>
        <v>16001</v>
      </c>
      <c r="U1099" s="28" t="str">
        <f>_xlfn.XLOOKUP(Tabla20[[#This Row],[cedula]],Tabla11[Numero Documento],Tabla11[GEN])</f>
        <v>F</v>
      </c>
      <c r="V1099" s="29" t="str">
        <f>_xlfn.XLOOKUP(Tabla20[[#This Row],[cedula]],TMODELO[Numero Documento],TMODELO[Lugar Funciones Codigo])</f>
        <v>01.83.03.04</v>
      </c>
    </row>
    <row r="1100" spans="1:22" hidden="1">
      <c r="A1100" s="38" t="s">
        <v>3052</v>
      </c>
      <c r="B1100" s="38" t="s">
        <v>11</v>
      </c>
      <c r="C1100" s="38" t="s">
        <v>3091</v>
      </c>
      <c r="D1100" s="38" t="str">
        <f>Tabla20[[#This Row],[cedula]]&amp;Tabla20[[#This Row],[ctapresup]]</f>
        <v>104001550982.1.1.1.01</v>
      </c>
      <c r="E1100" s="38" t="s">
        <v>1400</v>
      </c>
      <c r="F1100" s="38" t="str">
        <f>_xlfn.XLOOKUP(Tabla20[[#This Row],[cedula]],TMODELO[Numero Documento],TMODELO[Empleado])</f>
        <v>ANGEL GERINELDO CIPRIAN RAMIREZ</v>
      </c>
      <c r="G1100" s="38" t="str">
        <f>_xlfn.XLOOKUP(Tabla20[[#This Row],[cedula]],TMODELO[Numero Documento],TMODELO[Cargo])</f>
        <v>JARDINERO (A)</v>
      </c>
      <c r="H1100" s="38" t="str">
        <f>_xlfn.XLOOKUP(Tabla20[[#This Row],[cedula]],TMODELO[Numero Documento],TMODELO[Lugar Funciones])</f>
        <v>DIRECCION GENERAL DE MUSEOS</v>
      </c>
      <c r="I1100" s="45" t="str">
        <f>_xlfn.XLOOKUP(Tabla20[[#This Row],[cedula]],TCARRERA[CEDULA],TCARRERA[CATEGORIA DEL SERVIDOR],"")</f>
        <v>CARRERA ADMINISTRATIVA</v>
      </c>
      <c r="J1100" s="45" t="str">
        <f>Tabla20[[#This Row],[TIPO]]</f>
        <v>FIJO</v>
      </c>
      <c r="K110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0" s="24" t="str">
        <f>IF(Tabla20[[#This Row],[CARRERA]]="CARRERA ADMINISTRATIVA",Tabla20[[#This Row],[CARRERA]],Tabla20[[#This Row],[STATUS]])</f>
        <v>CARRERA ADMINISTRATIVA</v>
      </c>
      <c r="M1100" s="35" t="str">
        <f>IF(Tabla20[[#This Row],[TIPO]]="Temporales",_xlfn.XLOOKUP(Tabla20[[#This Row],[NOMBRE Y APELLIDO]],TFECHAS[NOMBRE Y APELLIDO],TFECHAS[DESDE]),"")</f>
        <v/>
      </c>
      <c r="N1100" s="35" t="str">
        <f>IF(Tabla20[[#This Row],[TIPO]]="Temporales",_xlfn.XLOOKUP(Tabla20[[#This Row],[NOMBRE Y APELLIDO]],TFECHAS[NOMBRE Y APELLIDO],TFECHAS[HASTA]),"")</f>
        <v/>
      </c>
      <c r="O1100" s="39">
        <f>_xlfn.XLOOKUP(Tabla20[[#This Row],[COD]],TMES[COD],TMES[sbruto])</f>
        <v>20000</v>
      </c>
      <c r="P1100" s="42">
        <f>_xlfn.XLOOKUP(Tabla20[[#This Row],[COD]],TMES[COD],TMES[ISR])</f>
        <v>0</v>
      </c>
      <c r="Q1100" s="40">
        <f>_xlfn.XLOOKUP(Tabla20[[#This Row],[COD]],TMES[COD],TMES[SFS])</f>
        <v>608</v>
      </c>
      <c r="R1100" s="40">
        <f>_xlfn.XLOOKUP(Tabla20[[#This Row],[COD]],TMES[COD],TMES[AFP])</f>
        <v>574</v>
      </c>
      <c r="S1100" s="40">
        <f>Tabla20[[#This Row],[sbruto]]-SUM(Tabla20[[#This Row],[ISR]:[AFP]])-Tabla20[[#This Row],[sneto]]</f>
        <v>7268.1900000000005</v>
      </c>
      <c r="T1100" s="40">
        <f>_xlfn.XLOOKUP(Tabla20[[#This Row],[COD]],TMES[COD],TMES[sneto])</f>
        <v>11549.81</v>
      </c>
      <c r="U1100" s="28" t="str">
        <f>_xlfn.XLOOKUP(Tabla20[[#This Row],[cedula]],Tabla11[Numero Documento],Tabla11[GEN])</f>
        <v>M</v>
      </c>
      <c r="V1100" s="29" t="str">
        <f>_xlfn.XLOOKUP(Tabla20[[#This Row],[cedula]],TMODELO[Numero Documento],TMODELO[Lugar Funciones Codigo])</f>
        <v>01.83.03.04</v>
      </c>
    </row>
    <row r="1101" spans="1:22" hidden="1">
      <c r="A1101" s="38" t="s">
        <v>3052</v>
      </c>
      <c r="B1101" s="38" t="s">
        <v>11</v>
      </c>
      <c r="C1101" s="38" t="s">
        <v>3091</v>
      </c>
      <c r="D1101" s="38" t="str">
        <f>Tabla20[[#This Row],[cedula]]&amp;Tabla20[[#This Row],[ctapresup]]</f>
        <v>001054718092.1.1.1.01</v>
      </c>
      <c r="E1101" s="38" t="s">
        <v>1413</v>
      </c>
      <c r="F1101" s="38" t="str">
        <f>_xlfn.XLOOKUP(Tabla20[[#This Row],[cedula]],TMODELO[Numero Documento],TMODELO[Empleado])</f>
        <v>DANIEL FLORIAN ENCARNACION</v>
      </c>
      <c r="G1101" s="38" t="str">
        <f>_xlfn.XLOOKUP(Tabla20[[#This Row],[cedula]],TMODELO[Numero Documento],TMODELO[Cargo])</f>
        <v>JARDINERO (A)</v>
      </c>
      <c r="H1101" s="38" t="str">
        <f>_xlfn.XLOOKUP(Tabla20[[#This Row],[cedula]],TMODELO[Numero Documento],TMODELO[Lugar Funciones])</f>
        <v>DIRECCION GENERAL DE MUSEOS</v>
      </c>
      <c r="I1101" s="45" t="str">
        <f>_xlfn.XLOOKUP(Tabla20[[#This Row],[cedula]],TCARRERA[CEDULA],TCARRERA[CATEGORIA DEL SERVIDOR],"")</f>
        <v>CARRERA ADMINISTRATIVA</v>
      </c>
      <c r="J1101" s="45" t="str">
        <f>Tabla20[[#This Row],[TIPO]]</f>
        <v>FIJO</v>
      </c>
      <c r="K110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1" s="24" t="str">
        <f>IF(Tabla20[[#This Row],[CARRERA]]="CARRERA ADMINISTRATIVA",Tabla20[[#This Row],[CARRERA]],Tabla20[[#This Row],[STATUS]])</f>
        <v>CARRERA ADMINISTRATIVA</v>
      </c>
      <c r="M1101" s="35" t="str">
        <f>IF(Tabla20[[#This Row],[TIPO]]="Temporales",_xlfn.XLOOKUP(Tabla20[[#This Row],[NOMBRE Y APELLIDO]],TFECHAS[NOMBRE Y APELLIDO],TFECHAS[DESDE]),"")</f>
        <v/>
      </c>
      <c r="N1101" s="35" t="str">
        <f>IF(Tabla20[[#This Row],[TIPO]]="Temporales",_xlfn.XLOOKUP(Tabla20[[#This Row],[NOMBRE Y APELLIDO]],TFECHAS[NOMBRE Y APELLIDO],TFECHAS[HASTA]),"")</f>
        <v/>
      </c>
      <c r="O1101" s="39">
        <f>_xlfn.XLOOKUP(Tabla20[[#This Row],[COD]],TMES[COD],TMES[sbruto])</f>
        <v>20000</v>
      </c>
      <c r="P1101" s="42">
        <f>_xlfn.XLOOKUP(Tabla20[[#This Row],[COD]],TMES[COD],TMES[ISR])</f>
        <v>0</v>
      </c>
      <c r="Q1101" s="40">
        <f>_xlfn.XLOOKUP(Tabla20[[#This Row],[COD]],TMES[COD],TMES[SFS])</f>
        <v>608</v>
      </c>
      <c r="R1101" s="40">
        <f>_xlfn.XLOOKUP(Tabla20[[#This Row],[COD]],TMES[COD],TMES[AFP])</f>
        <v>574</v>
      </c>
      <c r="S1101" s="40">
        <f>Tabla20[[#This Row],[sbruto]]-SUM(Tabla20[[#This Row],[ISR]:[AFP]])-Tabla20[[#This Row],[sneto]]</f>
        <v>10377.68</v>
      </c>
      <c r="T1101" s="40">
        <f>_xlfn.XLOOKUP(Tabla20[[#This Row],[COD]],TMES[COD],TMES[sneto])</f>
        <v>8440.32</v>
      </c>
      <c r="U1101" s="28" t="str">
        <f>_xlfn.XLOOKUP(Tabla20[[#This Row],[cedula]],Tabla11[Numero Documento],Tabla11[GEN])</f>
        <v>M</v>
      </c>
      <c r="V1101" s="29" t="str">
        <f>_xlfn.XLOOKUP(Tabla20[[#This Row],[cedula]],TMODELO[Numero Documento],TMODELO[Lugar Funciones Codigo])</f>
        <v>01.83.03.04</v>
      </c>
    </row>
    <row r="1102" spans="1:22" hidden="1">
      <c r="A1102" s="38" t="s">
        <v>3052</v>
      </c>
      <c r="B1102" s="38" t="s">
        <v>11</v>
      </c>
      <c r="C1102" s="38" t="s">
        <v>3091</v>
      </c>
      <c r="D1102" s="38" t="str">
        <f>Tabla20[[#This Row],[cedula]]&amp;Tabla20[[#This Row],[ctapresup]]</f>
        <v>010004848892.1.1.1.01</v>
      </c>
      <c r="E1102" s="38" t="s">
        <v>2362</v>
      </c>
      <c r="F1102" s="38" t="str">
        <f>_xlfn.XLOOKUP(Tabla20[[#This Row],[cedula]],TMODELO[Numero Documento],TMODELO[Empleado])</f>
        <v>FIORDALIZA CONTRERAS ALCANTARA</v>
      </c>
      <c r="G1102" s="38" t="str">
        <f>_xlfn.XLOOKUP(Tabla20[[#This Row],[cedula]],TMODELO[Numero Documento],TMODELO[Cargo])</f>
        <v>CONSERJE</v>
      </c>
      <c r="H1102" s="38" t="str">
        <f>_xlfn.XLOOKUP(Tabla20[[#This Row],[cedula]],TMODELO[Numero Documento],TMODELO[Lugar Funciones])</f>
        <v>DIRECCION GENERAL DE MUSEOS</v>
      </c>
      <c r="I1102" s="45" t="str">
        <f>_xlfn.XLOOKUP(Tabla20[[#This Row],[cedula]],TCARRERA[CEDULA],TCARRERA[CATEGORIA DEL SERVIDOR],"")</f>
        <v/>
      </c>
      <c r="J1102" s="45" t="str">
        <f>Tabla20[[#This Row],[TIPO]]</f>
        <v>FIJO</v>
      </c>
      <c r="K110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2" s="24" t="str">
        <f>IF(Tabla20[[#This Row],[CARRERA]]="CARRERA ADMINISTRATIVA",Tabla20[[#This Row],[CARRERA]],Tabla20[[#This Row],[STATUS]])</f>
        <v>ESTATUTO SIMPLIFICADO</v>
      </c>
      <c r="M1102" s="35" t="str">
        <f>IF(Tabla20[[#This Row],[TIPO]]="Temporales",_xlfn.XLOOKUP(Tabla20[[#This Row],[NOMBRE Y APELLIDO]],TFECHAS[NOMBRE Y APELLIDO],TFECHAS[DESDE]),"")</f>
        <v/>
      </c>
      <c r="N1102" s="35" t="str">
        <f>IF(Tabla20[[#This Row],[TIPO]]="Temporales",_xlfn.XLOOKUP(Tabla20[[#This Row],[NOMBRE Y APELLIDO]],TFECHAS[NOMBRE Y APELLIDO],TFECHAS[HASTA]),"")</f>
        <v/>
      </c>
      <c r="O1102" s="39">
        <f>_xlfn.XLOOKUP(Tabla20[[#This Row],[COD]],TMES[COD],TMES[sbruto])</f>
        <v>20000</v>
      </c>
      <c r="P1102" s="44">
        <f>_xlfn.XLOOKUP(Tabla20[[#This Row],[COD]],TMES[COD],TMES[ISR])</f>
        <v>0</v>
      </c>
      <c r="Q1102" s="40">
        <f>_xlfn.XLOOKUP(Tabla20[[#This Row],[COD]],TMES[COD],TMES[SFS])</f>
        <v>608</v>
      </c>
      <c r="R1102" s="40">
        <f>_xlfn.XLOOKUP(Tabla20[[#This Row],[COD]],TMES[COD],TMES[AFP])</f>
        <v>574</v>
      </c>
      <c r="S1102" s="40">
        <f>Tabla20[[#This Row],[sbruto]]-SUM(Tabla20[[#This Row],[ISR]:[AFP]])-Tabla20[[#This Row],[sneto]]</f>
        <v>11502.630000000001</v>
      </c>
      <c r="T1102" s="40">
        <f>_xlfn.XLOOKUP(Tabla20[[#This Row],[COD]],TMES[COD],TMES[sneto])</f>
        <v>7315.37</v>
      </c>
      <c r="U1102" s="28" t="str">
        <f>_xlfn.XLOOKUP(Tabla20[[#This Row],[cedula]],Tabla11[Numero Documento],Tabla11[GEN])</f>
        <v>F</v>
      </c>
      <c r="V1102" s="29" t="str">
        <f>_xlfn.XLOOKUP(Tabla20[[#This Row],[cedula]],TMODELO[Numero Documento],TMODELO[Lugar Funciones Codigo])</f>
        <v>01.83.03.04</v>
      </c>
    </row>
    <row r="1103" spans="1:22" hidden="1">
      <c r="A1103" s="38" t="s">
        <v>3052</v>
      </c>
      <c r="B1103" s="38" t="s">
        <v>11</v>
      </c>
      <c r="C1103" s="38" t="s">
        <v>3091</v>
      </c>
      <c r="D1103" s="38" t="str">
        <f>Tabla20[[#This Row],[cedula]]&amp;Tabla20[[#This Row],[ctapresup]]</f>
        <v>001112046572.1.1.1.01</v>
      </c>
      <c r="E1103" s="38" t="s">
        <v>2365</v>
      </c>
      <c r="F1103" s="38" t="str">
        <f>_xlfn.XLOOKUP(Tabla20[[#This Row],[cedula]],TMODELO[Numero Documento],TMODELO[Empleado])</f>
        <v>FREDDY ANTONIO ABREU DIAZ</v>
      </c>
      <c r="G1103" s="38" t="str">
        <f>_xlfn.XLOOKUP(Tabla20[[#This Row],[cedula]],TMODELO[Numero Documento],TMODELO[Cargo])</f>
        <v>CONSERJE</v>
      </c>
      <c r="H1103" s="38" t="str">
        <f>_xlfn.XLOOKUP(Tabla20[[#This Row],[cedula]],TMODELO[Numero Documento],TMODELO[Lugar Funciones])</f>
        <v>DIRECCION GENERAL DE MUSEOS</v>
      </c>
      <c r="I1103" s="45" t="str">
        <f>_xlfn.XLOOKUP(Tabla20[[#This Row],[cedula]],TCARRERA[CEDULA],TCARRERA[CATEGORIA DEL SERVIDOR],"")</f>
        <v/>
      </c>
      <c r="J1103" s="45" t="str">
        <f>Tabla20[[#This Row],[TIPO]]</f>
        <v>FIJO</v>
      </c>
      <c r="K110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3" s="24" t="str">
        <f>IF(Tabla20[[#This Row],[CARRERA]]="CARRERA ADMINISTRATIVA",Tabla20[[#This Row],[CARRERA]],Tabla20[[#This Row],[STATUS]])</f>
        <v>ESTATUTO SIMPLIFICADO</v>
      </c>
      <c r="M1103" s="35" t="str">
        <f>IF(Tabla20[[#This Row],[TIPO]]="Temporales",_xlfn.XLOOKUP(Tabla20[[#This Row],[NOMBRE Y APELLIDO]],TFECHAS[NOMBRE Y APELLIDO],TFECHAS[DESDE]),"")</f>
        <v/>
      </c>
      <c r="N1103" s="35" t="str">
        <f>IF(Tabla20[[#This Row],[TIPO]]="Temporales",_xlfn.XLOOKUP(Tabla20[[#This Row],[NOMBRE Y APELLIDO]],TFECHAS[NOMBRE Y APELLIDO],TFECHAS[HASTA]),"")</f>
        <v/>
      </c>
      <c r="O1103" s="39">
        <f>_xlfn.XLOOKUP(Tabla20[[#This Row],[COD]],TMES[COD],TMES[sbruto])</f>
        <v>20000</v>
      </c>
      <c r="P1103" s="43">
        <f>_xlfn.XLOOKUP(Tabla20[[#This Row],[COD]],TMES[COD],TMES[ISR])</f>
        <v>0</v>
      </c>
      <c r="Q1103" s="40">
        <f>_xlfn.XLOOKUP(Tabla20[[#This Row],[COD]],TMES[COD],TMES[SFS])</f>
        <v>608</v>
      </c>
      <c r="R1103" s="40">
        <f>_xlfn.XLOOKUP(Tabla20[[#This Row],[COD]],TMES[COD],TMES[AFP])</f>
        <v>574</v>
      </c>
      <c r="S1103" s="40">
        <f>Tabla20[[#This Row],[sbruto]]-SUM(Tabla20[[#This Row],[ISR]:[AFP]])-Tabla20[[#This Row],[sneto]]</f>
        <v>7707.0300000000007</v>
      </c>
      <c r="T1103" s="40">
        <f>_xlfn.XLOOKUP(Tabla20[[#This Row],[COD]],TMES[COD],TMES[sneto])</f>
        <v>11110.97</v>
      </c>
      <c r="U1103" s="28" t="str">
        <f>_xlfn.XLOOKUP(Tabla20[[#This Row],[cedula]],Tabla11[Numero Documento],Tabla11[GEN])</f>
        <v>M</v>
      </c>
      <c r="V1103" s="29" t="str">
        <f>_xlfn.XLOOKUP(Tabla20[[#This Row],[cedula]],TMODELO[Numero Documento],TMODELO[Lugar Funciones Codigo])</f>
        <v>01.83.03.04</v>
      </c>
    </row>
    <row r="1104" spans="1:22" hidden="1">
      <c r="A1104" s="57" t="s">
        <v>3052</v>
      </c>
      <c r="B1104" s="57" t="s">
        <v>11</v>
      </c>
      <c r="C1104" s="57" t="s">
        <v>3091</v>
      </c>
      <c r="D1104" s="57" t="str">
        <f>Tabla20[[#This Row],[cedula]]&amp;Tabla20[[#This Row],[ctapresup]]</f>
        <v>223011502842.1.1.1.01</v>
      </c>
      <c r="E1104" s="57" t="s">
        <v>2383</v>
      </c>
      <c r="F1104" s="38" t="str">
        <f>_xlfn.XLOOKUP(Tabla20[[#This Row],[cedula]],TMODELO[Numero Documento],TMODELO[Empleado])</f>
        <v>JAZMIN MERCEDES REYES MEJIA</v>
      </c>
      <c r="G1104" s="57" t="str">
        <f>_xlfn.XLOOKUP(Tabla20[[#This Row],[cedula]],TMODELO[Numero Documento],TMODELO[Cargo])</f>
        <v>CONSERJE</v>
      </c>
      <c r="H1104" s="57" t="str">
        <f>_xlfn.XLOOKUP(Tabla20[[#This Row],[cedula]],TMODELO[Numero Documento],TMODELO[Lugar Funciones])</f>
        <v>DIRECCION GENERAL DE MUSEOS</v>
      </c>
      <c r="I1104" s="45" t="str">
        <f>_xlfn.XLOOKUP(Tabla20[[#This Row],[cedula]],TCARRERA[CEDULA],TCARRERA[CATEGORIA DEL SERVIDOR],"")</f>
        <v/>
      </c>
      <c r="J1104" s="45" t="str">
        <f>Tabla20[[#This Row],[TIPO]]</f>
        <v>FIJO</v>
      </c>
      <c r="K1104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4" s="57" t="str">
        <f>IF(Tabla20[[#This Row],[CARRERA]]="CARRERA ADMINISTRATIVA",Tabla20[[#This Row],[CARRERA]],Tabla20[[#This Row],[STATUS]])</f>
        <v>ESTATUTO SIMPLIFICADO</v>
      </c>
      <c r="M1104" s="59" t="str">
        <f>IF(Tabla20[[#This Row],[TIPO]]="Temporales",_xlfn.XLOOKUP(Tabla20[[#This Row],[NOMBRE Y APELLIDO]],TFECHAS[NOMBRE Y APELLIDO],TFECHAS[DESDE]),"")</f>
        <v/>
      </c>
      <c r="N1104" s="59" t="str">
        <f>IF(Tabla20[[#This Row],[TIPO]]="Temporales",_xlfn.XLOOKUP(Tabla20[[#This Row],[NOMBRE Y APELLIDO]],TFECHAS[NOMBRE Y APELLIDO],TFECHAS[HASTA]),"")</f>
        <v/>
      </c>
      <c r="O1104" s="60">
        <f>_xlfn.XLOOKUP(Tabla20[[#This Row],[COD]],TMES[COD],TMES[sbruto])</f>
        <v>20000</v>
      </c>
      <c r="P1104" s="61">
        <f>_xlfn.XLOOKUP(Tabla20[[#This Row],[COD]],TMES[COD],TMES[ISR])</f>
        <v>0</v>
      </c>
      <c r="Q1104" s="60">
        <f>_xlfn.XLOOKUP(Tabla20[[#This Row],[COD]],TMES[COD],TMES[SFS])</f>
        <v>608</v>
      </c>
      <c r="R1104" s="60">
        <f>_xlfn.XLOOKUP(Tabla20[[#This Row],[COD]],TMES[COD],TMES[AFP])</f>
        <v>574</v>
      </c>
      <c r="S1104" s="40">
        <f>Tabla20[[#This Row],[sbruto]]-SUM(Tabla20[[#This Row],[ISR]:[AFP]])-Tabla20[[#This Row],[sneto]]</f>
        <v>14717.21</v>
      </c>
      <c r="T1104" s="60">
        <f>_xlfn.XLOOKUP(Tabla20[[#This Row],[COD]],TMES[COD],TMES[sneto])</f>
        <v>4100.79</v>
      </c>
      <c r="U1104" s="28" t="str">
        <f>_xlfn.XLOOKUP(Tabla20[[#This Row],[cedula]],Tabla11[Numero Documento],Tabla11[GEN])</f>
        <v>F</v>
      </c>
      <c r="V1104" s="65" t="str">
        <f>_xlfn.XLOOKUP(Tabla20[[#This Row],[cedula]],TMODELO[Numero Documento],TMODELO[Lugar Funciones Codigo])</f>
        <v>01.83.03.04</v>
      </c>
    </row>
    <row r="1105" spans="1:22" hidden="1">
      <c r="A1105" s="38" t="s">
        <v>3052</v>
      </c>
      <c r="B1105" s="38" t="s">
        <v>11</v>
      </c>
      <c r="C1105" s="38" t="s">
        <v>3091</v>
      </c>
      <c r="D1105" s="38" t="str">
        <f>Tabla20[[#This Row],[cedula]]&amp;Tabla20[[#This Row],[ctapresup]]</f>
        <v>001056127582.1.1.1.01</v>
      </c>
      <c r="E1105" s="38" t="s">
        <v>1442</v>
      </c>
      <c r="F1105" s="38" t="str">
        <f>_xlfn.XLOOKUP(Tabla20[[#This Row],[cedula]],TMODELO[Numero Documento],TMODELO[Empleado])</f>
        <v>JOSE RAUL NUÑEZ</v>
      </c>
      <c r="G1105" s="38" t="str">
        <f>_xlfn.XLOOKUP(Tabla20[[#This Row],[cedula]],TMODELO[Numero Documento],TMODELO[Cargo])</f>
        <v>JARDINERO (A)</v>
      </c>
      <c r="H1105" s="38" t="str">
        <f>_xlfn.XLOOKUP(Tabla20[[#This Row],[cedula]],TMODELO[Numero Documento],TMODELO[Lugar Funciones])</f>
        <v>DIRECCION GENERAL DE MUSEOS</v>
      </c>
      <c r="I1105" s="45" t="str">
        <f>_xlfn.XLOOKUP(Tabla20[[#This Row],[cedula]],TCARRERA[CEDULA],TCARRERA[CATEGORIA DEL SERVIDOR],"")</f>
        <v>CARRERA ADMINISTRATIVA</v>
      </c>
      <c r="J1105" s="45" t="str">
        <f>Tabla20[[#This Row],[TIPO]]</f>
        <v>FIJO</v>
      </c>
      <c r="K110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5" s="24" t="str">
        <f>IF(Tabla20[[#This Row],[CARRERA]]="CARRERA ADMINISTRATIVA",Tabla20[[#This Row],[CARRERA]],Tabla20[[#This Row],[STATUS]])</f>
        <v>CARRERA ADMINISTRATIVA</v>
      </c>
      <c r="M1105" s="35" t="str">
        <f>IF(Tabla20[[#This Row],[TIPO]]="Temporales",_xlfn.XLOOKUP(Tabla20[[#This Row],[NOMBRE Y APELLIDO]],TFECHAS[NOMBRE Y APELLIDO],TFECHAS[DESDE]),"")</f>
        <v/>
      </c>
      <c r="N1105" s="35" t="str">
        <f>IF(Tabla20[[#This Row],[TIPO]]="Temporales",_xlfn.XLOOKUP(Tabla20[[#This Row],[NOMBRE Y APELLIDO]],TFECHAS[NOMBRE Y APELLIDO],TFECHAS[HASTA]),"")</f>
        <v/>
      </c>
      <c r="O1105" s="39">
        <f>_xlfn.XLOOKUP(Tabla20[[#This Row],[COD]],TMES[COD],TMES[sbruto])</f>
        <v>20000</v>
      </c>
      <c r="P1105" s="42">
        <f>_xlfn.XLOOKUP(Tabla20[[#This Row],[COD]],TMES[COD],TMES[ISR])</f>
        <v>0</v>
      </c>
      <c r="Q1105" s="40">
        <f>_xlfn.XLOOKUP(Tabla20[[#This Row],[COD]],TMES[COD],TMES[SFS])</f>
        <v>608</v>
      </c>
      <c r="R1105" s="40">
        <f>_xlfn.XLOOKUP(Tabla20[[#This Row],[COD]],TMES[COD],TMES[AFP])</f>
        <v>574</v>
      </c>
      <c r="S1105" s="40">
        <f>Tabla20[[#This Row],[sbruto]]-SUM(Tabla20[[#This Row],[ISR]:[AFP]])-Tabla20[[#This Row],[sneto]]</f>
        <v>4357.3600000000006</v>
      </c>
      <c r="T1105" s="40">
        <f>_xlfn.XLOOKUP(Tabla20[[#This Row],[COD]],TMES[COD],TMES[sneto])</f>
        <v>14460.64</v>
      </c>
      <c r="U1105" s="28" t="str">
        <f>_xlfn.XLOOKUP(Tabla20[[#This Row],[cedula]],Tabla11[Numero Documento],Tabla11[GEN])</f>
        <v>M</v>
      </c>
      <c r="V1105" s="29" t="str">
        <f>_xlfn.XLOOKUP(Tabla20[[#This Row],[cedula]],TMODELO[Numero Documento],TMODELO[Lugar Funciones Codigo])</f>
        <v>01.83.03.04</v>
      </c>
    </row>
    <row r="1106" spans="1:22" hidden="1">
      <c r="A1106" s="38" t="s">
        <v>3052</v>
      </c>
      <c r="B1106" s="38" t="s">
        <v>11</v>
      </c>
      <c r="C1106" s="38" t="s">
        <v>3091</v>
      </c>
      <c r="D1106" s="38" t="str">
        <f>Tabla20[[#This Row],[cedula]]&amp;Tabla20[[#This Row],[ctapresup]]</f>
        <v>001038997122.1.1.1.01</v>
      </c>
      <c r="E1106" s="38" t="s">
        <v>2420</v>
      </c>
      <c r="F1106" s="38" t="str">
        <f>_xlfn.XLOOKUP(Tabla20[[#This Row],[cedula]],TMODELO[Numero Documento],TMODELO[Empleado])</f>
        <v>JUAN MIGUEL ARIAS</v>
      </c>
      <c r="G1106" s="38" t="str">
        <f>_xlfn.XLOOKUP(Tabla20[[#This Row],[cedula]],TMODELO[Numero Documento],TMODELO[Cargo])</f>
        <v>MENSAJERO EXTERNO</v>
      </c>
      <c r="H1106" s="38" t="str">
        <f>_xlfn.XLOOKUP(Tabla20[[#This Row],[cedula]],TMODELO[Numero Documento],TMODELO[Lugar Funciones])</f>
        <v>DIRECCION GENERAL DE MUSEOS</v>
      </c>
      <c r="I1106" s="45" t="str">
        <f>_xlfn.XLOOKUP(Tabla20[[#This Row],[cedula]],TCARRERA[CEDULA],TCARRERA[CATEGORIA DEL SERVIDOR],"")</f>
        <v/>
      </c>
      <c r="J1106" s="45" t="str">
        <f>Tabla20[[#This Row],[TIPO]]</f>
        <v>FIJO</v>
      </c>
      <c r="K110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6" s="24" t="str">
        <f>IF(Tabla20[[#This Row],[CARRERA]]="CARRERA ADMINISTRATIVA",Tabla20[[#This Row],[CARRERA]],Tabla20[[#This Row],[STATUS]])</f>
        <v>ESTATUTO SIMPLIFICADO</v>
      </c>
      <c r="M1106" s="35" t="str">
        <f>IF(Tabla20[[#This Row],[TIPO]]="Temporales",_xlfn.XLOOKUP(Tabla20[[#This Row],[NOMBRE Y APELLIDO]],TFECHAS[NOMBRE Y APELLIDO],TFECHAS[DESDE]),"")</f>
        <v/>
      </c>
      <c r="N1106" s="35" t="str">
        <f>IF(Tabla20[[#This Row],[TIPO]]="Temporales",_xlfn.XLOOKUP(Tabla20[[#This Row],[NOMBRE Y APELLIDO]],TFECHAS[NOMBRE Y APELLIDO],TFECHAS[HASTA]),"")</f>
        <v/>
      </c>
      <c r="O1106" s="39">
        <f>_xlfn.XLOOKUP(Tabla20[[#This Row],[COD]],TMES[COD],TMES[sbruto])</f>
        <v>20000</v>
      </c>
      <c r="P1106" s="42">
        <f>_xlfn.XLOOKUP(Tabla20[[#This Row],[COD]],TMES[COD],TMES[ISR])</f>
        <v>0</v>
      </c>
      <c r="Q1106" s="42">
        <f>_xlfn.XLOOKUP(Tabla20[[#This Row],[COD]],TMES[COD],TMES[SFS])</f>
        <v>608</v>
      </c>
      <c r="R1106" s="42">
        <f>_xlfn.XLOOKUP(Tabla20[[#This Row],[COD]],TMES[COD],TMES[AFP])</f>
        <v>574</v>
      </c>
      <c r="S1106" s="40">
        <f>Tabla20[[#This Row],[sbruto]]-SUM(Tabla20[[#This Row],[ISR]:[AFP]])-Tabla20[[#This Row],[sneto]]</f>
        <v>25</v>
      </c>
      <c r="T1106" s="42">
        <f>_xlfn.XLOOKUP(Tabla20[[#This Row],[COD]],TMES[COD],TMES[sneto])</f>
        <v>18793</v>
      </c>
      <c r="U1106" s="28" t="str">
        <f>_xlfn.XLOOKUP(Tabla20[[#This Row],[cedula]],Tabla11[Numero Documento],Tabla11[GEN])</f>
        <v>M</v>
      </c>
      <c r="V1106" s="29" t="str">
        <f>_xlfn.XLOOKUP(Tabla20[[#This Row],[cedula]],TMODELO[Numero Documento],TMODELO[Lugar Funciones Codigo])</f>
        <v>01.83.03.04</v>
      </c>
    </row>
    <row r="1107" spans="1:22" hidden="1">
      <c r="A1107" s="38" t="s">
        <v>3052</v>
      </c>
      <c r="B1107" s="38" t="s">
        <v>11</v>
      </c>
      <c r="C1107" s="38" t="s">
        <v>3091</v>
      </c>
      <c r="D1107" s="38" t="str">
        <f>Tabla20[[#This Row],[cedula]]&amp;Tabla20[[#This Row],[ctapresup]]</f>
        <v>001133209562.1.1.1.01</v>
      </c>
      <c r="E1107" s="38" t="s">
        <v>1451</v>
      </c>
      <c r="F1107" s="38" t="str">
        <f>_xlfn.XLOOKUP(Tabla20[[#This Row],[cedula]],TMODELO[Numero Documento],TMODELO[Empleado])</f>
        <v>LISSETTE ALTAGRACIA ORTEGA</v>
      </c>
      <c r="G1107" s="38" t="str">
        <f>_xlfn.XLOOKUP(Tabla20[[#This Row],[cedula]],TMODELO[Numero Documento],TMODELO[Cargo])</f>
        <v>CONSERJE</v>
      </c>
      <c r="H1107" s="38" t="str">
        <f>_xlfn.XLOOKUP(Tabla20[[#This Row],[cedula]],TMODELO[Numero Documento],TMODELO[Lugar Funciones])</f>
        <v>DIRECCION GENERAL DE MUSEOS</v>
      </c>
      <c r="I1107" s="45" t="str">
        <f>_xlfn.XLOOKUP(Tabla20[[#This Row],[cedula]],TCARRERA[CEDULA],TCARRERA[CATEGORIA DEL SERVIDOR],"")</f>
        <v>CARRERA ADMINISTRATIVA</v>
      </c>
      <c r="J1107" s="45" t="str">
        <f>Tabla20[[#This Row],[TIPO]]</f>
        <v>FIJO</v>
      </c>
      <c r="K110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7" s="24" t="str">
        <f>IF(Tabla20[[#This Row],[CARRERA]]="CARRERA ADMINISTRATIVA",Tabla20[[#This Row],[CARRERA]],Tabla20[[#This Row],[STATUS]])</f>
        <v>CARRERA ADMINISTRATIVA</v>
      </c>
      <c r="M1107" s="35" t="str">
        <f>IF(Tabla20[[#This Row],[TIPO]]="Temporales",_xlfn.XLOOKUP(Tabla20[[#This Row],[NOMBRE Y APELLIDO]],TFECHAS[NOMBRE Y APELLIDO],TFECHAS[DESDE]),"")</f>
        <v/>
      </c>
      <c r="N1107" s="35" t="str">
        <f>IF(Tabla20[[#This Row],[TIPO]]="Temporales",_xlfn.XLOOKUP(Tabla20[[#This Row],[NOMBRE Y APELLIDO]],TFECHAS[NOMBRE Y APELLIDO],TFECHAS[HASTA]),"")</f>
        <v/>
      </c>
      <c r="O1107" s="39">
        <f>_xlfn.XLOOKUP(Tabla20[[#This Row],[COD]],TMES[COD],TMES[sbruto])</f>
        <v>20000</v>
      </c>
      <c r="P1107" s="44">
        <f>_xlfn.XLOOKUP(Tabla20[[#This Row],[COD]],TMES[COD],TMES[ISR])</f>
        <v>0</v>
      </c>
      <c r="Q1107" s="40">
        <f>_xlfn.XLOOKUP(Tabla20[[#This Row],[COD]],TMES[COD],TMES[SFS])</f>
        <v>608</v>
      </c>
      <c r="R1107" s="40">
        <f>_xlfn.XLOOKUP(Tabla20[[#This Row],[COD]],TMES[COD],TMES[AFP])</f>
        <v>574</v>
      </c>
      <c r="S1107" s="40">
        <f>Tabla20[[#This Row],[sbruto]]-SUM(Tabla20[[#This Row],[ISR]:[AFP]])-Tabla20[[#This Row],[sneto]]</f>
        <v>6171</v>
      </c>
      <c r="T1107" s="40">
        <f>_xlfn.XLOOKUP(Tabla20[[#This Row],[COD]],TMES[COD],TMES[sneto])</f>
        <v>12647</v>
      </c>
      <c r="U1107" s="28" t="str">
        <f>_xlfn.XLOOKUP(Tabla20[[#This Row],[cedula]],Tabla11[Numero Documento],Tabla11[GEN])</f>
        <v>F</v>
      </c>
      <c r="V1107" s="29" t="str">
        <f>_xlfn.XLOOKUP(Tabla20[[#This Row],[cedula]],TMODELO[Numero Documento],TMODELO[Lugar Funciones Codigo])</f>
        <v>01.83.03.04</v>
      </c>
    </row>
    <row r="1108" spans="1:22" hidden="1">
      <c r="A1108" s="38" t="s">
        <v>3052</v>
      </c>
      <c r="B1108" s="38" t="s">
        <v>11</v>
      </c>
      <c r="C1108" s="38" t="s">
        <v>3091</v>
      </c>
      <c r="D1108" s="38" t="str">
        <f>Tabla20[[#This Row],[cedula]]&amp;Tabla20[[#This Row],[ctapresup]]</f>
        <v>001094868862.1.1.1.01</v>
      </c>
      <c r="E1108" s="38" t="s">
        <v>1453</v>
      </c>
      <c r="F1108" s="38" t="str">
        <f>_xlfn.XLOOKUP(Tabla20[[#This Row],[cedula]],TMODELO[Numero Documento],TMODELO[Empleado])</f>
        <v>LOURDE ALTAGRACIA GONZALES</v>
      </c>
      <c r="G1108" s="38" t="str">
        <f>_xlfn.XLOOKUP(Tabla20[[#This Row],[cedula]],TMODELO[Numero Documento],TMODELO[Cargo])</f>
        <v>CONSERJE</v>
      </c>
      <c r="H1108" s="38" t="str">
        <f>_xlfn.XLOOKUP(Tabla20[[#This Row],[cedula]],TMODELO[Numero Documento],TMODELO[Lugar Funciones])</f>
        <v>DIRECCION GENERAL DE MUSEOS</v>
      </c>
      <c r="I1108" s="45" t="str">
        <f>_xlfn.XLOOKUP(Tabla20[[#This Row],[cedula]],TCARRERA[CEDULA],TCARRERA[CATEGORIA DEL SERVIDOR],"")</f>
        <v>CARRERA ADMINISTRATIVA</v>
      </c>
      <c r="J1108" s="45" t="str">
        <f>Tabla20[[#This Row],[TIPO]]</f>
        <v>FIJO</v>
      </c>
      <c r="K110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8" s="24" t="str">
        <f>IF(Tabla20[[#This Row],[CARRERA]]="CARRERA ADMINISTRATIVA",Tabla20[[#This Row],[CARRERA]],Tabla20[[#This Row],[STATUS]])</f>
        <v>CARRERA ADMINISTRATIVA</v>
      </c>
      <c r="M1108" s="35" t="str">
        <f>IF(Tabla20[[#This Row],[TIPO]]="Temporales",_xlfn.XLOOKUP(Tabla20[[#This Row],[NOMBRE Y APELLIDO]],TFECHAS[NOMBRE Y APELLIDO],TFECHAS[DESDE]),"")</f>
        <v/>
      </c>
      <c r="N1108" s="35" t="str">
        <f>IF(Tabla20[[#This Row],[TIPO]]="Temporales",_xlfn.XLOOKUP(Tabla20[[#This Row],[NOMBRE Y APELLIDO]],TFECHAS[NOMBRE Y APELLIDO],TFECHAS[HASTA]),"")</f>
        <v/>
      </c>
      <c r="O1108" s="39">
        <f>_xlfn.XLOOKUP(Tabla20[[#This Row],[COD]],TMES[COD],TMES[sbruto])</f>
        <v>20000</v>
      </c>
      <c r="P1108" s="44">
        <f>_xlfn.XLOOKUP(Tabla20[[#This Row],[COD]],TMES[COD],TMES[ISR])</f>
        <v>0</v>
      </c>
      <c r="Q1108" s="40">
        <f>_xlfn.XLOOKUP(Tabla20[[#This Row],[COD]],TMES[COD],TMES[SFS])</f>
        <v>608</v>
      </c>
      <c r="R1108" s="40">
        <f>_xlfn.XLOOKUP(Tabla20[[#This Row],[COD]],TMES[COD],TMES[AFP])</f>
        <v>574</v>
      </c>
      <c r="S1108" s="40">
        <f>Tabla20[[#This Row],[sbruto]]-SUM(Tabla20[[#This Row],[ISR]:[AFP]])-Tabla20[[#This Row],[sneto]]</f>
        <v>2349</v>
      </c>
      <c r="T1108" s="40">
        <f>_xlfn.XLOOKUP(Tabla20[[#This Row],[COD]],TMES[COD],TMES[sneto])</f>
        <v>16469</v>
      </c>
      <c r="U1108" s="28" t="str">
        <f>_xlfn.XLOOKUP(Tabla20[[#This Row],[cedula]],Tabla11[Numero Documento],Tabla11[GEN])</f>
        <v>F</v>
      </c>
      <c r="V1108" s="29" t="str">
        <f>_xlfn.XLOOKUP(Tabla20[[#This Row],[cedula]],TMODELO[Numero Documento],TMODELO[Lugar Funciones Codigo])</f>
        <v>01.83.03.04</v>
      </c>
    </row>
    <row r="1109" spans="1:22" hidden="1">
      <c r="A1109" s="38" t="s">
        <v>3052</v>
      </c>
      <c r="B1109" s="38" t="s">
        <v>11</v>
      </c>
      <c r="C1109" s="38" t="s">
        <v>3091</v>
      </c>
      <c r="D1109" s="38" t="str">
        <f>Tabla20[[#This Row],[cedula]]&amp;Tabla20[[#This Row],[ctapresup]]</f>
        <v>223009259912.1.1.1.01</v>
      </c>
      <c r="E1109" s="38" t="s">
        <v>2446</v>
      </c>
      <c r="F1109" s="38" t="str">
        <f>_xlfn.XLOOKUP(Tabla20[[#This Row],[cedula]],TMODELO[Numero Documento],TMODELO[Empleado])</f>
        <v>MARIA ESTEFANY CASTRO SANTANA</v>
      </c>
      <c r="G1109" s="38" t="str">
        <f>_xlfn.XLOOKUP(Tabla20[[#This Row],[cedula]],TMODELO[Numero Documento],TMODELO[Cargo])</f>
        <v>CONSERJE</v>
      </c>
      <c r="H1109" s="38" t="str">
        <f>_xlfn.XLOOKUP(Tabla20[[#This Row],[cedula]],TMODELO[Numero Documento],TMODELO[Lugar Funciones])</f>
        <v>DIRECCION GENERAL DE MUSEOS</v>
      </c>
      <c r="I1109" s="45" t="str">
        <f>_xlfn.XLOOKUP(Tabla20[[#This Row],[cedula]],TCARRERA[CEDULA],TCARRERA[CATEGORIA DEL SERVIDOR],"")</f>
        <v/>
      </c>
      <c r="J1109" s="45" t="str">
        <f>Tabla20[[#This Row],[TIPO]]</f>
        <v>FIJO</v>
      </c>
      <c r="K110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9" s="24" t="str">
        <f>IF(Tabla20[[#This Row],[CARRERA]]="CARRERA ADMINISTRATIVA",Tabla20[[#This Row],[CARRERA]],Tabla20[[#This Row],[STATUS]])</f>
        <v>ESTATUTO SIMPLIFICADO</v>
      </c>
      <c r="M1109" s="35" t="str">
        <f>IF(Tabla20[[#This Row],[TIPO]]="Temporales",_xlfn.XLOOKUP(Tabla20[[#This Row],[NOMBRE Y APELLIDO]],TFECHAS[NOMBRE Y APELLIDO],TFECHAS[DESDE]),"")</f>
        <v/>
      </c>
      <c r="N1109" s="35" t="str">
        <f>IF(Tabla20[[#This Row],[TIPO]]="Temporales",_xlfn.XLOOKUP(Tabla20[[#This Row],[NOMBRE Y APELLIDO]],TFECHAS[NOMBRE Y APELLIDO],TFECHAS[HASTA]),"")</f>
        <v/>
      </c>
      <c r="O1109" s="39">
        <f>_xlfn.XLOOKUP(Tabla20[[#This Row],[COD]],TMES[COD],TMES[sbruto])</f>
        <v>20000</v>
      </c>
      <c r="P1109" s="42">
        <f>_xlfn.XLOOKUP(Tabla20[[#This Row],[COD]],TMES[COD],TMES[ISR])</f>
        <v>0</v>
      </c>
      <c r="Q1109" s="40">
        <f>_xlfn.XLOOKUP(Tabla20[[#This Row],[COD]],TMES[COD],TMES[SFS])</f>
        <v>608</v>
      </c>
      <c r="R1109" s="40">
        <f>_xlfn.XLOOKUP(Tabla20[[#This Row],[COD]],TMES[COD],TMES[AFP])</f>
        <v>574</v>
      </c>
      <c r="S1109" s="40">
        <f>Tabla20[[#This Row],[sbruto]]-SUM(Tabla20[[#This Row],[ISR]:[AFP]])-Tabla20[[#This Row],[sneto]]</f>
        <v>1217</v>
      </c>
      <c r="T1109" s="40">
        <f>_xlfn.XLOOKUP(Tabla20[[#This Row],[COD]],TMES[COD],TMES[sneto])</f>
        <v>17601</v>
      </c>
      <c r="U1109" s="28" t="str">
        <f>_xlfn.XLOOKUP(Tabla20[[#This Row],[cedula]],Tabla11[Numero Documento],Tabla11[GEN])</f>
        <v>F</v>
      </c>
      <c r="V1109" s="29" t="str">
        <f>_xlfn.XLOOKUP(Tabla20[[#This Row],[cedula]],TMODELO[Numero Documento],TMODELO[Lugar Funciones Codigo])</f>
        <v>01.83.03.04</v>
      </c>
    </row>
    <row r="1110" spans="1:22" hidden="1">
      <c r="A1110" s="38" t="s">
        <v>3052</v>
      </c>
      <c r="B1110" s="38" t="s">
        <v>11</v>
      </c>
      <c r="C1110" s="38" t="s">
        <v>3091</v>
      </c>
      <c r="D1110" s="38" t="str">
        <f>Tabla20[[#This Row],[cedula]]&amp;Tabla20[[#This Row],[ctapresup]]</f>
        <v>001120118382.1.1.1.01</v>
      </c>
      <c r="E1110" s="38" t="s">
        <v>1475</v>
      </c>
      <c r="F1110" s="38" t="str">
        <f>_xlfn.XLOOKUP(Tabla20[[#This Row],[cedula]],TMODELO[Numero Documento],TMODELO[Empleado])</f>
        <v>MILTON SANTIAGO ADAMES MANZUETA</v>
      </c>
      <c r="G1110" s="38" t="str">
        <f>_xlfn.XLOOKUP(Tabla20[[#This Row],[cedula]],TMODELO[Numero Documento],TMODELO[Cargo])</f>
        <v>PORTERO</v>
      </c>
      <c r="H1110" s="38" t="str">
        <f>_xlfn.XLOOKUP(Tabla20[[#This Row],[cedula]],TMODELO[Numero Documento],TMODELO[Lugar Funciones])</f>
        <v>DIRECCION GENERAL DE MUSEOS</v>
      </c>
      <c r="I1110" s="45" t="str">
        <f>_xlfn.XLOOKUP(Tabla20[[#This Row],[cedula]],TCARRERA[CEDULA],TCARRERA[CATEGORIA DEL SERVIDOR],"")</f>
        <v>CARRERA ADMINISTRATIVA</v>
      </c>
      <c r="J1110" s="45" t="str">
        <f>Tabla20[[#This Row],[TIPO]]</f>
        <v>FIJO</v>
      </c>
      <c r="K1110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10" s="24" t="str">
        <f>IF(Tabla20[[#This Row],[CARRERA]]="CARRERA ADMINISTRATIVA",Tabla20[[#This Row],[CARRERA]],Tabla20[[#This Row],[STATUS]])</f>
        <v>CARRERA ADMINISTRATIVA</v>
      </c>
      <c r="M1110" s="35" t="str">
        <f>IF(Tabla20[[#This Row],[TIPO]]="Temporales",_xlfn.XLOOKUP(Tabla20[[#This Row],[NOMBRE Y APELLIDO]],TFECHAS[NOMBRE Y APELLIDO],TFECHAS[DESDE]),"")</f>
        <v/>
      </c>
      <c r="N1110" s="35" t="str">
        <f>IF(Tabla20[[#This Row],[TIPO]]="Temporales",_xlfn.XLOOKUP(Tabla20[[#This Row],[NOMBRE Y APELLIDO]],TFECHAS[NOMBRE Y APELLIDO],TFECHAS[HASTA]),"")</f>
        <v/>
      </c>
      <c r="O1110" s="39">
        <f>_xlfn.XLOOKUP(Tabla20[[#This Row],[COD]],TMES[COD],TMES[sbruto])</f>
        <v>20000</v>
      </c>
      <c r="P1110" s="42">
        <f>_xlfn.XLOOKUP(Tabla20[[#This Row],[COD]],TMES[COD],TMES[ISR])</f>
        <v>0</v>
      </c>
      <c r="Q1110" s="40">
        <f>_xlfn.XLOOKUP(Tabla20[[#This Row],[COD]],TMES[COD],TMES[SFS])</f>
        <v>608</v>
      </c>
      <c r="R1110" s="40">
        <f>_xlfn.XLOOKUP(Tabla20[[#This Row],[COD]],TMES[COD],TMES[AFP])</f>
        <v>574</v>
      </c>
      <c r="S1110" s="40">
        <f>Tabla20[[#This Row],[sbruto]]-SUM(Tabla20[[#This Row],[ISR]:[AFP]])-Tabla20[[#This Row],[sneto]]</f>
        <v>12567.65</v>
      </c>
      <c r="T1110" s="40">
        <f>_xlfn.XLOOKUP(Tabla20[[#This Row],[COD]],TMES[COD],TMES[sneto])</f>
        <v>6250.35</v>
      </c>
      <c r="U1110" s="28" t="str">
        <f>_xlfn.XLOOKUP(Tabla20[[#This Row],[cedula]],Tabla11[Numero Documento],Tabla11[GEN])</f>
        <v>M</v>
      </c>
      <c r="V1110" s="29" t="str">
        <f>_xlfn.XLOOKUP(Tabla20[[#This Row],[cedula]],TMODELO[Numero Documento],TMODELO[Lugar Funciones Codigo])</f>
        <v>01.83.03.04</v>
      </c>
    </row>
    <row r="1111" spans="1:22" hidden="1">
      <c r="A1111" s="38" t="s">
        <v>3052</v>
      </c>
      <c r="B1111" s="38" t="s">
        <v>11</v>
      </c>
      <c r="C1111" s="38" t="s">
        <v>3091</v>
      </c>
      <c r="D1111" s="38" t="str">
        <f>Tabla20[[#This Row],[cedula]]&amp;Tabla20[[#This Row],[ctapresup]]</f>
        <v>001161641532.1.1.1.01</v>
      </c>
      <c r="E1111" s="38" t="s">
        <v>2461</v>
      </c>
      <c r="F1111" s="38" t="str">
        <f>_xlfn.XLOOKUP(Tabla20[[#This Row],[cedula]],TMODELO[Numero Documento],TMODELO[Empleado])</f>
        <v>NAIROBI GUTIERREZ GUZMAN</v>
      </c>
      <c r="G1111" s="38" t="str">
        <f>_xlfn.XLOOKUP(Tabla20[[#This Row],[cedula]],TMODELO[Numero Documento],TMODELO[Cargo])</f>
        <v>CONSERJE</v>
      </c>
      <c r="H1111" s="38" t="str">
        <f>_xlfn.XLOOKUP(Tabla20[[#This Row],[cedula]],TMODELO[Numero Documento],TMODELO[Lugar Funciones])</f>
        <v>DIRECCION GENERAL DE MUSEOS</v>
      </c>
      <c r="I1111" s="45" t="str">
        <f>_xlfn.XLOOKUP(Tabla20[[#This Row],[cedula]],TCARRERA[CEDULA],TCARRERA[CATEGORIA DEL SERVIDOR],"")</f>
        <v/>
      </c>
      <c r="J1111" s="45" t="str">
        <f>Tabla20[[#This Row],[TIPO]]</f>
        <v>FIJO</v>
      </c>
      <c r="K11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1" s="24" t="str">
        <f>IF(Tabla20[[#This Row],[CARRERA]]="CARRERA ADMINISTRATIVA",Tabla20[[#This Row],[CARRERA]],Tabla20[[#This Row],[STATUS]])</f>
        <v>ESTATUTO SIMPLIFICADO</v>
      </c>
      <c r="M1111" s="35" t="str">
        <f>IF(Tabla20[[#This Row],[TIPO]]="Temporales",_xlfn.XLOOKUP(Tabla20[[#This Row],[NOMBRE Y APELLIDO]],TFECHAS[NOMBRE Y APELLIDO],TFECHAS[DESDE]),"")</f>
        <v/>
      </c>
      <c r="N1111" s="35" t="str">
        <f>IF(Tabla20[[#This Row],[TIPO]]="Temporales",_xlfn.XLOOKUP(Tabla20[[#This Row],[NOMBRE Y APELLIDO]],TFECHAS[NOMBRE Y APELLIDO],TFECHAS[HASTA]),"")</f>
        <v/>
      </c>
      <c r="O1111" s="39">
        <f>_xlfn.XLOOKUP(Tabla20[[#This Row],[COD]],TMES[COD],TMES[sbruto])</f>
        <v>20000</v>
      </c>
      <c r="P1111" s="40">
        <f>_xlfn.XLOOKUP(Tabla20[[#This Row],[COD]],TMES[COD],TMES[ISR])</f>
        <v>0</v>
      </c>
      <c r="Q1111" s="40">
        <f>_xlfn.XLOOKUP(Tabla20[[#This Row],[COD]],TMES[COD],TMES[SFS])</f>
        <v>608</v>
      </c>
      <c r="R1111" s="40">
        <f>_xlfn.XLOOKUP(Tabla20[[#This Row],[COD]],TMES[COD],TMES[AFP])</f>
        <v>574</v>
      </c>
      <c r="S1111" s="40">
        <f>Tabla20[[#This Row],[sbruto]]-SUM(Tabla20[[#This Row],[ISR]:[AFP]])-Tabla20[[#This Row],[sneto]]</f>
        <v>25</v>
      </c>
      <c r="T1111" s="40">
        <f>_xlfn.XLOOKUP(Tabla20[[#This Row],[COD]],TMES[COD],TMES[sneto])</f>
        <v>18793</v>
      </c>
      <c r="U1111" s="28" t="str">
        <f>_xlfn.XLOOKUP(Tabla20[[#This Row],[cedula]],Tabla11[Numero Documento],Tabla11[GEN])</f>
        <v>F</v>
      </c>
      <c r="V1111" s="29" t="str">
        <f>_xlfn.XLOOKUP(Tabla20[[#This Row],[cedula]],TMODELO[Numero Documento],TMODELO[Lugar Funciones Codigo])</f>
        <v>01.83.03.04</v>
      </c>
    </row>
    <row r="1112" spans="1:22" hidden="1">
      <c r="A1112" s="38" t="s">
        <v>3052</v>
      </c>
      <c r="B1112" s="38" t="s">
        <v>11</v>
      </c>
      <c r="C1112" s="38" t="s">
        <v>3091</v>
      </c>
      <c r="D1112" s="38" t="str">
        <f>Tabla20[[#This Row],[cedula]]&amp;Tabla20[[#This Row],[ctapresup]]</f>
        <v>001136992432.1.1.1.01</v>
      </c>
      <c r="E1112" s="38" t="s">
        <v>1481</v>
      </c>
      <c r="F1112" s="38" t="str">
        <f>_xlfn.XLOOKUP(Tabla20[[#This Row],[cedula]],TMODELO[Numero Documento],TMODELO[Empleado])</f>
        <v>PABLO BELEN DE LOS SANTOS</v>
      </c>
      <c r="G1112" s="38" t="str">
        <f>_xlfn.XLOOKUP(Tabla20[[#This Row],[cedula]],TMODELO[Numero Documento],TMODELO[Cargo])</f>
        <v>CONSERJE</v>
      </c>
      <c r="H1112" s="38" t="str">
        <f>_xlfn.XLOOKUP(Tabla20[[#This Row],[cedula]],TMODELO[Numero Documento],TMODELO[Lugar Funciones])</f>
        <v>DIRECCION GENERAL DE MUSEOS</v>
      </c>
      <c r="I1112" s="45" t="str">
        <f>_xlfn.XLOOKUP(Tabla20[[#This Row],[cedula]],TCARRERA[CEDULA],TCARRERA[CATEGORIA DEL SERVIDOR],"")</f>
        <v>CARRERA ADMINISTRATIVA</v>
      </c>
      <c r="J1112" s="45" t="str">
        <f>Tabla20[[#This Row],[TIPO]]</f>
        <v>FIJO</v>
      </c>
      <c r="K111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2" s="24" t="str">
        <f>IF(Tabla20[[#This Row],[CARRERA]]="CARRERA ADMINISTRATIVA",Tabla20[[#This Row],[CARRERA]],Tabla20[[#This Row],[STATUS]])</f>
        <v>CARRERA ADMINISTRATIVA</v>
      </c>
      <c r="M1112" s="35" t="str">
        <f>IF(Tabla20[[#This Row],[TIPO]]="Temporales",_xlfn.XLOOKUP(Tabla20[[#This Row],[NOMBRE Y APELLIDO]],TFECHAS[NOMBRE Y APELLIDO],TFECHAS[DESDE]),"")</f>
        <v/>
      </c>
      <c r="N1112" s="35" t="str">
        <f>IF(Tabla20[[#This Row],[TIPO]]="Temporales",_xlfn.XLOOKUP(Tabla20[[#This Row],[NOMBRE Y APELLIDO]],TFECHAS[NOMBRE Y APELLIDO],TFECHAS[HASTA]),"")</f>
        <v/>
      </c>
      <c r="O1112" s="39">
        <f>_xlfn.XLOOKUP(Tabla20[[#This Row],[COD]],TMES[COD],TMES[sbruto])</f>
        <v>20000</v>
      </c>
      <c r="P1112" s="42">
        <f>_xlfn.XLOOKUP(Tabla20[[#This Row],[COD]],TMES[COD],TMES[ISR])</f>
        <v>0</v>
      </c>
      <c r="Q1112" s="40">
        <f>_xlfn.XLOOKUP(Tabla20[[#This Row],[COD]],TMES[COD],TMES[SFS])</f>
        <v>608</v>
      </c>
      <c r="R1112" s="40">
        <f>_xlfn.XLOOKUP(Tabla20[[#This Row],[COD]],TMES[COD],TMES[AFP])</f>
        <v>574</v>
      </c>
      <c r="S1112" s="40">
        <f>Tabla20[[#This Row],[sbruto]]-SUM(Tabla20[[#This Row],[ISR]:[AFP]])-Tabla20[[#This Row],[sneto]]</f>
        <v>2330.9599999999991</v>
      </c>
      <c r="T1112" s="40">
        <f>_xlfn.XLOOKUP(Tabla20[[#This Row],[COD]],TMES[COD],TMES[sneto])</f>
        <v>16487.04</v>
      </c>
      <c r="U1112" s="28" t="str">
        <f>_xlfn.XLOOKUP(Tabla20[[#This Row],[cedula]],Tabla11[Numero Documento],Tabla11[GEN])</f>
        <v>M</v>
      </c>
      <c r="V1112" s="29" t="str">
        <f>_xlfn.XLOOKUP(Tabla20[[#This Row],[cedula]],TMODELO[Numero Documento],TMODELO[Lugar Funciones Codigo])</f>
        <v>01.83.03.04</v>
      </c>
    </row>
    <row r="1113" spans="1:22" hidden="1">
      <c r="A1113" s="38" t="s">
        <v>3052</v>
      </c>
      <c r="B1113" s="38" t="s">
        <v>11</v>
      </c>
      <c r="C1113" s="38" t="s">
        <v>3091</v>
      </c>
      <c r="D1113" s="38" t="str">
        <f>Tabla20[[#This Row],[cedula]]&amp;Tabla20[[#This Row],[ctapresup]]</f>
        <v>001056411202.1.1.1.01</v>
      </c>
      <c r="E1113" s="38" t="s">
        <v>1486</v>
      </c>
      <c r="F1113" s="38" t="str">
        <f>_xlfn.XLOOKUP(Tabla20[[#This Row],[cedula]],TMODELO[Numero Documento],TMODELO[Empleado])</f>
        <v>RADHAMES LOPEZ</v>
      </c>
      <c r="G1113" s="38" t="str">
        <f>_xlfn.XLOOKUP(Tabla20[[#This Row],[cedula]],TMODELO[Numero Documento],TMODELO[Cargo])</f>
        <v>TRACTORISTA</v>
      </c>
      <c r="H1113" s="38" t="str">
        <f>_xlfn.XLOOKUP(Tabla20[[#This Row],[cedula]],TMODELO[Numero Documento],TMODELO[Lugar Funciones])</f>
        <v>DIRECCION GENERAL DE MUSEOS</v>
      </c>
      <c r="I1113" s="45" t="str">
        <f>_xlfn.XLOOKUP(Tabla20[[#This Row],[cedula]],TCARRERA[CEDULA],TCARRERA[CATEGORIA DEL SERVIDOR],"")</f>
        <v>CARRERA ADMINISTRATIVA</v>
      </c>
      <c r="J1113" s="45" t="str">
        <f>Tabla20[[#This Row],[TIPO]]</f>
        <v>FIJO</v>
      </c>
      <c r="K111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13" s="24" t="str">
        <f>IF(Tabla20[[#This Row],[CARRERA]]="CARRERA ADMINISTRATIVA",Tabla20[[#This Row],[CARRERA]],Tabla20[[#This Row],[STATUS]])</f>
        <v>CARRERA ADMINISTRATIVA</v>
      </c>
      <c r="M1113" s="35" t="str">
        <f>IF(Tabla20[[#This Row],[TIPO]]="Temporales",_xlfn.XLOOKUP(Tabla20[[#This Row],[NOMBRE Y APELLIDO]],TFECHAS[NOMBRE Y APELLIDO],TFECHAS[DESDE]),"")</f>
        <v/>
      </c>
      <c r="N1113" s="35" t="str">
        <f>IF(Tabla20[[#This Row],[TIPO]]="Temporales",_xlfn.XLOOKUP(Tabla20[[#This Row],[NOMBRE Y APELLIDO]],TFECHAS[NOMBRE Y APELLIDO],TFECHAS[HASTA]),"")</f>
        <v/>
      </c>
      <c r="O1113" s="39">
        <f>_xlfn.XLOOKUP(Tabla20[[#This Row],[COD]],TMES[COD],TMES[sbruto])</f>
        <v>20000</v>
      </c>
      <c r="P1113" s="42">
        <f>_xlfn.XLOOKUP(Tabla20[[#This Row],[COD]],TMES[COD],TMES[ISR])</f>
        <v>0</v>
      </c>
      <c r="Q1113" s="40">
        <f>_xlfn.XLOOKUP(Tabla20[[#This Row],[COD]],TMES[COD],TMES[SFS])</f>
        <v>608</v>
      </c>
      <c r="R1113" s="40">
        <f>_xlfn.XLOOKUP(Tabla20[[#This Row],[COD]],TMES[COD],TMES[AFP])</f>
        <v>574</v>
      </c>
      <c r="S1113" s="40">
        <f>Tabla20[[#This Row],[sbruto]]-SUM(Tabla20[[#This Row],[ISR]:[AFP]])-Tabla20[[#This Row],[sneto]]</f>
        <v>12224.220000000001</v>
      </c>
      <c r="T1113" s="40">
        <f>_xlfn.XLOOKUP(Tabla20[[#This Row],[COD]],TMES[COD],TMES[sneto])</f>
        <v>6593.78</v>
      </c>
      <c r="U1113" s="28" t="str">
        <f>_xlfn.XLOOKUP(Tabla20[[#This Row],[cedula]],Tabla11[Numero Documento],Tabla11[GEN])</f>
        <v>M</v>
      </c>
      <c r="V1113" s="29" t="str">
        <f>_xlfn.XLOOKUP(Tabla20[[#This Row],[cedula]],TMODELO[Numero Documento],TMODELO[Lugar Funciones Codigo])</f>
        <v>01.83.03.04</v>
      </c>
    </row>
    <row r="1114" spans="1:22" hidden="1">
      <c r="A1114" s="38" t="s">
        <v>3052</v>
      </c>
      <c r="B1114" s="38" t="s">
        <v>11</v>
      </c>
      <c r="C1114" s="38" t="s">
        <v>3091</v>
      </c>
      <c r="D1114" s="38" t="str">
        <f>Tabla20[[#This Row],[cedula]]&amp;Tabla20[[#This Row],[ctapresup]]</f>
        <v>027004849222.1.1.1.01</v>
      </c>
      <c r="E1114" s="38" t="s">
        <v>4779</v>
      </c>
      <c r="F1114" s="38" t="str">
        <f>_xlfn.XLOOKUP(Tabla20[[#This Row],[cedula]],TMODELO[Numero Documento],TMODELO[Empleado])</f>
        <v>RAQUEL ASTACIO PEÑA</v>
      </c>
      <c r="G1114" s="38" t="str">
        <f>_xlfn.XLOOKUP(Tabla20[[#This Row],[cedula]],TMODELO[Numero Documento],TMODELO[Cargo])</f>
        <v>CONSERJE</v>
      </c>
      <c r="H1114" s="38" t="str">
        <f>_xlfn.XLOOKUP(Tabla20[[#This Row],[cedula]],TMODELO[Numero Documento],TMODELO[Lugar Funciones])</f>
        <v>DIRECCION GENERAL DE MUSEOS</v>
      </c>
      <c r="I1114" s="45" t="str">
        <f>_xlfn.XLOOKUP(Tabla20[[#This Row],[cedula]],TCARRERA[CEDULA],TCARRERA[CATEGORIA DEL SERVIDOR],"")</f>
        <v/>
      </c>
      <c r="J1114" s="45" t="str">
        <f>Tabla20[[#This Row],[TIPO]]</f>
        <v>FIJO</v>
      </c>
      <c r="K111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4" s="24" t="str">
        <f>IF(Tabla20[[#This Row],[CARRERA]]="CARRERA ADMINISTRATIVA",Tabla20[[#This Row],[CARRERA]],Tabla20[[#This Row],[STATUS]])</f>
        <v>ESTATUTO SIMPLIFICADO</v>
      </c>
      <c r="M1114" s="35" t="str">
        <f>IF(Tabla20[[#This Row],[TIPO]]="Temporales",_xlfn.XLOOKUP(Tabla20[[#This Row],[NOMBRE Y APELLIDO]],TFECHAS[NOMBRE Y APELLIDO],TFECHAS[DESDE]),"")</f>
        <v/>
      </c>
      <c r="N1114" s="35" t="str">
        <f>IF(Tabla20[[#This Row],[TIPO]]="Temporales",_xlfn.XLOOKUP(Tabla20[[#This Row],[NOMBRE Y APELLIDO]],TFECHAS[NOMBRE Y APELLIDO],TFECHAS[HASTA]),"")</f>
        <v/>
      </c>
      <c r="O1114" s="39">
        <f>_xlfn.XLOOKUP(Tabla20[[#This Row],[COD]],TMES[COD],TMES[sbruto])</f>
        <v>20000</v>
      </c>
      <c r="P1114" s="42">
        <f>_xlfn.XLOOKUP(Tabla20[[#This Row],[COD]],TMES[COD],TMES[ISR])</f>
        <v>0</v>
      </c>
      <c r="Q1114" s="40">
        <f>_xlfn.XLOOKUP(Tabla20[[#This Row],[COD]],TMES[COD],TMES[SFS])</f>
        <v>608</v>
      </c>
      <c r="R1114" s="40">
        <f>_xlfn.XLOOKUP(Tabla20[[#This Row],[COD]],TMES[COD],TMES[AFP])</f>
        <v>574</v>
      </c>
      <c r="S1114" s="40">
        <f>Tabla20[[#This Row],[sbruto]]-SUM(Tabla20[[#This Row],[ISR]:[AFP]])-Tabla20[[#This Row],[sneto]]</f>
        <v>25</v>
      </c>
      <c r="T1114" s="40">
        <f>_xlfn.XLOOKUP(Tabla20[[#This Row],[COD]],TMES[COD],TMES[sneto])</f>
        <v>18793</v>
      </c>
      <c r="U1114" s="28" t="str">
        <f>_xlfn.XLOOKUP(Tabla20[[#This Row],[cedula]],Tabla11[Numero Documento],Tabla11[GEN])</f>
        <v>F</v>
      </c>
      <c r="V1114" s="29" t="str">
        <f>_xlfn.XLOOKUP(Tabla20[[#This Row],[cedula]],TMODELO[Numero Documento],TMODELO[Lugar Funciones Codigo])</f>
        <v>01.83.03.04</v>
      </c>
    </row>
    <row r="1115" spans="1:22" hidden="1">
      <c r="A1115" s="38" t="s">
        <v>3052</v>
      </c>
      <c r="B1115" s="38" t="s">
        <v>11</v>
      </c>
      <c r="C1115" s="38" t="s">
        <v>3091</v>
      </c>
      <c r="D1115" s="38" t="str">
        <f>Tabla20[[#This Row],[cedula]]&amp;Tabla20[[#This Row],[ctapresup]]</f>
        <v>001081545432.1.1.1.01</v>
      </c>
      <c r="E1115" s="38" t="s">
        <v>1498</v>
      </c>
      <c r="F1115" s="38" t="str">
        <f>_xlfn.XLOOKUP(Tabla20[[#This Row],[cedula]],TMODELO[Numero Documento],TMODELO[Empleado])</f>
        <v>SILVIO ARCENILIO OGANDO EUGENIA</v>
      </c>
      <c r="G1115" s="38" t="str">
        <f>_xlfn.XLOOKUP(Tabla20[[#This Row],[cedula]],TMODELO[Numero Documento],TMODELO[Cargo])</f>
        <v>MAYORDOMO</v>
      </c>
      <c r="H1115" s="38" t="str">
        <f>_xlfn.XLOOKUP(Tabla20[[#This Row],[cedula]],TMODELO[Numero Documento],TMODELO[Lugar Funciones])</f>
        <v>DIRECCION GENERAL DE MUSEOS</v>
      </c>
      <c r="I1115" s="45" t="str">
        <f>_xlfn.XLOOKUP(Tabla20[[#This Row],[cedula]],TCARRERA[CEDULA],TCARRERA[CATEGORIA DEL SERVIDOR],"")</f>
        <v>CARRERA ADMINISTRATIVA</v>
      </c>
      <c r="J1115" s="45" t="str">
        <f>Tabla20[[#This Row],[TIPO]]</f>
        <v>FIJO</v>
      </c>
      <c r="K1115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15" s="24" t="str">
        <f>IF(Tabla20[[#This Row],[CARRERA]]="CARRERA ADMINISTRATIVA",Tabla20[[#This Row],[CARRERA]],Tabla20[[#This Row],[STATUS]])</f>
        <v>CARRERA ADMINISTRATIVA</v>
      </c>
      <c r="M1115" s="35" t="str">
        <f>IF(Tabla20[[#This Row],[TIPO]]="Temporales",_xlfn.XLOOKUP(Tabla20[[#This Row],[NOMBRE Y APELLIDO]],TFECHAS[NOMBRE Y APELLIDO],TFECHAS[DESDE]),"")</f>
        <v/>
      </c>
      <c r="N1115" s="35" t="str">
        <f>IF(Tabla20[[#This Row],[TIPO]]="Temporales",_xlfn.XLOOKUP(Tabla20[[#This Row],[NOMBRE Y APELLIDO]],TFECHAS[NOMBRE Y APELLIDO],TFECHAS[HASTA]),"")</f>
        <v/>
      </c>
      <c r="O1115" s="39">
        <f>_xlfn.XLOOKUP(Tabla20[[#This Row],[COD]],TMES[COD],TMES[sbruto])</f>
        <v>20000</v>
      </c>
      <c r="P1115" s="42">
        <f>_xlfn.XLOOKUP(Tabla20[[#This Row],[COD]],TMES[COD],TMES[ISR])</f>
        <v>0</v>
      </c>
      <c r="Q1115" s="40">
        <f>_xlfn.XLOOKUP(Tabla20[[#This Row],[COD]],TMES[COD],TMES[SFS])</f>
        <v>608</v>
      </c>
      <c r="R1115" s="40">
        <f>_xlfn.XLOOKUP(Tabla20[[#This Row],[COD]],TMES[COD],TMES[AFP])</f>
        <v>574</v>
      </c>
      <c r="S1115" s="40">
        <f>Tabla20[[#This Row],[sbruto]]-SUM(Tabla20[[#This Row],[ISR]:[AFP]])-Tabla20[[#This Row],[sneto]]</f>
        <v>2833.4500000000007</v>
      </c>
      <c r="T1115" s="40">
        <f>_xlfn.XLOOKUP(Tabla20[[#This Row],[COD]],TMES[COD],TMES[sneto])</f>
        <v>15984.55</v>
      </c>
      <c r="U1115" s="28" t="str">
        <f>_xlfn.XLOOKUP(Tabla20[[#This Row],[cedula]],Tabla11[Numero Documento],Tabla11[GEN])</f>
        <v>M</v>
      </c>
      <c r="V1115" s="29" t="str">
        <f>_xlfn.XLOOKUP(Tabla20[[#This Row],[cedula]],TMODELO[Numero Documento],TMODELO[Lugar Funciones Codigo])</f>
        <v>01.83.03.04</v>
      </c>
    </row>
    <row r="1116" spans="1:22" hidden="1">
      <c r="A1116" s="38" t="s">
        <v>3052</v>
      </c>
      <c r="B1116" s="38" t="s">
        <v>11</v>
      </c>
      <c r="C1116" s="38" t="s">
        <v>3091</v>
      </c>
      <c r="D1116" s="38" t="str">
        <f>Tabla20[[#This Row],[cedula]]&amp;Tabla20[[#This Row],[ctapresup]]</f>
        <v>223013326922.1.1.1.01</v>
      </c>
      <c r="E1116" s="38" t="s">
        <v>3101</v>
      </c>
      <c r="F1116" s="38" t="str">
        <f>_xlfn.XLOOKUP(Tabla20[[#This Row],[cedula]],TMODELO[Numero Documento],TMODELO[Empleado])</f>
        <v>WELINTON ANTONIO MEDINA</v>
      </c>
      <c r="G1116" s="38" t="str">
        <f>_xlfn.XLOOKUP(Tabla20[[#This Row],[cedula]],TMODELO[Numero Documento],TMODELO[Cargo])</f>
        <v>MENSAJERO EXTERNO</v>
      </c>
      <c r="H1116" s="38" t="str">
        <f>_xlfn.XLOOKUP(Tabla20[[#This Row],[cedula]],TMODELO[Numero Documento],TMODELO[Lugar Funciones])</f>
        <v>DIRECCION GENERAL DE MUSEOS</v>
      </c>
      <c r="I1116" s="45" t="str">
        <f>_xlfn.XLOOKUP(Tabla20[[#This Row],[cedula]],TCARRERA[CEDULA],TCARRERA[CATEGORIA DEL SERVIDOR],"")</f>
        <v/>
      </c>
      <c r="J1116" s="45" t="str">
        <f>Tabla20[[#This Row],[TIPO]]</f>
        <v>FIJO</v>
      </c>
      <c r="K111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6" s="24" t="str">
        <f>IF(Tabla20[[#This Row],[CARRERA]]="CARRERA ADMINISTRATIVA",Tabla20[[#This Row],[CARRERA]],Tabla20[[#This Row],[STATUS]])</f>
        <v>ESTATUTO SIMPLIFICADO</v>
      </c>
      <c r="M1116" s="35" t="str">
        <f>IF(Tabla20[[#This Row],[TIPO]]="Temporales",_xlfn.XLOOKUP(Tabla20[[#This Row],[NOMBRE Y APELLIDO]],TFECHAS[NOMBRE Y APELLIDO],TFECHAS[DESDE]),"")</f>
        <v/>
      </c>
      <c r="N1116" s="35" t="str">
        <f>IF(Tabla20[[#This Row],[TIPO]]="Temporales",_xlfn.XLOOKUP(Tabla20[[#This Row],[NOMBRE Y APELLIDO]],TFECHAS[NOMBRE Y APELLIDO],TFECHAS[HASTA]),"")</f>
        <v/>
      </c>
      <c r="O1116" s="39">
        <f>_xlfn.XLOOKUP(Tabla20[[#This Row],[COD]],TMES[COD],TMES[sbruto])</f>
        <v>20000</v>
      </c>
      <c r="P1116" s="40">
        <f>_xlfn.XLOOKUP(Tabla20[[#This Row],[COD]],TMES[COD],TMES[ISR])</f>
        <v>0</v>
      </c>
      <c r="Q1116" s="40">
        <f>_xlfn.XLOOKUP(Tabla20[[#This Row],[COD]],TMES[COD],TMES[SFS])</f>
        <v>608</v>
      </c>
      <c r="R1116" s="40">
        <f>_xlfn.XLOOKUP(Tabla20[[#This Row],[COD]],TMES[COD],TMES[AFP])</f>
        <v>574</v>
      </c>
      <c r="S1116" s="40">
        <f>Tabla20[[#This Row],[sbruto]]-SUM(Tabla20[[#This Row],[ISR]:[AFP]])-Tabla20[[#This Row],[sneto]]</f>
        <v>25</v>
      </c>
      <c r="T1116" s="40">
        <f>_xlfn.XLOOKUP(Tabla20[[#This Row],[COD]],TMES[COD],TMES[sneto])</f>
        <v>18793</v>
      </c>
      <c r="U1116" s="28" t="str">
        <f>_xlfn.XLOOKUP(Tabla20[[#This Row],[cedula]],Tabla11[Numero Documento],Tabla11[GEN])</f>
        <v>M</v>
      </c>
      <c r="V1116" s="29" t="str">
        <f>_xlfn.XLOOKUP(Tabla20[[#This Row],[cedula]],TMODELO[Numero Documento],TMODELO[Lugar Funciones Codigo])</f>
        <v>01.83.03.04</v>
      </c>
    </row>
    <row r="1117" spans="1:22" hidden="1">
      <c r="A1117" s="38" t="s">
        <v>3052</v>
      </c>
      <c r="B1117" s="38" t="s">
        <v>11</v>
      </c>
      <c r="C1117" s="38" t="s">
        <v>3091</v>
      </c>
      <c r="D1117" s="38" t="str">
        <f>Tabla20[[#This Row],[cedula]]&amp;Tabla20[[#This Row],[ctapresup]]</f>
        <v>047001999222.1.1.1.01</v>
      </c>
      <c r="E1117" s="38" t="s">
        <v>1402</v>
      </c>
      <c r="F1117" s="38" t="str">
        <f>_xlfn.XLOOKUP(Tabla20[[#This Row],[cedula]],TMODELO[Numero Documento],TMODELO[Empleado])</f>
        <v>ARELIS ALBINO DIAZ</v>
      </c>
      <c r="G1117" s="38" t="str">
        <f>_xlfn.XLOOKUP(Tabla20[[#This Row],[cedula]],TMODELO[Numero Documento],TMODELO[Cargo])</f>
        <v>ENC.RELACIONES PUBLICAS Y PREN</v>
      </c>
      <c r="H1117" s="38" t="str">
        <f>_xlfn.XLOOKUP(Tabla20[[#This Row],[cedula]],TMODELO[Numero Documento],TMODELO[Lugar Funciones])</f>
        <v>DIRECCION GENERAL DE MUSEOS</v>
      </c>
      <c r="I1117" s="45" t="str">
        <f>_xlfn.XLOOKUP(Tabla20[[#This Row],[cedula]],TCARRERA[CEDULA],TCARRERA[CATEGORIA DEL SERVIDOR],"")</f>
        <v>CARRERA ADMINISTRATIVA</v>
      </c>
      <c r="J1117" s="45" t="str">
        <f>Tabla20[[#This Row],[TIPO]]</f>
        <v>FIJO</v>
      </c>
      <c r="K111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17" s="24" t="str">
        <f>IF(Tabla20[[#This Row],[CARRERA]]="CARRERA ADMINISTRATIVA",Tabla20[[#This Row],[CARRERA]],Tabla20[[#This Row],[STATUS]])</f>
        <v>CARRERA ADMINISTRATIVA</v>
      </c>
      <c r="M1117" s="35" t="str">
        <f>IF(Tabla20[[#This Row],[TIPO]]="Temporales",_xlfn.XLOOKUP(Tabla20[[#This Row],[NOMBRE Y APELLIDO]],TFECHAS[NOMBRE Y APELLIDO],TFECHAS[DESDE]),"")</f>
        <v/>
      </c>
      <c r="N1117" s="35" t="str">
        <f>IF(Tabla20[[#This Row],[TIPO]]="Temporales",_xlfn.XLOOKUP(Tabla20[[#This Row],[NOMBRE Y APELLIDO]],TFECHAS[NOMBRE Y APELLIDO],TFECHAS[HASTA]),"")</f>
        <v/>
      </c>
      <c r="O1117" s="39">
        <f>_xlfn.XLOOKUP(Tabla20[[#This Row],[COD]],TMES[COD],TMES[sbruto])</f>
        <v>19800</v>
      </c>
      <c r="P1117" s="42">
        <f>_xlfn.XLOOKUP(Tabla20[[#This Row],[COD]],TMES[COD],TMES[ISR])</f>
        <v>0</v>
      </c>
      <c r="Q1117" s="42">
        <f>_xlfn.XLOOKUP(Tabla20[[#This Row],[COD]],TMES[COD],TMES[SFS])</f>
        <v>601.91999999999996</v>
      </c>
      <c r="R1117" s="42">
        <f>_xlfn.XLOOKUP(Tabla20[[#This Row],[COD]],TMES[COD],TMES[AFP])</f>
        <v>568.26</v>
      </c>
      <c r="S1117" s="40">
        <f>Tabla20[[#This Row],[sbruto]]-SUM(Tabla20[[#This Row],[ISR]:[AFP]])-Tabla20[[#This Row],[sneto]]</f>
        <v>25</v>
      </c>
      <c r="T1117" s="42">
        <f>_xlfn.XLOOKUP(Tabla20[[#This Row],[COD]],TMES[COD],TMES[sneto])</f>
        <v>18604.82</v>
      </c>
      <c r="U1117" s="28" t="str">
        <f>_xlfn.XLOOKUP(Tabla20[[#This Row],[cedula]],Tabla11[Numero Documento],Tabla11[GEN])</f>
        <v>F</v>
      </c>
      <c r="V1117" s="29" t="str">
        <f>_xlfn.XLOOKUP(Tabla20[[#This Row],[cedula]],TMODELO[Numero Documento],TMODELO[Lugar Funciones Codigo])</f>
        <v>01.83.03.04</v>
      </c>
    </row>
    <row r="1118" spans="1:22" hidden="1">
      <c r="A1118" s="38" t="s">
        <v>3052</v>
      </c>
      <c r="B1118" s="38" t="s">
        <v>11</v>
      </c>
      <c r="C1118" s="38" t="s">
        <v>3091</v>
      </c>
      <c r="D1118" s="38" t="str">
        <f>Tabla20[[#This Row],[cedula]]&amp;Tabla20[[#This Row],[ctapresup]]</f>
        <v>001082701172.1.1.1.01</v>
      </c>
      <c r="E1118" s="38" t="s">
        <v>2419</v>
      </c>
      <c r="F1118" s="38" t="str">
        <f>_xlfn.XLOOKUP(Tabla20[[#This Row],[cedula]],TMODELO[Numero Documento],TMODELO[Empleado])</f>
        <v>JUAN MANUEL SORIANO</v>
      </c>
      <c r="G1118" s="38" t="str">
        <f>_xlfn.XLOOKUP(Tabla20[[#This Row],[cedula]],TMODELO[Numero Documento],TMODELO[Cargo])</f>
        <v>AYUDANTE DE MANTENIMIENTO</v>
      </c>
      <c r="H1118" s="38" t="str">
        <f>_xlfn.XLOOKUP(Tabla20[[#This Row],[cedula]],TMODELO[Numero Documento],TMODELO[Lugar Funciones])</f>
        <v>DIRECCION GENERAL DE MUSEOS</v>
      </c>
      <c r="I1118" s="45" t="str">
        <f>_xlfn.XLOOKUP(Tabla20[[#This Row],[cedula]],TCARRERA[CEDULA],TCARRERA[CATEGORIA DEL SERVIDOR],"")</f>
        <v/>
      </c>
      <c r="J1118" s="45" t="str">
        <f>Tabla20[[#This Row],[TIPO]]</f>
        <v>FIJO</v>
      </c>
      <c r="K111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8" s="24" t="str">
        <f>IF(Tabla20[[#This Row],[CARRERA]]="CARRERA ADMINISTRATIVA",Tabla20[[#This Row],[CARRERA]],Tabla20[[#This Row],[STATUS]])</f>
        <v>ESTATUTO SIMPLIFICADO</v>
      </c>
      <c r="M1118" s="35" t="str">
        <f>IF(Tabla20[[#This Row],[TIPO]]="Temporales",_xlfn.XLOOKUP(Tabla20[[#This Row],[NOMBRE Y APELLIDO]],TFECHAS[NOMBRE Y APELLIDO],TFECHAS[DESDE]),"")</f>
        <v/>
      </c>
      <c r="N1118" s="35" t="str">
        <f>IF(Tabla20[[#This Row],[TIPO]]="Temporales",_xlfn.XLOOKUP(Tabla20[[#This Row],[NOMBRE Y APELLIDO]],TFECHAS[NOMBRE Y APELLIDO],TFECHAS[HASTA]),"")</f>
        <v/>
      </c>
      <c r="O1118" s="39">
        <f>_xlfn.XLOOKUP(Tabla20[[#This Row],[COD]],TMES[COD],TMES[sbruto])</f>
        <v>18000</v>
      </c>
      <c r="P1118" s="42">
        <f>_xlfn.XLOOKUP(Tabla20[[#This Row],[COD]],TMES[COD],TMES[ISR])</f>
        <v>0</v>
      </c>
      <c r="Q1118" s="40">
        <f>_xlfn.XLOOKUP(Tabla20[[#This Row],[COD]],TMES[COD],TMES[SFS])</f>
        <v>547.20000000000005</v>
      </c>
      <c r="R1118" s="40">
        <f>_xlfn.XLOOKUP(Tabla20[[#This Row],[COD]],TMES[COD],TMES[AFP])</f>
        <v>516.6</v>
      </c>
      <c r="S1118" s="40">
        <f>Tabla20[[#This Row],[sbruto]]-SUM(Tabla20[[#This Row],[ISR]:[AFP]])-Tabla20[[#This Row],[sneto]]</f>
        <v>25</v>
      </c>
      <c r="T1118" s="40">
        <f>_xlfn.XLOOKUP(Tabla20[[#This Row],[COD]],TMES[COD],TMES[sneto])</f>
        <v>16911.2</v>
      </c>
      <c r="U1118" s="28" t="str">
        <f>_xlfn.XLOOKUP(Tabla20[[#This Row],[cedula]],Tabla11[Numero Documento],Tabla11[GEN])</f>
        <v>M</v>
      </c>
      <c r="V1118" s="29" t="str">
        <f>_xlfn.XLOOKUP(Tabla20[[#This Row],[cedula]],TMODELO[Numero Documento],TMODELO[Lugar Funciones Codigo])</f>
        <v>01.83.03.04</v>
      </c>
    </row>
    <row r="1119" spans="1:22" hidden="1">
      <c r="A1119" s="38" t="s">
        <v>3052</v>
      </c>
      <c r="B1119" s="38" t="s">
        <v>11</v>
      </c>
      <c r="C1119" s="38" t="s">
        <v>3091</v>
      </c>
      <c r="D1119" s="38" t="str">
        <f>Tabla20[[#This Row],[cedula]]&amp;Tabla20[[#This Row],[ctapresup]]</f>
        <v>402370733212.1.1.1.01</v>
      </c>
      <c r="E1119" s="38" t="s">
        <v>3093</v>
      </c>
      <c r="F1119" s="38" t="str">
        <f>_xlfn.XLOOKUP(Tabla20[[#This Row],[cedula]],TMODELO[Numero Documento],TMODELO[Empleado])</f>
        <v>HEIDI PEREZ GONZALEZ</v>
      </c>
      <c r="G1119" s="38" t="str">
        <f>_xlfn.XLOOKUP(Tabla20[[#This Row],[cedula]],TMODELO[Numero Documento],TMODELO[Cargo])</f>
        <v>CONSERJE</v>
      </c>
      <c r="H1119" s="38" t="str">
        <f>_xlfn.XLOOKUP(Tabla20[[#This Row],[cedula]],TMODELO[Numero Documento],TMODELO[Lugar Funciones])</f>
        <v>DIRECCION GENERAL DE MUSEOS</v>
      </c>
      <c r="I1119" s="45" t="str">
        <f>_xlfn.XLOOKUP(Tabla20[[#This Row],[cedula]],TCARRERA[CEDULA],TCARRERA[CATEGORIA DEL SERVIDOR],"")</f>
        <v/>
      </c>
      <c r="J1119" s="45" t="str">
        <f>Tabla20[[#This Row],[TIPO]]</f>
        <v>FIJO</v>
      </c>
      <c r="K111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9" s="24" t="str">
        <f>IF(Tabla20[[#This Row],[CARRERA]]="CARRERA ADMINISTRATIVA",Tabla20[[#This Row],[CARRERA]],Tabla20[[#This Row],[STATUS]])</f>
        <v>ESTATUTO SIMPLIFICADO</v>
      </c>
      <c r="M1119" s="35" t="str">
        <f>IF(Tabla20[[#This Row],[TIPO]]="Temporales",_xlfn.XLOOKUP(Tabla20[[#This Row],[NOMBRE Y APELLIDO]],TFECHAS[NOMBRE Y APELLIDO],TFECHAS[DESDE]),"")</f>
        <v/>
      </c>
      <c r="N1119" s="35" t="str">
        <f>IF(Tabla20[[#This Row],[TIPO]]="Temporales",_xlfn.XLOOKUP(Tabla20[[#This Row],[NOMBRE Y APELLIDO]],TFECHAS[NOMBRE Y APELLIDO],TFECHAS[HASTA]),"")</f>
        <v/>
      </c>
      <c r="O1119" s="39">
        <f>_xlfn.XLOOKUP(Tabla20[[#This Row],[COD]],TMES[COD],TMES[sbruto])</f>
        <v>17000</v>
      </c>
      <c r="P1119" s="42">
        <f>_xlfn.XLOOKUP(Tabla20[[#This Row],[COD]],TMES[COD],TMES[ISR])</f>
        <v>0</v>
      </c>
      <c r="Q1119" s="40">
        <f>_xlfn.XLOOKUP(Tabla20[[#This Row],[COD]],TMES[COD],TMES[SFS])</f>
        <v>516.79999999999995</v>
      </c>
      <c r="R1119" s="40">
        <f>_xlfn.XLOOKUP(Tabla20[[#This Row],[COD]],TMES[COD],TMES[AFP])</f>
        <v>487.9</v>
      </c>
      <c r="S1119" s="40">
        <f>Tabla20[[#This Row],[sbruto]]-SUM(Tabla20[[#This Row],[ISR]:[AFP]])-Tabla20[[#This Row],[sneto]]</f>
        <v>25</v>
      </c>
      <c r="T1119" s="40">
        <f>_xlfn.XLOOKUP(Tabla20[[#This Row],[COD]],TMES[COD],TMES[sneto])</f>
        <v>15970.3</v>
      </c>
      <c r="U1119" s="28" t="str">
        <f>_xlfn.XLOOKUP(Tabla20[[#This Row],[cedula]],Tabla11[Numero Documento],Tabla11[GEN])</f>
        <v>F</v>
      </c>
      <c r="V1119" s="29" t="str">
        <f>_xlfn.XLOOKUP(Tabla20[[#This Row],[cedula]],TMODELO[Numero Documento],TMODELO[Lugar Funciones Codigo])</f>
        <v>01.83.03.04</v>
      </c>
    </row>
    <row r="1120" spans="1:22" hidden="1">
      <c r="A1120" s="38" t="s">
        <v>3052</v>
      </c>
      <c r="B1120" s="38" t="s">
        <v>11</v>
      </c>
      <c r="C1120" s="38" t="s">
        <v>3091</v>
      </c>
      <c r="D1120" s="38" t="str">
        <f>Tabla20[[#This Row],[cedula]]&amp;Tabla20[[#This Row],[ctapresup]]</f>
        <v>001182830682.1.1.1.01</v>
      </c>
      <c r="E1120" s="38" t="s">
        <v>2424</v>
      </c>
      <c r="F1120" s="38" t="str">
        <f>_xlfn.XLOOKUP(Tabla20[[#This Row],[cedula]],TMODELO[Numero Documento],TMODELO[Empleado])</f>
        <v>JULIANA DE LEON OVIEDO</v>
      </c>
      <c r="G1120" s="38" t="str">
        <f>_xlfn.XLOOKUP(Tabla20[[#This Row],[cedula]],TMODELO[Numero Documento],TMODELO[Cargo])</f>
        <v>CONSERJE</v>
      </c>
      <c r="H1120" s="38" t="str">
        <f>_xlfn.XLOOKUP(Tabla20[[#This Row],[cedula]],TMODELO[Numero Documento],TMODELO[Lugar Funciones])</f>
        <v>DIRECCION GENERAL DE MUSEOS</v>
      </c>
      <c r="I1120" s="45" t="str">
        <f>_xlfn.XLOOKUP(Tabla20[[#This Row],[cedula]],TCARRERA[CEDULA],TCARRERA[CATEGORIA DEL SERVIDOR],"")</f>
        <v/>
      </c>
      <c r="J1120" s="45" t="str">
        <f>Tabla20[[#This Row],[TIPO]]</f>
        <v>FIJO</v>
      </c>
      <c r="K112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0" s="24" t="str">
        <f>IF(Tabla20[[#This Row],[CARRERA]]="CARRERA ADMINISTRATIVA",Tabla20[[#This Row],[CARRERA]],Tabla20[[#This Row],[STATUS]])</f>
        <v>ESTATUTO SIMPLIFICADO</v>
      </c>
      <c r="M1120" s="35" t="str">
        <f>IF(Tabla20[[#This Row],[TIPO]]="Temporales",_xlfn.XLOOKUP(Tabla20[[#This Row],[NOMBRE Y APELLIDO]],TFECHAS[NOMBRE Y APELLIDO],TFECHAS[DESDE]),"")</f>
        <v/>
      </c>
      <c r="N1120" s="35" t="str">
        <f>IF(Tabla20[[#This Row],[TIPO]]="Temporales",_xlfn.XLOOKUP(Tabla20[[#This Row],[NOMBRE Y APELLIDO]],TFECHAS[NOMBRE Y APELLIDO],TFECHAS[HASTA]),"")</f>
        <v/>
      </c>
      <c r="O1120" s="39">
        <f>_xlfn.XLOOKUP(Tabla20[[#This Row],[COD]],TMES[COD],TMES[sbruto])</f>
        <v>17000</v>
      </c>
      <c r="P1120" s="44">
        <f>_xlfn.XLOOKUP(Tabla20[[#This Row],[COD]],TMES[COD],TMES[ISR])</f>
        <v>0</v>
      </c>
      <c r="Q1120" s="40">
        <f>_xlfn.XLOOKUP(Tabla20[[#This Row],[COD]],TMES[COD],TMES[SFS])</f>
        <v>516.79999999999995</v>
      </c>
      <c r="R1120" s="40">
        <f>_xlfn.XLOOKUP(Tabla20[[#This Row],[COD]],TMES[COD],TMES[AFP])</f>
        <v>487.9</v>
      </c>
      <c r="S1120" s="40">
        <f>Tabla20[[#This Row],[sbruto]]-SUM(Tabla20[[#This Row],[ISR]:[AFP]])-Tabla20[[#This Row],[sneto]]</f>
        <v>3663.83</v>
      </c>
      <c r="T1120" s="40">
        <f>_xlfn.XLOOKUP(Tabla20[[#This Row],[COD]],TMES[COD],TMES[sneto])</f>
        <v>12331.47</v>
      </c>
      <c r="U1120" s="28" t="str">
        <f>_xlfn.XLOOKUP(Tabla20[[#This Row],[cedula]],Tabla11[Numero Documento],Tabla11[GEN])</f>
        <v>F</v>
      </c>
      <c r="V1120" s="29" t="str">
        <f>_xlfn.XLOOKUP(Tabla20[[#This Row],[cedula]],TMODELO[Numero Documento],TMODELO[Lugar Funciones Codigo])</f>
        <v>01.83.03.04</v>
      </c>
    </row>
    <row r="1121" spans="1:22" hidden="1">
      <c r="A1121" s="38" t="s">
        <v>3052</v>
      </c>
      <c r="B1121" s="38" t="s">
        <v>11</v>
      </c>
      <c r="C1121" s="38" t="s">
        <v>3091</v>
      </c>
      <c r="D1121" s="38" t="str">
        <f>Tabla20[[#This Row],[cedula]]&amp;Tabla20[[#This Row],[ctapresup]]</f>
        <v>004001608342.1.1.1.01</v>
      </c>
      <c r="E1121" s="38" t="s">
        <v>3097</v>
      </c>
      <c r="F1121" s="38" t="str">
        <f>_xlfn.XLOOKUP(Tabla20[[#This Row],[cedula]],TMODELO[Numero Documento],TMODELO[Empleado])</f>
        <v>JULIO ALFONSO REYES VIDAL</v>
      </c>
      <c r="G1121" s="38" t="str">
        <f>_xlfn.XLOOKUP(Tabla20[[#This Row],[cedula]],TMODELO[Numero Documento],TMODELO[Cargo])</f>
        <v>JARDINERO (A)</v>
      </c>
      <c r="H1121" s="38" t="str">
        <f>_xlfn.XLOOKUP(Tabla20[[#This Row],[cedula]],TMODELO[Numero Documento],TMODELO[Lugar Funciones])</f>
        <v>DIRECCION GENERAL DE MUSEOS</v>
      </c>
      <c r="I1121" s="45" t="str">
        <f>_xlfn.XLOOKUP(Tabla20[[#This Row],[cedula]],TCARRERA[CEDULA],TCARRERA[CATEGORIA DEL SERVIDOR],"")</f>
        <v/>
      </c>
      <c r="J1121" s="45" t="str">
        <f>Tabla20[[#This Row],[TIPO]]</f>
        <v>FIJO</v>
      </c>
      <c r="K112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1" s="24" t="str">
        <f>IF(Tabla20[[#This Row],[CARRERA]]="CARRERA ADMINISTRATIVA",Tabla20[[#This Row],[CARRERA]],Tabla20[[#This Row],[STATUS]])</f>
        <v>ESTATUTO SIMPLIFICADO</v>
      </c>
      <c r="M1121" s="35" t="str">
        <f>IF(Tabla20[[#This Row],[TIPO]]="Temporales",_xlfn.XLOOKUP(Tabla20[[#This Row],[NOMBRE Y APELLIDO]],TFECHAS[NOMBRE Y APELLIDO],TFECHAS[DESDE]),"")</f>
        <v/>
      </c>
      <c r="N1121" s="35" t="str">
        <f>IF(Tabla20[[#This Row],[TIPO]]="Temporales",_xlfn.XLOOKUP(Tabla20[[#This Row],[NOMBRE Y APELLIDO]],TFECHAS[NOMBRE Y APELLIDO],TFECHAS[HASTA]),"")</f>
        <v/>
      </c>
      <c r="O1121" s="39">
        <f>_xlfn.XLOOKUP(Tabla20[[#This Row],[COD]],TMES[COD],TMES[sbruto])</f>
        <v>17000</v>
      </c>
      <c r="P1121" s="42">
        <f>_xlfn.XLOOKUP(Tabla20[[#This Row],[COD]],TMES[COD],TMES[ISR])</f>
        <v>0</v>
      </c>
      <c r="Q1121" s="42">
        <f>_xlfn.XLOOKUP(Tabla20[[#This Row],[COD]],TMES[COD],TMES[SFS])</f>
        <v>516.79999999999995</v>
      </c>
      <c r="R1121" s="42">
        <f>_xlfn.XLOOKUP(Tabla20[[#This Row],[COD]],TMES[COD],TMES[AFP])</f>
        <v>487.9</v>
      </c>
      <c r="S1121" s="40">
        <f>Tabla20[[#This Row],[sbruto]]-SUM(Tabla20[[#This Row],[ISR]:[AFP]])-Tabla20[[#This Row],[sneto]]</f>
        <v>25</v>
      </c>
      <c r="T1121" s="42">
        <f>_xlfn.XLOOKUP(Tabla20[[#This Row],[COD]],TMES[COD],TMES[sneto])</f>
        <v>15970.3</v>
      </c>
      <c r="U1121" s="28" t="str">
        <f>_xlfn.XLOOKUP(Tabla20[[#This Row],[cedula]],Tabla11[Numero Documento],Tabla11[GEN])</f>
        <v>M</v>
      </c>
      <c r="V1121" s="29" t="str">
        <f>_xlfn.XLOOKUP(Tabla20[[#This Row],[cedula]],TMODELO[Numero Documento],TMODELO[Lugar Funciones Codigo])</f>
        <v>01.83.03.04</v>
      </c>
    </row>
    <row r="1122" spans="1:22" hidden="1">
      <c r="A1122" s="38" t="s">
        <v>3052</v>
      </c>
      <c r="B1122" s="38" t="s">
        <v>11</v>
      </c>
      <c r="C1122" s="38" t="s">
        <v>3091</v>
      </c>
      <c r="D1122" s="38" t="str">
        <f>Tabla20[[#This Row],[cedula]]&amp;Tabla20[[#This Row],[ctapresup]]</f>
        <v>019001238432.1.1.1.01</v>
      </c>
      <c r="E1122" s="38" t="s">
        <v>3331</v>
      </c>
      <c r="F1122" s="38" t="str">
        <f>_xlfn.XLOOKUP(Tabla20[[#This Row],[cedula]],TMODELO[Numero Documento],TMODELO[Empleado])</f>
        <v>JULIO CUEVAS</v>
      </c>
      <c r="G1122" s="38" t="str">
        <f>_xlfn.XLOOKUP(Tabla20[[#This Row],[cedula]],TMODELO[Numero Documento],TMODELO[Cargo])</f>
        <v>CONSERJE</v>
      </c>
      <c r="H1122" s="38" t="str">
        <f>_xlfn.XLOOKUP(Tabla20[[#This Row],[cedula]],TMODELO[Numero Documento],TMODELO[Lugar Funciones])</f>
        <v>DIRECCION GENERAL DE MUSEOS</v>
      </c>
      <c r="I1122" s="45" t="str">
        <f>_xlfn.XLOOKUP(Tabla20[[#This Row],[cedula]],TCARRERA[CEDULA],TCARRERA[CATEGORIA DEL SERVIDOR],"")</f>
        <v/>
      </c>
      <c r="J1122" s="45" t="str">
        <f>Tabla20[[#This Row],[TIPO]]</f>
        <v>FIJO</v>
      </c>
      <c r="K112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2" s="24" t="str">
        <f>IF(Tabla20[[#This Row],[CARRERA]]="CARRERA ADMINISTRATIVA",Tabla20[[#This Row],[CARRERA]],Tabla20[[#This Row],[STATUS]])</f>
        <v>ESTATUTO SIMPLIFICADO</v>
      </c>
      <c r="M1122" s="35" t="str">
        <f>IF(Tabla20[[#This Row],[TIPO]]="Temporales",_xlfn.XLOOKUP(Tabla20[[#This Row],[NOMBRE Y APELLIDO]],TFECHAS[NOMBRE Y APELLIDO],TFECHAS[DESDE]),"")</f>
        <v/>
      </c>
      <c r="N1122" s="35" t="str">
        <f>IF(Tabla20[[#This Row],[TIPO]]="Temporales",_xlfn.XLOOKUP(Tabla20[[#This Row],[NOMBRE Y APELLIDO]],TFECHAS[NOMBRE Y APELLIDO],TFECHAS[HASTA]),"")</f>
        <v/>
      </c>
      <c r="O1122" s="39">
        <f>_xlfn.XLOOKUP(Tabla20[[#This Row],[COD]],TMES[COD],TMES[sbruto])</f>
        <v>17000</v>
      </c>
      <c r="P1122" s="42">
        <f>_xlfn.XLOOKUP(Tabla20[[#This Row],[COD]],TMES[COD],TMES[ISR])</f>
        <v>0</v>
      </c>
      <c r="Q1122" s="40">
        <f>_xlfn.XLOOKUP(Tabla20[[#This Row],[COD]],TMES[COD],TMES[SFS])</f>
        <v>516.79999999999995</v>
      </c>
      <c r="R1122" s="40">
        <f>_xlfn.XLOOKUP(Tabla20[[#This Row],[COD]],TMES[COD],TMES[AFP])</f>
        <v>487.9</v>
      </c>
      <c r="S1122" s="40">
        <f>Tabla20[[#This Row],[sbruto]]-SUM(Tabla20[[#This Row],[ISR]:[AFP]])-Tabla20[[#This Row],[sneto]]</f>
        <v>25</v>
      </c>
      <c r="T1122" s="40">
        <f>_xlfn.XLOOKUP(Tabla20[[#This Row],[COD]],TMES[COD],TMES[sneto])</f>
        <v>15970.3</v>
      </c>
      <c r="U1122" s="28" t="str">
        <f>_xlfn.XLOOKUP(Tabla20[[#This Row],[cedula]],Tabla11[Numero Documento],Tabla11[GEN])</f>
        <v>M</v>
      </c>
      <c r="V1122" s="29" t="str">
        <f>_xlfn.XLOOKUP(Tabla20[[#This Row],[cedula]],TMODELO[Numero Documento],TMODELO[Lugar Funciones Codigo])</f>
        <v>01.83.03.04</v>
      </c>
    </row>
    <row r="1123" spans="1:22" hidden="1">
      <c r="A1123" s="38" t="s">
        <v>3052</v>
      </c>
      <c r="B1123" s="38" t="s">
        <v>11</v>
      </c>
      <c r="C1123" s="38" t="s">
        <v>3091</v>
      </c>
      <c r="D1123" s="38" t="str">
        <f>Tabla20[[#This Row],[cedula]]&amp;Tabla20[[#This Row],[ctapresup]]</f>
        <v>001114872032.1.1.1.01</v>
      </c>
      <c r="E1123" s="38" t="s">
        <v>2496</v>
      </c>
      <c r="F1123" s="38" t="str">
        <f>_xlfn.XLOOKUP(Tabla20[[#This Row],[cedula]],TMODELO[Numero Documento],TMODELO[Empleado])</f>
        <v>RUBEN DARIO VALENZUELA SANCHEZ</v>
      </c>
      <c r="G1123" s="38" t="str">
        <f>_xlfn.XLOOKUP(Tabla20[[#This Row],[cedula]],TMODELO[Numero Documento],TMODELO[Cargo])</f>
        <v>JARDINERO (A)</v>
      </c>
      <c r="H1123" s="38" t="str">
        <f>_xlfn.XLOOKUP(Tabla20[[#This Row],[cedula]],TMODELO[Numero Documento],TMODELO[Lugar Funciones])</f>
        <v>DIRECCION GENERAL DE MUSEOS</v>
      </c>
      <c r="I1123" s="45" t="str">
        <f>_xlfn.XLOOKUP(Tabla20[[#This Row],[cedula]],TCARRERA[CEDULA],TCARRERA[CATEGORIA DEL SERVIDOR],"")</f>
        <v/>
      </c>
      <c r="J1123" s="45" t="str">
        <f>Tabla20[[#This Row],[TIPO]]</f>
        <v>FIJO</v>
      </c>
      <c r="K112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3" s="24" t="str">
        <f>IF(Tabla20[[#This Row],[CARRERA]]="CARRERA ADMINISTRATIVA",Tabla20[[#This Row],[CARRERA]],Tabla20[[#This Row],[STATUS]])</f>
        <v>ESTATUTO SIMPLIFICADO</v>
      </c>
      <c r="M1123" s="35" t="str">
        <f>IF(Tabla20[[#This Row],[TIPO]]="Temporales",_xlfn.XLOOKUP(Tabla20[[#This Row],[NOMBRE Y APELLIDO]],TFECHAS[NOMBRE Y APELLIDO],TFECHAS[DESDE]),"")</f>
        <v/>
      </c>
      <c r="N1123" s="35" t="str">
        <f>IF(Tabla20[[#This Row],[TIPO]]="Temporales",_xlfn.XLOOKUP(Tabla20[[#This Row],[NOMBRE Y APELLIDO]],TFECHAS[NOMBRE Y APELLIDO],TFECHAS[HASTA]),"")</f>
        <v/>
      </c>
      <c r="O1123" s="39">
        <f>_xlfn.XLOOKUP(Tabla20[[#This Row],[COD]],TMES[COD],TMES[sbruto])</f>
        <v>17000</v>
      </c>
      <c r="P1123" s="42">
        <f>_xlfn.XLOOKUP(Tabla20[[#This Row],[COD]],TMES[COD],TMES[ISR])</f>
        <v>0</v>
      </c>
      <c r="Q1123" s="40">
        <f>_xlfn.XLOOKUP(Tabla20[[#This Row],[COD]],TMES[COD],TMES[SFS])</f>
        <v>516.79999999999995</v>
      </c>
      <c r="R1123" s="40">
        <f>_xlfn.XLOOKUP(Tabla20[[#This Row],[COD]],TMES[COD],TMES[AFP])</f>
        <v>487.9</v>
      </c>
      <c r="S1123" s="40">
        <f>Tabla20[[#This Row],[sbruto]]-SUM(Tabla20[[#This Row],[ISR]:[AFP]])-Tabla20[[#This Row],[sneto]]</f>
        <v>1901</v>
      </c>
      <c r="T1123" s="40">
        <f>_xlfn.XLOOKUP(Tabla20[[#This Row],[COD]],TMES[COD],TMES[sneto])</f>
        <v>14094.3</v>
      </c>
      <c r="U1123" s="28" t="str">
        <f>_xlfn.XLOOKUP(Tabla20[[#This Row],[cedula]],Tabla11[Numero Documento],Tabla11[GEN])</f>
        <v>M</v>
      </c>
      <c r="V1123" s="29" t="str">
        <f>_xlfn.XLOOKUP(Tabla20[[#This Row],[cedula]],TMODELO[Numero Documento],TMODELO[Lugar Funciones Codigo])</f>
        <v>01.83.03.04</v>
      </c>
    </row>
    <row r="1124" spans="1:22" hidden="1">
      <c r="A1124" s="38" t="s">
        <v>3052</v>
      </c>
      <c r="B1124" s="38" t="s">
        <v>11</v>
      </c>
      <c r="C1124" s="38" t="s">
        <v>3091</v>
      </c>
      <c r="D1124" s="38" t="str">
        <f>Tabla20[[#This Row],[cedula]]&amp;Tabla20[[#This Row],[ctapresup]]</f>
        <v>402347323742.1.1.1.01</v>
      </c>
      <c r="E1124" s="38" t="s">
        <v>4782</v>
      </c>
      <c r="F1124" s="38" t="str">
        <f>_xlfn.XLOOKUP(Tabla20[[#This Row],[cedula]],TMODELO[Numero Documento],TMODELO[Empleado])</f>
        <v>VIANNY CAROLINA FRIAS</v>
      </c>
      <c r="G1124" s="38" t="str">
        <f>_xlfn.XLOOKUP(Tabla20[[#This Row],[cedula]],TMODELO[Numero Documento],TMODELO[Cargo])</f>
        <v>CONSERJE</v>
      </c>
      <c r="H1124" s="38" t="str">
        <f>_xlfn.XLOOKUP(Tabla20[[#This Row],[cedula]],TMODELO[Numero Documento],TMODELO[Lugar Funciones])</f>
        <v>DIRECCION GENERAL DE MUSEOS</v>
      </c>
      <c r="I1124" s="45" t="str">
        <f>_xlfn.XLOOKUP(Tabla20[[#This Row],[cedula]],TCARRERA[CEDULA],TCARRERA[CATEGORIA DEL SERVIDOR],"")</f>
        <v/>
      </c>
      <c r="J1124" s="45" t="str">
        <f>Tabla20[[#This Row],[TIPO]]</f>
        <v>FIJO</v>
      </c>
      <c r="K112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4" s="24" t="str">
        <f>IF(Tabla20[[#This Row],[CARRERA]]="CARRERA ADMINISTRATIVA",Tabla20[[#This Row],[CARRERA]],Tabla20[[#This Row],[STATUS]])</f>
        <v>ESTATUTO SIMPLIFICADO</v>
      </c>
      <c r="M1124" s="35" t="str">
        <f>IF(Tabla20[[#This Row],[TIPO]]="Temporales",_xlfn.XLOOKUP(Tabla20[[#This Row],[NOMBRE Y APELLIDO]],TFECHAS[NOMBRE Y APELLIDO],TFECHAS[DESDE]),"")</f>
        <v/>
      </c>
      <c r="N1124" s="35" t="str">
        <f>IF(Tabla20[[#This Row],[TIPO]]="Temporales",_xlfn.XLOOKUP(Tabla20[[#This Row],[NOMBRE Y APELLIDO]],TFECHAS[NOMBRE Y APELLIDO],TFECHAS[HASTA]),"")</f>
        <v/>
      </c>
      <c r="O1124" s="39">
        <f>_xlfn.XLOOKUP(Tabla20[[#This Row],[COD]],TMES[COD],TMES[sbruto])</f>
        <v>17000</v>
      </c>
      <c r="P1124" s="41">
        <f>_xlfn.XLOOKUP(Tabla20[[#This Row],[COD]],TMES[COD],TMES[ISR])</f>
        <v>0</v>
      </c>
      <c r="Q1124" s="40">
        <f>_xlfn.XLOOKUP(Tabla20[[#This Row],[COD]],TMES[COD],TMES[SFS])</f>
        <v>516.79999999999995</v>
      </c>
      <c r="R1124" s="40">
        <f>_xlfn.XLOOKUP(Tabla20[[#This Row],[COD]],TMES[COD],TMES[AFP])</f>
        <v>487.9</v>
      </c>
      <c r="S1124" s="40">
        <f>Tabla20[[#This Row],[sbruto]]-SUM(Tabla20[[#This Row],[ISR]:[AFP]])-Tabla20[[#This Row],[sneto]]</f>
        <v>25</v>
      </c>
      <c r="T1124" s="40">
        <f>_xlfn.XLOOKUP(Tabla20[[#This Row],[COD]],TMES[COD],TMES[sneto])</f>
        <v>15970.3</v>
      </c>
      <c r="U1124" s="28" t="str">
        <f>_xlfn.XLOOKUP(Tabla20[[#This Row],[cedula]],Tabla11[Numero Documento],Tabla11[GEN])</f>
        <v>F</v>
      </c>
      <c r="V1124" s="29" t="str">
        <f>_xlfn.XLOOKUP(Tabla20[[#This Row],[cedula]],TMODELO[Numero Documento],TMODELO[Lugar Funciones Codigo])</f>
        <v>01.83.03.04</v>
      </c>
    </row>
    <row r="1125" spans="1:22" hidden="1">
      <c r="A1125" s="38" t="s">
        <v>3052</v>
      </c>
      <c r="B1125" s="38" t="s">
        <v>11</v>
      </c>
      <c r="C1125" s="38" t="s">
        <v>3091</v>
      </c>
      <c r="D1125" s="38" t="str">
        <f>Tabla20[[#This Row],[cedula]]&amp;Tabla20[[#This Row],[ctapresup]]</f>
        <v>001163555042.1.1.1.01</v>
      </c>
      <c r="E1125" s="38" t="s">
        <v>2522</v>
      </c>
      <c r="F1125" s="38" t="str">
        <f>_xlfn.XLOOKUP(Tabla20[[#This Row],[cedula]],TMODELO[Numero Documento],TMODELO[Empleado])</f>
        <v>YAMILKA MARIA URBAEZ</v>
      </c>
      <c r="G1125" s="38" t="str">
        <f>_xlfn.XLOOKUP(Tabla20[[#This Row],[cedula]],TMODELO[Numero Documento],TMODELO[Cargo])</f>
        <v>CONSERJE</v>
      </c>
      <c r="H1125" s="38" t="str">
        <f>_xlfn.XLOOKUP(Tabla20[[#This Row],[cedula]],TMODELO[Numero Documento],TMODELO[Lugar Funciones])</f>
        <v>DIRECCION GENERAL DE MUSEOS</v>
      </c>
      <c r="I1125" s="45" t="str">
        <f>_xlfn.XLOOKUP(Tabla20[[#This Row],[cedula]],TCARRERA[CEDULA],TCARRERA[CATEGORIA DEL SERVIDOR],"")</f>
        <v/>
      </c>
      <c r="J1125" s="45" t="str">
        <f>Tabla20[[#This Row],[TIPO]]</f>
        <v>FIJO</v>
      </c>
      <c r="K11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5" s="24" t="str">
        <f>IF(Tabla20[[#This Row],[CARRERA]]="CARRERA ADMINISTRATIVA",Tabla20[[#This Row],[CARRERA]],Tabla20[[#This Row],[STATUS]])</f>
        <v>ESTATUTO SIMPLIFICADO</v>
      </c>
      <c r="M1125" s="35" t="str">
        <f>IF(Tabla20[[#This Row],[TIPO]]="Temporales",_xlfn.XLOOKUP(Tabla20[[#This Row],[NOMBRE Y APELLIDO]],TFECHAS[NOMBRE Y APELLIDO],TFECHAS[DESDE]),"")</f>
        <v/>
      </c>
      <c r="N1125" s="35" t="str">
        <f>IF(Tabla20[[#This Row],[TIPO]]="Temporales",_xlfn.XLOOKUP(Tabla20[[#This Row],[NOMBRE Y APELLIDO]],TFECHAS[NOMBRE Y APELLIDO],TFECHAS[HASTA]),"")</f>
        <v/>
      </c>
      <c r="O1125" s="39">
        <f>_xlfn.XLOOKUP(Tabla20[[#This Row],[COD]],TMES[COD],TMES[sbruto])</f>
        <v>17000</v>
      </c>
      <c r="P1125" s="42">
        <f>_xlfn.XLOOKUP(Tabla20[[#This Row],[COD]],TMES[COD],TMES[ISR])</f>
        <v>0</v>
      </c>
      <c r="Q1125" s="40">
        <f>_xlfn.XLOOKUP(Tabla20[[#This Row],[COD]],TMES[COD],TMES[SFS])</f>
        <v>516.79999999999995</v>
      </c>
      <c r="R1125" s="40">
        <f>_xlfn.XLOOKUP(Tabla20[[#This Row],[COD]],TMES[COD],TMES[AFP])</f>
        <v>487.9</v>
      </c>
      <c r="S1125" s="40">
        <f>Tabla20[[#This Row],[sbruto]]-SUM(Tabla20[[#This Row],[ISR]:[AFP]])-Tabla20[[#This Row],[sneto]]</f>
        <v>25</v>
      </c>
      <c r="T1125" s="40">
        <f>_xlfn.XLOOKUP(Tabla20[[#This Row],[COD]],TMES[COD],TMES[sneto])</f>
        <v>15970.3</v>
      </c>
      <c r="U1125" s="28" t="str">
        <f>_xlfn.XLOOKUP(Tabla20[[#This Row],[cedula]],Tabla11[Numero Documento],Tabla11[GEN])</f>
        <v>F</v>
      </c>
      <c r="V1125" s="29" t="str">
        <f>_xlfn.XLOOKUP(Tabla20[[#This Row],[cedula]],TMODELO[Numero Documento],TMODELO[Lugar Funciones Codigo])</f>
        <v>01.83.03.04</v>
      </c>
    </row>
    <row r="1126" spans="1:22" hidden="1">
      <c r="A1126" s="38" t="s">
        <v>3052</v>
      </c>
      <c r="B1126" s="38" t="s">
        <v>11</v>
      </c>
      <c r="C1126" s="38" t="s">
        <v>3091</v>
      </c>
      <c r="D1126" s="38" t="str">
        <f>Tabla20[[#This Row],[cedula]]&amp;Tabla20[[#This Row],[ctapresup]]</f>
        <v>223011543102.1.1.1.01</v>
      </c>
      <c r="E1126" s="38" t="s">
        <v>2532</v>
      </c>
      <c r="F1126" s="38" t="str">
        <f>_xlfn.XLOOKUP(Tabla20[[#This Row],[cedula]],TMODELO[Numero Documento],TMODELO[Empleado])</f>
        <v>YOHANNY GUZMAN</v>
      </c>
      <c r="G1126" s="38" t="str">
        <f>_xlfn.XLOOKUP(Tabla20[[#This Row],[cedula]],TMODELO[Numero Documento],TMODELO[Cargo])</f>
        <v>CONSERJE</v>
      </c>
      <c r="H1126" s="38" t="str">
        <f>_xlfn.XLOOKUP(Tabla20[[#This Row],[cedula]],TMODELO[Numero Documento],TMODELO[Lugar Funciones])</f>
        <v>DIRECCION GENERAL DE MUSEOS</v>
      </c>
      <c r="I1126" s="45" t="str">
        <f>_xlfn.XLOOKUP(Tabla20[[#This Row],[cedula]],TCARRERA[CEDULA],TCARRERA[CATEGORIA DEL SERVIDOR],"")</f>
        <v/>
      </c>
      <c r="J1126" s="45" t="str">
        <f>Tabla20[[#This Row],[TIPO]]</f>
        <v>FIJO</v>
      </c>
      <c r="K112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6" s="24" t="str">
        <f>IF(Tabla20[[#This Row],[CARRERA]]="CARRERA ADMINISTRATIVA",Tabla20[[#This Row],[CARRERA]],Tabla20[[#This Row],[STATUS]])</f>
        <v>ESTATUTO SIMPLIFICADO</v>
      </c>
      <c r="M1126" s="35" t="str">
        <f>IF(Tabla20[[#This Row],[TIPO]]="Temporales",_xlfn.XLOOKUP(Tabla20[[#This Row],[NOMBRE Y APELLIDO]],TFECHAS[NOMBRE Y APELLIDO],TFECHAS[DESDE]),"")</f>
        <v/>
      </c>
      <c r="N1126" s="35" t="str">
        <f>IF(Tabla20[[#This Row],[TIPO]]="Temporales",_xlfn.XLOOKUP(Tabla20[[#This Row],[NOMBRE Y APELLIDO]],TFECHAS[NOMBRE Y APELLIDO],TFECHAS[HASTA]),"")</f>
        <v/>
      </c>
      <c r="O1126" s="39">
        <f>_xlfn.XLOOKUP(Tabla20[[#This Row],[COD]],TMES[COD],TMES[sbruto])</f>
        <v>17000</v>
      </c>
      <c r="P1126" s="44">
        <f>_xlfn.XLOOKUP(Tabla20[[#This Row],[COD]],TMES[COD],TMES[ISR])</f>
        <v>0</v>
      </c>
      <c r="Q1126" s="40">
        <f>_xlfn.XLOOKUP(Tabla20[[#This Row],[COD]],TMES[COD],TMES[SFS])</f>
        <v>516.79999999999995</v>
      </c>
      <c r="R1126" s="40">
        <f>_xlfn.XLOOKUP(Tabla20[[#This Row],[COD]],TMES[COD],TMES[AFP])</f>
        <v>487.9</v>
      </c>
      <c r="S1126" s="40">
        <f>Tabla20[[#This Row],[sbruto]]-SUM(Tabla20[[#This Row],[ISR]:[AFP]])-Tabla20[[#This Row],[sneto]]</f>
        <v>25</v>
      </c>
      <c r="T1126" s="40">
        <f>_xlfn.XLOOKUP(Tabla20[[#This Row],[COD]],TMES[COD],TMES[sneto])</f>
        <v>15970.3</v>
      </c>
      <c r="U1126" s="28" t="str">
        <f>_xlfn.XLOOKUP(Tabla20[[#This Row],[cedula]],Tabla11[Numero Documento],Tabla11[GEN])</f>
        <v>F</v>
      </c>
      <c r="V1126" s="29" t="str">
        <f>_xlfn.XLOOKUP(Tabla20[[#This Row],[cedula]],TMODELO[Numero Documento],TMODELO[Lugar Funciones Codigo])</f>
        <v>01.83.03.04</v>
      </c>
    </row>
    <row r="1127" spans="1:22" hidden="1">
      <c r="A1127" s="38" t="s">
        <v>3052</v>
      </c>
      <c r="B1127" s="38" t="s">
        <v>11</v>
      </c>
      <c r="C1127" s="38" t="s">
        <v>3091</v>
      </c>
      <c r="D1127" s="38" t="str">
        <f>Tabla20[[#This Row],[cedula]]&amp;Tabla20[[#This Row],[ctapresup]]</f>
        <v>001056612762.1.1.1.01</v>
      </c>
      <c r="E1127" s="38" t="s">
        <v>2291</v>
      </c>
      <c r="F1127" s="38" t="str">
        <f>_xlfn.XLOOKUP(Tabla20[[#This Row],[cedula]],TMODELO[Numero Documento],TMODELO[Empleado])</f>
        <v>ALBA MARINA PATRICIO SANCHEZ</v>
      </c>
      <c r="G1127" s="38" t="str">
        <f>_xlfn.XLOOKUP(Tabla20[[#This Row],[cedula]],TMODELO[Numero Documento],TMODELO[Cargo])</f>
        <v>CONSERJE</v>
      </c>
      <c r="H1127" s="38" t="str">
        <f>_xlfn.XLOOKUP(Tabla20[[#This Row],[cedula]],TMODELO[Numero Documento],TMODELO[Lugar Funciones])</f>
        <v>DIRECCION GENERAL DE MUSEOS</v>
      </c>
      <c r="I1127" s="45" t="str">
        <f>_xlfn.XLOOKUP(Tabla20[[#This Row],[cedula]],TCARRERA[CEDULA],TCARRERA[CATEGORIA DEL SERVIDOR],"")</f>
        <v/>
      </c>
      <c r="J1127" s="45" t="str">
        <f>Tabla20[[#This Row],[TIPO]]</f>
        <v>FIJO</v>
      </c>
      <c r="K112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7" s="24" t="str">
        <f>IF(Tabla20[[#This Row],[CARRERA]]="CARRERA ADMINISTRATIVA",Tabla20[[#This Row],[CARRERA]],Tabla20[[#This Row],[STATUS]])</f>
        <v>ESTATUTO SIMPLIFICADO</v>
      </c>
      <c r="M1127" s="35" t="str">
        <f>IF(Tabla20[[#This Row],[TIPO]]="Temporales",_xlfn.XLOOKUP(Tabla20[[#This Row],[NOMBRE Y APELLIDO]],TFECHAS[NOMBRE Y APELLIDO],TFECHAS[DESDE]),"")</f>
        <v/>
      </c>
      <c r="N1127" s="35" t="str">
        <f>IF(Tabla20[[#This Row],[TIPO]]="Temporales",_xlfn.XLOOKUP(Tabla20[[#This Row],[NOMBRE Y APELLIDO]],TFECHAS[NOMBRE Y APELLIDO],TFECHAS[HASTA]),"")</f>
        <v/>
      </c>
      <c r="O1127" s="39">
        <f>_xlfn.XLOOKUP(Tabla20[[#This Row],[COD]],TMES[COD],TMES[sbruto])</f>
        <v>16500</v>
      </c>
      <c r="P1127" s="42">
        <f>_xlfn.XLOOKUP(Tabla20[[#This Row],[COD]],TMES[COD],TMES[ISR])</f>
        <v>0</v>
      </c>
      <c r="Q1127" s="40">
        <f>_xlfn.XLOOKUP(Tabla20[[#This Row],[COD]],TMES[COD],TMES[SFS])</f>
        <v>501.6</v>
      </c>
      <c r="R1127" s="40">
        <f>_xlfn.XLOOKUP(Tabla20[[#This Row],[COD]],TMES[COD],TMES[AFP])</f>
        <v>473.55</v>
      </c>
      <c r="S1127" s="40">
        <f>Tabla20[[#This Row],[sbruto]]-SUM(Tabla20[[#This Row],[ISR]:[AFP]])-Tabla20[[#This Row],[sneto]]</f>
        <v>1906</v>
      </c>
      <c r="T1127" s="40">
        <f>_xlfn.XLOOKUP(Tabla20[[#This Row],[COD]],TMES[COD],TMES[sneto])</f>
        <v>13618.85</v>
      </c>
      <c r="U1127" s="28" t="str">
        <f>_xlfn.XLOOKUP(Tabla20[[#This Row],[cedula]],Tabla11[Numero Documento],Tabla11[GEN])</f>
        <v>F</v>
      </c>
      <c r="V1127" s="29" t="str">
        <f>_xlfn.XLOOKUP(Tabla20[[#This Row],[cedula]],TMODELO[Numero Documento],TMODELO[Lugar Funciones Codigo])</f>
        <v>01.83.03.04</v>
      </c>
    </row>
    <row r="1128" spans="1:22" hidden="1">
      <c r="A1128" s="38" t="s">
        <v>3052</v>
      </c>
      <c r="B1128" s="38" t="s">
        <v>11</v>
      </c>
      <c r="C1128" s="38" t="s">
        <v>3091</v>
      </c>
      <c r="D1128" s="38" t="str">
        <f>Tabla20[[#This Row],[cedula]]&amp;Tabla20[[#This Row],[ctapresup]]</f>
        <v>001003031892.1.1.1.01</v>
      </c>
      <c r="E1128" s="38" t="s">
        <v>2312</v>
      </c>
      <c r="F1128" s="38" t="str">
        <f>_xlfn.XLOOKUP(Tabla20[[#This Row],[cedula]],TMODELO[Numero Documento],TMODELO[Empleado])</f>
        <v>BERKIS ANDREA TAPIA CUELLO</v>
      </c>
      <c r="G1128" s="38" t="str">
        <f>_xlfn.XLOOKUP(Tabla20[[#This Row],[cedula]],TMODELO[Numero Documento],TMODELO[Cargo])</f>
        <v>VIGILANTE</v>
      </c>
      <c r="H1128" s="38" t="str">
        <f>_xlfn.XLOOKUP(Tabla20[[#This Row],[cedula]],TMODELO[Numero Documento],TMODELO[Lugar Funciones])</f>
        <v>DIRECCION GENERAL DE MUSEOS</v>
      </c>
      <c r="I1128" s="45" t="str">
        <f>_xlfn.XLOOKUP(Tabla20[[#This Row],[cedula]],TCARRERA[CEDULA],TCARRERA[CATEGORIA DEL SERVIDOR],"")</f>
        <v/>
      </c>
      <c r="J1128" s="45" t="str">
        <f>Tabla20[[#This Row],[TIPO]]</f>
        <v>FIJO</v>
      </c>
      <c r="K112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8" s="24" t="str">
        <f>IF(Tabla20[[#This Row],[CARRERA]]="CARRERA ADMINISTRATIVA",Tabla20[[#This Row],[CARRERA]],Tabla20[[#This Row],[STATUS]])</f>
        <v>ESTATUTO SIMPLIFICADO</v>
      </c>
      <c r="M1128" s="35" t="str">
        <f>IF(Tabla20[[#This Row],[TIPO]]="Temporales",_xlfn.XLOOKUP(Tabla20[[#This Row],[NOMBRE Y APELLIDO]],TFECHAS[NOMBRE Y APELLIDO],TFECHAS[DESDE]),"")</f>
        <v/>
      </c>
      <c r="N1128" s="35" t="str">
        <f>IF(Tabla20[[#This Row],[TIPO]]="Temporales",_xlfn.XLOOKUP(Tabla20[[#This Row],[NOMBRE Y APELLIDO]],TFECHAS[NOMBRE Y APELLIDO],TFECHAS[HASTA]),"")</f>
        <v/>
      </c>
      <c r="O1128" s="39">
        <f>_xlfn.XLOOKUP(Tabla20[[#This Row],[COD]],TMES[COD],TMES[sbruto])</f>
        <v>16500</v>
      </c>
      <c r="P1128" s="42">
        <f>_xlfn.XLOOKUP(Tabla20[[#This Row],[COD]],TMES[COD],TMES[ISR])</f>
        <v>0</v>
      </c>
      <c r="Q1128" s="42">
        <f>_xlfn.XLOOKUP(Tabla20[[#This Row],[COD]],TMES[COD],TMES[SFS])</f>
        <v>501.6</v>
      </c>
      <c r="R1128" s="42">
        <f>_xlfn.XLOOKUP(Tabla20[[#This Row],[COD]],TMES[COD],TMES[AFP])</f>
        <v>473.55</v>
      </c>
      <c r="S1128" s="40">
        <f>Tabla20[[#This Row],[sbruto]]-SUM(Tabla20[[#This Row],[ISR]:[AFP]])-Tabla20[[#This Row],[sneto]]</f>
        <v>3789.7900000000009</v>
      </c>
      <c r="T1128" s="42">
        <f>_xlfn.XLOOKUP(Tabla20[[#This Row],[COD]],TMES[COD],TMES[sneto])</f>
        <v>11735.06</v>
      </c>
      <c r="U1128" s="28" t="str">
        <f>_xlfn.XLOOKUP(Tabla20[[#This Row],[cedula]],Tabla11[Numero Documento],Tabla11[GEN])</f>
        <v>F</v>
      </c>
      <c r="V1128" s="29" t="str">
        <f>_xlfn.XLOOKUP(Tabla20[[#This Row],[cedula]],TMODELO[Numero Documento],TMODELO[Lugar Funciones Codigo])</f>
        <v>01.83.03.04</v>
      </c>
    </row>
    <row r="1129" spans="1:22" hidden="1">
      <c r="A1129" s="38" t="s">
        <v>3052</v>
      </c>
      <c r="B1129" s="38" t="s">
        <v>11</v>
      </c>
      <c r="C1129" s="38" t="s">
        <v>3091</v>
      </c>
      <c r="D1129" s="38" t="str">
        <f>Tabla20[[#This Row],[cedula]]&amp;Tabla20[[#This Row],[ctapresup]]</f>
        <v>001002358112.1.1.1.01</v>
      </c>
      <c r="E1129" s="38" t="s">
        <v>1418</v>
      </c>
      <c r="F1129" s="38" t="str">
        <f>_xlfn.XLOOKUP(Tabla20[[#This Row],[cedula]],TMODELO[Numero Documento],TMODELO[Empleado])</f>
        <v>DIONISIA CORPORAN CORPORAN</v>
      </c>
      <c r="G1129" s="38" t="str">
        <f>_xlfn.XLOOKUP(Tabla20[[#This Row],[cedula]],TMODELO[Numero Documento],TMODELO[Cargo])</f>
        <v>BIBLIOTECARIA</v>
      </c>
      <c r="H1129" s="38" t="str">
        <f>_xlfn.XLOOKUP(Tabla20[[#This Row],[cedula]],TMODELO[Numero Documento],TMODELO[Lugar Funciones])</f>
        <v>DIRECCION GENERAL DE MUSEOS</v>
      </c>
      <c r="I1129" s="45" t="str">
        <f>_xlfn.XLOOKUP(Tabla20[[#This Row],[cedula]],TCARRERA[CEDULA],TCARRERA[CATEGORIA DEL SERVIDOR],"")</f>
        <v>CARRERA ADMINISTRATIVA</v>
      </c>
      <c r="J1129" s="45" t="str">
        <f>Tabla20[[#This Row],[TIPO]]</f>
        <v>FIJO</v>
      </c>
      <c r="K112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29" s="24" t="str">
        <f>IF(Tabla20[[#This Row],[CARRERA]]="CARRERA ADMINISTRATIVA",Tabla20[[#This Row],[CARRERA]],Tabla20[[#This Row],[STATUS]])</f>
        <v>CARRERA ADMINISTRATIVA</v>
      </c>
      <c r="M1129" s="35" t="str">
        <f>IF(Tabla20[[#This Row],[TIPO]]="Temporales",_xlfn.XLOOKUP(Tabla20[[#This Row],[NOMBRE Y APELLIDO]],TFECHAS[NOMBRE Y APELLIDO],TFECHAS[DESDE]),"")</f>
        <v/>
      </c>
      <c r="N1129" s="35" t="str">
        <f>IF(Tabla20[[#This Row],[TIPO]]="Temporales",_xlfn.XLOOKUP(Tabla20[[#This Row],[NOMBRE Y APELLIDO]],TFECHAS[NOMBRE Y APELLIDO],TFECHAS[HASTA]),"")</f>
        <v/>
      </c>
      <c r="O1129" s="39">
        <f>_xlfn.XLOOKUP(Tabla20[[#This Row],[COD]],TMES[COD],TMES[sbruto])</f>
        <v>16500</v>
      </c>
      <c r="P1129" s="44">
        <f>_xlfn.XLOOKUP(Tabla20[[#This Row],[COD]],TMES[COD],TMES[ISR])</f>
        <v>0</v>
      </c>
      <c r="Q1129" s="40">
        <f>_xlfn.XLOOKUP(Tabla20[[#This Row],[COD]],TMES[COD],TMES[SFS])</f>
        <v>501.6</v>
      </c>
      <c r="R1129" s="40">
        <f>_xlfn.XLOOKUP(Tabla20[[#This Row],[COD]],TMES[COD],TMES[AFP])</f>
        <v>473.55</v>
      </c>
      <c r="S1129" s="40">
        <f>Tabla20[[#This Row],[sbruto]]-SUM(Tabla20[[#This Row],[ISR]:[AFP]])-Tabla20[[#This Row],[sneto]]</f>
        <v>4922.3900000000012</v>
      </c>
      <c r="T1129" s="40">
        <f>_xlfn.XLOOKUP(Tabla20[[#This Row],[COD]],TMES[COD],TMES[sneto])</f>
        <v>10602.46</v>
      </c>
      <c r="U1129" s="28" t="str">
        <f>_xlfn.XLOOKUP(Tabla20[[#This Row],[cedula]],Tabla11[Numero Documento],Tabla11[GEN])</f>
        <v>F</v>
      </c>
      <c r="V1129" s="29" t="str">
        <f>_xlfn.XLOOKUP(Tabla20[[#This Row],[cedula]],TMODELO[Numero Documento],TMODELO[Lugar Funciones Codigo])</f>
        <v>01.83.03.04</v>
      </c>
    </row>
    <row r="1130" spans="1:22" hidden="1">
      <c r="A1130" s="38" t="s">
        <v>3052</v>
      </c>
      <c r="B1130" s="38" t="s">
        <v>11</v>
      </c>
      <c r="C1130" s="38" t="s">
        <v>3091</v>
      </c>
      <c r="D1130" s="38" t="str">
        <f>Tabla20[[#This Row],[cedula]]&amp;Tabla20[[#This Row],[ctapresup]]</f>
        <v>104001236332.1.1.1.01</v>
      </c>
      <c r="E1130" s="38" t="s">
        <v>2340</v>
      </c>
      <c r="F1130" s="38" t="str">
        <f>_xlfn.XLOOKUP(Tabla20[[#This Row],[cedula]],TMODELO[Numero Documento],TMODELO[Empleado])</f>
        <v>EDUARDO GARABITOS</v>
      </c>
      <c r="G1130" s="38" t="str">
        <f>_xlfn.XLOOKUP(Tabla20[[#This Row],[cedula]],TMODELO[Numero Documento],TMODELO[Cargo])</f>
        <v>MENSAJERO DEL MUSEO CASAS R.</v>
      </c>
      <c r="H1130" s="38" t="str">
        <f>_xlfn.XLOOKUP(Tabla20[[#This Row],[cedula]],TMODELO[Numero Documento],TMODELO[Lugar Funciones])</f>
        <v>DIRECCION GENERAL DE MUSEOS</v>
      </c>
      <c r="I1130" s="45" t="str">
        <f>_xlfn.XLOOKUP(Tabla20[[#This Row],[cedula]],TCARRERA[CEDULA],TCARRERA[CATEGORIA DEL SERVIDOR],"")</f>
        <v/>
      </c>
      <c r="J1130" s="45" t="str">
        <f>Tabla20[[#This Row],[TIPO]]</f>
        <v>FIJO</v>
      </c>
      <c r="K113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30" s="24" t="str">
        <f>IF(Tabla20[[#This Row],[CARRERA]]="CARRERA ADMINISTRATIVA",Tabla20[[#This Row],[CARRERA]],Tabla20[[#This Row],[STATUS]])</f>
        <v>FIJO</v>
      </c>
      <c r="M1130" s="35" t="str">
        <f>IF(Tabla20[[#This Row],[TIPO]]="Temporales",_xlfn.XLOOKUP(Tabla20[[#This Row],[NOMBRE Y APELLIDO]],TFECHAS[NOMBRE Y APELLIDO],TFECHAS[DESDE]),"")</f>
        <v/>
      </c>
      <c r="N1130" s="35" t="str">
        <f>IF(Tabla20[[#This Row],[TIPO]]="Temporales",_xlfn.XLOOKUP(Tabla20[[#This Row],[NOMBRE Y APELLIDO]],TFECHAS[NOMBRE Y APELLIDO],TFECHAS[HASTA]),"")</f>
        <v/>
      </c>
      <c r="O1130" s="39">
        <f>_xlfn.XLOOKUP(Tabla20[[#This Row],[COD]],TMES[COD],TMES[sbruto])</f>
        <v>16500</v>
      </c>
      <c r="P1130" s="42">
        <f>_xlfn.XLOOKUP(Tabla20[[#This Row],[COD]],TMES[COD],TMES[ISR])</f>
        <v>0</v>
      </c>
      <c r="Q1130" s="40">
        <f>_xlfn.XLOOKUP(Tabla20[[#This Row],[COD]],TMES[COD],TMES[SFS])</f>
        <v>501.6</v>
      </c>
      <c r="R1130" s="40">
        <f>_xlfn.XLOOKUP(Tabla20[[#This Row],[COD]],TMES[COD],TMES[AFP])</f>
        <v>473.55</v>
      </c>
      <c r="S1130" s="40">
        <f>Tabla20[[#This Row],[sbruto]]-SUM(Tabla20[[#This Row],[ISR]:[AFP]])-Tabla20[[#This Row],[sneto]]</f>
        <v>816</v>
      </c>
      <c r="T1130" s="40">
        <f>_xlfn.XLOOKUP(Tabla20[[#This Row],[COD]],TMES[COD],TMES[sneto])</f>
        <v>14708.85</v>
      </c>
      <c r="U1130" s="28" t="str">
        <f>_xlfn.XLOOKUP(Tabla20[[#This Row],[cedula]],Tabla11[Numero Documento],Tabla11[GEN])</f>
        <v>M</v>
      </c>
      <c r="V1130" s="29" t="str">
        <f>_xlfn.XLOOKUP(Tabla20[[#This Row],[cedula]],TMODELO[Numero Documento],TMODELO[Lugar Funciones Codigo])</f>
        <v>01.83.03.04</v>
      </c>
    </row>
    <row r="1131" spans="1:22" hidden="1">
      <c r="A1131" s="38" t="s">
        <v>3052</v>
      </c>
      <c r="B1131" s="38" t="s">
        <v>11</v>
      </c>
      <c r="C1131" s="38" t="s">
        <v>3091</v>
      </c>
      <c r="D1131" s="38" t="str">
        <f>Tabla20[[#This Row],[cedula]]&amp;Tabla20[[#This Row],[ctapresup]]</f>
        <v>001026281462.1.1.1.01</v>
      </c>
      <c r="E1131" s="38" t="s">
        <v>1420</v>
      </c>
      <c r="F1131" s="38" t="str">
        <f>_xlfn.XLOOKUP(Tabla20[[#This Row],[cedula]],TMODELO[Numero Documento],TMODELO[Empleado])</f>
        <v>ELIBERTO FELIZ REYNOSO LARA</v>
      </c>
      <c r="G1131" s="38" t="str">
        <f>_xlfn.XLOOKUP(Tabla20[[#This Row],[cedula]],TMODELO[Numero Documento],TMODELO[Cargo])</f>
        <v>MENSAJERO EXTERNO</v>
      </c>
      <c r="H1131" s="38" t="str">
        <f>_xlfn.XLOOKUP(Tabla20[[#This Row],[cedula]],TMODELO[Numero Documento],TMODELO[Lugar Funciones])</f>
        <v>DIRECCION GENERAL DE MUSEOS</v>
      </c>
      <c r="I1131" s="45" t="str">
        <f>_xlfn.XLOOKUP(Tabla20[[#This Row],[cedula]],TCARRERA[CEDULA],TCARRERA[CATEGORIA DEL SERVIDOR],"")</f>
        <v>CARRERA ADMINISTRATIVA</v>
      </c>
      <c r="J1131" s="45" t="str">
        <f>Tabla20[[#This Row],[TIPO]]</f>
        <v>FIJO</v>
      </c>
      <c r="K113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1" s="24" t="str">
        <f>IF(Tabla20[[#This Row],[CARRERA]]="CARRERA ADMINISTRATIVA",Tabla20[[#This Row],[CARRERA]],Tabla20[[#This Row],[STATUS]])</f>
        <v>CARRERA ADMINISTRATIVA</v>
      </c>
      <c r="M1131" s="35" t="str">
        <f>IF(Tabla20[[#This Row],[TIPO]]="Temporales",_xlfn.XLOOKUP(Tabla20[[#This Row],[NOMBRE Y APELLIDO]],TFECHAS[NOMBRE Y APELLIDO],TFECHAS[DESDE]),"")</f>
        <v/>
      </c>
      <c r="N1131" s="35" t="str">
        <f>IF(Tabla20[[#This Row],[TIPO]]="Temporales",_xlfn.XLOOKUP(Tabla20[[#This Row],[NOMBRE Y APELLIDO]],TFECHAS[NOMBRE Y APELLIDO],TFECHAS[HASTA]),"")</f>
        <v/>
      </c>
      <c r="O1131" s="39">
        <f>_xlfn.XLOOKUP(Tabla20[[#This Row],[COD]],TMES[COD],TMES[sbruto])</f>
        <v>16500</v>
      </c>
      <c r="P1131" s="42">
        <f>_xlfn.XLOOKUP(Tabla20[[#This Row],[COD]],TMES[COD],TMES[ISR])</f>
        <v>0</v>
      </c>
      <c r="Q1131" s="40">
        <f>_xlfn.XLOOKUP(Tabla20[[#This Row],[COD]],TMES[COD],TMES[SFS])</f>
        <v>501.6</v>
      </c>
      <c r="R1131" s="40">
        <f>_xlfn.XLOOKUP(Tabla20[[#This Row],[COD]],TMES[COD],TMES[AFP])</f>
        <v>473.55</v>
      </c>
      <c r="S1131" s="40">
        <f>Tabla20[[#This Row],[sbruto]]-SUM(Tabla20[[#This Row],[ISR]:[AFP]])-Tabla20[[#This Row],[sneto]]</f>
        <v>25</v>
      </c>
      <c r="T1131" s="40">
        <f>_xlfn.XLOOKUP(Tabla20[[#This Row],[COD]],TMES[COD],TMES[sneto])</f>
        <v>15499.85</v>
      </c>
      <c r="U1131" s="28" t="str">
        <f>_xlfn.XLOOKUP(Tabla20[[#This Row],[cedula]],Tabla11[Numero Documento],Tabla11[GEN])</f>
        <v>M</v>
      </c>
      <c r="V1131" s="29" t="str">
        <f>_xlfn.XLOOKUP(Tabla20[[#This Row],[cedula]],TMODELO[Numero Documento],TMODELO[Lugar Funciones Codigo])</f>
        <v>01.83.03.04</v>
      </c>
    </row>
    <row r="1132" spans="1:22" hidden="1">
      <c r="A1132" s="38" t="s">
        <v>3052</v>
      </c>
      <c r="B1132" s="38" t="s">
        <v>11</v>
      </c>
      <c r="C1132" s="38" t="s">
        <v>3091</v>
      </c>
      <c r="D1132" s="38" t="str">
        <f>Tabla20[[#This Row],[cedula]]&amp;Tabla20[[#This Row],[ctapresup]]</f>
        <v>001144025712.1.1.1.01</v>
      </c>
      <c r="E1132" s="38" t="s">
        <v>2082</v>
      </c>
      <c r="F1132" s="38" t="str">
        <f>_xlfn.XLOOKUP(Tabla20[[#This Row],[cedula]],TMODELO[Numero Documento],TMODELO[Empleado])</f>
        <v>ERNESTINA GONZALEZ MORALES</v>
      </c>
      <c r="G1132" s="38" t="str">
        <f>_xlfn.XLOOKUP(Tabla20[[#This Row],[cedula]],TMODELO[Numero Documento],TMODELO[Cargo])</f>
        <v>CONSERJE</v>
      </c>
      <c r="H1132" s="38" t="str">
        <f>_xlfn.XLOOKUP(Tabla20[[#This Row],[cedula]],TMODELO[Numero Documento],TMODELO[Lugar Funciones])</f>
        <v>DIRECCION GENERAL DE MUSEOS</v>
      </c>
      <c r="I1132" s="45" t="str">
        <f>_xlfn.XLOOKUP(Tabla20[[#This Row],[cedula]],TCARRERA[CEDULA],TCARRERA[CATEGORIA DEL SERVIDOR],"")</f>
        <v/>
      </c>
      <c r="J1132" s="45" t="str">
        <f>Tabla20[[#This Row],[TIPO]]</f>
        <v>FIJO</v>
      </c>
      <c r="K11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2" s="24" t="str">
        <f>IF(Tabla20[[#This Row],[CARRERA]]="CARRERA ADMINISTRATIVA",Tabla20[[#This Row],[CARRERA]],Tabla20[[#This Row],[STATUS]])</f>
        <v>ESTATUTO SIMPLIFICADO</v>
      </c>
      <c r="M1132" s="35" t="str">
        <f>IF(Tabla20[[#This Row],[TIPO]]="Temporales",_xlfn.XLOOKUP(Tabla20[[#This Row],[NOMBRE Y APELLIDO]],TFECHAS[NOMBRE Y APELLIDO],TFECHAS[DESDE]),"")</f>
        <v/>
      </c>
      <c r="N1132" s="35" t="str">
        <f>IF(Tabla20[[#This Row],[TIPO]]="Temporales",_xlfn.XLOOKUP(Tabla20[[#This Row],[NOMBRE Y APELLIDO]],TFECHAS[NOMBRE Y APELLIDO],TFECHAS[HASTA]),"")</f>
        <v/>
      </c>
      <c r="O1132" s="39">
        <f>_xlfn.XLOOKUP(Tabla20[[#This Row],[COD]],TMES[COD],TMES[sbruto])</f>
        <v>16500</v>
      </c>
      <c r="P1132" s="44">
        <f>_xlfn.XLOOKUP(Tabla20[[#This Row],[COD]],TMES[COD],TMES[ISR])</f>
        <v>0</v>
      </c>
      <c r="Q1132" s="40">
        <f>_xlfn.XLOOKUP(Tabla20[[#This Row],[COD]],TMES[COD],TMES[SFS])</f>
        <v>501.6</v>
      </c>
      <c r="R1132" s="40">
        <f>_xlfn.XLOOKUP(Tabla20[[#This Row],[COD]],TMES[COD],TMES[AFP])</f>
        <v>473.55</v>
      </c>
      <c r="S1132" s="40">
        <f>Tabla20[[#This Row],[sbruto]]-SUM(Tabla20[[#This Row],[ISR]:[AFP]])-Tabla20[[#This Row],[sneto]]</f>
        <v>1571</v>
      </c>
      <c r="T1132" s="40">
        <f>_xlfn.XLOOKUP(Tabla20[[#This Row],[COD]],TMES[COD],TMES[sneto])</f>
        <v>13953.85</v>
      </c>
      <c r="U1132" s="28" t="str">
        <f>_xlfn.XLOOKUP(Tabla20[[#This Row],[cedula]],Tabla11[Numero Documento],Tabla11[GEN])</f>
        <v>F</v>
      </c>
      <c r="V1132" s="29" t="str">
        <f>_xlfn.XLOOKUP(Tabla20[[#This Row],[cedula]],TMODELO[Numero Documento],TMODELO[Lugar Funciones Codigo])</f>
        <v>01.83.03.04</v>
      </c>
    </row>
    <row r="1133" spans="1:22" hidden="1">
      <c r="A1133" s="57" t="s">
        <v>3052</v>
      </c>
      <c r="B1133" s="57" t="s">
        <v>11</v>
      </c>
      <c r="C1133" s="57" t="s">
        <v>3091</v>
      </c>
      <c r="D1133" s="57" t="str">
        <f>Tabla20[[#This Row],[cedula]]&amp;Tabla20[[#This Row],[ctapresup]]</f>
        <v>001099976502.1.1.1.01</v>
      </c>
      <c r="E1133" s="57" t="s">
        <v>1425</v>
      </c>
      <c r="F1133" s="38" t="str">
        <f>_xlfn.XLOOKUP(Tabla20[[#This Row],[cedula]],TMODELO[Numero Documento],TMODELO[Empleado])</f>
        <v>FIOR DALIZA ROSARIO RODRIGUEZ</v>
      </c>
      <c r="G1133" s="57" t="str">
        <f>_xlfn.XLOOKUP(Tabla20[[#This Row],[cedula]],TMODELO[Numero Documento],TMODELO[Cargo])</f>
        <v>VIGILANTE</v>
      </c>
      <c r="H1133" s="57" t="str">
        <f>_xlfn.XLOOKUP(Tabla20[[#This Row],[cedula]],TMODELO[Numero Documento],TMODELO[Lugar Funciones])</f>
        <v>DIRECCION GENERAL DE MUSEOS</v>
      </c>
      <c r="I1133" s="45" t="str">
        <f>_xlfn.XLOOKUP(Tabla20[[#This Row],[cedula]],TCARRERA[CEDULA],TCARRERA[CATEGORIA DEL SERVIDOR],"")</f>
        <v>CARRERA ADMINISTRATIVA</v>
      </c>
      <c r="J1133" s="45" t="str">
        <f>Tabla20[[#This Row],[TIPO]]</f>
        <v>FIJO</v>
      </c>
      <c r="K1133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3" s="57" t="str">
        <f>IF(Tabla20[[#This Row],[CARRERA]]="CARRERA ADMINISTRATIVA",Tabla20[[#This Row],[CARRERA]],Tabla20[[#This Row],[STATUS]])</f>
        <v>CARRERA ADMINISTRATIVA</v>
      </c>
      <c r="M1133" s="59" t="str">
        <f>IF(Tabla20[[#This Row],[TIPO]]="Temporales",_xlfn.XLOOKUP(Tabla20[[#This Row],[NOMBRE Y APELLIDO]],TFECHAS[NOMBRE Y APELLIDO],TFECHAS[DESDE]),"")</f>
        <v/>
      </c>
      <c r="N1133" s="59" t="str">
        <f>IF(Tabla20[[#This Row],[TIPO]]="Temporales",_xlfn.XLOOKUP(Tabla20[[#This Row],[NOMBRE Y APELLIDO]],TFECHAS[NOMBRE Y APELLIDO],TFECHAS[HASTA]),"")</f>
        <v/>
      </c>
      <c r="O1133" s="60">
        <f>_xlfn.XLOOKUP(Tabla20[[#This Row],[COD]],TMES[COD],TMES[sbruto])</f>
        <v>16500</v>
      </c>
      <c r="P1133" s="61">
        <f>_xlfn.XLOOKUP(Tabla20[[#This Row],[COD]],TMES[COD],TMES[ISR])</f>
        <v>0</v>
      </c>
      <c r="Q1133" s="60">
        <f>_xlfn.XLOOKUP(Tabla20[[#This Row],[COD]],TMES[COD],TMES[SFS])</f>
        <v>501.6</v>
      </c>
      <c r="R1133" s="60">
        <f>_xlfn.XLOOKUP(Tabla20[[#This Row],[COD]],TMES[COD],TMES[AFP])</f>
        <v>473.55</v>
      </c>
      <c r="S1133" s="40">
        <f>Tabla20[[#This Row],[sbruto]]-SUM(Tabla20[[#This Row],[ISR]:[AFP]])-Tabla20[[#This Row],[sneto]]</f>
        <v>6552.02</v>
      </c>
      <c r="T1133" s="60">
        <f>_xlfn.XLOOKUP(Tabla20[[#This Row],[COD]],TMES[COD],TMES[sneto])</f>
        <v>8972.83</v>
      </c>
      <c r="U1133" s="28" t="str">
        <f>_xlfn.XLOOKUP(Tabla20[[#This Row],[cedula]],Tabla11[Numero Documento],Tabla11[GEN])</f>
        <v>F</v>
      </c>
      <c r="V1133" s="65" t="str">
        <f>_xlfn.XLOOKUP(Tabla20[[#This Row],[cedula]],TMODELO[Numero Documento],TMODELO[Lugar Funciones Codigo])</f>
        <v>01.83.03.04</v>
      </c>
    </row>
    <row r="1134" spans="1:22" hidden="1">
      <c r="A1134" s="38" t="s">
        <v>3052</v>
      </c>
      <c r="B1134" s="38" t="s">
        <v>11</v>
      </c>
      <c r="C1134" s="38" t="s">
        <v>3091</v>
      </c>
      <c r="D1134" s="38" t="str">
        <f>Tabla20[[#This Row],[cedula]]&amp;Tabla20[[#This Row],[ctapresup]]</f>
        <v>001116456362.1.1.1.01</v>
      </c>
      <c r="E1134" s="38" t="s">
        <v>1430</v>
      </c>
      <c r="F1134" s="38" t="str">
        <f>_xlfn.XLOOKUP(Tabla20[[#This Row],[cedula]],TMODELO[Numero Documento],TMODELO[Empleado])</f>
        <v>GERMAN BENCOSME</v>
      </c>
      <c r="G1134" s="38" t="str">
        <f>_xlfn.XLOOKUP(Tabla20[[#This Row],[cedula]],TMODELO[Numero Documento],TMODELO[Cargo])</f>
        <v>CHOFER</v>
      </c>
      <c r="H1134" s="38" t="str">
        <f>_xlfn.XLOOKUP(Tabla20[[#This Row],[cedula]],TMODELO[Numero Documento],TMODELO[Lugar Funciones])</f>
        <v>DIRECCION GENERAL DE MUSEOS</v>
      </c>
      <c r="I1134" s="45" t="str">
        <f>_xlfn.XLOOKUP(Tabla20[[#This Row],[cedula]],TCARRERA[CEDULA],TCARRERA[CATEGORIA DEL SERVIDOR],"")</f>
        <v>CARRERA ADMINISTRATIVA</v>
      </c>
      <c r="J1134" s="45" t="str">
        <f>Tabla20[[#This Row],[TIPO]]</f>
        <v>FIJO</v>
      </c>
      <c r="K11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4" s="24" t="str">
        <f>IF(Tabla20[[#This Row],[CARRERA]]="CARRERA ADMINISTRATIVA",Tabla20[[#This Row],[CARRERA]],Tabla20[[#This Row],[STATUS]])</f>
        <v>CARRERA ADMINISTRATIVA</v>
      </c>
      <c r="M1134" s="35" t="str">
        <f>IF(Tabla20[[#This Row],[TIPO]]="Temporales",_xlfn.XLOOKUP(Tabla20[[#This Row],[NOMBRE Y APELLIDO]],TFECHAS[NOMBRE Y APELLIDO],TFECHAS[DESDE]),"")</f>
        <v/>
      </c>
      <c r="N1134" s="35" t="str">
        <f>IF(Tabla20[[#This Row],[TIPO]]="Temporales",_xlfn.XLOOKUP(Tabla20[[#This Row],[NOMBRE Y APELLIDO]],TFECHAS[NOMBRE Y APELLIDO],TFECHAS[HASTA]),"")</f>
        <v/>
      </c>
      <c r="O1134" s="39">
        <f>_xlfn.XLOOKUP(Tabla20[[#This Row],[COD]],TMES[COD],TMES[sbruto])</f>
        <v>16500</v>
      </c>
      <c r="P1134" s="42">
        <f>_xlfn.XLOOKUP(Tabla20[[#This Row],[COD]],TMES[COD],TMES[ISR])</f>
        <v>0</v>
      </c>
      <c r="Q1134" s="40">
        <f>_xlfn.XLOOKUP(Tabla20[[#This Row],[COD]],TMES[COD],TMES[SFS])</f>
        <v>501.6</v>
      </c>
      <c r="R1134" s="40">
        <f>_xlfn.XLOOKUP(Tabla20[[#This Row],[COD]],TMES[COD],TMES[AFP])</f>
        <v>473.55</v>
      </c>
      <c r="S1134" s="40">
        <f>Tabla20[[#This Row],[sbruto]]-SUM(Tabla20[[#This Row],[ISR]:[AFP]])-Tabla20[[#This Row],[sneto]]</f>
        <v>125</v>
      </c>
      <c r="T1134" s="40">
        <f>_xlfn.XLOOKUP(Tabla20[[#This Row],[COD]],TMES[COD],TMES[sneto])</f>
        <v>15399.85</v>
      </c>
      <c r="U1134" s="28" t="str">
        <f>_xlfn.XLOOKUP(Tabla20[[#This Row],[cedula]],Tabla11[Numero Documento],Tabla11[GEN])</f>
        <v>M</v>
      </c>
      <c r="V1134" s="29" t="str">
        <f>_xlfn.XLOOKUP(Tabla20[[#This Row],[cedula]],TMODELO[Numero Documento],TMODELO[Lugar Funciones Codigo])</f>
        <v>01.83.03.04</v>
      </c>
    </row>
    <row r="1135" spans="1:22" hidden="1">
      <c r="A1135" s="38" t="s">
        <v>3052</v>
      </c>
      <c r="B1135" s="38" t="s">
        <v>11</v>
      </c>
      <c r="C1135" s="38" t="s">
        <v>3091</v>
      </c>
      <c r="D1135" s="38" t="str">
        <f>Tabla20[[#This Row],[cedula]]&amp;Tabla20[[#This Row],[ctapresup]]</f>
        <v>001183212562.1.1.1.01</v>
      </c>
      <c r="E1135" s="38" t="s">
        <v>2504</v>
      </c>
      <c r="F1135" s="38" t="str">
        <f>_xlfn.XLOOKUP(Tabla20[[#This Row],[cedula]],TMODELO[Numero Documento],TMODELO[Empleado])</f>
        <v>SEVERIANO SEGURA RODRIGUEZ</v>
      </c>
      <c r="G1135" s="38" t="str">
        <f>_xlfn.XLOOKUP(Tabla20[[#This Row],[cedula]],TMODELO[Numero Documento],TMODELO[Cargo])</f>
        <v>ANIMADOR CULTURAL</v>
      </c>
      <c r="H1135" s="38" t="str">
        <f>_xlfn.XLOOKUP(Tabla20[[#This Row],[cedula]],TMODELO[Numero Documento],TMODELO[Lugar Funciones])</f>
        <v>DIRECCION GENERAL DE MUSEOS</v>
      </c>
      <c r="I1135" s="45" t="str">
        <f>_xlfn.XLOOKUP(Tabla20[[#This Row],[cedula]],TCARRERA[CEDULA],TCARRERA[CATEGORIA DEL SERVIDOR],"")</f>
        <v/>
      </c>
      <c r="J1135" s="45" t="str">
        <f>Tabla20[[#This Row],[TIPO]]</f>
        <v>FIJO</v>
      </c>
      <c r="K11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35" s="24" t="str">
        <f>IF(Tabla20[[#This Row],[CARRERA]]="CARRERA ADMINISTRATIVA",Tabla20[[#This Row],[CARRERA]],Tabla20[[#This Row],[STATUS]])</f>
        <v>FIJO</v>
      </c>
      <c r="M1135" s="35" t="str">
        <f>IF(Tabla20[[#This Row],[TIPO]]="Temporales",_xlfn.XLOOKUP(Tabla20[[#This Row],[NOMBRE Y APELLIDO]],TFECHAS[NOMBRE Y APELLIDO],TFECHAS[DESDE]),"")</f>
        <v/>
      </c>
      <c r="N1135" s="35" t="str">
        <f>IF(Tabla20[[#This Row],[TIPO]]="Temporales",_xlfn.XLOOKUP(Tabla20[[#This Row],[NOMBRE Y APELLIDO]],TFECHAS[NOMBRE Y APELLIDO],TFECHAS[HASTA]),"")</f>
        <v/>
      </c>
      <c r="O1135" s="39">
        <f>_xlfn.XLOOKUP(Tabla20[[#This Row],[COD]],TMES[COD],TMES[sbruto])</f>
        <v>16500</v>
      </c>
      <c r="P1135" s="42">
        <f>_xlfn.XLOOKUP(Tabla20[[#This Row],[COD]],TMES[COD],TMES[ISR])</f>
        <v>0</v>
      </c>
      <c r="Q1135" s="40">
        <f>_xlfn.XLOOKUP(Tabla20[[#This Row],[COD]],TMES[COD],TMES[SFS])</f>
        <v>501.6</v>
      </c>
      <c r="R1135" s="40">
        <f>_xlfn.XLOOKUP(Tabla20[[#This Row],[COD]],TMES[COD],TMES[AFP])</f>
        <v>473.55</v>
      </c>
      <c r="S1135" s="40">
        <f>Tabla20[[#This Row],[sbruto]]-SUM(Tabla20[[#This Row],[ISR]:[AFP]])-Tabla20[[#This Row],[sneto]]</f>
        <v>6402.4400000000005</v>
      </c>
      <c r="T1135" s="40">
        <f>_xlfn.XLOOKUP(Tabla20[[#This Row],[COD]],TMES[COD],TMES[sneto])</f>
        <v>9122.41</v>
      </c>
      <c r="U1135" s="28" t="str">
        <f>_xlfn.XLOOKUP(Tabla20[[#This Row],[cedula]],Tabla11[Numero Documento],Tabla11[GEN])</f>
        <v>M</v>
      </c>
      <c r="V1135" s="29" t="str">
        <f>_xlfn.XLOOKUP(Tabla20[[#This Row],[cedula]],TMODELO[Numero Documento],TMODELO[Lugar Funciones Codigo])</f>
        <v>01.83.03.04</v>
      </c>
    </row>
    <row r="1136" spans="1:22" hidden="1">
      <c r="A1136" s="38" t="s">
        <v>3052</v>
      </c>
      <c r="B1136" s="38" t="s">
        <v>11</v>
      </c>
      <c r="C1136" s="38" t="s">
        <v>3091</v>
      </c>
      <c r="D1136" s="38" t="str">
        <f>Tabla20[[#This Row],[cedula]]&amp;Tabla20[[#This Row],[ctapresup]]</f>
        <v>001169595522.1.1.1.01</v>
      </c>
      <c r="E1136" s="38" t="s">
        <v>2505</v>
      </c>
      <c r="F1136" s="38" t="str">
        <f>_xlfn.XLOOKUP(Tabla20[[#This Row],[cedula]],TMODELO[Numero Documento],TMODELO[Empleado])</f>
        <v>SUGEIDI GUZMAN</v>
      </c>
      <c r="G1136" s="38" t="str">
        <f>_xlfn.XLOOKUP(Tabla20[[#This Row],[cedula]],TMODELO[Numero Documento],TMODELO[Cargo])</f>
        <v>CONSERJE</v>
      </c>
      <c r="H1136" s="38" t="str">
        <f>_xlfn.XLOOKUP(Tabla20[[#This Row],[cedula]],TMODELO[Numero Documento],TMODELO[Lugar Funciones])</f>
        <v>DIRECCION GENERAL DE MUSEOS</v>
      </c>
      <c r="I1136" s="45" t="str">
        <f>_xlfn.XLOOKUP(Tabla20[[#This Row],[cedula]],TCARRERA[CEDULA],TCARRERA[CATEGORIA DEL SERVIDOR],"")</f>
        <v/>
      </c>
      <c r="J1136" s="45" t="str">
        <f>Tabla20[[#This Row],[TIPO]]</f>
        <v>FIJO</v>
      </c>
      <c r="K113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6" s="24" t="str">
        <f>IF(Tabla20[[#This Row],[CARRERA]]="CARRERA ADMINISTRATIVA",Tabla20[[#This Row],[CARRERA]],Tabla20[[#This Row],[STATUS]])</f>
        <v>ESTATUTO SIMPLIFICADO</v>
      </c>
      <c r="M1136" s="35" t="str">
        <f>IF(Tabla20[[#This Row],[TIPO]]="Temporales",_xlfn.XLOOKUP(Tabla20[[#This Row],[NOMBRE Y APELLIDO]],TFECHAS[NOMBRE Y APELLIDO],TFECHAS[DESDE]),"")</f>
        <v/>
      </c>
      <c r="N1136" s="35" t="str">
        <f>IF(Tabla20[[#This Row],[TIPO]]="Temporales",_xlfn.XLOOKUP(Tabla20[[#This Row],[NOMBRE Y APELLIDO]],TFECHAS[NOMBRE Y APELLIDO],TFECHAS[HASTA]),"")</f>
        <v/>
      </c>
      <c r="O1136" s="39">
        <f>_xlfn.XLOOKUP(Tabla20[[#This Row],[COD]],TMES[COD],TMES[sbruto])</f>
        <v>16500</v>
      </c>
      <c r="P1136" s="42">
        <f>_xlfn.XLOOKUP(Tabla20[[#This Row],[COD]],TMES[COD],TMES[ISR])</f>
        <v>0</v>
      </c>
      <c r="Q1136" s="42">
        <f>_xlfn.XLOOKUP(Tabla20[[#This Row],[COD]],TMES[COD],TMES[SFS])</f>
        <v>501.6</v>
      </c>
      <c r="R1136" s="42">
        <f>_xlfn.XLOOKUP(Tabla20[[#This Row],[COD]],TMES[COD],TMES[AFP])</f>
        <v>473.55</v>
      </c>
      <c r="S1136" s="40">
        <f>Tabla20[[#This Row],[sbruto]]-SUM(Tabla20[[#This Row],[ISR]:[AFP]])-Tabla20[[#This Row],[sneto]]</f>
        <v>10745.48</v>
      </c>
      <c r="T1136" s="42">
        <f>_xlfn.XLOOKUP(Tabla20[[#This Row],[COD]],TMES[COD],TMES[sneto])</f>
        <v>4779.37</v>
      </c>
      <c r="U1136" s="28" t="str">
        <f>_xlfn.XLOOKUP(Tabla20[[#This Row],[cedula]],Tabla11[Numero Documento],Tabla11[GEN])</f>
        <v>F</v>
      </c>
      <c r="V1136" s="29" t="str">
        <f>_xlfn.XLOOKUP(Tabla20[[#This Row],[cedula]],TMODELO[Numero Documento],TMODELO[Lugar Funciones Codigo])</f>
        <v>01.83.03.04</v>
      </c>
    </row>
    <row r="1137" spans="1:22" hidden="1">
      <c r="A1137" s="38" t="s">
        <v>3052</v>
      </c>
      <c r="B1137" s="38" t="s">
        <v>11</v>
      </c>
      <c r="C1137" s="38" t="s">
        <v>3091</v>
      </c>
      <c r="D1137" s="38" t="str">
        <f>Tabla20[[#This Row],[cedula]]&amp;Tabla20[[#This Row],[ctapresup]]</f>
        <v>001094792612.1.1.1.01</v>
      </c>
      <c r="E1137" s="38" t="s">
        <v>2518</v>
      </c>
      <c r="F1137" s="38" t="str">
        <f>_xlfn.XLOOKUP(Tabla20[[#This Row],[cedula]],TMODELO[Numero Documento],TMODELO[Empleado])</f>
        <v>VIRGILIO VINICIO LOPEZ</v>
      </c>
      <c r="G1137" s="38" t="str">
        <f>_xlfn.XLOOKUP(Tabla20[[#This Row],[cedula]],TMODELO[Numero Documento],TMODELO[Cargo])</f>
        <v>ENC. DE TALLERES</v>
      </c>
      <c r="H1137" s="38" t="str">
        <f>_xlfn.XLOOKUP(Tabla20[[#This Row],[cedula]],TMODELO[Numero Documento],TMODELO[Lugar Funciones])</f>
        <v>DIRECCION GENERAL DE MUSEOS</v>
      </c>
      <c r="I1137" s="45" t="str">
        <f>_xlfn.XLOOKUP(Tabla20[[#This Row],[cedula]],TCARRERA[CEDULA],TCARRERA[CATEGORIA DEL SERVIDOR],"")</f>
        <v/>
      </c>
      <c r="J1137" s="45" t="str">
        <f>Tabla20[[#This Row],[TIPO]]</f>
        <v>FIJO</v>
      </c>
      <c r="K113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37" s="24" t="str">
        <f>IF(Tabla20[[#This Row],[CARRERA]]="CARRERA ADMINISTRATIVA",Tabla20[[#This Row],[CARRERA]],Tabla20[[#This Row],[STATUS]])</f>
        <v>FIJO</v>
      </c>
      <c r="M1137" s="35" t="str">
        <f>IF(Tabla20[[#This Row],[TIPO]]="Temporales",_xlfn.XLOOKUP(Tabla20[[#This Row],[NOMBRE Y APELLIDO]],TFECHAS[NOMBRE Y APELLIDO],TFECHAS[DESDE]),"")</f>
        <v/>
      </c>
      <c r="N1137" s="35" t="str">
        <f>IF(Tabla20[[#This Row],[TIPO]]="Temporales",_xlfn.XLOOKUP(Tabla20[[#This Row],[NOMBRE Y APELLIDO]],TFECHAS[NOMBRE Y APELLIDO],TFECHAS[HASTA]),"")</f>
        <v/>
      </c>
      <c r="O1137" s="39">
        <f>_xlfn.XLOOKUP(Tabla20[[#This Row],[COD]],TMES[COD],TMES[sbruto])</f>
        <v>16500</v>
      </c>
      <c r="P1137" s="41">
        <f>_xlfn.XLOOKUP(Tabla20[[#This Row],[COD]],TMES[COD],TMES[ISR])</f>
        <v>0</v>
      </c>
      <c r="Q1137" s="40">
        <f>_xlfn.XLOOKUP(Tabla20[[#This Row],[COD]],TMES[COD],TMES[SFS])</f>
        <v>501.6</v>
      </c>
      <c r="R1137" s="40">
        <f>_xlfn.XLOOKUP(Tabla20[[#This Row],[COD]],TMES[COD],TMES[AFP])</f>
        <v>473.55</v>
      </c>
      <c r="S1137" s="40">
        <f>Tabla20[[#This Row],[sbruto]]-SUM(Tabla20[[#This Row],[ISR]:[AFP]])-Tabla20[[#This Row],[sneto]]</f>
        <v>13057.220000000001</v>
      </c>
      <c r="T1137" s="40">
        <f>_xlfn.XLOOKUP(Tabla20[[#This Row],[COD]],TMES[COD],TMES[sneto])</f>
        <v>2467.63</v>
      </c>
      <c r="U1137" s="28" t="str">
        <f>_xlfn.XLOOKUP(Tabla20[[#This Row],[cedula]],Tabla11[Numero Documento],Tabla11[GEN])</f>
        <v>M</v>
      </c>
      <c r="V1137" s="29" t="str">
        <f>_xlfn.XLOOKUP(Tabla20[[#This Row],[cedula]],TMODELO[Numero Documento],TMODELO[Lugar Funciones Codigo])</f>
        <v>01.83.03.04</v>
      </c>
    </row>
    <row r="1138" spans="1:22" hidden="1">
      <c r="A1138" s="38" t="s">
        <v>3052</v>
      </c>
      <c r="B1138" s="38" t="s">
        <v>11</v>
      </c>
      <c r="C1138" s="38" t="s">
        <v>3091</v>
      </c>
      <c r="D1138" s="38" t="str">
        <f>Tabla20[[#This Row],[cedula]]&amp;Tabla20[[#This Row],[ctapresup]]</f>
        <v>001074082702.1.1.1.01</v>
      </c>
      <c r="E1138" s="38" t="s">
        <v>2520</v>
      </c>
      <c r="F1138" s="38" t="str">
        <f>_xlfn.XLOOKUP(Tabla20[[#This Row],[cedula]],TMODELO[Numero Documento],TMODELO[Empleado])</f>
        <v>WILSON ANTONIO RAMIREZ DIAZ</v>
      </c>
      <c r="G1138" s="38" t="str">
        <f>_xlfn.XLOOKUP(Tabla20[[#This Row],[cedula]],TMODELO[Numero Documento],TMODELO[Cargo])</f>
        <v>JARDINERO (A)</v>
      </c>
      <c r="H1138" s="38" t="str">
        <f>_xlfn.XLOOKUP(Tabla20[[#This Row],[cedula]],TMODELO[Numero Documento],TMODELO[Lugar Funciones])</f>
        <v>DIRECCION GENERAL DE MUSEOS</v>
      </c>
      <c r="I1138" s="45" t="str">
        <f>_xlfn.XLOOKUP(Tabla20[[#This Row],[cedula]],TCARRERA[CEDULA],TCARRERA[CATEGORIA DEL SERVIDOR],"")</f>
        <v/>
      </c>
      <c r="J1138" s="45" t="str">
        <f>Tabla20[[#This Row],[TIPO]]</f>
        <v>FIJO</v>
      </c>
      <c r="K11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8" s="24" t="str">
        <f>IF(Tabla20[[#This Row],[CARRERA]]="CARRERA ADMINISTRATIVA",Tabla20[[#This Row],[CARRERA]],Tabla20[[#This Row],[STATUS]])</f>
        <v>ESTATUTO SIMPLIFICADO</v>
      </c>
      <c r="M1138" s="35" t="str">
        <f>IF(Tabla20[[#This Row],[TIPO]]="Temporales",_xlfn.XLOOKUP(Tabla20[[#This Row],[NOMBRE Y APELLIDO]],TFECHAS[NOMBRE Y APELLIDO],TFECHAS[DESDE]),"")</f>
        <v/>
      </c>
      <c r="N1138" s="35" t="str">
        <f>IF(Tabla20[[#This Row],[TIPO]]="Temporales",_xlfn.XLOOKUP(Tabla20[[#This Row],[NOMBRE Y APELLIDO]],TFECHAS[NOMBRE Y APELLIDO],TFECHAS[HASTA]),"")</f>
        <v/>
      </c>
      <c r="O1138" s="39">
        <f>_xlfn.XLOOKUP(Tabla20[[#This Row],[COD]],TMES[COD],TMES[sbruto])</f>
        <v>16500</v>
      </c>
      <c r="P1138" s="40">
        <f>_xlfn.XLOOKUP(Tabla20[[#This Row],[COD]],TMES[COD],TMES[ISR])</f>
        <v>0</v>
      </c>
      <c r="Q1138" s="40">
        <f>_xlfn.XLOOKUP(Tabla20[[#This Row],[COD]],TMES[COD],TMES[SFS])</f>
        <v>501.6</v>
      </c>
      <c r="R1138" s="40">
        <f>_xlfn.XLOOKUP(Tabla20[[#This Row],[COD]],TMES[COD],TMES[AFP])</f>
        <v>473.55</v>
      </c>
      <c r="S1138" s="40">
        <f>Tabla20[[#This Row],[sbruto]]-SUM(Tabla20[[#This Row],[ISR]:[AFP]])-Tabla20[[#This Row],[sneto]]</f>
        <v>25</v>
      </c>
      <c r="T1138" s="40">
        <f>_xlfn.XLOOKUP(Tabla20[[#This Row],[COD]],TMES[COD],TMES[sneto])</f>
        <v>15499.85</v>
      </c>
      <c r="U1138" s="28" t="str">
        <f>_xlfn.XLOOKUP(Tabla20[[#This Row],[cedula]],Tabla11[Numero Documento],Tabla11[GEN])</f>
        <v>M</v>
      </c>
      <c r="V1138" s="29" t="str">
        <f>_xlfn.XLOOKUP(Tabla20[[#This Row],[cedula]],TMODELO[Numero Documento],TMODELO[Lugar Funciones Codigo])</f>
        <v>01.83.03.04</v>
      </c>
    </row>
    <row r="1139" spans="1:22" hidden="1">
      <c r="A1139" s="38" t="s">
        <v>3052</v>
      </c>
      <c r="B1139" s="38" t="s">
        <v>11</v>
      </c>
      <c r="C1139" s="38" t="s">
        <v>3091</v>
      </c>
      <c r="D1139" s="38" t="str">
        <f>Tabla20[[#This Row],[cedula]]&amp;Tabla20[[#This Row],[ctapresup]]</f>
        <v>001049751492.1.1.1.01</v>
      </c>
      <c r="E1139" s="38" t="s">
        <v>1494</v>
      </c>
      <c r="F1139" s="38" t="str">
        <f>_xlfn.XLOOKUP(Tabla20[[#This Row],[cedula]],TMODELO[Numero Documento],TMODELO[Empleado])</f>
        <v>SANTA BENITA SORIANO MEJIA</v>
      </c>
      <c r="G1139" s="38" t="str">
        <f>_xlfn.XLOOKUP(Tabla20[[#This Row],[cedula]],TMODELO[Numero Documento],TMODELO[Cargo])</f>
        <v>AUXILIAR ADMINISTRATIVO I</v>
      </c>
      <c r="H1139" s="38" t="str">
        <f>_xlfn.XLOOKUP(Tabla20[[#This Row],[cedula]],TMODELO[Numero Documento],TMODELO[Lugar Funciones])</f>
        <v>DIRECCION GENERAL DE MUSEOS</v>
      </c>
      <c r="I1139" s="45" t="str">
        <f>_xlfn.XLOOKUP(Tabla20[[#This Row],[cedula]],TCARRERA[CEDULA],TCARRERA[CATEGORIA DEL SERVIDOR],"")</f>
        <v>CARRERA ADMINISTRATIVA</v>
      </c>
      <c r="J1139" s="45" t="str">
        <f>Tabla20[[#This Row],[TIPO]]</f>
        <v>FIJO</v>
      </c>
      <c r="K1139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39" s="24" t="str">
        <f>IF(Tabla20[[#This Row],[CARRERA]]="CARRERA ADMINISTRATIVA",Tabla20[[#This Row],[CARRERA]],Tabla20[[#This Row],[STATUS]])</f>
        <v>CARRERA ADMINISTRATIVA</v>
      </c>
      <c r="M1139" s="35" t="str">
        <f>IF(Tabla20[[#This Row],[TIPO]]="Temporales",_xlfn.XLOOKUP(Tabla20[[#This Row],[NOMBRE Y APELLIDO]],TFECHAS[NOMBRE Y APELLIDO],TFECHAS[DESDE]),"")</f>
        <v/>
      </c>
      <c r="N1139" s="35" t="str">
        <f>IF(Tabla20[[#This Row],[TIPO]]="Temporales",_xlfn.XLOOKUP(Tabla20[[#This Row],[NOMBRE Y APELLIDO]],TFECHAS[NOMBRE Y APELLIDO],TFECHAS[HASTA]),"")</f>
        <v/>
      </c>
      <c r="O1139" s="39">
        <f>_xlfn.XLOOKUP(Tabla20[[#This Row],[COD]],TMES[COD],TMES[sbruto])</f>
        <v>16445</v>
      </c>
      <c r="P1139" s="40">
        <f>_xlfn.XLOOKUP(Tabla20[[#This Row],[COD]],TMES[COD],TMES[ISR])</f>
        <v>0</v>
      </c>
      <c r="Q1139" s="40">
        <f>_xlfn.XLOOKUP(Tabla20[[#This Row],[COD]],TMES[COD],TMES[SFS])</f>
        <v>499.93</v>
      </c>
      <c r="R1139" s="40">
        <f>_xlfn.XLOOKUP(Tabla20[[#This Row],[COD]],TMES[COD],TMES[AFP])</f>
        <v>471.97</v>
      </c>
      <c r="S1139" s="40">
        <f>Tabla20[[#This Row],[sbruto]]-SUM(Tabla20[[#This Row],[ISR]:[AFP]])-Tabla20[[#This Row],[sneto]]</f>
        <v>25</v>
      </c>
      <c r="T1139" s="40">
        <f>_xlfn.XLOOKUP(Tabla20[[#This Row],[COD]],TMES[COD],TMES[sneto])</f>
        <v>15448.1</v>
      </c>
      <c r="U1139" s="28" t="str">
        <f>_xlfn.XLOOKUP(Tabla20[[#This Row],[cedula]],Tabla11[Numero Documento],Tabla11[GEN])</f>
        <v>F</v>
      </c>
      <c r="V1139" s="29" t="str">
        <f>_xlfn.XLOOKUP(Tabla20[[#This Row],[cedula]],TMODELO[Numero Documento],TMODELO[Lugar Funciones Codigo])</f>
        <v>01.83.03.04</v>
      </c>
    </row>
    <row r="1140" spans="1:22" hidden="1">
      <c r="A1140" s="38" t="s">
        <v>3052</v>
      </c>
      <c r="B1140" s="38" t="s">
        <v>11</v>
      </c>
      <c r="C1140" s="38" t="s">
        <v>3091</v>
      </c>
      <c r="D1140" s="38" t="str">
        <f>Tabla20[[#This Row],[cedula]]&amp;Tabla20[[#This Row],[ctapresup]]</f>
        <v>008001846322.1.1.1.01</v>
      </c>
      <c r="E1140" s="38" t="s">
        <v>1398</v>
      </c>
      <c r="F1140" s="38" t="str">
        <f>_xlfn.XLOOKUP(Tabla20[[#This Row],[cedula]],TMODELO[Numero Documento],TMODELO[Empleado])</f>
        <v>ANDREA MATIAS HERNANDEZ</v>
      </c>
      <c r="G1140" s="38" t="str">
        <f>_xlfn.XLOOKUP(Tabla20[[#This Row],[cedula]],TMODELO[Numero Documento],TMODELO[Cargo])</f>
        <v>CONSERJE</v>
      </c>
      <c r="H1140" s="38" t="str">
        <f>_xlfn.XLOOKUP(Tabla20[[#This Row],[cedula]],TMODELO[Numero Documento],TMODELO[Lugar Funciones])</f>
        <v>DIRECCION GENERAL DE MUSEOS</v>
      </c>
      <c r="I1140" s="45" t="str">
        <f>_xlfn.XLOOKUP(Tabla20[[#This Row],[cedula]],TCARRERA[CEDULA],TCARRERA[CATEGORIA DEL SERVIDOR],"")</f>
        <v>CARRERA ADMINISTRATIVA</v>
      </c>
      <c r="J1140" s="45" t="str">
        <f>Tabla20[[#This Row],[TIPO]]</f>
        <v>FIJO</v>
      </c>
      <c r="K11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0" s="24" t="str">
        <f>IF(Tabla20[[#This Row],[CARRERA]]="CARRERA ADMINISTRATIVA",Tabla20[[#This Row],[CARRERA]],Tabla20[[#This Row],[STATUS]])</f>
        <v>CARRERA ADMINISTRATIVA</v>
      </c>
      <c r="M1140" s="35" t="str">
        <f>IF(Tabla20[[#This Row],[TIPO]]="Temporales",_xlfn.XLOOKUP(Tabla20[[#This Row],[NOMBRE Y APELLIDO]],TFECHAS[NOMBRE Y APELLIDO],TFECHAS[DESDE]),"")</f>
        <v/>
      </c>
      <c r="N1140" s="35" t="str">
        <f>IF(Tabla20[[#This Row],[TIPO]]="Temporales",_xlfn.XLOOKUP(Tabla20[[#This Row],[NOMBRE Y APELLIDO]],TFECHAS[NOMBRE Y APELLIDO],TFECHAS[HASTA]),"")</f>
        <v/>
      </c>
      <c r="O1140" s="39">
        <f>_xlfn.XLOOKUP(Tabla20[[#This Row],[COD]],TMES[COD],TMES[sbruto])</f>
        <v>15000</v>
      </c>
      <c r="P1140" s="42">
        <f>_xlfn.XLOOKUP(Tabla20[[#This Row],[COD]],TMES[COD],TMES[ISR])</f>
        <v>0</v>
      </c>
      <c r="Q1140" s="42">
        <f>_xlfn.XLOOKUP(Tabla20[[#This Row],[COD]],TMES[COD],TMES[SFS])</f>
        <v>456</v>
      </c>
      <c r="R1140" s="42">
        <f>_xlfn.XLOOKUP(Tabla20[[#This Row],[COD]],TMES[COD],TMES[AFP])</f>
        <v>430.5</v>
      </c>
      <c r="S1140" s="40">
        <f>Tabla20[[#This Row],[sbruto]]-SUM(Tabla20[[#This Row],[ISR]:[AFP]])-Tabla20[[#This Row],[sneto]]</f>
        <v>375</v>
      </c>
      <c r="T1140" s="42">
        <f>_xlfn.XLOOKUP(Tabla20[[#This Row],[COD]],TMES[COD],TMES[sneto])</f>
        <v>13738.5</v>
      </c>
      <c r="U1140" s="28" t="str">
        <f>_xlfn.XLOOKUP(Tabla20[[#This Row],[cedula]],Tabla11[Numero Documento],Tabla11[GEN])</f>
        <v>F</v>
      </c>
      <c r="V1140" s="29" t="str">
        <f>_xlfn.XLOOKUP(Tabla20[[#This Row],[cedula]],TMODELO[Numero Documento],TMODELO[Lugar Funciones Codigo])</f>
        <v>01.83.03.04</v>
      </c>
    </row>
    <row r="1141" spans="1:22" hidden="1">
      <c r="A1141" s="38" t="s">
        <v>3052</v>
      </c>
      <c r="B1141" s="38" t="s">
        <v>11</v>
      </c>
      <c r="C1141" s="38" t="s">
        <v>3091</v>
      </c>
      <c r="D1141" s="38" t="str">
        <f>Tabla20[[#This Row],[cedula]]&amp;Tabla20[[#This Row],[ctapresup]]</f>
        <v>402202596222.1.1.1.01</v>
      </c>
      <c r="E1141" s="38" t="s">
        <v>2310</v>
      </c>
      <c r="F1141" s="38" t="str">
        <f>_xlfn.XLOOKUP(Tabla20[[#This Row],[cedula]],TMODELO[Numero Documento],TMODELO[Empleado])</f>
        <v>AURORA HEREDIA DE LEON</v>
      </c>
      <c r="G1141" s="38" t="str">
        <f>_xlfn.XLOOKUP(Tabla20[[#This Row],[cedula]],TMODELO[Numero Documento],TMODELO[Cargo])</f>
        <v>CONSERJE</v>
      </c>
      <c r="H1141" s="38" t="str">
        <f>_xlfn.XLOOKUP(Tabla20[[#This Row],[cedula]],TMODELO[Numero Documento],TMODELO[Lugar Funciones])</f>
        <v>DIRECCION GENERAL DE MUSEOS</v>
      </c>
      <c r="I1141" s="45" t="str">
        <f>_xlfn.XLOOKUP(Tabla20[[#This Row],[cedula]],TCARRERA[CEDULA],TCARRERA[CATEGORIA DEL SERVIDOR],"")</f>
        <v/>
      </c>
      <c r="J1141" s="45" t="str">
        <f>Tabla20[[#This Row],[TIPO]]</f>
        <v>FIJO</v>
      </c>
      <c r="K11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1" s="24" t="str">
        <f>IF(Tabla20[[#This Row],[CARRERA]]="CARRERA ADMINISTRATIVA",Tabla20[[#This Row],[CARRERA]],Tabla20[[#This Row],[STATUS]])</f>
        <v>ESTATUTO SIMPLIFICADO</v>
      </c>
      <c r="M1141" s="35" t="str">
        <f>IF(Tabla20[[#This Row],[TIPO]]="Temporales",_xlfn.XLOOKUP(Tabla20[[#This Row],[NOMBRE Y APELLIDO]],TFECHAS[NOMBRE Y APELLIDO],TFECHAS[DESDE]),"")</f>
        <v/>
      </c>
      <c r="N1141" s="35" t="str">
        <f>IF(Tabla20[[#This Row],[TIPO]]="Temporales",_xlfn.XLOOKUP(Tabla20[[#This Row],[NOMBRE Y APELLIDO]],TFECHAS[NOMBRE Y APELLIDO],TFECHAS[HASTA]),"")</f>
        <v/>
      </c>
      <c r="O1141" s="39">
        <f>_xlfn.XLOOKUP(Tabla20[[#This Row],[COD]],TMES[COD],TMES[sbruto])</f>
        <v>15000</v>
      </c>
      <c r="P1141" s="42">
        <f>_xlfn.XLOOKUP(Tabla20[[#This Row],[COD]],TMES[COD],TMES[ISR])</f>
        <v>0</v>
      </c>
      <c r="Q1141" s="40">
        <f>_xlfn.XLOOKUP(Tabla20[[#This Row],[COD]],TMES[COD],TMES[SFS])</f>
        <v>456</v>
      </c>
      <c r="R1141" s="40">
        <f>_xlfn.XLOOKUP(Tabla20[[#This Row],[COD]],TMES[COD],TMES[AFP])</f>
        <v>430.5</v>
      </c>
      <c r="S1141" s="40">
        <f>Tabla20[[#This Row],[sbruto]]-SUM(Tabla20[[#This Row],[ISR]:[AFP]])-Tabla20[[#This Row],[sneto]]</f>
        <v>10777.11</v>
      </c>
      <c r="T1141" s="40">
        <f>_xlfn.XLOOKUP(Tabla20[[#This Row],[COD]],TMES[COD],TMES[sneto])</f>
        <v>3336.39</v>
      </c>
      <c r="U1141" s="28" t="str">
        <f>_xlfn.XLOOKUP(Tabla20[[#This Row],[cedula]],Tabla11[Numero Documento],Tabla11[GEN])</f>
        <v>F</v>
      </c>
      <c r="V1141" s="29" t="str">
        <f>_xlfn.XLOOKUP(Tabla20[[#This Row],[cedula]],TMODELO[Numero Documento],TMODELO[Lugar Funciones Codigo])</f>
        <v>01.83.03.04</v>
      </c>
    </row>
    <row r="1142" spans="1:22" hidden="1">
      <c r="A1142" s="38" t="s">
        <v>3052</v>
      </c>
      <c r="B1142" s="38" t="s">
        <v>11</v>
      </c>
      <c r="C1142" s="38" t="s">
        <v>3091</v>
      </c>
      <c r="D1142" s="38" t="str">
        <f>Tabla20[[#This Row],[cedula]]&amp;Tabla20[[#This Row],[ctapresup]]</f>
        <v>001083909562.1.1.1.01</v>
      </c>
      <c r="E1142" s="38" t="s">
        <v>1438</v>
      </c>
      <c r="F1142" s="38" t="str">
        <f>_xlfn.XLOOKUP(Tabla20[[#This Row],[cedula]],TMODELO[Numero Documento],TMODELO[Empleado])</f>
        <v>JESUSITA JAVIER SUAREZ</v>
      </c>
      <c r="G1142" s="38" t="str">
        <f>_xlfn.XLOOKUP(Tabla20[[#This Row],[cedula]],TMODELO[Numero Documento],TMODELO[Cargo])</f>
        <v>CONSERJE</v>
      </c>
      <c r="H1142" s="38" t="str">
        <f>_xlfn.XLOOKUP(Tabla20[[#This Row],[cedula]],TMODELO[Numero Documento],TMODELO[Lugar Funciones])</f>
        <v>DIRECCION GENERAL DE MUSEOS</v>
      </c>
      <c r="I1142" s="45" t="str">
        <f>_xlfn.XLOOKUP(Tabla20[[#This Row],[cedula]],TCARRERA[CEDULA],TCARRERA[CATEGORIA DEL SERVIDOR],"")</f>
        <v>CARRERA ADMINISTRATIVA</v>
      </c>
      <c r="J1142" s="45" t="str">
        <f>Tabla20[[#This Row],[TIPO]]</f>
        <v>FIJO</v>
      </c>
      <c r="K114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2" s="24" t="str">
        <f>IF(Tabla20[[#This Row],[CARRERA]]="CARRERA ADMINISTRATIVA",Tabla20[[#This Row],[CARRERA]],Tabla20[[#This Row],[STATUS]])</f>
        <v>CARRERA ADMINISTRATIVA</v>
      </c>
      <c r="M1142" s="35" t="str">
        <f>IF(Tabla20[[#This Row],[TIPO]]="Temporales",_xlfn.XLOOKUP(Tabla20[[#This Row],[NOMBRE Y APELLIDO]],TFECHAS[NOMBRE Y APELLIDO],TFECHAS[DESDE]),"")</f>
        <v/>
      </c>
      <c r="N1142" s="35" t="str">
        <f>IF(Tabla20[[#This Row],[TIPO]]="Temporales",_xlfn.XLOOKUP(Tabla20[[#This Row],[NOMBRE Y APELLIDO]],TFECHAS[NOMBRE Y APELLIDO],TFECHAS[HASTA]),"")</f>
        <v/>
      </c>
      <c r="O1142" s="39">
        <f>_xlfn.XLOOKUP(Tabla20[[#This Row],[COD]],TMES[COD],TMES[sbruto])</f>
        <v>15000</v>
      </c>
      <c r="P1142" s="42">
        <f>_xlfn.XLOOKUP(Tabla20[[#This Row],[COD]],TMES[COD],TMES[ISR])</f>
        <v>0</v>
      </c>
      <c r="Q1142" s="40">
        <f>_xlfn.XLOOKUP(Tabla20[[#This Row],[COD]],TMES[COD],TMES[SFS])</f>
        <v>456</v>
      </c>
      <c r="R1142" s="40">
        <f>_xlfn.XLOOKUP(Tabla20[[#This Row],[COD]],TMES[COD],TMES[AFP])</f>
        <v>430.5</v>
      </c>
      <c r="S1142" s="40">
        <f>Tabla20[[#This Row],[sbruto]]-SUM(Tabla20[[#This Row],[ISR]:[AFP]])-Tabla20[[#This Row],[sneto]]</f>
        <v>11281.11</v>
      </c>
      <c r="T1142" s="40">
        <f>_xlfn.XLOOKUP(Tabla20[[#This Row],[COD]],TMES[COD],TMES[sneto])</f>
        <v>2832.39</v>
      </c>
      <c r="U1142" s="28" t="str">
        <f>_xlfn.XLOOKUP(Tabla20[[#This Row],[cedula]],Tabla11[Numero Documento],Tabla11[GEN])</f>
        <v>F</v>
      </c>
      <c r="V1142" s="29" t="str">
        <f>_xlfn.XLOOKUP(Tabla20[[#This Row],[cedula]],TMODELO[Numero Documento],TMODELO[Lugar Funciones Codigo])</f>
        <v>01.83.03.04</v>
      </c>
    </row>
    <row r="1143" spans="1:22" hidden="1">
      <c r="A1143" s="38" t="s">
        <v>3052</v>
      </c>
      <c r="B1143" s="38" t="s">
        <v>11</v>
      </c>
      <c r="C1143" s="38" t="s">
        <v>3091</v>
      </c>
      <c r="D1143" s="38" t="str">
        <f>Tabla20[[#This Row],[cedula]]&amp;Tabla20[[#This Row],[ctapresup]]</f>
        <v>013003666612.1.1.1.01</v>
      </c>
      <c r="E1143" s="38" t="s">
        <v>2457</v>
      </c>
      <c r="F1143" s="38" t="str">
        <f>_xlfn.XLOOKUP(Tabla20[[#This Row],[cedula]],TMODELO[Numero Documento],TMODELO[Empleado])</f>
        <v>MILAGROS CRISTINA SANTANA SOTO</v>
      </c>
      <c r="G1143" s="38" t="str">
        <f>_xlfn.XLOOKUP(Tabla20[[#This Row],[cedula]],TMODELO[Numero Documento],TMODELO[Cargo])</f>
        <v>CONSERJE</v>
      </c>
      <c r="H1143" s="38" t="str">
        <f>_xlfn.XLOOKUP(Tabla20[[#This Row],[cedula]],TMODELO[Numero Documento],TMODELO[Lugar Funciones])</f>
        <v>DIRECCION GENERAL DE MUSEOS</v>
      </c>
      <c r="I1143" s="45" t="str">
        <f>_xlfn.XLOOKUP(Tabla20[[#This Row],[cedula]],TCARRERA[CEDULA],TCARRERA[CATEGORIA DEL SERVIDOR],"")</f>
        <v/>
      </c>
      <c r="J1143" s="45" t="str">
        <f>Tabla20[[#This Row],[TIPO]]</f>
        <v>FIJO</v>
      </c>
      <c r="K11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3" s="24" t="str">
        <f>IF(Tabla20[[#This Row],[CARRERA]]="CARRERA ADMINISTRATIVA",Tabla20[[#This Row],[CARRERA]],Tabla20[[#This Row],[STATUS]])</f>
        <v>ESTATUTO SIMPLIFICADO</v>
      </c>
      <c r="M1143" s="35" t="str">
        <f>IF(Tabla20[[#This Row],[TIPO]]="Temporales",_xlfn.XLOOKUP(Tabla20[[#This Row],[NOMBRE Y APELLIDO]],TFECHAS[NOMBRE Y APELLIDO],TFECHAS[DESDE]),"")</f>
        <v/>
      </c>
      <c r="N1143" s="35" t="str">
        <f>IF(Tabla20[[#This Row],[TIPO]]="Temporales",_xlfn.XLOOKUP(Tabla20[[#This Row],[NOMBRE Y APELLIDO]],TFECHAS[NOMBRE Y APELLIDO],TFECHAS[HASTA]),"")</f>
        <v/>
      </c>
      <c r="O1143" s="39">
        <f>_xlfn.XLOOKUP(Tabla20[[#This Row],[COD]],TMES[COD],TMES[sbruto])</f>
        <v>15000</v>
      </c>
      <c r="P1143" s="42">
        <f>_xlfn.XLOOKUP(Tabla20[[#This Row],[COD]],TMES[COD],TMES[ISR])</f>
        <v>0</v>
      </c>
      <c r="Q1143" s="40">
        <f>_xlfn.XLOOKUP(Tabla20[[#This Row],[COD]],TMES[COD],TMES[SFS])</f>
        <v>456</v>
      </c>
      <c r="R1143" s="40">
        <f>_xlfn.XLOOKUP(Tabla20[[#This Row],[COD]],TMES[COD],TMES[AFP])</f>
        <v>430.5</v>
      </c>
      <c r="S1143" s="40">
        <f>Tabla20[[#This Row],[sbruto]]-SUM(Tabla20[[#This Row],[ISR]:[AFP]])-Tabla20[[#This Row],[sneto]]</f>
        <v>4765.3899999999994</v>
      </c>
      <c r="T1143" s="40">
        <f>_xlfn.XLOOKUP(Tabla20[[#This Row],[COD]],TMES[COD],TMES[sneto])</f>
        <v>9348.11</v>
      </c>
      <c r="U1143" s="28" t="str">
        <f>_xlfn.XLOOKUP(Tabla20[[#This Row],[cedula]],Tabla11[Numero Documento],Tabla11[GEN])</f>
        <v>F</v>
      </c>
      <c r="V1143" s="29" t="str">
        <f>_xlfn.XLOOKUP(Tabla20[[#This Row],[cedula]],TMODELO[Numero Documento],TMODELO[Lugar Funciones Codigo])</f>
        <v>01.83.03.04</v>
      </c>
    </row>
    <row r="1144" spans="1:22" hidden="1">
      <c r="A1144" s="38" t="s">
        <v>3052</v>
      </c>
      <c r="B1144" s="38" t="s">
        <v>11</v>
      </c>
      <c r="C1144" s="38" t="s">
        <v>3091</v>
      </c>
      <c r="D1144" s="38" t="str">
        <f>Tabla20[[#This Row],[cedula]]&amp;Tabla20[[#This Row],[ctapresup]]</f>
        <v>001091049272.1.1.1.01</v>
      </c>
      <c r="E1144" s="38" t="s">
        <v>1476</v>
      </c>
      <c r="F1144" s="38" t="str">
        <f>_xlfn.XLOOKUP(Tabla20[[#This Row],[cedula]],TMODELO[Numero Documento],TMODELO[Empleado])</f>
        <v>MINERVA ALTAGRACIA DE PAULA MARTINEZ</v>
      </c>
      <c r="G1144" s="38" t="str">
        <f>_xlfn.XLOOKUP(Tabla20[[#This Row],[cedula]],TMODELO[Numero Documento],TMODELO[Cargo])</f>
        <v>CONSERJE</v>
      </c>
      <c r="H1144" s="38" t="str">
        <f>_xlfn.XLOOKUP(Tabla20[[#This Row],[cedula]],TMODELO[Numero Documento],TMODELO[Lugar Funciones])</f>
        <v>DIRECCION GENERAL DE MUSEOS</v>
      </c>
      <c r="I1144" s="45" t="str">
        <f>_xlfn.XLOOKUP(Tabla20[[#This Row],[cedula]],TCARRERA[CEDULA],TCARRERA[CATEGORIA DEL SERVIDOR],"")</f>
        <v>CARRERA ADMINISTRATIVA</v>
      </c>
      <c r="J1144" s="45" t="str">
        <f>Tabla20[[#This Row],[TIPO]]</f>
        <v>FIJO</v>
      </c>
      <c r="K114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4" s="24" t="str">
        <f>IF(Tabla20[[#This Row],[CARRERA]]="CARRERA ADMINISTRATIVA",Tabla20[[#This Row],[CARRERA]],Tabla20[[#This Row],[STATUS]])</f>
        <v>CARRERA ADMINISTRATIVA</v>
      </c>
      <c r="M1144" s="35" t="str">
        <f>IF(Tabla20[[#This Row],[TIPO]]="Temporales",_xlfn.XLOOKUP(Tabla20[[#This Row],[NOMBRE Y APELLIDO]],TFECHAS[NOMBRE Y APELLIDO],TFECHAS[DESDE]),"")</f>
        <v/>
      </c>
      <c r="N1144" s="35" t="str">
        <f>IF(Tabla20[[#This Row],[TIPO]]="Temporales",_xlfn.XLOOKUP(Tabla20[[#This Row],[NOMBRE Y APELLIDO]],TFECHAS[NOMBRE Y APELLIDO],TFECHAS[HASTA]),"")</f>
        <v/>
      </c>
      <c r="O1144" s="39">
        <f>_xlfn.XLOOKUP(Tabla20[[#This Row],[COD]],TMES[COD],TMES[sbruto])</f>
        <v>15000</v>
      </c>
      <c r="P1144" s="41">
        <f>_xlfn.XLOOKUP(Tabla20[[#This Row],[COD]],TMES[COD],TMES[ISR])</f>
        <v>0</v>
      </c>
      <c r="Q1144" s="40">
        <f>_xlfn.XLOOKUP(Tabla20[[#This Row],[COD]],TMES[COD],TMES[SFS])</f>
        <v>456</v>
      </c>
      <c r="R1144" s="40">
        <f>_xlfn.XLOOKUP(Tabla20[[#This Row],[COD]],TMES[COD],TMES[AFP])</f>
        <v>430.5</v>
      </c>
      <c r="S1144" s="40">
        <f>Tabla20[[#This Row],[sbruto]]-SUM(Tabla20[[#This Row],[ISR]:[AFP]])-Tabla20[[#This Row],[sneto]]</f>
        <v>11299.119999999999</v>
      </c>
      <c r="T1144" s="40">
        <f>_xlfn.XLOOKUP(Tabla20[[#This Row],[COD]],TMES[COD],TMES[sneto])</f>
        <v>2814.38</v>
      </c>
      <c r="U1144" s="28" t="str">
        <f>_xlfn.XLOOKUP(Tabla20[[#This Row],[cedula]],Tabla11[Numero Documento],Tabla11[GEN])</f>
        <v>F</v>
      </c>
      <c r="V1144" s="29" t="str">
        <f>_xlfn.XLOOKUP(Tabla20[[#This Row],[cedula]],TMODELO[Numero Documento],TMODELO[Lugar Funciones Codigo])</f>
        <v>01.83.03.04</v>
      </c>
    </row>
    <row r="1145" spans="1:22" hidden="1">
      <c r="A1145" s="38" t="s">
        <v>3052</v>
      </c>
      <c r="B1145" s="38" t="s">
        <v>11</v>
      </c>
      <c r="C1145" s="38" t="s">
        <v>3091</v>
      </c>
      <c r="D1145" s="38" t="str">
        <f>Tabla20[[#This Row],[cedula]]&amp;Tabla20[[#This Row],[ctapresup]]</f>
        <v>223001523722.1.1.1.01</v>
      </c>
      <c r="E1145" s="38" t="s">
        <v>2468</v>
      </c>
      <c r="F1145" s="38" t="str">
        <f>_xlfn.XLOOKUP(Tabla20[[#This Row],[cedula]],TMODELO[Numero Documento],TMODELO[Empleado])</f>
        <v>ODALIS PAULINO CORREA</v>
      </c>
      <c r="G1145" s="38" t="str">
        <f>_xlfn.XLOOKUP(Tabla20[[#This Row],[cedula]],TMODELO[Numero Documento],TMODELO[Cargo])</f>
        <v>VIGILANTE</v>
      </c>
      <c r="H1145" s="38" t="str">
        <f>_xlfn.XLOOKUP(Tabla20[[#This Row],[cedula]],TMODELO[Numero Documento],TMODELO[Lugar Funciones])</f>
        <v>DIRECCION GENERAL DE MUSEOS</v>
      </c>
      <c r="I1145" s="45" t="str">
        <f>_xlfn.XLOOKUP(Tabla20[[#This Row],[cedula]],TCARRERA[CEDULA],TCARRERA[CATEGORIA DEL SERVIDOR],"")</f>
        <v/>
      </c>
      <c r="J1145" s="45" t="str">
        <f>Tabla20[[#This Row],[TIPO]]</f>
        <v>FIJO</v>
      </c>
      <c r="K114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5" s="24" t="str">
        <f>IF(Tabla20[[#This Row],[CARRERA]]="CARRERA ADMINISTRATIVA",Tabla20[[#This Row],[CARRERA]],Tabla20[[#This Row],[STATUS]])</f>
        <v>ESTATUTO SIMPLIFICADO</v>
      </c>
      <c r="M1145" s="35" t="str">
        <f>IF(Tabla20[[#This Row],[TIPO]]="Temporales",_xlfn.XLOOKUP(Tabla20[[#This Row],[NOMBRE Y APELLIDO]],TFECHAS[NOMBRE Y APELLIDO],TFECHAS[DESDE]),"")</f>
        <v/>
      </c>
      <c r="N1145" s="35" t="str">
        <f>IF(Tabla20[[#This Row],[TIPO]]="Temporales",_xlfn.XLOOKUP(Tabla20[[#This Row],[NOMBRE Y APELLIDO]],TFECHAS[NOMBRE Y APELLIDO],TFECHAS[HASTA]),"")</f>
        <v/>
      </c>
      <c r="O1145" s="39">
        <f>_xlfn.XLOOKUP(Tabla20[[#This Row],[COD]],TMES[COD],TMES[sbruto])</f>
        <v>15000</v>
      </c>
      <c r="P1145" s="42">
        <f>_xlfn.XLOOKUP(Tabla20[[#This Row],[COD]],TMES[COD],TMES[ISR])</f>
        <v>0</v>
      </c>
      <c r="Q1145" s="40">
        <f>_xlfn.XLOOKUP(Tabla20[[#This Row],[COD]],TMES[COD],TMES[SFS])</f>
        <v>456</v>
      </c>
      <c r="R1145" s="40">
        <f>_xlfn.XLOOKUP(Tabla20[[#This Row],[COD]],TMES[COD],TMES[AFP])</f>
        <v>430.5</v>
      </c>
      <c r="S1145" s="40">
        <f>Tabla20[[#This Row],[sbruto]]-SUM(Tabla20[[#This Row],[ISR]:[AFP]])-Tabla20[[#This Row],[sneto]]</f>
        <v>25</v>
      </c>
      <c r="T1145" s="40">
        <f>_xlfn.XLOOKUP(Tabla20[[#This Row],[COD]],TMES[COD],TMES[sneto])</f>
        <v>14088.5</v>
      </c>
      <c r="U1145" s="28" t="str">
        <f>_xlfn.XLOOKUP(Tabla20[[#This Row],[cedula]],Tabla11[Numero Documento],Tabla11[GEN])</f>
        <v>M</v>
      </c>
      <c r="V1145" s="29" t="str">
        <f>_xlfn.XLOOKUP(Tabla20[[#This Row],[cedula]],TMODELO[Numero Documento],TMODELO[Lugar Funciones Codigo])</f>
        <v>01.83.03.04</v>
      </c>
    </row>
    <row r="1146" spans="1:22" hidden="1">
      <c r="A1146" s="38" t="s">
        <v>3052</v>
      </c>
      <c r="B1146" s="38" t="s">
        <v>11</v>
      </c>
      <c r="C1146" s="38" t="s">
        <v>3091</v>
      </c>
      <c r="D1146" s="38" t="str">
        <f>Tabla20[[#This Row],[cedula]]&amp;Tabla20[[#This Row],[ctapresup]]</f>
        <v>022001265362.1.1.1.01</v>
      </c>
      <c r="E1146" s="38" t="s">
        <v>2495</v>
      </c>
      <c r="F1146" s="38" t="str">
        <f>_xlfn.XLOOKUP(Tabla20[[#This Row],[cedula]],TMODELO[Numero Documento],TMODELO[Empleado])</f>
        <v>ROSIBELIS HERASME NOVAS</v>
      </c>
      <c r="G1146" s="38" t="str">
        <f>_xlfn.XLOOKUP(Tabla20[[#This Row],[cedula]],TMODELO[Numero Documento],TMODELO[Cargo])</f>
        <v>CONSERJE</v>
      </c>
      <c r="H1146" s="38" t="str">
        <f>_xlfn.XLOOKUP(Tabla20[[#This Row],[cedula]],TMODELO[Numero Documento],TMODELO[Lugar Funciones])</f>
        <v>DIRECCION GENERAL DE MUSEOS</v>
      </c>
      <c r="I1146" s="45" t="str">
        <f>_xlfn.XLOOKUP(Tabla20[[#This Row],[cedula]],TCARRERA[CEDULA],TCARRERA[CATEGORIA DEL SERVIDOR],"")</f>
        <v/>
      </c>
      <c r="J1146" s="45" t="str">
        <f>Tabla20[[#This Row],[TIPO]]</f>
        <v>FIJO</v>
      </c>
      <c r="K114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6" s="24" t="str">
        <f>IF(Tabla20[[#This Row],[CARRERA]]="CARRERA ADMINISTRATIVA",Tabla20[[#This Row],[CARRERA]],Tabla20[[#This Row],[STATUS]])</f>
        <v>ESTATUTO SIMPLIFICADO</v>
      </c>
      <c r="M1146" s="35" t="str">
        <f>IF(Tabla20[[#This Row],[TIPO]]="Temporales",_xlfn.XLOOKUP(Tabla20[[#This Row],[NOMBRE Y APELLIDO]],TFECHAS[NOMBRE Y APELLIDO],TFECHAS[DESDE]),"")</f>
        <v/>
      </c>
      <c r="N1146" s="35" t="str">
        <f>IF(Tabla20[[#This Row],[TIPO]]="Temporales",_xlfn.XLOOKUP(Tabla20[[#This Row],[NOMBRE Y APELLIDO]],TFECHAS[NOMBRE Y APELLIDO],TFECHAS[HASTA]),"")</f>
        <v/>
      </c>
      <c r="O1146" s="39">
        <f>_xlfn.XLOOKUP(Tabla20[[#This Row],[COD]],TMES[COD],TMES[sbruto])</f>
        <v>15000</v>
      </c>
      <c r="P1146" s="40">
        <f>_xlfn.XLOOKUP(Tabla20[[#This Row],[COD]],TMES[COD],TMES[ISR])</f>
        <v>0</v>
      </c>
      <c r="Q1146" s="40">
        <f>_xlfn.XLOOKUP(Tabla20[[#This Row],[COD]],TMES[COD],TMES[SFS])</f>
        <v>456</v>
      </c>
      <c r="R1146" s="40">
        <f>_xlfn.XLOOKUP(Tabla20[[#This Row],[COD]],TMES[COD],TMES[AFP])</f>
        <v>430.5</v>
      </c>
      <c r="S1146" s="40">
        <f>Tabla20[[#This Row],[sbruto]]-SUM(Tabla20[[#This Row],[ISR]:[AFP]])-Tabla20[[#This Row],[sneto]]</f>
        <v>325</v>
      </c>
      <c r="T1146" s="40">
        <f>_xlfn.XLOOKUP(Tabla20[[#This Row],[COD]],TMES[COD],TMES[sneto])</f>
        <v>13788.5</v>
      </c>
      <c r="U1146" s="28" t="str">
        <f>_xlfn.XLOOKUP(Tabla20[[#This Row],[cedula]],Tabla11[Numero Documento],Tabla11[GEN])</f>
        <v>F</v>
      </c>
      <c r="V1146" s="29" t="str">
        <f>_xlfn.XLOOKUP(Tabla20[[#This Row],[cedula]],TMODELO[Numero Documento],TMODELO[Lugar Funciones Codigo])</f>
        <v>01.83.03.04</v>
      </c>
    </row>
    <row r="1147" spans="1:22" hidden="1">
      <c r="A1147" s="38" t="s">
        <v>3052</v>
      </c>
      <c r="B1147" s="38" t="s">
        <v>11</v>
      </c>
      <c r="C1147" s="38" t="s">
        <v>3091</v>
      </c>
      <c r="D1147" s="38" t="str">
        <f>Tabla20[[#This Row],[cedula]]&amp;Tabla20[[#This Row],[ctapresup]]</f>
        <v>001173131482.1.1.1.01</v>
      </c>
      <c r="E1147" s="38" t="s">
        <v>2503</v>
      </c>
      <c r="F1147" s="38" t="str">
        <f>_xlfn.XLOOKUP(Tabla20[[#This Row],[cedula]],TMODELO[Numero Documento],TMODELO[Empleado])</f>
        <v>SENEIDA CASTILLO MONTERO</v>
      </c>
      <c r="G1147" s="38" t="str">
        <f>_xlfn.XLOOKUP(Tabla20[[#This Row],[cedula]],TMODELO[Numero Documento],TMODELO[Cargo])</f>
        <v>CONSERJE</v>
      </c>
      <c r="H1147" s="38" t="str">
        <f>_xlfn.XLOOKUP(Tabla20[[#This Row],[cedula]],TMODELO[Numero Documento],TMODELO[Lugar Funciones])</f>
        <v>DIRECCION GENERAL DE MUSEOS</v>
      </c>
      <c r="I1147" s="45" t="str">
        <f>_xlfn.XLOOKUP(Tabla20[[#This Row],[cedula]],TCARRERA[CEDULA],TCARRERA[CATEGORIA DEL SERVIDOR],"")</f>
        <v/>
      </c>
      <c r="J1147" s="45" t="str">
        <f>Tabla20[[#This Row],[TIPO]]</f>
        <v>FIJO</v>
      </c>
      <c r="K114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7" s="31" t="str">
        <f>IF(Tabla20[[#This Row],[CARRERA]]="CARRERA ADMINISTRATIVA",Tabla20[[#This Row],[CARRERA]],Tabla20[[#This Row],[STATUS]])</f>
        <v>ESTATUTO SIMPLIFICADO</v>
      </c>
      <c r="M1147" s="34" t="str">
        <f>IF(Tabla20[[#This Row],[TIPO]]="Temporales",_xlfn.XLOOKUP(Tabla20[[#This Row],[NOMBRE Y APELLIDO]],TFECHAS[NOMBRE Y APELLIDO],TFECHAS[DESDE]),"")</f>
        <v/>
      </c>
      <c r="N1147" s="34" t="str">
        <f>IF(Tabla20[[#This Row],[TIPO]]="Temporales",_xlfn.XLOOKUP(Tabla20[[#This Row],[NOMBRE Y APELLIDO]],TFECHAS[NOMBRE Y APELLIDO],TFECHAS[HASTA]),"")</f>
        <v/>
      </c>
      <c r="O1147" s="39">
        <f>_xlfn.XLOOKUP(Tabla20[[#This Row],[COD]],TMES[COD],TMES[sbruto])</f>
        <v>15000</v>
      </c>
      <c r="P1147" s="40">
        <f>_xlfn.XLOOKUP(Tabla20[[#This Row],[COD]],TMES[COD],TMES[ISR])</f>
        <v>0</v>
      </c>
      <c r="Q1147" s="40">
        <f>_xlfn.XLOOKUP(Tabla20[[#This Row],[COD]],TMES[COD],TMES[SFS])</f>
        <v>456</v>
      </c>
      <c r="R1147" s="40">
        <f>_xlfn.XLOOKUP(Tabla20[[#This Row],[COD]],TMES[COD],TMES[AFP])</f>
        <v>430.5</v>
      </c>
      <c r="S1147" s="40">
        <f>Tabla20[[#This Row],[sbruto]]-SUM(Tabla20[[#This Row],[ISR]:[AFP]])-Tabla20[[#This Row],[sneto]]</f>
        <v>7131.4</v>
      </c>
      <c r="T1147" s="40">
        <f>_xlfn.XLOOKUP(Tabla20[[#This Row],[COD]],TMES[COD],TMES[sneto])</f>
        <v>6982.1</v>
      </c>
      <c r="U1147" s="28" t="str">
        <f>_xlfn.XLOOKUP(Tabla20[[#This Row],[cedula]],Tabla11[Numero Documento],Tabla11[GEN])</f>
        <v>F</v>
      </c>
      <c r="V1147" s="29" t="str">
        <f>_xlfn.XLOOKUP(Tabla20[[#This Row],[cedula]],TMODELO[Numero Documento],TMODELO[Lugar Funciones Codigo])</f>
        <v>01.83.03.04</v>
      </c>
    </row>
    <row r="1148" spans="1:22" hidden="1">
      <c r="A1148" s="38" t="s">
        <v>3052</v>
      </c>
      <c r="B1148" s="38" t="s">
        <v>11</v>
      </c>
      <c r="C1148" s="38" t="s">
        <v>3091</v>
      </c>
      <c r="D1148" s="38" t="str">
        <f>Tabla20[[#This Row],[cedula]]&amp;Tabla20[[#This Row],[ctapresup]]</f>
        <v>001074827212.1.1.1.01</v>
      </c>
      <c r="E1148" s="38" t="s">
        <v>2426</v>
      </c>
      <c r="F1148" s="38" t="str">
        <f>_xlfn.XLOOKUP(Tabla20[[#This Row],[cedula]],TMODELO[Numero Documento],TMODELO[Empleado])</f>
        <v>JULIO NELSON DURAN SANCHEZ</v>
      </c>
      <c r="G1148" s="38" t="str">
        <f>_xlfn.XLOOKUP(Tabla20[[#This Row],[cedula]],TMODELO[Numero Documento],TMODELO[Cargo])</f>
        <v>ENCARGADO DE BIBLIOTECA</v>
      </c>
      <c r="H1148" s="38" t="str">
        <f>_xlfn.XLOOKUP(Tabla20[[#This Row],[cedula]],TMODELO[Numero Documento],TMODELO[Lugar Funciones])</f>
        <v>DIRECCION GENERAL DE MUSEOS</v>
      </c>
      <c r="I1148" s="45" t="str">
        <f>_xlfn.XLOOKUP(Tabla20[[#This Row],[cedula]],TCARRERA[CEDULA],TCARRERA[CATEGORIA DEL SERVIDOR],"")</f>
        <v/>
      </c>
      <c r="J1148" s="45" t="str">
        <f>Tabla20[[#This Row],[TIPO]]</f>
        <v>FIJO</v>
      </c>
      <c r="K114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48" s="24" t="str">
        <f>IF(Tabla20[[#This Row],[CARRERA]]="CARRERA ADMINISTRATIVA",Tabla20[[#This Row],[CARRERA]],Tabla20[[#This Row],[STATUS]])</f>
        <v>FIJO</v>
      </c>
      <c r="M1148" s="35" t="str">
        <f>IF(Tabla20[[#This Row],[TIPO]]="Temporales",_xlfn.XLOOKUP(Tabla20[[#This Row],[NOMBRE Y APELLIDO]],TFECHAS[NOMBRE Y APELLIDO],TFECHAS[DESDE]),"")</f>
        <v/>
      </c>
      <c r="N1148" s="35" t="str">
        <f>IF(Tabla20[[#This Row],[TIPO]]="Temporales",_xlfn.XLOOKUP(Tabla20[[#This Row],[NOMBRE Y APELLIDO]],TFECHAS[NOMBRE Y APELLIDO],TFECHAS[HASTA]),"")</f>
        <v/>
      </c>
      <c r="O1148" s="39">
        <f>_xlfn.XLOOKUP(Tabla20[[#This Row],[COD]],TMES[COD],TMES[sbruto])</f>
        <v>14591.03</v>
      </c>
      <c r="P1148" s="42">
        <f>_xlfn.XLOOKUP(Tabla20[[#This Row],[COD]],TMES[COD],TMES[ISR])</f>
        <v>0</v>
      </c>
      <c r="Q1148" s="40">
        <f>_xlfn.XLOOKUP(Tabla20[[#This Row],[COD]],TMES[COD],TMES[SFS])</f>
        <v>443.57</v>
      </c>
      <c r="R1148" s="40">
        <f>_xlfn.XLOOKUP(Tabla20[[#This Row],[COD]],TMES[COD],TMES[AFP])</f>
        <v>418.76</v>
      </c>
      <c r="S1148" s="40">
        <f>Tabla20[[#This Row],[sbruto]]-SUM(Tabla20[[#This Row],[ISR]:[AFP]])-Tabla20[[#This Row],[sneto]]</f>
        <v>10997.060000000001</v>
      </c>
      <c r="T1148" s="40">
        <f>_xlfn.XLOOKUP(Tabla20[[#This Row],[COD]],TMES[COD],TMES[sneto])</f>
        <v>2731.64</v>
      </c>
      <c r="U1148" s="28" t="str">
        <f>_xlfn.XLOOKUP(Tabla20[[#This Row],[cedula]],Tabla11[Numero Documento],Tabla11[GEN])</f>
        <v>M</v>
      </c>
      <c r="V1148" s="29" t="str">
        <f>_xlfn.XLOOKUP(Tabla20[[#This Row],[cedula]],TMODELO[Numero Documento],TMODELO[Lugar Funciones Codigo])</f>
        <v>01.83.03.04</v>
      </c>
    </row>
    <row r="1149" spans="1:22" hidden="1">
      <c r="A1149" s="38" t="s">
        <v>3052</v>
      </c>
      <c r="B1149" s="38" t="s">
        <v>11</v>
      </c>
      <c r="C1149" s="38" t="s">
        <v>3091</v>
      </c>
      <c r="D1149" s="38" t="str">
        <f>Tabla20[[#This Row],[cedula]]&amp;Tabla20[[#This Row],[ctapresup]]</f>
        <v>032003609352.1.1.1.01</v>
      </c>
      <c r="E1149" s="38" t="s">
        <v>2321</v>
      </c>
      <c r="F1149" s="38" t="str">
        <f>_xlfn.XLOOKUP(Tabla20[[#This Row],[cedula]],TMODELO[Numero Documento],TMODELO[Empleado])</f>
        <v>CARMEN DORYS BAEZ GUZMAN</v>
      </c>
      <c r="G1149" s="38" t="str">
        <f>_xlfn.XLOOKUP(Tabla20[[#This Row],[cedula]],TMODELO[Numero Documento],TMODELO[Cargo])</f>
        <v>GUIA DE MUSEO</v>
      </c>
      <c r="H1149" s="38" t="str">
        <f>_xlfn.XLOOKUP(Tabla20[[#This Row],[cedula]],TMODELO[Numero Documento],TMODELO[Lugar Funciones])</f>
        <v>DIRECCION GENERAL DE MUSEOS</v>
      </c>
      <c r="I1149" s="45" t="str">
        <f>_xlfn.XLOOKUP(Tabla20[[#This Row],[cedula]],TCARRERA[CEDULA],TCARRERA[CATEGORIA DEL SERVIDOR],"")</f>
        <v/>
      </c>
      <c r="J1149" s="45" t="str">
        <f>Tabla20[[#This Row],[TIPO]]</f>
        <v>FIJO</v>
      </c>
      <c r="K11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49" s="24" t="str">
        <f>IF(Tabla20[[#This Row],[CARRERA]]="CARRERA ADMINISTRATIVA",Tabla20[[#This Row],[CARRERA]],Tabla20[[#This Row],[STATUS]])</f>
        <v>FIJO</v>
      </c>
      <c r="M1149" s="34" t="str">
        <f>IF(Tabla20[[#This Row],[TIPO]]="Temporales",_xlfn.XLOOKUP(Tabla20[[#This Row],[NOMBRE Y APELLIDO]],TFECHAS[NOMBRE Y APELLIDO],TFECHAS[DESDE]),"")</f>
        <v/>
      </c>
      <c r="N1149" s="34" t="str">
        <f>IF(Tabla20[[#This Row],[TIPO]]="Temporales",_xlfn.XLOOKUP(Tabla20[[#This Row],[NOMBRE Y APELLIDO]],TFECHAS[NOMBRE Y APELLIDO],TFECHAS[HASTA]),"")</f>
        <v/>
      </c>
      <c r="O1149" s="39">
        <f>_xlfn.XLOOKUP(Tabla20[[#This Row],[COD]],TMES[COD],TMES[sbruto])</f>
        <v>12650</v>
      </c>
      <c r="P1149" s="42">
        <f>_xlfn.XLOOKUP(Tabla20[[#This Row],[COD]],TMES[COD],TMES[ISR])</f>
        <v>0</v>
      </c>
      <c r="Q1149" s="40">
        <f>_xlfn.XLOOKUP(Tabla20[[#This Row],[COD]],TMES[COD],TMES[SFS])</f>
        <v>384.56</v>
      </c>
      <c r="R1149" s="40">
        <f>_xlfn.XLOOKUP(Tabla20[[#This Row],[COD]],TMES[COD],TMES[AFP])</f>
        <v>363.06</v>
      </c>
      <c r="S1149" s="40">
        <f>Tabla20[[#This Row],[sbruto]]-SUM(Tabla20[[#This Row],[ISR]:[AFP]])-Tabla20[[#This Row],[sneto]]</f>
        <v>325</v>
      </c>
      <c r="T1149" s="40">
        <f>_xlfn.XLOOKUP(Tabla20[[#This Row],[COD]],TMES[COD],TMES[sneto])</f>
        <v>11577.38</v>
      </c>
      <c r="U1149" s="28" t="str">
        <f>_xlfn.XLOOKUP(Tabla20[[#This Row],[cedula]],Tabla11[Numero Documento],Tabla11[GEN])</f>
        <v>F</v>
      </c>
      <c r="V1149" s="29" t="str">
        <f>_xlfn.XLOOKUP(Tabla20[[#This Row],[cedula]],TMODELO[Numero Documento],TMODELO[Lugar Funciones Codigo])</f>
        <v>01.83.03.04</v>
      </c>
    </row>
    <row r="1150" spans="1:22" hidden="1">
      <c r="A1150" s="38" t="s">
        <v>3052</v>
      </c>
      <c r="B1150" s="38" t="s">
        <v>11</v>
      </c>
      <c r="C1150" s="38" t="s">
        <v>3091</v>
      </c>
      <c r="D1150" s="38" t="str">
        <f>Tabla20[[#This Row],[cedula]]&amp;Tabla20[[#This Row],[ctapresup]]</f>
        <v>031050790282.1.1.1.01</v>
      </c>
      <c r="E1150" s="38" t="s">
        <v>1431</v>
      </c>
      <c r="F1150" s="38" t="str">
        <f>_xlfn.XLOOKUP(Tabla20[[#This Row],[cedula]],TMODELO[Numero Documento],TMODELO[Empleado])</f>
        <v>HAIRO JAVIER TAVAREZ</v>
      </c>
      <c r="G1150" s="38" t="str">
        <f>_xlfn.XLOOKUP(Tabla20[[#This Row],[cedula]],TMODELO[Numero Documento],TMODELO[Cargo])</f>
        <v>GUIA DE MUSEO</v>
      </c>
      <c r="H1150" s="38" t="str">
        <f>_xlfn.XLOOKUP(Tabla20[[#This Row],[cedula]],TMODELO[Numero Documento],TMODELO[Lugar Funciones])</f>
        <v>DIRECCION GENERAL DE MUSEOS</v>
      </c>
      <c r="I1150" s="45" t="str">
        <f>_xlfn.XLOOKUP(Tabla20[[#This Row],[cedula]],TCARRERA[CEDULA],TCARRERA[CATEGORIA DEL SERVIDOR],"")</f>
        <v>CARRERA ADMINISTRATIVA</v>
      </c>
      <c r="J1150" s="45" t="str">
        <f>Tabla20[[#This Row],[TIPO]]</f>
        <v>FIJO</v>
      </c>
      <c r="K115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0" s="24" t="str">
        <f>IF(Tabla20[[#This Row],[CARRERA]]="CARRERA ADMINISTRATIVA",Tabla20[[#This Row],[CARRERA]],Tabla20[[#This Row],[STATUS]])</f>
        <v>CARRERA ADMINISTRATIVA</v>
      </c>
      <c r="M1150" s="35" t="str">
        <f>IF(Tabla20[[#This Row],[TIPO]]="Temporales",_xlfn.XLOOKUP(Tabla20[[#This Row],[NOMBRE Y APELLIDO]],TFECHAS[NOMBRE Y APELLIDO],TFECHAS[DESDE]),"")</f>
        <v/>
      </c>
      <c r="N1150" s="35" t="str">
        <f>IF(Tabla20[[#This Row],[TIPO]]="Temporales",_xlfn.XLOOKUP(Tabla20[[#This Row],[NOMBRE Y APELLIDO]],TFECHAS[NOMBRE Y APELLIDO],TFECHAS[HASTA]),"")</f>
        <v/>
      </c>
      <c r="O1150" s="39">
        <f>_xlfn.XLOOKUP(Tabla20[[#This Row],[COD]],TMES[COD],TMES[sbruto])</f>
        <v>12650</v>
      </c>
      <c r="P1150" s="42">
        <f>_xlfn.XLOOKUP(Tabla20[[#This Row],[COD]],TMES[COD],TMES[ISR])</f>
        <v>0</v>
      </c>
      <c r="Q1150" s="40">
        <f>_xlfn.XLOOKUP(Tabla20[[#This Row],[COD]],TMES[COD],TMES[SFS])</f>
        <v>384.56</v>
      </c>
      <c r="R1150" s="40">
        <f>_xlfn.XLOOKUP(Tabla20[[#This Row],[COD]],TMES[COD],TMES[AFP])</f>
        <v>363.06</v>
      </c>
      <c r="S1150" s="40">
        <f>Tabla20[[#This Row],[sbruto]]-SUM(Tabla20[[#This Row],[ISR]:[AFP]])-Tabla20[[#This Row],[sneto]]</f>
        <v>1537.4499999999989</v>
      </c>
      <c r="T1150" s="40">
        <f>_xlfn.XLOOKUP(Tabla20[[#This Row],[COD]],TMES[COD],TMES[sneto])</f>
        <v>10364.93</v>
      </c>
      <c r="U1150" s="28" t="str">
        <f>_xlfn.XLOOKUP(Tabla20[[#This Row],[cedula]],Tabla11[Numero Documento],Tabla11[GEN])</f>
        <v>M</v>
      </c>
      <c r="V1150" s="29" t="str">
        <f>_xlfn.XLOOKUP(Tabla20[[#This Row],[cedula]],TMODELO[Numero Documento],TMODELO[Lugar Funciones Codigo])</f>
        <v>01.83.03.04</v>
      </c>
    </row>
    <row r="1151" spans="1:22" hidden="1">
      <c r="A1151" s="38" t="s">
        <v>3052</v>
      </c>
      <c r="B1151" s="38" t="s">
        <v>11</v>
      </c>
      <c r="C1151" s="38" t="s">
        <v>3091</v>
      </c>
      <c r="D1151" s="38" t="str">
        <f>Tabla20[[#This Row],[cedula]]&amp;Tabla20[[#This Row],[ctapresup]]</f>
        <v>031049975762.1.1.1.01</v>
      </c>
      <c r="E1151" s="38" t="s">
        <v>2392</v>
      </c>
      <c r="F1151" s="38" t="str">
        <f>_xlfn.XLOOKUP(Tabla20[[#This Row],[cedula]],TMODELO[Numero Documento],TMODELO[Empleado])</f>
        <v>JONATA VLADIMIR BEARD ALMONTE</v>
      </c>
      <c r="G1151" s="38" t="str">
        <f>_xlfn.XLOOKUP(Tabla20[[#This Row],[cedula]],TMODELO[Numero Documento],TMODELO[Cargo])</f>
        <v>GUIA DE MUSEO</v>
      </c>
      <c r="H1151" s="38" t="str">
        <f>_xlfn.XLOOKUP(Tabla20[[#This Row],[cedula]],TMODELO[Numero Documento],TMODELO[Lugar Funciones])</f>
        <v>DIRECCION GENERAL DE MUSEOS</v>
      </c>
      <c r="I1151" s="45" t="str">
        <f>_xlfn.XLOOKUP(Tabla20[[#This Row],[cedula]],TCARRERA[CEDULA],TCARRERA[CATEGORIA DEL SERVIDOR],"")</f>
        <v/>
      </c>
      <c r="J1151" s="45" t="str">
        <f>Tabla20[[#This Row],[TIPO]]</f>
        <v>FIJO</v>
      </c>
      <c r="K115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1" s="24" t="str">
        <f>IF(Tabla20[[#This Row],[CARRERA]]="CARRERA ADMINISTRATIVA",Tabla20[[#This Row],[CARRERA]],Tabla20[[#This Row],[STATUS]])</f>
        <v>FIJO</v>
      </c>
      <c r="M1151" s="35" t="str">
        <f>IF(Tabla20[[#This Row],[TIPO]]="Temporales",_xlfn.XLOOKUP(Tabla20[[#This Row],[NOMBRE Y APELLIDO]],TFECHAS[NOMBRE Y APELLIDO],TFECHAS[DESDE]),"")</f>
        <v/>
      </c>
      <c r="N1151" s="35" t="str">
        <f>IF(Tabla20[[#This Row],[TIPO]]="Temporales",_xlfn.XLOOKUP(Tabla20[[#This Row],[NOMBRE Y APELLIDO]],TFECHAS[NOMBRE Y APELLIDO],TFECHAS[HASTA]),"")</f>
        <v/>
      </c>
      <c r="O1151" s="39">
        <f>_xlfn.XLOOKUP(Tabla20[[#This Row],[COD]],TMES[COD],TMES[sbruto])</f>
        <v>12650</v>
      </c>
      <c r="P1151" s="42">
        <f>_xlfn.XLOOKUP(Tabla20[[#This Row],[COD]],TMES[COD],TMES[ISR])</f>
        <v>0</v>
      </c>
      <c r="Q1151" s="40">
        <f>_xlfn.XLOOKUP(Tabla20[[#This Row],[COD]],TMES[COD],TMES[SFS])</f>
        <v>384.56</v>
      </c>
      <c r="R1151" s="40">
        <f>_xlfn.XLOOKUP(Tabla20[[#This Row],[COD]],TMES[COD],TMES[AFP])</f>
        <v>363.06</v>
      </c>
      <c r="S1151" s="40">
        <f>Tabla20[[#This Row],[sbruto]]-SUM(Tabla20[[#This Row],[ISR]:[AFP]])-Tabla20[[#This Row],[sneto]]</f>
        <v>3049.8999999999996</v>
      </c>
      <c r="T1151" s="40">
        <f>_xlfn.XLOOKUP(Tabla20[[#This Row],[COD]],TMES[COD],TMES[sneto])</f>
        <v>8852.48</v>
      </c>
      <c r="U1151" s="28" t="str">
        <f>_xlfn.XLOOKUP(Tabla20[[#This Row],[cedula]],Tabla11[Numero Documento],Tabla11[GEN])</f>
        <v>M</v>
      </c>
      <c r="V1151" s="29" t="str">
        <f>_xlfn.XLOOKUP(Tabla20[[#This Row],[cedula]],TMODELO[Numero Documento],TMODELO[Lugar Funciones Codigo])</f>
        <v>01.83.03.04</v>
      </c>
    </row>
    <row r="1152" spans="1:22" hidden="1">
      <c r="A1152" s="38" t="s">
        <v>3052</v>
      </c>
      <c r="B1152" s="38" t="s">
        <v>11</v>
      </c>
      <c r="C1152" s="38" t="s">
        <v>3091</v>
      </c>
      <c r="D1152" s="38" t="str">
        <f>Tabla20[[#This Row],[cedula]]&amp;Tabla20[[#This Row],[ctapresup]]</f>
        <v>001033881792.1.1.1.01</v>
      </c>
      <c r="E1152" s="38" t="s">
        <v>2412</v>
      </c>
      <c r="F1152" s="38" t="str">
        <f>_xlfn.XLOOKUP(Tabla20[[#This Row],[cedula]],TMODELO[Numero Documento],TMODELO[Empleado])</f>
        <v>JUAN AGUSTIN GARCIA MATEO</v>
      </c>
      <c r="G1152" s="38" t="str">
        <f>_xlfn.XLOOKUP(Tabla20[[#This Row],[cedula]],TMODELO[Numero Documento],TMODELO[Cargo])</f>
        <v>SUPERVISOR (A) DE SALA</v>
      </c>
      <c r="H1152" s="38" t="str">
        <f>_xlfn.XLOOKUP(Tabla20[[#This Row],[cedula]],TMODELO[Numero Documento],TMODELO[Lugar Funciones])</f>
        <v>DIRECCION GENERAL DE MUSEOS</v>
      </c>
      <c r="I1152" s="45" t="str">
        <f>_xlfn.XLOOKUP(Tabla20[[#This Row],[cedula]],TCARRERA[CEDULA],TCARRERA[CATEGORIA DEL SERVIDOR],"")</f>
        <v/>
      </c>
      <c r="J1152" s="45" t="str">
        <f>Tabla20[[#This Row],[TIPO]]</f>
        <v>FIJO</v>
      </c>
      <c r="K11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2" s="24" t="str">
        <f>IF(Tabla20[[#This Row],[CARRERA]]="CARRERA ADMINISTRATIVA",Tabla20[[#This Row],[CARRERA]],Tabla20[[#This Row],[STATUS]])</f>
        <v>FIJO</v>
      </c>
      <c r="M1152" s="35" t="str">
        <f>IF(Tabla20[[#This Row],[TIPO]]="Temporales",_xlfn.XLOOKUP(Tabla20[[#This Row],[NOMBRE Y APELLIDO]],TFECHAS[NOMBRE Y APELLIDO],TFECHAS[DESDE]),"")</f>
        <v/>
      </c>
      <c r="N1152" s="35" t="str">
        <f>IF(Tabla20[[#This Row],[TIPO]]="Temporales",_xlfn.XLOOKUP(Tabla20[[#This Row],[NOMBRE Y APELLIDO]],TFECHAS[NOMBRE Y APELLIDO],TFECHAS[HASTA]),"")</f>
        <v/>
      </c>
      <c r="O1152" s="39">
        <f>_xlfn.XLOOKUP(Tabla20[[#This Row],[COD]],TMES[COD],TMES[sbruto])</f>
        <v>12311.75</v>
      </c>
      <c r="P1152" s="42">
        <f>_xlfn.XLOOKUP(Tabla20[[#This Row],[COD]],TMES[COD],TMES[ISR])</f>
        <v>0</v>
      </c>
      <c r="Q1152" s="40">
        <f>_xlfn.XLOOKUP(Tabla20[[#This Row],[COD]],TMES[COD],TMES[SFS])</f>
        <v>374.28</v>
      </c>
      <c r="R1152" s="40">
        <f>_xlfn.XLOOKUP(Tabla20[[#This Row],[COD]],TMES[COD],TMES[AFP])</f>
        <v>353.35</v>
      </c>
      <c r="S1152" s="40">
        <f>Tabla20[[#This Row],[sbruto]]-SUM(Tabla20[[#This Row],[ISR]:[AFP]])-Tabla20[[#This Row],[sneto]]</f>
        <v>740.35000000000036</v>
      </c>
      <c r="T1152" s="40">
        <f>_xlfn.XLOOKUP(Tabla20[[#This Row],[COD]],TMES[COD],TMES[sneto])</f>
        <v>10843.77</v>
      </c>
      <c r="U1152" s="28" t="str">
        <f>_xlfn.XLOOKUP(Tabla20[[#This Row],[cedula]],Tabla11[Numero Documento],Tabla11[GEN])</f>
        <v>M</v>
      </c>
      <c r="V1152" s="29" t="str">
        <f>_xlfn.XLOOKUP(Tabla20[[#This Row],[cedula]],TMODELO[Numero Documento],TMODELO[Lugar Funciones Codigo])</f>
        <v>01.83.03.04</v>
      </c>
    </row>
    <row r="1153" spans="1:22" hidden="1">
      <c r="A1153" s="38" t="s">
        <v>3052</v>
      </c>
      <c r="B1153" s="38" t="s">
        <v>11</v>
      </c>
      <c r="C1153" s="38" t="s">
        <v>3091</v>
      </c>
      <c r="D1153" s="38" t="str">
        <f>Tabla20[[#This Row],[cedula]]&amp;Tabla20[[#This Row],[ctapresup]]</f>
        <v>001102427082.1.1.1.01</v>
      </c>
      <c r="E1153" s="38" t="s">
        <v>1393</v>
      </c>
      <c r="F1153" s="38" t="str">
        <f>_xlfn.XLOOKUP(Tabla20[[#This Row],[cedula]],TMODELO[Numero Documento],TMODELO[Empleado])</f>
        <v>ALBINA ENCARNACION MARTINEZ</v>
      </c>
      <c r="G1153" s="38" t="str">
        <f>_xlfn.XLOOKUP(Tabla20[[#This Row],[cedula]],TMODELO[Numero Documento],TMODELO[Cargo])</f>
        <v>RECEPCIONISTA</v>
      </c>
      <c r="H1153" s="38" t="str">
        <f>_xlfn.XLOOKUP(Tabla20[[#This Row],[cedula]],TMODELO[Numero Documento],TMODELO[Lugar Funciones])</f>
        <v>DIRECCION GENERAL DE MUSEOS</v>
      </c>
      <c r="I1153" s="45" t="str">
        <f>_xlfn.XLOOKUP(Tabla20[[#This Row],[cedula]],TCARRERA[CEDULA],TCARRERA[CATEGORIA DEL SERVIDOR],"")</f>
        <v>CARRERA ADMINISTRATIVA</v>
      </c>
      <c r="J1153" s="45" t="str">
        <f>Tabla20[[#This Row],[TIPO]]</f>
        <v>FIJO</v>
      </c>
      <c r="K115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3" s="24" t="str">
        <f>IF(Tabla20[[#This Row],[CARRERA]]="CARRERA ADMINISTRATIVA",Tabla20[[#This Row],[CARRERA]],Tabla20[[#This Row],[STATUS]])</f>
        <v>CARRERA ADMINISTRATIVA</v>
      </c>
      <c r="M1153" s="35" t="str">
        <f>IF(Tabla20[[#This Row],[TIPO]]="Temporales",_xlfn.XLOOKUP(Tabla20[[#This Row],[NOMBRE Y APELLIDO]],TFECHAS[NOMBRE Y APELLIDO],TFECHAS[DESDE]),"")</f>
        <v/>
      </c>
      <c r="N1153" s="35" t="str">
        <f>IF(Tabla20[[#This Row],[TIPO]]="Temporales",_xlfn.XLOOKUP(Tabla20[[#This Row],[NOMBRE Y APELLIDO]],TFECHAS[NOMBRE Y APELLIDO],TFECHAS[HASTA]),"")</f>
        <v/>
      </c>
      <c r="O1153" s="39">
        <f>_xlfn.XLOOKUP(Tabla20[[#This Row],[COD]],TMES[COD],TMES[sbruto])</f>
        <v>12242.81</v>
      </c>
      <c r="P1153" s="42">
        <f>_xlfn.XLOOKUP(Tabla20[[#This Row],[COD]],TMES[COD],TMES[ISR])</f>
        <v>0</v>
      </c>
      <c r="Q1153" s="42">
        <f>_xlfn.XLOOKUP(Tabla20[[#This Row],[COD]],TMES[COD],TMES[SFS])</f>
        <v>372.18</v>
      </c>
      <c r="R1153" s="42">
        <f>_xlfn.XLOOKUP(Tabla20[[#This Row],[COD]],TMES[COD],TMES[AFP])</f>
        <v>351.37</v>
      </c>
      <c r="S1153" s="40">
        <f>Tabla20[[#This Row],[sbruto]]-SUM(Tabla20[[#This Row],[ISR]:[AFP]])-Tabla20[[#This Row],[sneto]]</f>
        <v>375</v>
      </c>
      <c r="T1153" s="42">
        <f>_xlfn.XLOOKUP(Tabla20[[#This Row],[COD]],TMES[COD],TMES[sneto])</f>
        <v>11144.26</v>
      </c>
      <c r="U1153" s="28" t="str">
        <f>_xlfn.XLOOKUP(Tabla20[[#This Row],[cedula]],Tabla11[Numero Documento],Tabla11[GEN])</f>
        <v>F</v>
      </c>
      <c r="V1153" s="29" t="str">
        <f>_xlfn.XLOOKUP(Tabla20[[#This Row],[cedula]],TMODELO[Numero Documento],TMODELO[Lugar Funciones Codigo])</f>
        <v>01.83.03.04</v>
      </c>
    </row>
    <row r="1154" spans="1:22" hidden="1">
      <c r="A1154" s="38" t="s">
        <v>3052</v>
      </c>
      <c r="B1154" s="38" t="s">
        <v>11</v>
      </c>
      <c r="C1154" s="38" t="s">
        <v>3091</v>
      </c>
      <c r="D1154" s="38" t="str">
        <f>Tabla20[[#This Row],[cedula]]&amp;Tabla20[[#This Row],[ctapresup]]</f>
        <v>001045546052.1.1.1.01</v>
      </c>
      <c r="E1154" s="38" t="s">
        <v>1433</v>
      </c>
      <c r="F1154" s="38" t="str">
        <f>_xlfn.XLOOKUP(Tabla20[[#This Row],[cedula]],TMODELO[Numero Documento],TMODELO[Empleado])</f>
        <v>HEYDEI YSABEL CARRASCO VIDAL</v>
      </c>
      <c r="G1154" s="38" t="str">
        <f>_xlfn.XLOOKUP(Tabla20[[#This Row],[cedula]],TMODELO[Numero Documento],TMODELO[Cargo])</f>
        <v>SEC. DEL ADMINISTRADOR</v>
      </c>
      <c r="H1154" s="38" t="str">
        <f>_xlfn.XLOOKUP(Tabla20[[#This Row],[cedula]],TMODELO[Numero Documento],TMODELO[Lugar Funciones])</f>
        <v>DIRECCION GENERAL DE MUSEOS</v>
      </c>
      <c r="I1154" s="45" t="str">
        <f>_xlfn.XLOOKUP(Tabla20[[#This Row],[cedula]],TCARRERA[CEDULA],TCARRERA[CATEGORIA DEL SERVIDOR],"")</f>
        <v>CARRERA ADMINISTRATIVA</v>
      </c>
      <c r="J1154" s="45" t="str">
        <f>Tabla20[[#This Row],[TIPO]]</f>
        <v>FIJO</v>
      </c>
      <c r="K1154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54" s="24" t="str">
        <f>IF(Tabla20[[#This Row],[CARRERA]]="CARRERA ADMINISTRATIVA",Tabla20[[#This Row],[CARRERA]],Tabla20[[#This Row],[STATUS]])</f>
        <v>CARRERA ADMINISTRATIVA</v>
      </c>
      <c r="M1154" s="35" t="str">
        <f>IF(Tabla20[[#This Row],[TIPO]]="Temporales",_xlfn.XLOOKUP(Tabla20[[#This Row],[NOMBRE Y APELLIDO]],TFECHAS[NOMBRE Y APELLIDO],TFECHAS[DESDE]),"")</f>
        <v/>
      </c>
      <c r="N1154" s="35" t="str">
        <f>IF(Tabla20[[#This Row],[TIPO]]="Temporales",_xlfn.XLOOKUP(Tabla20[[#This Row],[NOMBRE Y APELLIDO]],TFECHAS[NOMBRE Y APELLIDO],TFECHAS[HASTA]),"")</f>
        <v/>
      </c>
      <c r="O1154" s="39">
        <f>_xlfn.XLOOKUP(Tabla20[[#This Row],[COD]],TMES[COD],TMES[sbruto])</f>
        <v>11559.93</v>
      </c>
      <c r="P1154" s="42">
        <f>_xlfn.XLOOKUP(Tabla20[[#This Row],[COD]],TMES[COD],TMES[ISR])</f>
        <v>0</v>
      </c>
      <c r="Q1154" s="40">
        <f>_xlfn.XLOOKUP(Tabla20[[#This Row],[COD]],TMES[COD],TMES[SFS])</f>
        <v>351.42</v>
      </c>
      <c r="R1154" s="40">
        <f>_xlfn.XLOOKUP(Tabla20[[#This Row],[COD]],TMES[COD],TMES[AFP])</f>
        <v>331.77</v>
      </c>
      <c r="S1154" s="40">
        <f>Tabla20[[#This Row],[sbruto]]-SUM(Tabla20[[#This Row],[ISR]:[AFP]])-Tabla20[[#This Row],[sneto]]</f>
        <v>25</v>
      </c>
      <c r="T1154" s="40">
        <f>_xlfn.XLOOKUP(Tabla20[[#This Row],[COD]],TMES[COD],TMES[sneto])</f>
        <v>10851.74</v>
      </c>
      <c r="U1154" s="28" t="str">
        <f>_xlfn.XLOOKUP(Tabla20[[#This Row],[cedula]],Tabla11[Numero Documento],Tabla11[GEN])</f>
        <v>F</v>
      </c>
      <c r="V1154" s="29" t="str">
        <f>_xlfn.XLOOKUP(Tabla20[[#This Row],[cedula]],TMODELO[Numero Documento],TMODELO[Lugar Funciones Codigo])</f>
        <v>01.83.03.04</v>
      </c>
    </row>
    <row r="1155" spans="1:22" hidden="1">
      <c r="A1155" s="38" t="s">
        <v>3052</v>
      </c>
      <c r="B1155" s="38" t="s">
        <v>11</v>
      </c>
      <c r="C1155" s="38" t="s">
        <v>3091</v>
      </c>
      <c r="D1155" s="38" t="str">
        <f>Tabla20[[#This Row],[cedula]]&amp;Tabla20[[#This Row],[ctapresup]]</f>
        <v>001065692212.1.1.1.01</v>
      </c>
      <c r="E1155" s="38" t="s">
        <v>1440</v>
      </c>
      <c r="F1155" s="38" t="str">
        <f>_xlfn.XLOOKUP(Tabla20[[#This Row],[cedula]],TMODELO[Numero Documento],TMODELO[Empleado])</f>
        <v>JOSE MANUEL AQUINO LARA</v>
      </c>
      <c r="G1155" s="38" t="str">
        <f>_xlfn.XLOOKUP(Tabla20[[#This Row],[cedula]],TMODELO[Numero Documento],TMODELO[Cargo])</f>
        <v>GUIA</v>
      </c>
      <c r="H1155" s="38" t="str">
        <f>_xlfn.XLOOKUP(Tabla20[[#This Row],[cedula]],TMODELO[Numero Documento],TMODELO[Lugar Funciones])</f>
        <v>DIRECCION GENERAL DE MUSEOS</v>
      </c>
      <c r="I1155" s="45" t="str">
        <f>_xlfn.XLOOKUP(Tabla20[[#This Row],[cedula]],TCARRERA[CEDULA],TCARRERA[CATEGORIA DEL SERVIDOR],"")</f>
        <v>CARRERA ADMINISTRATIVA</v>
      </c>
      <c r="J1155" s="45" t="str">
        <f>Tabla20[[#This Row],[TIPO]]</f>
        <v>FIJO</v>
      </c>
      <c r="K11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5" s="24" t="str">
        <f>IF(Tabla20[[#This Row],[CARRERA]]="CARRERA ADMINISTRATIVA",Tabla20[[#This Row],[CARRERA]],Tabla20[[#This Row],[STATUS]])</f>
        <v>CARRERA ADMINISTRATIVA</v>
      </c>
      <c r="M1155" s="35" t="str">
        <f>IF(Tabla20[[#This Row],[TIPO]]="Temporales",_xlfn.XLOOKUP(Tabla20[[#This Row],[NOMBRE Y APELLIDO]],TFECHAS[NOMBRE Y APELLIDO],TFECHAS[DESDE]),"")</f>
        <v/>
      </c>
      <c r="N1155" s="35" t="str">
        <f>IF(Tabla20[[#This Row],[TIPO]]="Temporales",_xlfn.XLOOKUP(Tabla20[[#This Row],[NOMBRE Y APELLIDO]],TFECHAS[NOMBRE Y APELLIDO],TFECHAS[HASTA]),"")</f>
        <v/>
      </c>
      <c r="O1155" s="39">
        <f>_xlfn.XLOOKUP(Tabla20[[#This Row],[COD]],TMES[COD],TMES[sbruto])</f>
        <v>11385</v>
      </c>
      <c r="P1155" s="42">
        <f>_xlfn.XLOOKUP(Tabla20[[#This Row],[COD]],TMES[COD],TMES[ISR])</f>
        <v>0</v>
      </c>
      <c r="Q1155" s="42">
        <f>_xlfn.XLOOKUP(Tabla20[[#This Row],[COD]],TMES[COD],TMES[SFS])</f>
        <v>346.1</v>
      </c>
      <c r="R1155" s="42">
        <f>_xlfn.XLOOKUP(Tabla20[[#This Row],[COD]],TMES[COD],TMES[AFP])</f>
        <v>326.75</v>
      </c>
      <c r="S1155" s="40">
        <f>Tabla20[[#This Row],[sbruto]]-SUM(Tabla20[[#This Row],[ISR]:[AFP]])-Tabla20[[#This Row],[sneto]]</f>
        <v>75</v>
      </c>
      <c r="T1155" s="42">
        <f>_xlfn.XLOOKUP(Tabla20[[#This Row],[COD]],TMES[COD],TMES[sneto])</f>
        <v>10637.15</v>
      </c>
      <c r="U1155" s="28" t="str">
        <f>_xlfn.XLOOKUP(Tabla20[[#This Row],[cedula]],Tabla11[Numero Documento],Tabla11[GEN])</f>
        <v>M</v>
      </c>
      <c r="V1155" s="29" t="str">
        <f>_xlfn.XLOOKUP(Tabla20[[#This Row],[cedula]],TMODELO[Numero Documento],TMODELO[Lugar Funciones Codigo])</f>
        <v>01.83.03.04</v>
      </c>
    </row>
    <row r="1156" spans="1:22" hidden="1">
      <c r="A1156" s="38" t="s">
        <v>3052</v>
      </c>
      <c r="B1156" s="38" t="s">
        <v>11</v>
      </c>
      <c r="C1156" s="38" t="s">
        <v>3091</v>
      </c>
      <c r="D1156" s="38" t="str">
        <f>Tabla20[[#This Row],[cedula]]&amp;Tabla20[[#This Row],[ctapresup]]</f>
        <v>054006313382.1.1.1.01</v>
      </c>
      <c r="E1156" s="38" t="s">
        <v>2298</v>
      </c>
      <c r="F1156" s="38" t="str">
        <f>_xlfn.XLOOKUP(Tabla20[[#This Row],[cedula]],TMODELO[Numero Documento],TMODELO[Empleado])</f>
        <v>ANA GRISELDA REYES MENDEZ</v>
      </c>
      <c r="G1156" s="38" t="str">
        <f>_xlfn.XLOOKUP(Tabla20[[#This Row],[cedula]],TMODELO[Numero Documento],TMODELO[Cargo])</f>
        <v>CONSERJE</v>
      </c>
      <c r="H1156" s="38" t="str">
        <f>_xlfn.XLOOKUP(Tabla20[[#This Row],[cedula]],TMODELO[Numero Documento],TMODELO[Lugar Funciones])</f>
        <v>DIRECCION GENERAL DE MUSEOS</v>
      </c>
      <c r="I1156" s="45" t="str">
        <f>_xlfn.XLOOKUP(Tabla20[[#This Row],[cedula]],TCARRERA[CEDULA],TCARRERA[CATEGORIA DEL SERVIDOR],"")</f>
        <v/>
      </c>
      <c r="J1156" s="45" t="str">
        <f>Tabla20[[#This Row],[TIPO]]</f>
        <v>FIJO</v>
      </c>
      <c r="K11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56" s="24" t="str">
        <f>IF(Tabla20[[#This Row],[CARRERA]]="CARRERA ADMINISTRATIVA",Tabla20[[#This Row],[CARRERA]],Tabla20[[#This Row],[STATUS]])</f>
        <v>ESTATUTO SIMPLIFICADO</v>
      </c>
      <c r="M1156" s="35" t="str">
        <f>IF(Tabla20[[#This Row],[TIPO]]="Temporales",_xlfn.XLOOKUP(Tabla20[[#This Row],[NOMBRE Y APELLIDO]],TFECHAS[NOMBRE Y APELLIDO],TFECHAS[DESDE]),"")</f>
        <v/>
      </c>
      <c r="N1156" s="35" t="str">
        <f>IF(Tabla20[[#This Row],[TIPO]]="Temporales",_xlfn.XLOOKUP(Tabla20[[#This Row],[NOMBRE Y APELLIDO]],TFECHAS[NOMBRE Y APELLIDO],TFECHAS[HASTA]),"")</f>
        <v/>
      </c>
      <c r="O1156" s="39">
        <f>_xlfn.XLOOKUP(Tabla20[[#This Row],[COD]],TMES[COD],TMES[sbruto])</f>
        <v>11000</v>
      </c>
      <c r="P1156" s="40">
        <f>_xlfn.XLOOKUP(Tabla20[[#This Row],[COD]],TMES[COD],TMES[ISR])</f>
        <v>0</v>
      </c>
      <c r="Q1156" s="40">
        <f>_xlfn.XLOOKUP(Tabla20[[#This Row],[COD]],TMES[COD],TMES[SFS])</f>
        <v>334.4</v>
      </c>
      <c r="R1156" s="40">
        <f>_xlfn.XLOOKUP(Tabla20[[#This Row],[COD]],TMES[COD],TMES[AFP])</f>
        <v>315.7</v>
      </c>
      <c r="S1156" s="40">
        <f>Tabla20[[#This Row],[sbruto]]-SUM(Tabla20[[#This Row],[ISR]:[AFP]])-Tabla20[[#This Row],[sneto]]</f>
        <v>25</v>
      </c>
      <c r="T1156" s="40">
        <f>_xlfn.XLOOKUP(Tabla20[[#This Row],[COD]],TMES[COD],TMES[sneto])</f>
        <v>10324.9</v>
      </c>
      <c r="U1156" s="28" t="str">
        <f>_xlfn.XLOOKUP(Tabla20[[#This Row],[cedula]],Tabla11[Numero Documento],Tabla11[GEN])</f>
        <v>F</v>
      </c>
      <c r="V1156" s="29" t="str">
        <f>_xlfn.XLOOKUP(Tabla20[[#This Row],[cedula]],TMODELO[Numero Documento],TMODELO[Lugar Funciones Codigo])</f>
        <v>01.83.03.04</v>
      </c>
    </row>
    <row r="1157" spans="1:22" hidden="1">
      <c r="A1157" s="38" t="s">
        <v>3052</v>
      </c>
      <c r="B1157" s="38" t="s">
        <v>11</v>
      </c>
      <c r="C1157" s="38" t="s">
        <v>3091</v>
      </c>
      <c r="D1157" s="38" t="str">
        <f>Tabla20[[#This Row],[cedula]]&amp;Tabla20[[#This Row],[ctapresup]]</f>
        <v>044000951802.1.1.1.01</v>
      </c>
      <c r="E1157" s="38" t="s">
        <v>2304</v>
      </c>
      <c r="F1157" s="38" t="str">
        <f>_xlfn.XLOOKUP(Tabla20[[#This Row],[cedula]],TMODELO[Numero Documento],TMODELO[Empleado])</f>
        <v>ANTONIO MARIA GOMEZ GOMEZ</v>
      </c>
      <c r="G1157" s="38" t="str">
        <f>_xlfn.XLOOKUP(Tabla20[[#This Row],[cedula]],TMODELO[Numero Documento],TMODELO[Cargo])</f>
        <v>JARDINERO (A)</v>
      </c>
      <c r="H1157" s="38" t="str">
        <f>_xlfn.XLOOKUP(Tabla20[[#This Row],[cedula]],TMODELO[Numero Documento],TMODELO[Lugar Funciones])</f>
        <v>DIRECCION GENERAL DE MUSEOS</v>
      </c>
      <c r="I1157" s="45" t="str">
        <f>_xlfn.XLOOKUP(Tabla20[[#This Row],[cedula]],TCARRERA[CEDULA],TCARRERA[CATEGORIA DEL SERVIDOR],"")</f>
        <v/>
      </c>
      <c r="J1157" s="45" t="str">
        <f>Tabla20[[#This Row],[TIPO]]</f>
        <v>FIJO</v>
      </c>
      <c r="K115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57" s="24" t="str">
        <f>IF(Tabla20[[#This Row],[CARRERA]]="CARRERA ADMINISTRATIVA",Tabla20[[#This Row],[CARRERA]],Tabla20[[#This Row],[STATUS]])</f>
        <v>ESTATUTO SIMPLIFICADO</v>
      </c>
      <c r="M1157" s="35" t="str">
        <f>IF(Tabla20[[#This Row],[TIPO]]="Temporales",_xlfn.XLOOKUP(Tabla20[[#This Row],[NOMBRE Y APELLIDO]],TFECHAS[NOMBRE Y APELLIDO],TFECHAS[DESDE]),"")</f>
        <v/>
      </c>
      <c r="N1157" s="35" t="str">
        <f>IF(Tabla20[[#This Row],[TIPO]]="Temporales",_xlfn.XLOOKUP(Tabla20[[#This Row],[NOMBRE Y APELLIDO]],TFECHAS[NOMBRE Y APELLIDO],TFECHAS[HASTA]),"")</f>
        <v/>
      </c>
      <c r="O1157" s="39">
        <f>_xlfn.XLOOKUP(Tabla20[[#This Row],[COD]],TMES[COD],TMES[sbruto])</f>
        <v>11000</v>
      </c>
      <c r="P1157" s="42">
        <f>_xlfn.XLOOKUP(Tabla20[[#This Row],[COD]],TMES[COD],TMES[ISR])</f>
        <v>0</v>
      </c>
      <c r="Q1157" s="40">
        <f>_xlfn.XLOOKUP(Tabla20[[#This Row],[COD]],TMES[COD],TMES[SFS])</f>
        <v>334.4</v>
      </c>
      <c r="R1157" s="40">
        <f>_xlfn.XLOOKUP(Tabla20[[#This Row],[COD]],TMES[COD],TMES[AFP])</f>
        <v>315.7</v>
      </c>
      <c r="S1157" s="40">
        <f>Tabla20[[#This Row],[sbruto]]-SUM(Tabla20[[#This Row],[ISR]:[AFP]])-Tabla20[[#This Row],[sneto]]</f>
        <v>25</v>
      </c>
      <c r="T1157" s="40">
        <f>_xlfn.XLOOKUP(Tabla20[[#This Row],[COD]],TMES[COD],TMES[sneto])</f>
        <v>10324.9</v>
      </c>
      <c r="U1157" s="28" t="str">
        <f>_xlfn.XLOOKUP(Tabla20[[#This Row],[cedula]],Tabla11[Numero Documento],Tabla11[GEN])</f>
        <v>M</v>
      </c>
      <c r="V1157" s="29" t="str">
        <f>_xlfn.XLOOKUP(Tabla20[[#This Row],[cedula]],TMODELO[Numero Documento],TMODELO[Lugar Funciones Codigo])</f>
        <v>01.83.03.04</v>
      </c>
    </row>
    <row r="1158" spans="1:22" hidden="1">
      <c r="A1158" s="38" t="s">
        <v>3052</v>
      </c>
      <c r="B1158" s="38" t="s">
        <v>11</v>
      </c>
      <c r="C1158" s="38" t="s">
        <v>3091</v>
      </c>
      <c r="D1158" s="38" t="str">
        <f>Tabla20[[#This Row],[cedula]]&amp;Tabla20[[#This Row],[ctapresup]]</f>
        <v>001090609702.1.1.1.01</v>
      </c>
      <c r="E1158" s="38" t="s">
        <v>1401</v>
      </c>
      <c r="F1158" s="38" t="str">
        <f>_xlfn.XLOOKUP(Tabla20[[#This Row],[cedula]],TMODELO[Numero Documento],TMODELO[Empleado])</f>
        <v>ARCADIA BRIOSO ADAMES</v>
      </c>
      <c r="G1158" s="38" t="str">
        <f>_xlfn.XLOOKUP(Tabla20[[#This Row],[cedula]],TMODELO[Numero Documento],TMODELO[Cargo])</f>
        <v>CONSERJE</v>
      </c>
      <c r="H1158" s="38" t="str">
        <f>_xlfn.XLOOKUP(Tabla20[[#This Row],[cedula]],TMODELO[Numero Documento],TMODELO[Lugar Funciones])</f>
        <v>DIRECCION GENERAL DE MUSEOS</v>
      </c>
      <c r="I1158" s="45" t="str">
        <f>_xlfn.XLOOKUP(Tabla20[[#This Row],[cedula]],TCARRERA[CEDULA],TCARRERA[CATEGORIA DEL SERVIDOR],"")</f>
        <v>CARRERA ADMINISTRATIVA</v>
      </c>
      <c r="J1158" s="45" t="str">
        <f>Tabla20[[#This Row],[TIPO]]</f>
        <v>FIJO</v>
      </c>
      <c r="K11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58" s="24" t="str">
        <f>IF(Tabla20[[#This Row],[CARRERA]]="CARRERA ADMINISTRATIVA",Tabla20[[#This Row],[CARRERA]],Tabla20[[#This Row],[STATUS]])</f>
        <v>CARRERA ADMINISTRATIVA</v>
      </c>
      <c r="M1158" s="35" t="str">
        <f>IF(Tabla20[[#This Row],[TIPO]]="Temporales",_xlfn.XLOOKUP(Tabla20[[#This Row],[NOMBRE Y APELLIDO]],TFECHAS[NOMBRE Y APELLIDO],TFECHAS[DESDE]),"")</f>
        <v/>
      </c>
      <c r="N1158" s="35" t="str">
        <f>IF(Tabla20[[#This Row],[TIPO]]="Temporales",_xlfn.XLOOKUP(Tabla20[[#This Row],[NOMBRE Y APELLIDO]],TFECHAS[NOMBRE Y APELLIDO],TFECHAS[HASTA]),"")</f>
        <v/>
      </c>
      <c r="O1158" s="39">
        <f>_xlfn.XLOOKUP(Tabla20[[#This Row],[COD]],TMES[COD],TMES[sbruto])</f>
        <v>11000</v>
      </c>
      <c r="P1158" s="42">
        <f>_xlfn.XLOOKUP(Tabla20[[#This Row],[COD]],TMES[COD],TMES[ISR])</f>
        <v>0</v>
      </c>
      <c r="Q1158" s="40">
        <f>_xlfn.XLOOKUP(Tabla20[[#This Row],[COD]],TMES[COD],TMES[SFS])</f>
        <v>334.4</v>
      </c>
      <c r="R1158" s="40">
        <f>_xlfn.XLOOKUP(Tabla20[[#This Row],[COD]],TMES[COD],TMES[AFP])</f>
        <v>315.7</v>
      </c>
      <c r="S1158" s="40">
        <f>Tabla20[[#This Row],[sbruto]]-SUM(Tabla20[[#This Row],[ISR]:[AFP]])-Tabla20[[#This Row],[sneto]]</f>
        <v>4076.6099999999997</v>
      </c>
      <c r="T1158" s="40">
        <f>_xlfn.XLOOKUP(Tabla20[[#This Row],[COD]],TMES[COD],TMES[sneto])</f>
        <v>6273.29</v>
      </c>
      <c r="U1158" s="28" t="str">
        <f>_xlfn.XLOOKUP(Tabla20[[#This Row],[cedula]],Tabla11[Numero Documento],Tabla11[GEN])</f>
        <v>F</v>
      </c>
      <c r="V1158" s="29" t="str">
        <f>_xlfn.XLOOKUP(Tabla20[[#This Row],[cedula]],TMODELO[Numero Documento],TMODELO[Lugar Funciones Codigo])</f>
        <v>01.83.03.04</v>
      </c>
    </row>
    <row r="1159" spans="1:22" hidden="1">
      <c r="A1159" s="38" t="s">
        <v>3052</v>
      </c>
      <c r="B1159" s="38" t="s">
        <v>11</v>
      </c>
      <c r="C1159" s="38" t="s">
        <v>3091</v>
      </c>
      <c r="D1159" s="38" t="str">
        <f>Tabla20[[#This Row],[cedula]]&amp;Tabla20[[#This Row],[ctapresup]]</f>
        <v>085000270272.1.1.1.01</v>
      </c>
      <c r="E1159" s="38" t="s">
        <v>2314</v>
      </c>
      <c r="F1159" s="38" t="str">
        <f>_xlfn.XLOOKUP(Tabla20[[#This Row],[cedula]],TMODELO[Numero Documento],TMODELO[Empleado])</f>
        <v>BLASINA SANCHEZ</v>
      </c>
      <c r="G1159" s="38" t="str">
        <f>_xlfn.XLOOKUP(Tabla20[[#This Row],[cedula]],TMODELO[Numero Documento],TMODELO[Cargo])</f>
        <v>CONSERJE</v>
      </c>
      <c r="H1159" s="38" t="str">
        <f>_xlfn.XLOOKUP(Tabla20[[#This Row],[cedula]],TMODELO[Numero Documento],TMODELO[Lugar Funciones])</f>
        <v>DIRECCION GENERAL DE MUSEOS</v>
      </c>
      <c r="I1159" s="45" t="str">
        <f>_xlfn.XLOOKUP(Tabla20[[#This Row],[cedula]],TCARRERA[CEDULA],TCARRERA[CATEGORIA DEL SERVIDOR],"")</f>
        <v/>
      </c>
      <c r="J1159" s="45" t="str">
        <f>Tabla20[[#This Row],[TIPO]]</f>
        <v>FIJO</v>
      </c>
      <c r="K115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59" s="24" t="str">
        <f>IF(Tabla20[[#This Row],[CARRERA]]="CARRERA ADMINISTRATIVA",Tabla20[[#This Row],[CARRERA]],Tabla20[[#This Row],[STATUS]])</f>
        <v>ESTATUTO SIMPLIFICADO</v>
      </c>
      <c r="M1159" s="35" t="str">
        <f>IF(Tabla20[[#This Row],[TIPO]]="Temporales",_xlfn.XLOOKUP(Tabla20[[#This Row],[NOMBRE Y APELLIDO]],TFECHAS[NOMBRE Y APELLIDO],TFECHAS[DESDE]),"")</f>
        <v/>
      </c>
      <c r="N1159" s="35" t="str">
        <f>IF(Tabla20[[#This Row],[TIPO]]="Temporales",_xlfn.XLOOKUP(Tabla20[[#This Row],[NOMBRE Y APELLIDO]],TFECHAS[NOMBRE Y APELLIDO],TFECHAS[HASTA]),"")</f>
        <v/>
      </c>
      <c r="O1159" s="39">
        <f>_xlfn.XLOOKUP(Tabla20[[#This Row],[COD]],TMES[COD],TMES[sbruto])</f>
        <v>11000</v>
      </c>
      <c r="P1159" s="42">
        <f>_xlfn.XLOOKUP(Tabla20[[#This Row],[COD]],TMES[COD],TMES[ISR])</f>
        <v>0</v>
      </c>
      <c r="Q1159" s="40">
        <f>_xlfn.XLOOKUP(Tabla20[[#This Row],[COD]],TMES[COD],TMES[SFS])</f>
        <v>334.4</v>
      </c>
      <c r="R1159" s="40">
        <f>_xlfn.XLOOKUP(Tabla20[[#This Row],[COD]],TMES[COD],TMES[AFP])</f>
        <v>315.7</v>
      </c>
      <c r="S1159" s="40">
        <f>Tabla20[[#This Row],[sbruto]]-SUM(Tabla20[[#This Row],[ISR]:[AFP]])-Tabla20[[#This Row],[sneto]]</f>
        <v>25</v>
      </c>
      <c r="T1159" s="40">
        <f>_xlfn.XLOOKUP(Tabla20[[#This Row],[COD]],TMES[COD],TMES[sneto])</f>
        <v>10324.9</v>
      </c>
      <c r="U1159" s="28" t="str">
        <f>_xlfn.XLOOKUP(Tabla20[[#This Row],[cedula]],Tabla11[Numero Documento],Tabla11[GEN])</f>
        <v>F</v>
      </c>
      <c r="V1159" s="29" t="str">
        <f>_xlfn.XLOOKUP(Tabla20[[#This Row],[cedula]],TMODELO[Numero Documento],TMODELO[Lugar Funciones Codigo])</f>
        <v>01.83.03.04</v>
      </c>
    </row>
    <row r="1160" spans="1:22" hidden="1">
      <c r="A1160" s="38" t="s">
        <v>3052</v>
      </c>
      <c r="B1160" s="38" t="s">
        <v>11</v>
      </c>
      <c r="C1160" s="38" t="s">
        <v>3091</v>
      </c>
      <c r="D1160" s="38" t="str">
        <f>Tabla20[[#This Row],[cedula]]&amp;Tabla20[[#This Row],[ctapresup]]</f>
        <v>031009924642.1.1.1.01</v>
      </c>
      <c r="E1160" s="38" t="s">
        <v>2343</v>
      </c>
      <c r="F1160" s="38" t="str">
        <f>_xlfn.XLOOKUP(Tabla20[[#This Row],[cedula]],TMODELO[Numero Documento],TMODELO[Empleado])</f>
        <v>ELIGIO MARTINEZ</v>
      </c>
      <c r="G1160" s="38" t="str">
        <f>_xlfn.XLOOKUP(Tabla20[[#This Row],[cedula]],TMODELO[Numero Documento],TMODELO[Cargo])</f>
        <v>JARDINERO (A)</v>
      </c>
      <c r="H1160" s="38" t="str">
        <f>_xlfn.XLOOKUP(Tabla20[[#This Row],[cedula]],TMODELO[Numero Documento],TMODELO[Lugar Funciones])</f>
        <v>DIRECCION GENERAL DE MUSEOS</v>
      </c>
      <c r="I1160" s="45" t="str">
        <f>_xlfn.XLOOKUP(Tabla20[[#This Row],[cedula]],TCARRERA[CEDULA],TCARRERA[CATEGORIA DEL SERVIDOR],"")</f>
        <v/>
      </c>
      <c r="J1160" s="45" t="str">
        <f>Tabla20[[#This Row],[TIPO]]</f>
        <v>FIJO</v>
      </c>
      <c r="K11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0" s="24" t="str">
        <f>IF(Tabla20[[#This Row],[CARRERA]]="CARRERA ADMINISTRATIVA",Tabla20[[#This Row],[CARRERA]],Tabla20[[#This Row],[STATUS]])</f>
        <v>ESTATUTO SIMPLIFICADO</v>
      </c>
      <c r="M1160" s="35" t="str">
        <f>IF(Tabla20[[#This Row],[TIPO]]="Temporales",_xlfn.XLOOKUP(Tabla20[[#This Row],[NOMBRE Y APELLIDO]],TFECHAS[NOMBRE Y APELLIDO],TFECHAS[DESDE]),"")</f>
        <v/>
      </c>
      <c r="N1160" s="35" t="str">
        <f>IF(Tabla20[[#This Row],[TIPO]]="Temporales",_xlfn.XLOOKUP(Tabla20[[#This Row],[NOMBRE Y APELLIDO]],TFECHAS[NOMBRE Y APELLIDO],TFECHAS[HASTA]),"")</f>
        <v/>
      </c>
      <c r="O1160" s="39">
        <f>_xlfn.XLOOKUP(Tabla20[[#This Row],[COD]],TMES[COD],TMES[sbruto])</f>
        <v>11000</v>
      </c>
      <c r="P1160" s="42">
        <f>_xlfn.XLOOKUP(Tabla20[[#This Row],[COD]],TMES[COD],TMES[ISR])</f>
        <v>0</v>
      </c>
      <c r="Q1160" s="40">
        <f>_xlfn.XLOOKUP(Tabla20[[#This Row],[COD]],TMES[COD],TMES[SFS])</f>
        <v>334.4</v>
      </c>
      <c r="R1160" s="40">
        <f>_xlfn.XLOOKUP(Tabla20[[#This Row],[COD]],TMES[COD],TMES[AFP])</f>
        <v>315.7</v>
      </c>
      <c r="S1160" s="40">
        <f>Tabla20[[#This Row],[sbruto]]-SUM(Tabla20[[#This Row],[ISR]:[AFP]])-Tabla20[[#This Row],[sneto]]</f>
        <v>25</v>
      </c>
      <c r="T1160" s="40">
        <f>_xlfn.XLOOKUP(Tabla20[[#This Row],[COD]],TMES[COD],TMES[sneto])</f>
        <v>10324.9</v>
      </c>
      <c r="U1160" s="28" t="str">
        <f>_xlfn.XLOOKUP(Tabla20[[#This Row],[cedula]],Tabla11[Numero Documento],Tabla11[GEN])</f>
        <v>M</v>
      </c>
      <c r="V1160" s="29" t="str">
        <f>_xlfn.XLOOKUP(Tabla20[[#This Row],[cedula]],TMODELO[Numero Documento],TMODELO[Lugar Funciones Codigo])</f>
        <v>01.83.03.04</v>
      </c>
    </row>
    <row r="1161" spans="1:22" hidden="1">
      <c r="A1161" s="38" t="s">
        <v>3052</v>
      </c>
      <c r="B1161" s="38" t="s">
        <v>11</v>
      </c>
      <c r="C1161" s="38" t="s">
        <v>3091</v>
      </c>
      <c r="D1161" s="38" t="str">
        <f>Tabla20[[#This Row],[cedula]]&amp;Tabla20[[#This Row],[ctapresup]]</f>
        <v>001091979132.1.1.1.01</v>
      </c>
      <c r="E1161" s="38" t="s">
        <v>2345</v>
      </c>
      <c r="F1161" s="38" t="str">
        <f>_xlfn.XLOOKUP(Tabla20[[#This Row],[cedula]],TMODELO[Numero Documento],TMODELO[Empleado])</f>
        <v>ELIZABETH SOSA</v>
      </c>
      <c r="G1161" s="38" t="str">
        <f>_xlfn.XLOOKUP(Tabla20[[#This Row],[cedula]],TMODELO[Numero Documento],TMODELO[Cargo])</f>
        <v>CONSERJE</v>
      </c>
      <c r="H1161" s="38" t="str">
        <f>_xlfn.XLOOKUP(Tabla20[[#This Row],[cedula]],TMODELO[Numero Documento],TMODELO[Lugar Funciones])</f>
        <v>DIRECCION GENERAL DE MUSEOS</v>
      </c>
      <c r="I1161" s="45" t="str">
        <f>_xlfn.XLOOKUP(Tabla20[[#This Row],[cedula]],TCARRERA[CEDULA],TCARRERA[CATEGORIA DEL SERVIDOR],"")</f>
        <v/>
      </c>
      <c r="J1161" s="45" t="str">
        <f>Tabla20[[#This Row],[TIPO]]</f>
        <v>FIJO</v>
      </c>
      <c r="K11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1" s="24" t="str">
        <f>IF(Tabla20[[#This Row],[CARRERA]]="CARRERA ADMINISTRATIVA",Tabla20[[#This Row],[CARRERA]],Tabla20[[#This Row],[STATUS]])</f>
        <v>ESTATUTO SIMPLIFICADO</v>
      </c>
      <c r="M1161" s="35" t="str">
        <f>IF(Tabla20[[#This Row],[TIPO]]="Temporales",_xlfn.XLOOKUP(Tabla20[[#This Row],[NOMBRE Y APELLIDO]],TFECHAS[NOMBRE Y APELLIDO],TFECHAS[DESDE]),"")</f>
        <v/>
      </c>
      <c r="N1161" s="35" t="str">
        <f>IF(Tabla20[[#This Row],[TIPO]]="Temporales",_xlfn.XLOOKUP(Tabla20[[#This Row],[NOMBRE Y APELLIDO]],TFECHAS[NOMBRE Y APELLIDO],TFECHAS[HASTA]),"")</f>
        <v/>
      </c>
      <c r="O1161" s="39">
        <f>_xlfn.XLOOKUP(Tabla20[[#This Row],[COD]],TMES[COD],TMES[sbruto])</f>
        <v>11000</v>
      </c>
      <c r="P1161" s="44">
        <f>_xlfn.XLOOKUP(Tabla20[[#This Row],[COD]],TMES[COD],TMES[ISR])</f>
        <v>0</v>
      </c>
      <c r="Q1161" s="40">
        <f>_xlfn.XLOOKUP(Tabla20[[#This Row],[COD]],TMES[COD],TMES[SFS])</f>
        <v>334.4</v>
      </c>
      <c r="R1161" s="40">
        <f>_xlfn.XLOOKUP(Tabla20[[#This Row],[COD]],TMES[COD],TMES[AFP])</f>
        <v>315.7</v>
      </c>
      <c r="S1161" s="40">
        <f>Tabla20[[#This Row],[sbruto]]-SUM(Tabla20[[#This Row],[ISR]:[AFP]])-Tabla20[[#This Row],[sneto]]</f>
        <v>3371</v>
      </c>
      <c r="T1161" s="40">
        <f>_xlfn.XLOOKUP(Tabla20[[#This Row],[COD]],TMES[COD],TMES[sneto])</f>
        <v>6978.9</v>
      </c>
      <c r="U1161" s="28" t="str">
        <f>_xlfn.XLOOKUP(Tabla20[[#This Row],[cedula]],Tabla11[Numero Documento],Tabla11[GEN])</f>
        <v>F</v>
      </c>
      <c r="V1161" s="29" t="str">
        <f>_xlfn.XLOOKUP(Tabla20[[#This Row],[cedula]],TMODELO[Numero Documento],TMODELO[Lugar Funciones Codigo])</f>
        <v>01.83.03.04</v>
      </c>
    </row>
    <row r="1162" spans="1:22" hidden="1">
      <c r="A1162" s="38" t="s">
        <v>3052</v>
      </c>
      <c r="B1162" s="38" t="s">
        <v>11</v>
      </c>
      <c r="C1162" s="38" t="s">
        <v>3091</v>
      </c>
      <c r="D1162" s="38" t="str">
        <f>Tabla20[[#This Row],[cedula]]&amp;Tabla20[[#This Row],[ctapresup]]</f>
        <v>001140102912.1.1.1.01</v>
      </c>
      <c r="E1162" s="38" t="s">
        <v>1422</v>
      </c>
      <c r="F1162" s="38" t="str">
        <f>_xlfn.XLOOKUP(Tabla20[[#This Row],[cedula]],TMODELO[Numero Documento],TMODELO[Empleado])</f>
        <v>ENEIDA PAULINO CASTILLO</v>
      </c>
      <c r="G1162" s="38" t="str">
        <f>_xlfn.XLOOKUP(Tabla20[[#This Row],[cedula]],TMODELO[Numero Documento],TMODELO[Cargo])</f>
        <v>CONSERJE</v>
      </c>
      <c r="H1162" s="38" t="str">
        <f>_xlfn.XLOOKUP(Tabla20[[#This Row],[cedula]],TMODELO[Numero Documento],TMODELO[Lugar Funciones])</f>
        <v>DIRECCION GENERAL DE MUSEOS</v>
      </c>
      <c r="I1162" s="45" t="str">
        <f>_xlfn.XLOOKUP(Tabla20[[#This Row],[cedula]],TCARRERA[CEDULA],TCARRERA[CATEGORIA DEL SERVIDOR],"")</f>
        <v>CARRERA ADMINISTRATIVA</v>
      </c>
      <c r="J1162" s="45" t="str">
        <f>Tabla20[[#This Row],[TIPO]]</f>
        <v>FIJO</v>
      </c>
      <c r="K116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2" s="24" t="str">
        <f>IF(Tabla20[[#This Row],[CARRERA]]="CARRERA ADMINISTRATIVA",Tabla20[[#This Row],[CARRERA]],Tabla20[[#This Row],[STATUS]])</f>
        <v>CARRERA ADMINISTRATIVA</v>
      </c>
      <c r="M1162" s="35" t="str">
        <f>IF(Tabla20[[#This Row],[TIPO]]="Temporales",_xlfn.XLOOKUP(Tabla20[[#This Row],[NOMBRE Y APELLIDO]],TFECHAS[NOMBRE Y APELLIDO],TFECHAS[DESDE]),"")</f>
        <v/>
      </c>
      <c r="N1162" s="35" t="str">
        <f>IF(Tabla20[[#This Row],[TIPO]]="Temporales",_xlfn.XLOOKUP(Tabla20[[#This Row],[NOMBRE Y APELLIDO]],TFECHAS[NOMBRE Y APELLIDO],TFECHAS[HASTA]),"")</f>
        <v/>
      </c>
      <c r="O1162" s="39">
        <f>_xlfn.XLOOKUP(Tabla20[[#This Row],[COD]],TMES[COD],TMES[sbruto])</f>
        <v>11000</v>
      </c>
      <c r="P1162" s="42">
        <f>_xlfn.XLOOKUP(Tabla20[[#This Row],[COD]],TMES[COD],TMES[ISR])</f>
        <v>0</v>
      </c>
      <c r="Q1162" s="42">
        <f>_xlfn.XLOOKUP(Tabla20[[#This Row],[COD]],TMES[COD],TMES[SFS])</f>
        <v>334.4</v>
      </c>
      <c r="R1162" s="42">
        <f>_xlfn.XLOOKUP(Tabla20[[#This Row],[COD]],TMES[COD],TMES[AFP])</f>
        <v>315.7</v>
      </c>
      <c r="S1162" s="40">
        <f>Tabla20[[#This Row],[sbruto]]-SUM(Tabla20[[#This Row],[ISR]:[AFP]])-Tabla20[[#This Row],[sneto]]</f>
        <v>1539</v>
      </c>
      <c r="T1162" s="42">
        <f>_xlfn.XLOOKUP(Tabla20[[#This Row],[COD]],TMES[COD],TMES[sneto])</f>
        <v>8810.9</v>
      </c>
      <c r="U1162" s="28" t="str">
        <f>_xlfn.XLOOKUP(Tabla20[[#This Row],[cedula]],Tabla11[Numero Documento],Tabla11[GEN])</f>
        <v>F</v>
      </c>
      <c r="V1162" s="29" t="str">
        <f>_xlfn.XLOOKUP(Tabla20[[#This Row],[cedula]],TMODELO[Numero Documento],TMODELO[Lugar Funciones Codigo])</f>
        <v>01.83.03.04</v>
      </c>
    </row>
    <row r="1163" spans="1:22" hidden="1">
      <c r="A1163" s="38" t="s">
        <v>3052</v>
      </c>
      <c r="B1163" s="38" t="s">
        <v>11</v>
      </c>
      <c r="C1163" s="38" t="s">
        <v>3091</v>
      </c>
      <c r="D1163" s="38" t="str">
        <f>Tabla20[[#This Row],[cedula]]&amp;Tabla20[[#This Row],[ctapresup]]</f>
        <v>022000322622.1.1.1.01</v>
      </c>
      <c r="E1163" s="38" t="s">
        <v>2350</v>
      </c>
      <c r="F1163" s="38" t="str">
        <f>_xlfn.XLOOKUP(Tabla20[[#This Row],[cedula]],TMODELO[Numero Documento],TMODELO[Empleado])</f>
        <v>ENRIQUE EMPERADOR FLORIAN</v>
      </c>
      <c r="G1163" s="38" t="str">
        <f>_xlfn.XLOOKUP(Tabla20[[#This Row],[cedula]],TMODELO[Numero Documento],TMODELO[Cargo])</f>
        <v>SERV. LIMPIEZA</v>
      </c>
      <c r="H1163" s="38" t="str">
        <f>_xlfn.XLOOKUP(Tabla20[[#This Row],[cedula]],TMODELO[Numero Documento],TMODELO[Lugar Funciones])</f>
        <v>DIRECCION GENERAL DE MUSEOS</v>
      </c>
      <c r="I1163" s="45" t="str">
        <f>_xlfn.XLOOKUP(Tabla20[[#This Row],[cedula]],TCARRERA[CEDULA],TCARRERA[CATEGORIA DEL SERVIDOR],"")</f>
        <v/>
      </c>
      <c r="J1163" s="45" t="str">
        <f>Tabla20[[#This Row],[TIPO]]</f>
        <v>FIJO</v>
      </c>
      <c r="K116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63" s="24" t="str">
        <f>IF(Tabla20[[#This Row],[CARRERA]]="CARRERA ADMINISTRATIVA",Tabla20[[#This Row],[CARRERA]],Tabla20[[#This Row],[STATUS]])</f>
        <v>FIJO</v>
      </c>
      <c r="M1163" s="35" t="str">
        <f>IF(Tabla20[[#This Row],[TIPO]]="Temporales",_xlfn.XLOOKUP(Tabla20[[#This Row],[NOMBRE Y APELLIDO]],TFECHAS[NOMBRE Y APELLIDO],TFECHAS[DESDE]),"")</f>
        <v/>
      </c>
      <c r="N1163" s="35" t="str">
        <f>IF(Tabla20[[#This Row],[TIPO]]="Temporales",_xlfn.XLOOKUP(Tabla20[[#This Row],[NOMBRE Y APELLIDO]],TFECHAS[NOMBRE Y APELLIDO],TFECHAS[HASTA]),"")</f>
        <v/>
      </c>
      <c r="O1163" s="39">
        <f>_xlfn.XLOOKUP(Tabla20[[#This Row],[COD]],TMES[COD],TMES[sbruto])</f>
        <v>11000</v>
      </c>
      <c r="P1163" s="42">
        <f>_xlfn.XLOOKUP(Tabla20[[#This Row],[COD]],TMES[COD],TMES[ISR])</f>
        <v>0</v>
      </c>
      <c r="Q1163" s="40">
        <f>_xlfn.XLOOKUP(Tabla20[[#This Row],[COD]],TMES[COD],TMES[SFS])</f>
        <v>334.4</v>
      </c>
      <c r="R1163" s="40">
        <f>_xlfn.XLOOKUP(Tabla20[[#This Row],[COD]],TMES[COD],TMES[AFP])</f>
        <v>315.7</v>
      </c>
      <c r="S1163" s="40">
        <f>Tabla20[[#This Row],[sbruto]]-SUM(Tabla20[[#This Row],[ISR]:[AFP]])-Tabla20[[#This Row],[sneto]]</f>
        <v>1921</v>
      </c>
      <c r="T1163" s="40">
        <f>_xlfn.XLOOKUP(Tabla20[[#This Row],[COD]],TMES[COD],TMES[sneto])</f>
        <v>8428.9</v>
      </c>
      <c r="U1163" s="28" t="str">
        <f>_xlfn.XLOOKUP(Tabla20[[#This Row],[cedula]],Tabla11[Numero Documento],Tabla11[GEN])</f>
        <v>M</v>
      </c>
      <c r="V1163" s="29" t="str">
        <f>_xlfn.XLOOKUP(Tabla20[[#This Row],[cedula]],TMODELO[Numero Documento],TMODELO[Lugar Funciones Codigo])</f>
        <v>01.83.03.04</v>
      </c>
    </row>
    <row r="1164" spans="1:22" hidden="1">
      <c r="A1164" s="38" t="s">
        <v>3052</v>
      </c>
      <c r="B1164" s="38" t="s">
        <v>11</v>
      </c>
      <c r="C1164" s="38" t="s">
        <v>3091</v>
      </c>
      <c r="D1164" s="38" t="str">
        <f>Tabla20[[#This Row],[cedula]]&amp;Tabla20[[#This Row],[ctapresup]]</f>
        <v>054001433912.1.1.1.01</v>
      </c>
      <c r="E1164" s="38" t="s">
        <v>2351</v>
      </c>
      <c r="F1164" s="38" t="str">
        <f>_xlfn.XLOOKUP(Tabla20[[#This Row],[cedula]],TMODELO[Numero Documento],TMODELO[Empleado])</f>
        <v>ESTEBAN DE JESUS COMPRES ANDUJAR</v>
      </c>
      <c r="G1164" s="38" t="str">
        <f>_xlfn.XLOOKUP(Tabla20[[#This Row],[cedula]],TMODELO[Numero Documento],TMODELO[Cargo])</f>
        <v>VIGILANTE</v>
      </c>
      <c r="H1164" s="38" t="str">
        <f>_xlfn.XLOOKUP(Tabla20[[#This Row],[cedula]],TMODELO[Numero Documento],TMODELO[Lugar Funciones])</f>
        <v>DIRECCION GENERAL DE MUSEOS</v>
      </c>
      <c r="I1164" s="45" t="str">
        <f>_xlfn.XLOOKUP(Tabla20[[#This Row],[cedula]],TCARRERA[CEDULA],TCARRERA[CATEGORIA DEL SERVIDOR],"")</f>
        <v/>
      </c>
      <c r="J1164" s="45" t="str">
        <f>Tabla20[[#This Row],[TIPO]]</f>
        <v>FIJO</v>
      </c>
      <c r="K11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4" s="24" t="str">
        <f>IF(Tabla20[[#This Row],[CARRERA]]="CARRERA ADMINISTRATIVA",Tabla20[[#This Row],[CARRERA]],Tabla20[[#This Row],[STATUS]])</f>
        <v>ESTATUTO SIMPLIFICADO</v>
      </c>
      <c r="M1164" s="34" t="str">
        <f>IF(Tabla20[[#This Row],[TIPO]]="Temporales",_xlfn.XLOOKUP(Tabla20[[#This Row],[NOMBRE Y APELLIDO]],TFECHAS[NOMBRE Y APELLIDO],TFECHAS[DESDE]),"")</f>
        <v/>
      </c>
      <c r="N1164" s="34" t="str">
        <f>IF(Tabla20[[#This Row],[TIPO]]="Temporales",_xlfn.XLOOKUP(Tabla20[[#This Row],[NOMBRE Y APELLIDO]],TFECHAS[NOMBRE Y APELLIDO],TFECHAS[HASTA]),"")</f>
        <v/>
      </c>
      <c r="O1164" s="39">
        <f>_xlfn.XLOOKUP(Tabla20[[#This Row],[COD]],TMES[COD],TMES[sbruto])</f>
        <v>11000</v>
      </c>
      <c r="P1164" s="40">
        <f>_xlfn.XLOOKUP(Tabla20[[#This Row],[COD]],TMES[COD],TMES[ISR])</f>
        <v>0</v>
      </c>
      <c r="Q1164" s="40">
        <f>_xlfn.XLOOKUP(Tabla20[[#This Row],[COD]],TMES[COD],TMES[SFS])</f>
        <v>334.4</v>
      </c>
      <c r="R1164" s="40">
        <f>_xlfn.XLOOKUP(Tabla20[[#This Row],[COD]],TMES[COD],TMES[AFP])</f>
        <v>315.7</v>
      </c>
      <c r="S1164" s="40">
        <f>Tabla20[[#This Row],[sbruto]]-SUM(Tabla20[[#This Row],[ISR]:[AFP]])-Tabla20[[#This Row],[sneto]]</f>
        <v>25</v>
      </c>
      <c r="T1164" s="40">
        <f>_xlfn.XLOOKUP(Tabla20[[#This Row],[COD]],TMES[COD],TMES[sneto])</f>
        <v>10324.9</v>
      </c>
      <c r="U1164" s="28" t="str">
        <f>_xlfn.XLOOKUP(Tabla20[[#This Row],[cedula]],Tabla11[Numero Documento],Tabla11[GEN])</f>
        <v>M</v>
      </c>
      <c r="V1164" s="29" t="str">
        <f>_xlfn.XLOOKUP(Tabla20[[#This Row],[cedula]],TMODELO[Numero Documento],TMODELO[Lugar Funciones Codigo])</f>
        <v>01.83.03.04</v>
      </c>
    </row>
    <row r="1165" spans="1:22" hidden="1">
      <c r="A1165" s="38" t="s">
        <v>3052</v>
      </c>
      <c r="B1165" s="38" t="s">
        <v>11</v>
      </c>
      <c r="C1165" s="38" t="s">
        <v>3091</v>
      </c>
      <c r="D1165" s="38" t="str">
        <f>Tabla20[[#This Row],[cedula]]&amp;Tabla20[[#This Row],[ctapresup]]</f>
        <v>001189290092.1.1.1.01</v>
      </c>
      <c r="E1165" s="38" t="s">
        <v>2390</v>
      </c>
      <c r="F1165" s="38" t="str">
        <f>_xlfn.XLOOKUP(Tabla20[[#This Row],[cedula]],TMODELO[Numero Documento],TMODELO[Empleado])</f>
        <v>JOHANNA ESTEFANY SUERO</v>
      </c>
      <c r="G1165" s="38" t="str">
        <f>_xlfn.XLOOKUP(Tabla20[[#This Row],[cedula]],TMODELO[Numero Documento],TMODELO[Cargo])</f>
        <v>VIGILANTE DE SALA</v>
      </c>
      <c r="H1165" s="38" t="str">
        <f>_xlfn.XLOOKUP(Tabla20[[#This Row],[cedula]],TMODELO[Numero Documento],TMODELO[Lugar Funciones])</f>
        <v>DIRECCION GENERAL DE MUSEOS</v>
      </c>
      <c r="I1165" s="45" t="str">
        <f>_xlfn.XLOOKUP(Tabla20[[#This Row],[cedula]],TCARRERA[CEDULA],TCARRERA[CATEGORIA DEL SERVIDOR],"")</f>
        <v/>
      </c>
      <c r="J1165" s="45" t="str">
        <f>Tabla20[[#This Row],[TIPO]]</f>
        <v>FIJO</v>
      </c>
      <c r="K116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65" s="24" t="str">
        <f>IF(Tabla20[[#This Row],[CARRERA]]="CARRERA ADMINISTRATIVA",Tabla20[[#This Row],[CARRERA]],Tabla20[[#This Row],[STATUS]])</f>
        <v>FIJO</v>
      </c>
      <c r="M1165" s="35" t="str">
        <f>IF(Tabla20[[#This Row],[TIPO]]="Temporales",_xlfn.XLOOKUP(Tabla20[[#This Row],[NOMBRE Y APELLIDO]],TFECHAS[NOMBRE Y APELLIDO],TFECHAS[DESDE]),"")</f>
        <v/>
      </c>
      <c r="N1165" s="35" t="str">
        <f>IF(Tabla20[[#This Row],[TIPO]]="Temporales",_xlfn.XLOOKUP(Tabla20[[#This Row],[NOMBRE Y APELLIDO]],TFECHAS[NOMBRE Y APELLIDO],TFECHAS[HASTA]),"")</f>
        <v/>
      </c>
      <c r="O1165" s="39">
        <f>_xlfn.XLOOKUP(Tabla20[[#This Row],[COD]],TMES[COD],TMES[sbruto])</f>
        <v>11000</v>
      </c>
      <c r="P1165" s="42">
        <f>_xlfn.XLOOKUP(Tabla20[[#This Row],[COD]],TMES[COD],TMES[ISR])</f>
        <v>0</v>
      </c>
      <c r="Q1165" s="40">
        <f>_xlfn.XLOOKUP(Tabla20[[#This Row],[COD]],TMES[COD],TMES[SFS])</f>
        <v>334.4</v>
      </c>
      <c r="R1165" s="40">
        <f>_xlfn.XLOOKUP(Tabla20[[#This Row],[COD]],TMES[COD],TMES[AFP])</f>
        <v>315.7</v>
      </c>
      <c r="S1165" s="40">
        <f>Tabla20[[#This Row],[sbruto]]-SUM(Tabla20[[#This Row],[ISR]:[AFP]])-Tabla20[[#This Row],[sneto]]</f>
        <v>8195.2000000000007</v>
      </c>
      <c r="T1165" s="40">
        <f>_xlfn.XLOOKUP(Tabla20[[#This Row],[COD]],TMES[COD],TMES[sneto])</f>
        <v>2154.6999999999998</v>
      </c>
      <c r="U1165" s="28" t="str">
        <f>_xlfn.XLOOKUP(Tabla20[[#This Row],[cedula]],Tabla11[Numero Documento],Tabla11[GEN])</f>
        <v>F</v>
      </c>
      <c r="V1165" s="29" t="str">
        <f>_xlfn.XLOOKUP(Tabla20[[#This Row],[cedula]],TMODELO[Numero Documento],TMODELO[Lugar Funciones Codigo])</f>
        <v>01.83.03.04</v>
      </c>
    </row>
    <row r="1166" spans="1:22" hidden="1">
      <c r="A1166" s="38" t="s">
        <v>3052</v>
      </c>
      <c r="B1166" s="38" t="s">
        <v>11</v>
      </c>
      <c r="C1166" s="38" t="s">
        <v>3091</v>
      </c>
      <c r="D1166" s="38" t="str">
        <f>Tabla20[[#This Row],[cedula]]&amp;Tabla20[[#This Row],[ctapresup]]</f>
        <v>031038908712.1.1.1.01</v>
      </c>
      <c r="E1166" s="38" t="s">
        <v>2402</v>
      </c>
      <c r="F1166" s="38" t="str">
        <f>_xlfn.XLOOKUP(Tabla20[[#This Row],[cedula]],TMODELO[Numero Documento],TMODELO[Empleado])</f>
        <v>JOSE LUIS BAEZ RODRIGUEZ</v>
      </c>
      <c r="G1166" s="38" t="str">
        <f>_xlfn.XLOOKUP(Tabla20[[#This Row],[cedula]],TMODELO[Numero Documento],TMODELO[Cargo])</f>
        <v>AUXILIAR MANTENIMIENTO</v>
      </c>
      <c r="H1166" s="38" t="str">
        <f>_xlfn.XLOOKUP(Tabla20[[#This Row],[cedula]],TMODELO[Numero Documento],TMODELO[Lugar Funciones])</f>
        <v>DIRECCION GENERAL DE MUSEOS</v>
      </c>
      <c r="I1166" s="45" t="str">
        <f>_xlfn.XLOOKUP(Tabla20[[#This Row],[cedula]],TCARRERA[CEDULA],TCARRERA[CATEGORIA DEL SERVIDOR],"")</f>
        <v/>
      </c>
      <c r="J1166" s="45" t="str">
        <f>Tabla20[[#This Row],[TIPO]]</f>
        <v>FIJO</v>
      </c>
      <c r="K116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6" s="24" t="str">
        <f>IF(Tabla20[[#This Row],[CARRERA]]="CARRERA ADMINISTRATIVA",Tabla20[[#This Row],[CARRERA]],Tabla20[[#This Row],[STATUS]])</f>
        <v>ESTATUTO SIMPLIFICADO</v>
      </c>
      <c r="M1166" s="35" t="str">
        <f>IF(Tabla20[[#This Row],[TIPO]]="Temporales",_xlfn.XLOOKUP(Tabla20[[#This Row],[NOMBRE Y APELLIDO]],TFECHAS[NOMBRE Y APELLIDO],TFECHAS[DESDE]),"")</f>
        <v/>
      </c>
      <c r="N1166" s="35" t="str">
        <f>IF(Tabla20[[#This Row],[TIPO]]="Temporales",_xlfn.XLOOKUP(Tabla20[[#This Row],[NOMBRE Y APELLIDO]],TFECHAS[NOMBRE Y APELLIDO],TFECHAS[HASTA]),"")</f>
        <v/>
      </c>
      <c r="O1166" s="39">
        <f>_xlfn.XLOOKUP(Tabla20[[#This Row],[COD]],TMES[COD],TMES[sbruto])</f>
        <v>11000</v>
      </c>
      <c r="P1166" s="42">
        <f>_xlfn.XLOOKUP(Tabla20[[#This Row],[COD]],TMES[COD],TMES[ISR])</f>
        <v>0</v>
      </c>
      <c r="Q1166" s="40">
        <f>_xlfn.XLOOKUP(Tabla20[[#This Row],[COD]],TMES[COD],TMES[SFS])</f>
        <v>334.4</v>
      </c>
      <c r="R1166" s="40">
        <f>_xlfn.XLOOKUP(Tabla20[[#This Row],[COD]],TMES[COD],TMES[AFP])</f>
        <v>315.7</v>
      </c>
      <c r="S1166" s="40">
        <f>Tabla20[[#This Row],[sbruto]]-SUM(Tabla20[[#This Row],[ISR]:[AFP]])-Tabla20[[#This Row],[sneto]]</f>
        <v>25</v>
      </c>
      <c r="T1166" s="40">
        <f>_xlfn.XLOOKUP(Tabla20[[#This Row],[COD]],TMES[COD],TMES[sneto])</f>
        <v>10324.9</v>
      </c>
      <c r="U1166" s="28" t="str">
        <f>_xlfn.XLOOKUP(Tabla20[[#This Row],[cedula]],Tabla11[Numero Documento],Tabla11[GEN])</f>
        <v>M</v>
      </c>
      <c r="V1166" s="29" t="str">
        <f>_xlfn.XLOOKUP(Tabla20[[#This Row],[cedula]],TMODELO[Numero Documento],TMODELO[Lugar Funciones Codigo])</f>
        <v>01.83.03.04</v>
      </c>
    </row>
    <row r="1167" spans="1:22" hidden="1">
      <c r="A1167" s="38" t="s">
        <v>3052</v>
      </c>
      <c r="B1167" s="38" t="s">
        <v>11</v>
      </c>
      <c r="C1167" s="38" t="s">
        <v>3091</v>
      </c>
      <c r="D1167" s="38" t="str">
        <f>Tabla20[[#This Row],[cedula]]&amp;Tabla20[[#This Row],[ctapresup]]</f>
        <v>037004599482.1.1.1.01</v>
      </c>
      <c r="E1167" s="38" t="s">
        <v>2411</v>
      </c>
      <c r="F1167" s="38" t="str">
        <f>_xlfn.XLOOKUP(Tabla20[[#This Row],[cedula]],TMODELO[Numero Documento],TMODELO[Empleado])</f>
        <v>JOSEFINA RIVAS MARTINEZ</v>
      </c>
      <c r="G1167" s="38" t="str">
        <f>_xlfn.XLOOKUP(Tabla20[[#This Row],[cedula]],TMODELO[Numero Documento],TMODELO[Cargo])</f>
        <v>VIGILANTE DE SALA</v>
      </c>
      <c r="H1167" s="38" t="str">
        <f>_xlfn.XLOOKUP(Tabla20[[#This Row],[cedula]],TMODELO[Numero Documento],TMODELO[Lugar Funciones])</f>
        <v>DIRECCION GENERAL DE MUSEOS</v>
      </c>
      <c r="I1167" s="45" t="str">
        <f>_xlfn.XLOOKUP(Tabla20[[#This Row],[cedula]],TCARRERA[CEDULA],TCARRERA[CATEGORIA DEL SERVIDOR],"")</f>
        <v/>
      </c>
      <c r="J1167" s="45" t="str">
        <f>Tabla20[[#This Row],[TIPO]]</f>
        <v>FIJO</v>
      </c>
      <c r="K116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67" s="24" t="str">
        <f>IF(Tabla20[[#This Row],[CARRERA]]="CARRERA ADMINISTRATIVA",Tabla20[[#This Row],[CARRERA]],Tabla20[[#This Row],[STATUS]])</f>
        <v>FIJO</v>
      </c>
      <c r="M1167" s="35" t="str">
        <f>IF(Tabla20[[#This Row],[TIPO]]="Temporales",_xlfn.XLOOKUP(Tabla20[[#This Row],[NOMBRE Y APELLIDO]],TFECHAS[NOMBRE Y APELLIDO],TFECHAS[DESDE]),"")</f>
        <v/>
      </c>
      <c r="N1167" s="35" t="str">
        <f>IF(Tabla20[[#This Row],[TIPO]]="Temporales",_xlfn.XLOOKUP(Tabla20[[#This Row],[NOMBRE Y APELLIDO]],TFECHAS[NOMBRE Y APELLIDO],TFECHAS[HASTA]),"")</f>
        <v/>
      </c>
      <c r="O1167" s="39">
        <f>_xlfn.XLOOKUP(Tabla20[[#This Row],[COD]],TMES[COD],TMES[sbruto])</f>
        <v>11000</v>
      </c>
      <c r="P1167" s="42">
        <f>_xlfn.XLOOKUP(Tabla20[[#This Row],[COD]],TMES[COD],TMES[ISR])</f>
        <v>0</v>
      </c>
      <c r="Q1167" s="40">
        <f>_xlfn.XLOOKUP(Tabla20[[#This Row],[COD]],TMES[COD],TMES[SFS])</f>
        <v>334.4</v>
      </c>
      <c r="R1167" s="40">
        <f>_xlfn.XLOOKUP(Tabla20[[#This Row],[COD]],TMES[COD],TMES[AFP])</f>
        <v>315.7</v>
      </c>
      <c r="S1167" s="40">
        <f>Tabla20[[#This Row],[sbruto]]-SUM(Tabla20[[#This Row],[ISR]:[AFP]])-Tabla20[[#This Row],[sneto]]</f>
        <v>25</v>
      </c>
      <c r="T1167" s="40">
        <f>_xlfn.XLOOKUP(Tabla20[[#This Row],[COD]],TMES[COD],TMES[sneto])</f>
        <v>10324.9</v>
      </c>
      <c r="U1167" s="28" t="str">
        <f>_xlfn.XLOOKUP(Tabla20[[#This Row],[cedula]],Tabla11[Numero Documento],Tabla11[GEN])</f>
        <v>F</v>
      </c>
      <c r="V1167" s="29" t="str">
        <f>_xlfn.XLOOKUP(Tabla20[[#This Row],[cedula]],TMODELO[Numero Documento],TMODELO[Lugar Funciones Codigo])</f>
        <v>01.83.03.04</v>
      </c>
    </row>
    <row r="1168" spans="1:22" hidden="1">
      <c r="A1168" s="38" t="s">
        <v>3052</v>
      </c>
      <c r="B1168" s="38" t="s">
        <v>11</v>
      </c>
      <c r="C1168" s="38" t="s">
        <v>3091</v>
      </c>
      <c r="D1168" s="38" t="str">
        <f>Tabla20[[#This Row],[cedula]]&amp;Tabla20[[#This Row],[ctapresup]]</f>
        <v>035001879622.1.1.1.01</v>
      </c>
      <c r="E1168" s="38" t="s">
        <v>2417</v>
      </c>
      <c r="F1168" s="38" t="str">
        <f>_xlfn.XLOOKUP(Tabla20[[#This Row],[cedula]],TMODELO[Numero Documento],TMODELO[Empleado])</f>
        <v>JUAN EVANGELISTA ALMONTE COLLADO</v>
      </c>
      <c r="G1168" s="38" t="str">
        <f>_xlfn.XLOOKUP(Tabla20[[#This Row],[cedula]],TMODELO[Numero Documento],TMODELO[Cargo])</f>
        <v>JARDINERO (A)</v>
      </c>
      <c r="H1168" s="38" t="str">
        <f>_xlfn.XLOOKUP(Tabla20[[#This Row],[cedula]],TMODELO[Numero Documento],TMODELO[Lugar Funciones])</f>
        <v>DIRECCION GENERAL DE MUSEOS</v>
      </c>
      <c r="I1168" s="45" t="str">
        <f>_xlfn.XLOOKUP(Tabla20[[#This Row],[cedula]],TCARRERA[CEDULA],TCARRERA[CATEGORIA DEL SERVIDOR],"")</f>
        <v/>
      </c>
      <c r="J1168" s="45" t="str">
        <f>Tabla20[[#This Row],[TIPO]]</f>
        <v>FIJO</v>
      </c>
      <c r="K116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8" s="24" t="str">
        <f>IF(Tabla20[[#This Row],[CARRERA]]="CARRERA ADMINISTRATIVA",Tabla20[[#This Row],[CARRERA]],Tabla20[[#This Row],[STATUS]])</f>
        <v>ESTATUTO SIMPLIFICADO</v>
      </c>
      <c r="M1168" s="35" t="str">
        <f>IF(Tabla20[[#This Row],[TIPO]]="Temporales",_xlfn.XLOOKUP(Tabla20[[#This Row],[NOMBRE Y APELLIDO]],TFECHAS[NOMBRE Y APELLIDO],TFECHAS[DESDE]),"")</f>
        <v/>
      </c>
      <c r="N1168" s="35" t="str">
        <f>IF(Tabla20[[#This Row],[TIPO]]="Temporales",_xlfn.XLOOKUP(Tabla20[[#This Row],[NOMBRE Y APELLIDO]],TFECHAS[NOMBRE Y APELLIDO],TFECHAS[HASTA]),"")</f>
        <v/>
      </c>
      <c r="O1168" s="39">
        <f>_xlfn.XLOOKUP(Tabla20[[#This Row],[COD]],TMES[COD],TMES[sbruto])</f>
        <v>11000</v>
      </c>
      <c r="P1168" s="42">
        <f>_xlfn.XLOOKUP(Tabla20[[#This Row],[COD]],TMES[COD],TMES[ISR])</f>
        <v>0</v>
      </c>
      <c r="Q1168" s="40">
        <f>_xlfn.XLOOKUP(Tabla20[[#This Row],[COD]],TMES[COD],TMES[SFS])</f>
        <v>334.4</v>
      </c>
      <c r="R1168" s="40">
        <f>_xlfn.XLOOKUP(Tabla20[[#This Row],[COD]],TMES[COD],TMES[AFP])</f>
        <v>315.7</v>
      </c>
      <c r="S1168" s="40">
        <f>Tabla20[[#This Row],[sbruto]]-SUM(Tabla20[[#This Row],[ISR]:[AFP]])-Tabla20[[#This Row],[sneto]]</f>
        <v>25</v>
      </c>
      <c r="T1168" s="40">
        <f>_xlfn.XLOOKUP(Tabla20[[#This Row],[COD]],TMES[COD],TMES[sneto])</f>
        <v>10324.9</v>
      </c>
      <c r="U1168" s="28" t="str">
        <f>_xlfn.XLOOKUP(Tabla20[[#This Row],[cedula]],Tabla11[Numero Documento],Tabla11[GEN])</f>
        <v>M</v>
      </c>
      <c r="V1168" s="29" t="str">
        <f>_xlfn.XLOOKUP(Tabla20[[#This Row],[cedula]],TMODELO[Numero Documento],TMODELO[Lugar Funciones Codigo])</f>
        <v>01.83.03.04</v>
      </c>
    </row>
    <row r="1169" spans="1:22" hidden="1">
      <c r="A1169" s="38" t="s">
        <v>3052</v>
      </c>
      <c r="B1169" s="38" t="s">
        <v>11</v>
      </c>
      <c r="C1169" s="38" t="s">
        <v>3091</v>
      </c>
      <c r="D1169" s="38" t="str">
        <f>Tabla20[[#This Row],[cedula]]&amp;Tabla20[[#This Row],[ctapresup]]</f>
        <v>001060397462.1.1.1.01</v>
      </c>
      <c r="E1169" s="38" t="s">
        <v>1444</v>
      </c>
      <c r="F1169" s="38" t="str">
        <f>_xlfn.XLOOKUP(Tabla20[[#This Row],[cedula]],TMODELO[Numero Documento],TMODELO[Empleado])</f>
        <v>JUAN FRANCISCO GIL CAMPUSANO</v>
      </c>
      <c r="G1169" s="38" t="str">
        <f>_xlfn.XLOOKUP(Tabla20[[#This Row],[cedula]],TMODELO[Numero Documento],TMODELO[Cargo])</f>
        <v>VIGILANTE</v>
      </c>
      <c r="H1169" s="38" t="str">
        <f>_xlfn.XLOOKUP(Tabla20[[#This Row],[cedula]],TMODELO[Numero Documento],TMODELO[Lugar Funciones])</f>
        <v>DIRECCION GENERAL DE MUSEOS</v>
      </c>
      <c r="I1169" s="45" t="str">
        <f>_xlfn.XLOOKUP(Tabla20[[#This Row],[cedula]],TCARRERA[CEDULA],TCARRERA[CATEGORIA DEL SERVIDOR],"")</f>
        <v>CARRERA ADMINISTRATIVA</v>
      </c>
      <c r="J1169" s="45" t="str">
        <f>Tabla20[[#This Row],[TIPO]]</f>
        <v>FIJO</v>
      </c>
      <c r="K116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9" s="24" t="str">
        <f>IF(Tabla20[[#This Row],[CARRERA]]="CARRERA ADMINISTRATIVA",Tabla20[[#This Row],[CARRERA]],Tabla20[[#This Row],[STATUS]])</f>
        <v>CARRERA ADMINISTRATIVA</v>
      </c>
      <c r="M1169" s="35" t="str">
        <f>IF(Tabla20[[#This Row],[TIPO]]="Temporales",_xlfn.XLOOKUP(Tabla20[[#This Row],[NOMBRE Y APELLIDO]],TFECHAS[NOMBRE Y APELLIDO],TFECHAS[DESDE]),"")</f>
        <v/>
      </c>
      <c r="N1169" s="35" t="str">
        <f>IF(Tabla20[[#This Row],[TIPO]]="Temporales",_xlfn.XLOOKUP(Tabla20[[#This Row],[NOMBRE Y APELLIDO]],TFECHAS[NOMBRE Y APELLIDO],TFECHAS[HASTA]),"")</f>
        <v/>
      </c>
      <c r="O1169" s="39">
        <f>_xlfn.XLOOKUP(Tabla20[[#This Row],[COD]],TMES[COD],TMES[sbruto])</f>
        <v>11000</v>
      </c>
      <c r="P1169" s="40">
        <f>_xlfn.XLOOKUP(Tabla20[[#This Row],[COD]],TMES[COD],TMES[ISR])</f>
        <v>0</v>
      </c>
      <c r="Q1169" s="42">
        <f>_xlfn.XLOOKUP(Tabla20[[#This Row],[COD]],TMES[COD],TMES[SFS])</f>
        <v>334.4</v>
      </c>
      <c r="R1169" s="42">
        <f>_xlfn.XLOOKUP(Tabla20[[#This Row],[COD]],TMES[COD],TMES[AFP])</f>
        <v>315.7</v>
      </c>
      <c r="S1169" s="40">
        <f>Tabla20[[#This Row],[sbruto]]-SUM(Tabla20[[#This Row],[ISR]:[AFP]])-Tabla20[[#This Row],[sneto]]</f>
        <v>1587.4499999999989</v>
      </c>
      <c r="T1169" s="42">
        <f>_xlfn.XLOOKUP(Tabla20[[#This Row],[COD]],TMES[COD],TMES[sneto])</f>
        <v>8762.4500000000007</v>
      </c>
      <c r="U1169" s="28" t="str">
        <f>_xlfn.XLOOKUP(Tabla20[[#This Row],[cedula]],Tabla11[Numero Documento],Tabla11[GEN])</f>
        <v>M</v>
      </c>
      <c r="V1169" s="29" t="str">
        <f>_xlfn.XLOOKUP(Tabla20[[#This Row],[cedula]],TMODELO[Numero Documento],TMODELO[Lugar Funciones Codigo])</f>
        <v>01.83.03.04</v>
      </c>
    </row>
    <row r="1170" spans="1:22" hidden="1">
      <c r="A1170" s="38" t="s">
        <v>3052</v>
      </c>
      <c r="B1170" s="38" t="s">
        <v>11</v>
      </c>
      <c r="C1170" s="38" t="s">
        <v>3091</v>
      </c>
      <c r="D1170" s="38" t="str">
        <f>Tabla20[[#This Row],[cedula]]&amp;Tabla20[[#This Row],[ctapresup]]</f>
        <v>001075907622.1.1.1.01</v>
      </c>
      <c r="E1170" s="38" t="s">
        <v>2425</v>
      </c>
      <c r="F1170" s="38" t="str">
        <f>_xlfn.XLOOKUP(Tabla20[[#This Row],[cedula]],TMODELO[Numero Documento],TMODELO[Empleado])</f>
        <v>JULIO GUZMAN PAYANO</v>
      </c>
      <c r="G1170" s="38" t="str">
        <f>_xlfn.XLOOKUP(Tabla20[[#This Row],[cedula]],TMODELO[Numero Documento],TMODELO[Cargo])</f>
        <v>SERENO</v>
      </c>
      <c r="H1170" s="38" t="str">
        <f>_xlfn.XLOOKUP(Tabla20[[#This Row],[cedula]],TMODELO[Numero Documento],TMODELO[Lugar Funciones])</f>
        <v>DIRECCION GENERAL DE MUSEOS</v>
      </c>
      <c r="I1170" s="45" t="str">
        <f>_xlfn.XLOOKUP(Tabla20[[#This Row],[cedula]],TCARRERA[CEDULA],TCARRERA[CATEGORIA DEL SERVIDOR],"")</f>
        <v/>
      </c>
      <c r="J1170" s="45" t="str">
        <f>Tabla20[[#This Row],[TIPO]]</f>
        <v>FIJO</v>
      </c>
      <c r="K117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70" s="24" t="str">
        <f>IF(Tabla20[[#This Row],[CARRERA]]="CARRERA ADMINISTRATIVA",Tabla20[[#This Row],[CARRERA]],Tabla20[[#This Row],[STATUS]])</f>
        <v>FIJO</v>
      </c>
      <c r="M1170" s="35" t="str">
        <f>IF(Tabla20[[#This Row],[TIPO]]="Temporales",_xlfn.XLOOKUP(Tabla20[[#This Row],[NOMBRE Y APELLIDO]],TFECHAS[NOMBRE Y APELLIDO],TFECHAS[DESDE]),"")</f>
        <v/>
      </c>
      <c r="N1170" s="35" t="str">
        <f>IF(Tabla20[[#This Row],[TIPO]]="Temporales",_xlfn.XLOOKUP(Tabla20[[#This Row],[NOMBRE Y APELLIDO]],TFECHAS[NOMBRE Y APELLIDO],TFECHAS[HASTA]),"")</f>
        <v/>
      </c>
      <c r="O1170" s="39">
        <f>_xlfn.XLOOKUP(Tabla20[[#This Row],[COD]],TMES[COD],TMES[sbruto])</f>
        <v>11000</v>
      </c>
      <c r="P1170" s="42">
        <f>_xlfn.XLOOKUP(Tabla20[[#This Row],[COD]],TMES[COD],TMES[ISR])</f>
        <v>0</v>
      </c>
      <c r="Q1170" s="40">
        <f>_xlfn.XLOOKUP(Tabla20[[#This Row],[COD]],TMES[COD],TMES[SFS])</f>
        <v>334.4</v>
      </c>
      <c r="R1170" s="40">
        <f>_xlfn.XLOOKUP(Tabla20[[#This Row],[COD]],TMES[COD],TMES[AFP])</f>
        <v>315.7</v>
      </c>
      <c r="S1170" s="40">
        <f>Tabla20[[#This Row],[sbruto]]-SUM(Tabla20[[#This Row],[ISR]:[AFP]])-Tabla20[[#This Row],[sneto]]</f>
        <v>75</v>
      </c>
      <c r="T1170" s="40">
        <f>_xlfn.XLOOKUP(Tabla20[[#This Row],[COD]],TMES[COD],TMES[sneto])</f>
        <v>10274.9</v>
      </c>
      <c r="U1170" s="28" t="str">
        <f>_xlfn.XLOOKUP(Tabla20[[#This Row],[cedula]],Tabla11[Numero Documento],Tabla11[GEN])</f>
        <v>M</v>
      </c>
      <c r="V1170" s="29" t="str">
        <f>_xlfn.XLOOKUP(Tabla20[[#This Row],[cedula]],TMODELO[Numero Documento],TMODELO[Lugar Funciones Codigo])</f>
        <v>01.83.03.04</v>
      </c>
    </row>
    <row r="1171" spans="1:22" hidden="1">
      <c r="A1171" s="38" t="s">
        <v>3052</v>
      </c>
      <c r="B1171" s="38" t="s">
        <v>11</v>
      </c>
      <c r="C1171" s="38" t="s">
        <v>3091</v>
      </c>
      <c r="D1171" s="38" t="str">
        <f>Tabla20[[#This Row],[cedula]]&amp;Tabla20[[#This Row],[ctapresup]]</f>
        <v>001094407762.1.1.1.01</v>
      </c>
      <c r="E1171" s="38" t="s">
        <v>2429</v>
      </c>
      <c r="F1171" s="38" t="str">
        <f>_xlfn.XLOOKUP(Tabla20[[#This Row],[cedula]],TMODELO[Numero Documento],TMODELO[Empleado])</f>
        <v>LEONARDO SANTANA VENTURA</v>
      </c>
      <c r="G1171" s="38" t="str">
        <f>_xlfn.XLOOKUP(Tabla20[[#This Row],[cedula]],TMODELO[Numero Documento],TMODELO[Cargo])</f>
        <v>PARQUEADOR</v>
      </c>
      <c r="H1171" s="38" t="str">
        <f>_xlfn.XLOOKUP(Tabla20[[#This Row],[cedula]],TMODELO[Numero Documento],TMODELO[Lugar Funciones])</f>
        <v>DIRECCION GENERAL DE MUSEOS</v>
      </c>
      <c r="I1171" s="45" t="str">
        <f>_xlfn.XLOOKUP(Tabla20[[#This Row],[cedula]],TCARRERA[CEDULA],TCARRERA[CATEGORIA DEL SERVIDOR],"")</f>
        <v/>
      </c>
      <c r="J1171" s="45" t="str">
        <f>Tabla20[[#This Row],[TIPO]]</f>
        <v>FIJO</v>
      </c>
      <c r="K117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1" s="24" t="str">
        <f>IF(Tabla20[[#This Row],[CARRERA]]="CARRERA ADMINISTRATIVA",Tabla20[[#This Row],[CARRERA]],Tabla20[[#This Row],[STATUS]])</f>
        <v>ESTATUTO SIMPLIFICADO</v>
      </c>
      <c r="M1171" s="35" t="str">
        <f>IF(Tabla20[[#This Row],[TIPO]]="Temporales",_xlfn.XLOOKUP(Tabla20[[#This Row],[NOMBRE Y APELLIDO]],TFECHAS[NOMBRE Y APELLIDO],TFECHAS[DESDE]),"")</f>
        <v/>
      </c>
      <c r="N1171" s="35" t="str">
        <f>IF(Tabla20[[#This Row],[TIPO]]="Temporales",_xlfn.XLOOKUP(Tabla20[[#This Row],[NOMBRE Y APELLIDO]],TFECHAS[NOMBRE Y APELLIDO],TFECHAS[HASTA]),"")</f>
        <v/>
      </c>
      <c r="O1171" s="39">
        <f>_xlfn.XLOOKUP(Tabla20[[#This Row],[COD]],TMES[COD],TMES[sbruto])</f>
        <v>11000</v>
      </c>
      <c r="P1171" s="44">
        <f>_xlfn.XLOOKUP(Tabla20[[#This Row],[COD]],TMES[COD],TMES[ISR])</f>
        <v>0</v>
      </c>
      <c r="Q1171" s="40">
        <f>_xlfn.XLOOKUP(Tabla20[[#This Row],[COD]],TMES[COD],TMES[SFS])</f>
        <v>334.4</v>
      </c>
      <c r="R1171" s="40">
        <f>_xlfn.XLOOKUP(Tabla20[[#This Row],[COD]],TMES[COD],TMES[AFP])</f>
        <v>315.7</v>
      </c>
      <c r="S1171" s="40">
        <f>Tabla20[[#This Row],[sbruto]]-SUM(Tabla20[[#This Row],[ISR]:[AFP]])-Tabla20[[#This Row],[sneto]]</f>
        <v>25</v>
      </c>
      <c r="T1171" s="40">
        <f>_xlfn.XLOOKUP(Tabla20[[#This Row],[COD]],TMES[COD],TMES[sneto])</f>
        <v>10324.9</v>
      </c>
      <c r="U1171" s="28" t="str">
        <f>_xlfn.XLOOKUP(Tabla20[[#This Row],[cedula]],Tabla11[Numero Documento],Tabla11[GEN])</f>
        <v>M</v>
      </c>
      <c r="V1171" s="29" t="str">
        <f>_xlfn.XLOOKUP(Tabla20[[#This Row],[cedula]],TMODELO[Numero Documento],TMODELO[Lugar Funciones Codigo])</f>
        <v>01.83.03.04</v>
      </c>
    </row>
    <row r="1172" spans="1:22" hidden="1">
      <c r="A1172" s="38" t="s">
        <v>3052</v>
      </c>
      <c r="B1172" s="38" t="s">
        <v>11</v>
      </c>
      <c r="C1172" s="38" t="s">
        <v>3091</v>
      </c>
      <c r="D1172" s="38" t="str">
        <f>Tabla20[[#This Row],[cedula]]&amp;Tabla20[[#This Row],[ctapresup]]</f>
        <v>031038460062.1.1.1.01</v>
      </c>
      <c r="E1172" s="38" t="s">
        <v>2432</v>
      </c>
      <c r="F1172" s="38" t="str">
        <f>_xlfn.XLOOKUP(Tabla20[[#This Row],[cedula]],TMODELO[Numero Documento],TMODELO[Empleado])</f>
        <v>LISANDRO MIGUEL GOMEZ MARTE</v>
      </c>
      <c r="G1172" s="38" t="str">
        <f>_xlfn.XLOOKUP(Tabla20[[#This Row],[cedula]],TMODELO[Numero Documento],TMODELO[Cargo])</f>
        <v>JARDINERO (A)</v>
      </c>
      <c r="H1172" s="38" t="str">
        <f>_xlfn.XLOOKUP(Tabla20[[#This Row],[cedula]],TMODELO[Numero Documento],TMODELO[Lugar Funciones])</f>
        <v>DIRECCION GENERAL DE MUSEOS</v>
      </c>
      <c r="I1172" s="45" t="str">
        <f>_xlfn.XLOOKUP(Tabla20[[#This Row],[cedula]],TCARRERA[CEDULA],TCARRERA[CATEGORIA DEL SERVIDOR],"")</f>
        <v/>
      </c>
      <c r="J1172" s="45" t="str">
        <f>Tabla20[[#This Row],[TIPO]]</f>
        <v>FIJO</v>
      </c>
      <c r="K117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2" s="24" t="str">
        <f>IF(Tabla20[[#This Row],[CARRERA]]="CARRERA ADMINISTRATIVA",Tabla20[[#This Row],[CARRERA]],Tabla20[[#This Row],[STATUS]])</f>
        <v>ESTATUTO SIMPLIFICADO</v>
      </c>
      <c r="M1172" s="35" t="str">
        <f>IF(Tabla20[[#This Row],[TIPO]]="Temporales",_xlfn.XLOOKUP(Tabla20[[#This Row],[NOMBRE Y APELLIDO]],TFECHAS[NOMBRE Y APELLIDO],TFECHAS[DESDE]),"")</f>
        <v/>
      </c>
      <c r="N1172" s="35" t="str">
        <f>IF(Tabla20[[#This Row],[TIPO]]="Temporales",_xlfn.XLOOKUP(Tabla20[[#This Row],[NOMBRE Y APELLIDO]],TFECHAS[NOMBRE Y APELLIDO],TFECHAS[HASTA]),"")</f>
        <v/>
      </c>
      <c r="O1172" s="39">
        <f>_xlfn.XLOOKUP(Tabla20[[#This Row],[COD]],TMES[COD],TMES[sbruto])</f>
        <v>11000</v>
      </c>
      <c r="P1172" s="42">
        <f>_xlfn.XLOOKUP(Tabla20[[#This Row],[COD]],TMES[COD],TMES[ISR])</f>
        <v>0</v>
      </c>
      <c r="Q1172" s="40">
        <f>_xlfn.XLOOKUP(Tabla20[[#This Row],[COD]],TMES[COD],TMES[SFS])</f>
        <v>334.4</v>
      </c>
      <c r="R1172" s="40">
        <f>_xlfn.XLOOKUP(Tabla20[[#This Row],[COD]],TMES[COD],TMES[AFP])</f>
        <v>315.7</v>
      </c>
      <c r="S1172" s="40">
        <f>Tabla20[[#This Row],[sbruto]]-SUM(Tabla20[[#This Row],[ISR]:[AFP]])-Tabla20[[#This Row],[sneto]]</f>
        <v>25</v>
      </c>
      <c r="T1172" s="40">
        <f>_xlfn.XLOOKUP(Tabla20[[#This Row],[COD]],TMES[COD],TMES[sneto])</f>
        <v>10324.9</v>
      </c>
      <c r="U1172" s="28" t="str">
        <f>_xlfn.XLOOKUP(Tabla20[[#This Row],[cedula]],Tabla11[Numero Documento],Tabla11[GEN])</f>
        <v>M</v>
      </c>
      <c r="V1172" s="29" t="str">
        <f>_xlfn.XLOOKUP(Tabla20[[#This Row],[cedula]],TMODELO[Numero Documento],TMODELO[Lugar Funciones Codigo])</f>
        <v>01.83.03.04</v>
      </c>
    </row>
    <row r="1173" spans="1:22" hidden="1">
      <c r="A1173" s="38" t="s">
        <v>3052</v>
      </c>
      <c r="B1173" s="38" t="s">
        <v>11</v>
      </c>
      <c r="C1173" s="38" t="s">
        <v>3091</v>
      </c>
      <c r="D1173" s="38" t="str">
        <f>Tabla20[[#This Row],[cedula]]&amp;Tabla20[[#This Row],[ctapresup]]</f>
        <v>001054994382.1.1.1.01</v>
      </c>
      <c r="E1173" s="38" t="s">
        <v>1455</v>
      </c>
      <c r="F1173" s="38" t="str">
        <f>_xlfn.XLOOKUP(Tabla20[[#This Row],[cedula]],TMODELO[Numero Documento],TMODELO[Empleado])</f>
        <v>LUIS ALEXIS MEJIA ENCARNACION</v>
      </c>
      <c r="G1173" s="38" t="str">
        <f>_xlfn.XLOOKUP(Tabla20[[#This Row],[cedula]],TMODELO[Numero Documento],TMODELO[Cargo])</f>
        <v>PARQUEADOR</v>
      </c>
      <c r="H1173" s="38" t="str">
        <f>_xlfn.XLOOKUP(Tabla20[[#This Row],[cedula]],TMODELO[Numero Documento],TMODELO[Lugar Funciones])</f>
        <v>DIRECCION GENERAL DE MUSEOS</v>
      </c>
      <c r="I1173" s="45" t="str">
        <f>_xlfn.XLOOKUP(Tabla20[[#This Row],[cedula]],TCARRERA[CEDULA],TCARRERA[CATEGORIA DEL SERVIDOR],"")</f>
        <v>CARRERA ADMINISTRATIVA</v>
      </c>
      <c r="J1173" s="45" t="str">
        <f>Tabla20[[#This Row],[TIPO]]</f>
        <v>FIJO</v>
      </c>
      <c r="K117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3" s="24" t="str">
        <f>IF(Tabla20[[#This Row],[CARRERA]]="CARRERA ADMINISTRATIVA",Tabla20[[#This Row],[CARRERA]],Tabla20[[#This Row],[STATUS]])</f>
        <v>CARRERA ADMINISTRATIVA</v>
      </c>
      <c r="M1173" s="35" t="str">
        <f>IF(Tabla20[[#This Row],[TIPO]]="Temporales",_xlfn.XLOOKUP(Tabla20[[#This Row],[NOMBRE Y APELLIDO]],TFECHAS[NOMBRE Y APELLIDO],TFECHAS[DESDE]),"")</f>
        <v/>
      </c>
      <c r="N1173" s="35" t="str">
        <f>IF(Tabla20[[#This Row],[TIPO]]="Temporales",_xlfn.XLOOKUP(Tabla20[[#This Row],[NOMBRE Y APELLIDO]],TFECHAS[NOMBRE Y APELLIDO],TFECHAS[HASTA]),"")</f>
        <v/>
      </c>
      <c r="O1173" s="39">
        <f>_xlfn.XLOOKUP(Tabla20[[#This Row],[COD]],TMES[COD],TMES[sbruto])</f>
        <v>11000</v>
      </c>
      <c r="P1173" s="43">
        <f>_xlfn.XLOOKUP(Tabla20[[#This Row],[COD]],TMES[COD],TMES[ISR])</f>
        <v>0</v>
      </c>
      <c r="Q1173" s="40">
        <f>_xlfn.XLOOKUP(Tabla20[[#This Row],[COD]],TMES[COD],TMES[SFS])</f>
        <v>334.4</v>
      </c>
      <c r="R1173" s="40">
        <f>_xlfn.XLOOKUP(Tabla20[[#This Row],[COD]],TMES[COD],TMES[AFP])</f>
        <v>315.7</v>
      </c>
      <c r="S1173" s="40">
        <f>Tabla20[[#This Row],[sbruto]]-SUM(Tabla20[[#This Row],[ISR]:[AFP]])-Tabla20[[#This Row],[sneto]]</f>
        <v>1887.4499999999989</v>
      </c>
      <c r="T1173" s="40">
        <f>_xlfn.XLOOKUP(Tabla20[[#This Row],[COD]],TMES[COD],TMES[sneto])</f>
        <v>8462.4500000000007</v>
      </c>
      <c r="U1173" s="28" t="str">
        <f>_xlfn.XLOOKUP(Tabla20[[#This Row],[cedula]],Tabla11[Numero Documento],Tabla11[GEN])</f>
        <v>M</v>
      </c>
      <c r="V1173" s="29" t="str">
        <f>_xlfn.XLOOKUP(Tabla20[[#This Row],[cedula]],TMODELO[Numero Documento],TMODELO[Lugar Funciones Codigo])</f>
        <v>01.83.03.04</v>
      </c>
    </row>
    <row r="1174" spans="1:22" hidden="1">
      <c r="A1174" s="38" t="s">
        <v>3052</v>
      </c>
      <c r="B1174" s="38" t="s">
        <v>11</v>
      </c>
      <c r="C1174" s="38" t="s">
        <v>3091</v>
      </c>
      <c r="D1174" s="38" t="str">
        <f>Tabla20[[#This Row],[cedula]]&amp;Tabla20[[#This Row],[ctapresup]]</f>
        <v>001069629392.1.1.1.01</v>
      </c>
      <c r="E1174" s="38" t="s">
        <v>2439</v>
      </c>
      <c r="F1174" s="38" t="str">
        <f>_xlfn.XLOOKUP(Tabla20[[#This Row],[cedula]],TMODELO[Numero Documento],TMODELO[Empleado])</f>
        <v>LUIS HERNANDEZ MANON</v>
      </c>
      <c r="G1174" s="38" t="str">
        <f>_xlfn.XLOOKUP(Tabla20[[#This Row],[cedula]],TMODELO[Numero Documento],TMODELO[Cargo])</f>
        <v>VIGILANTE DE SALA</v>
      </c>
      <c r="H1174" s="38" t="str">
        <f>_xlfn.XLOOKUP(Tabla20[[#This Row],[cedula]],TMODELO[Numero Documento],TMODELO[Lugar Funciones])</f>
        <v>DIRECCION GENERAL DE MUSEOS</v>
      </c>
      <c r="I1174" s="45" t="str">
        <f>_xlfn.XLOOKUP(Tabla20[[#This Row],[cedula]],TCARRERA[CEDULA],TCARRERA[CATEGORIA DEL SERVIDOR],"")</f>
        <v/>
      </c>
      <c r="J1174" s="45" t="str">
        <f>Tabla20[[#This Row],[TIPO]]</f>
        <v>FIJO</v>
      </c>
      <c r="K117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74" s="24" t="str">
        <f>IF(Tabla20[[#This Row],[CARRERA]]="CARRERA ADMINISTRATIVA",Tabla20[[#This Row],[CARRERA]],Tabla20[[#This Row],[STATUS]])</f>
        <v>FIJO</v>
      </c>
      <c r="M1174" s="35" t="str">
        <f>IF(Tabla20[[#This Row],[TIPO]]="Temporales",_xlfn.XLOOKUP(Tabla20[[#This Row],[NOMBRE Y APELLIDO]],TFECHAS[NOMBRE Y APELLIDO],TFECHAS[DESDE]),"")</f>
        <v/>
      </c>
      <c r="N1174" s="35" t="str">
        <f>IF(Tabla20[[#This Row],[TIPO]]="Temporales",_xlfn.XLOOKUP(Tabla20[[#This Row],[NOMBRE Y APELLIDO]],TFECHAS[NOMBRE Y APELLIDO],TFECHAS[HASTA]),"")</f>
        <v/>
      </c>
      <c r="O1174" s="39">
        <f>_xlfn.XLOOKUP(Tabla20[[#This Row],[COD]],TMES[COD],TMES[sbruto])</f>
        <v>11000</v>
      </c>
      <c r="P1174" s="42">
        <f>_xlfn.XLOOKUP(Tabla20[[#This Row],[COD]],TMES[COD],TMES[ISR])</f>
        <v>0</v>
      </c>
      <c r="Q1174" s="40">
        <f>_xlfn.XLOOKUP(Tabla20[[#This Row],[COD]],TMES[COD],TMES[SFS])</f>
        <v>334.4</v>
      </c>
      <c r="R1174" s="40">
        <f>_xlfn.XLOOKUP(Tabla20[[#This Row],[COD]],TMES[COD],TMES[AFP])</f>
        <v>315.7</v>
      </c>
      <c r="S1174" s="40">
        <f>Tabla20[[#This Row],[sbruto]]-SUM(Tabla20[[#This Row],[ISR]:[AFP]])-Tabla20[[#This Row],[sneto]]</f>
        <v>25</v>
      </c>
      <c r="T1174" s="40">
        <f>_xlfn.XLOOKUP(Tabla20[[#This Row],[COD]],TMES[COD],TMES[sneto])</f>
        <v>10324.9</v>
      </c>
      <c r="U1174" s="28" t="str">
        <f>_xlfn.XLOOKUP(Tabla20[[#This Row],[cedula]],Tabla11[Numero Documento],Tabla11[GEN])</f>
        <v>M</v>
      </c>
      <c r="V1174" s="29" t="str">
        <f>_xlfn.XLOOKUP(Tabla20[[#This Row],[cedula]],TMODELO[Numero Documento],TMODELO[Lugar Funciones Codigo])</f>
        <v>01.83.03.04</v>
      </c>
    </row>
    <row r="1175" spans="1:22" hidden="1">
      <c r="A1175" s="38" t="s">
        <v>3052</v>
      </c>
      <c r="B1175" s="38" t="s">
        <v>11</v>
      </c>
      <c r="C1175" s="38" t="s">
        <v>3091</v>
      </c>
      <c r="D1175" s="38" t="str">
        <f>Tabla20[[#This Row],[cedula]]&amp;Tabla20[[#This Row],[ctapresup]]</f>
        <v>031040920302.1.1.1.01</v>
      </c>
      <c r="E1175" s="38" t="s">
        <v>2449</v>
      </c>
      <c r="F1175" s="38" t="str">
        <f>_xlfn.XLOOKUP(Tabla20[[#This Row],[cedula]],TMODELO[Numero Documento],TMODELO[Empleado])</f>
        <v>MARIA FRANCISCA PEREZ</v>
      </c>
      <c r="G1175" s="38" t="str">
        <f>_xlfn.XLOOKUP(Tabla20[[#This Row],[cedula]],TMODELO[Numero Documento],TMODELO[Cargo])</f>
        <v>CONSERJE</v>
      </c>
      <c r="H1175" s="38" t="str">
        <f>_xlfn.XLOOKUP(Tabla20[[#This Row],[cedula]],TMODELO[Numero Documento],TMODELO[Lugar Funciones])</f>
        <v>DIRECCION GENERAL DE MUSEOS</v>
      </c>
      <c r="I1175" s="45" t="str">
        <f>_xlfn.XLOOKUP(Tabla20[[#This Row],[cedula]],TCARRERA[CEDULA],TCARRERA[CATEGORIA DEL SERVIDOR],"")</f>
        <v/>
      </c>
      <c r="J1175" s="45" t="str">
        <f>Tabla20[[#This Row],[TIPO]]</f>
        <v>FIJO</v>
      </c>
      <c r="K117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5" s="24" t="str">
        <f>IF(Tabla20[[#This Row],[CARRERA]]="CARRERA ADMINISTRATIVA",Tabla20[[#This Row],[CARRERA]],Tabla20[[#This Row],[STATUS]])</f>
        <v>ESTATUTO SIMPLIFICADO</v>
      </c>
      <c r="M1175" s="35" t="str">
        <f>IF(Tabla20[[#This Row],[TIPO]]="Temporales",_xlfn.XLOOKUP(Tabla20[[#This Row],[NOMBRE Y APELLIDO]],TFECHAS[NOMBRE Y APELLIDO],TFECHAS[DESDE]),"")</f>
        <v/>
      </c>
      <c r="N1175" s="35" t="str">
        <f>IF(Tabla20[[#This Row],[TIPO]]="Temporales",_xlfn.XLOOKUP(Tabla20[[#This Row],[NOMBRE Y APELLIDO]],TFECHAS[NOMBRE Y APELLIDO],TFECHAS[HASTA]),"")</f>
        <v/>
      </c>
      <c r="O1175" s="39">
        <f>_xlfn.XLOOKUP(Tabla20[[#This Row],[COD]],TMES[COD],TMES[sbruto])</f>
        <v>11000</v>
      </c>
      <c r="P1175" s="40">
        <f>_xlfn.XLOOKUP(Tabla20[[#This Row],[COD]],TMES[COD],TMES[ISR])</f>
        <v>0</v>
      </c>
      <c r="Q1175" s="40">
        <f>_xlfn.XLOOKUP(Tabla20[[#This Row],[COD]],TMES[COD],TMES[SFS])</f>
        <v>334.4</v>
      </c>
      <c r="R1175" s="40">
        <f>_xlfn.XLOOKUP(Tabla20[[#This Row],[COD]],TMES[COD],TMES[AFP])</f>
        <v>315.7</v>
      </c>
      <c r="S1175" s="40">
        <f>Tabla20[[#This Row],[sbruto]]-SUM(Tabla20[[#This Row],[ISR]:[AFP]])-Tabla20[[#This Row],[sneto]]</f>
        <v>25</v>
      </c>
      <c r="T1175" s="40">
        <f>_xlfn.XLOOKUP(Tabla20[[#This Row],[COD]],TMES[COD],TMES[sneto])</f>
        <v>10324.9</v>
      </c>
      <c r="U1175" s="28" t="str">
        <f>_xlfn.XLOOKUP(Tabla20[[#This Row],[cedula]],Tabla11[Numero Documento],Tabla11[GEN])</f>
        <v>F</v>
      </c>
      <c r="V1175" s="29" t="str">
        <f>_xlfn.XLOOKUP(Tabla20[[#This Row],[cedula]],TMODELO[Numero Documento],TMODELO[Lugar Funciones Codigo])</f>
        <v>01.83.03.04</v>
      </c>
    </row>
    <row r="1176" spans="1:22" hidden="1">
      <c r="A1176" s="38" t="s">
        <v>3052</v>
      </c>
      <c r="B1176" s="38" t="s">
        <v>11</v>
      </c>
      <c r="C1176" s="38" t="s">
        <v>3091</v>
      </c>
      <c r="D1176" s="38" t="str">
        <f>Tabla20[[#This Row],[cedula]]&amp;Tabla20[[#This Row],[ctapresup]]</f>
        <v>001133320682.1.1.1.01</v>
      </c>
      <c r="E1176" s="38" t="s">
        <v>1467</v>
      </c>
      <c r="F1176" s="38" t="str">
        <f>_xlfn.XLOOKUP(Tabla20[[#This Row],[cedula]],TMODELO[Numero Documento],TMODELO[Empleado])</f>
        <v>MARTIRES JIMENEZ DE LOS SANTOS</v>
      </c>
      <c r="G1176" s="38" t="str">
        <f>_xlfn.XLOOKUP(Tabla20[[#This Row],[cedula]],TMODELO[Numero Documento],TMODELO[Cargo])</f>
        <v>AYUDANTE DE MANTENIMIENTO</v>
      </c>
      <c r="H1176" s="38" t="str">
        <f>_xlfn.XLOOKUP(Tabla20[[#This Row],[cedula]],TMODELO[Numero Documento],TMODELO[Lugar Funciones])</f>
        <v>DIRECCION GENERAL DE MUSEOS</v>
      </c>
      <c r="I1176" s="45" t="str">
        <f>_xlfn.XLOOKUP(Tabla20[[#This Row],[cedula]],TCARRERA[CEDULA],TCARRERA[CATEGORIA DEL SERVIDOR],"")</f>
        <v>CARRERA ADMINISTRATIVA</v>
      </c>
      <c r="J1176" s="45" t="str">
        <f>Tabla20[[#This Row],[TIPO]]</f>
        <v>FIJO</v>
      </c>
      <c r="K117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6" s="24" t="str">
        <f>IF(Tabla20[[#This Row],[CARRERA]]="CARRERA ADMINISTRATIVA",Tabla20[[#This Row],[CARRERA]],Tabla20[[#This Row],[STATUS]])</f>
        <v>CARRERA ADMINISTRATIVA</v>
      </c>
      <c r="M1176" s="35" t="str">
        <f>IF(Tabla20[[#This Row],[TIPO]]="Temporales",_xlfn.XLOOKUP(Tabla20[[#This Row],[NOMBRE Y APELLIDO]],TFECHAS[NOMBRE Y APELLIDO],TFECHAS[DESDE]),"")</f>
        <v/>
      </c>
      <c r="N1176" s="35" t="str">
        <f>IF(Tabla20[[#This Row],[TIPO]]="Temporales",_xlfn.XLOOKUP(Tabla20[[#This Row],[NOMBRE Y APELLIDO]],TFECHAS[NOMBRE Y APELLIDO],TFECHAS[HASTA]),"")</f>
        <v/>
      </c>
      <c r="O1176" s="39">
        <f>_xlfn.XLOOKUP(Tabla20[[#This Row],[COD]],TMES[COD],TMES[sbruto])</f>
        <v>11000</v>
      </c>
      <c r="P1176" s="41">
        <f>_xlfn.XLOOKUP(Tabla20[[#This Row],[COD]],TMES[COD],TMES[ISR])</f>
        <v>0</v>
      </c>
      <c r="Q1176" s="40">
        <f>_xlfn.XLOOKUP(Tabla20[[#This Row],[COD]],TMES[COD],TMES[SFS])</f>
        <v>334.4</v>
      </c>
      <c r="R1176" s="40">
        <f>_xlfn.XLOOKUP(Tabla20[[#This Row],[COD]],TMES[COD],TMES[AFP])</f>
        <v>315.7</v>
      </c>
      <c r="S1176" s="40">
        <f>Tabla20[[#This Row],[sbruto]]-SUM(Tabla20[[#This Row],[ISR]:[AFP]])-Tabla20[[#This Row],[sneto]]</f>
        <v>7292.67</v>
      </c>
      <c r="T1176" s="40">
        <f>_xlfn.XLOOKUP(Tabla20[[#This Row],[COD]],TMES[COD],TMES[sneto])</f>
        <v>3057.23</v>
      </c>
      <c r="U1176" s="28" t="str">
        <f>_xlfn.XLOOKUP(Tabla20[[#This Row],[cedula]],Tabla11[Numero Documento],Tabla11[GEN])</f>
        <v>M</v>
      </c>
      <c r="V1176" s="29" t="str">
        <f>_xlfn.XLOOKUP(Tabla20[[#This Row],[cedula]],TMODELO[Numero Documento],TMODELO[Lugar Funciones Codigo])</f>
        <v>01.83.03.04</v>
      </c>
    </row>
    <row r="1177" spans="1:22" hidden="1">
      <c r="A1177" s="38" t="s">
        <v>3052</v>
      </c>
      <c r="B1177" s="38" t="s">
        <v>11</v>
      </c>
      <c r="C1177" s="38" t="s">
        <v>3091</v>
      </c>
      <c r="D1177" s="38" t="str">
        <f>Tabla20[[#This Row],[cedula]]&amp;Tabla20[[#This Row],[ctapresup]]</f>
        <v>044000738642.1.1.1.01</v>
      </c>
      <c r="E1177" s="38" t="s">
        <v>2463</v>
      </c>
      <c r="F1177" s="38" t="str">
        <f>_xlfn.XLOOKUP(Tabla20[[#This Row],[cedula]],TMODELO[Numero Documento],TMODELO[Empleado])</f>
        <v>NICOLAS PERALTA FORTUNA</v>
      </c>
      <c r="G1177" s="38" t="str">
        <f>_xlfn.XLOOKUP(Tabla20[[#This Row],[cedula]],TMODELO[Numero Documento],TMODELO[Cargo])</f>
        <v>CONSERJE</v>
      </c>
      <c r="H1177" s="38" t="str">
        <f>_xlfn.XLOOKUP(Tabla20[[#This Row],[cedula]],TMODELO[Numero Documento],TMODELO[Lugar Funciones])</f>
        <v>DIRECCION GENERAL DE MUSEOS</v>
      </c>
      <c r="I1177" s="45" t="str">
        <f>_xlfn.XLOOKUP(Tabla20[[#This Row],[cedula]],TCARRERA[CEDULA],TCARRERA[CATEGORIA DEL SERVIDOR],"")</f>
        <v/>
      </c>
      <c r="J1177" s="45" t="str">
        <f>Tabla20[[#This Row],[TIPO]]</f>
        <v>FIJO</v>
      </c>
      <c r="K117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7" s="24" t="str">
        <f>IF(Tabla20[[#This Row],[CARRERA]]="CARRERA ADMINISTRATIVA",Tabla20[[#This Row],[CARRERA]],Tabla20[[#This Row],[STATUS]])</f>
        <v>ESTATUTO SIMPLIFICADO</v>
      </c>
      <c r="M1177" s="35" t="str">
        <f>IF(Tabla20[[#This Row],[TIPO]]="Temporales",_xlfn.XLOOKUP(Tabla20[[#This Row],[NOMBRE Y APELLIDO]],TFECHAS[NOMBRE Y APELLIDO],TFECHAS[DESDE]),"")</f>
        <v/>
      </c>
      <c r="N1177" s="35" t="str">
        <f>IF(Tabla20[[#This Row],[TIPO]]="Temporales",_xlfn.XLOOKUP(Tabla20[[#This Row],[NOMBRE Y APELLIDO]],TFECHAS[NOMBRE Y APELLIDO],TFECHAS[HASTA]),"")</f>
        <v/>
      </c>
      <c r="O1177" s="39">
        <f>_xlfn.XLOOKUP(Tabla20[[#This Row],[COD]],TMES[COD],TMES[sbruto])</f>
        <v>11000</v>
      </c>
      <c r="P1177" s="42">
        <f>_xlfn.XLOOKUP(Tabla20[[#This Row],[COD]],TMES[COD],TMES[ISR])</f>
        <v>0</v>
      </c>
      <c r="Q1177" s="40">
        <f>_xlfn.XLOOKUP(Tabla20[[#This Row],[COD]],TMES[COD],TMES[SFS])</f>
        <v>334.4</v>
      </c>
      <c r="R1177" s="40">
        <f>_xlfn.XLOOKUP(Tabla20[[#This Row],[COD]],TMES[COD],TMES[AFP])</f>
        <v>315.7</v>
      </c>
      <c r="S1177" s="40">
        <f>Tabla20[[#This Row],[sbruto]]-SUM(Tabla20[[#This Row],[ISR]:[AFP]])-Tabla20[[#This Row],[sneto]]</f>
        <v>75</v>
      </c>
      <c r="T1177" s="40">
        <f>_xlfn.XLOOKUP(Tabla20[[#This Row],[COD]],TMES[COD],TMES[sneto])</f>
        <v>10274.9</v>
      </c>
      <c r="U1177" s="28" t="str">
        <f>_xlfn.XLOOKUP(Tabla20[[#This Row],[cedula]],Tabla11[Numero Documento],Tabla11[GEN])</f>
        <v>M</v>
      </c>
      <c r="V1177" s="29" t="str">
        <f>_xlfn.XLOOKUP(Tabla20[[#This Row],[cedula]],TMODELO[Numero Documento],TMODELO[Lugar Funciones Codigo])</f>
        <v>01.83.03.04</v>
      </c>
    </row>
    <row r="1178" spans="1:22" hidden="1">
      <c r="A1178" s="38" t="s">
        <v>3052</v>
      </c>
      <c r="B1178" s="38" t="s">
        <v>11</v>
      </c>
      <c r="C1178" s="38" t="s">
        <v>3091</v>
      </c>
      <c r="D1178" s="38" t="str">
        <f>Tabla20[[#This Row],[cedula]]&amp;Tabla20[[#This Row],[ctapresup]]</f>
        <v>005001056142.1.1.1.01</v>
      </c>
      <c r="E1178" s="38" t="s">
        <v>2478</v>
      </c>
      <c r="F1178" s="38" t="str">
        <f>_xlfn.XLOOKUP(Tabla20[[#This Row],[cedula]],TMODELO[Numero Documento],TMODELO[Empleado])</f>
        <v>RAFAEL BIENVENIDO CARMONA CIPRIAN</v>
      </c>
      <c r="G1178" s="38" t="str">
        <f>_xlfn.XLOOKUP(Tabla20[[#This Row],[cedula]],TMODELO[Numero Documento],TMODELO[Cargo])</f>
        <v>VIGILANTE NOCTURNO</v>
      </c>
      <c r="H1178" s="38" t="str">
        <f>_xlfn.XLOOKUP(Tabla20[[#This Row],[cedula]],TMODELO[Numero Documento],TMODELO[Lugar Funciones])</f>
        <v>DIRECCION GENERAL DE MUSEOS</v>
      </c>
      <c r="I1178" s="45" t="str">
        <f>_xlfn.XLOOKUP(Tabla20[[#This Row],[cedula]],TCARRERA[CEDULA],TCARRERA[CATEGORIA DEL SERVIDOR],"")</f>
        <v/>
      </c>
      <c r="J1178" s="45" t="str">
        <f>Tabla20[[#This Row],[TIPO]]</f>
        <v>FIJO</v>
      </c>
      <c r="K117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78" s="24" t="str">
        <f>IF(Tabla20[[#This Row],[CARRERA]]="CARRERA ADMINISTRATIVA",Tabla20[[#This Row],[CARRERA]],Tabla20[[#This Row],[STATUS]])</f>
        <v>FIJO</v>
      </c>
      <c r="M1178" s="35" t="str">
        <f>IF(Tabla20[[#This Row],[TIPO]]="Temporales",_xlfn.XLOOKUP(Tabla20[[#This Row],[NOMBRE Y APELLIDO]],TFECHAS[NOMBRE Y APELLIDO],TFECHAS[DESDE]),"")</f>
        <v/>
      </c>
      <c r="N1178" s="35" t="str">
        <f>IF(Tabla20[[#This Row],[TIPO]]="Temporales",_xlfn.XLOOKUP(Tabla20[[#This Row],[NOMBRE Y APELLIDO]],TFECHAS[NOMBRE Y APELLIDO],TFECHAS[HASTA]),"")</f>
        <v/>
      </c>
      <c r="O1178" s="39">
        <f>_xlfn.XLOOKUP(Tabla20[[#This Row],[COD]],TMES[COD],TMES[sbruto])</f>
        <v>11000</v>
      </c>
      <c r="P1178" s="42">
        <f>_xlfn.XLOOKUP(Tabla20[[#This Row],[COD]],TMES[COD],TMES[ISR])</f>
        <v>0</v>
      </c>
      <c r="Q1178" s="40">
        <f>_xlfn.XLOOKUP(Tabla20[[#This Row],[COD]],TMES[COD],TMES[SFS])</f>
        <v>334.4</v>
      </c>
      <c r="R1178" s="40">
        <f>_xlfn.XLOOKUP(Tabla20[[#This Row],[COD]],TMES[COD],TMES[AFP])</f>
        <v>315.7</v>
      </c>
      <c r="S1178" s="40">
        <f>Tabla20[[#This Row],[sbruto]]-SUM(Tabla20[[#This Row],[ISR]:[AFP]])-Tabla20[[#This Row],[sneto]]</f>
        <v>125</v>
      </c>
      <c r="T1178" s="40">
        <f>_xlfn.XLOOKUP(Tabla20[[#This Row],[COD]],TMES[COD],TMES[sneto])</f>
        <v>10224.9</v>
      </c>
      <c r="U1178" s="28" t="str">
        <f>_xlfn.XLOOKUP(Tabla20[[#This Row],[cedula]],Tabla11[Numero Documento],Tabla11[GEN])</f>
        <v>M</v>
      </c>
      <c r="V1178" s="29" t="str">
        <f>_xlfn.XLOOKUP(Tabla20[[#This Row],[cedula]],TMODELO[Numero Documento],TMODELO[Lugar Funciones Codigo])</f>
        <v>01.83.03.04</v>
      </c>
    </row>
    <row r="1179" spans="1:22" hidden="1">
      <c r="A1179" s="38" t="s">
        <v>3052</v>
      </c>
      <c r="B1179" s="38" t="s">
        <v>11</v>
      </c>
      <c r="C1179" s="38" t="s">
        <v>3091</v>
      </c>
      <c r="D1179" s="38" t="str">
        <f>Tabla20[[#This Row],[cedula]]&amp;Tabla20[[#This Row],[ctapresup]]</f>
        <v>085000090662.1.1.1.01</v>
      </c>
      <c r="E1179" s="38" t="s">
        <v>2482</v>
      </c>
      <c r="F1179" s="38" t="str">
        <f>_xlfn.XLOOKUP(Tabla20[[#This Row],[cedula]],TMODELO[Numero Documento],TMODELO[Empleado])</f>
        <v>RAUL NUÑEZ</v>
      </c>
      <c r="G1179" s="38" t="str">
        <f>_xlfn.XLOOKUP(Tabla20[[#This Row],[cedula]],TMODELO[Numero Documento],TMODELO[Cargo])</f>
        <v>JARDINERO (A)</v>
      </c>
      <c r="H1179" s="38" t="str">
        <f>_xlfn.XLOOKUP(Tabla20[[#This Row],[cedula]],TMODELO[Numero Documento],TMODELO[Lugar Funciones])</f>
        <v>DIRECCION GENERAL DE MUSEOS</v>
      </c>
      <c r="I1179" s="45" t="str">
        <f>_xlfn.XLOOKUP(Tabla20[[#This Row],[cedula]],TCARRERA[CEDULA],TCARRERA[CATEGORIA DEL SERVIDOR],"")</f>
        <v/>
      </c>
      <c r="J1179" s="45" t="str">
        <f>Tabla20[[#This Row],[TIPO]]</f>
        <v>FIJO</v>
      </c>
      <c r="K117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9" s="24" t="str">
        <f>IF(Tabla20[[#This Row],[CARRERA]]="CARRERA ADMINISTRATIVA",Tabla20[[#This Row],[CARRERA]],Tabla20[[#This Row],[STATUS]])</f>
        <v>ESTATUTO SIMPLIFICADO</v>
      </c>
      <c r="M1179" s="35" t="str">
        <f>IF(Tabla20[[#This Row],[TIPO]]="Temporales",_xlfn.XLOOKUP(Tabla20[[#This Row],[NOMBRE Y APELLIDO]],TFECHAS[NOMBRE Y APELLIDO],TFECHAS[DESDE]),"")</f>
        <v/>
      </c>
      <c r="N1179" s="35" t="str">
        <f>IF(Tabla20[[#This Row],[TIPO]]="Temporales",_xlfn.XLOOKUP(Tabla20[[#This Row],[NOMBRE Y APELLIDO]],TFECHAS[NOMBRE Y APELLIDO],TFECHAS[HASTA]),"")</f>
        <v/>
      </c>
      <c r="O1179" s="39">
        <f>_xlfn.XLOOKUP(Tabla20[[#This Row],[COD]],TMES[COD],TMES[sbruto])</f>
        <v>11000</v>
      </c>
      <c r="P1179" s="41">
        <f>_xlfn.XLOOKUP(Tabla20[[#This Row],[COD]],TMES[COD],TMES[ISR])</f>
        <v>0</v>
      </c>
      <c r="Q1179" s="40">
        <f>_xlfn.XLOOKUP(Tabla20[[#This Row],[COD]],TMES[COD],TMES[SFS])</f>
        <v>334.4</v>
      </c>
      <c r="R1179" s="40">
        <f>_xlfn.XLOOKUP(Tabla20[[#This Row],[COD]],TMES[COD],TMES[AFP])</f>
        <v>315.7</v>
      </c>
      <c r="S1179" s="40">
        <f>Tabla20[[#This Row],[sbruto]]-SUM(Tabla20[[#This Row],[ISR]:[AFP]])-Tabla20[[#This Row],[sneto]]</f>
        <v>25</v>
      </c>
      <c r="T1179" s="40">
        <f>_xlfn.XLOOKUP(Tabla20[[#This Row],[COD]],TMES[COD],TMES[sneto])</f>
        <v>10324.9</v>
      </c>
      <c r="U1179" s="28" t="str">
        <f>_xlfn.XLOOKUP(Tabla20[[#This Row],[cedula]],Tabla11[Numero Documento],Tabla11[GEN])</f>
        <v>M</v>
      </c>
      <c r="V1179" s="29" t="str">
        <f>_xlfn.XLOOKUP(Tabla20[[#This Row],[cedula]],TMODELO[Numero Documento],TMODELO[Lugar Funciones Codigo])</f>
        <v>01.83.03.04</v>
      </c>
    </row>
    <row r="1180" spans="1:22" hidden="1">
      <c r="A1180" s="38" t="s">
        <v>3052</v>
      </c>
      <c r="B1180" s="38" t="s">
        <v>11</v>
      </c>
      <c r="C1180" s="38" t="s">
        <v>3091</v>
      </c>
      <c r="D1180" s="38" t="str">
        <f>Tabla20[[#This Row],[cedula]]&amp;Tabla20[[#This Row],[ctapresup]]</f>
        <v>049002854142.1.1.1.01</v>
      </c>
      <c r="E1180" s="38" t="s">
        <v>2513</v>
      </c>
      <c r="F1180" s="38" t="str">
        <f>_xlfn.XLOOKUP(Tabla20[[#This Row],[cedula]],TMODELO[Numero Documento],TMODELO[Empleado])</f>
        <v>TOMAS RUIZ</v>
      </c>
      <c r="G1180" s="38" t="str">
        <f>_xlfn.XLOOKUP(Tabla20[[#This Row],[cedula]],TMODELO[Numero Documento],TMODELO[Cargo])</f>
        <v>JARDINERO (A)</v>
      </c>
      <c r="H1180" s="38" t="str">
        <f>_xlfn.XLOOKUP(Tabla20[[#This Row],[cedula]],TMODELO[Numero Documento],TMODELO[Lugar Funciones])</f>
        <v>DIRECCION GENERAL DE MUSEOS</v>
      </c>
      <c r="I1180" s="45" t="str">
        <f>_xlfn.XLOOKUP(Tabla20[[#This Row],[cedula]],TCARRERA[CEDULA],TCARRERA[CATEGORIA DEL SERVIDOR],"")</f>
        <v/>
      </c>
      <c r="J1180" s="45" t="str">
        <f>Tabla20[[#This Row],[TIPO]]</f>
        <v>FIJO</v>
      </c>
      <c r="K118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0" s="24" t="str">
        <f>IF(Tabla20[[#This Row],[CARRERA]]="CARRERA ADMINISTRATIVA",Tabla20[[#This Row],[CARRERA]],Tabla20[[#This Row],[STATUS]])</f>
        <v>ESTATUTO SIMPLIFICADO</v>
      </c>
      <c r="M1180" s="35" t="str">
        <f>IF(Tabla20[[#This Row],[TIPO]]="Temporales",_xlfn.XLOOKUP(Tabla20[[#This Row],[NOMBRE Y APELLIDO]],TFECHAS[NOMBRE Y APELLIDO],TFECHAS[DESDE]),"")</f>
        <v/>
      </c>
      <c r="N1180" s="35" t="str">
        <f>IF(Tabla20[[#This Row],[TIPO]]="Temporales",_xlfn.XLOOKUP(Tabla20[[#This Row],[NOMBRE Y APELLIDO]],TFECHAS[NOMBRE Y APELLIDO],TFECHAS[HASTA]),"")</f>
        <v/>
      </c>
      <c r="O1180" s="39">
        <f>_xlfn.XLOOKUP(Tabla20[[#This Row],[COD]],TMES[COD],TMES[sbruto])</f>
        <v>11000</v>
      </c>
      <c r="P1180" s="42">
        <f>_xlfn.XLOOKUP(Tabla20[[#This Row],[COD]],TMES[COD],TMES[ISR])</f>
        <v>0</v>
      </c>
      <c r="Q1180" s="40">
        <f>_xlfn.XLOOKUP(Tabla20[[#This Row],[COD]],TMES[COD],TMES[SFS])</f>
        <v>334.4</v>
      </c>
      <c r="R1180" s="40">
        <f>_xlfn.XLOOKUP(Tabla20[[#This Row],[COD]],TMES[COD],TMES[AFP])</f>
        <v>315.7</v>
      </c>
      <c r="S1180" s="40">
        <f>Tabla20[[#This Row],[sbruto]]-SUM(Tabla20[[#This Row],[ISR]:[AFP]])-Tabla20[[#This Row],[sneto]]</f>
        <v>25</v>
      </c>
      <c r="T1180" s="40">
        <f>_xlfn.XLOOKUP(Tabla20[[#This Row],[COD]],TMES[COD],TMES[sneto])</f>
        <v>10324.9</v>
      </c>
      <c r="U1180" s="28" t="str">
        <f>_xlfn.XLOOKUP(Tabla20[[#This Row],[cedula]],Tabla11[Numero Documento],Tabla11[GEN])</f>
        <v>M</v>
      </c>
      <c r="V1180" s="29" t="str">
        <f>_xlfn.XLOOKUP(Tabla20[[#This Row],[cedula]],TMODELO[Numero Documento],TMODELO[Lugar Funciones Codigo])</f>
        <v>01.83.03.04</v>
      </c>
    </row>
    <row r="1181" spans="1:22" hidden="1">
      <c r="A1181" s="38" t="s">
        <v>3052</v>
      </c>
      <c r="B1181" s="38" t="s">
        <v>11</v>
      </c>
      <c r="C1181" s="38" t="s">
        <v>3091</v>
      </c>
      <c r="D1181" s="38" t="str">
        <f>Tabla20[[#This Row],[cedula]]&amp;Tabla20[[#This Row],[ctapresup]]</f>
        <v>085000923102.1.1.1.01</v>
      </c>
      <c r="E1181" s="38" t="s">
        <v>2514</v>
      </c>
      <c r="F1181" s="38" t="str">
        <f>_xlfn.XLOOKUP(Tabla20[[#This Row],[cedula]],TMODELO[Numero Documento],TMODELO[Empleado])</f>
        <v>ULISES GUERRERO CARIDAD</v>
      </c>
      <c r="G1181" s="38" t="str">
        <f>_xlfn.XLOOKUP(Tabla20[[#This Row],[cedula]],TMODELO[Numero Documento],TMODELO[Cargo])</f>
        <v>JARDINERO (A)</v>
      </c>
      <c r="H1181" s="38" t="str">
        <f>_xlfn.XLOOKUP(Tabla20[[#This Row],[cedula]],TMODELO[Numero Documento],TMODELO[Lugar Funciones])</f>
        <v>DIRECCION GENERAL DE MUSEOS</v>
      </c>
      <c r="I1181" s="45" t="str">
        <f>_xlfn.XLOOKUP(Tabla20[[#This Row],[cedula]],TCARRERA[CEDULA],TCARRERA[CATEGORIA DEL SERVIDOR],"")</f>
        <v/>
      </c>
      <c r="J1181" s="45" t="str">
        <f>Tabla20[[#This Row],[TIPO]]</f>
        <v>FIJO</v>
      </c>
      <c r="K118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1" s="24" t="str">
        <f>IF(Tabla20[[#This Row],[CARRERA]]="CARRERA ADMINISTRATIVA",Tabla20[[#This Row],[CARRERA]],Tabla20[[#This Row],[STATUS]])</f>
        <v>ESTATUTO SIMPLIFICADO</v>
      </c>
      <c r="M1181" s="35" t="str">
        <f>IF(Tabla20[[#This Row],[TIPO]]="Temporales",_xlfn.XLOOKUP(Tabla20[[#This Row],[NOMBRE Y APELLIDO]],TFECHAS[NOMBRE Y APELLIDO],TFECHAS[DESDE]),"")</f>
        <v/>
      </c>
      <c r="N1181" s="35" t="str">
        <f>IF(Tabla20[[#This Row],[TIPO]]="Temporales",_xlfn.XLOOKUP(Tabla20[[#This Row],[NOMBRE Y APELLIDO]],TFECHAS[NOMBRE Y APELLIDO],TFECHAS[HASTA]),"")</f>
        <v/>
      </c>
      <c r="O1181" s="39">
        <f>_xlfn.XLOOKUP(Tabla20[[#This Row],[COD]],TMES[COD],TMES[sbruto])</f>
        <v>11000</v>
      </c>
      <c r="P1181" s="42">
        <f>_xlfn.XLOOKUP(Tabla20[[#This Row],[COD]],TMES[COD],TMES[ISR])</f>
        <v>0</v>
      </c>
      <c r="Q1181" s="40">
        <f>_xlfn.XLOOKUP(Tabla20[[#This Row],[COD]],TMES[COD],TMES[SFS])</f>
        <v>334.4</v>
      </c>
      <c r="R1181" s="40">
        <f>_xlfn.XLOOKUP(Tabla20[[#This Row],[COD]],TMES[COD],TMES[AFP])</f>
        <v>315.7</v>
      </c>
      <c r="S1181" s="40">
        <f>Tabla20[[#This Row],[sbruto]]-SUM(Tabla20[[#This Row],[ISR]:[AFP]])-Tabla20[[#This Row],[sneto]]</f>
        <v>25</v>
      </c>
      <c r="T1181" s="40">
        <f>_xlfn.XLOOKUP(Tabla20[[#This Row],[COD]],TMES[COD],TMES[sneto])</f>
        <v>10324.9</v>
      </c>
      <c r="U1181" s="28" t="str">
        <f>_xlfn.XLOOKUP(Tabla20[[#This Row],[cedula]],Tabla11[Numero Documento],Tabla11[GEN])</f>
        <v>M</v>
      </c>
      <c r="V1181" s="29" t="str">
        <f>_xlfn.XLOOKUP(Tabla20[[#This Row],[cedula]],TMODELO[Numero Documento],TMODELO[Lugar Funciones Codigo])</f>
        <v>01.83.03.04</v>
      </c>
    </row>
    <row r="1182" spans="1:22" hidden="1">
      <c r="A1182" s="38" t="s">
        <v>3052</v>
      </c>
      <c r="B1182" s="38" t="s">
        <v>11</v>
      </c>
      <c r="C1182" s="38" t="s">
        <v>3091</v>
      </c>
      <c r="D1182" s="38" t="str">
        <f>Tabla20[[#This Row],[cedula]]&amp;Tabla20[[#This Row],[ctapresup]]</f>
        <v>001031608262.1.1.1.01</v>
      </c>
      <c r="E1182" s="38" t="s">
        <v>1501</v>
      </c>
      <c r="F1182" s="38" t="str">
        <f>_xlfn.XLOOKUP(Tabla20[[#This Row],[cedula]],TMODELO[Numero Documento],TMODELO[Empleado])</f>
        <v>VICTORIA PAULINO SALAZAR</v>
      </c>
      <c r="G1182" s="38" t="str">
        <f>_xlfn.XLOOKUP(Tabla20[[#This Row],[cedula]],TMODELO[Numero Documento],TMODELO[Cargo])</f>
        <v>ENC. DE TIENDA</v>
      </c>
      <c r="H1182" s="38" t="str">
        <f>_xlfn.XLOOKUP(Tabla20[[#This Row],[cedula]],TMODELO[Numero Documento],TMODELO[Lugar Funciones])</f>
        <v>DIRECCION GENERAL DE MUSEOS</v>
      </c>
      <c r="I1182" s="45" t="str">
        <f>_xlfn.XLOOKUP(Tabla20[[#This Row],[cedula]],TCARRERA[CEDULA],TCARRERA[CATEGORIA DEL SERVIDOR],"")</f>
        <v>CARRERA ADMINISTRATIVA</v>
      </c>
      <c r="J1182" s="45" t="str">
        <f>Tabla20[[#This Row],[TIPO]]</f>
        <v>FIJO</v>
      </c>
      <c r="K118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82" s="31" t="str">
        <f>IF(Tabla20[[#This Row],[CARRERA]]="CARRERA ADMINISTRATIVA",Tabla20[[#This Row],[CARRERA]],Tabla20[[#This Row],[STATUS]])</f>
        <v>CARRERA ADMINISTRATIVA</v>
      </c>
      <c r="M1182" s="34" t="str">
        <f>IF(Tabla20[[#This Row],[TIPO]]="Temporales",_xlfn.XLOOKUP(Tabla20[[#This Row],[NOMBRE Y APELLIDO]],TFECHAS[NOMBRE Y APELLIDO],TFECHAS[DESDE]),"")</f>
        <v/>
      </c>
      <c r="N1182" s="34" t="str">
        <f>IF(Tabla20[[#This Row],[TIPO]]="Temporales",_xlfn.XLOOKUP(Tabla20[[#This Row],[NOMBRE Y APELLIDO]],TFECHAS[NOMBRE Y APELLIDO],TFECHAS[HASTA]),"")</f>
        <v/>
      </c>
      <c r="O1182" s="39">
        <f>_xlfn.XLOOKUP(Tabla20[[#This Row],[COD]],TMES[COD],TMES[sbruto])</f>
        <v>11000</v>
      </c>
      <c r="P1182" s="41">
        <f>_xlfn.XLOOKUP(Tabla20[[#This Row],[COD]],TMES[COD],TMES[ISR])</f>
        <v>0</v>
      </c>
      <c r="Q1182" s="40">
        <f>_xlfn.XLOOKUP(Tabla20[[#This Row],[COD]],TMES[COD],TMES[SFS])</f>
        <v>334.4</v>
      </c>
      <c r="R1182" s="40">
        <f>_xlfn.XLOOKUP(Tabla20[[#This Row],[COD]],TMES[COD],TMES[AFP])</f>
        <v>315.7</v>
      </c>
      <c r="S1182" s="40">
        <f>Tabla20[[#This Row],[sbruto]]-SUM(Tabla20[[#This Row],[ISR]:[AFP]])-Tabla20[[#This Row],[sneto]]</f>
        <v>621</v>
      </c>
      <c r="T1182" s="40">
        <f>_xlfn.XLOOKUP(Tabla20[[#This Row],[COD]],TMES[COD],TMES[sneto])</f>
        <v>9728.9</v>
      </c>
      <c r="U1182" s="28" t="str">
        <f>_xlfn.XLOOKUP(Tabla20[[#This Row],[cedula]],Tabla11[Numero Documento],Tabla11[GEN])</f>
        <v>F</v>
      </c>
      <c r="V1182" s="29" t="str">
        <f>_xlfn.XLOOKUP(Tabla20[[#This Row],[cedula]],TMODELO[Numero Documento],TMODELO[Lugar Funciones Codigo])</f>
        <v>01.83.03.04</v>
      </c>
    </row>
    <row r="1183" spans="1:22" hidden="1">
      <c r="A1183" s="38" t="s">
        <v>3052</v>
      </c>
      <c r="B1183" s="38" t="s">
        <v>11</v>
      </c>
      <c r="C1183" s="38" t="s">
        <v>3091</v>
      </c>
      <c r="D1183" s="38" t="str">
        <f>Tabla20[[#This Row],[cedula]]&amp;Tabla20[[#This Row],[ctapresup]]</f>
        <v>031005032202.1.1.1.01</v>
      </c>
      <c r="E1183" s="38" t="s">
        <v>2527</v>
      </c>
      <c r="F1183" s="38" t="str">
        <f>_xlfn.XLOOKUP(Tabla20[[#This Row],[cedula]],TMODELO[Numero Documento],TMODELO[Empleado])</f>
        <v>YESENIA JOSEFINA HERNANDEZ AMARANTE</v>
      </c>
      <c r="G1183" s="38" t="str">
        <f>_xlfn.XLOOKUP(Tabla20[[#This Row],[cedula]],TMODELO[Numero Documento],TMODELO[Cargo])</f>
        <v>CONSERJE</v>
      </c>
      <c r="H1183" s="38" t="str">
        <f>_xlfn.XLOOKUP(Tabla20[[#This Row],[cedula]],TMODELO[Numero Documento],TMODELO[Lugar Funciones])</f>
        <v>DIRECCION GENERAL DE MUSEOS</v>
      </c>
      <c r="I1183" s="45" t="str">
        <f>_xlfn.XLOOKUP(Tabla20[[#This Row],[cedula]],TCARRERA[CEDULA],TCARRERA[CATEGORIA DEL SERVIDOR],"")</f>
        <v/>
      </c>
      <c r="J1183" s="45" t="str">
        <f>Tabla20[[#This Row],[TIPO]]</f>
        <v>FIJO</v>
      </c>
      <c r="K118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3" s="24" t="str">
        <f>IF(Tabla20[[#This Row],[CARRERA]]="CARRERA ADMINISTRATIVA",Tabla20[[#This Row],[CARRERA]],Tabla20[[#This Row],[STATUS]])</f>
        <v>ESTATUTO SIMPLIFICADO</v>
      </c>
      <c r="M1183" s="35" t="str">
        <f>IF(Tabla20[[#This Row],[TIPO]]="Temporales",_xlfn.XLOOKUP(Tabla20[[#This Row],[NOMBRE Y APELLIDO]],TFECHAS[NOMBRE Y APELLIDO],TFECHAS[DESDE]),"")</f>
        <v/>
      </c>
      <c r="N1183" s="35" t="str">
        <f>IF(Tabla20[[#This Row],[TIPO]]="Temporales",_xlfn.XLOOKUP(Tabla20[[#This Row],[NOMBRE Y APELLIDO]],TFECHAS[NOMBRE Y APELLIDO],TFECHAS[HASTA]),"")</f>
        <v/>
      </c>
      <c r="O1183" s="39">
        <f>_xlfn.XLOOKUP(Tabla20[[#This Row],[COD]],TMES[COD],TMES[sbruto])</f>
        <v>11000</v>
      </c>
      <c r="P1183" s="40">
        <f>_xlfn.XLOOKUP(Tabla20[[#This Row],[COD]],TMES[COD],TMES[ISR])</f>
        <v>0</v>
      </c>
      <c r="Q1183" s="40">
        <f>_xlfn.XLOOKUP(Tabla20[[#This Row],[COD]],TMES[COD],TMES[SFS])</f>
        <v>334.4</v>
      </c>
      <c r="R1183" s="40">
        <f>_xlfn.XLOOKUP(Tabla20[[#This Row],[COD]],TMES[COD],TMES[AFP])</f>
        <v>315.7</v>
      </c>
      <c r="S1183" s="40">
        <f>Tabla20[[#This Row],[sbruto]]-SUM(Tabla20[[#This Row],[ISR]:[AFP]])-Tabla20[[#This Row],[sneto]]</f>
        <v>325</v>
      </c>
      <c r="T1183" s="40">
        <f>_xlfn.XLOOKUP(Tabla20[[#This Row],[COD]],TMES[COD],TMES[sneto])</f>
        <v>10024.9</v>
      </c>
      <c r="U1183" s="28" t="str">
        <f>_xlfn.XLOOKUP(Tabla20[[#This Row],[cedula]],Tabla11[Numero Documento],Tabla11[GEN])</f>
        <v>F</v>
      </c>
      <c r="V1183" s="29" t="str">
        <f>_xlfn.XLOOKUP(Tabla20[[#This Row],[cedula]],TMODELO[Numero Documento],TMODELO[Lugar Funciones Codigo])</f>
        <v>01.83.03.04</v>
      </c>
    </row>
    <row r="1184" spans="1:22" hidden="1">
      <c r="A1184" s="38" t="s">
        <v>3052</v>
      </c>
      <c r="B1184" s="38" t="s">
        <v>11</v>
      </c>
      <c r="C1184" s="38" t="s">
        <v>3091</v>
      </c>
      <c r="D1184" s="38" t="str">
        <f>Tabla20[[#This Row],[cedula]]&amp;Tabla20[[#This Row],[ctapresup]]</f>
        <v>053000263322.1.1.1.01</v>
      </c>
      <c r="E1184" s="38" t="s">
        <v>2297</v>
      </c>
      <c r="F1184" s="38" t="str">
        <f>_xlfn.XLOOKUP(Tabla20[[#This Row],[cedula]],TMODELO[Numero Documento],TMODELO[Empleado])</f>
        <v>ANA GRISELDA DIAZ JIMENEZ</v>
      </c>
      <c r="G1184" s="38" t="str">
        <f>_xlfn.XLOOKUP(Tabla20[[#This Row],[cedula]],TMODELO[Numero Documento],TMODELO[Cargo])</f>
        <v>SUP. DE GUIA</v>
      </c>
      <c r="H1184" s="38" t="str">
        <f>_xlfn.XLOOKUP(Tabla20[[#This Row],[cedula]],TMODELO[Numero Documento],TMODELO[Lugar Funciones])</f>
        <v>DIRECCION GENERAL DE MUSEOS</v>
      </c>
      <c r="I1184" s="45" t="str">
        <f>_xlfn.XLOOKUP(Tabla20[[#This Row],[cedula]],TCARRERA[CEDULA],TCARRERA[CATEGORIA DEL SERVIDOR],"")</f>
        <v/>
      </c>
      <c r="J1184" s="45" t="str">
        <f>Tabla20[[#This Row],[TIPO]]</f>
        <v>FIJO</v>
      </c>
      <c r="K118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84" s="24" t="str">
        <f>IF(Tabla20[[#This Row],[CARRERA]]="CARRERA ADMINISTRATIVA",Tabla20[[#This Row],[CARRERA]],Tabla20[[#This Row],[STATUS]])</f>
        <v>FIJO</v>
      </c>
      <c r="M1184" s="35" t="str">
        <f>IF(Tabla20[[#This Row],[TIPO]]="Temporales",_xlfn.XLOOKUP(Tabla20[[#This Row],[NOMBRE Y APELLIDO]],TFECHAS[NOMBRE Y APELLIDO],TFECHAS[DESDE]),"")</f>
        <v/>
      </c>
      <c r="N1184" s="35" t="str">
        <f>IF(Tabla20[[#This Row],[TIPO]]="Temporales",_xlfn.XLOOKUP(Tabla20[[#This Row],[NOMBRE Y APELLIDO]],TFECHAS[NOMBRE Y APELLIDO],TFECHAS[HASTA]),"")</f>
        <v/>
      </c>
      <c r="O1184" s="39">
        <f>_xlfn.XLOOKUP(Tabla20[[#This Row],[COD]],TMES[COD],TMES[sbruto])</f>
        <v>10000</v>
      </c>
      <c r="P1184" s="42">
        <f>_xlfn.XLOOKUP(Tabla20[[#This Row],[COD]],TMES[COD],TMES[ISR])</f>
        <v>0</v>
      </c>
      <c r="Q1184" s="40">
        <f>_xlfn.XLOOKUP(Tabla20[[#This Row],[COD]],TMES[COD],TMES[SFS])</f>
        <v>304</v>
      </c>
      <c r="R1184" s="40">
        <f>_xlfn.XLOOKUP(Tabla20[[#This Row],[COD]],TMES[COD],TMES[AFP])</f>
        <v>287</v>
      </c>
      <c r="S1184" s="40">
        <f>Tabla20[[#This Row],[sbruto]]-SUM(Tabla20[[#This Row],[ISR]:[AFP]])-Tabla20[[#This Row],[sneto]]</f>
        <v>7545.48</v>
      </c>
      <c r="T1184" s="40">
        <f>_xlfn.XLOOKUP(Tabla20[[#This Row],[COD]],TMES[COD],TMES[sneto])</f>
        <v>1863.52</v>
      </c>
      <c r="U1184" s="28" t="str">
        <f>_xlfn.XLOOKUP(Tabla20[[#This Row],[cedula]],Tabla11[Numero Documento],Tabla11[GEN])</f>
        <v>F</v>
      </c>
      <c r="V1184" s="29" t="str">
        <f>_xlfn.XLOOKUP(Tabla20[[#This Row],[cedula]],TMODELO[Numero Documento],TMODELO[Lugar Funciones Codigo])</f>
        <v>01.83.03.04</v>
      </c>
    </row>
    <row r="1185" spans="1:22" hidden="1">
      <c r="A1185" s="38" t="s">
        <v>3052</v>
      </c>
      <c r="B1185" s="38" t="s">
        <v>11</v>
      </c>
      <c r="C1185" s="38" t="s">
        <v>3091</v>
      </c>
      <c r="D1185" s="38" t="str">
        <f>Tabla20[[#This Row],[cedula]]&amp;Tabla20[[#This Row],[ctapresup]]</f>
        <v>001029796632.1.1.1.01</v>
      </c>
      <c r="E1185" s="38" t="s">
        <v>2308</v>
      </c>
      <c r="F1185" s="38" t="str">
        <f>_xlfn.XLOOKUP(Tabla20[[#This Row],[cedula]],TMODELO[Numero Documento],TMODELO[Empleado])</f>
        <v>ARTEMIA AMANCIO</v>
      </c>
      <c r="G1185" s="38" t="str">
        <f>_xlfn.XLOOKUP(Tabla20[[#This Row],[cedula]],TMODELO[Numero Documento],TMODELO[Cargo])</f>
        <v>CONSERJE</v>
      </c>
      <c r="H1185" s="38" t="str">
        <f>_xlfn.XLOOKUP(Tabla20[[#This Row],[cedula]],TMODELO[Numero Documento],TMODELO[Lugar Funciones])</f>
        <v>DIRECCION GENERAL DE MUSEOS</v>
      </c>
      <c r="I1185" s="45" t="str">
        <f>_xlfn.XLOOKUP(Tabla20[[#This Row],[cedula]],TCARRERA[CEDULA],TCARRERA[CATEGORIA DEL SERVIDOR],"")</f>
        <v/>
      </c>
      <c r="J1185" s="45" t="str">
        <f>Tabla20[[#This Row],[TIPO]]</f>
        <v>FIJO</v>
      </c>
      <c r="K118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5" s="24" t="str">
        <f>IF(Tabla20[[#This Row],[CARRERA]]="CARRERA ADMINISTRATIVA",Tabla20[[#This Row],[CARRERA]],Tabla20[[#This Row],[STATUS]])</f>
        <v>ESTATUTO SIMPLIFICADO</v>
      </c>
      <c r="M1185" s="35" t="str">
        <f>IF(Tabla20[[#This Row],[TIPO]]="Temporales",_xlfn.XLOOKUP(Tabla20[[#This Row],[NOMBRE Y APELLIDO]],TFECHAS[NOMBRE Y APELLIDO],TFECHAS[DESDE]),"")</f>
        <v/>
      </c>
      <c r="N1185" s="35" t="str">
        <f>IF(Tabla20[[#This Row],[TIPO]]="Temporales",_xlfn.XLOOKUP(Tabla20[[#This Row],[NOMBRE Y APELLIDO]],TFECHAS[NOMBRE Y APELLIDO],TFECHAS[HASTA]),"")</f>
        <v/>
      </c>
      <c r="O1185" s="39">
        <f>_xlfn.XLOOKUP(Tabla20[[#This Row],[COD]],TMES[COD],TMES[sbruto])</f>
        <v>10000</v>
      </c>
      <c r="P1185" s="42">
        <f>_xlfn.XLOOKUP(Tabla20[[#This Row],[COD]],TMES[COD],TMES[ISR])</f>
        <v>0</v>
      </c>
      <c r="Q1185" s="40">
        <f>_xlfn.XLOOKUP(Tabla20[[#This Row],[COD]],TMES[COD],TMES[SFS])</f>
        <v>304</v>
      </c>
      <c r="R1185" s="40">
        <f>_xlfn.XLOOKUP(Tabla20[[#This Row],[COD]],TMES[COD],TMES[AFP])</f>
        <v>287</v>
      </c>
      <c r="S1185" s="40">
        <f>Tabla20[[#This Row],[sbruto]]-SUM(Tabla20[[#This Row],[ISR]:[AFP]])-Tabla20[[#This Row],[sneto]]</f>
        <v>4275.3100000000004</v>
      </c>
      <c r="T1185" s="40">
        <f>_xlfn.XLOOKUP(Tabla20[[#This Row],[COD]],TMES[COD],TMES[sneto])</f>
        <v>5133.6899999999996</v>
      </c>
      <c r="U1185" s="28" t="str">
        <f>_xlfn.XLOOKUP(Tabla20[[#This Row],[cedula]],Tabla11[Numero Documento],Tabla11[GEN])</f>
        <v>F</v>
      </c>
      <c r="V1185" s="29" t="str">
        <f>_xlfn.XLOOKUP(Tabla20[[#This Row],[cedula]],TMODELO[Numero Documento],TMODELO[Lugar Funciones Codigo])</f>
        <v>01.83.03.04</v>
      </c>
    </row>
    <row r="1186" spans="1:22" hidden="1">
      <c r="A1186" s="38" t="s">
        <v>3052</v>
      </c>
      <c r="B1186" s="38" t="s">
        <v>11</v>
      </c>
      <c r="C1186" s="38" t="s">
        <v>3091</v>
      </c>
      <c r="D1186" s="38" t="str">
        <f>Tabla20[[#This Row],[cedula]]&amp;Tabla20[[#This Row],[ctapresup]]</f>
        <v>001023726872.1.1.1.01</v>
      </c>
      <c r="E1186" s="38" t="s">
        <v>2320</v>
      </c>
      <c r="F1186" s="38" t="str">
        <f>_xlfn.XLOOKUP(Tabla20[[#This Row],[cedula]],TMODELO[Numero Documento],TMODELO[Empleado])</f>
        <v>CARMEN DE LA CRUZ HIRARDO</v>
      </c>
      <c r="G1186" s="38" t="str">
        <f>_xlfn.XLOOKUP(Tabla20[[#This Row],[cedula]],TMODELO[Numero Documento],TMODELO[Cargo])</f>
        <v>CONSERJE</v>
      </c>
      <c r="H1186" s="38" t="str">
        <f>_xlfn.XLOOKUP(Tabla20[[#This Row],[cedula]],TMODELO[Numero Documento],TMODELO[Lugar Funciones])</f>
        <v>DIRECCION GENERAL DE MUSEOS</v>
      </c>
      <c r="I1186" s="45" t="str">
        <f>_xlfn.XLOOKUP(Tabla20[[#This Row],[cedula]],TCARRERA[CEDULA],TCARRERA[CATEGORIA DEL SERVIDOR],"")</f>
        <v/>
      </c>
      <c r="J1186" s="45" t="str">
        <f>Tabla20[[#This Row],[TIPO]]</f>
        <v>FIJO</v>
      </c>
      <c r="K118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6" s="24" t="str">
        <f>IF(Tabla20[[#This Row],[CARRERA]]="CARRERA ADMINISTRATIVA",Tabla20[[#This Row],[CARRERA]],Tabla20[[#This Row],[STATUS]])</f>
        <v>ESTATUTO SIMPLIFICADO</v>
      </c>
      <c r="M1186" s="35" t="str">
        <f>IF(Tabla20[[#This Row],[TIPO]]="Temporales",_xlfn.XLOOKUP(Tabla20[[#This Row],[NOMBRE Y APELLIDO]],TFECHAS[NOMBRE Y APELLIDO],TFECHAS[DESDE]),"")</f>
        <v/>
      </c>
      <c r="N1186" s="35" t="str">
        <f>IF(Tabla20[[#This Row],[TIPO]]="Temporales",_xlfn.XLOOKUP(Tabla20[[#This Row],[NOMBRE Y APELLIDO]],TFECHAS[NOMBRE Y APELLIDO],TFECHAS[HASTA]),"")</f>
        <v/>
      </c>
      <c r="O1186" s="39">
        <f>_xlfn.XLOOKUP(Tabla20[[#This Row],[COD]],TMES[COD],TMES[sbruto])</f>
        <v>10000</v>
      </c>
      <c r="P1186" s="42">
        <f>_xlfn.XLOOKUP(Tabla20[[#This Row],[COD]],TMES[COD],TMES[ISR])</f>
        <v>0</v>
      </c>
      <c r="Q1186" s="40">
        <f>_xlfn.XLOOKUP(Tabla20[[#This Row],[COD]],TMES[COD],TMES[SFS])</f>
        <v>304</v>
      </c>
      <c r="R1186" s="40">
        <f>_xlfn.XLOOKUP(Tabla20[[#This Row],[COD]],TMES[COD],TMES[AFP])</f>
        <v>287</v>
      </c>
      <c r="S1186" s="40">
        <f>Tabla20[[#This Row],[sbruto]]-SUM(Tabla20[[#This Row],[ISR]:[AFP]])-Tabla20[[#This Row],[sneto]]</f>
        <v>375</v>
      </c>
      <c r="T1186" s="40">
        <f>_xlfn.XLOOKUP(Tabla20[[#This Row],[COD]],TMES[COD],TMES[sneto])</f>
        <v>9034</v>
      </c>
      <c r="U1186" s="28" t="str">
        <f>_xlfn.XLOOKUP(Tabla20[[#This Row],[cedula]],Tabla11[Numero Documento],Tabla11[GEN])</f>
        <v>F</v>
      </c>
      <c r="V1186" s="29" t="str">
        <f>_xlfn.XLOOKUP(Tabla20[[#This Row],[cedula]],TMODELO[Numero Documento],TMODELO[Lugar Funciones Codigo])</f>
        <v>01.83.03.04</v>
      </c>
    </row>
    <row r="1187" spans="1:22" hidden="1">
      <c r="A1187" s="38" t="s">
        <v>3052</v>
      </c>
      <c r="B1187" s="38" t="s">
        <v>11</v>
      </c>
      <c r="C1187" s="38" t="s">
        <v>3091</v>
      </c>
      <c r="D1187" s="38" t="str">
        <f>Tabla20[[#This Row],[cedula]]&amp;Tabla20[[#This Row],[ctapresup]]</f>
        <v>001078648032.1.1.1.01</v>
      </c>
      <c r="E1187" s="38" t="s">
        <v>1410</v>
      </c>
      <c r="F1187" s="38" t="str">
        <f>_xlfn.XLOOKUP(Tabla20[[#This Row],[cedula]],TMODELO[Numero Documento],TMODELO[Empleado])</f>
        <v>CARMEN GIL DE LA CRUZ</v>
      </c>
      <c r="G1187" s="38" t="str">
        <f>_xlfn.XLOOKUP(Tabla20[[#This Row],[cedula]],TMODELO[Numero Documento],TMODELO[Cargo])</f>
        <v>VIGILANTE DE SALA</v>
      </c>
      <c r="H1187" s="38" t="str">
        <f>_xlfn.XLOOKUP(Tabla20[[#This Row],[cedula]],TMODELO[Numero Documento],TMODELO[Lugar Funciones])</f>
        <v>DIRECCION GENERAL DE MUSEOS</v>
      </c>
      <c r="I1187" s="45" t="str">
        <f>_xlfn.XLOOKUP(Tabla20[[#This Row],[cedula]],TCARRERA[CEDULA],TCARRERA[CATEGORIA DEL SERVIDOR],"")</f>
        <v>CARRERA ADMINISTRATIVA</v>
      </c>
      <c r="J1187" s="45" t="str">
        <f>Tabla20[[#This Row],[TIPO]]</f>
        <v>FIJO</v>
      </c>
      <c r="K118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87" s="24" t="str">
        <f>IF(Tabla20[[#This Row],[CARRERA]]="CARRERA ADMINISTRATIVA",Tabla20[[#This Row],[CARRERA]],Tabla20[[#This Row],[STATUS]])</f>
        <v>CARRERA ADMINISTRATIVA</v>
      </c>
      <c r="M1187" s="35" t="str">
        <f>IF(Tabla20[[#This Row],[TIPO]]="Temporales",_xlfn.XLOOKUP(Tabla20[[#This Row],[NOMBRE Y APELLIDO]],TFECHAS[NOMBRE Y APELLIDO],TFECHAS[DESDE]),"")</f>
        <v/>
      </c>
      <c r="N1187" s="35" t="str">
        <f>IF(Tabla20[[#This Row],[TIPO]]="Temporales",_xlfn.XLOOKUP(Tabla20[[#This Row],[NOMBRE Y APELLIDO]],TFECHAS[NOMBRE Y APELLIDO],TFECHAS[HASTA]),"")</f>
        <v/>
      </c>
      <c r="O1187" s="39">
        <f>_xlfn.XLOOKUP(Tabla20[[#This Row],[COD]],TMES[COD],TMES[sbruto])</f>
        <v>10000</v>
      </c>
      <c r="P1187" s="42">
        <f>_xlfn.XLOOKUP(Tabla20[[#This Row],[COD]],TMES[COD],TMES[ISR])</f>
        <v>0</v>
      </c>
      <c r="Q1187" s="40">
        <f>_xlfn.XLOOKUP(Tabla20[[#This Row],[COD]],TMES[COD],TMES[SFS])</f>
        <v>304</v>
      </c>
      <c r="R1187" s="40">
        <f>_xlfn.XLOOKUP(Tabla20[[#This Row],[COD]],TMES[COD],TMES[AFP])</f>
        <v>287</v>
      </c>
      <c r="S1187" s="40">
        <f>Tabla20[[#This Row],[sbruto]]-SUM(Tabla20[[#This Row],[ISR]:[AFP]])-Tabla20[[#This Row],[sneto]]</f>
        <v>1872.25</v>
      </c>
      <c r="T1187" s="40">
        <f>_xlfn.XLOOKUP(Tabla20[[#This Row],[COD]],TMES[COD],TMES[sneto])</f>
        <v>7536.75</v>
      </c>
      <c r="U1187" s="28" t="str">
        <f>_xlfn.XLOOKUP(Tabla20[[#This Row],[cedula]],Tabla11[Numero Documento],Tabla11[GEN])</f>
        <v>F</v>
      </c>
      <c r="V1187" s="29" t="str">
        <f>_xlfn.XLOOKUP(Tabla20[[#This Row],[cedula]],TMODELO[Numero Documento],TMODELO[Lugar Funciones Codigo])</f>
        <v>01.83.03.04</v>
      </c>
    </row>
    <row r="1188" spans="1:22" hidden="1">
      <c r="A1188" s="38" t="s">
        <v>3052</v>
      </c>
      <c r="B1188" s="38" t="s">
        <v>11</v>
      </c>
      <c r="C1188" s="38" t="s">
        <v>3091</v>
      </c>
      <c r="D1188" s="38" t="str">
        <f>Tabla20[[#This Row],[cedula]]&amp;Tabla20[[#This Row],[ctapresup]]</f>
        <v>049004393832.1.1.1.01</v>
      </c>
      <c r="E1188" s="38" t="s">
        <v>2324</v>
      </c>
      <c r="F1188" s="38" t="str">
        <f>_xlfn.XLOOKUP(Tabla20[[#This Row],[cedula]],TMODELO[Numero Documento],TMODELO[Empleado])</f>
        <v>CATALINO MEJIA HILARIO</v>
      </c>
      <c r="G1188" s="38" t="str">
        <f>_xlfn.XLOOKUP(Tabla20[[#This Row],[cedula]],TMODELO[Numero Documento],TMODELO[Cargo])</f>
        <v>JARDINERO (A)</v>
      </c>
      <c r="H1188" s="38" t="str">
        <f>_xlfn.XLOOKUP(Tabla20[[#This Row],[cedula]],TMODELO[Numero Documento],TMODELO[Lugar Funciones])</f>
        <v>DIRECCION GENERAL DE MUSEOS</v>
      </c>
      <c r="I1188" s="45" t="str">
        <f>_xlfn.XLOOKUP(Tabla20[[#This Row],[cedula]],TCARRERA[CEDULA],TCARRERA[CATEGORIA DEL SERVIDOR],"")</f>
        <v/>
      </c>
      <c r="J1188" s="45" t="str">
        <f>Tabla20[[#This Row],[TIPO]]</f>
        <v>FIJO</v>
      </c>
      <c r="K118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8" s="24" t="str">
        <f>IF(Tabla20[[#This Row],[CARRERA]]="CARRERA ADMINISTRATIVA",Tabla20[[#This Row],[CARRERA]],Tabla20[[#This Row],[STATUS]])</f>
        <v>ESTATUTO SIMPLIFICADO</v>
      </c>
      <c r="M1188" s="35" t="str">
        <f>IF(Tabla20[[#This Row],[TIPO]]="Temporales",_xlfn.XLOOKUP(Tabla20[[#This Row],[NOMBRE Y APELLIDO]],TFECHAS[NOMBRE Y APELLIDO],TFECHAS[DESDE]),"")</f>
        <v/>
      </c>
      <c r="N1188" s="35" t="str">
        <f>IF(Tabla20[[#This Row],[TIPO]]="Temporales",_xlfn.XLOOKUP(Tabla20[[#This Row],[NOMBRE Y APELLIDO]],TFECHAS[NOMBRE Y APELLIDO],TFECHAS[HASTA]),"")</f>
        <v/>
      </c>
      <c r="O1188" s="39">
        <f>_xlfn.XLOOKUP(Tabla20[[#This Row],[COD]],TMES[COD],TMES[sbruto])</f>
        <v>10000</v>
      </c>
      <c r="P1188" s="44">
        <f>_xlfn.XLOOKUP(Tabla20[[#This Row],[COD]],TMES[COD],TMES[ISR])</f>
        <v>0</v>
      </c>
      <c r="Q1188" s="40">
        <f>_xlfn.XLOOKUP(Tabla20[[#This Row],[COD]],TMES[COD],TMES[SFS])</f>
        <v>304</v>
      </c>
      <c r="R1188" s="40">
        <f>_xlfn.XLOOKUP(Tabla20[[#This Row],[COD]],TMES[COD],TMES[AFP])</f>
        <v>287</v>
      </c>
      <c r="S1188" s="40">
        <f>Tabla20[[#This Row],[sbruto]]-SUM(Tabla20[[#This Row],[ISR]:[AFP]])-Tabla20[[#This Row],[sneto]]</f>
        <v>25</v>
      </c>
      <c r="T1188" s="40">
        <f>_xlfn.XLOOKUP(Tabla20[[#This Row],[COD]],TMES[COD],TMES[sneto])</f>
        <v>9384</v>
      </c>
      <c r="U1188" s="28" t="str">
        <f>_xlfn.XLOOKUP(Tabla20[[#This Row],[cedula]],Tabla11[Numero Documento],Tabla11[GEN])</f>
        <v>M</v>
      </c>
      <c r="V1188" s="29" t="str">
        <f>_xlfn.XLOOKUP(Tabla20[[#This Row],[cedula]],TMODELO[Numero Documento],TMODELO[Lugar Funciones Codigo])</f>
        <v>01.83.03.04</v>
      </c>
    </row>
    <row r="1189" spans="1:22" hidden="1">
      <c r="A1189" s="38" t="s">
        <v>3052</v>
      </c>
      <c r="B1189" s="38" t="s">
        <v>11</v>
      </c>
      <c r="C1189" s="38" t="s">
        <v>3091</v>
      </c>
      <c r="D1189" s="38" t="str">
        <f>Tabla20[[#This Row],[cedula]]&amp;Tabla20[[#This Row],[ctapresup]]</f>
        <v>001083427912.1.1.1.01</v>
      </c>
      <c r="E1189" s="38" t="s">
        <v>2331</v>
      </c>
      <c r="F1189" s="38" t="str">
        <f>_xlfn.XLOOKUP(Tabla20[[#This Row],[cedula]],TMODELO[Numero Documento],TMODELO[Empleado])</f>
        <v>DANIEL ENCARNACION TAVERAS</v>
      </c>
      <c r="G1189" s="38" t="str">
        <f>_xlfn.XLOOKUP(Tabla20[[#This Row],[cedula]],TMODELO[Numero Documento],TMODELO[Cargo])</f>
        <v>VIGILANTE</v>
      </c>
      <c r="H1189" s="38" t="str">
        <f>_xlfn.XLOOKUP(Tabla20[[#This Row],[cedula]],TMODELO[Numero Documento],TMODELO[Lugar Funciones])</f>
        <v>DIRECCION GENERAL DE MUSEOS</v>
      </c>
      <c r="I1189" s="45" t="str">
        <f>_xlfn.XLOOKUP(Tabla20[[#This Row],[cedula]],TCARRERA[CEDULA],TCARRERA[CATEGORIA DEL SERVIDOR],"")</f>
        <v/>
      </c>
      <c r="J1189" s="45" t="str">
        <f>Tabla20[[#This Row],[TIPO]]</f>
        <v>FIJO</v>
      </c>
      <c r="K118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9" s="24" t="str">
        <f>IF(Tabla20[[#This Row],[CARRERA]]="CARRERA ADMINISTRATIVA",Tabla20[[#This Row],[CARRERA]],Tabla20[[#This Row],[STATUS]])</f>
        <v>ESTATUTO SIMPLIFICADO</v>
      </c>
      <c r="M1189" s="35" t="str">
        <f>IF(Tabla20[[#This Row],[TIPO]]="Temporales",_xlfn.XLOOKUP(Tabla20[[#This Row],[NOMBRE Y APELLIDO]],TFECHAS[NOMBRE Y APELLIDO],TFECHAS[DESDE]),"")</f>
        <v/>
      </c>
      <c r="N1189" s="35" t="str">
        <f>IF(Tabla20[[#This Row],[TIPO]]="Temporales",_xlfn.XLOOKUP(Tabla20[[#This Row],[NOMBRE Y APELLIDO]],TFECHAS[NOMBRE Y APELLIDO],TFECHAS[HASTA]),"")</f>
        <v/>
      </c>
      <c r="O1189" s="39">
        <f>_xlfn.XLOOKUP(Tabla20[[#This Row],[COD]],TMES[COD],TMES[sbruto])</f>
        <v>10000</v>
      </c>
      <c r="P1189" s="44">
        <f>_xlfn.XLOOKUP(Tabla20[[#This Row],[COD]],TMES[COD],TMES[ISR])</f>
        <v>0</v>
      </c>
      <c r="Q1189" s="40">
        <f>_xlfn.XLOOKUP(Tabla20[[#This Row],[COD]],TMES[COD],TMES[SFS])</f>
        <v>304</v>
      </c>
      <c r="R1189" s="40">
        <f>_xlfn.XLOOKUP(Tabla20[[#This Row],[COD]],TMES[COD],TMES[AFP])</f>
        <v>287</v>
      </c>
      <c r="S1189" s="40">
        <f>Tabla20[[#This Row],[sbruto]]-SUM(Tabla20[[#This Row],[ISR]:[AFP]])-Tabla20[[#This Row],[sneto]]</f>
        <v>375</v>
      </c>
      <c r="T1189" s="40">
        <f>_xlfn.XLOOKUP(Tabla20[[#This Row],[COD]],TMES[COD],TMES[sneto])</f>
        <v>9034</v>
      </c>
      <c r="U1189" s="28" t="str">
        <f>_xlfn.XLOOKUP(Tabla20[[#This Row],[cedula]],Tabla11[Numero Documento],Tabla11[GEN])</f>
        <v>M</v>
      </c>
      <c r="V1189" s="29" t="str">
        <f>_xlfn.XLOOKUP(Tabla20[[#This Row],[cedula]],TMODELO[Numero Documento],TMODELO[Lugar Funciones Codigo])</f>
        <v>01.83.03.04</v>
      </c>
    </row>
    <row r="1190" spans="1:22" hidden="1">
      <c r="A1190" s="38" t="s">
        <v>3052</v>
      </c>
      <c r="B1190" s="38" t="s">
        <v>11</v>
      </c>
      <c r="C1190" s="38" t="s">
        <v>3091</v>
      </c>
      <c r="D1190" s="38" t="str">
        <f>Tabla20[[#This Row],[cedula]]&amp;Tabla20[[#This Row],[ctapresup]]</f>
        <v>001007103672.1.1.1.01</v>
      </c>
      <c r="E1190" s="38" t="s">
        <v>2332</v>
      </c>
      <c r="F1190" s="38" t="str">
        <f>_xlfn.XLOOKUP(Tabla20[[#This Row],[cedula]],TMODELO[Numero Documento],TMODELO[Empleado])</f>
        <v>DANIEL SUERO GONZALEZ</v>
      </c>
      <c r="G1190" s="38" t="str">
        <f>_xlfn.XLOOKUP(Tabla20[[#This Row],[cedula]],TMODELO[Numero Documento],TMODELO[Cargo])</f>
        <v>GUIA</v>
      </c>
      <c r="H1190" s="38" t="str">
        <f>_xlfn.XLOOKUP(Tabla20[[#This Row],[cedula]],TMODELO[Numero Documento],TMODELO[Lugar Funciones])</f>
        <v>DIRECCION GENERAL DE MUSEOS</v>
      </c>
      <c r="I1190" s="45" t="str">
        <f>_xlfn.XLOOKUP(Tabla20[[#This Row],[cedula]],TCARRERA[CEDULA],TCARRERA[CATEGORIA DEL SERVIDOR],"")</f>
        <v/>
      </c>
      <c r="J1190" s="45" t="str">
        <f>Tabla20[[#This Row],[TIPO]]</f>
        <v>FIJO</v>
      </c>
      <c r="K119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0" s="24" t="str">
        <f>IF(Tabla20[[#This Row],[CARRERA]]="CARRERA ADMINISTRATIVA",Tabla20[[#This Row],[CARRERA]],Tabla20[[#This Row],[STATUS]])</f>
        <v>FIJO</v>
      </c>
      <c r="M1190" s="35" t="str">
        <f>IF(Tabla20[[#This Row],[TIPO]]="Temporales",_xlfn.XLOOKUP(Tabla20[[#This Row],[NOMBRE Y APELLIDO]],TFECHAS[NOMBRE Y APELLIDO],TFECHAS[DESDE]),"")</f>
        <v/>
      </c>
      <c r="N1190" s="35" t="str">
        <f>IF(Tabla20[[#This Row],[TIPO]]="Temporales",_xlfn.XLOOKUP(Tabla20[[#This Row],[NOMBRE Y APELLIDO]],TFECHAS[NOMBRE Y APELLIDO],TFECHAS[HASTA]),"")</f>
        <v/>
      </c>
      <c r="O1190" s="39">
        <f>_xlfn.XLOOKUP(Tabla20[[#This Row],[COD]],TMES[COD],TMES[sbruto])</f>
        <v>10000</v>
      </c>
      <c r="P1190" s="44">
        <f>_xlfn.XLOOKUP(Tabla20[[#This Row],[COD]],TMES[COD],TMES[ISR])</f>
        <v>0</v>
      </c>
      <c r="Q1190" s="40">
        <f>_xlfn.XLOOKUP(Tabla20[[#This Row],[COD]],TMES[COD],TMES[SFS])</f>
        <v>304</v>
      </c>
      <c r="R1190" s="40">
        <f>_xlfn.XLOOKUP(Tabla20[[#This Row],[COD]],TMES[COD],TMES[AFP])</f>
        <v>287</v>
      </c>
      <c r="S1190" s="40">
        <f>Tabla20[[#This Row],[sbruto]]-SUM(Tabla20[[#This Row],[ISR]:[AFP]])-Tabla20[[#This Row],[sneto]]</f>
        <v>4869.4799999999996</v>
      </c>
      <c r="T1190" s="40">
        <f>_xlfn.XLOOKUP(Tabla20[[#This Row],[COD]],TMES[COD],TMES[sneto])</f>
        <v>4539.5200000000004</v>
      </c>
      <c r="U1190" s="28" t="str">
        <f>_xlfn.XLOOKUP(Tabla20[[#This Row],[cedula]],Tabla11[Numero Documento],Tabla11[GEN])</f>
        <v>M</v>
      </c>
      <c r="V1190" s="29" t="str">
        <f>_xlfn.XLOOKUP(Tabla20[[#This Row],[cedula]],TMODELO[Numero Documento],TMODELO[Lugar Funciones Codigo])</f>
        <v>01.83.03.04</v>
      </c>
    </row>
    <row r="1191" spans="1:22" hidden="1">
      <c r="A1191" s="38" t="s">
        <v>3052</v>
      </c>
      <c r="B1191" s="38" t="s">
        <v>11</v>
      </c>
      <c r="C1191" s="38" t="s">
        <v>3091</v>
      </c>
      <c r="D1191" s="38" t="str">
        <f>Tabla20[[#This Row],[cedula]]&amp;Tabla20[[#This Row],[ctapresup]]</f>
        <v>001000627852.1.1.1.01</v>
      </c>
      <c r="E1191" s="38" t="s">
        <v>2336</v>
      </c>
      <c r="F1191" s="38" t="str">
        <f>_xlfn.XLOOKUP(Tabla20[[#This Row],[cedula]],TMODELO[Numero Documento],TMODELO[Empleado])</f>
        <v>DULCE MARIA HILARIO HENRIQUEZ</v>
      </c>
      <c r="G1191" s="38" t="str">
        <f>_xlfn.XLOOKUP(Tabla20[[#This Row],[cedula]],TMODELO[Numero Documento],TMODELO[Cargo])</f>
        <v>VIGILANTE DE SALA</v>
      </c>
      <c r="H1191" s="38" t="str">
        <f>_xlfn.XLOOKUP(Tabla20[[#This Row],[cedula]],TMODELO[Numero Documento],TMODELO[Lugar Funciones])</f>
        <v>DIRECCION GENERAL DE MUSEOS</v>
      </c>
      <c r="I1191" s="45" t="str">
        <f>_xlfn.XLOOKUP(Tabla20[[#This Row],[cedula]],TCARRERA[CEDULA],TCARRERA[CATEGORIA DEL SERVIDOR],"")</f>
        <v/>
      </c>
      <c r="J1191" s="45" t="str">
        <f>Tabla20[[#This Row],[TIPO]]</f>
        <v>FIJO</v>
      </c>
      <c r="K119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1" s="24" t="str">
        <f>IF(Tabla20[[#This Row],[CARRERA]]="CARRERA ADMINISTRATIVA",Tabla20[[#This Row],[CARRERA]],Tabla20[[#This Row],[STATUS]])</f>
        <v>FIJO</v>
      </c>
      <c r="M1191" s="35" t="str">
        <f>IF(Tabla20[[#This Row],[TIPO]]="Temporales",_xlfn.XLOOKUP(Tabla20[[#This Row],[NOMBRE Y APELLIDO]],TFECHAS[NOMBRE Y APELLIDO],TFECHAS[DESDE]),"")</f>
        <v/>
      </c>
      <c r="N1191" s="35" t="str">
        <f>IF(Tabla20[[#This Row],[TIPO]]="Temporales",_xlfn.XLOOKUP(Tabla20[[#This Row],[NOMBRE Y APELLIDO]],TFECHAS[NOMBRE Y APELLIDO],TFECHAS[HASTA]),"")</f>
        <v/>
      </c>
      <c r="O1191" s="39">
        <f>_xlfn.XLOOKUP(Tabla20[[#This Row],[COD]],TMES[COD],TMES[sbruto])</f>
        <v>10000</v>
      </c>
      <c r="P1191" s="42">
        <f>_xlfn.XLOOKUP(Tabla20[[#This Row],[COD]],TMES[COD],TMES[ISR])</f>
        <v>0</v>
      </c>
      <c r="Q1191" s="40">
        <f>_xlfn.XLOOKUP(Tabla20[[#This Row],[COD]],TMES[COD],TMES[SFS])</f>
        <v>304</v>
      </c>
      <c r="R1191" s="40">
        <f>_xlfn.XLOOKUP(Tabla20[[#This Row],[COD]],TMES[COD],TMES[AFP])</f>
        <v>287</v>
      </c>
      <c r="S1191" s="40">
        <f>Tabla20[[#This Row],[sbruto]]-SUM(Tabla20[[#This Row],[ISR]:[AFP]])-Tabla20[[#This Row],[sneto]]</f>
        <v>7220.6399999999994</v>
      </c>
      <c r="T1191" s="40">
        <f>_xlfn.XLOOKUP(Tabla20[[#This Row],[COD]],TMES[COD],TMES[sneto])</f>
        <v>2188.36</v>
      </c>
      <c r="U1191" s="28" t="str">
        <f>_xlfn.XLOOKUP(Tabla20[[#This Row],[cedula]],Tabla11[Numero Documento],Tabla11[GEN])</f>
        <v>F</v>
      </c>
      <c r="V1191" s="29" t="str">
        <f>_xlfn.XLOOKUP(Tabla20[[#This Row],[cedula]],TMODELO[Numero Documento],TMODELO[Lugar Funciones Codigo])</f>
        <v>01.83.03.04</v>
      </c>
    </row>
    <row r="1192" spans="1:22" hidden="1">
      <c r="A1192" s="38" t="s">
        <v>3052</v>
      </c>
      <c r="B1192" s="38" t="s">
        <v>11</v>
      </c>
      <c r="C1192" s="38" t="s">
        <v>3091</v>
      </c>
      <c r="D1192" s="38" t="str">
        <f>Tabla20[[#This Row],[cedula]]&amp;Tabla20[[#This Row],[ctapresup]]</f>
        <v>005000205162.1.1.1.01</v>
      </c>
      <c r="E1192" s="38" t="s">
        <v>2349</v>
      </c>
      <c r="F1192" s="38" t="str">
        <f>_xlfn.XLOOKUP(Tabla20[[#This Row],[cedula]],TMODELO[Numero Documento],TMODELO[Empleado])</f>
        <v>ENRIQUE DE LOS SANTOS DE LOS SANTOS</v>
      </c>
      <c r="G1192" s="38" t="str">
        <f>_xlfn.XLOOKUP(Tabla20[[#This Row],[cedula]],TMODELO[Numero Documento],TMODELO[Cargo])</f>
        <v>AYUDANTE DPTO. ARQUIOLIGIA</v>
      </c>
      <c r="H1192" s="38" t="str">
        <f>_xlfn.XLOOKUP(Tabla20[[#This Row],[cedula]],TMODELO[Numero Documento],TMODELO[Lugar Funciones])</f>
        <v>DIRECCION GENERAL DE MUSEOS</v>
      </c>
      <c r="I1192" s="45" t="str">
        <f>_xlfn.XLOOKUP(Tabla20[[#This Row],[cedula]],TCARRERA[CEDULA],TCARRERA[CATEGORIA DEL SERVIDOR],"")</f>
        <v/>
      </c>
      <c r="J1192" s="45" t="str">
        <f>Tabla20[[#This Row],[TIPO]]</f>
        <v>FIJO</v>
      </c>
      <c r="K119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2" s="24" t="str">
        <f>IF(Tabla20[[#This Row],[CARRERA]]="CARRERA ADMINISTRATIVA",Tabla20[[#This Row],[CARRERA]],Tabla20[[#This Row],[STATUS]])</f>
        <v>FIJO</v>
      </c>
      <c r="M1192" s="35" t="str">
        <f>IF(Tabla20[[#This Row],[TIPO]]="Temporales",_xlfn.XLOOKUP(Tabla20[[#This Row],[NOMBRE Y APELLIDO]],TFECHAS[NOMBRE Y APELLIDO],TFECHAS[DESDE]),"")</f>
        <v/>
      </c>
      <c r="N1192" s="35" t="str">
        <f>IF(Tabla20[[#This Row],[TIPO]]="Temporales",_xlfn.XLOOKUP(Tabla20[[#This Row],[NOMBRE Y APELLIDO]],TFECHAS[NOMBRE Y APELLIDO],TFECHAS[HASTA]),"")</f>
        <v/>
      </c>
      <c r="O1192" s="39">
        <f>_xlfn.XLOOKUP(Tabla20[[#This Row],[COD]],TMES[COD],TMES[sbruto])</f>
        <v>10000</v>
      </c>
      <c r="P1192" s="43">
        <f>_xlfn.XLOOKUP(Tabla20[[#This Row],[COD]],TMES[COD],TMES[ISR])</f>
        <v>0</v>
      </c>
      <c r="Q1192" s="40">
        <f>_xlfn.XLOOKUP(Tabla20[[#This Row],[COD]],TMES[COD],TMES[SFS])</f>
        <v>304</v>
      </c>
      <c r="R1192" s="40">
        <f>_xlfn.XLOOKUP(Tabla20[[#This Row],[COD]],TMES[COD],TMES[AFP])</f>
        <v>287</v>
      </c>
      <c r="S1192" s="40">
        <f>Tabla20[[#This Row],[sbruto]]-SUM(Tabla20[[#This Row],[ISR]:[AFP]])-Tabla20[[#This Row],[sneto]]</f>
        <v>511</v>
      </c>
      <c r="T1192" s="40">
        <f>_xlfn.XLOOKUP(Tabla20[[#This Row],[COD]],TMES[COD],TMES[sneto])</f>
        <v>8898</v>
      </c>
      <c r="U1192" s="28" t="str">
        <f>_xlfn.XLOOKUP(Tabla20[[#This Row],[cedula]],Tabla11[Numero Documento],Tabla11[GEN])</f>
        <v>M</v>
      </c>
      <c r="V1192" s="29" t="str">
        <f>_xlfn.XLOOKUP(Tabla20[[#This Row],[cedula]],TMODELO[Numero Documento],TMODELO[Lugar Funciones Codigo])</f>
        <v>01.83.03.04</v>
      </c>
    </row>
    <row r="1193" spans="1:22" hidden="1">
      <c r="A1193" s="38" t="s">
        <v>3052</v>
      </c>
      <c r="B1193" s="38" t="s">
        <v>11</v>
      </c>
      <c r="C1193" s="38" t="s">
        <v>3091</v>
      </c>
      <c r="D1193" s="38" t="str">
        <f>Tabla20[[#This Row],[cedula]]&amp;Tabla20[[#This Row],[ctapresup]]</f>
        <v>225007009392.1.1.1.01</v>
      </c>
      <c r="E1193" s="38" t="s">
        <v>2357</v>
      </c>
      <c r="F1193" s="38" t="str">
        <f>_xlfn.XLOOKUP(Tabla20[[#This Row],[cedula]],TMODELO[Numero Documento],TMODELO[Empleado])</f>
        <v>FAUSTO ARIEL GONZALEZ</v>
      </c>
      <c r="G1193" s="38" t="str">
        <f>_xlfn.XLOOKUP(Tabla20[[#This Row],[cedula]],TMODELO[Numero Documento],TMODELO[Cargo])</f>
        <v>CONSERJE</v>
      </c>
      <c r="H1193" s="38" t="str">
        <f>_xlfn.XLOOKUP(Tabla20[[#This Row],[cedula]],TMODELO[Numero Documento],TMODELO[Lugar Funciones])</f>
        <v>DIRECCION GENERAL DE MUSEOS</v>
      </c>
      <c r="I1193" s="45" t="str">
        <f>_xlfn.XLOOKUP(Tabla20[[#This Row],[cedula]],TCARRERA[CEDULA],TCARRERA[CATEGORIA DEL SERVIDOR],"")</f>
        <v/>
      </c>
      <c r="J1193" s="45" t="str">
        <f>Tabla20[[#This Row],[TIPO]]</f>
        <v>FIJO</v>
      </c>
      <c r="K119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93" s="24" t="str">
        <f>IF(Tabla20[[#This Row],[CARRERA]]="CARRERA ADMINISTRATIVA",Tabla20[[#This Row],[CARRERA]],Tabla20[[#This Row],[STATUS]])</f>
        <v>ESTATUTO SIMPLIFICADO</v>
      </c>
      <c r="M1193" s="35" t="str">
        <f>IF(Tabla20[[#This Row],[TIPO]]="Temporales",_xlfn.XLOOKUP(Tabla20[[#This Row],[NOMBRE Y APELLIDO]],TFECHAS[NOMBRE Y APELLIDO],TFECHAS[DESDE]),"")</f>
        <v/>
      </c>
      <c r="N1193" s="35" t="str">
        <f>IF(Tabla20[[#This Row],[TIPO]]="Temporales",_xlfn.XLOOKUP(Tabla20[[#This Row],[NOMBRE Y APELLIDO]],TFECHAS[NOMBRE Y APELLIDO],TFECHAS[HASTA]),"")</f>
        <v/>
      </c>
      <c r="O1193" s="39">
        <f>_xlfn.XLOOKUP(Tabla20[[#This Row],[COD]],TMES[COD],TMES[sbruto])</f>
        <v>10000</v>
      </c>
      <c r="P1193" s="44">
        <f>_xlfn.XLOOKUP(Tabla20[[#This Row],[COD]],TMES[COD],TMES[ISR])</f>
        <v>0</v>
      </c>
      <c r="Q1193" s="42">
        <f>_xlfn.XLOOKUP(Tabla20[[#This Row],[COD]],TMES[COD],TMES[SFS])</f>
        <v>304</v>
      </c>
      <c r="R1193" s="42">
        <f>_xlfn.XLOOKUP(Tabla20[[#This Row],[COD]],TMES[COD],TMES[AFP])</f>
        <v>287</v>
      </c>
      <c r="S1193" s="40">
        <f>Tabla20[[#This Row],[sbruto]]-SUM(Tabla20[[#This Row],[ISR]:[AFP]])-Tabla20[[#This Row],[sneto]]</f>
        <v>2083.4499999999998</v>
      </c>
      <c r="T1193" s="42">
        <f>_xlfn.XLOOKUP(Tabla20[[#This Row],[COD]],TMES[COD],TMES[sneto])</f>
        <v>7325.55</v>
      </c>
      <c r="U1193" s="28" t="str">
        <f>_xlfn.XLOOKUP(Tabla20[[#This Row],[cedula]],Tabla11[Numero Documento],Tabla11[GEN])</f>
        <v>M</v>
      </c>
      <c r="V1193" s="29" t="str">
        <f>_xlfn.XLOOKUP(Tabla20[[#This Row],[cedula]],TMODELO[Numero Documento],TMODELO[Lugar Funciones Codigo])</f>
        <v>01.83.03.04</v>
      </c>
    </row>
    <row r="1194" spans="1:22" hidden="1">
      <c r="A1194" s="38" t="s">
        <v>3052</v>
      </c>
      <c r="B1194" s="38" t="s">
        <v>11</v>
      </c>
      <c r="C1194" s="38" t="s">
        <v>3091</v>
      </c>
      <c r="D1194" s="38" t="str">
        <f>Tabla20[[#This Row],[cedula]]&amp;Tabla20[[#This Row],[ctapresup]]</f>
        <v>001095502772.1.1.1.01</v>
      </c>
      <c r="E1194" s="38" t="s">
        <v>2121</v>
      </c>
      <c r="F1194" s="38" t="str">
        <f>_xlfn.XLOOKUP(Tabla20[[#This Row],[cedula]],TMODELO[Numero Documento],TMODELO[Empleado])</f>
        <v>IRMA ROCIO YAMINE MARTINEZ</v>
      </c>
      <c r="G1194" s="38" t="str">
        <f>_xlfn.XLOOKUP(Tabla20[[#This Row],[cedula]],TMODELO[Numero Documento],TMODELO[Cargo])</f>
        <v>SEC. ADM. II</v>
      </c>
      <c r="H1194" s="38" t="str">
        <f>_xlfn.XLOOKUP(Tabla20[[#This Row],[cedula]],TMODELO[Numero Documento],TMODELO[Lugar Funciones])</f>
        <v>DIRECCION GENERAL DE MUSEOS</v>
      </c>
      <c r="I1194" s="45" t="str">
        <f>_xlfn.XLOOKUP(Tabla20[[#This Row],[cedula]],TCARRERA[CEDULA],TCARRERA[CATEGORIA DEL SERVIDOR],"")</f>
        <v/>
      </c>
      <c r="J1194" s="45" t="str">
        <f>Tabla20[[#This Row],[TIPO]]</f>
        <v>FIJO</v>
      </c>
      <c r="K119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94" s="24" t="str">
        <f>IF(Tabla20[[#This Row],[CARRERA]]="CARRERA ADMINISTRATIVA",Tabla20[[#This Row],[CARRERA]],Tabla20[[#This Row],[STATUS]])</f>
        <v>ESTATUTO SIMPLIFICADO</v>
      </c>
      <c r="M1194" s="35" t="str">
        <f>IF(Tabla20[[#This Row],[TIPO]]="Temporales",_xlfn.XLOOKUP(Tabla20[[#This Row],[NOMBRE Y APELLIDO]],TFECHAS[NOMBRE Y APELLIDO],TFECHAS[DESDE]),"")</f>
        <v/>
      </c>
      <c r="N1194" s="35" t="str">
        <f>IF(Tabla20[[#This Row],[TIPO]]="Temporales",_xlfn.XLOOKUP(Tabla20[[#This Row],[NOMBRE Y APELLIDO]],TFECHAS[NOMBRE Y APELLIDO],TFECHAS[HASTA]),"")</f>
        <v/>
      </c>
      <c r="O1194" s="39">
        <f>_xlfn.XLOOKUP(Tabla20[[#This Row],[COD]],TMES[COD],TMES[sbruto])</f>
        <v>10000</v>
      </c>
      <c r="P1194" s="44">
        <f>_xlfn.XLOOKUP(Tabla20[[#This Row],[COD]],TMES[COD],TMES[ISR])</f>
        <v>0</v>
      </c>
      <c r="Q1194" s="40">
        <f>_xlfn.XLOOKUP(Tabla20[[#This Row],[COD]],TMES[COD],TMES[SFS])</f>
        <v>304</v>
      </c>
      <c r="R1194" s="40">
        <f>_xlfn.XLOOKUP(Tabla20[[#This Row],[COD]],TMES[COD],TMES[AFP])</f>
        <v>287</v>
      </c>
      <c r="S1194" s="40">
        <f>Tabla20[[#This Row],[sbruto]]-SUM(Tabla20[[#This Row],[ISR]:[AFP]])-Tabla20[[#This Row],[sneto]]</f>
        <v>7404.53</v>
      </c>
      <c r="T1194" s="40">
        <f>_xlfn.XLOOKUP(Tabla20[[#This Row],[COD]],TMES[COD],TMES[sneto])</f>
        <v>2004.47</v>
      </c>
      <c r="U1194" s="28" t="str">
        <f>_xlfn.XLOOKUP(Tabla20[[#This Row],[cedula]],Tabla11[Numero Documento],Tabla11[GEN])</f>
        <v>F</v>
      </c>
      <c r="V1194" s="29" t="str">
        <f>_xlfn.XLOOKUP(Tabla20[[#This Row],[cedula]],TMODELO[Numero Documento],TMODELO[Lugar Funciones Codigo])</f>
        <v>01.83.03.04</v>
      </c>
    </row>
    <row r="1195" spans="1:22" hidden="1">
      <c r="A1195" s="38" t="s">
        <v>3052</v>
      </c>
      <c r="B1195" s="38" t="s">
        <v>11</v>
      </c>
      <c r="C1195" s="38" t="s">
        <v>3091</v>
      </c>
      <c r="D1195" s="38" t="str">
        <f>Tabla20[[#This Row],[cedula]]&amp;Tabla20[[#This Row],[ctapresup]]</f>
        <v>001047190592.1.1.1.01</v>
      </c>
      <c r="E1195" s="38" t="s">
        <v>2380</v>
      </c>
      <c r="F1195" s="38" t="str">
        <f>_xlfn.XLOOKUP(Tabla20[[#This Row],[cedula]],TMODELO[Numero Documento],TMODELO[Empleado])</f>
        <v>JACINTO VASQUEZ ACEVEDO</v>
      </c>
      <c r="G1195" s="38" t="str">
        <f>_xlfn.XLOOKUP(Tabla20[[#This Row],[cedula]],TMODELO[Numero Documento],TMODELO[Cargo])</f>
        <v>SERENO</v>
      </c>
      <c r="H1195" s="38" t="str">
        <f>_xlfn.XLOOKUP(Tabla20[[#This Row],[cedula]],TMODELO[Numero Documento],TMODELO[Lugar Funciones])</f>
        <v>DIRECCION GENERAL DE MUSEOS</v>
      </c>
      <c r="I1195" s="45" t="str">
        <f>_xlfn.XLOOKUP(Tabla20[[#This Row],[cedula]],TCARRERA[CEDULA],TCARRERA[CATEGORIA DEL SERVIDOR],"")</f>
        <v/>
      </c>
      <c r="J1195" s="45" t="str">
        <f>Tabla20[[#This Row],[TIPO]]</f>
        <v>FIJO</v>
      </c>
      <c r="K119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5" s="24" t="str">
        <f>IF(Tabla20[[#This Row],[CARRERA]]="CARRERA ADMINISTRATIVA",Tabla20[[#This Row],[CARRERA]],Tabla20[[#This Row],[STATUS]])</f>
        <v>FIJO</v>
      </c>
      <c r="M1195" s="35" t="str">
        <f>IF(Tabla20[[#This Row],[TIPO]]="Temporales",_xlfn.XLOOKUP(Tabla20[[#This Row],[NOMBRE Y APELLIDO]],TFECHAS[NOMBRE Y APELLIDO],TFECHAS[DESDE]),"")</f>
        <v/>
      </c>
      <c r="N1195" s="35" t="str">
        <f>IF(Tabla20[[#This Row],[TIPO]]="Temporales",_xlfn.XLOOKUP(Tabla20[[#This Row],[NOMBRE Y APELLIDO]],TFECHAS[NOMBRE Y APELLIDO],TFECHAS[HASTA]),"")</f>
        <v/>
      </c>
      <c r="O1195" s="39">
        <f>_xlfn.XLOOKUP(Tabla20[[#This Row],[COD]],TMES[COD],TMES[sbruto])</f>
        <v>10000</v>
      </c>
      <c r="P1195" s="44">
        <f>_xlfn.XLOOKUP(Tabla20[[#This Row],[COD]],TMES[COD],TMES[ISR])</f>
        <v>0</v>
      </c>
      <c r="Q1195" s="40">
        <f>_xlfn.XLOOKUP(Tabla20[[#This Row],[COD]],TMES[COD],TMES[SFS])</f>
        <v>304</v>
      </c>
      <c r="R1195" s="40">
        <f>_xlfn.XLOOKUP(Tabla20[[#This Row],[COD]],TMES[COD],TMES[AFP])</f>
        <v>287</v>
      </c>
      <c r="S1195" s="40">
        <f>Tabla20[[#This Row],[sbruto]]-SUM(Tabla20[[#This Row],[ISR]:[AFP]])-Tabla20[[#This Row],[sneto]]</f>
        <v>575</v>
      </c>
      <c r="T1195" s="40">
        <f>_xlfn.XLOOKUP(Tabla20[[#This Row],[COD]],TMES[COD],TMES[sneto])</f>
        <v>8834</v>
      </c>
      <c r="U1195" s="28" t="str">
        <f>_xlfn.XLOOKUP(Tabla20[[#This Row],[cedula]],Tabla11[Numero Documento],Tabla11[GEN])</f>
        <v>M</v>
      </c>
      <c r="V1195" s="29" t="str">
        <f>_xlfn.XLOOKUP(Tabla20[[#This Row],[cedula]],TMODELO[Numero Documento],TMODELO[Lugar Funciones Codigo])</f>
        <v>01.83.03.04</v>
      </c>
    </row>
    <row r="1196" spans="1:22" hidden="1">
      <c r="A1196" s="38" t="s">
        <v>3052</v>
      </c>
      <c r="B1196" s="38" t="s">
        <v>11</v>
      </c>
      <c r="C1196" s="38" t="s">
        <v>3091</v>
      </c>
      <c r="D1196" s="38" t="str">
        <f>Tabla20[[#This Row],[cedula]]&amp;Tabla20[[#This Row],[ctapresup]]</f>
        <v>001055926612.1.1.1.01</v>
      </c>
      <c r="E1196" s="38" t="s">
        <v>2381</v>
      </c>
      <c r="F1196" s="38" t="str">
        <f>_xlfn.XLOOKUP(Tabla20[[#This Row],[cedula]],TMODELO[Numero Documento],TMODELO[Empleado])</f>
        <v>JACQUELINE DE LOS A JOSE</v>
      </c>
      <c r="G1196" s="38" t="str">
        <f>_xlfn.XLOOKUP(Tabla20[[#This Row],[cedula]],TMODELO[Numero Documento],TMODELO[Cargo])</f>
        <v>CONSERJE</v>
      </c>
      <c r="H1196" s="38" t="str">
        <f>_xlfn.XLOOKUP(Tabla20[[#This Row],[cedula]],TMODELO[Numero Documento],TMODELO[Lugar Funciones])</f>
        <v>DIRECCION GENERAL DE MUSEOS</v>
      </c>
      <c r="I1196" s="45" t="str">
        <f>_xlfn.XLOOKUP(Tabla20[[#This Row],[cedula]],TCARRERA[CEDULA],TCARRERA[CATEGORIA DEL SERVIDOR],"")</f>
        <v/>
      </c>
      <c r="J1196" s="45" t="str">
        <f>Tabla20[[#This Row],[TIPO]]</f>
        <v>FIJO</v>
      </c>
      <c r="K119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96" s="24" t="str">
        <f>IF(Tabla20[[#This Row],[CARRERA]]="CARRERA ADMINISTRATIVA",Tabla20[[#This Row],[CARRERA]],Tabla20[[#This Row],[STATUS]])</f>
        <v>ESTATUTO SIMPLIFICADO</v>
      </c>
      <c r="M1196" s="35" t="str">
        <f>IF(Tabla20[[#This Row],[TIPO]]="Temporales",_xlfn.XLOOKUP(Tabla20[[#This Row],[NOMBRE Y APELLIDO]],TFECHAS[NOMBRE Y APELLIDO],TFECHAS[DESDE]),"")</f>
        <v/>
      </c>
      <c r="N1196" s="35" t="str">
        <f>IF(Tabla20[[#This Row],[TIPO]]="Temporales",_xlfn.XLOOKUP(Tabla20[[#This Row],[NOMBRE Y APELLIDO]],TFECHAS[NOMBRE Y APELLIDO],TFECHAS[HASTA]),"")</f>
        <v/>
      </c>
      <c r="O1196" s="39">
        <f>_xlfn.XLOOKUP(Tabla20[[#This Row],[COD]],TMES[COD],TMES[sbruto])</f>
        <v>10000</v>
      </c>
      <c r="P1196" s="41">
        <f>_xlfn.XLOOKUP(Tabla20[[#This Row],[COD]],TMES[COD],TMES[ISR])</f>
        <v>0</v>
      </c>
      <c r="Q1196" s="40">
        <f>_xlfn.XLOOKUP(Tabla20[[#This Row],[COD]],TMES[COD],TMES[SFS])</f>
        <v>304</v>
      </c>
      <c r="R1196" s="40">
        <f>_xlfn.XLOOKUP(Tabla20[[#This Row],[COD]],TMES[COD],TMES[AFP])</f>
        <v>287</v>
      </c>
      <c r="S1196" s="40">
        <f>Tabla20[[#This Row],[sbruto]]-SUM(Tabla20[[#This Row],[ISR]:[AFP]])-Tabla20[[#This Row],[sneto]]</f>
        <v>7518.09</v>
      </c>
      <c r="T1196" s="40">
        <f>_xlfn.XLOOKUP(Tabla20[[#This Row],[COD]],TMES[COD],TMES[sneto])</f>
        <v>1890.91</v>
      </c>
      <c r="U1196" s="28" t="str">
        <f>_xlfn.XLOOKUP(Tabla20[[#This Row],[cedula]],Tabla11[Numero Documento],Tabla11[GEN])</f>
        <v>F</v>
      </c>
      <c r="V1196" s="29" t="str">
        <f>_xlfn.XLOOKUP(Tabla20[[#This Row],[cedula]],TMODELO[Numero Documento],TMODELO[Lugar Funciones Codigo])</f>
        <v>01.83.03.04</v>
      </c>
    </row>
    <row r="1197" spans="1:22" hidden="1">
      <c r="A1197" s="38" t="s">
        <v>3052</v>
      </c>
      <c r="B1197" s="38" t="s">
        <v>11</v>
      </c>
      <c r="C1197" s="38" t="s">
        <v>3091</v>
      </c>
      <c r="D1197" s="38" t="str">
        <f>Tabla20[[#This Row],[cedula]]&amp;Tabla20[[#This Row],[ctapresup]]</f>
        <v>001191496802.1.1.1.01</v>
      </c>
      <c r="E1197" s="38" t="s">
        <v>2382</v>
      </c>
      <c r="F1197" s="38" t="str">
        <f>_xlfn.XLOOKUP(Tabla20[[#This Row],[cedula]],TMODELO[Numero Documento],TMODELO[Empleado])</f>
        <v>JAMIN REYES ARIAS</v>
      </c>
      <c r="G1197" s="38" t="str">
        <f>_xlfn.XLOOKUP(Tabla20[[#This Row],[cedula]],TMODELO[Numero Documento],TMODELO[Cargo])</f>
        <v>VIGILANTE DE SALA</v>
      </c>
      <c r="H1197" s="38" t="str">
        <f>_xlfn.XLOOKUP(Tabla20[[#This Row],[cedula]],TMODELO[Numero Documento],TMODELO[Lugar Funciones])</f>
        <v>DIRECCION GENERAL DE MUSEOS</v>
      </c>
      <c r="I1197" s="45" t="str">
        <f>_xlfn.XLOOKUP(Tabla20[[#This Row],[cedula]],TCARRERA[CEDULA],TCARRERA[CATEGORIA DEL SERVIDOR],"")</f>
        <v/>
      </c>
      <c r="J1197" s="45" t="str">
        <f>Tabla20[[#This Row],[TIPO]]</f>
        <v>FIJO</v>
      </c>
      <c r="K119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7" s="24" t="str">
        <f>IF(Tabla20[[#This Row],[CARRERA]]="CARRERA ADMINISTRATIVA",Tabla20[[#This Row],[CARRERA]],Tabla20[[#This Row],[STATUS]])</f>
        <v>FIJO</v>
      </c>
      <c r="M1197" s="35" t="str">
        <f>IF(Tabla20[[#This Row],[TIPO]]="Temporales",_xlfn.XLOOKUP(Tabla20[[#This Row],[NOMBRE Y APELLIDO]],TFECHAS[NOMBRE Y APELLIDO],TFECHAS[DESDE]),"")</f>
        <v/>
      </c>
      <c r="N1197" s="35" t="str">
        <f>IF(Tabla20[[#This Row],[TIPO]]="Temporales",_xlfn.XLOOKUP(Tabla20[[#This Row],[NOMBRE Y APELLIDO]],TFECHAS[NOMBRE Y APELLIDO],TFECHAS[HASTA]),"")</f>
        <v/>
      </c>
      <c r="O1197" s="39">
        <f>_xlfn.XLOOKUP(Tabla20[[#This Row],[COD]],TMES[COD],TMES[sbruto])</f>
        <v>10000</v>
      </c>
      <c r="P1197" s="44">
        <f>_xlfn.XLOOKUP(Tabla20[[#This Row],[COD]],TMES[COD],TMES[ISR])</f>
        <v>0</v>
      </c>
      <c r="Q1197" s="40">
        <f>_xlfn.XLOOKUP(Tabla20[[#This Row],[COD]],TMES[COD],TMES[SFS])</f>
        <v>304</v>
      </c>
      <c r="R1197" s="40">
        <f>_xlfn.XLOOKUP(Tabla20[[#This Row],[COD]],TMES[COD],TMES[AFP])</f>
        <v>287</v>
      </c>
      <c r="S1197" s="40">
        <f>Tabla20[[#This Row],[sbruto]]-SUM(Tabla20[[#This Row],[ISR]:[AFP]])-Tabla20[[#This Row],[sneto]]</f>
        <v>25</v>
      </c>
      <c r="T1197" s="40">
        <f>_xlfn.XLOOKUP(Tabla20[[#This Row],[COD]],TMES[COD],TMES[sneto])</f>
        <v>9384</v>
      </c>
      <c r="U1197" s="28" t="str">
        <f>_xlfn.XLOOKUP(Tabla20[[#This Row],[cedula]],Tabla11[Numero Documento],Tabla11[GEN])</f>
        <v>F</v>
      </c>
      <c r="V1197" s="29" t="str">
        <f>_xlfn.XLOOKUP(Tabla20[[#This Row],[cedula]],TMODELO[Numero Documento],TMODELO[Lugar Funciones Codigo])</f>
        <v>01.83.03.04</v>
      </c>
    </row>
    <row r="1198" spans="1:22" hidden="1">
      <c r="A1198" s="38" t="s">
        <v>3052</v>
      </c>
      <c r="B1198" s="38" t="s">
        <v>11</v>
      </c>
      <c r="C1198" s="38" t="s">
        <v>3091</v>
      </c>
      <c r="D1198" s="38" t="str">
        <f>Tabla20[[#This Row],[cedula]]&amp;Tabla20[[#This Row],[ctapresup]]</f>
        <v>001024658122.1.1.1.01</v>
      </c>
      <c r="E1198" s="38" t="s">
        <v>2391</v>
      </c>
      <c r="F1198" s="38" t="str">
        <f>_xlfn.XLOOKUP(Tabla20[[#This Row],[cedula]],TMODELO[Numero Documento],TMODELO[Empleado])</f>
        <v>JOHNNY ALBERTO RUBIO REYES</v>
      </c>
      <c r="G1198" s="38" t="str">
        <f>_xlfn.XLOOKUP(Tabla20[[#This Row],[cedula]],TMODELO[Numero Documento],TMODELO[Cargo])</f>
        <v>AYUDANTE SECCION ARTE REPESTRE</v>
      </c>
      <c r="H1198" s="38" t="str">
        <f>_xlfn.XLOOKUP(Tabla20[[#This Row],[cedula]],TMODELO[Numero Documento],TMODELO[Lugar Funciones])</f>
        <v>DIRECCION GENERAL DE MUSEOS</v>
      </c>
      <c r="I1198" s="45" t="str">
        <f>_xlfn.XLOOKUP(Tabla20[[#This Row],[cedula]],TCARRERA[CEDULA],TCARRERA[CATEGORIA DEL SERVIDOR],"")</f>
        <v/>
      </c>
      <c r="J1198" s="45" t="str">
        <f>Tabla20[[#This Row],[TIPO]]</f>
        <v>FIJO</v>
      </c>
      <c r="K119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8" s="24" t="str">
        <f>IF(Tabla20[[#This Row],[CARRERA]]="CARRERA ADMINISTRATIVA",Tabla20[[#This Row],[CARRERA]],Tabla20[[#This Row],[STATUS]])</f>
        <v>FIJO</v>
      </c>
      <c r="M1198" s="35" t="str">
        <f>IF(Tabla20[[#This Row],[TIPO]]="Temporales",_xlfn.XLOOKUP(Tabla20[[#This Row],[NOMBRE Y APELLIDO]],TFECHAS[NOMBRE Y APELLIDO],TFECHAS[DESDE]),"")</f>
        <v/>
      </c>
      <c r="N1198" s="35" t="str">
        <f>IF(Tabla20[[#This Row],[TIPO]]="Temporales",_xlfn.XLOOKUP(Tabla20[[#This Row],[NOMBRE Y APELLIDO]],TFECHAS[NOMBRE Y APELLIDO],TFECHAS[HASTA]),"")</f>
        <v/>
      </c>
      <c r="O1198" s="39">
        <f>_xlfn.XLOOKUP(Tabla20[[#This Row],[COD]],TMES[COD],TMES[sbruto])</f>
        <v>10000</v>
      </c>
      <c r="P1198" s="44">
        <f>_xlfn.XLOOKUP(Tabla20[[#This Row],[COD]],TMES[COD],TMES[ISR])</f>
        <v>0</v>
      </c>
      <c r="Q1198" s="40">
        <f>_xlfn.XLOOKUP(Tabla20[[#This Row],[COD]],TMES[COD],TMES[SFS])</f>
        <v>304</v>
      </c>
      <c r="R1198" s="40">
        <f>_xlfn.XLOOKUP(Tabla20[[#This Row],[COD]],TMES[COD],TMES[AFP])</f>
        <v>287</v>
      </c>
      <c r="S1198" s="40">
        <f>Tabla20[[#This Row],[sbruto]]-SUM(Tabla20[[#This Row],[ISR]:[AFP]])-Tabla20[[#This Row],[sneto]]</f>
        <v>591</v>
      </c>
      <c r="T1198" s="40">
        <f>_xlfn.XLOOKUP(Tabla20[[#This Row],[COD]],TMES[COD],TMES[sneto])</f>
        <v>8818</v>
      </c>
      <c r="U1198" s="28" t="str">
        <f>_xlfn.XLOOKUP(Tabla20[[#This Row],[cedula]],Tabla11[Numero Documento],Tabla11[GEN])</f>
        <v>M</v>
      </c>
      <c r="V1198" s="29" t="str">
        <f>_xlfn.XLOOKUP(Tabla20[[#This Row],[cedula]],TMODELO[Numero Documento],TMODELO[Lugar Funciones Codigo])</f>
        <v>01.83.03.04</v>
      </c>
    </row>
    <row r="1199" spans="1:22" hidden="1">
      <c r="A1199" s="38" t="s">
        <v>3052</v>
      </c>
      <c r="B1199" s="38" t="s">
        <v>11</v>
      </c>
      <c r="C1199" s="38" t="s">
        <v>3091</v>
      </c>
      <c r="D1199" s="38" t="str">
        <f>Tabla20[[#This Row],[cedula]]&amp;Tabla20[[#This Row],[ctapresup]]</f>
        <v>031015988642.1.1.1.01</v>
      </c>
      <c r="E1199" s="38" t="s">
        <v>2409</v>
      </c>
      <c r="F1199" s="38" t="str">
        <f>_xlfn.XLOOKUP(Tabla20[[#This Row],[cedula]],TMODELO[Numero Documento],TMODELO[Empleado])</f>
        <v>JOSE RAFAEL VASQUEZ</v>
      </c>
      <c r="G1199" s="38" t="str">
        <f>_xlfn.XLOOKUP(Tabla20[[#This Row],[cedula]],TMODELO[Numero Documento],TMODELO[Cargo])</f>
        <v>JARDINERO (A)</v>
      </c>
      <c r="H1199" s="38" t="str">
        <f>_xlfn.XLOOKUP(Tabla20[[#This Row],[cedula]],TMODELO[Numero Documento],TMODELO[Lugar Funciones])</f>
        <v>DIRECCION GENERAL DE MUSEOS</v>
      </c>
      <c r="I1199" s="45" t="str">
        <f>_xlfn.XLOOKUP(Tabla20[[#This Row],[cedula]],TCARRERA[CEDULA],TCARRERA[CATEGORIA DEL SERVIDOR],"")</f>
        <v/>
      </c>
      <c r="J1199" s="45" t="str">
        <f>Tabla20[[#This Row],[TIPO]]</f>
        <v>FIJO</v>
      </c>
      <c r="K119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99" s="24" t="str">
        <f>IF(Tabla20[[#This Row],[CARRERA]]="CARRERA ADMINISTRATIVA",Tabla20[[#This Row],[CARRERA]],Tabla20[[#This Row],[STATUS]])</f>
        <v>ESTATUTO SIMPLIFICADO</v>
      </c>
      <c r="M1199" s="35" t="str">
        <f>IF(Tabla20[[#This Row],[TIPO]]="Temporales",_xlfn.XLOOKUP(Tabla20[[#This Row],[NOMBRE Y APELLIDO]],TFECHAS[NOMBRE Y APELLIDO],TFECHAS[DESDE]),"")</f>
        <v/>
      </c>
      <c r="N1199" s="35" t="str">
        <f>IF(Tabla20[[#This Row],[TIPO]]="Temporales",_xlfn.XLOOKUP(Tabla20[[#This Row],[NOMBRE Y APELLIDO]],TFECHAS[NOMBRE Y APELLIDO],TFECHAS[HASTA]),"")</f>
        <v/>
      </c>
      <c r="O1199" s="39">
        <f>_xlfn.XLOOKUP(Tabla20[[#This Row],[COD]],TMES[COD],TMES[sbruto])</f>
        <v>10000</v>
      </c>
      <c r="P1199" s="44">
        <f>_xlfn.XLOOKUP(Tabla20[[#This Row],[COD]],TMES[COD],TMES[ISR])</f>
        <v>0</v>
      </c>
      <c r="Q1199" s="40">
        <f>_xlfn.XLOOKUP(Tabla20[[#This Row],[COD]],TMES[COD],TMES[SFS])</f>
        <v>304</v>
      </c>
      <c r="R1199" s="40">
        <f>_xlfn.XLOOKUP(Tabla20[[#This Row],[COD]],TMES[COD],TMES[AFP])</f>
        <v>287</v>
      </c>
      <c r="S1199" s="40">
        <f>Tabla20[[#This Row],[sbruto]]-SUM(Tabla20[[#This Row],[ISR]:[AFP]])-Tabla20[[#This Row],[sneto]]</f>
        <v>25</v>
      </c>
      <c r="T1199" s="40">
        <f>_xlfn.XLOOKUP(Tabla20[[#This Row],[COD]],TMES[COD],TMES[sneto])</f>
        <v>9384</v>
      </c>
      <c r="U1199" s="28" t="str">
        <f>_xlfn.XLOOKUP(Tabla20[[#This Row],[cedula]],Tabla11[Numero Documento],Tabla11[GEN])</f>
        <v>M</v>
      </c>
      <c r="V1199" s="29" t="str">
        <f>_xlfn.XLOOKUP(Tabla20[[#This Row],[cedula]],TMODELO[Numero Documento],TMODELO[Lugar Funciones Codigo])</f>
        <v>01.83.03.04</v>
      </c>
    </row>
    <row r="1200" spans="1:22" hidden="1">
      <c r="A1200" s="38" t="s">
        <v>3052</v>
      </c>
      <c r="B1200" s="38" t="s">
        <v>11</v>
      </c>
      <c r="C1200" s="38" t="s">
        <v>3091</v>
      </c>
      <c r="D1200" s="38" t="str">
        <f>Tabla20[[#This Row],[cedula]]&amp;Tabla20[[#This Row],[ctapresup]]</f>
        <v>001074587962.1.1.1.01</v>
      </c>
      <c r="E1200" s="38" t="s">
        <v>2414</v>
      </c>
      <c r="F1200" s="38" t="str">
        <f>_xlfn.XLOOKUP(Tabla20[[#This Row],[cedula]],TMODELO[Numero Documento],TMODELO[Empleado])</f>
        <v>JUAN BAUTISTA MATEO</v>
      </c>
      <c r="G1200" s="38" t="str">
        <f>_xlfn.XLOOKUP(Tabla20[[#This Row],[cedula]],TMODELO[Numero Documento],TMODELO[Cargo])</f>
        <v>VIGILANTE DE SALA</v>
      </c>
      <c r="H1200" s="38" t="str">
        <f>_xlfn.XLOOKUP(Tabla20[[#This Row],[cedula]],TMODELO[Numero Documento],TMODELO[Lugar Funciones])</f>
        <v>DIRECCION GENERAL DE MUSEOS</v>
      </c>
      <c r="I1200" s="45" t="str">
        <f>_xlfn.XLOOKUP(Tabla20[[#This Row],[cedula]],TCARRERA[CEDULA],TCARRERA[CATEGORIA DEL SERVIDOR],"")</f>
        <v/>
      </c>
      <c r="J1200" s="45" t="str">
        <f>Tabla20[[#This Row],[TIPO]]</f>
        <v>FIJO</v>
      </c>
      <c r="K120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00" s="24" t="str">
        <f>IF(Tabla20[[#This Row],[CARRERA]]="CARRERA ADMINISTRATIVA",Tabla20[[#This Row],[CARRERA]],Tabla20[[#This Row],[STATUS]])</f>
        <v>FIJO</v>
      </c>
      <c r="M1200" s="35" t="str">
        <f>IF(Tabla20[[#This Row],[TIPO]]="Temporales",_xlfn.XLOOKUP(Tabla20[[#This Row],[NOMBRE Y APELLIDO]],TFECHAS[NOMBRE Y APELLIDO],TFECHAS[DESDE]),"")</f>
        <v/>
      </c>
      <c r="N1200" s="35" t="str">
        <f>IF(Tabla20[[#This Row],[TIPO]]="Temporales",_xlfn.XLOOKUP(Tabla20[[#This Row],[NOMBRE Y APELLIDO]],TFECHAS[NOMBRE Y APELLIDO],TFECHAS[HASTA]),"")</f>
        <v/>
      </c>
      <c r="O1200" s="39">
        <f>_xlfn.XLOOKUP(Tabla20[[#This Row],[COD]],TMES[COD],TMES[sbruto])</f>
        <v>10000</v>
      </c>
      <c r="P1200" s="43">
        <f>_xlfn.XLOOKUP(Tabla20[[#This Row],[COD]],TMES[COD],TMES[ISR])</f>
        <v>0</v>
      </c>
      <c r="Q1200" s="40">
        <f>_xlfn.XLOOKUP(Tabla20[[#This Row],[COD]],TMES[COD],TMES[SFS])</f>
        <v>304</v>
      </c>
      <c r="R1200" s="40">
        <f>_xlfn.XLOOKUP(Tabla20[[#This Row],[COD]],TMES[COD],TMES[AFP])</f>
        <v>287</v>
      </c>
      <c r="S1200" s="40">
        <f>Tabla20[[#This Row],[sbruto]]-SUM(Tabla20[[#This Row],[ISR]:[AFP]])-Tabla20[[#This Row],[sneto]]</f>
        <v>6012.67</v>
      </c>
      <c r="T1200" s="40">
        <f>_xlfn.XLOOKUP(Tabla20[[#This Row],[COD]],TMES[COD],TMES[sneto])</f>
        <v>3396.33</v>
      </c>
      <c r="U1200" s="28" t="str">
        <f>_xlfn.XLOOKUP(Tabla20[[#This Row],[cedula]],Tabla11[Numero Documento],Tabla11[GEN])</f>
        <v>M</v>
      </c>
      <c r="V1200" s="29" t="str">
        <f>_xlfn.XLOOKUP(Tabla20[[#This Row],[cedula]],TMODELO[Numero Documento],TMODELO[Lugar Funciones Codigo])</f>
        <v>01.83.03.04</v>
      </c>
    </row>
    <row r="1201" spans="1:22" hidden="1">
      <c r="A1201" s="38" t="s">
        <v>3052</v>
      </c>
      <c r="B1201" s="38" t="s">
        <v>11</v>
      </c>
      <c r="C1201" s="38" t="s">
        <v>3091</v>
      </c>
      <c r="D1201" s="38" t="str">
        <f>Tabla20[[#This Row],[cedula]]&amp;Tabla20[[#This Row],[ctapresup]]</f>
        <v>001039155672.1.1.1.01</v>
      </c>
      <c r="E1201" s="38" t="s">
        <v>1446</v>
      </c>
      <c r="F1201" s="38" t="str">
        <f>_xlfn.XLOOKUP(Tabla20[[#This Row],[cedula]],TMODELO[Numero Documento],TMODELO[Empleado])</f>
        <v>JULIO CESAR HERRERA</v>
      </c>
      <c r="G1201" s="38" t="str">
        <f>_xlfn.XLOOKUP(Tabla20[[#This Row],[cedula]],TMODELO[Numero Documento],TMODELO[Cargo])</f>
        <v>VIGILANTE</v>
      </c>
      <c r="H1201" s="38" t="str">
        <f>_xlfn.XLOOKUP(Tabla20[[#This Row],[cedula]],TMODELO[Numero Documento],TMODELO[Lugar Funciones])</f>
        <v>DIRECCION GENERAL DE MUSEOS</v>
      </c>
      <c r="I1201" s="45" t="str">
        <f>_xlfn.XLOOKUP(Tabla20[[#This Row],[cedula]],TCARRERA[CEDULA],TCARRERA[CATEGORIA DEL SERVIDOR],"")</f>
        <v>CARRERA ADMINISTRATIVA</v>
      </c>
      <c r="J1201" s="45" t="str">
        <f>Tabla20[[#This Row],[TIPO]]</f>
        <v>FIJO</v>
      </c>
      <c r="K120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1" s="24" t="str">
        <f>IF(Tabla20[[#This Row],[CARRERA]]="CARRERA ADMINISTRATIVA",Tabla20[[#This Row],[CARRERA]],Tabla20[[#This Row],[STATUS]])</f>
        <v>CARRERA ADMINISTRATIVA</v>
      </c>
      <c r="M1201" s="35" t="str">
        <f>IF(Tabla20[[#This Row],[TIPO]]="Temporales",_xlfn.XLOOKUP(Tabla20[[#This Row],[NOMBRE Y APELLIDO]],TFECHAS[NOMBRE Y APELLIDO],TFECHAS[DESDE]),"")</f>
        <v/>
      </c>
      <c r="N1201" s="35" t="str">
        <f>IF(Tabla20[[#This Row],[TIPO]]="Temporales",_xlfn.XLOOKUP(Tabla20[[#This Row],[NOMBRE Y APELLIDO]],TFECHAS[NOMBRE Y APELLIDO],TFECHAS[HASTA]),"")</f>
        <v/>
      </c>
      <c r="O1201" s="39">
        <f>_xlfn.XLOOKUP(Tabla20[[#This Row],[COD]],TMES[COD],TMES[sbruto])</f>
        <v>10000</v>
      </c>
      <c r="P1201" s="44">
        <f>_xlfn.XLOOKUP(Tabla20[[#This Row],[COD]],TMES[COD],TMES[ISR])</f>
        <v>0</v>
      </c>
      <c r="Q1201" s="40">
        <f>_xlfn.XLOOKUP(Tabla20[[#This Row],[COD]],TMES[COD],TMES[SFS])</f>
        <v>304</v>
      </c>
      <c r="R1201" s="40">
        <f>_xlfn.XLOOKUP(Tabla20[[#This Row],[COD]],TMES[COD],TMES[AFP])</f>
        <v>287</v>
      </c>
      <c r="S1201" s="40">
        <f>Tabla20[[#This Row],[sbruto]]-SUM(Tabla20[[#This Row],[ISR]:[AFP]])-Tabla20[[#This Row],[sneto]]</f>
        <v>2784.3</v>
      </c>
      <c r="T1201" s="40">
        <f>_xlfn.XLOOKUP(Tabla20[[#This Row],[COD]],TMES[COD],TMES[sneto])</f>
        <v>6624.7</v>
      </c>
      <c r="U1201" s="28" t="str">
        <f>_xlfn.XLOOKUP(Tabla20[[#This Row],[cedula]],Tabla11[Numero Documento],Tabla11[GEN])</f>
        <v>M</v>
      </c>
      <c r="V1201" s="29" t="str">
        <f>_xlfn.XLOOKUP(Tabla20[[#This Row],[cedula]],TMODELO[Numero Documento],TMODELO[Lugar Funciones Codigo])</f>
        <v>01.83.03.04</v>
      </c>
    </row>
    <row r="1202" spans="1:22" hidden="1">
      <c r="A1202" s="38" t="s">
        <v>3052</v>
      </c>
      <c r="B1202" s="38" t="s">
        <v>11</v>
      </c>
      <c r="C1202" s="38" t="s">
        <v>3091</v>
      </c>
      <c r="D1202" s="38" t="str">
        <f>Tabla20[[#This Row],[cedula]]&amp;Tabla20[[#This Row],[ctapresup]]</f>
        <v>001096998922.1.1.1.01</v>
      </c>
      <c r="E1202" s="38" t="s">
        <v>2431</v>
      </c>
      <c r="F1202" s="38" t="str">
        <f>_xlfn.XLOOKUP(Tabla20[[#This Row],[cedula]],TMODELO[Numero Documento],TMODELO[Empleado])</f>
        <v>LILLIAN NOENI MARTINEZ URDANETA</v>
      </c>
      <c r="G1202" s="38" t="str">
        <f>_xlfn.XLOOKUP(Tabla20[[#This Row],[cedula]],TMODELO[Numero Documento],TMODELO[Cargo])</f>
        <v>VIGILANTE DE SALA</v>
      </c>
      <c r="H1202" s="38" t="str">
        <f>_xlfn.XLOOKUP(Tabla20[[#This Row],[cedula]],TMODELO[Numero Documento],TMODELO[Lugar Funciones])</f>
        <v>DIRECCION GENERAL DE MUSEOS</v>
      </c>
      <c r="I1202" s="45" t="str">
        <f>_xlfn.XLOOKUP(Tabla20[[#This Row],[cedula]],TCARRERA[CEDULA],TCARRERA[CATEGORIA DEL SERVIDOR],"")</f>
        <v/>
      </c>
      <c r="J1202" s="45" t="str">
        <f>Tabla20[[#This Row],[TIPO]]</f>
        <v>FIJO</v>
      </c>
      <c r="K120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02" s="24" t="str">
        <f>IF(Tabla20[[#This Row],[CARRERA]]="CARRERA ADMINISTRATIVA",Tabla20[[#This Row],[CARRERA]],Tabla20[[#This Row],[STATUS]])</f>
        <v>FIJO</v>
      </c>
      <c r="M1202" s="35" t="str">
        <f>IF(Tabla20[[#This Row],[TIPO]]="Temporales",_xlfn.XLOOKUP(Tabla20[[#This Row],[NOMBRE Y APELLIDO]],TFECHAS[NOMBRE Y APELLIDO],TFECHAS[DESDE]),"")</f>
        <v/>
      </c>
      <c r="N1202" s="35" t="str">
        <f>IF(Tabla20[[#This Row],[TIPO]]="Temporales",_xlfn.XLOOKUP(Tabla20[[#This Row],[NOMBRE Y APELLIDO]],TFECHAS[NOMBRE Y APELLIDO],TFECHAS[HASTA]),"")</f>
        <v/>
      </c>
      <c r="O1202" s="39">
        <f>_xlfn.XLOOKUP(Tabla20[[#This Row],[COD]],TMES[COD],TMES[sbruto])</f>
        <v>10000</v>
      </c>
      <c r="P1202" s="44">
        <f>_xlfn.XLOOKUP(Tabla20[[#This Row],[COD]],TMES[COD],TMES[ISR])</f>
        <v>0</v>
      </c>
      <c r="Q1202" s="40">
        <f>_xlfn.XLOOKUP(Tabla20[[#This Row],[COD]],TMES[COD],TMES[SFS])</f>
        <v>304</v>
      </c>
      <c r="R1202" s="40">
        <f>_xlfn.XLOOKUP(Tabla20[[#This Row],[COD]],TMES[COD],TMES[AFP])</f>
        <v>287</v>
      </c>
      <c r="S1202" s="40">
        <f>Tabla20[[#This Row],[sbruto]]-SUM(Tabla20[[#This Row],[ISR]:[AFP]])-Tabla20[[#This Row],[sneto]]</f>
        <v>4428.7</v>
      </c>
      <c r="T1202" s="40">
        <f>_xlfn.XLOOKUP(Tabla20[[#This Row],[COD]],TMES[COD],TMES[sneto])</f>
        <v>4980.3</v>
      </c>
      <c r="U1202" s="28" t="str">
        <f>_xlfn.XLOOKUP(Tabla20[[#This Row],[cedula]],Tabla11[Numero Documento],Tabla11[GEN])</f>
        <v>F</v>
      </c>
      <c r="V1202" s="29" t="str">
        <f>_xlfn.XLOOKUP(Tabla20[[#This Row],[cedula]],TMODELO[Numero Documento],TMODELO[Lugar Funciones Codigo])</f>
        <v>01.83.03.04</v>
      </c>
    </row>
    <row r="1203" spans="1:22" hidden="1">
      <c r="A1203" s="38" t="s">
        <v>3052</v>
      </c>
      <c r="B1203" s="38" t="s">
        <v>11</v>
      </c>
      <c r="C1203" s="38" t="s">
        <v>3091</v>
      </c>
      <c r="D1203" s="38" t="str">
        <f>Tabla20[[#This Row],[cedula]]&amp;Tabla20[[#This Row],[ctapresup]]</f>
        <v>001029014022.1.1.1.01</v>
      </c>
      <c r="E1203" s="38" t="s">
        <v>2435</v>
      </c>
      <c r="F1203" s="38" t="str">
        <f>_xlfn.XLOOKUP(Tabla20[[#This Row],[cedula]],TMODELO[Numero Documento],TMODELO[Empleado])</f>
        <v>LUCIANA ANDREA PAULINO ENCARNACION</v>
      </c>
      <c r="G1203" s="38" t="str">
        <f>_xlfn.XLOOKUP(Tabla20[[#This Row],[cedula]],TMODELO[Numero Documento],TMODELO[Cargo])</f>
        <v>VIGILANTE DE SALA</v>
      </c>
      <c r="H1203" s="38" t="str">
        <f>_xlfn.XLOOKUP(Tabla20[[#This Row],[cedula]],TMODELO[Numero Documento],TMODELO[Lugar Funciones])</f>
        <v>DIRECCION GENERAL DE MUSEOS</v>
      </c>
      <c r="I1203" s="45" t="str">
        <f>_xlfn.XLOOKUP(Tabla20[[#This Row],[cedula]],TCARRERA[CEDULA],TCARRERA[CATEGORIA DEL SERVIDOR],"")</f>
        <v/>
      </c>
      <c r="J1203" s="45" t="str">
        <f>Tabla20[[#This Row],[TIPO]]</f>
        <v>FIJO</v>
      </c>
      <c r="K120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03" s="24" t="str">
        <f>IF(Tabla20[[#This Row],[CARRERA]]="CARRERA ADMINISTRATIVA",Tabla20[[#This Row],[CARRERA]],Tabla20[[#This Row],[STATUS]])</f>
        <v>FIJO</v>
      </c>
      <c r="M1203" s="35" t="str">
        <f>IF(Tabla20[[#This Row],[TIPO]]="Temporales",_xlfn.XLOOKUP(Tabla20[[#This Row],[NOMBRE Y APELLIDO]],TFECHAS[NOMBRE Y APELLIDO],TFECHAS[DESDE]),"")</f>
        <v/>
      </c>
      <c r="N1203" s="35" t="str">
        <f>IF(Tabla20[[#This Row],[TIPO]]="Temporales",_xlfn.XLOOKUP(Tabla20[[#This Row],[NOMBRE Y APELLIDO]],TFECHAS[NOMBRE Y APELLIDO],TFECHAS[HASTA]),"")</f>
        <v/>
      </c>
      <c r="O1203" s="39">
        <f>_xlfn.XLOOKUP(Tabla20[[#This Row],[COD]],TMES[COD],TMES[sbruto])</f>
        <v>10000</v>
      </c>
      <c r="P1203" s="44">
        <f>_xlfn.XLOOKUP(Tabla20[[#This Row],[COD]],TMES[COD],TMES[ISR])</f>
        <v>0</v>
      </c>
      <c r="Q1203" s="40">
        <f>_xlfn.XLOOKUP(Tabla20[[#This Row],[COD]],TMES[COD],TMES[SFS])</f>
        <v>304</v>
      </c>
      <c r="R1203" s="40">
        <f>_xlfn.XLOOKUP(Tabla20[[#This Row],[COD]],TMES[COD],TMES[AFP])</f>
        <v>287</v>
      </c>
      <c r="S1203" s="40">
        <f>Tabla20[[#This Row],[sbruto]]-SUM(Tabla20[[#This Row],[ISR]:[AFP]])-Tabla20[[#This Row],[sneto]]</f>
        <v>4831.28</v>
      </c>
      <c r="T1203" s="40">
        <f>_xlfn.XLOOKUP(Tabla20[[#This Row],[COD]],TMES[COD],TMES[sneto])</f>
        <v>4577.72</v>
      </c>
      <c r="U1203" s="28" t="str">
        <f>_xlfn.XLOOKUP(Tabla20[[#This Row],[cedula]],Tabla11[Numero Documento],Tabla11[GEN])</f>
        <v>F</v>
      </c>
      <c r="V1203" s="29" t="str">
        <f>_xlfn.XLOOKUP(Tabla20[[#This Row],[cedula]],TMODELO[Numero Documento],TMODELO[Lugar Funciones Codigo])</f>
        <v>01.83.03.04</v>
      </c>
    </row>
    <row r="1204" spans="1:22" hidden="1">
      <c r="A1204" s="38" t="s">
        <v>3052</v>
      </c>
      <c r="B1204" s="38" t="s">
        <v>11</v>
      </c>
      <c r="C1204" s="38" t="s">
        <v>3091</v>
      </c>
      <c r="D1204" s="38" t="str">
        <f>Tabla20[[#This Row],[cedula]]&amp;Tabla20[[#This Row],[ctapresup]]</f>
        <v>001094339042.1.1.1.01</v>
      </c>
      <c r="E1204" s="38" t="s">
        <v>2448</v>
      </c>
      <c r="F1204" s="38" t="str">
        <f>_xlfn.XLOOKUP(Tabla20[[#This Row],[cedula]],TMODELO[Numero Documento],TMODELO[Empleado])</f>
        <v>MARIA FERMINA PEREZ BATISTA</v>
      </c>
      <c r="G1204" s="38" t="str">
        <f>_xlfn.XLOOKUP(Tabla20[[#This Row],[cedula]],TMODELO[Numero Documento],TMODELO[Cargo])</f>
        <v>SECRETARIA AUXILIAR</v>
      </c>
      <c r="H1204" s="38" t="str">
        <f>_xlfn.XLOOKUP(Tabla20[[#This Row],[cedula]],TMODELO[Numero Documento],TMODELO[Lugar Funciones])</f>
        <v>DIRECCION GENERAL DE MUSEOS</v>
      </c>
      <c r="I1204" s="45" t="str">
        <f>_xlfn.XLOOKUP(Tabla20[[#This Row],[cedula]],TCARRERA[CEDULA],TCARRERA[CATEGORIA DEL SERVIDOR],"")</f>
        <v/>
      </c>
      <c r="J1204" s="45" t="str">
        <f>Tabla20[[#This Row],[TIPO]]</f>
        <v>FIJO</v>
      </c>
      <c r="K120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4" s="24" t="str">
        <f>IF(Tabla20[[#This Row],[CARRERA]]="CARRERA ADMINISTRATIVA",Tabla20[[#This Row],[CARRERA]],Tabla20[[#This Row],[STATUS]])</f>
        <v>ESTATUTO SIMPLIFICADO</v>
      </c>
      <c r="M1204" s="35" t="str">
        <f>IF(Tabla20[[#This Row],[TIPO]]="Temporales",_xlfn.XLOOKUP(Tabla20[[#This Row],[NOMBRE Y APELLIDO]],TFECHAS[NOMBRE Y APELLIDO],TFECHAS[DESDE]),"")</f>
        <v/>
      </c>
      <c r="N1204" s="35" t="str">
        <f>IF(Tabla20[[#This Row],[TIPO]]="Temporales",_xlfn.XLOOKUP(Tabla20[[#This Row],[NOMBRE Y APELLIDO]],TFECHAS[NOMBRE Y APELLIDO],TFECHAS[HASTA]),"")</f>
        <v/>
      </c>
      <c r="O1204" s="39">
        <f>_xlfn.XLOOKUP(Tabla20[[#This Row],[COD]],TMES[COD],TMES[sbruto])</f>
        <v>10000</v>
      </c>
      <c r="P1204" s="41">
        <f>_xlfn.XLOOKUP(Tabla20[[#This Row],[COD]],TMES[COD],TMES[ISR])</f>
        <v>0</v>
      </c>
      <c r="Q1204" s="40">
        <f>_xlfn.XLOOKUP(Tabla20[[#This Row],[COD]],TMES[COD],TMES[SFS])</f>
        <v>304</v>
      </c>
      <c r="R1204" s="40">
        <f>_xlfn.XLOOKUP(Tabla20[[#This Row],[COD]],TMES[COD],TMES[AFP])</f>
        <v>287</v>
      </c>
      <c r="S1204" s="40">
        <f>Tabla20[[#This Row],[sbruto]]-SUM(Tabla20[[#This Row],[ISR]:[AFP]])-Tabla20[[#This Row],[sneto]]</f>
        <v>7475.18</v>
      </c>
      <c r="T1204" s="40">
        <f>_xlfn.XLOOKUP(Tabla20[[#This Row],[COD]],TMES[COD],TMES[sneto])</f>
        <v>1933.82</v>
      </c>
      <c r="U1204" s="28" t="str">
        <f>_xlfn.XLOOKUP(Tabla20[[#This Row],[cedula]],Tabla11[Numero Documento],Tabla11[GEN])</f>
        <v>F</v>
      </c>
      <c r="V1204" s="29" t="str">
        <f>_xlfn.XLOOKUP(Tabla20[[#This Row],[cedula]],TMODELO[Numero Documento],TMODELO[Lugar Funciones Codigo])</f>
        <v>01.83.03.04</v>
      </c>
    </row>
    <row r="1205" spans="1:22" hidden="1">
      <c r="A1205" s="38" t="s">
        <v>3052</v>
      </c>
      <c r="B1205" s="38" t="s">
        <v>11</v>
      </c>
      <c r="C1205" s="38" t="s">
        <v>3091</v>
      </c>
      <c r="D1205" s="38" t="str">
        <f>Tabla20[[#This Row],[cedula]]&amp;Tabla20[[#This Row],[ctapresup]]</f>
        <v>090000729502.1.1.1.01</v>
      </c>
      <c r="E1205" s="38" t="s">
        <v>2747</v>
      </c>
      <c r="F1205" s="38" t="str">
        <f>_xlfn.XLOOKUP(Tabla20[[#This Row],[cedula]],TMODELO[Numero Documento],TMODELO[Empleado])</f>
        <v>MINERVA PEREZ</v>
      </c>
      <c r="G1205" s="38" t="str">
        <f>_xlfn.XLOOKUP(Tabla20[[#This Row],[cedula]],TMODELO[Numero Documento],TMODELO[Cargo])</f>
        <v>CONSERJE</v>
      </c>
      <c r="H1205" s="38" t="str">
        <f>_xlfn.XLOOKUP(Tabla20[[#This Row],[cedula]],TMODELO[Numero Documento],TMODELO[Lugar Funciones])</f>
        <v>DIRECCION GENERAL DE MUSEOS</v>
      </c>
      <c r="I1205" s="45" t="str">
        <f>_xlfn.XLOOKUP(Tabla20[[#This Row],[cedula]],TCARRERA[CEDULA],TCARRERA[CATEGORIA DEL SERVIDOR],"")</f>
        <v/>
      </c>
      <c r="J1205" s="45" t="str">
        <f>Tabla20[[#This Row],[TIPO]]</f>
        <v>FIJO</v>
      </c>
      <c r="K120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5" s="24" t="str">
        <f>IF(Tabla20[[#This Row],[CARRERA]]="CARRERA ADMINISTRATIVA",Tabla20[[#This Row],[CARRERA]],Tabla20[[#This Row],[STATUS]])</f>
        <v>ESTATUTO SIMPLIFICADO</v>
      </c>
      <c r="M1205" s="35" t="str">
        <f>IF(Tabla20[[#This Row],[TIPO]]="Temporales",_xlfn.XLOOKUP(Tabla20[[#This Row],[NOMBRE Y APELLIDO]],TFECHAS[NOMBRE Y APELLIDO],TFECHAS[DESDE]),"")</f>
        <v/>
      </c>
      <c r="N1205" s="35" t="str">
        <f>IF(Tabla20[[#This Row],[TIPO]]="Temporales",_xlfn.XLOOKUP(Tabla20[[#This Row],[NOMBRE Y APELLIDO]],TFECHAS[NOMBRE Y APELLIDO],TFECHAS[HASTA]),"")</f>
        <v/>
      </c>
      <c r="O1205" s="39">
        <f>_xlfn.XLOOKUP(Tabla20[[#This Row],[COD]],TMES[COD],TMES[sbruto])</f>
        <v>10000</v>
      </c>
      <c r="P1205" s="44">
        <f>_xlfn.XLOOKUP(Tabla20[[#This Row],[COD]],TMES[COD],TMES[ISR])</f>
        <v>0</v>
      </c>
      <c r="Q1205" s="40">
        <f>_xlfn.XLOOKUP(Tabla20[[#This Row],[COD]],TMES[COD],TMES[SFS])</f>
        <v>304</v>
      </c>
      <c r="R1205" s="40">
        <f>_xlfn.XLOOKUP(Tabla20[[#This Row],[COD]],TMES[COD],TMES[AFP])</f>
        <v>287</v>
      </c>
      <c r="S1205" s="40">
        <f>Tabla20[[#This Row],[sbruto]]-SUM(Tabla20[[#This Row],[ISR]:[AFP]])-Tabla20[[#This Row],[sneto]]</f>
        <v>571</v>
      </c>
      <c r="T1205" s="40">
        <f>_xlfn.XLOOKUP(Tabla20[[#This Row],[COD]],TMES[COD],TMES[sneto])</f>
        <v>8838</v>
      </c>
      <c r="U1205" s="28" t="str">
        <f>_xlfn.XLOOKUP(Tabla20[[#This Row],[cedula]],Tabla11[Numero Documento],Tabla11[GEN])</f>
        <v>F</v>
      </c>
      <c r="V1205" s="29" t="str">
        <f>_xlfn.XLOOKUP(Tabla20[[#This Row],[cedula]],TMODELO[Numero Documento],TMODELO[Lugar Funciones Codigo])</f>
        <v>01.83.03.04</v>
      </c>
    </row>
    <row r="1206" spans="1:22" hidden="1">
      <c r="A1206" s="38" t="s">
        <v>3052</v>
      </c>
      <c r="B1206" s="38" t="s">
        <v>11</v>
      </c>
      <c r="C1206" s="38" t="s">
        <v>3091</v>
      </c>
      <c r="D1206" s="38" t="str">
        <f>Tabla20[[#This Row],[cedula]]&amp;Tabla20[[#This Row],[ctapresup]]</f>
        <v>031004003852.1.1.1.01</v>
      </c>
      <c r="E1206" s="38" t="s">
        <v>2466</v>
      </c>
      <c r="F1206" s="38" t="str">
        <f>_xlfn.XLOOKUP(Tabla20[[#This Row],[cedula]],TMODELO[Numero Documento],TMODELO[Empleado])</f>
        <v>NORBERTO FELIPE PERALTA JIMENEZ</v>
      </c>
      <c r="G1206" s="38" t="str">
        <f>_xlfn.XLOOKUP(Tabla20[[#This Row],[cedula]],TMODELO[Numero Documento],TMODELO[Cargo])</f>
        <v>VIGILANTE</v>
      </c>
      <c r="H1206" s="38" t="str">
        <f>_xlfn.XLOOKUP(Tabla20[[#This Row],[cedula]],TMODELO[Numero Documento],TMODELO[Lugar Funciones])</f>
        <v>DIRECCION GENERAL DE MUSEOS</v>
      </c>
      <c r="I1206" s="45" t="str">
        <f>_xlfn.XLOOKUP(Tabla20[[#This Row],[cedula]],TCARRERA[CEDULA],TCARRERA[CATEGORIA DEL SERVIDOR],"")</f>
        <v/>
      </c>
      <c r="J1206" s="45" t="str">
        <f>Tabla20[[#This Row],[TIPO]]</f>
        <v>FIJO</v>
      </c>
      <c r="K120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6" s="24" t="str">
        <f>IF(Tabla20[[#This Row],[CARRERA]]="CARRERA ADMINISTRATIVA",Tabla20[[#This Row],[CARRERA]],Tabla20[[#This Row],[STATUS]])</f>
        <v>ESTATUTO SIMPLIFICADO</v>
      </c>
      <c r="M1206" s="35" t="str">
        <f>IF(Tabla20[[#This Row],[TIPO]]="Temporales",_xlfn.XLOOKUP(Tabla20[[#This Row],[NOMBRE Y APELLIDO]],TFECHAS[NOMBRE Y APELLIDO],TFECHAS[DESDE]),"")</f>
        <v/>
      </c>
      <c r="N1206" s="35" t="str">
        <f>IF(Tabla20[[#This Row],[TIPO]]="Temporales",_xlfn.XLOOKUP(Tabla20[[#This Row],[NOMBRE Y APELLIDO]],TFECHAS[NOMBRE Y APELLIDO],TFECHAS[HASTA]),"")</f>
        <v/>
      </c>
      <c r="O1206" s="39">
        <f>_xlfn.XLOOKUP(Tabla20[[#This Row],[COD]],TMES[COD],TMES[sbruto])</f>
        <v>10000</v>
      </c>
      <c r="P1206" s="42">
        <f>_xlfn.XLOOKUP(Tabla20[[#This Row],[COD]],TMES[COD],TMES[ISR])</f>
        <v>0</v>
      </c>
      <c r="Q1206" s="40">
        <f>_xlfn.XLOOKUP(Tabla20[[#This Row],[COD]],TMES[COD],TMES[SFS])</f>
        <v>304</v>
      </c>
      <c r="R1206" s="40">
        <f>_xlfn.XLOOKUP(Tabla20[[#This Row],[COD]],TMES[COD],TMES[AFP])</f>
        <v>287</v>
      </c>
      <c r="S1206" s="40">
        <f>Tabla20[[#This Row],[sbruto]]-SUM(Tabla20[[#This Row],[ISR]:[AFP]])-Tabla20[[#This Row],[sneto]]</f>
        <v>25</v>
      </c>
      <c r="T1206" s="40">
        <f>_xlfn.XLOOKUP(Tabla20[[#This Row],[COD]],TMES[COD],TMES[sneto])</f>
        <v>9384</v>
      </c>
      <c r="U1206" s="28" t="str">
        <f>_xlfn.XLOOKUP(Tabla20[[#This Row],[cedula]],Tabla11[Numero Documento],Tabla11[GEN])</f>
        <v>M</v>
      </c>
      <c r="V1206" s="29" t="str">
        <f>_xlfn.XLOOKUP(Tabla20[[#This Row],[cedula]],TMODELO[Numero Documento],TMODELO[Lugar Funciones Codigo])</f>
        <v>01.83.03.04</v>
      </c>
    </row>
    <row r="1207" spans="1:22" hidden="1">
      <c r="A1207" s="38" t="s">
        <v>3052</v>
      </c>
      <c r="B1207" s="38" t="s">
        <v>11</v>
      </c>
      <c r="C1207" s="38" t="s">
        <v>3091</v>
      </c>
      <c r="D1207" s="38" t="str">
        <f>Tabla20[[#This Row],[cedula]]&amp;Tabla20[[#This Row],[ctapresup]]</f>
        <v>001011840182.1.1.1.01</v>
      </c>
      <c r="E1207" s="38" t="s">
        <v>2469</v>
      </c>
      <c r="F1207" s="38" t="str">
        <f>_xlfn.XLOOKUP(Tabla20[[#This Row],[cedula]],TMODELO[Numero Documento],TMODELO[Empleado])</f>
        <v>OLIMPIA MADE TAVERA</v>
      </c>
      <c r="G1207" s="38" t="str">
        <f>_xlfn.XLOOKUP(Tabla20[[#This Row],[cedula]],TMODELO[Numero Documento],TMODELO[Cargo])</f>
        <v>CONSERJE</v>
      </c>
      <c r="H1207" s="38" t="str">
        <f>_xlfn.XLOOKUP(Tabla20[[#This Row],[cedula]],TMODELO[Numero Documento],TMODELO[Lugar Funciones])</f>
        <v>DIRECCION GENERAL DE MUSEOS</v>
      </c>
      <c r="I1207" s="45" t="str">
        <f>_xlfn.XLOOKUP(Tabla20[[#This Row],[cedula]],TCARRERA[CEDULA],TCARRERA[CATEGORIA DEL SERVIDOR],"")</f>
        <v/>
      </c>
      <c r="J1207" s="45" t="str">
        <f>Tabla20[[#This Row],[TIPO]]</f>
        <v>FIJO</v>
      </c>
      <c r="K120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7" s="24" t="str">
        <f>IF(Tabla20[[#This Row],[CARRERA]]="CARRERA ADMINISTRATIVA",Tabla20[[#This Row],[CARRERA]],Tabla20[[#This Row],[STATUS]])</f>
        <v>ESTATUTO SIMPLIFICADO</v>
      </c>
      <c r="M1207" s="35" t="str">
        <f>IF(Tabla20[[#This Row],[TIPO]]="Temporales",_xlfn.XLOOKUP(Tabla20[[#This Row],[NOMBRE Y APELLIDO]],TFECHAS[NOMBRE Y APELLIDO],TFECHAS[DESDE]),"")</f>
        <v/>
      </c>
      <c r="N1207" s="35" t="str">
        <f>IF(Tabla20[[#This Row],[TIPO]]="Temporales",_xlfn.XLOOKUP(Tabla20[[#This Row],[NOMBRE Y APELLIDO]],TFECHAS[NOMBRE Y APELLIDO],TFECHAS[HASTA]),"")</f>
        <v/>
      </c>
      <c r="O1207" s="39">
        <f>_xlfn.XLOOKUP(Tabla20[[#This Row],[COD]],TMES[COD],TMES[sbruto])</f>
        <v>10000</v>
      </c>
      <c r="P1207" s="44">
        <f>_xlfn.XLOOKUP(Tabla20[[#This Row],[COD]],TMES[COD],TMES[ISR])</f>
        <v>0</v>
      </c>
      <c r="Q1207" s="40">
        <f>_xlfn.XLOOKUP(Tabla20[[#This Row],[COD]],TMES[COD],TMES[SFS])</f>
        <v>304</v>
      </c>
      <c r="R1207" s="40">
        <f>_xlfn.XLOOKUP(Tabla20[[#This Row],[COD]],TMES[COD],TMES[AFP])</f>
        <v>287</v>
      </c>
      <c r="S1207" s="40">
        <f>Tabla20[[#This Row],[sbruto]]-SUM(Tabla20[[#This Row],[ISR]:[AFP]])-Tabla20[[#This Row],[sneto]]</f>
        <v>621</v>
      </c>
      <c r="T1207" s="40">
        <f>_xlfn.XLOOKUP(Tabla20[[#This Row],[COD]],TMES[COD],TMES[sneto])</f>
        <v>8788</v>
      </c>
      <c r="U1207" s="28" t="str">
        <f>_xlfn.XLOOKUP(Tabla20[[#This Row],[cedula]],Tabla11[Numero Documento],Tabla11[GEN])</f>
        <v>F</v>
      </c>
      <c r="V1207" s="29" t="str">
        <f>_xlfn.XLOOKUP(Tabla20[[#This Row],[cedula]],TMODELO[Numero Documento],TMODELO[Lugar Funciones Codigo])</f>
        <v>01.83.03.04</v>
      </c>
    </row>
    <row r="1208" spans="1:22" hidden="1">
      <c r="A1208" s="38" t="s">
        <v>3052</v>
      </c>
      <c r="B1208" s="38" t="s">
        <v>11</v>
      </c>
      <c r="C1208" s="38" t="s">
        <v>3091</v>
      </c>
      <c r="D1208" s="38" t="str">
        <f>Tabla20[[#This Row],[cedula]]&amp;Tabla20[[#This Row],[ctapresup]]</f>
        <v>001002350352.1.1.1.01</v>
      </c>
      <c r="E1208" s="38" t="s">
        <v>1480</v>
      </c>
      <c r="F1208" s="38" t="str">
        <f>_xlfn.XLOOKUP(Tabla20[[#This Row],[cedula]],TMODELO[Numero Documento],TMODELO[Empleado])</f>
        <v>OSCAR ANTONIO VICIOSO MELO</v>
      </c>
      <c r="G1208" s="38" t="str">
        <f>_xlfn.XLOOKUP(Tabla20[[#This Row],[cedula]],TMODELO[Numero Documento],TMODELO[Cargo])</f>
        <v>VIGILANTE</v>
      </c>
      <c r="H1208" s="38" t="str">
        <f>_xlfn.XLOOKUP(Tabla20[[#This Row],[cedula]],TMODELO[Numero Documento],TMODELO[Lugar Funciones])</f>
        <v>DIRECCION GENERAL DE MUSEOS</v>
      </c>
      <c r="I1208" s="45" t="str">
        <f>_xlfn.XLOOKUP(Tabla20[[#This Row],[cedula]],TCARRERA[CEDULA],TCARRERA[CATEGORIA DEL SERVIDOR],"")</f>
        <v>CARRERA ADMINISTRATIVA</v>
      </c>
      <c r="J1208" s="45" t="str">
        <f>Tabla20[[#This Row],[TIPO]]</f>
        <v>FIJO</v>
      </c>
      <c r="K120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8" s="24" t="str">
        <f>IF(Tabla20[[#This Row],[CARRERA]]="CARRERA ADMINISTRATIVA",Tabla20[[#This Row],[CARRERA]],Tabla20[[#This Row],[STATUS]])</f>
        <v>CARRERA ADMINISTRATIVA</v>
      </c>
      <c r="M1208" s="35" t="str">
        <f>IF(Tabla20[[#This Row],[TIPO]]="Temporales",_xlfn.XLOOKUP(Tabla20[[#This Row],[NOMBRE Y APELLIDO]],TFECHAS[NOMBRE Y APELLIDO],TFECHAS[DESDE]),"")</f>
        <v/>
      </c>
      <c r="N1208" s="35" t="str">
        <f>IF(Tabla20[[#This Row],[TIPO]]="Temporales",_xlfn.XLOOKUP(Tabla20[[#This Row],[NOMBRE Y APELLIDO]],TFECHAS[NOMBRE Y APELLIDO],TFECHAS[HASTA]),"")</f>
        <v/>
      </c>
      <c r="O1208" s="39">
        <f>_xlfn.XLOOKUP(Tabla20[[#This Row],[COD]],TMES[COD],TMES[sbruto])</f>
        <v>10000</v>
      </c>
      <c r="P1208" s="44">
        <f>_xlfn.XLOOKUP(Tabla20[[#This Row],[COD]],TMES[COD],TMES[ISR])</f>
        <v>0</v>
      </c>
      <c r="Q1208" s="40">
        <f>_xlfn.XLOOKUP(Tabla20[[#This Row],[COD]],TMES[COD],TMES[SFS])</f>
        <v>304</v>
      </c>
      <c r="R1208" s="40">
        <f>_xlfn.XLOOKUP(Tabla20[[#This Row],[COD]],TMES[COD],TMES[AFP])</f>
        <v>287</v>
      </c>
      <c r="S1208" s="40">
        <f>Tabla20[[#This Row],[sbruto]]-SUM(Tabla20[[#This Row],[ISR]:[AFP]])-Tabla20[[#This Row],[sneto]]</f>
        <v>75</v>
      </c>
      <c r="T1208" s="40">
        <f>_xlfn.XLOOKUP(Tabla20[[#This Row],[COD]],TMES[COD],TMES[sneto])</f>
        <v>9334</v>
      </c>
      <c r="U1208" s="28" t="str">
        <f>_xlfn.XLOOKUP(Tabla20[[#This Row],[cedula]],Tabla11[Numero Documento],Tabla11[GEN])</f>
        <v>M</v>
      </c>
      <c r="V1208" s="29" t="str">
        <f>_xlfn.XLOOKUP(Tabla20[[#This Row],[cedula]],TMODELO[Numero Documento],TMODELO[Lugar Funciones Codigo])</f>
        <v>01.83.03.04</v>
      </c>
    </row>
    <row r="1209" spans="1:22" hidden="1">
      <c r="A1209" s="38" t="s">
        <v>3052</v>
      </c>
      <c r="B1209" s="38" t="s">
        <v>11</v>
      </c>
      <c r="C1209" s="38" t="s">
        <v>3091</v>
      </c>
      <c r="D1209" s="38" t="str">
        <f>Tabla20[[#This Row],[cedula]]&amp;Tabla20[[#This Row],[ctapresup]]</f>
        <v>001003182602.1.1.1.01</v>
      </c>
      <c r="E1209" s="38" t="s">
        <v>2476</v>
      </c>
      <c r="F1209" s="38" t="str">
        <f>_xlfn.XLOOKUP(Tabla20[[#This Row],[cedula]],TMODELO[Numero Documento],TMODELO[Empleado])</f>
        <v>PURA CONCEPCION ORTEGA</v>
      </c>
      <c r="G1209" s="38" t="str">
        <f>_xlfn.XLOOKUP(Tabla20[[#This Row],[cedula]],TMODELO[Numero Documento],TMODELO[Cargo])</f>
        <v>VIGILANTE DE SALA</v>
      </c>
      <c r="H1209" s="38" t="str">
        <f>_xlfn.XLOOKUP(Tabla20[[#This Row],[cedula]],TMODELO[Numero Documento],TMODELO[Lugar Funciones])</f>
        <v>DIRECCION GENERAL DE MUSEOS</v>
      </c>
      <c r="I1209" s="45" t="str">
        <f>_xlfn.XLOOKUP(Tabla20[[#This Row],[cedula]],TCARRERA[CEDULA],TCARRERA[CATEGORIA DEL SERVIDOR],"")</f>
        <v/>
      </c>
      <c r="J1209" s="45" t="str">
        <f>Tabla20[[#This Row],[TIPO]]</f>
        <v>FIJO</v>
      </c>
      <c r="K120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09" s="24" t="str">
        <f>IF(Tabla20[[#This Row],[CARRERA]]="CARRERA ADMINISTRATIVA",Tabla20[[#This Row],[CARRERA]],Tabla20[[#This Row],[STATUS]])</f>
        <v>FIJO</v>
      </c>
      <c r="M1209" s="35" t="str">
        <f>IF(Tabla20[[#This Row],[TIPO]]="Temporales",_xlfn.XLOOKUP(Tabla20[[#This Row],[NOMBRE Y APELLIDO]],TFECHAS[NOMBRE Y APELLIDO],TFECHAS[DESDE]),"")</f>
        <v/>
      </c>
      <c r="N1209" s="35" t="str">
        <f>IF(Tabla20[[#This Row],[TIPO]]="Temporales",_xlfn.XLOOKUP(Tabla20[[#This Row],[NOMBRE Y APELLIDO]],TFECHAS[NOMBRE Y APELLIDO],TFECHAS[HASTA]),"")</f>
        <v/>
      </c>
      <c r="O1209" s="39">
        <f>_xlfn.XLOOKUP(Tabla20[[#This Row],[COD]],TMES[COD],TMES[sbruto])</f>
        <v>10000</v>
      </c>
      <c r="P1209" s="44">
        <f>_xlfn.XLOOKUP(Tabla20[[#This Row],[COD]],TMES[COD],TMES[ISR])</f>
        <v>0</v>
      </c>
      <c r="Q1209" s="40">
        <f>_xlfn.XLOOKUP(Tabla20[[#This Row],[COD]],TMES[COD],TMES[SFS])</f>
        <v>304</v>
      </c>
      <c r="R1209" s="40">
        <f>_xlfn.XLOOKUP(Tabla20[[#This Row],[COD]],TMES[COD],TMES[AFP])</f>
        <v>287</v>
      </c>
      <c r="S1209" s="40">
        <f>Tabla20[[#This Row],[sbruto]]-SUM(Tabla20[[#This Row],[ISR]:[AFP]])-Tabla20[[#This Row],[sneto]]</f>
        <v>6581.96</v>
      </c>
      <c r="T1209" s="40">
        <f>_xlfn.XLOOKUP(Tabla20[[#This Row],[COD]],TMES[COD],TMES[sneto])</f>
        <v>2827.04</v>
      </c>
      <c r="U1209" s="28" t="str">
        <f>_xlfn.XLOOKUP(Tabla20[[#This Row],[cedula]],Tabla11[Numero Documento],Tabla11[GEN])</f>
        <v>F</v>
      </c>
      <c r="V1209" s="29" t="str">
        <f>_xlfn.XLOOKUP(Tabla20[[#This Row],[cedula]],TMODELO[Numero Documento],TMODELO[Lugar Funciones Codigo])</f>
        <v>01.83.03.04</v>
      </c>
    </row>
    <row r="1210" spans="1:22" hidden="1">
      <c r="A1210" s="38" t="s">
        <v>3052</v>
      </c>
      <c r="B1210" s="38" t="s">
        <v>11</v>
      </c>
      <c r="C1210" s="38" t="s">
        <v>3091</v>
      </c>
      <c r="D1210" s="38" t="str">
        <f>Tabla20[[#This Row],[cedula]]&amp;Tabla20[[#This Row],[ctapresup]]</f>
        <v>001129361662.1.1.1.01</v>
      </c>
      <c r="E1210" s="38" t="s">
        <v>1493</v>
      </c>
      <c r="F1210" s="38" t="str">
        <f>_xlfn.XLOOKUP(Tabla20[[#This Row],[cedula]],TMODELO[Numero Documento],TMODELO[Empleado])</f>
        <v>SAN MARTIN SANTOS RIVERA</v>
      </c>
      <c r="G1210" s="38" t="str">
        <f>_xlfn.XLOOKUP(Tabla20[[#This Row],[cedula]],TMODELO[Numero Documento],TMODELO[Cargo])</f>
        <v>GUIA</v>
      </c>
      <c r="H1210" s="38" t="str">
        <f>_xlfn.XLOOKUP(Tabla20[[#This Row],[cedula]],TMODELO[Numero Documento],TMODELO[Lugar Funciones])</f>
        <v>DIRECCION GENERAL DE MUSEOS</v>
      </c>
      <c r="I1210" s="45" t="str">
        <f>_xlfn.XLOOKUP(Tabla20[[#This Row],[cedula]],TCARRERA[CEDULA],TCARRERA[CATEGORIA DEL SERVIDOR],"")</f>
        <v>CARRERA ADMINISTRATIVA</v>
      </c>
      <c r="J1210" s="45" t="str">
        <f>Tabla20[[#This Row],[TIPO]]</f>
        <v>FIJO</v>
      </c>
      <c r="K121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10" s="31" t="str">
        <f>IF(Tabla20[[#This Row],[CARRERA]]="CARRERA ADMINISTRATIVA",Tabla20[[#This Row],[CARRERA]],Tabla20[[#This Row],[STATUS]])</f>
        <v>CARRERA ADMINISTRATIVA</v>
      </c>
      <c r="M1210" s="34" t="str">
        <f>IF(Tabla20[[#This Row],[TIPO]]="Temporales",_xlfn.XLOOKUP(Tabla20[[#This Row],[NOMBRE Y APELLIDO]],TFECHAS[NOMBRE Y APELLIDO],TFECHAS[DESDE]),"")</f>
        <v/>
      </c>
      <c r="N1210" s="34" t="str">
        <f>IF(Tabla20[[#This Row],[TIPO]]="Temporales",_xlfn.XLOOKUP(Tabla20[[#This Row],[NOMBRE Y APELLIDO]],TFECHAS[NOMBRE Y APELLIDO],TFECHAS[HASTA]),"")</f>
        <v/>
      </c>
      <c r="O1210" s="39">
        <f>_xlfn.XLOOKUP(Tabla20[[#This Row],[COD]],TMES[COD],TMES[sbruto])</f>
        <v>10000</v>
      </c>
      <c r="P1210" s="41">
        <f>_xlfn.XLOOKUP(Tabla20[[#This Row],[COD]],TMES[COD],TMES[ISR])</f>
        <v>0</v>
      </c>
      <c r="Q1210" s="40">
        <f>_xlfn.XLOOKUP(Tabla20[[#This Row],[COD]],TMES[COD],TMES[SFS])</f>
        <v>304</v>
      </c>
      <c r="R1210" s="40">
        <f>_xlfn.XLOOKUP(Tabla20[[#This Row],[COD]],TMES[COD],TMES[AFP])</f>
        <v>287</v>
      </c>
      <c r="S1210" s="40">
        <f>Tabla20[[#This Row],[sbruto]]-SUM(Tabla20[[#This Row],[ISR]:[AFP]])-Tabla20[[#This Row],[sneto]]</f>
        <v>1587.4499999999998</v>
      </c>
      <c r="T1210" s="40">
        <f>_xlfn.XLOOKUP(Tabla20[[#This Row],[COD]],TMES[COD],TMES[sneto])</f>
        <v>7821.55</v>
      </c>
      <c r="U1210" s="28" t="str">
        <f>_xlfn.XLOOKUP(Tabla20[[#This Row],[cedula]],Tabla11[Numero Documento],Tabla11[GEN])</f>
        <v>M</v>
      </c>
      <c r="V1210" s="29" t="str">
        <f>_xlfn.XLOOKUP(Tabla20[[#This Row],[cedula]],TMODELO[Numero Documento],TMODELO[Lugar Funciones Codigo])</f>
        <v>01.83.03.04</v>
      </c>
    </row>
    <row r="1211" spans="1:22" hidden="1">
      <c r="A1211" s="38" t="s">
        <v>3052</v>
      </c>
      <c r="B1211" s="38" t="s">
        <v>11</v>
      </c>
      <c r="C1211" s="38" t="s">
        <v>3091</v>
      </c>
      <c r="D1211" s="38" t="str">
        <f>Tabla20[[#This Row],[cedula]]&amp;Tabla20[[#This Row],[ctapresup]]</f>
        <v>001051752362.1.1.1.01</v>
      </c>
      <c r="E1211" s="38" t="s">
        <v>2502</v>
      </c>
      <c r="F1211" s="38" t="str">
        <f>_xlfn.XLOOKUP(Tabla20[[#This Row],[cedula]],TMODELO[Numero Documento],TMODELO[Empleado])</f>
        <v>SELLINNE MERCEDES GARCIA</v>
      </c>
      <c r="G1211" s="38" t="str">
        <f>_xlfn.XLOOKUP(Tabla20[[#This Row],[cedula]],TMODELO[Numero Documento],TMODELO[Cargo])</f>
        <v>JARDINERO (A)</v>
      </c>
      <c r="H1211" s="38" t="str">
        <f>_xlfn.XLOOKUP(Tabla20[[#This Row],[cedula]],TMODELO[Numero Documento],TMODELO[Lugar Funciones])</f>
        <v>DIRECCION GENERAL DE MUSEOS</v>
      </c>
      <c r="I1211" s="45" t="str">
        <f>_xlfn.XLOOKUP(Tabla20[[#This Row],[cedula]],TCARRERA[CEDULA],TCARRERA[CATEGORIA DEL SERVIDOR],"")</f>
        <v/>
      </c>
      <c r="J1211" s="45" t="str">
        <f>Tabla20[[#This Row],[TIPO]]</f>
        <v>FIJO</v>
      </c>
      <c r="K12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11" s="24" t="str">
        <f>IF(Tabla20[[#This Row],[CARRERA]]="CARRERA ADMINISTRATIVA",Tabla20[[#This Row],[CARRERA]],Tabla20[[#This Row],[STATUS]])</f>
        <v>ESTATUTO SIMPLIFICADO</v>
      </c>
      <c r="M1211" s="35" t="str">
        <f>IF(Tabla20[[#This Row],[TIPO]]="Temporales",_xlfn.XLOOKUP(Tabla20[[#This Row],[NOMBRE Y APELLIDO]],TFECHAS[NOMBRE Y APELLIDO],TFECHAS[DESDE]),"")</f>
        <v/>
      </c>
      <c r="N1211" s="35" t="str">
        <f>IF(Tabla20[[#This Row],[TIPO]]="Temporales",_xlfn.XLOOKUP(Tabla20[[#This Row],[NOMBRE Y APELLIDO]],TFECHAS[NOMBRE Y APELLIDO],TFECHAS[HASTA]),"")</f>
        <v/>
      </c>
      <c r="O1211" s="39">
        <f>_xlfn.XLOOKUP(Tabla20[[#This Row],[COD]],TMES[COD],TMES[sbruto])</f>
        <v>10000</v>
      </c>
      <c r="P1211" s="44">
        <f>_xlfn.XLOOKUP(Tabla20[[#This Row],[COD]],TMES[COD],TMES[ISR])</f>
        <v>0</v>
      </c>
      <c r="Q1211" s="40">
        <f>_xlfn.XLOOKUP(Tabla20[[#This Row],[COD]],TMES[COD],TMES[SFS])</f>
        <v>304</v>
      </c>
      <c r="R1211" s="40">
        <f>_xlfn.XLOOKUP(Tabla20[[#This Row],[COD]],TMES[COD],TMES[AFP])</f>
        <v>287</v>
      </c>
      <c r="S1211" s="40">
        <f>Tabla20[[#This Row],[sbruto]]-SUM(Tabla20[[#This Row],[ISR]:[AFP]])-Tabla20[[#This Row],[sneto]]</f>
        <v>75</v>
      </c>
      <c r="T1211" s="40">
        <f>_xlfn.XLOOKUP(Tabla20[[#This Row],[COD]],TMES[COD],TMES[sneto])</f>
        <v>9334</v>
      </c>
      <c r="U1211" s="28" t="str">
        <f>_xlfn.XLOOKUP(Tabla20[[#This Row],[cedula]],Tabla11[Numero Documento],Tabla11[GEN])</f>
        <v>F</v>
      </c>
      <c r="V1211" s="29" t="str">
        <f>_xlfn.XLOOKUP(Tabla20[[#This Row],[cedula]],TMODELO[Numero Documento],TMODELO[Lugar Funciones Codigo])</f>
        <v>01.83.03.04</v>
      </c>
    </row>
    <row r="1212" spans="1:22" hidden="1">
      <c r="A1212" s="38" t="s">
        <v>3052</v>
      </c>
      <c r="B1212" s="38" t="s">
        <v>11</v>
      </c>
      <c r="C1212" s="38" t="s">
        <v>3091</v>
      </c>
      <c r="D1212" s="38" t="str">
        <f>Tabla20[[#This Row],[cedula]]&amp;Tabla20[[#This Row],[ctapresup]]</f>
        <v>001050156142.1.1.1.01</v>
      </c>
      <c r="E1212" s="38" t="s">
        <v>1500</v>
      </c>
      <c r="F1212" s="38" t="str">
        <f>_xlfn.XLOOKUP(Tabla20[[#This Row],[cedula]],TMODELO[Numero Documento],TMODELO[Empleado])</f>
        <v>TEODORO MOREL DE LA ROSA</v>
      </c>
      <c r="G1212" s="38" t="str">
        <f>_xlfn.XLOOKUP(Tabla20[[#This Row],[cedula]],TMODELO[Numero Documento],TMODELO[Cargo])</f>
        <v>GUIA</v>
      </c>
      <c r="H1212" s="38" t="str">
        <f>_xlfn.XLOOKUP(Tabla20[[#This Row],[cedula]],TMODELO[Numero Documento],TMODELO[Lugar Funciones])</f>
        <v>DIRECCION GENERAL DE MUSEOS</v>
      </c>
      <c r="I1212" s="45" t="str">
        <f>_xlfn.XLOOKUP(Tabla20[[#This Row],[cedula]],TCARRERA[CEDULA],TCARRERA[CATEGORIA DEL SERVIDOR],"")</f>
        <v>CARRERA ADMINISTRATIVA</v>
      </c>
      <c r="J1212" s="45" t="str">
        <f>Tabla20[[#This Row],[TIPO]]</f>
        <v>FIJO</v>
      </c>
      <c r="K121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12" s="24" t="str">
        <f>IF(Tabla20[[#This Row],[CARRERA]]="CARRERA ADMINISTRATIVA",Tabla20[[#This Row],[CARRERA]],Tabla20[[#This Row],[STATUS]])</f>
        <v>CARRERA ADMINISTRATIVA</v>
      </c>
      <c r="M1212" s="35" t="str">
        <f>IF(Tabla20[[#This Row],[TIPO]]="Temporales",_xlfn.XLOOKUP(Tabla20[[#This Row],[NOMBRE Y APELLIDO]],TFECHAS[NOMBRE Y APELLIDO],TFECHAS[DESDE]),"")</f>
        <v/>
      </c>
      <c r="N1212" s="35" t="str">
        <f>IF(Tabla20[[#This Row],[TIPO]]="Temporales",_xlfn.XLOOKUP(Tabla20[[#This Row],[NOMBRE Y APELLIDO]],TFECHAS[NOMBRE Y APELLIDO],TFECHAS[HASTA]),"")</f>
        <v/>
      </c>
      <c r="O1212" s="39">
        <f>_xlfn.XLOOKUP(Tabla20[[#This Row],[COD]],TMES[COD],TMES[sbruto])</f>
        <v>10000</v>
      </c>
      <c r="P1212" s="41">
        <f>_xlfn.XLOOKUP(Tabla20[[#This Row],[COD]],TMES[COD],TMES[ISR])</f>
        <v>0</v>
      </c>
      <c r="Q1212" s="40">
        <f>_xlfn.XLOOKUP(Tabla20[[#This Row],[COD]],TMES[COD],TMES[SFS])</f>
        <v>304</v>
      </c>
      <c r="R1212" s="40">
        <f>_xlfn.XLOOKUP(Tabla20[[#This Row],[COD]],TMES[COD],TMES[AFP])</f>
        <v>287</v>
      </c>
      <c r="S1212" s="40">
        <f>Tabla20[[#This Row],[sbruto]]-SUM(Tabla20[[#This Row],[ISR]:[AFP]])-Tabla20[[#This Row],[sneto]]</f>
        <v>1637.4499999999998</v>
      </c>
      <c r="T1212" s="40">
        <f>_xlfn.XLOOKUP(Tabla20[[#This Row],[COD]],TMES[COD],TMES[sneto])</f>
        <v>7771.55</v>
      </c>
      <c r="U1212" s="28" t="str">
        <f>_xlfn.XLOOKUP(Tabla20[[#This Row],[cedula]],Tabla11[Numero Documento],Tabla11[GEN])</f>
        <v>M</v>
      </c>
      <c r="V1212" s="29" t="str">
        <f>_xlfn.XLOOKUP(Tabla20[[#This Row],[cedula]],TMODELO[Numero Documento],TMODELO[Lugar Funciones Codigo])</f>
        <v>01.83.03.04</v>
      </c>
    </row>
    <row r="1213" spans="1:22" hidden="1">
      <c r="A1213" s="38" t="s">
        <v>3052</v>
      </c>
      <c r="B1213" s="38" t="s">
        <v>11</v>
      </c>
      <c r="C1213" s="38" t="s">
        <v>3091</v>
      </c>
      <c r="D1213" s="38" t="str">
        <f>Tabla20[[#This Row],[cedula]]&amp;Tabla20[[#This Row],[ctapresup]]</f>
        <v>001141415342.1.1.1.01</v>
      </c>
      <c r="E1213" s="38" t="s">
        <v>1504</v>
      </c>
      <c r="F1213" s="38" t="str">
        <f>_xlfn.XLOOKUP(Tabla20[[#This Row],[cedula]],TMODELO[Numero Documento],TMODELO[Empleado])</f>
        <v>YOLANDA ALTAGRACIA DE JESUS MARTES DE DIAZ</v>
      </c>
      <c r="G1213" s="38" t="str">
        <f>_xlfn.XLOOKUP(Tabla20[[#This Row],[cedula]],TMODELO[Numero Documento],TMODELO[Cargo])</f>
        <v>MERCADOLOGO  TREN</v>
      </c>
      <c r="H1213" s="38" t="str">
        <f>_xlfn.XLOOKUP(Tabla20[[#This Row],[cedula]],TMODELO[Numero Documento],TMODELO[Lugar Funciones])</f>
        <v>DIRECCION GENERAL DE MUSEOS</v>
      </c>
      <c r="I1213" s="45" t="str">
        <f>_xlfn.XLOOKUP(Tabla20[[#This Row],[cedula]],TCARRERA[CEDULA],TCARRERA[CATEGORIA DEL SERVIDOR],"")</f>
        <v>CARRERA ADMINISTRATIVA</v>
      </c>
      <c r="J1213" s="45" t="str">
        <f>Tabla20[[#This Row],[TIPO]]</f>
        <v>FIJO</v>
      </c>
      <c r="K1213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213" s="24" t="str">
        <f>IF(Tabla20[[#This Row],[CARRERA]]="CARRERA ADMINISTRATIVA",Tabla20[[#This Row],[CARRERA]],Tabla20[[#This Row],[STATUS]])</f>
        <v>CARRERA ADMINISTRATIVA</v>
      </c>
      <c r="M1213" s="35" t="str">
        <f>IF(Tabla20[[#This Row],[TIPO]]="Temporales",_xlfn.XLOOKUP(Tabla20[[#This Row],[NOMBRE Y APELLIDO]],TFECHAS[NOMBRE Y APELLIDO],TFECHAS[DESDE]),"")</f>
        <v/>
      </c>
      <c r="N1213" s="35" t="str">
        <f>IF(Tabla20[[#This Row],[TIPO]]="Temporales",_xlfn.XLOOKUP(Tabla20[[#This Row],[NOMBRE Y APELLIDO]],TFECHAS[NOMBRE Y APELLIDO],TFECHAS[HASTA]),"")</f>
        <v/>
      </c>
      <c r="O1213" s="39">
        <f>_xlfn.XLOOKUP(Tabla20[[#This Row],[COD]],TMES[COD],TMES[sbruto])</f>
        <v>10000</v>
      </c>
      <c r="P1213" s="41">
        <f>_xlfn.XLOOKUP(Tabla20[[#This Row],[COD]],TMES[COD],TMES[ISR])</f>
        <v>0</v>
      </c>
      <c r="Q1213" s="40">
        <f>_xlfn.XLOOKUP(Tabla20[[#This Row],[COD]],TMES[COD],TMES[SFS])</f>
        <v>304</v>
      </c>
      <c r="R1213" s="40">
        <f>_xlfn.XLOOKUP(Tabla20[[#This Row],[COD]],TMES[COD],TMES[AFP])</f>
        <v>287</v>
      </c>
      <c r="S1213" s="40">
        <f>Tabla20[[#This Row],[sbruto]]-SUM(Tabla20[[#This Row],[ISR]:[AFP]])-Tabla20[[#This Row],[sneto]]</f>
        <v>75</v>
      </c>
      <c r="T1213" s="40">
        <f>_xlfn.XLOOKUP(Tabla20[[#This Row],[COD]],TMES[COD],TMES[sneto])</f>
        <v>9334</v>
      </c>
      <c r="U1213" s="28" t="str">
        <f>_xlfn.XLOOKUP(Tabla20[[#This Row],[cedula]],Tabla11[Numero Documento],Tabla11[GEN])</f>
        <v>F</v>
      </c>
      <c r="V1213" s="29" t="str">
        <f>_xlfn.XLOOKUP(Tabla20[[#This Row],[cedula]],TMODELO[Numero Documento],TMODELO[Lugar Funciones Codigo])</f>
        <v>01.83.03.04</v>
      </c>
    </row>
    <row r="1214" spans="1:22" hidden="1">
      <c r="A1214" s="38" t="s">
        <v>3053</v>
      </c>
      <c r="B1214" s="38" t="s">
        <v>248</v>
      </c>
      <c r="C1214" s="38" t="s">
        <v>3088</v>
      </c>
      <c r="D1214" s="38" t="str">
        <f>Tabla20[[#This Row],[cedula]]&amp;Tabla20[[#This Row],[ctapresup]]</f>
        <v>016001794182.1.2.2.05</v>
      </c>
      <c r="E1214" s="38" t="s">
        <v>2938</v>
      </c>
      <c r="F1214" s="38" t="str">
        <f>_xlfn.XLOOKUP(Tabla20[[#This Row],[cedula]],TMODELO[Numero Documento],TMODELO[Empleado])</f>
        <v>DIOGENES ANGOMAS OGANDO</v>
      </c>
      <c r="G1214" s="38" t="str">
        <f>_xlfn.XLOOKUP(Tabla20[[#This Row],[cedula]],TMODELO[Numero Documento],TMODELO[Cargo])</f>
        <v>SEGURIDAD MILITAR</v>
      </c>
      <c r="H1214" s="38" t="str">
        <f>_xlfn.XLOOKUP(Tabla20[[#This Row],[cedula]],TMODELO[Numero Documento],TMODELO[Lugar Funciones])</f>
        <v>DIRECCION GENERAL DE MUSEOS</v>
      </c>
      <c r="I1214" s="45" t="str">
        <f>_xlfn.XLOOKUP(Tabla20[[#This Row],[cedula]],TCARRERA[CEDULA],TCARRERA[CATEGORIA DEL SERVIDOR],"")</f>
        <v/>
      </c>
      <c r="J1214" s="45" t="str">
        <f>Tabla20[[#This Row],[TIPO]]</f>
        <v>SEGURIDAD</v>
      </c>
      <c r="K121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14" s="24" t="str">
        <f>IF(Tabla20[[#This Row],[CARRERA]]="CARRERA ADMINISTRATIVA",Tabla20[[#This Row],[CARRERA]],Tabla20[[#This Row],[STATUS]])</f>
        <v>SEGURIDAD</v>
      </c>
      <c r="M1214" s="35" t="str">
        <f>IF(Tabla20[[#This Row],[TIPO]]="Temporales",_xlfn.XLOOKUP(Tabla20[[#This Row],[NOMBRE Y APELLIDO]],TFECHAS[NOMBRE Y APELLIDO],TFECHAS[DESDE]),"")</f>
        <v/>
      </c>
      <c r="N1214" s="35" t="str">
        <f>IF(Tabla20[[#This Row],[TIPO]]="Temporales",_xlfn.XLOOKUP(Tabla20[[#This Row],[NOMBRE Y APELLIDO]],TFECHAS[NOMBRE Y APELLIDO],TFECHAS[HASTA]),"")</f>
        <v/>
      </c>
      <c r="O1214" s="39">
        <f>_xlfn.XLOOKUP(Tabla20[[#This Row],[COD]],TMES[COD],TMES[sbruto])</f>
        <v>10000</v>
      </c>
      <c r="P1214" s="44">
        <f>_xlfn.XLOOKUP(Tabla20[[#This Row],[COD]],TMES[COD],TMES[ISR])</f>
        <v>0</v>
      </c>
      <c r="Q1214" s="40">
        <f>_xlfn.XLOOKUP(Tabla20[[#This Row],[COD]],TMES[COD],TMES[SFS])</f>
        <v>0</v>
      </c>
      <c r="R1214" s="40">
        <f>_xlfn.XLOOKUP(Tabla20[[#This Row],[COD]],TMES[COD],TMES[AFP])</f>
        <v>0</v>
      </c>
      <c r="S1214" s="40">
        <f>Tabla20[[#This Row],[sbruto]]-SUM(Tabla20[[#This Row],[ISR]:[AFP]])-Tabla20[[#This Row],[sneto]]</f>
        <v>0</v>
      </c>
      <c r="T1214" s="40">
        <f>_xlfn.XLOOKUP(Tabla20[[#This Row],[COD]],TMES[COD],TMES[sneto])</f>
        <v>10000</v>
      </c>
      <c r="U1214" s="28" t="str">
        <f>_xlfn.XLOOKUP(Tabla20[[#This Row],[cedula]],Tabla11[Numero Documento],Tabla11[GEN])</f>
        <v>M</v>
      </c>
      <c r="V1214" s="29" t="str">
        <f>_xlfn.XLOOKUP(Tabla20[[#This Row],[cedula]],TMODELO[Numero Documento],TMODELO[Lugar Funciones Codigo])</f>
        <v>01.83.03.04</v>
      </c>
    </row>
    <row r="1215" spans="1:22" hidden="1">
      <c r="A1215" s="57" t="s">
        <v>3053</v>
      </c>
      <c r="B1215" s="57" t="s">
        <v>248</v>
      </c>
      <c r="C1215" s="57" t="s">
        <v>3088</v>
      </c>
      <c r="D1215" s="57" t="str">
        <f>Tabla20[[#This Row],[cedula]]&amp;Tabla20[[#This Row],[ctapresup]]</f>
        <v>044002550992.1.2.2.05</v>
      </c>
      <c r="E1215" s="57" t="s">
        <v>3036</v>
      </c>
      <c r="F1215" s="38" t="str">
        <f>_xlfn.XLOOKUP(Tabla20[[#This Row],[cedula]],TMODELO[Numero Documento],TMODELO[Empleado])</f>
        <v>YONATAN JOEL RODRIGUEZ MOREL</v>
      </c>
      <c r="G1215" s="57" t="str">
        <f>_xlfn.XLOOKUP(Tabla20[[#This Row],[cedula]],TMODELO[Numero Documento],TMODELO[Cargo])</f>
        <v>SEGURIDAD MILITAR</v>
      </c>
      <c r="H1215" s="57" t="str">
        <f>_xlfn.XLOOKUP(Tabla20[[#This Row],[cedula]],TMODELO[Numero Documento],TMODELO[Lugar Funciones])</f>
        <v>DIRECCION GENERAL DE MUSEOS</v>
      </c>
      <c r="I1215" s="45" t="str">
        <f>_xlfn.XLOOKUP(Tabla20[[#This Row],[cedula]],TCARRERA[CEDULA],TCARRERA[CATEGORIA DEL SERVIDOR],"")</f>
        <v/>
      </c>
      <c r="J1215" s="45" t="str">
        <f>Tabla20[[#This Row],[TIPO]]</f>
        <v>SEGURIDAD</v>
      </c>
      <c r="K1215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15" s="24" t="str">
        <f>IF(Tabla20[[#This Row],[CARRERA]]="CARRERA ADMINISTRATIVA",Tabla20[[#This Row],[CARRERA]],Tabla20[[#This Row],[STATUS]])</f>
        <v>SEGURIDAD</v>
      </c>
      <c r="M1215" s="59" t="str">
        <f>IF(Tabla20[[#This Row],[TIPO]]="Temporales",_xlfn.XLOOKUP(Tabla20[[#This Row],[NOMBRE Y APELLIDO]],TFECHAS[NOMBRE Y APELLIDO],TFECHAS[DESDE]),"")</f>
        <v/>
      </c>
      <c r="N1215" s="59" t="str">
        <f>IF(Tabla20[[#This Row],[TIPO]]="Temporales",_xlfn.XLOOKUP(Tabla20[[#This Row],[NOMBRE Y APELLIDO]],TFECHAS[NOMBRE Y APELLIDO],TFECHAS[HASTA]),"")</f>
        <v/>
      </c>
      <c r="O1215" s="71">
        <f>_xlfn.XLOOKUP(Tabla20[[#This Row],[COD]],TMES[COD],TMES[sbruto])</f>
        <v>10000</v>
      </c>
      <c r="P1215" s="79">
        <f>_xlfn.XLOOKUP(Tabla20[[#This Row],[COD]],TMES[COD],TMES[ISR])</f>
        <v>0</v>
      </c>
      <c r="Q1215" s="73">
        <f>_xlfn.XLOOKUP(Tabla20[[#This Row],[COD]],TMES[COD],TMES[SFS])</f>
        <v>0</v>
      </c>
      <c r="R1215" s="73">
        <f>_xlfn.XLOOKUP(Tabla20[[#This Row],[COD]],TMES[COD],TMES[AFP])</f>
        <v>0</v>
      </c>
      <c r="S1215" s="74">
        <f>Tabla20[[#This Row],[sbruto]]-SUM(Tabla20[[#This Row],[ISR]:[AFP]])-Tabla20[[#This Row],[sneto]]</f>
        <v>0</v>
      </c>
      <c r="T1215" s="82">
        <f>_xlfn.XLOOKUP(Tabla20[[#This Row],[COD]],TMES[COD],TMES[sneto])</f>
        <v>10000</v>
      </c>
      <c r="U1215" s="28" t="str">
        <f>_xlfn.XLOOKUP(Tabla20[[#This Row],[cedula]],Tabla11[Numero Documento],Tabla11[GEN])</f>
        <v>M</v>
      </c>
      <c r="V1215" s="65" t="str">
        <f>_xlfn.XLOOKUP(Tabla20[[#This Row],[cedula]],TMODELO[Numero Documento],TMODELO[Lugar Funciones Codigo])</f>
        <v>01.83.03.04</v>
      </c>
    </row>
    <row r="1216" spans="1:22" hidden="1">
      <c r="A1216" s="38" t="s">
        <v>3053</v>
      </c>
      <c r="B1216" s="38" t="s">
        <v>248</v>
      </c>
      <c r="C1216" s="38" t="s">
        <v>3088</v>
      </c>
      <c r="D1216" s="38" t="str">
        <f>Tabla20[[#This Row],[cedula]]&amp;Tabla20[[#This Row],[ctapresup]]</f>
        <v>402264794972.1.2.2.05</v>
      </c>
      <c r="E1216" s="38" t="s">
        <v>2962</v>
      </c>
      <c r="F1216" s="38" t="str">
        <f>_xlfn.XLOOKUP(Tabla20[[#This Row],[cedula]],TMODELO[Numero Documento],TMODELO[Empleado])</f>
        <v>JOHAN LUIS OTAÑEZ FLETE</v>
      </c>
      <c r="G1216" s="38" t="str">
        <f>_xlfn.XLOOKUP(Tabla20[[#This Row],[cedula]],TMODELO[Numero Documento],TMODELO[Cargo])</f>
        <v>SEGURIDAD MILITAR</v>
      </c>
      <c r="H1216" s="38" t="str">
        <f>_xlfn.XLOOKUP(Tabla20[[#This Row],[cedula]],TMODELO[Numero Documento],TMODELO[Lugar Funciones])</f>
        <v>DIRECCION GENERAL DE MUSEOS</v>
      </c>
      <c r="I1216" s="45" t="str">
        <f>_xlfn.XLOOKUP(Tabla20[[#This Row],[cedula]],TCARRERA[CEDULA],TCARRERA[CATEGORIA DEL SERVIDOR],"")</f>
        <v/>
      </c>
      <c r="J1216" s="45" t="str">
        <f>Tabla20[[#This Row],[TIPO]]</f>
        <v>SEGURIDAD</v>
      </c>
      <c r="K121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16" s="24" t="str">
        <f>IF(Tabla20[[#This Row],[CARRERA]]="CARRERA ADMINISTRATIVA",Tabla20[[#This Row],[CARRERA]],Tabla20[[#This Row],[STATUS]])</f>
        <v>SEGURIDAD</v>
      </c>
      <c r="M1216" s="35" t="str">
        <f>IF(Tabla20[[#This Row],[TIPO]]="Temporales",_xlfn.XLOOKUP(Tabla20[[#This Row],[NOMBRE Y APELLIDO]],TFECHAS[NOMBRE Y APELLIDO],TFECHAS[DESDE]),"")</f>
        <v/>
      </c>
      <c r="N1216" s="35" t="str">
        <f>IF(Tabla20[[#This Row],[TIPO]]="Temporales",_xlfn.XLOOKUP(Tabla20[[#This Row],[NOMBRE Y APELLIDO]],TFECHAS[NOMBRE Y APELLIDO],TFECHAS[HASTA]),"")</f>
        <v/>
      </c>
      <c r="O1216" s="39">
        <f>_xlfn.XLOOKUP(Tabla20[[#This Row],[COD]],TMES[COD],TMES[sbruto])</f>
        <v>8000</v>
      </c>
      <c r="P1216" s="44">
        <f>_xlfn.XLOOKUP(Tabla20[[#This Row],[COD]],TMES[COD],TMES[ISR])</f>
        <v>0</v>
      </c>
      <c r="Q1216" s="41">
        <f>_xlfn.XLOOKUP(Tabla20[[#This Row],[COD]],TMES[COD],TMES[SFS])</f>
        <v>0</v>
      </c>
      <c r="R1216" s="41">
        <f>_xlfn.XLOOKUP(Tabla20[[#This Row],[COD]],TMES[COD],TMES[AFP])</f>
        <v>0</v>
      </c>
      <c r="S1216" s="40">
        <f>Tabla20[[#This Row],[sbruto]]-SUM(Tabla20[[#This Row],[ISR]:[AFP]])-Tabla20[[#This Row],[sneto]]</f>
        <v>0</v>
      </c>
      <c r="T1216" s="41">
        <f>_xlfn.XLOOKUP(Tabla20[[#This Row],[COD]],TMES[COD],TMES[sneto])</f>
        <v>8000</v>
      </c>
      <c r="U1216" s="28" t="str">
        <f>_xlfn.XLOOKUP(Tabla20[[#This Row],[cedula]],Tabla11[Numero Documento],Tabla11[GEN])</f>
        <v>M</v>
      </c>
      <c r="V1216" s="29" t="str">
        <f>_xlfn.XLOOKUP(Tabla20[[#This Row],[cedula]],TMODELO[Numero Documento],TMODELO[Lugar Funciones Codigo])</f>
        <v>01.83.03.04</v>
      </c>
    </row>
    <row r="1217" spans="1:22">
      <c r="A1217" s="38" t="s">
        <v>3051</v>
      </c>
      <c r="B1217" s="38" t="s">
        <v>4793</v>
      </c>
      <c r="C1217" s="38" t="s">
        <v>3088</v>
      </c>
      <c r="D1217" s="38" t="str">
        <f>Tabla20[[#This Row],[cedula]]&amp;Tabla20[[#This Row],[ctapresup]]</f>
        <v>001005608122.1.1.2.08</v>
      </c>
      <c r="E1217" s="38" t="s">
        <v>2760</v>
      </c>
      <c r="F1217" s="38" t="str">
        <f>_xlfn.XLOOKUP(Tabla20[[#This Row],[cedula]],TMODELO[Numero Documento],TMODELO[Empleado])</f>
        <v>ANA CRISTINA MARTINEZ GUZMAN</v>
      </c>
      <c r="G1217" s="38" t="str">
        <f>_xlfn.XLOOKUP(Tabla20[[#This Row],[cedula]],TMODELO[Numero Documento],TMODELO[Cargo])</f>
        <v>DIRECTOR (A)</v>
      </c>
      <c r="H1217" s="38" t="str">
        <f>_xlfn.XLOOKUP(Tabla20[[#This Row],[cedula]],TMODELO[Numero Documento],TMODELO[Lugar Funciones])</f>
        <v>DIRECCION GENERAL DE MUSEOS</v>
      </c>
      <c r="I1217" s="45" t="str">
        <f>_xlfn.XLOOKUP(Tabla20[[#This Row],[cedula]],TCARRERA[CEDULA],TCARRERA[CATEGORIA DEL SERVIDOR],"")</f>
        <v/>
      </c>
      <c r="J1217" s="45" t="str">
        <f>Tabla20[[#This Row],[TIPO]]</f>
        <v>TEMPORALES</v>
      </c>
      <c r="K121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17" s="24" t="str">
        <f>IF(Tabla20[[#This Row],[CARRERA]]="CARRERA ADMINISTRATIVA",Tabla20[[#This Row],[CARRERA]],Tabla20[[#This Row],[STATUS]])</f>
        <v>TEMPORALES</v>
      </c>
      <c r="M1217" s="35">
        <f>IF(Tabla20[[#This Row],[TIPO]]="Temporales",_xlfn.XLOOKUP(Tabla20[[#This Row],[NOMBRE Y APELLIDO]],TFECHAS[NOMBRE Y APELLIDO],TFECHAS[DESDE]),"")</f>
        <v>44713</v>
      </c>
      <c r="N1217" s="35">
        <f>IF(Tabla20[[#This Row],[TIPO]]="Temporales",_xlfn.XLOOKUP(Tabla20[[#This Row],[NOMBRE Y APELLIDO]],TFECHAS[NOMBRE Y APELLIDO],TFECHAS[HASTA]),"")</f>
        <v>44896</v>
      </c>
      <c r="O1217" s="39">
        <f>_xlfn.XLOOKUP(Tabla20[[#This Row],[COD]],TMES[COD],TMES[sbruto])</f>
        <v>125000</v>
      </c>
      <c r="P1217" s="44">
        <f>_xlfn.XLOOKUP(Tabla20[[#This Row],[COD]],TMES[COD],TMES[ISR])</f>
        <v>17985.990000000002</v>
      </c>
      <c r="Q1217" s="41">
        <f>_xlfn.XLOOKUP(Tabla20[[#This Row],[COD]],TMES[COD],TMES[SFS])</f>
        <v>3800</v>
      </c>
      <c r="R1217" s="41">
        <f>_xlfn.XLOOKUP(Tabla20[[#This Row],[COD]],TMES[COD],TMES[AFP])</f>
        <v>3587.5</v>
      </c>
      <c r="S1217" s="40">
        <f>Tabla20[[#This Row],[sbruto]]-SUM(Tabla20[[#This Row],[ISR]:[AFP]])-Tabla20[[#This Row],[sneto]]</f>
        <v>25</v>
      </c>
      <c r="T1217" s="41">
        <f>_xlfn.XLOOKUP(Tabla20[[#This Row],[COD]],TMES[COD],TMES[sneto])</f>
        <v>99601.51</v>
      </c>
      <c r="U1217" s="28" t="str">
        <f>_xlfn.XLOOKUP(Tabla20[[#This Row],[cedula]],Tabla11[Numero Documento],Tabla11[GEN])</f>
        <v>F</v>
      </c>
      <c r="V1217" s="29" t="str">
        <f>_xlfn.XLOOKUP(Tabla20[[#This Row],[cedula]],TMODELO[Numero Documento],TMODELO[Lugar Funciones Codigo])</f>
        <v>01.83.03.04</v>
      </c>
    </row>
    <row r="1218" spans="1:22">
      <c r="A1218" s="38" t="s">
        <v>3051</v>
      </c>
      <c r="B1218" s="38" t="s">
        <v>4793</v>
      </c>
      <c r="C1218" s="38" t="s">
        <v>3088</v>
      </c>
      <c r="D1218" s="38" t="str">
        <f>Tabla20[[#This Row],[cedula]]&amp;Tabla20[[#This Row],[ctapresup]]</f>
        <v>092000248272.1.1.2.08</v>
      </c>
      <c r="E1218" s="38" t="s">
        <v>2881</v>
      </c>
      <c r="F1218" s="38" t="str">
        <f>_xlfn.XLOOKUP(Tabla20[[#This Row],[cedula]],TMODELO[Numero Documento],TMODELO[Empleado])</f>
        <v>SORANGEL MARIA FERMIN MUÑOZ</v>
      </c>
      <c r="G1218" s="38" t="str">
        <f>_xlfn.XLOOKUP(Tabla20[[#This Row],[cedula]],TMODELO[Numero Documento],TMODELO[Cargo])</f>
        <v>DIRECTOR (A)</v>
      </c>
      <c r="H1218" s="38" t="str">
        <f>_xlfn.XLOOKUP(Tabla20[[#This Row],[cedula]],TMODELO[Numero Documento],TMODELO[Lugar Funciones])</f>
        <v>DIRECCION GENERAL DE MUSEOS</v>
      </c>
      <c r="I1218" s="45" t="str">
        <f>_xlfn.XLOOKUP(Tabla20[[#This Row],[cedula]],TCARRERA[CEDULA],TCARRERA[CATEGORIA DEL SERVIDOR],"")</f>
        <v/>
      </c>
      <c r="J1218" s="45" t="str">
        <f>Tabla20[[#This Row],[TIPO]]</f>
        <v>TEMPORALES</v>
      </c>
      <c r="K121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18" s="24" t="str">
        <f>IF(Tabla20[[#This Row],[CARRERA]]="CARRERA ADMINISTRATIVA",Tabla20[[#This Row],[CARRERA]],Tabla20[[#This Row],[STATUS]])</f>
        <v>TEMPORALES</v>
      </c>
      <c r="M1218" s="35">
        <f>IF(Tabla20[[#This Row],[TIPO]]="Temporales",_xlfn.XLOOKUP(Tabla20[[#This Row],[NOMBRE Y APELLIDO]],TFECHAS[NOMBRE Y APELLIDO],TFECHAS[DESDE]),"")</f>
        <v>44774</v>
      </c>
      <c r="N1218" s="35">
        <f>IF(Tabla20[[#This Row],[TIPO]]="Temporales",_xlfn.XLOOKUP(Tabla20[[#This Row],[NOMBRE Y APELLIDO]],TFECHAS[NOMBRE Y APELLIDO],TFECHAS[HASTA]),"")</f>
        <v>44958</v>
      </c>
      <c r="O1218" s="39">
        <f>_xlfn.XLOOKUP(Tabla20[[#This Row],[COD]],TMES[COD],TMES[sbruto])</f>
        <v>115000</v>
      </c>
      <c r="P1218" s="44">
        <f>_xlfn.XLOOKUP(Tabla20[[#This Row],[COD]],TMES[COD],TMES[ISR])</f>
        <v>15633.74</v>
      </c>
      <c r="Q1218" s="41">
        <f>_xlfn.XLOOKUP(Tabla20[[#This Row],[COD]],TMES[COD],TMES[SFS])</f>
        <v>3496</v>
      </c>
      <c r="R1218" s="41">
        <f>_xlfn.XLOOKUP(Tabla20[[#This Row],[COD]],TMES[COD],TMES[AFP])</f>
        <v>3300.5</v>
      </c>
      <c r="S1218" s="40">
        <f>Tabla20[[#This Row],[sbruto]]-SUM(Tabla20[[#This Row],[ISR]:[AFP]])-Tabla20[[#This Row],[sneto]]</f>
        <v>25.000000000014552</v>
      </c>
      <c r="T1218" s="41">
        <f>_xlfn.XLOOKUP(Tabla20[[#This Row],[COD]],TMES[COD],TMES[sneto])</f>
        <v>92544.76</v>
      </c>
      <c r="U1218" s="28" t="str">
        <f>_xlfn.XLOOKUP(Tabla20[[#This Row],[cedula]],Tabla11[Numero Documento],Tabla11[GEN])</f>
        <v>F</v>
      </c>
      <c r="V1218" s="29" t="str">
        <f>_xlfn.XLOOKUP(Tabla20[[#This Row],[cedula]],TMODELO[Numero Documento],TMODELO[Lugar Funciones Codigo])</f>
        <v>01.83.03.04</v>
      </c>
    </row>
    <row r="1219" spans="1:22">
      <c r="A1219" s="38" t="s">
        <v>3051</v>
      </c>
      <c r="B1219" s="38" t="s">
        <v>4793</v>
      </c>
      <c r="C1219" s="38" t="s">
        <v>3088</v>
      </c>
      <c r="D1219" s="38" t="str">
        <f>Tabla20[[#This Row],[cedula]]&amp;Tabla20[[#This Row],[ctapresup]]</f>
        <v>001008760932.1.1.2.08</v>
      </c>
      <c r="E1219" s="38" t="s">
        <v>2889</v>
      </c>
      <c r="F1219" s="38" t="str">
        <f>_xlfn.XLOOKUP(Tabla20[[#This Row],[cedula]],TMODELO[Numero Documento],TMODELO[Empleado])</f>
        <v>WILFREDO ANTONIO MEJIA BETANCES</v>
      </c>
      <c r="G1219" s="38" t="str">
        <f>_xlfn.XLOOKUP(Tabla20[[#This Row],[cedula]],TMODELO[Numero Documento],TMODELO[Cargo])</f>
        <v>DIRECTOR (A)</v>
      </c>
      <c r="H1219" s="38" t="str">
        <f>_xlfn.XLOOKUP(Tabla20[[#This Row],[cedula]],TMODELO[Numero Documento],TMODELO[Lugar Funciones])</f>
        <v>DIRECCION GENERAL DE MUSEOS</v>
      </c>
      <c r="I1219" s="45" t="str">
        <f>_xlfn.XLOOKUP(Tabla20[[#This Row],[cedula]],TCARRERA[CEDULA],TCARRERA[CATEGORIA DEL SERVIDOR],"")</f>
        <v/>
      </c>
      <c r="J1219" s="45" t="str">
        <f>Tabla20[[#This Row],[TIPO]]</f>
        <v>TEMPORALES</v>
      </c>
      <c r="K121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19" s="31" t="str">
        <f>IF(Tabla20[[#This Row],[CARRERA]]="CARRERA ADMINISTRATIVA",Tabla20[[#This Row],[CARRERA]],Tabla20[[#This Row],[STATUS]])</f>
        <v>TEMPORALES</v>
      </c>
      <c r="M1219" s="34">
        <f>IF(Tabla20[[#This Row],[TIPO]]="Temporales",_xlfn.XLOOKUP(Tabla20[[#This Row],[NOMBRE Y APELLIDO]],TFECHAS[NOMBRE Y APELLIDO],TFECHAS[DESDE]),"")</f>
        <v>44713</v>
      </c>
      <c r="N1219" s="34">
        <f>IF(Tabla20[[#This Row],[TIPO]]="Temporales",_xlfn.XLOOKUP(Tabla20[[#This Row],[NOMBRE Y APELLIDO]],TFECHAS[NOMBRE Y APELLIDO],TFECHAS[HASTA]),"")</f>
        <v>44896</v>
      </c>
      <c r="O1219" s="39">
        <f>_xlfn.XLOOKUP(Tabla20[[#This Row],[COD]],TMES[COD],TMES[sbruto])</f>
        <v>115000</v>
      </c>
      <c r="P1219" s="44">
        <f>_xlfn.XLOOKUP(Tabla20[[#This Row],[COD]],TMES[COD],TMES[ISR])</f>
        <v>15255.63</v>
      </c>
      <c r="Q1219" s="41">
        <f>_xlfn.XLOOKUP(Tabla20[[#This Row],[COD]],TMES[COD],TMES[SFS])</f>
        <v>3496</v>
      </c>
      <c r="R1219" s="41">
        <f>_xlfn.XLOOKUP(Tabla20[[#This Row],[COD]],TMES[COD],TMES[AFP])</f>
        <v>3300.5</v>
      </c>
      <c r="S1219" s="40">
        <f>Tabla20[[#This Row],[sbruto]]-SUM(Tabla20[[#This Row],[ISR]:[AFP]])-Tabla20[[#This Row],[sneto]]</f>
        <v>1537.4499999999971</v>
      </c>
      <c r="T1219" s="41">
        <f>_xlfn.XLOOKUP(Tabla20[[#This Row],[COD]],TMES[COD],TMES[sneto])</f>
        <v>91410.42</v>
      </c>
      <c r="U1219" s="28" t="str">
        <f>_xlfn.XLOOKUP(Tabla20[[#This Row],[cedula]],Tabla11[Numero Documento],Tabla11[GEN])</f>
        <v>M</v>
      </c>
      <c r="V1219" s="29" t="str">
        <f>_xlfn.XLOOKUP(Tabla20[[#This Row],[cedula]],TMODELO[Numero Documento],TMODELO[Lugar Funciones Codigo])</f>
        <v>01.83.03.04</v>
      </c>
    </row>
    <row r="1220" spans="1:22">
      <c r="A1220" s="38" t="s">
        <v>3051</v>
      </c>
      <c r="B1220" s="38" t="s">
        <v>4793</v>
      </c>
      <c r="C1220" s="38" t="s">
        <v>3088</v>
      </c>
      <c r="D1220" s="38" t="str">
        <f>Tabla20[[#This Row],[cedula]]&amp;Tabla20[[#This Row],[ctapresup]]</f>
        <v>223007740432.1.1.2.08</v>
      </c>
      <c r="E1220" s="38" t="s">
        <v>2795</v>
      </c>
      <c r="F1220" s="38" t="str">
        <f>_xlfn.XLOOKUP(Tabla20[[#This Row],[cedula]],TMODELO[Numero Documento],TMODELO[Empleado])</f>
        <v>ELIEZER NOLASCO JIMENEZ</v>
      </c>
      <c r="G1220" s="38" t="str">
        <f>_xlfn.XLOOKUP(Tabla20[[#This Row],[cedula]],TMODELO[Numero Documento],TMODELO[Cargo])</f>
        <v>DIRECTOR (A)</v>
      </c>
      <c r="H1220" s="38" t="str">
        <f>_xlfn.XLOOKUP(Tabla20[[#This Row],[cedula]],TMODELO[Numero Documento],TMODELO[Lugar Funciones])</f>
        <v>DIRECCION GENERAL DE MUSEOS</v>
      </c>
      <c r="I1220" s="45" t="str">
        <f>_xlfn.XLOOKUP(Tabla20[[#This Row],[cedula]],TCARRERA[CEDULA],TCARRERA[CATEGORIA DEL SERVIDOR],"")</f>
        <v/>
      </c>
      <c r="J1220" s="45" t="str">
        <f>Tabla20[[#This Row],[TIPO]]</f>
        <v>TEMPORALES</v>
      </c>
      <c r="K122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0" s="24" t="str">
        <f>IF(Tabla20[[#This Row],[CARRERA]]="CARRERA ADMINISTRATIVA",Tabla20[[#This Row],[CARRERA]],Tabla20[[#This Row],[STATUS]])</f>
        <v>TEMPORALES</v>
      </c>
      <c r="M1220" s="35">
        <f>IF(Tabla20[[#This Row],[TIPO]]="Temporales",_xlfn.XLOOKUP(Tabla20[[#This Row],[NOMBRE Y APELLIDO]],TFECHAS[NOMBRE Y APELLIDO],TFECHAS[DESDE]),"")</f>
        <v>44774</v>
      </c>
      <c r="N1220" s="35">
        <f>IF(Tabla20[[#This Row],[TIPO]]="Temporales",_xlfn.XLOOKUP(Tabla20[[#This Row],[NOMBRE Y APELLIDO]],TFECHAS[NOMBRE Y APELLIDO],TFECHAS[HASTA]),"")</f>
        <v>44958</v>
      </c>
      <c r="O1220" s="39">
        <f>_xlfn.XLOOKUP(Tabla20[[#This Row],[COD]],TMES[COD],TMES[sbruto])</f>
        <v>110000</v>
      </c>
      <c r="P1220" s="44">
        <f>_xlfn.XLOOKUP(Tabla20[[#This Row],[COD]],TMES[COD],TMES[ISR])</f>
        <v>14457.62</v>
      </c>
      <c r="Q1220" s="41">
        <f>_xlfn.XLOOKUP(Tabla20[[#This Row],[COD]],TMES[COD],TMES[SFS])</f>
        <v>3344</v>
      </c>
      <c r="R1220" s="41">
        <f>_xlfn.XLOOKUP(Tabla20[[#This Row],[COD]],TMES[COD],TMES[AFP])</f>
        <v>3157</v>
      </c>
      <c r="S1220" s="40">
        <f>Tabla20[[#This Row],[sbruto]]-SUM(Tabla20[[#This Row],[ISR]:[AFP]])-Tabla20[[#This Row],[sneto]]</f>
        <v>25</v>
      </c>
      <c r="T1220" s="41">
        <f>_xlfn.XLOOKUP(Tabla20[[#This Row],[COD]],TMES[COD],TMES[sneto])</f>
        <v>89016.38</v>
      </c>
      <c r="U1220" s="28" t="str">
        <f>_xlfn.XLOOKUP(Tabla20[[#This Row],[cedula]],Tabla11[Numero Documento],Tabla11[GEN])</f>
        <v>M</v>
      </c>
      <c r="V1220" s="29" t="str">
        <f>_xlfn.XLOOKUP(Tabla20[[#This Row],[cedula]],TMODELO[Numero Documento],TMODELO[Lugar Funciones Codigo])</f>
        <v>01.83.03.04</v>
      </c>
    </row>
    <row r="1221" spans="1:22">
      <c r="A1221" s="38" t="s">
        <v>3051</v>
      </c>
      <c r="B1221" s="38" t="s">
        <v>4793</v>
      </c>
      <c r="C1221" s="38" t="s">
        <v>3088</v>
      </c>
      <c r="D1221" s="38" t="str">
        <f>Tabla20[[#This Row],[cedula]]&amp;Tabla20[[#This Row],[ctapresup]]</f>
        <v>001006490522.1.1.2.08</v>
      </c>
      <c r="E1221" s="38" t="s">
        <v>2809</v>
      </c>
      <c r="F1221" s="38" t="str">
        <f>_xlfn.XLOOKUP(Tabla20[[#This Row],[cedula]],TMODELO[Numero Documento],TMODELO[Empleado])</f>
        <v>IRIS ALTAGRACIA DE MONDESERT GRULLON</v>
      </c>
      <c r="G1221" s="38" t="str">
        <f>_xlfn.XLOOKUP(Tabla20[[#This Row],[cedula]],TMODELO[Numero Documento],TMODELO[Cargo])</f>
        <v>DIRECTOR (A)</v>
      </c>
      <c r="H1221" s="38" t="str">
        <f>_xlfn.XLOOKUP(Tabla20[[#This Row],[cedula]],TMODELO[Numero Documento],TMODELO[Lugar Funciones])</f>
        <v>DIRECCION GENERAL DE MUSEOS</v>
      </c>
      <c r="I1221" s="45" t="str">
        <f>_xlfn.XLOOKUP(Tabla20[[#This Row],[cedula]],TCARRERA[CEDULA],TCARRERA[CATEGORIA DEL SERVIDOR],"")</f>
        <v/>
      </c>
      <c r="J1221" s="45" t="str">
        <f>Tabla20[[#This Row],[TIPO]]</f>
        <v>TEMPORALES</v>
      </c>
      <c r="K122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1" s="31" t="str">
        <f>IF(Tabla20[[#This Row],[CARRERA]]="CARRERA ADMINISTRATIVA",Tabla20[[#This Row],[CARRERA]],Tabla20[[#This Row],[STATUS]])</f>
        <v>TEMPORALES</v>
      </c>
      <c r="M1221" s="34">
        <f>IF(Tabla20[[#This Row],[TIPO]]="Temporales",_xlfn.XLOOKUP(Tabla20[[#This Row],[NOMBRE Y APELLIDO]],TFECHAS[NOMBRE Y APELLIDO],TFECHAS[DESDE]),"")</f>
        <v>44713</v>
      </c>
      <c r="N1221" s="34">
        <f>IF(Tabla20[[#This Row],[TIPO]]="Temporales",_xlfn.XLOOKUP(Tabla20[[#This Row],[NOMBRE Y APELLIDO]],TFECHAS[NOMBRE Y APELLIDO],TFECHAS[HASTA]),"")</f>
        <v>44896</v>
      </c>
      <c r="O1221" s="39">
        <f>_xlfn.XLOOKUP(Tabla20[[#This Row],[COD]],TMES[COD],TMES[sbruto])</f>
        <v>100000</v>
      </c>
      <c r="P1221" s="41">
        <f>_xlfn.XLOOKUP(Tabla20[[#This Row],[COD]],TMES[COD],TMES[ISR])</f>
        <v>12105.37</v>
      </c>
      <c r="Q1221" s="41">
        <f>_xlfn.XLOOKUP(Tabla20[[#This Row],[COD]],TMES[COD],TMES[SFS])</f>
        <v>3040</v>
      </c>
      <c r="R1221" s="41">
        <f>_xlfn.XLOOKUP(Tabla20[[#This Row],[COD]],TMES[COD],TMES[AFP])</f>
        <v>2870</v>
      </c>
      <c r="S1221" s="40">
        <f>Tabla20[[#This Row],[sbruto]]-SUM(Tabla20[[#This Row],[ISR]:[AFP]])-Tabla20[[#This Row],[sneto]]</f>
        <v>25</v>
      </c>
      <c r="T1221" s="41">
        <f>_xlfn.XLOOKUP(Tabla20[[#This Row],[COD]],TMES[COD],TMES[sneto])</f>
        <v>81959.63</v>
      </c>
      <c r="U1221" s="28" t="str">
        <f>_xlfn.XLOOKUP(Tabla20[[#This Row],[cedula]],Tabla11[Numero Documento],Tabla11[GEN])</f>
        <v>F</v>
      </c>
      <c r="V1221" s="29" t="str">
        <f>_xlfn.XLOOKUP(Tabla20[[#This Row],[cedula]],TMODELO[Numero Documento],TMODELO[Lugar Funciones Codigo])</f>
        <v>01.83.03.04</v>
      </c>
    </row>
    <row r="1222" spans="1:22">
      <c r="A1222" s="38" t="s">
        <v>3051</v>
      </c>
      <c r="B1222" s="38" t="s">
        <v>4793</v>
      </c>
      <c r="C1222" s="38" t="s">
        <v>3088</v>
      </c>
      <c r="D1222" s="38" t="str">
        <f>Tabla20[[#This Row],[cedula]]&amp;Tabla20[[#This Row],[ctapresup]]</f>
        <v>402201195862.1.1.2.08</v>
      </c>
      <c r="E1222" s="38" t="s">
        <v>2764</v>
      </c>
      <c r="F1222" s="38" t="str">
        <f>_xlfn.XLOOKUP(Tabla20[[#This Row],[cedula]],TMODELO[Numero Documento],TMODELO[Empleado])</f>
        <v>ANAIBELCA ARZENO VILORIO</v>
      </c>
      <c r="G1222" s="38" t="str">
        <f>_xlfn.XLOOKUP(Tabla20[[#This Row],[cedula]],TMODELO[Numero Documento],TMODELO[Cargo])</f>
        <v>ENCARGADO DIVISION</v>
      </c>
      <c r="H1222" s="38" t="str">
        <f>_xlfn.XLOOKUP(Tabla20[[#This Row],[cedula]],TMODELO[Numero Documento],TMODELO[Lugar Funciones])</f>
        <v>DIRECCION GENERAL DE MUSEOS</v>
      </c>
      <c r="I1222" s="45" t="str">
        <f>_xlfn.XLOOKUP(Tabla20[[#This Row],[cedula]],TCARRERA[CEDULA],TCARRERA[CATEGORIA DEL SERVIDOR],"")</f>
        <v/>
      </c>
      <c r="J1222" s="45" t="str">
        <f>Tabla20[[#This Row],[TIPO]]</f>
        <v>TEMPORALES</v>
      </c>
      <c r="K122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2" s="31" t="str">
        <f>IF(Tabla20[[#This Row],[CARRERA]]="CARRERA ADMINISTRATIVA",Tabla20[[#This Row],[CARRERA]],Tabla20[[#This Row],[STATUS]])</f>
        <v>TEMPORALES</v>
      </c>
      <c r="M1222" s="34">
        <f>IF(Tabla20[[#This Row],[TIPO]]="Temporales",_xlfn.XLOOKUP(Tabla20[[#This Row],[NOMBRE Y APELLIDO]],TFECHAS[NOMBRE Y APELLIDO],TFECHAS[DESDE]),"")</f>
        <v>44713</v>
      </c>
      <c r="N1222" s="34">
        <f>IF(Tabla20[[#This Row],[TIPO]]="Temporales",_xlfn.XLOOKUP(Tabla20[[#This Row],[NOMBRE Y APELLIDO]],TFECHAS[NOMBRE Y APELLIDO],TFECHAS[HASTA]),"")</f>
        <v>44896</v>
      </c>
      <c r="O1222" s="39">
        <f>_xlfn.XLOOKUP(Tabla20[[#This Row],[COD]],TMES[COD],TMES[sbruto])</f>
        <v>90000</v>
      </c>
      <c r="P1222" s="41">
        <f>_xlfn.XLOOKUP(Tabla20[[#This Row],[COD]],TMES[COD],TMES[ISR])</f>
        <v>9753.1200000000008</v>
      </c>
      <c r="Q1222" s="41">
        <f>_xlfn.XLOOKUP(Tabla20[[#This Row],[COD]],TMES[COD],TMES[SFS])</f>
        <v>2736</v>
      </c>
      <c r="R1222" s="41">
        <f>_xlfn.XLOOKUP(Tabla20[[#This Row],[COD]],TMES[COD],TMES[AFP])</f>
        <v>2583</v>
      </c>
      <c r="S1222" s="40">
        <f>Tabla20[[#This Row],[sbruto]]-SUM(Tabla20[[#This Row],[ISR]:[AFP]])-Tabla20[[#This Row],[sneto]]</f>
        <v>25</v>
      </c>
      <c r="T1222" s="41">
        <f>_xlfn.XLOOKUP(Tabla20[[#This Row],[COD]],TMES[COD],TMES[sneto])</f>
        <v>74902.880000000005</v>
      </c>
      <c r="U1222" s="28" t="str">
        <f>_xlfn.XLOOKUP(Tabla20[[#This Row],[cedula]],Tabla11[Numero Documento],Tabla11[GEN])</f>
        <v>F</v>
      </c>
      <c r="V1222" s="29" t="str">
        <f>_xlfn.XLOOKUP(Tabla20[[#This Row],[cedula]],TMODELO[Numero Documento],TMODELO[Lugar Funciones Codigo])</f>
        <v>01.83.03.04</v>
      </c>
    </row>
    <row r="1223" spans="1:22">
      <c r="A1223" s="38" t="s">
        <v>3051</v>
      </c>
      <c r="B1223" s="38" t="s">
        <v>4793</v>
      </c>
      <c r="C1223" s="38" t="s">
        <v>3088</v>
      </c>
      <c r="D1223" s="38" t="str">
        <f>Tabla20[[#This Row],[cedula]]&amp;Tabla20[[#This Row],[ctapresup]]</f>
        <v>402253416232.1.1.2.08</v>
      </c>
      <c r="E1223" s="38" t="s">
        <v>4816</v>
      </c>
      <c r="F1223" s="38" t="str">
        <f>_xlfn.XLOOKUP(Tabla20[[#This Row],[cedula]],TMODELO[Numero Documento],TMODELO[Empleado])</f>
        <v>NICOLE ESPEJO FERNANDEZ</v>
      </c>
      <c r="G1223" s="38" t="str">
        <f>_xlfn.XLOOKUP(Tabla20[[#This Row],[cedula]],TMODELO[Numero Documento],TMODELO[Cargo])</f>
        <v>COORDINADOR DE AUDIOVISUALES</v>
      </c>
      <c r="H1223" s="38" t="str">
        <f>_xlfn.XLOOKUP(Tabla20[[#This Row],[cedula]],TMODELO[Numero Documento],TMODELO[Lugar Funciones])</f>
        <v>DIRECCION GENERAL DE MUSEOS</v>
      </c>
      <c r="I1223" s="45" t="str">
        <f>_xlfn.XLOOKUP(Tabla20[[#This Row],[cedula]],TCARRERA[CEDULA],TCARRERA[CATEGORIA DEL SERVIDOR],"")</f>
        <v/>
      </c>
      <c r="J1223" s="45" t="str">
        <f>Tabla20[[#This Row],[TIPO]]</f>
        <v>TEMPORALES</v>
      </c>
      <c r="K122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3" s="24" t="str">
        <f>IF(Tabla20[[#This Row],[CARRERA]]="CARRERA ADMINISTRATIVA",Tabla20[[#This Row],[CARRERA]],Tabla20[[#This Row],[STATUS]])</f>
        <v>TEMPORALES</v>
      </c>
      <c r="M1223" s="35">
        <f>IF(Tabla20[[#This Row],[TIPO]]="Temporales",_xlfn.XLOOKUP(Tabla20[[#This Row],[NOMBRE Y APELLIDO]],TFECHAS[NOMBRE Y APELLIDO],TFECHAS[DESDE]),"")</f>
        <v>44866</v>
      </c>
      <c r="N1223" s="35">
        <f>IF(Tabla20[[#This Row],[TIPO]]="Temporales",_xlfn.XLOOKUP(Tabla20[[#This Row],[NOMBRE Y APELLIDO]],TFECHAS[NOMBRE Y APELLIDO],TFECHAS[HASTA]),"")</f>
        <v>45047</v>
      </c>
      <c r="O1223" s="39">
        <f>_xlfn.XLOOKUP(Tabla20[[#This Row],[COD]],TMES[COD],TMES[sbruto])</f>
        <v>90000</v>
      </c>
      <c r="P1223" s="41">
        <f>_xlfn.XLOOKUP(Tabla20[[#This Row],[COD]],TMES[COD],TMES[ISR])</f>
        <v>9753.1200000000008</v>
      </c>
      <c r="Q1223" s="41">
        <f>_xlfn.XLOOKUP(Tabla20[[#This Row],[COD]],TMES[COD],TMES[SFS])</f>
        <v>2736</v>
      </c>
      <c r="R1223" s="41">
        <f>_xlfn.XLOOKUP(Tabla20[[#This Row],[COD]],TMES[COD],TMES[AFP])</f>
        <v>2583</v>
      </c>
      <c r="S1223" s="40">
        <f>Tabla20[[#This Row],[sbruto]]-SUM(Tabla20[[#This Row],[ISR]:[AFP]])-Tabla20[[#This Row],[sneto]]</f>
        <v>25</v>
      </c>
      <c r="T1223" s="41">
        <f>_xlfn.XLOOKUP(Tabla20[[#This Row],[COD]],TMES[COD],TMES[sneto])</f>
        <v>74902.880000000005</v>
      </c>
      <c r="U1223" s="28" t="str">
        <f>_xlfn.XLOOKUP(Tabla20[[#This Row],[cedula]],Tabla11[Numero Documento],Tabla11[GEN])</f>
        <v>F</v>
      </c>
      <c r="V1223" s="29" t="str">
        <f>_xlfn.XLOOKUP(Tabla20[[#This Row],[cedula]],TMODELO[Numero Documento],TMODELO[Lugar Funciones Codigo])</f>
        <v>01.83.03.04</v>
      </c>
    </row>
    <row r="1224" spans="1:22">
      <c r="A1224" s="38" t="s">
        <v>3051</v>
      </c>
      <c r="B1224" s="38" t="s">
        <v>4793</v>
      </c>
      <c r="C1224" s="38" t="s">
        <v>3088</v>
      </c>
      <c r="D1224" s="38" t="str">
        <f>Tabla20[[#This Row],[cedula]]&amp;Tabla20[[#This Row],[ctapresup]]</f>
        <v>001176222412.1.1.2.08</v>
      </c>
      <c r="E1224" s="38" t="s">
        <v>2797</v>
      </c>
      <c r="F1224" s="38" t="str">
        <f>_xlfn.XLOOKUP(Tabla20[[#This Row],[cedula]],TMODELO[Numero Documento],TMODELO[Empleado])</f>
        <v>ERIC OHNET BORBON REYES</v>
      </c>
      <c r="G1224" s="38" t="str">
        <f>_xlfn.XLOOKUP(Tabla20[[#This Row],[cedula]],TMODELO[Numero Documento],TMODELO[Cargo])</f>
        <v>ARQUITECTO (A)</v>
      </c>
      <c r="H1224" s="38" t="str">
        <f>_xlfn.XLOOKUP(Tabla20[[#This Row],[cedula]],TMODELO[Numero Documento],TMODELO[Lugar Funciones])</f>
        <v>DIRECCION GENERAL DE MUSEOS</v>
      </c>
      <c r="I1224" s="45" t="str">
        <f>_xlfn.XLOOKUP(Tabla20[[#This Row],[cedula]],TCARRERA[CEDULA],TCARRERA[CATEGORIA DEL SERVIDOR],"")</f>
        <v/>
      </c>
      <c r="J1224" s="45" t="str">
        <f>Tabla20[[#This Row],[TIPO]]</f>
        <v>TEMPORALES</v>
      </c>
      <c r="K122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4" s="24" t="str">
        <f>IF(Tabla20[[#This Row],[CARRERA]]="CARRERA ADMINISTRATIVA",Tabla20[[#This Row],[CARRERA]],Tabla20[[#This Row],[STATUS]])</f>
        <v>TEMPORALES</v>
      </c>
      <c r="M1224" s="35">
        <f>IF(Tabla20[[#This Row],[TIPO]]="Temporales",_xlfn.XLOOKUP(Tabla20[[#This Row],[NOMBRE Y APELLIDO]],TFECHAS[NOMBRE Y APELLIDO],TFECHAS[DESDE]),"")</f>
        <v>44713</v>
      </c>
      <c r="N1224" s="35">
        <f>IF(Tabla20[[#This Row],[TIPO]]="Temporales",_xlfn.XLOOKUP(Tabla20[[#This Row],[NOMBRE Y APELLIDO]],TFECHAS[NOMBRE Y APELLIDO],TFECHAS[HASTA]),"")</f>
        <v>44896</v>
      </c>
      <c r="O1224" s="39">
        <f>_xlfn.XLOOKUP(Tabla20[[#This Row],[COD]],TMES[COD],TMES[sbruto])</f>
        <v>70000</v>
      </c>
      <c r="P1224" s="44">
        <f>_xlfn.XLOOKUP(Tabla20[[#This Row],[COD]],TMES[COD],TMES[ISR])</f>
        <v>5368.48</v>
      </c>
      <c r="Q1224" s="41">
        <f>_xlfn.XLOOKUP(Tabla20[[#This Row],[COD]],TMES[COD],TMES[SFS])</f>
        <v>2128</v>
      </c>
      <c r="R1224" s="41">
        <f>_xlfn.XLOOKUP(Tabla20[[#This Row],[COD]],TMES[COD],TMES[AFP])</f>
        <v>2009</v>
      </c>
      <c r="S1224" s="40">
        <f>Tabla20[[#This Row],[sbruto]]-SUM(Tabla20[[#This Row],[ISR]:[AFP]])-Tabla20[[#This Row],[sneto]]</f>
        <v>25.000000000007276</v>
      </c>
      <c r="T1224" s="41">
        <f>_xlfn.XLOOKUP(Tabla20[[#This Row],[COD]],TMES[COD],TMES[sneto])</f>
        <v>60469.52</v>
      </c>
      <c r="U1224" s="28" t="str">
        <f>_xlfn.XLOOKUP(Tabla20[[#This Row],[cedula]],Tabla11[Numero Documento],Tabla11[GEN])</f>
        <v>M</v>
      </c>
      <c r="V1224" s="29" t="str">
        <f>_xlfn.XLOOKUP(Tabla20[[#This Row],[cedula]],TMODELO[Numero Documento],TMODELO[Lugar Funciones Codigo])</f>
        <v>01.83.03.04</v>
      </c>
    </row>
    <row r="1225" spans="1:22">
      <c r="A1225" s="38" t="s">
        <v>3051</v>
      </c>
      <c r="B1225" s="38" t="s">
        <v>4793</v>
      </c>
      <c r="C1225" s="38" t="s">
        <v>3088</v>
      </c>
      <c r="D1225" s="38" t="str">
        <f>Tabla20[[#This Row],[cedula]]&amp;Tabla20[[#This Row],[ctapresup]]</f>
        <v>001008720352.1.1.2.08</v>
      </c>
      <c r="E1225" s="38" t="s">
        <v>2834</v>
      </c>
      <c r="F1225" s="38" t="str">
        <f>_xlfn.XLOOKUP(Tabla20[[#This Row],[cedula]],TMODELO[Numero Documento],TMODELO[Empleado])</f>
        <v>LEONOR MARIA MAFALDA ASILIS ELMUDESI</v>
      </c>
      <c r="G1225" s="38" t="str">
        <f>_xlfn.XLOOKUP(Tabla20[[#This Row],[cedula]],TMODELO[Numero Documento],TMODELO[Cargo])</f>
        <v>COORDINADOR (A)</v>
      </c>
      <c r="H1225" s="38" t="str">
        <f>_xlfn.XLOOKUP(Tabla20[[#This Row],[cedula]],TMODELO[Numero Documento],TMODELO[Lugar Funciones])</f>
        <v>DIRECCION GENERAL DE MUSEOS</v>
      </c>
      <c r="I1225" s="45" t="str">
        <f>_xlfn.XLOOKUP(Tabla20[[#This Row],[cedula]],TCARRERA[CEDULA],TCARRERA[CATEGORIA DEL SERVIDOR],"")</f>
        <v/>
      </c>
      <c r="J1225" s="45" t="str">
        <f>Tabla20[[#This Row],[TIPO]]</f>
        <v>TEMPORALES</v>
      </c>
      <c r="K12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5" s="31" t="str">
        <f>IF(Tabla20[[#This Row],[CARRERA]]="CARRERA ADMINISTRATIVA",Tabla20[[#This Row],[CARRERA]],Tabla20[[#This Row],[STATUS]])</f>
        <v>TEMPORALES</v>
      </c>
      <c r="M1225" s="34">
        <f>IF(Tabla20[[#This Row],[TIPO]]="Temporales",_xlfn.XLOOKUP(Tabla20[[#This Row],[NOMBRE Y APELLIDO]],TFECHAS[NOMBRE Y APELLIDO],TFECHAS[DESDE]),"")</f>
        <v>44713</v>
      </c>
      <c r="N1225" s="34">
        <f>IF(Tabla20[[#This Row],[TIPO]]="Temporales",_xlfn.XLOOKUP(Tabla20[[#This Row],[NOMBRE Y APELLIDO]],TFECHAS[NOMBRE Y APELLIDO],TFECHAS[HASTA]),"")</f>
        <v>44896</v>
      </c>
      <c r="O1225" s="39">
        <f>_xlfn.XLOOKUP(Tabla20[[#This Row],[COD]],TMES[COD],TMES[sbruto])</f>
        <v>60000</v>
      </c>
      <c r="P1225" s="41">
        <f>_xlfn.XLOOKUP(Tabla20[[#This Row],[COD]],TMES[COD],TMES[ISR])</f>
        <v>3486.68</v>
      </c>
      <c r="Q1225" s="41">
        <f>_xlfn.XLOOKUP(Tabla20[[#This Row],[COD]],TMES[COD],TMES[SFS])</f>
        <v>1824</v>
      </c>
      <c r="R1225" s="41">
        <f>_xlfn.XLOOKUP(Tabla20[[#This Row],[COD]],TMES[COD],TMES[AFP])</f>
        <v>1722</v>
      </c>
      <c r="S1225" s="40">
        <f>Tabla20[[#This Row],[sbruto]]-SUM(Tabla20[[#This Row],[ISR]:[AFP]])-Tabla20[[#This Row],[sneto]]</f>
        <v>25</v>
      </c>
      <c r="T1225" s="41">
        <f>_xlfn.XLOOKUP(Tabla20[[#This Row],[COD]],TMES[COD],TMES[sneto])</f>
        <v>52942.32</v>
      </c>
      <c r="U1225" s="28" t="str">
        <f>_xlfn.XLOOKUP(Tabla20[[#This Row],[cedula]],Tabla11[Numero Documento],Tabla11[GEN])</f>
        <v>F</v>
      </c>
      <c r="V1225" s="29" t="str">
        <f>_xlfn.XLOOKUP(Tabla20[[#This Row],[cedula]],TMODELO[Numero Documento],TMODELO[Lugar Funciones Codigo])</f>
        <v>01.83.03.04</v>
      </c>
    </row>
    <row r="1226" spans="1:22">
      <c r="A1226" s="38" t="s">
        <v>3051</v>
      </c>
      <c r="B1226" s="38" t="s">
        <v>4793</v>
      </c>
      <c r="C1226" s="38" t="s">
        <v>3088</v>
      </c>
      <c r="D1226" s="38" t="str">
        <f>Tabla20[[#This Row],[cedula]]&amp;Tabla20[[#This Row],[ctapresup]]</f>
        <v>001049531532.1.1.2.08</v>
      </c>
      <c r="E1226" s="38" t="s">
        <v>2835</v>
      </c>
      <c r="F1226" s="38" t="str">
        <f>_xlfn.XLOOKUP(Tabla20[[#This Row],[cedula]],TMODELO[Numero Documento],TMODELO[Empleado])</f>
        <v>LUIS ALBERTO TEJADA LOPEZ</v>
      </c>
      <c r="G1226" s="38" t="str">
        <f>_xlfn.XLOOKUP(Tabla20[[#This Row],[cedula]],TMODELO[Numero Documento],TMODELO[Cargo])</f>
        <v>ENCARGADA INVESTIGACION Y DOCUMENTACION</v>
      </c>
      <c r="H1226" s="38" t="str">
        <f>_xlfn.XLOOKUP(Tabla20[[#This Row],[cedula]],TMODELO[Numero Documento],TMODELO[Lugar Funciones])</f>
        <v>DIRECCION GENERAL DE MUSEOS</v>
      </c>
      <c r="I1226" s="45" t="str">
        <f>_xlfn.XLOOKUP(Tabla20[[#This Row],[cedula]],TCARRERA[CEDULA],TCARRERA[CATEGORIA DEL SERVIDOR],"")</f>
        <v/>
      </c>
      <c r="J1226" s="45" t="str">
        <f>Tabla20[[#This Row],[TIPO]]</f>
        <v>TEMPORALES</v>
      </c>
      <c r="K122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6" s="31" t="str">
        <f>IF(Tabla20[[#This Row],[CARRERA]]="CARRERA ADMINISTRATIVA",Tabla20[[#This Row],[CARRERA]],Tabla20[[#This Row],[STATUS]])</f>
        <v>TEMPORALES</v>
      </c>
      <c r="M1226" s="34">
        <f>IF(Tabla20[[#This Row],[TIPO]]="Temporales",_xlfn.XLOOKUP(Tabla20[[#This Row],[NOMBRE Y APELLIDO]],TFECHAS[NOMBRE Y APELLIDO],TFECHAS[DESDE]),"")</f>
        <v>44713</v>
      </c>
      <c r="N1226" s="34">
        <f>IF(Tabla20[[#This Row],[TIPO]]="Temporales",_xlfn.XLOOKUP(Tabla20[[#This Row],[NOMBRE Y APELLIDO]],TFECHAS[NOMBRE Y APELLIDO],TFECHAS[HASTA]),"")</f>
        <v>44896</v>
      </c>
      <c r="O1226" s="39">
        <f>_xlfn.XLOOKUP(Tabla20[[#This Row],[COD]],TMES[COD],TMES[sbruto])</f>
        <v>60000</v>
      </c>
      <c r="P1226" s="41">
        <f>_xlfn.XLOOKUP(Tabla20[[#This Row],[COD]],TMES[COD],TMES[ISR])</f>
        <v>3486.68</v>
      </c>
      <c r="Q1226" s="41">
        <f>_xlfn.XLOOKUP(Tabla20[[#This Row],[COD]],TMES[COD],TMES[SFS])</f>
        <v>1824</v>
      </c>
      <c r="R1226" s="41">
        <f>_xlfn.XLOOKUP(Tabla20[[#This Row],[COD]],TMES[COD],TMES[AFP])</f>
        <v>1722</v>
      </c>
      <c r="S1226" s="40">
        <f>Tabla20[[#This Row],[sbruto]]-SUM(Tabla20[[#This Row],[ISR]:[AFP]])-Tabla20[[#This Row],[sneto]]</f>
        <v>25</v>
      </c>
      <c r="T1226" s="41">
        <f>_xlfn.XLOOKUP(Tabla20[[#This Row],[COD]],TMES[COD],TMES[sneto])</f>
        <v>52942.32</v>
      </c>
      <c r="U1226" s="28" t="str">
        <f>_xlfn.XLOOKUP(Tabla20[[#This Row],[cedula]],Tabla11[Numero Documento],Tabla11[GEN])</f>
        <v>M</v>
      </c>
      <c r="V1226" s="29" t="str">
        <f>_xlfn.XLOOKUP(Tabla20[[#This Row],[cedula]],TMODELO[Numero Documento],TMODELO[Lugar Funciones Codigo])</f>
        <v>01.83.03.04</v>
      </c>
    </row>
    <row r="1227" spans="1:22">
      <c r="A1227" s="38" t="s">
        <v>3051</v>
      </c>
      <c r="B1227" s="38" t="s">
        <v>4793</v>
      </c>
      <c r="C1227" s="38" t="s">
        <v>3088</v>
      </c>
      <c r="D1227" s="38" t="str">
        <f>Tabla20[[#This Row],[cedula]]&amp;Tabla20[[#This Row],[ctapresup]]</f>
        <v>225001507622.1.1.2.08</v>
      </c>
      <c r="E1227" s="38" t="s">
        <v>2794</v>
      </c>
      <c r="F1227" s="38" t="str">
        <f>_xlfn.XLOOKUP(Tabla20[[#This Row],[cedula]],TMODELO[Numero Documento],TMODELO[Empleado])</f>
        <v>EDUARDO IVAN LEON DUARTE</v>
      </c>
      <c r="G1227" s="38" t="str">
        <f>_xlfn.XLOOKUP(Tabla20[[#This Row],[cedula]],TMODELO[Numero Documento],TMODELO[Cargo])</f>
        <v>COORDINADOR (A)</v>
      </c>
      <c r="H1227" s="38" t="str">
        <f>_xlfn.XLOOKUP(Tabla20[[#This Row],[cedula]],TMODELO[Numero Documento],TMODELO[Lugar Funciones])</f>
        <v>DIRECCION GENERAL DE MUSEOS</v>
      </c>
      <c r="I1227" s="45" t="str">
        <f>_xlfn.XLOOKUP(Tabla20[[#This Row],[cedula]],TCARRERA[CEDULA],TCARRERA[CATEGORIA DEL SERVIDOR],"")</f>
        <v/>
      </c>
      <c r="J1227" s="45" t="str">
        <f>Tabla20[[#This Row],[TIPO]]</f>
        <v>TEMPORALES</v>
      </c>
      <c r="K122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7" s="24" t="str">
        <f>IF(Tabla20[[#This Row],[CARRERA]]="CARRERA ADMINISTRATIVA",Tabla20[[#This Row],[CARRERA]],Tabla20[[#This Row],[STATUS]])</f>
        <v>TEMPORALES</v>
      </c>
      <c r="M1227" s="35">
        <f>IF(Tabla20[[#This Row],[TIPO]]="Temporales",_xlfn.XLOOKUP(Tabla20[[#This Row],[NOMBRE Y APELLIDO]],TFECHAS[NOMBRE Y APELLIDO],TFECHAS[DESDE]),"")</f>
        <v>44743</v>
      </c>
      <c r="N1227" s="35">
        <f>IF(Tabla20[[#This Row],[TIPO]]="Temporales",_xlfn.XLOOKUP(Tabla20[[#This Row],[NOMBRE Y APELLIDO]],TFECHAS[NOMBRE Y APELLIDO],TFECHAS[HASTA]),"")</f>
        <v>44927</v>
      </c>
      <c r="O1227" s="39">
        <f>_xlfn.XLOOKUP(Tabla20[[#This Row],[COD]],TMES[COD],TMES[sbruto])</f>
        <v>55000</v>
      </c>
      <c r="P1227" s="41">
        <f>_xlfn.XLOOKUP(Tabla20[[#This Row],[COD]],TMES[COD],TMES[ISR])</f>
        <v>2559.6799999999998</v>
      </c>
      <c r="Q1227" s="41">
        <f>_xlfn.XLOOKUP(Tabla20[[#This Row],[COD]],TMES[COD],TMES[SFS])</f>
        <v>1672</v>
      </c>
      <c r="R1227" s="41">
        <f>_xlfn.XLOOKUP(Tabla20[[#This Row],[COD]],TMES[COD],TMES[AFP])</f>
        <v>1578.5</v>
      </c>
      <c r="S1227" s="40">
        <f>Tabla20[[#This Row],[sbruto]]-SUM(Tabla20[[#This Row],[ISR]:[AFP]])-Tabla20[[#This Row],[sneto]]</f>
        <v>25</v>
      </c>
      <c r="T1227" s="41">
        <f>_xlfn.XLOOKUP(Tabla20[[#This Row],[COD]],TMES[COD],TMES[sneto])</f>
        <v>49164.82</v>
      </c>
      <c r="U1227" s="28" t="str">
        <f>_xlfn.XLOOKUP(Tabla20[[#This Row],[cedula]],Tabla11[Numero Documento],Tabla11[GEN])</f>
        <v>M</v>
      </c>
      <c r="V1227" s="29" t="str">
        <f>_xlfn.XLOOKUP(Tabla20[[#This Row],[cedula]],TMODELO[Numero Documento],TMODELO[Lugar Funciones Codigo])</f>
        <v>01.83.03.04</v>
      </c>
    </row>
    <row r="1228" spans="1:22">
      <c r="A1228" s="38" t="s">
        <v>3051</v>
      </c>
      <c r="B1228" s="38" t="s">
        <v>4793</v>
      </c>
      <c r="C1228" s="38" t="s">
        <v>3088</v>
      </c>
      <c r="D1228" s="38" t="str">
        <f>Tabla20[[#This Row],[cedula]]&amp;Tabla20[[#This Row],[ctapresup]]</f>
        <v>026008099052.1.1.2.08</v>
      </c>
      <c r="E1228" s="38" t="s">
        <v>2806</v>
      </c>
      <c r="F1228" s="38" t="str">
        <f>_xlfn.XLOOKUP(Tabla20[[#This Row],[cedula]],TMODELO[Numero Documento],TMODELO[Empleado])</f>
        <v>HENRIK EUCLIDES SOLANO AVILA</v>
      </c>
      <c r="G1228" s="38" t="str">
        <f>_xlfn.XLOOKUP(Tabla20[[#This Row],[cedula]],TMODELO[Numero Documento],TMODELO[Cargo])</f>
        <v>COORDINADOR (A)</v>
      </c>
      <c r="H1228" s="38" t="str">
        <f>_xlfn.XLOOKUP(Tabla20[[#This Row],[cedula]],TMODELO[Numero Documento],TMODELO[Lugar Funciones])</f>
        <v>DIRECCION GENERAL DE MUSEOS</v>
      </c>
      <c r="I1228" s="45" t="str">
        <f>_xlfn.XLOOKUP(Tabla20[[#This Row],[cedula]],TCARRERA[CEDULA],TCARRERA[CATEGORIA DEL SERVIDOR],"")</f>
        <v/>
      </c>
      <c r="J1228" s="45" t="str">
        <f>Tabla20[[#This Row],[TIPO]]</f>
        <v>TEMPORALES</v>
      </c>
      <c r="K122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8" s="24" t="str">
        <f>IF(Tabla20[[#This Row],[CARRERA]]="CARRERA ADMINISTRATIVA",Tabla20[[#This Row],[CARRERA]],Tabla20[[#This Row],[STATUS]])</f>
        <v>TEMPORALES</v>
      </c>
      <c r="M1228" s="35">
        <f>IF(Tabla20[[#This Row],[TIPO]]="Temporales",_xlfn.XLOOKUP(Tabla20[[#This Row],[NOMBRE Y APELLIDO]],TFECHAS[NOMBRE Y APELLIDO],TFECHAS[DESDE]),"")</f>
        <v>44866</v>
      </c>
      <c r="N1228" s="35">
        <f>IF(Tabla20[[#This Row],[TIPO]]="Temporales",_xlfn.XLOOKUP(Tabla20[[#This Row],[NOMBRE Y APELLIDO]],TFECHAS[NOMBRE Y APELLIDO],TFECHAS[HASTA]),"")</f>
        <v>45047</v>
      </c>
      <c r="O1228" s="39">
        <f>_xlfn.XLOOKUP(Tabla20[[#This Row],[COD]],TMES[COD],TMES[sbruto])</f>
        <v>55000</v>
      </c>
      <c r="P1228" s="41">
        <f>_xlfn.XLOOKUP(Tabla20[[#This Row],[COD]],TMES[COD],TMES[ISR])</f>
        <v>2559.6799999999998</v>
      </c>
      <c r="Q1228" s="41">
        <f>_xlfn.XLOOKUP(Tabla20[[#This Row],[COD]],TMES[COD],TMES[SFS])</f>
        <v>1672</v>
      </c>
      <c r="R1228" s="41">
        <f>_xlfn.XLOOKUP(Tabla20[[#This Row],[COD]],TMES[COD],TMES[AFP])</f>
        <v>1578.5</v>
      </c>
      <c r="S1228" s="40">
        <f>Tabla20[[#This Row],[sbruto]]-SUM(Tabla20[[#This Row],[ISR]:[AFP]])-Tabla20[[#This Row],[sneto]]</f>
        <v>25</v>
      </c>
      <c r="T1228" s="41">
        <f>_xlfn.XLOOKUP(Tabla20[[#This Row],[COD]],TMES[COD],TMES[sneto])</f>
        <v>49164.82</v>
      </c>
      <c r="U1228" s="28" t="str">
        <f>_xlfn.XLOOKUP(Tabla20[[#This Row],[cedula]],Tabla11[Numero Documento],Tabla11[GEN])</f>
        <v>M</v>
      </c>
      <c r="V1228" s="29" t="str">
        <f>_xlfn.XLOOKUP(Tabla20[[#This Row],[cedula]],TMODELO[Numero Documento],TMODELO[Lugar Funciones Codigo])</f>
        <v>01.83.03.04</v>
      </c>
    </row>
    <row r="1229" spans="1:22">
      <c r="A1229" s="38" t="s">
        <v>3051</v>
      </c>
      <c r="B1229" s="38" t="s">
        <v>4793</v>
      </c>
      <c r="C1229" s="38" t="s">
        <v>3088</v>
      </c>
      <c r="D1229" s="38" t="str">
        <f>Tabla20[[#This Row],[cedula]]&amp;Tabla20[[#This Row],[ctapresup]]</f>
        <v>402147752942.1.1.2.08</v>
      </c>
      <c r="E1229" s="38" t="s">
        <v>3321</v>
      </c>
      <c r="F1229" s="38" t="str">
        <f>_xlfn.XLOOKUP(Tabla20[[#This Row],[cedula]],TMODELO[Numero Documento],TMODELO[Empleado])</f>
        <v>ALEXANDER DE JESUS FELIZ RIVERA</v>
      </c>
      <c r="G1229" s="38" t="str">
        <f>_xlfn.XLOOKUP(Tabla20[[#This Row],[cedula]],TMODELO[Numero Documento],TMODELO[Cargo])</f>
        <v>ANALISTA DE REDES SOCIALES</v>
      </c>
      <c r="H1229" s="38" t="str">
        <f>_xlfn.XLOOKUP(Tabla20[[#This Row],[cedula]],TMODELO[Numero Documento],TMODELO[Lugar Funciones])</f>
        <v>DIRECCION GENERAL DE MUSEOS</v>
      </c>
      <c r="I1229" s="45" t="str">
        <f>_xlfn.XLOOKUP(Tabla20[[#This Row],[cedula]],TCARRERA[CEDULA],TCARRERA[CATEGORIA DEL SERVIDOR],"")</f>
        <v/>
      </c>
      <c r="J1229" s="45" t="str">
        <f>Tabla20[[#This Row],[TIPO]]</f>
        <v>TEMPORALES</v>
      </c>
      <c r="K122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9" s="24" t="str">
        <f>IF(Tabla20[[#This Row],[CARRERA]]="CARRERA ADMINISTRATIVA",Tabla20[[#This Row],[CARRERA]],Tabla20[[#This Row],[STATUS]])</f>
        <v>TEMPORALES</v>
      </c>
      <c r="M1229" s="35">
        <f>IF(Tabla20[[#This Row],[TIPO]]="Temporales",_xlfn.XLOOKUP(Tabla20[[#This Row],[NOMBRE Y APELLIDO]],TFECHAS[NOMBRE Y APELLIDO],TFECHAS[DESDE]),"")</f>
        <v>44835</v>
      </c>
      <c r="N1229" s="35">
        <f>IF(Tabla20[[#This Row],[TIPO]]="Temporales",_xlfn.XLOOKUP(Tabla20[[#This Row],[NOMBRE Y APELLIDO]],TFECHAS[NOMBRE Y APELLIDO],TFECHAS[HASTA]),"")</f>
        <v>45017</v>
      </c>
      <c r="O1229" s="39">
        <f>_xlfn.XLOOKUP(Tabla20[[#This Row],[COD]],TMES[COD],TMES[sbruto])</f>
        <v>50000</v>
      </c>
      <c r="P1229" s="44">
        <f>_xlfn.XLOOKUP(Tabla20[[#This Row],[COD]],TMES[COD],TMES[ISR])</f>
        <v>1854</v>
      </c>
      <c r="Q1229" s="41">
        <f>_xlfn.XLOOKUP(Tabla20[[#This Row],[COD]],TMES[COD],TMES[SFS])</f>
        <v>1520</v>
      </c>
      <c r="R1229" s="41">
        <f>_xlfn.XLOOKUP(Tabla20[[#This Row],[COD]],TMES[COD],TMES[AFP])</f>
        <v>1435</v>
      </c>
      <c r="S1229" s="40">
        <f>Tabla20[[#This Row],[sbruto]]-SUM(Tabla20[[#This Row],[ISR]:[AFP]])-Tabla20[[#This Row],[sneto]]</f>
        <v>25</v>
      </c>
      <c r="T1229" s="41">
        <f>_xlfn.XLOOKUP(Tabla20[[#This Row],[COD]],TMES[COD],TMES[sneto])</f>
        <v>45166</v>
      </c>
      <c r="U1229" s="28" t="str">
        <f>_xlfn.XLOOKUP(Tabla20[[#This Row],[cedula]],Tabla11[Numero Documento],Tabla11[GEN])</f>
        <v>M</v>
      </c>
      <c r="V1229" s="29" t="str">
        <f>_xlfn.XLOOKUP(Tabla20[[#This Row],[cedula]],TMODELO[Numero Documento],TMODELO[Lugar Funciones Codigo])</f>
        <v>01.83.03.04</v>
      </c>
    </row>
    <row r="1230" spans="1:22">
      <c r="A1230" s="38" t="s">
        <v>3051</v>
      </c>
      <c r="B1230" s="38" t="s">
        <v>4793</v>
      </c>
      <c r="C1230" s="38" t="s">
        <v>3088</v>
      </c>
      <c r="D1230" s="38" t="str">
        <f>Tabla20[[#This Row],[cedula]]&amp;Tabla20[[#This Row],[ctapresup]]</f>
        <v>001179438372.1.1.2.08</v>
      </c>
      <c r="E1230" s="38" t="s">
        <v>2471</v>
      </c>
      <c r="F1230" s="38" t="str">
        <f>_xlfn.XLOOKUP(Tabla20[[#This Row],[cedula]],TMODELO[Numero Documento],TMODELO[Empleado])</f>
        <v>PAMELA NUÑEZ PEREZ DE FELIZ</v>
      </c>
      <c r="G1230" s="38" t="str">
        <f>_xlfn.XLOOKUP(Tabla20[[#This Row],[cedula]],TMODELO[Numero Documento],TMODELO[Cargo])</f>
        <v>ANALISTA</v>
      </c>
      <c r="H1230" s="38" t="str">
        <f>_xlfn.XLOOKUP(Tabla20[[#This Row],[cedula]],TMODELO[Numero Documento],TMODELO[Lugar Funciones])</f>
        <v>DIRECCION GENERAL DE MUSEOS</v>
      </c>
      <c r="I1230" s="45" t="str">
        <f>_xlfn.XLOOKUP(Tabla20[[#This Row],[cedula]],TCARRERA[CEDULA],TCARRERA[CATEGORIA DEL SERVIDOR],"")</f>
        <v/>
      </c>
      <c r="J1230" s="45" t="str">
        <f>Tabla20[[#This Row],[TIPO]]</f>
        <v>TEMPORALES</v>
      </c>
      <c r="K123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0" s="24" t="str">
        <f>IF(Tabla20[[#This Row],[CARRERA]]="CARRERA ADMINISTRATIVA",Tabla20[[#This Row],[CARRERA]],Tabla20[[#This Row],[STATUS]])</f>
        <v>TEMPORALES</v>
      </c>
      <c r="M1230" s="35">
        <f>IF(Tabla20[[#This Row],[TIPO]]="Temporales",_xlfn.XLOOKUP(Tabla20[[#This Row],[NOMBRE Y APELLIDO]],TFECHAS[NOMBRE Y APELLIDO],TFECHAS[DESDE]),"")</f>
        <v>44835</v>
      </c>
      <c r="N1230" s="35">
        <f>IF(Tabla20[[#This Row],[TIPO]]="Temporales",_xlfn.XLOOKUP(Tabla20[[#This Row],[NOMBRE Y APELLIDO]],TFECHAS[NOMBRE Y APELLIDO],TFECHAS[HASTA]),"")</f>
        <v>45017</v>
      </c>
      <c r="O1230" s="39">
        <f>_xlfn.XLOOKUP(Tabla20[[#This Row],[COD]],TMES[COD],TMES[sbruto])</f>
        <v>50000</v>
      </c>
      <c r="P1230" s="44">
        <f>_xlfn.XLOOKUP(Tabla20[[#This Row],[COD]],TMES[COD],TMES[ISR])</f>
        <v>11206.26</v>
      </c>
      <c r="Q1230" s="41">
        <f>_xlfn.XLOOKUP(Tabla20[[#This Row],[COD]],TMES[COD],TMES[SFS])</f>
        <v>1520</v>
      </c>
      <c r="R1230" s="41">
        <f>_xlfn.XLOOKUP(Tabla20[[#This Row],[COD]],TMES[COD],TMES[AFP])</f>
        <v>1435</v>
      </c>
      <c r="S1230" s="40">
        <f>Tabla20[[#This Row],[sbruto]]-SUM(Tabla20[[#This Row],[ISR]:[AFP]])-Tabla20[[#This Row],[sneto]]</f>
        <v>25</v>
      </c>
      <c r="T1230" s="41">
        <f>_xlfn.XLOOKUP(Tabla20[[#This Row],[COD]],TMES[COD],TMES[sneto])</f>
        <v>35813.74</v>
      </c>
      <c r="U1230" s="28" t="str">
        <f>_xlfn.XLOOKUP(Tabla20[[#This Row],[cedula]],Tabla11[Numero Documento],Tabla11[GEN])</f>
        <v>F</v>
      </c>
      <c r="V1230" s="29" t="str">
        <f>_xlfn.XLOOKUP(Tabla20[[#This Row],[cedula]],TMODELO[Numero Documento],TMODELO[Lugar Funciones Codigo])</f>
        <v>01.83.03.04</v>
      </c>
    </row>
    <row r="1231" spans="1:22">
      <c r="A1231" s="38" t="s">
        <v>3051</v>
      </c>
      <c r="B1231" s="38" t="s">
        <v>4793</v>
      </c>
      <c r="C1231" s="38" t="s">
        <v>3088</v>
      </c>
      <c r="D1231" s="38" t="str">
        <f>Tabla20[[#This Row],[cedula]]&amp;Tabla20[[#This Row],[ctapresup]]</f>
        <v>001113302212.1.1.2.08</v>
      </c>
      <c r="E1231" s="38" t="s">
        <v>2897</v>
      </c>
      <c r="F1231" s="38" t="str">
        <f>_xlfn.XLOOKUP(Tabla20[[#This Row],[cedula]],TMODELO[Numero Documento],TMODELO[Empleado])</f>
        <v>YOMALYS ALBANY FERNANDEZ VENTURA</v>
      </c>
      <c r="G1231" s="38" t="str">
        <f>_xlfn.XLOOKUP(Tabla20[[#This Row],[cedula]],TMODELO[Numero Documento],TMODELO[Cargo])</f>
        <v>ENC.DE CONSERVACION Y RESTAURO</v>
      </c>
      <c r="H1231" s="38" t="str">
        <f>_xlfn.XLOOKUP(Tabla20[[#This Row],[cedula]],TMODELO[Numero Documento],TMODELO[Lugar Funciones])</f>
        <v>DIRECCION GENERAL DE MUSEOS</v>
      </c>
      <c r="I1231" s="45" t="str">
        <f>_xlfn.XLOOKUP(Tabla20[[#This Row],[cedula]],TCARRERA[CEDULA],TCARRERA[CATEGORIA DEL SERVIDOR],"")</f>
        <v/>
      </c>
      <c r="J1231" s="45" t="str">
        <f>Tabla20[[#This Row],[TIPO]]</f>
        <v>TEMPORALES</v>
      </c>
      <c r="K123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1" s="24" t="str">
        <f>IF(Tabla20[[#This Row],[CARRERA]]="CARRERA ADMINISTRATIVA",Tabla20[[#This Row],[CARRERA]],Tabla20[[#This Row],[STATUS]])</f>
        <v>TEMPORALES</v>
      </c>
      <c r="M1231" s="35">
        <f>IF(Tabla20[[#This Row],[TIPO]]="Temporales",_xlfn.XLOOKUP(Tabla20[[#This Row],[NOMBRE Y APELLIDO]],TFECHAS[NOMBRE Y APELLIDO],TFECHAS[DESDE]),"")</f>
        <v>44805</v>
      </c>
      <c r="N1231" s="35">
        <f>IF(Tabla20[[#This Row],[TIPO]]="Temporales",_xlfn.XLOOKUP(Tabla20[[#This Row],[NOMBRE Y APELLIDO]],TFECHAS[NOMBRE Y APELLIDO],TFECHAS[HASTA]),"")</f>
        <v>44986</v>
      </c>
      <c r="O1231" s="39">
        <f>_xlfn.XLOOKUP(Tabla20[[#This Row],[COD]],TMES[COD],TMES[sbruto])</f>
        <v>50000</v>
      </c>
      <c r="P1231" s="41">
        <f>_xlfn.XLOOKUP(Tabla20[[#This Row],[COD]],TMES[COD],TMES[ISR])</f>
        <v>1854</v>
      </c>
      <c r="Q1231" s="41">
        <f>_xlfn.XLOOKUP(Tabla20[[#This Row],[COD]],TMES[COD],TMES[SFS])</f>
        <v>1520</v>
      </c>
      <c r="R1231" s="41">
        <f>_xlfn.XLOOKUP(Tabla20[[#This Row],[COD]],TMES[COD],TMES[AFP])</f>
        <v>1435</v>
      </c>
      <c r="S1231" s="40">
        <f>Tabla20[[#This Row],[sbruto]]-SUM(Tabla20[[#This Row],[ISR]:[AFP]])-Tabla20[[#This Row],[sneto]]</f>
        <v>25</v>
      </c>
      <c r="T1231" s="41">
        <f>_xlfn.XLOOKUP(Tabla20[[#This Row],[COD]],TMES[COD],TMES[sneto])</f>
        <v>45166</v>
      </c>
      <c r="U1231" s="28" t="str">
        <f>_xlfn.XLOOKUP(Tabla20[[#This Row],[cedula]],Tabla11[Numero Documento],Tabla11[GEN])</f>
        <v>F</v>
      </c>
      <c r="V1231" s="29" t="str">
        <f>_xlfn.XLOOKUP(Tabla20[[#This Row],[cedula]],TMODELO[Numero Documento],TMODELO[Lugar Funciones Codigo])</f>
        <v>01.83.03.04</v>
      </c>
    </row>
    <row r="1232" spans="1:22">
      <c r="A1232" s="38" t="s">
        <v>3051</v>
      </c>
      <c r="B1232" s="38" t="s">
        <v>4793</v>
      </c>
      <c r="C1232" s="38" t="s">
        <v>3088</v>
      </c>
      <c r="D1232" s="38" t="str">
        <f>Tabla20[[#This Row],[cedula]]&amp;Tabla20[[#This Row],[ctapresup]]</f>
        <v>060002106222.1.1.2.08</v>
      </c>
      <c r="E1232" s="38" t="s">
        <v>2771</v>
      </c>
      <c r="F1232" s="38" t="str">
        <f>_xlfn.XLOOKUP(Tabla20[[#This Row],[cedula]],TMODELO[Numero Documento],TMODELO[Empleado])</f>
        <v>ANGEL MIGUEL ACEVEDO BALBUENA</v>
      </c>
      <c r="G1232" s="38" t="str">
        <f>_xlfn.XLOOKUP(Tabla20[[#This Row],[cedula]],TMODELO[Numero Documento],TMODELO[Cargo])</f>
        <v>ADMINISTRADOR (A)</v>
      </c>
      <c r="H1232" s="38" t="str">
        <f>_xlfn.XLOOKUP(Tabla20[[#This Row],[cedula]],TMODELO[Numero Documento],TMODELO[Lugar Funciones])</f>
        <v>DIRECCION GENERAL DE MUSEOS</v>
      </c>
      <c r="I1232" s="45" t="str">
        <f>_xlfn.XLOOKUP(Tabla20[[#This Row],[cedula]],TCARRERA[CEDULA],TCARRERA[CATEGORIA DEL SERVIDOR],"")</f>
        <v/>
      </c>
      <c r="J1232" s="45" t="str">
        <f>Tabla20[[#This Row],[TIPO]]</f>
        <v>TEMPORALES</v>
      </c>
      <c r="K12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2" s="31" t="str">
        <f>IF(Tabla20[[#This Row],[CARRERA]]="CARRERA ADMINISTRATIVA",Tabla20[[#This Row],[CARRERA]],Tabla20[[#This Row],[STATUS]])</f>
        <v>TEMPORALES</v>
      </c>
      <c r="M1232" s="34">
        <f>IF(Tabla20[[#This Row],[TIPO]]="Temporales",_xlfn.XLOOKUP(Tabla20[[#This Row],[NOMBRE Y APELLIDO]],TFECHAS[NOMBRE Y APELLIDO],TFECHAS[DESDE]),"")</f>
        <v>44774</v>
      </c>
      <c r="N1232" s="34">
        <f>IF(Tabla20[[#This Row],[TIPO]]="Temporales",_xlfn.XLOOKUP(Tabla20[[#This Row],[NOMBRE Y APELLIDO]],TFECHAS[NOMBRE Y APELLIDO],TFECHAS[HASTA]),"")</f>
        <v>44958</v>
      </c>
      <c r="O1232" s="39">
        <f>_xlfn.XLOOKUP(Tabla20[[#This Row],[COD]],TMES[COD],TMES[sbruto])</f>
        <v>45000</v>
      </c>
      <c r="P1232" s="41">
        <f>_xlfn.XLOOKUP(Tabla20[[#This Row],[COD]],TMES[COD],TMES[ISR])</f>
        <v>1148.33</v>
      </c>
      <c r="Q1232" s="41">
        <f>_xlfn.XLOOKUP(Tabla20[[#This Row],[COD]],TMES[COD],TMES[SFS])</f>
        <v>1368</v>
      </c>
      <c r="R1232" s="41">
        <f>_xlfn.XLOOKUP(Tabla20[[#This Row],[COD]],TMES[COD],TMES[AFP])</f>
        <v>1291.5</v>
      </c>
      <c r="S1232" s="40">
        <f>Tabla20[[#This Row],[sbruto]]-SUM(Tabla20[[#This Row],[ISR]:[AFP]])-Tabla20[[#This Row],[sneto]]</f>
        <v>25</v>
      </c>
      <c r="T1232" s="41">
        <f>_xlfn.XLOOKUP(Tabla20[[#This Row],[COD]],TMES[COD],TMES[sneto])</f>
        <v>41167.17</v>
      </c>
      <c r="U1232" s="28" t="str">
        <f>_xlfn.XLOOKUP(Tabla20[[#This Row],[cedula]],Tabla11[Numero Documento],Tabla11[GEN])</f>
        <v>M</v>
      </c>
      <c r="V1232" s="29" t="str">
        <f>_xlfn.XLOOKUP(Tabla20[[#This Row],[cedula]],TMODELO[Numero Documento],TMODELO[Lugar Funciones Codigo])</f>
        <v>01.83.03.04</v>
      </c>
    </row>
    <row r="1233" spans="1:22">
      <c r="A1233" s="38" t="s">
        <v>3051</v>
      </c>
      <c r="B1233" s="38" t="s">
        <v>4793</v>
      </c>
      <c r="C1233" s="38" t="s">
        <v>3088</v>
      </c>
      <c r="D1233" s="38" t="str">
        <f>Tabla20[[#This Row],[cedula]]&amp;Tabla20[[#This Row],[ctapresup]]</f>
        <v>402509222062.1.1.2.08</v>
      </c>
      <c r="E1233" s="38" t="s">
        <v>2842</v>
      </c>
      <c r="F1233" s="38" t="str">
        <f>_xlfn.XLOOKUP(Tabla20[[#This Row],[cedula]],TMODELO[Numero Documento],TMODELO[Empleado])</f>
        <v>MARIA VALENTINA GONZALEZ GUTIERREZ</v>
      </c>
      <c r="G1233" s="38" t="str">
        <f>_xlfn.XLOOKUP(Tabla20[[#This Row],[cedula]],TMODELO[Numero Documento],TMODELO[Cargo])</f>
        <v>COORDINADOR(A) OPERATIVA</v>
      </c>
      <c r="H1233" s="38" t="str">
        <f>_xlfn.XLOOKUP(Tabla20[[#This Row],[cedula]],TMODELO[Numero Documento],TMODELO[Lugar Funciones])</f>
        <v>DIRECCION GENERAL DE MUSEOS</v>
      </c>
      <c r="I1233" s="45" t="str">
        <f>_xlfn.XLOOKUP(Tabla20[[#This Row],[cedula]],TCARRERA[CEDULA],TCARRERA[CATEGORIA DEL SERVIDOR],"")</f>
        <v/>
      </c>
      <c r="J1233" s="45" t="str">
        <f>Tabla20[[#This Row],[TIPO]]</f>
        <v>TEMPORALES</v>
      </c>
      <c r="K123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3" s="24" t="str">
        <f>IF(Tabla20[[#This Row],[CARRERA]]="CARRERA ADMINISTRATIVA",Tabla20[[#This Row],[CARRERA]],Tabla20[[#This Row],[STATUS]])</f>
        <v>TEMPORALES</v>
      </c>
      <c r="M1233" s="35">
        <f>IF(Tabla20[[#This Row],[TIPO]]="Temporales",_xlfn.XLOOKUP(Tabla20[[#This Row],[NOMBRE Y APELLIDO]],TFECHAS[NOMBRE Y APELLIDO],TFECHAS[DESDE]),"")</f>
        <v>44835</v>
      </c>
      <c r="N1233" s="35">
        <f>IF(Tabla20[[#This Row],[TIPO]]="Temporales",_xlfn.XLOOKUP(Tabla20[[#This Row],[NOMBRE Y APELLIDO]],TFECHAS[NOMBRE Y APELLIDO],TFECHAS[HASTA]),"")</f>
        <v>45017</v>
      </c>
      <c r="O1233" s="39">
        <f>_xlfn.XLOOKUP(Tabla20[[#This Row],[COD]],TMES[COD],TMES[sbruto])</f>
        <v>45000</v>
      </c>
      <c r="P1233" s="44">
        <f>_xlfn.XLOOKUP(Tabla20[[#This Row],[COD]],TMES[COD],TMES[ISR])</f>
        <v>1148.33</v>
      </c>
      <c r="Q1233" s="41">
        <f>_xlfn.XLOOKUP(Tabla20[[#This Row],[COD]],TMES[COD],TMES[SFS])</f>
        <v>1368</v>
      </c>
      <c r="R1233" s="41">
        <f>_xlfn.XLOOKUP(Tabla20[[#This Row],[COD]],TMES[COD],TMES[AFP])</f>
        <v>1291.5</v>
      </c>
      <c r="S1233" s="40">
        <f>Tabla20[[#This Row],[sbruto]]-SUM(Tabla20[[#This Row],[ISR]:[AFP]])-Tabla20[[#This Row],[sneto]]</f>
        <v>25</v>
      </c>
      <c r="T1233" s="41">
        <f>_xlfn.XLOOKUP(Tabla20[[#This Row],[COD]],TMES[COD],TMES[sneto])</f>
        <v>41167.17</v>
      </c>
      <c r="U1233" s="28" t="str">
        <f>_xlfn.XLOOKUP(Tabla20[[#This Row],[cedula]],Tabla11[Numero Documento],Tabla11[GEN])</f>
        <v>F</v>
      </c>
      <c r="V1233" s="29" t="str">
        <f>_xlfn.XLOOKUP(Tabla20[[#This Row],[cedula]],TMODELO[Numero Documento],TMODELO[Lugar Funciones Codigo])</f>
        <v>01.83.03.04</v>
      </c>
    </row>
    <row r="1234" spans="1:22">
      <c r="A1234" s="38" t="s">
        <v>3051</v>
      </c>
      <c r="B1234" s="38" t="s">
        <v>4793</v>
      </c>
      <c r="C1234" s="38" t="s">
        <v>3088</v>
      </c>
      <c r="D1234" s="38" t="str">
        <f>Tabla20[[#This Row],[cedula]]&amp;Tabla20[[#This Row],[ctapresup]]</f>
        <v>001009010812.1.1.2.08</v>
      </c>
      <c r="E1234" s="38" t="s">
        <v>2792</v>
      </c>
      <c r="F1234" s="38" t="str">
        <f>_xlfn.XLOOKUP(Tabla20[[#This Row],[cedula]],TMODELO[Numero Documento],TMODELO[Empleado])</f>
        <v>DIMAS ORLANDO RODRIGUEZ CUELLO</v>
      </c>
      <c r="G1234" s="38" t="str">
        <f>_xlfn.XLOOKUP(Tabla20[[#This Row],[cedula]],TMODELO[Numero Documento],TMODELO[Cargo])</f>
        <v>TECNICO EN REDES SOCIALES</v>
      </c>
      <c r="H1234" s="38" t="str">
        <f>_xlfn.XLOOKUP(Tabla20[[#This Row],[cedula]],TMODELO[Numero Documento],TMODELO[Lugar Funciones])</f>
        <v>DIRECCION GENERAL DE MUSEOS</v>
      </c>
      <c r="I1234" s="45" t="str">
        <f>_xlfn.XLOOKUP(Tabla20[[#This Row],[cedula]],TCARRERA[CEDULA],TCARRERA[CATEGORIA DEL SERVIDOR],"")</f>
        <v/>
      </c>
      <c r="J1234" s="45" t="str">
        <f>Tabla20[[#This Row],[TIPO]]</f>
        <v>TEMPORALES</v>
      </c>
      <c r="K12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4" s="24" t="str">
        <f>IF(Tabla20[[#This Row],[CARRERA]]="CARRERA ADMINISTRATIVA",Tabla20[[#This Row],[CARRERA]],Tabla20[[#This Row],[STATUS]])</f>
        <v>TEMPORALES</v>
      </c>
      <c r="M1234" s="35">
        <f>IF(Tabla20[[#This Row],[TIPO]]="Temporales",_xlfn.XLOOKUP(Tabla20[[#This Row],[NOMBRE Y APELLIDO]],TFECHAS[NOMBRE Y APELLIDO],TFECHAS[DESDE]),"")</f>
        <v>44743</v>
      </c>
      <c r="N1234" s="35">
        <f>IF(Tabla20[[#This Row],[TIPO]]="Temporales",_xlfn.XLOOKUP(Tabla20[[#This Row],[NOMBRE Y APELLIDO]],TFECHAS[NOMBRE Y APELLIDO],TFECHAS[HASTA]),"")</f>
        <v>44927</v>
      </c>
      <c r="O1234" s="39">
        <f>_xlfn.XLOOKUP(Tabla20[[#This Row],[COD]],TMES[COD],TMES[sbruto])</f>
        <v>42000</v>
      </c>
      <c r="P1234" s="44">
        <f>_xlfn.XLOOKUP(Tabla20[[#This Row],[COD]],TMES[COD],TMES[ISR])</f>
        <v>724.92</v>
      </c>
      <c r="Q1234" s="41">
        <f>_xlfn.XLOOKUP(Tabla20[[#This Row],[COD]],TMES[COD],TMES[SFS])</f>
        <v>1276.8</v>
      </c>
      <c r="R1234" s="41">
        <f>_xlfn.XLOOKUP(Tabla20[[#This Row],[COD]],TMES[COD],TMES[AFP])</f>
        <v>1205.4000000000001</v>
      </c>
      <c r="S1234" s="40">
        <f>Tabla20[[#This Row],[sbruto]]-SUM(Tabla20[[#This Row],[ISR]:[AFP]])-Tabla20[[#This Row],[sneto]]</f>
        <v>25</v>
      </c>
      <c r="T1234" s="41">
        <f>_xlfn.XLOOKUP(Tabla20[[#This Row],[COD]],TMES[COD],TMES[sneto])</f>
        <v>38767.879999999997</v>
      </c>
      <c r="U1234" s="28" t="str">
        <f>_xlfn.XLOOKUP(Tabla20[[#This Row],[cedula]],Tabla11[Numero Documento],Tabla11[GEN])</f>
        <v>M</v>
      </c>
      <c r="V1234" s="29" t="str">
        <f>_xlfn.XLOOKUP(Tabla20[[#This Row],[cedula]],TMODELO[Numero Documento],TMODELO[Lugar Funciones Codigo])</f>
        <v>01.83.03.04</v>
      </c>
    </row>
    <row r="1235" spans="1:22">
      <c r="A1235" s="38" t="s">
        <v>3051</v>
      </c>
      <c r="B1235" s="38" t="s">
        <v>4793</v>
      </c>
      <c r="C1235" s="38" t="s">
        <v>3088</v>
      </c>
      <c r="D1235" s="38" t="str">
        <f>Tabla20[[#This Row],[cedula]]&amp;Tabla20[[#This Row],[ctapresup]]</f>
        <v>001124608452.1.1.2.08</v>
      </c>
      <c r="E1235" s="38" t="s">
        <v>2763</v>
      </c>
      <c r="F1235" s="38" t="str">
        <f>_xlfn.XLOOKUP(Tabla20[[#This Row],[cedula]],TMODELO[Numero Documento],TMODELO[Empleado])</f>
        <v>ANA JOHANNY DURAN ROSARIO</v>
      </c>
      <c r="G1235" s="38" t="str">
        <f>_xlfn.XLOOKUP(Tabla20[[#This Row],[cedula]],TMODELO[Numero Documento],TMODELO[Cargo])</f>
        <v>ADMINISTRADOR (A)</v>
      </c>
      <c r="H1235" s="38" t="str">
        <f>_xlfn.XLOOKUP(Tabla20[[#This Row],[cedula]],TMODELO[Numero Documento],TMODELO[Lugar Funciones])</f>
        <v>DIRECCION GENERAL DE MUSEOS</v>
      </c>
      <c r="I1235" s="45" t="str">
        <f>_xlfn.XLOOKUP(Tabla20[[#This Row],[cedula]],TCARRERA[CEDULA],TCARRERA[CATEGORIA DEL SERVIDOR],"")</f>
        <v/>
      </c>
      <c r="J1235" s="45" t="str">
        <f>Tabla20[[#This Row],[TIPO]]</f>
        <v>TEMPORALES</v>
      </c>
      <c r="K12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5" s="24" t="str">
        <f>IF(Tabla20[[#This Row],[CARRERA]]="CARRERA ADMINISTRATIVA",Tabla20[[#This Row],[CARRERA]],Tabla20[[#This Row],[STATUS]])</f>
        <v>TEMPORALES</v>
      </c>
      <c r="M1235" s="35">
        <f>IF(Tabla20[[#This Row],[TIPO]]="Temporales",_xlfn.XLOOKUP(Tabla20[[#This Row],[NOMBRE Y APELLIDO]],TFECHAS[NOMBRE Y APELLIDO],TFECHAS[DESDE]),"")</f>
        <v>44713</v>
      </c>
      <c r="N1235" s="35">
        <f>IF(Tabla20[[#This Row],[TIPO]]="Temporales",_xlfn.XLOOKUP(Tabla20[[#This Row],[NOMBRE Y APELLIDO]],TFECHAS[NOMBRE Y APELLIDO],TFECHAS[HASTA]),"")</f>
        <v>44896</v>
      </c>
      <c r="O1235" s="39">
        <f>_xlfn.XLOOKUP(Tabla20[[#This Row],[COD]],TMES[COD],TMES[sbruto])</f>
        <v>40000</v>
      </c>
      <c r="P1235" s="41">
        <f>_xlfn.XLOOKUP(Tabla20[[#This Row],[COD]],TMES[COD],TMES[ISR])</f>
        <v>442.65</v>
      </c>
      <c r="Q1235" s="41">
        <f>_xlfn.XLOOKUP(Tabla20[[#This Row],[COD]],TMES[COD],TMES[SFS])</f>
        <v>1216</v>
      </c>
      <c r="R1235" s="41">
        <f>_xlfn.XLOOKUP(Tabla20[[#This Row],[COD]],TMES[COD],TMES[AFP])</f>
        <v>1148</v>
      </c>
      <c r="S1235" s="40">
        <f>Tabla20[[#This Row],[sbruto]]-SUM(Tabla20[[#This Row],[ISR]:[AFP]])-Tabla20[[#This Row],[sneto]]</f>
        <v>25</v>
      </c>
      <c r="T1235" s="41">
        <f>_xlfn.XLOOKUP(Tabla20[[#This Row],[COD]],TMES[COD],TMES[sneto])</f>
        <v>37168.35</v>
      </c>
      <c r="U1235" s="28" t="str">
        <f>_xlfn.XLOOKUP(Tabla20[[#This Row],[cedula]],Tabla11[Numero Documento],Tabla11[GEN])</f>
        <v>F</v>
      </c>
      <c r="V1235" s="29" t="str">
        <f>_xlfn.XLOOKUP(Tabla20[[#This Row],[cedula]],TMODELO[Numero Documento],TMODELO[Lugar Funciones Codigo])</f>
        <v>01.83.03.04</v>
      </c>
    </row>
    <row r="1236" spans="1:22">
      <c r="A1236" s="38" t="s">
        <v>3051</v>
      </c>
      <c r="B1236" s="38" t="s">
        <v>4793</v>
      </c>
      <c r="C1236" s="38" t="s">
        <v>3088</v>
      </c>
      <c r="D1236" s="38" t="str">
        <f>Tabla20[[#This Row],[cedula]]&amp;Tabla20[[#This Row],[ctapresup]]</f>
        <v>012004336862.1.1.2.08</v>
      </c>
      <c r="E1236" s="38" t="s">
        <v>2766</v>
      </c>
      <c r="F1236" s="38" t="str">
        <f>_xlfn.XLOOKUP(Tabla20[[#This Row],[cedula]],TMODELO[Numero Documento],TMODELO[Empleado])</f>
        <v>ANDRES DE LA ROSA ECHAVARRIA</v>
      </c>
      <c r="G1236" s="38" t="str">
        <f>_xlfn.XLOOKUP(Tabla20[[#This Row],[cedula]],TMODELO[Numero Documento],TMODELO[Cargo])</f>
        <v>CORRDINADOR DE SERVICIOS GENERALES</v>
      </c>
      <c r="H1236" s="38" t="str">
        <f>_xlfn.XLOOKUP(Tabla20[[#This Row],[cedula]],TMODELO[Numero Documento],TMODELO[Lugar Funciones])</f>
        <v>DIRECCION GENERAL DE MUSEOS</v>
      </c>
      <c r="I1236" s="45" t="str">
        <f>_xlfn.XLOOKUP(Tabla20[[#This Row],[cedula]],TCARRERA[CEDULA],TCARRERA[CATEGORIA DEL SERVIDOR],"")</f>
        <v/>
      </c>
      <c r="J1236" s="45" t="str">
        <f>Tabla20[[#This Row],[TIPO]]</f>
        <v>TEMPORALES</v>
      </c>
      <c r="K123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6" s="24" t="str">
        <f>IF(Tabla20[[#This Row],[CARRERA]]="CARRERA ADMINISTRATIVA",Tabla20[[#This Row],[CARRERA]],Tabla20[[#This Row],[STATUS]])</f>
        <v>TEMPORALES</v>
      </c>
      <c r="M1236" s="35">
        <f>IF(Tabla20[[#This Row],[TIPO]]="Temporales",_xlfn.XLOOKUP(Tabla20[[#This Row],[NOMBRE Y APELLIDO]],TFECHAS[NOMBRE Y APELLIDO],TFECHAS[DESDE]),"")</f>
        <v>44866</v>
      </c>
      <c r="N1236" s="35">
        <f>IF(Tabla20[[#This Row],[TIPO]]="Temporales",_xlfn.XLOOKUP(Tabla20[[#This Row],[NOMBRE Y APELLIDO]],TFECHAS[NOMBRE Y APELLIDO],TFECHAS[HASTA]),"")</f>
        <v>45047</v>
      </c>
      <c r="O1236" s="39">
        <f>_xlfn.XLOOKUP(Tabla20[[#This Row],[COD]],TMES[COD],TMES[sbruto])</f>
        <v>31500</v>
      </c>
      <c r="P1236" s="41">
        <f>_xlfn.XLOOKUP(Tabla20[[#This Row],[COD]],TMES[COD],TMES[ISR])</f>
        <v>0</v>
      </c>
      <c r="Q1236" s="41">
        <f>_xlfn.XLOOKUP(Tabla20[[#This Row],[COD]],TMES[COD],TMES[SFS])</f>
        <v>957.6</v>
      </c>
      <c r="R1236" s="41">
        <f>_xlfn.XLOOKUP(Tabla20[[#This Row],[COD]],TMES[COD],TMES[AFP])</f>
        <v>904.05</v>
      </c>
      <c r="S1236" s="40">
        <f>Tabla20[[#This Row],[sbruto]]-SUM(Tabla20[[#This Row],[ISR]:[AFP]])-Tabla20[[#This Row],[sneto]]</f>
        <v>25</v>
      </c>
      <c r="T1236" s="41">
        <f>_xlfn.XLOOKUP(Tabla20[[#This Row],[COD]],TMES[COD],TMES[sneto])</f>
        <v>29613.35</v>
      </c>
      <c r="U1236" s="28" t="str">
        <f>_xlfn.XLOOKUP(Tabla20[[#This Row],[cedula]],Tabla11[Numero Documento],Tabla11[GEN])</f>
        <v>M</v>
      </c>
      <c r="V1236" s="29" t="str">
        <f>_xlfn.XLOOKUP(Tabla20[[#This Row],[cedula]],TMODELO[Numero Documento],TMODELO[Lugar Funciones Codigo])</f>
        <v>01.83.03.04</v>
      </c>
    </row>
    <row r="1237" spans="1:22" hidden="1">
      <c r="A1237" s="38" t="s">
        <v>3054</v>
      </c>
      <c r="B1237" s="38" t="s">
        <v>3049</v>
      </c>
      <c r="C1237" s="38" t="s">
        <v>3088</v>
      </c>
      <c r="D1237" s="38" t="str">
        <f>Tabla20[[#This Row],[cedula]]&amp;Tabla20[[#This Row],[ctapresup]]</f>
        <v>001009673062.1.1.3.01</v>
      </c>
      <c r="E1237" s="38" t="s">
        <v>1454</v>
      </c>
      <c r="F1237" s="38" t="str">
        <f>_xlfn.XLOOKUP(Tabla20[[#This Row],[cedula]],TMODELO[Numero Documento],TMODELO[Empleado])</f>
        <v>LOURDES MARGARITA COISCOU LANTIGUA</v>
      </c>
      <c r="G1237" s="38" t="str">
        <f>_xlfn.XLOOKUP(Tabla20[[#This Row],[cedula]],TMODELO[Numero Documento],TMODELO[Cargo])</f>
        <v>ADMINISTRADOR (A)</v>
      </c>
      <c r="H1237" s="38" t="str">
        <f>_xlfn.XLOOKUP(Tabla20[[#This Row],[cedula]],TMODELO[Numero Documento],TMODELO[Lugar Funciones])</f>
        <v>DIRECCION GENERAL DE MUSEOS</v>
      </c>
      <c r="I1237" s="45" t="str">
        <f>_xlfn.XLOOKUP(Tabla20[[#This Row],[cedula]],TCARRERA[CEDULA],TCARRERA[CATEGORIA DEL SERVIDOR],"")</f>
        <v>CARRERA ADMINISTRATIVA</v>
      </c>
      <c r="J1237" s="45" t="str">
        <f>Tabla20[[#This Row],[TIPO]]</f>
        <v>TRAMITE DE PENSION</v>
      </c>
      <c r="K123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1237" s="24" t="str">
        <f>IF(Tabla20[[#This Row],[CARRERA]]="CARRERA ADMINISTRATIVA",Tabla20[[#This Row],[CARRERA]],Tabla20[[#This Row],[STATUS]])</f>
        <v>CARRERA ADMINISTRATIVA</v>
      </c>
      <c r="M1237" s="35" t="str">
        <f>IF(Tabla20[[#This Row],[TIPO]]="Temporales",_xlfn.XLOOKUP(Tabla20[[#This Row],[NOMBRE Y APELLIDO]],TFECHAS[NOMBRE Y APELLIDO],TFECHAS[DESDE]),"")</f>
        <v/>
      </c>
      <c r="N1237" s="35" t="str">
        <f>IF(Tabla20[[#This Row],[TIPO]]="Temporales",_xlfn.XLOOKUP(Tabla20[[#This Row],[NOMBRE Y APELLIDO]],TFECHAS[NOMBRE Y APELLIDO],TFECHAS[HASTA]),"")</f>
        <v/>
      </c>
      <c r="O1237" s="39">
        <f>_xlfn.XLOOKUP(Tabla20[[#This Row],[COD]],TMES[COD],TMES[sbruto])</f>
        <v>145000</v>
      </c>
      <c r="P1237" s="44">
        <f>_xlfn.XLOOKUP(Tabla20[[#This Row],[COD]],TMES[COD],TMES[ISR])</f>
        <v>22690.49</v>
      </c>
      <c r="Q1237" s="41">
        <f>_xlfn.XLOOKUP(Tabla20[[#This Row],[COD]],TMES[COD],TMES[SFS])</f>
        <v>4408</v>
      </c>
      <c r="R1237" s="41">
        <f>_xlfn.XLOOKUP(Tabla20[[#This Row],[COD]],TMES[COD],TMES[AFP])</f>
        <v>4161.5</v>
      </c>
      <c r="S1237" s="40">
        <f>Tabla20[[#This Row],[sbruto]]-SUM(Tabla20[[#This Row],[ISR]:[AFP]])-Tabla20[[#This Row],[sneto]]</f>
        <v>25</v>
      </c>
      <c r="T1237" s="41">
        <f>_xlfn.XLOOKUP(Tabla20[[#This Row],[COD]],TMES[COD],TMES[sneto])</f>
        <v>113715.01</v>
      </c>
      <c r="U1237" s="28" t="str">
        <f>_xlfn.XLOOKUP(Tabla20[[#This Row],[cedula]],Tabla11[Numero Documento],Tabla11[GEN])</f>
        <v>F</v>
      </c>
      <c r="V1237" s="29" t="str">
        <f>_xlfn.XLOOKUP(Tabla20[[#This Row],[cedula]],TMODELO[Numero Documento],TMODELO[Lugar Funciones Codigo])</f>
        <v>01.83.03.04</v>
      </c>
    </row>
    <row r="1238" spans="1:22" hidden="1">
      <c r="A1238" s="38" t="s">
        <v>3054</v>
      </c>
      <c r="B1238" s="38" t="s">
        <v>3049</v>
      </c>
      <c r="C1238" s="38" t="s">
        <v>3088</v>
      </c>
      <c r="D1238" s="38" t="str">
        <f>Tabla20[[#This Row],[cedula]]&amp;Tabla20[[#This Row],[ctapresup]]</f>
        <v>001061338122.1.1.3.01</v>
      </c>
      <c r="E1238" s="38" t="s">
        <v>1435</v>
      </c>
      <c r="F1238" s="38" t="str">
        <f>_xlfn.XLOOKUP(Tabla20[[#This Row],[cedula]],TMODELO[Numero Documento],TMODELO[Empleado])</f>
        <v>HIPOLITO JAQUEZ</v>
      </c>
      <c r="G1238" s="38" t="str">
        <f>_xlfn.XLOOKUP(Tabla20[[#This Row],[cedula]],TMODELO[Numero Documento],TMODELO[Cargo])</f>
        <v>CONSERJE</v>
      </c>
      <c r="H1238" s="38" t="str">
        <f>_xlfn.XLOOKUP(Tabla20[[#This Row],[cedula]],TMODELO[Numero Documento],TMODELO[Lugar Funciones])</f>
        <v>DIRECCION GENERAL DE MUSEOS</v>
      </c>
      <c r="I1238" s="45" t="str">
        <f>_xlfn.XLOOKUP(Tabla20[[#This Row],[cedula]],TCARRERA[CEDULA],TCARRERA[CATEGORIA DEL SERVIDOR],"")</f>
        <v>CARRERA ADMINISTRATIVA</v>
      </c>
      <c r="J1238" s="45" t="str">
        <f>Tabla20[[#This Row],[TIPO]]</f>
        <v>TRAMITE DE PENSION</v>
      </c>
      <c r="K12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1238" s="24" t="str">
        <f>IF(Tabla20[[#This Row],[CARRERA]]="CARRERA ADMINISTRATIVA",Tabla20[[#This Row],[CARRERA]],Tabla20[[#This Row],[STATUS]])</f>
        <v>CARRERA ADMINISTRATIVA</v>
      </c>
      <c r="M1238" s="35" t="str">
        <f>IF(Tabla20[[#This Row],[TIPO]]="Temporales",_xlfn.XLOOKUP(Tabla20[[#This Row],[NOMBRE Y APELLIDO]],TFECHAS[NOMBRE Y APELLIDO],TFECHAS[DESDE]),"")</f>
        <v/>
      </c>
      <c r="N1238" s="35" t="str">
        <f>IF(Tabla20[[#This Row],[TIPO]]="Temporales",_xlfn.XLOOKUP(Tabla20[[#This Row],[NOMBRE Y APELLIDO]],TFECHAS[NOMBRE Y APELLIDO],TFECHAS[HASTA]),"")</f>
        <v/>
      </c>
      <c r="O1238" s="39">
        <f>_xlfn.XLOOKUP(Tabla20[[#This Row],[COD]],TMES[COD],TMES[sbruto])</f>
        <v>16500</v>
      </c>
      <c r="P1238" s="44">
        <f>_xlfn.XLOOKUP(Tabla20[[#This Row],[COD]],TMES[COD],TMES[ISR])</f>
        <v>0</v>
      </c>
      <c r="Q1238" s="41">
        <f>_xlfn.XLOOKUP(Tabla20[[#This Row],[COD]],TMES[COD],TMES[SFS])</f>
        <v>501.6</v>
      </c>
      <c r="R1238" s="41">
        <f>_xlfn.XLOOKUP(Tabla20[[#This Row],[COD]],TMES[COD],TMES[AFP])</f>
        <v>473.55</v>
      </c>
      <c r="S1238" s="40">
        <f>Tabla20[[#This Row],[sbruto]]-SUM(Tabla20[[#This Row],[ISR]:[AFP]])-Tabla20[[#This Row],[sneto]]</f>
        <v>25</v>
      </c>
      <c r="T1238" s="41">
        <f>_xlfn.XLOOKUP(Tabla20[[#This Row],[COD]],TMES[COD],TMES[sneto])</f>
        <v>15499.85</v>
      </c>
      <c r="U1238" s="28" t="str">
        <f>_xlfn.XLOOKUP(Tabla20[[#This Row],[cedula]],Tabla11[Numero Documento],Tabla11[GEN])</f>
        <v>M</v>
      </c>
      <c r="V1238" s="29" t="str">
        <f>_xlfn.XLOOKUP(Tabla20[[#This Row],[cedula]],TMODELO[Numero Documento],TMODELO[Lugar Funciones Codigo])</f>
        <v>01.83.03.04</v>
      </c>
    </row>
    <row r="1239" spans="1:22" hidden="1">
      <c r="A1239" s="38" t="s">
        <v>3052</v>
      </c>
      <c r="B1239" s="38" t="s">
        <v>11</v>
      </c>
      <c r="C1239" s="38" t="s">
        <v>3091</v>
      </c>
      <c r="D1239" s="38" t="str">
        <f>Tabla20[[#This Row],[cedula]]&amp;Tabla20[[#This Row],[ctapresup]]</f>
        <v>001101509762.1.1.1.01</v>
      </c>
      <c r="E1239" s="38" t="s">
        <v>2549</v>
      </c>
      <c r="F1239" s="38" t="str">
        <f>_xlfn.XLOOKUP(Tabla20[[#This Row],[cedula]],TMODELO[Numero Documento],TMODELO[Empleado])</f>
        <v>PEDRO ENRIQUE MORALES GOMEZ</v>
      </c>
      <c r="G1239" s="38" t="str">
        <f>_xlfn.XLOOKUP(Tabla20[[#This Row],[cedula]],TMODELO[Numero Documento],TMODELO[Cargo])</f>
        <v>DIRECTOR (A)</v>
      </c>
      <c r="H1239" s="38" t="str">
        <f>_xlfn.XLOOKUP(Tabla20[[#This Row],[cedula]],TMODELO[Numero Documento],TMODELO[Lugar Funciones])</f>
        <v>OFICINA NACIONAL DE PATRIMONIO CULTURAL SUBACUATICO</v>
      </c>
      <c r="I1239" s="45" t="str">
        <f>_xlfn.XLOOKUP(Tabla20[[#This Row],[cedula]],TCARRERA[CEDULA],TCARRERA[CATEGORIA DEL SERVIDOR],"")</f>
        <v/>
      </c>
      <c r="J1239" s="45" t="str">
        <f>Tabla20[[#This Row],[TIPO]]</f>
        <v>FIJO</v>
      </c>
      <c r="K123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39" s="24" t="str">
        <f>IF(Tabla20[[#This Row],[CARRERA]]="CARRERA ADMINISTRATIVA",Tabla20[[#This Row],[CARRERA]],Tabla20[[#This Row],[STATUS]])</f>
        <v>FIJO</v>
      </c>
      <c r="M1239" s="35" t="str">
        <f>IF(Tabla20[[#This Row],[TIPO]]="Temporales",_xlfn.XLOOKUP(Tabla20[[#This Row],[NOMBRE Y APELLIDO]],TFECHAS[NOMBRE Y APELLIDO],TFECHAS[DESDE]),"")</f>
        <v/>
      </c>
      <c r="N1239" s="35" t="str">
        <f>IF(Tabla20[[#This Row],[TIPO]]="Temporales",_xlfn.XLOOKUP(Tabla20[[#This Row],[NOMBRE Y APELLIDO]],TFECHAS[NOMBRE Y APELLIDO],TFECHAS[HASTA]),"")</f>
        <v/>
      </c>
      <c r="O1239" s="39">
        <f>_xlfn.XLOOKUP(Tabla20[[#This Row],[COD]],TMES[COD],TMES[sbruto])</f>
        <v>180000</v>
      </c>
      <c r="P1239" s="44">
        <f>_xlfn.XLOOKUP(Tabla20[[#This Row],[COD]],TMES[COD],TMES[ISR])</f>
        <v>31055.42</v>
      </c>
      <c r="Q1239" s="41">
        <f>_xlfn.XLOOKUP(Tabla20[[#This Row],[COD]],TMES[COD],TMES[SFS])</f>
        <v>4943.8</v>
      </c>
      <c r="R1239" s="41">
        <f>_xlfn.XLOOKUP(Tabla20[[#This Row],[COD]],TMES[COD],TMES[AFP])</f>
        <v>5166</v>
      </c>
      <c r="S1239" s="40">
        <f>Tabla20[[#This Row],[sbruto]]-SUM(Tabla20[[#This Row],[ISR]:[AFP]])-Tabla20[[#This Row],[sneto]]</f>
        <v>25</v>
      </c>
      <c r="T1239" s="41">
        <f>_xlfn.XLOOKUP(Tabla20[[#This Row],[COD]],TMES[COD],TMES[sneto])</f>
        <v>138809.78</v>
      </c>
      <c r="U1239" s="28" t="str">
        <f>_xlfn.XLOOKUP(Tabla20[[#This Row],[cedula]],Tabla11[Numero Documento],Tabla11[GEN])</f>
        <v>M</v>
      </c>
      <c r="V1239" s="29" t="str">
        <f>_xlfn.XLOOKUP(Tabla20[[#This Row],[cedula]],TMODELO[Numero Documento],TMODELO[Lugar Funciones Codigo])</f>
        <v>01.83.03.05</v>
      </c>
    </row>
    <row r="1240" spans="1:22" hidden="1">
      <c r="A1240" s="38" t="s">
        <v>3052</v>
      </c>
      <c r="B1240" s="38" t="s">
        <v>11</v>
      </c>
      <c r="C1240" s="38" t="s">
        <v>3091</v>
      </c>
      <c r="D1240" s="38" t="str">
        <f>Tabla20[[#This Row],[cedula]]&amp;Tabla20[[#This Row],[ctapresup]]</f>
        <v>001109750592.1.1.1.01</v>
      </c>
      <c r="E1240" s="38" t="s">
        <v>2544</v>
      </c>
      <c r="F1240" s="38" t="str">
        <f>_xlfn.XLOOKUP(Tabla20[[#This Row],[cedula]],TMODELO[Numero Documento],TMODELO[Empleado])</f>
        <v>FRANCIS SENEN SOTO TEJEDA</v>
      </c>
      <c r="G1240" s="38" t="str">
        <f>_xlfn.XLOOKUP(Tabla20[[#This Row],[cedula]],TMODELO[Numero Documento],TMODELO[Cargo])</f>
        <v>DIRECTOR TEC. LABORATORIO</v>
      </c>
      <c r="H1240" s="38" t="str">
        <f>_xlfn.XLOOKUP(Tabla20[[#This Row],[cedula]],TMODELO[Numero Documento],TMODELO[Lugar Funciones])</f>
        <v>OFICINA NACIONAL DE PATRIMONIO CULTURAL SUBACUATICO</v>
      </c>
      <c r="I1240" s="45" t="str">
        <f>_xlfn.XLOOKUP(Tabla20[[#This Row],[cedula]],TCARRERA[CEDULA],TCARRERA[CATEGORIA DEL SERVIDOR],"")</f>
        <v/>
      </c>
      <c r="J1240" s="45" t="str">
        <f>Tabla20[[#This Row],[TIPO]]</f>
        <v>FIJO</v>
      </c>
      <c r="K12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0" s="24" t="str">
        <f>IF(Tabla20[[#This Row],[CARRERA]]="CARRERA ADMINISTRATIVA",Tabla20[[#This Row],[CARRERA]],Tabla20[[#This Row],[STATUS]])</f>
        <v>FIJO</v>
      </c>
      <c r="M1240" s="35" t="str">
        <f>IF(Tabla20[[#This Row],[TIPO]]="Temporales",_xlfn.XLOOKUP(Tabla20[[#This Row],[NOMBRE Y APELLIDO]],TFECHAS[NOMBRE Y APELLIDO],TFECHAS[DESDE]),"")</f>
        <v/>
      </c>
      <c r="N1240" s="35" t="str">
        <f>IF(Tabla20[[#This Row],[TIPO]]="Temporales",_xlfn.XLOOKUP(Tabla20[[#This Row],[NOMBRE Y APELLIDO]],TFECHAS[NOMBRE Y APELLIDO],TFECHAS[HASTA]),"")</f>
        <v/>
      </c>
      <c r="O1240" s="39">
        <f>_xlfn.XLOOKUP(Tabla20[[#This Row],[COD]],TMES[COD],TMES[sbruto])</f>
        <v>40000</v>
      </c>
      <c r="P1240" s="44">
        <f>_xlfn.XLOOKUP(Tabla20[[#This Row],[COD]],TMES[COD],TMES[ISR])</f>
        <v>442.65</v>
      </c>
      <c r="Q1240" s="41">
        <f>_xlfn.XLOOKUP(Tabla20[[#This Row],[COD]],TMES[COD],TMES[SFS])</f>
        <v>1216</v>
      </c>
      <c r="R1240" s="41">
        <f>_xlfn.XLOOKUP(Tabla20[[#This Row],[COD]],TMES[COD],TMES[AFP])</f>
        <v>1148</v>
      </c>
      <c r="S1240" s="40">
        <f>Tabla20[[#This Row],[sbruto]]-SUM(Tabla20[[#This Row],[ISR]:[AFP]])-Tabla20[[#This Row],[sneto]]</f>
        <v>375</v>
      </c>
      <c r="T1240" s="41">
        <f>_xlfn.XLOOKUP(Tabla20[[#This Row],[COD]],TMES[COD],TMES[sneto])</f>
        <v>36818.35</v>
      </c>
      <c r="U1240" s="28" t="str">
        <f>_xlfn.XLOOKUP(Tabla20[[#This Row],[cedula]],Tabla11[Numero Documento],Tabla11[GEN])</f>
        <v>M</v>
      </c>
      <c r="V1240" s="29" t="str">
        <f>_xlfn.XLOOKUP(Tabla20[[#This Row],[cedula]],TMODELO[Numero Documento],TMODELO[Lugar Funciones Codigo])</f>
        <v>01.83.03.05</v>
      </c>
    </row>
    <row r="1241" spans="1:22" hidden="1">
      <c r="A1241" s="38" t="s">
        <v>3052</v>
      </c>
      <c r="B1241" s="38" t="s">
        <v>11</v>
      </c>
      <c r="C1241" s="38" t="s">
        <v>3091</v>
      </c>
      <c r="D1241" s="38" t="str">
        <f>Tabla20[[#This Row],[cedula]]&amp;Tabla20[[#This Row],[ctapresup]]</f>
        <v>001068060782.1.1.1.01</v>
      </c>
      <c r="E1241" s="38" t="s">
        <v>2545</v>
      </c>
      <c r="F1241" s="38" t="str">
        <f>_xlfn.XLOOKUP(Tabla20[[#This Row],[cedula]],TMODELO[Numero Documento],TMODELO[Empleado])</f>
        <v>FRANCISCO GREGORIO CORNIEL GARCIA</v>
      </c>
      <c r="G1241" s="38" t="str">
        <f>_xlfn.XLOOKUP(Tabla20[[#This Row],[cedula]],TMODELO[Numero Documento],TMODELO[Cargo])</f>
        <v>ENC. LAB. CONSERV.</v>
      </c>
      <c r="H1241" s="38" t="str">
        <f>_xlfn.XLOOKUP(Tabla20[[#This Row],[cedula]],TMODELO[Numero Documento],TMODELO[Lugar Funciones])</f>
        <v>OFICINA NACIONAL DE PATRIMONIO CULTURAL SUBACUATICO</v>
      </c>
      <c r="I1241" s="45" t="str">
        <f>_xlfn.XLOOKUP(Tabla20[[#This Row],[cedula]],TCARRERA[CEDULA],TCARRERA[CATEGORIA DEL SERVIDOR],"")</f>
        <v/>
      </c>
      <c r="J1241" s="45" t="str">
        <f>Tabla20[[#This Row],[TIPO]]</f>
        <v>FIJO</v>
      </c>
      <c r="K12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1" s="24" t="str">
        <f>IF(Tabla20[[#This Row],[CARRERA]]="CARRERA ADMINISTRATIVA",Tabla20[[#This Row],[CARRERA]],Tabla20[[#This Row],[STATUS]])</f>
        <v>FIJO</v>
      </c>
      <c r="M1241" s="35" t="str">
        <f>IF(Tabla20[[#This Row],[TIPO]]="Temporales",_xlfn.XLOOKUP(Tabla20[[#This Row],[NOMBRE Y APELLIDO]],TFECHAS[NOMBRE Y APELLIDO],TFECHAS[DESDE]),"")</f>
        <v/>
      </c>
      <c r="N1241" s="35" t="str">
        <f>IF(Tabla20[[#This Row],[TIPO]]="Temporales",_xlfn.XLOOKUP(Tabla20[[#This Row],[NOMBRE Y APELLIDO]],TFECHAS[NOMBRE Y APELLIDO],TFECHAS[HASTA]),"")</f>
        <v/>
      </c>
      <c r="O1241" s="39">
        <f>_xlfn.XLOOKUP(Tabla20[[#This Row],[COD]],TMES[COD],TMES[sbruto])</f>
        <v>31500</v>
      </c>
      <c r="P1241" s="44">
        <f>_xlfn.XLOOKUP(Tabla20[[#This Row],[COD]],TMES[COD],TMES[ISR])</f>
        <v>0</v>
      </c>
      <c r="Q1241" s="41">
        <f>_xlfn.XLOOKUP(Tabla20[[#This Row],[COD]],TMES[COD],TMES[SFS])</f>
        <v>957.6</v>
      </c>
      <c r="R1241" s="41">
        <f>_xlfn.XLOOKUP(Tabla20[[#This Row],[COD]],TMES[COD],TMES[AFP])</f>
        <v>904.05</v>
      </c>
      <c r="S1241" s="40">
        <f>Tabla20[[#This Row],[sbruto]]-SUM(Tabla20[[#This Row],[ISR]:[AFP]])-Tabla20[[#This Row],[sneto]]</f>
        <v>9508.2899999999972</v>
      </c>
      <c r="T1241" s="41">
        <f>_xlfn.XLOOKUP(Tabla20[[#This Row],[COD]],TMES[COD],TMES[sneto])</f>
        <v>20130.060000000001</v>
      </c>
      <c r="U1241" s="28" t="str">
        <f>_xlfn.XLOOKUP(Tabla20[[#This Row],[cedula]],Tabla11[Numero Documento],Tabla11[GEN])</f>
        <v>M</v>
      </c>
      <c r="V1241" s="29" t="str">
        <f>_xlfn.XLOOKUP(Tabla20[[#This Row],[cedula]],TMODELO[Numero Documento],TMODELO[Lugar Funciones Codigo])</f>
        <v>01.83.03.05</v>
      </c>
    </row>
    <row r="1242" spans="1:22" hidden="1">
      <c r="A1242" s="38" t="s">
        <v>3052</v>
      </c>
      <c r="B1242" s="38" t="s">
        <v>11</v>
      </c>
      <c r="C1242" s="38" t="s">
        <v>3091</v>
      </c>
      <c r="D1242" s="38" t="str">
        <f>Tabla20[[#This Row],[cedula]]&amp;Tabla20[[#This Row],[ctapresup]]</f>
        <v>041001362192.1.1.1.01</v>
      </c>
      <c r="E1242" s="38" t="s">
        <v>2552</v>
      </c>
      <c r="F1242" s="38" t="str">
        <f>_xlfn.XLOOKUP(Tabla20[[#This Row],[cedula]],TMODELO[Numero Documento],TMODELO[Empleado])</f>
        <v>SANDY ALBERTO PEÑA MARTINEZ</v>
      </c>
      <c r="G1242" s="38" t="str">
        <f>_xlfn.XLOOKUP(Tabla20[[#This Row],[cedula]],TMODELO[Numero Documento],TMODELO[Cargo])</f>
        <v>TECNICO BUZO</v>
      </c>
      <c r="H1242" s="38" t="str">
        <f>_xlfn.XLOOKUP(Tabla20[[#This Row],[cedula]],TMODELO[Numero Documento],TMODELO[Lugar Funciones])</f>
        <v>OFICINA NACIONAL DE PATRIMONIO CULTURAL SUBACUATICO</v>
      </c>
      <c r="I1242" s="45" t="str">
        <f>_xlfn.XLOOKUP(Tabla20[[#This Row],[cedula]],TCARRERA[CEDULA],TCARRERA[CATEGORIA DEL SERVIDOR],"")</f>
        <v/>
      </c>
      <c r="J1242" s="45" t="str">
        <f>Tabla20[[#This Row],[TIPO]]</f>
        <v>FIJO</v>
      </c>
      <c r="K124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2" s="24" t="str">
        <f>IF(Tabla20[[#This Row],[CARRERA]]="CARRERA ADMINISTRATIVA",Tabla20[[#This Row],[CARRERA]],Tabla20[[#This Row],[STATUS]])</f>
        <v>FIJO</v>
      </c>
      <c r="M1242" s="35" t="str">
        <f>IF(Tabla20[[#This Row],[TIPO]]="Temporales",_xlfn.XLOOKUP(Tabla20[[#This Row],[NOMBRE Y APELLIDO]],TFECHAS[NOMBRE Y APELLIDO],TFECHAS[DESDE]),"")</f>
        <v/>
      </c>
      <c r="N1242" s="35" t="str">
        <f>IF(Tabla20[[#This Row],[TIPO]]="Temporales",_xlfn.XLOOKUP(Tabla20[[#This Row],[NOMBRE Y APELLIDO]],TFECHAS[NOMBRE Y APELLIDO],TFECHAS[HASTA]),"")</f>
        <v/>
      </c>
      <c r="O1242" s="39">
        <f>_xlfn.XLOOKUP(Tabla20[[#This Row],[COD]],TMES[COD],TMES[sbruto])</f>
        <v>31500</v>
      </c>
      <c r="P1242" s="44">
        <f>_xlfn.XLOOKUP(Tabla20[[#This Row],[COD]],TMES[COD],TMES[ISR])</f>
        <v>0</v>
      </c>
      <c r="Q1242" s="41">
        <f>_xlfn.XLOOKUP(Tabla20[[#This Row],[COD]],TMES[COD],TMES[SFS])</f>
        <v>957.6</v>
      </c>
      <c r="R1242" s="41">
        <f>_xlfn.XLOOKUP(Tabla20[[#This Row],[COD]],TMES[COD],TMES[AFP])</f>
        <v>904.05</v>
      </c>
      <c r="S1242" s="40">
        <f>Tabla20[[#This Row],[sbruto]]-SUM(Tabla20[[#This Row],[ISR]:[AFP]])-Tabla20[[#This Row],[sneto]]</f>
        <v>1537.4499999999971</v>
      </c>
      <c r="T1242" s="41">
        <f>_xlfn.XLOOKUP(Tabla20[[#This Row],[COD]],TMES[COD],TMES[sneto])</f>
        <v>28100.9</v>
      </c>
      <c r="U1242" s="28" t="str">
        <f>_xlfn.XLOOKUP(Tabla20[[#This Row],[cedula]],Tabla11[Numero Documento],Tabla11[GEN])</f>
        <v>M</v>
      </c>
      <c r="V1242" s="29" t="str">
        <f>_xlfn.XLOOKUP(Tabla20[[#This Row],[cedula]],TMODELO[Numero Documento],TMODELO[Lugar Funciones Codigo])</f>
        <v>01.83.03.05</v>
      </c>
    </row>
    <row r="1243" spans="1:22" hidden="1">
      <c r="A1243" s="38" t="s">
        <v>3052</v>
      </c>
      <c r="B1243" s="38" t="s">
        <v>11</v>
      </c>
      <c r="C1243" s="38" t="s">
        <v>3091</v>
      </c>
      <c r="D1243" s="38" t="str">
        <f>Tabla20[[#This Row],[cedula]]&amp;Tabla20[[#This Row],[ctapresup]]</f>
        <v>223005316412.1.1.1.01</v>
      </c>
      <c r="E1243" s="38" t="s">
        <v>2554</v>
      </c>
      <c r="F1243" s="38" t="str">
        <f>_xlfn.XLOOKUP(Tabla20[[#This Row],[cedula]],TMODELO[Numero Documento],TMODELO[Empleado])</f>
        <v>YAJAIRA MARIA CAMINERO NUÑEZ</v>
      </c>
      <c r="G1243" s="38" t="str">
        <f>_xlfn.XLOOKUP(Tabla20[[#This Row],[cedula]],TMODELO[Numero Documento],TMODELO[Cargo])</f>
        <v>SECRETARIA</v>
      </c>
      <c r="H1243" s="38" t="str">
        <f>_xlfn.XLOOKUP(Tabla20[[#This Row],[cedula]],TMODELO[Numero Documento],TMODELO[Lugar Funciones])</f>
        <v>OFICINA NACIONAL DE PATRIMONIO CULTURAL SUBACUATICO</v>
      </c>
      <c r="I1243" s="45" t="str">
        <f>_xlfn.XLOOKUP(Tabla20[[#This Row],[cedula]],TCARRERA[CEDULA],TCARRERA[CATEGORIA DEL SERVIDOR],"")</f>
        <v/>
      </c>
      <c r="J1243" s="45" t="str">
        <f>Tabla20[[#This Row],[TIPO]]</f>
        <v>FIJO</v>
      </c>
      <c r="K12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43" s="24" t="str">
        <f>IF(Tabla20[[#This Row],[CARRERA]]="CARRERA ADMINISTRATIVA",Tabla20[[#This Row],[CARRERA]],Tabla20[[#This Row],[STATUS]])</f>
        <v>ESTATUTO SIMPLIFICADO</v>
      </c>
      <c r="M1243" s="35" t="str">
        <f>IF(Tabla20[[#This Row],[TIPO]]="Temporales",_xlfn.XLOOKUP(Tabla20[[#This Row],[NOMBRE Y APELLIDO]],TFECHAS[NOMBRE Y APELLIDO],TFECHAS[DESDE]),"")</f>
        <v/>
      </c>
      <c r="N1243" s="35" t="str">
        <f>IF(Tabla20[[#This Row],[TIPO]]="Temporales",_xlfn.XLOOKUP(Tabla20[[#This Row],[NOMBRE Y APELLIDO]],TFECHAS[NOMBRE Y APELLIDO],TFECHAS[HASTA]),"")</f>
        <v/>
      </c>
      <c r="O1243" s="39">
        <f>_xlfn.XLOOKUP(Tabla20[[#This Row],[COD]],TMES[COD],TMES[sbruto])</f>
        <v>30000</v>
      </c>
      <c r="P1243" s="41">
        <f>_xlfn.XLOOKUP(Tabla20[[#This Row],[COD]],TMES[COD],TMES[ISR])</f>
        <v>0</v>
      </c>
      <c r="Q1243" s="41">
        <f>_xlfn.XLOOKUP(Tabla20[[#This Row],[COD]],TMES[COD],TMES[SFS])</f>
        <v>912</v>
      </c>
      <c r="R1243" s="41">
        <f>_xlfn.XLOOKUP(Tabla20[[#This Row],[COD]],TMES[COD],TMES[AFP])</f>
        <v>861</v>
      </c>
      <c r="S1243" s="40">
        <f>Tabla20[[#This Row],[sbruto]]-SUM(Tabla20[[#This Row],[ISR]:[AFP]])-Tabla20[[#This Row],[sneto]]</f>
        <v>25</v>
      </c>
      <c r="T1243" s="41">
        <f>_xlfn.XLOOKUP(Tabla20[[#This Row],[COD]],TMES[COD],TMES[sneto])</f>
        <v>28202</v>
      </c>
      <c r="U1243" s="28" t="str">
        <f>_xlfn.XLOOKUP(Tabla20[[#This Row],[cedula]],Tabla11[Numero Documento],Tabla11[GEN])</f>
        <v>F</v>
      </c>
      <c r="V1243" s="29" t="str">
        <f>_xlfn.XLOOKUP(Tabla20[[#This Row],[cedula]],TMODELO[Numero Documento],TMODELO[Lugar Funciones Codigo])</f>
        <v>01.83.03.05</v>
      </c>
    </row>
    <row r="1244" spans="1:22" hidden="1">
      <c r="A1244" s="38" t="s">
        <v>3052</v>
      </c>
      <c r="B1244" s="38" t="s">
        <v>11</v>
      </c>
      <c r="C1244" s="38" t="s">
        <v>3091</v>
      </c>
      <c r="D1244" s="38" t="str">
        <f>Tabla20[[#This Row],[cedula]]&amp;Tabla20[[#This Row],[ctapresup]]</f>
        <v>001018855982.1.1.1.01</v>
      </c>
      <c r="E1244" s="38" t="s">
        <v>2550</v>
      </c>
      <c r="F1244" s="38" t="str">
        <f>_xlfn.XLOOKUP(Tabla20[[#This Row],[cedula]],TMODELO[Numero Documento],TMODELO[Empleado])</f>
        <v>RAMON MARIA RODRIGUEZ</v>
      </c>
      <c r="G1244" s="38" t="str">
        <f>_xlfn.XLOOKUP(Tabla20[[#This Row],[cedula]],TMODELO[Numero Documento],TMODELO[Cargo])</f>
        <v>AUX. DE CONSERVACION</v>
      </c>
      <c r="H1244" s="38" t="str">
        <f>_xlfn.XLOOKUP(Tabla20[[#This Row],[cedula]],TMODELO[Numero Documento],TMODELO[Lugar Funciones])</f>
        <v>OFICINA NACIONAL DE PATRIMONIO CULTURAL SUBACUATICO</v>
      </c>
      <c r="I1244" s="45" t="str">
        <f>_xlfn.XLOOKUP(Tabla20[[#This Row],[cedula]],TCARRERA[CEDULA],TCARRERA[CATEGORIA DEL SERVIDOR],"")</f>
        <v/>
      </c>
      <c r="J1244" s="45" t="str">
        <f>Tabla20[[#This Row],[TIPO]]</f>
        <v>FIJO</v>
      </c>
      <c r="K124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4" s="24" t="str">
        <f>IF(Tabla20[[#This Row],[CARRERA]]="CARRERA ADMINISTRATIVA",Tabla20[[#This Row],[CARRERA]],Tabla20[[#This Row],[STATUS]])</f>
        <v>FIJO</v>
      </c>
      <c r="M1244" s="35" t="str">
        <f>IF(Tabla20[[#This Row],[TIPO]]="Temporales",_xlfn.XLOOKUP(Tabla20[[#This Row],[NOMBRE Y APELLIDO]],TFECHAS[NOMBRE Y APELLIDO],TFECHAS[DESDE]),"")</f>
        <v/>
      </c>
      <c r="N1244" s="35" t="str">
        <f>IF(Tabla20[[#This Row],[TIPO]]="Temporales",_xlfn.XLOOKUP(Tabla20[[#This Row],[NOMBRE Y APELLIDO]],TFECHAS[NOMBRE Y APELLIDO],TFECHAS[HASTA]),"")</f>
        <v/>
      </c>
      <c r="O1244" s="39">
        <f>_xlfn.XLOOKUP(Tabla20[[#This Row],[COD]],TMES[COD],TMES[sbruto])</f>
        <v>22000</v>
      </c>
      <c r="P1244" s="43">
        <f>_xlfn.XLOOKUP(Tabla20[[#This Row],[COD]],TMES[COD],TMES[ISR])</f>
        <v>0</v>
      </c>
      <c r="Q1244" s="41">
        <f>_xlfn.XLOOKUP(Tabla20[[#This Row],[COD]],TMES[COD],TMES[SFS])</f>
        <v>668.8</v>
      </c>
      <c r="R1244" s="41">
        <f>_xlfn.XLOOKUP(Tabla20[[#This Row],[COD]],TMES[COD],TMES[AFP])</f>
        <v>631.4</v>
      </c>
      <c r="S1244" s="40">
        <f>Tabla20[[#This Row],[sbruto]]-SUM(Tabla20[[#This Row],[ISR]:[AFP]])-Tabla20[[#This Row],[sneto]]</f>
        <v>375</v>
      </c>
      <c r="T1244" s="41">
        <f>_xlfn.XLOOKUP(Tabla20[[#This Row],[COD]],TMES[COD],TMES[sneto])</f>
        <v>20324.8</v>
      </c>
      <c r="U1244" s="28" t="str">
        <f>_xlfn.XLOOKUP(Tabla20[[#This Row],[cedula]],Tabla11[Numero Documento],Tabla11[GEN])</f>
        <v>M</v>
      </c>
      <c r="V1244" s="29" t="str">
        <f>_xlfn.XLOOKUP(Tabla20[[#This Row],[cedula]],TMODELO[Numero Documento],TMODELO[Lugar Funciones Codigo])</f>
        <v>01.83.03.05</v>
      </c>
    </row>
    <row r="1245" spans="1:22" hidden="1">
      <c r="A1245" s="38" t="s">
        <v>3052</v>
      </c>
      <c r="B1245" s="38" t="s">
        <v>11</v>
      </c>
      <c r="C1245" s="38" t="s">
        <v>3091</v>
      </c>
      <c r="D1245" s="38" t="str">
        <f>Tabla20[[#This Row],[cedula]]&amp;Tabla20[[#This Row],[ctapresup]]</f>
        <v>001054844302.1.1.1.01</v>
      </c>
      <c r="E1245" s="38" t="s">
        <v>2553</v>
      </c>
      <c r="F1245" s="38" t="str">
        <f>_xlfn.XLOOKUP(Tabla20[[#This Row],[cedula]],TMODELO[Numero Documento],TMODELO[Empleado])</f>
        <v>VALENTINA BALBUENA</v>
      </c>
      <c r="G1245" s="38" t="str">
        <f>_xlfn.XLOOKUP(Tabla20[[#This Row],[cedula]],TMODELO[Numero Documento],TMODELO[Cargo])</f>
        <v>CONSERJE</v>
      </c>
      <c r="H1245" s="38" t="str">
        <f>_xlfn.XLOOKUP(Tabla20[[#This Row],[cedula]],TMODELO[Numero Documento],TMODELO[Lugar Funciones])</f>
        <v>OFICINA NACIONAL DE PATRIMONIO CULTURAL SUBACUATICO</v>
      </c>
      <c r="I1245" s="45" t="str">
        <f>_xlfn.XLOOKUP(Tabla20[[#This Row],[cedula]],TCARRERA[CEDULA],TCARRERA[CATEGORIA DEL SERVIDOR],"")</f>
        <v/>
      </c>
      <c r="J1245" s="45" t="str">
        <f>Tabla20[[#This Row],[TIPO]]</f>
        <v>FIJO</v>
      </c>
      <c r="K124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45" s="24" t="str">
        <f>IF(Tabla20[[#This Row],[CARRERA]]="CARRERA ADMINISTRATIVA",Tabla20[[#This Row],[CARRERA]],Tabla20[[#This Row],[STATUS]])</f>
        <v>ESTATUTO SIMPLIFICADO</v>
      </c>
      <c r="M1245" s="35" t="str">
        <f>IF(Tabla20[[#This Row],[TIPO]]="Temporales",_xlfn.XLOOKUP(Tabla20[[#This Row],[NOMBRE Y APELLIDO]],TFECHAS[NOMBRE Y APELLIDO],TFECHAS[DESDE]),"")</f>
        <v/>
      </c>
      <c r="N1245" s="35" t="str">
        <f>IF(Tabla20[[#This Row],[TIPO]]="Temporales",_xlfn.XLOOKUP(Tabla20[[#This Row],[NOMBRE Y APELLIDO]],TFECHAS[NOMBRE Y APELLIDO],TFECHAS[HASTA]),"")</f>
        <v/>
      </c>
      <c r="O1245" s="39">
        <f>_xlfn.XLOOKUP(Tabla20[[#This Row],[COD]],TMES[COD],TMES[sbruto])</f>
        <v>16500</v>
      </c>
      <c r="P1245" s="44">
        <f>_xlfn.XLOOKUP(Tabla20[[#This Row],[COD]],TMES[COD],TMES[ISR])</f>
        <v>0</v>
      </c>
      <c r="Q1245" s="41">
        <f>_xlfn.XLOOKUP(Tabla20[[#This Row],[COD]],TMES[COD],TMES[SFS])</f>
        <v>501.6</v>
      </c>
      <c r="R1245" s="41">
        <f>_xlfn.XLOOKUP(Tabla20[[#This Row],[COD]],TMES[COD],TMES[AFP])</f>
        <v>473.55</v>
      </c>
      <c r="S1245" s="40">
        <f>Tabla20[[#This Row],[sbruto]]-SUM(Tabla20[[#This Row],[ISR]:[AFP]])-Tabla20[[#This Row],[sneto]]</f>
        <v>1121</v>
      </c>
      <c r="T1245" s="41">
        <f>_xlfn.XLOOKUP(Tabla20[[#This Row],[COD]],TMES[COD],TMES[sneto])</f>
        <v>14403.85</v>
      </c>
      <c r="U1245" s="28" t="str">
        <f>_xlfn.XLOOKUP(Tabla20[[#This Row],[cedula]],Tabla11[Numero Documento],Tabla11[GEN])</f>
        <v>F</v>
      </c>
      <c r="V1245" s="29" t="str">
        <f>_xlfn.XLOOKUP(Tabla20[[#This Row],[cedula]],TMODELO[Numero Documento],TMODELO[Lugar Funciones Codigo])</f>
        <v>01.83.03.05</v>
      </c>
    </row>
    <row r="1246" spans="1:22">
      <c r="A1246" s="38" t="s">
        <v>3051</v>
      </c>
      <c r="B1246" s="38" t="s">
        <v>4793</v>
      </c>
      <c r="C1246" s="38" t="s">
        <v>3088</v>
      </c>
      <c r="D1246" s="38" t="str">
        <f>Tabla20[[#This Row],[cedula]]&amp;Tabla20[[#This Row],[ctapresup]]</f>
        <v>001010321832.1.1.2.08</v>
      </c>
      <c r="E1246" s="38" t="s">
        <v>2817</v>
      </c>
      <c r="F1246" s="38" t="str">
        <f>_xlfn.XLOOKUP(Tabla20[[#This Row],[cedula]],TMODELO[Numero Documento],TMODELO[Empleado])</f>
        <v>JORGE ALBERTO FERNANDEZ MEDINA</v>
      </c>
      <c r="G1246" s="38" t="str">
        <f>_xlfn.XLOOKUP(Tabla20[[#This Row],[cedula]],TMODELO[Numero Documento],TMODELO[Cargo])</f>
        <v>COORDINADOR (A)</v>
      </c>
      <c r="H1246" s="38" t="str">
        <f>_xlfn.XLOOKUP(Tabla20[[#This Row],[cedula]],TMODELO[Numero Documento],TMODELO[Lugar Funciones])</f>
        <v>OFICINA NACIONAL DE PATRIMONIO CULTURAL SUBACUATICO</v>
      </c>
      <c r="I1246" s="45" t="str">
        <f>_xlfn.XLOOKUP(Tabla20[[#This Row],[cedula]],TCARRERA[CEDULA],TCARRERA[CATEGORIA DEL SERVIDOR],"")</f>
        <v/>
      </c>
      <c r="J1246" s="45" t="str">
        <f>Tabla20[[#This Row],[TIPO]]</f>
        <v>TEMPORALES</v>
      </c>
      <c r="K124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46" s="24" t="str">
        <f>IF(Tabla20[[#This Row],[CARRERA]]="CARRERA ADMINISTRATIVA",Tabla20[[#This Row],[CARRERA]],Tabla20[[#This Row],[STATUS]])</f>
        <v>TEMPORALES</v>
      </c>
      <c r="M1246" s="35">
        <f>IF(Tabla20[[#This Row],[TIPO]]="Temporales",_xlfn.XLOOKUP(Tabla20[[#This Row],[NOMBRE Y APELLIDO]],TFECHAS[NOMBRE Y APELLIDO],TFECHAS[DESDE]),"")</f>
        <v>44805</v>
      </c>
      <c r="N1246" s="35">
        <f>IF(Tabla20[[#This Row],[TIPO]]="Temporales",_xlfn.XLOOKUP(Tabla20[[#This Row],[NOMBRE Y APELLIDO]],TFECHAS[NOMBRE Y APELLIDO],TFECHAS[HASTA]),"")</f>
        <v>44986</v>
      </c>
      <c r="O1246" s="39">
        <f>_xlfn.XLOOKUP(Tabla20[[#This Row],[COD]],TMES[COD],TMES[sbruto])</f>
        <v>65000</v>
      </c>
      <c r="P1246" s="44">
        <f>_xlfn.XLOOKUP(Tabla20[[#This Row],[COD]],TMES[COD],TMES[ISR])</f>
        <v>4427.58</v>
      </c>
      <c r="Q1246" s="41">
        <f>_xlfn.XLOOKUP(Tabla20[[#This Row],[COD]],TMES[COD],TMES[SFS])</f>
        <v>1976</v>
      </c>
      <c r="R1246" s="41">
        <f>_xlfn.XLOOKUP(Tabla20[[#This Row],[COD]],TMES[COD],TMES[AFP])</f>
        <v>1865.5</v>
      </c>
      <c r="S1246" s="40">
        <f>Tabla20[[#This Row],[sbruto]]-SUM(Tabla20[[#This Row],[ISR]:[AFP]])-Tabla20[[#This Row],[sneto]]</f>
        <v>25</v>
      </c>
      <c r="T1246" s="41">
        <f>_xlfn.XLOOKUP(Tabla20[[#This Row],[COD]],TMES[COD],TMES[sneto])</f>
        <v>56705.919999999998</v>
      </c>
      <c r="U1246" s="28" t="str">
        <f>_xlfn.XLOOKUP(Tabla20[[#This Row],[cedula]],Tabla11[Numero Documento],Tabla11[GEN])</f>
        <v>M</v>
      </c>
      <c r="V1246" s="29" t="str">
        <f>_xlfn.XLOOKUP(Tabla20[[#This Row],[cedula]],TMODELO[Numero Documento],TMODELO[Lugar Funciones Codigo])</f>
        <v>01.83.03.05</v>
      </c>
    </row>
    <row r="1247" spans="1:22" hidden="1">
      <c r="A1247" s="38" t="s">
        <v>3052</v>
      </c>
      <c r="B1247" s="38" t="s">
        <v>11</v>
      </c>
      <c r="C1247" s="38" t="s">
        <v>3088</v>
      </c>
      <c r="D1247" s="38" t="str">
        <f>Tabla20[[#This Row],[cedula]]&amp;Tabla20[[#This Row],[ctapresup]]</f>
        <v>047014016242.1.1.1.01</v>
      </c>
      <c r="E1247" s="38" t="s">
        <v>2234</v>
      </c>
      <c r="F1247" s="38" t="str">
        <f>_xlfn.XLOOKUP(Tabla20[[#This Row],[cedula]],TMODELO[Numero Documento],TMODELO[Empleado])</f>
        <v>RAMON PASTOR DE MOYA RODRIGUEZ</v>
      </c>
      <c r="G1247" s="38" t="str">
        <f>_xlfn.XLOOKUP(Tabla20[[#This Row],[cedula]],TMODELO[Numero Documento],TMODELO[Cargo])</f>
        <v>VICEMINISTRO (A)</v>
      </c>
      <c r="H1247" s="38" t="str">
        <f>_xlfn.XLOOKUP(Tabla20[[#This Row],[cedula]],TMODELO[Numero Documento],TMODELO[Lugar Funciones])</f>
        <v>VICEMINISTERIO DE IDENTIDAD CULTURAL Y CIUDADANA</v>
      </c>
      <c r="I1247" s="45" t="str">
        <f>_xlfn.XLOOKUP(Tabla20[[#This Row],[cedula]],TCARRERA[CEDULA],TCARRERA[CATEGORIA DEL SERVIDOR],"")</f>
        <v/>
      </c>
      <c r="J1247" s="45" t="str">
        <f>Tabla20[[#This Row],[TIPO]]</f>
        <v>FIJO</v>
      </c>
      <c r="K124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1247" s="24" t="str">
        <f>IF(Tabla20[[#This Row],[CARRERA]]="CARRERA ADMINISTRATIVA",Tabla20[[#This Row],[CARRERA]],Tabla20[[#This Row],[STATUS]])</f>
        <v>DE LIBRE NOMBRAMIENTO Y REMOCION</v>
      </c>
      <c r="M1247" s="35" t="str">
        <f>IF(Tabla20[[#This Row],[TIPO]]="Temporales",_xlfn.XLOOKUP(Tabla20[[#This Row],[NOMBRE Y APELLIDO]],TFECHAS[NOMBRE Y APELLIDO],TFECHAS[DESDE]),"")</f>
        <v/>
      </c>
      <c r="N1247" s="35" t="str">
        <f>IF(Tabla20[[#This Row],[TIPO]]="Temporales",_xlfn.XLOOKUP(Tabla20[[#This Row],[NOMBRE Y APELLIDO]],TFECHAS[NOMBRE Y APELLIDO],TFECHAS[HASTA]),"")</f>
        <v/>
      </c>
      <c r="O1247" s="39">
        <f>_xlfn.XLOOKUP(Tabla20[[#This Row],[COD]],TMES[COD],TMES[sbruto])</f>
        <v>220000</v>
      </c>
      <c r="P1247" s="41">
        <f>_xlfn.XLOOKUP(Tabla20[[#This Row],[COD]],TMES[COD],TMES[ISR])</f>
        <v>40768.42</v>
      </c>
      <c r="Q1247" s="41">
        <f>_xlfn.XLOOKUP(Tabla20[[#This Row],[COD]],TMES[COD],TMES[SFS])</f>
        <v>4943.8</v>
      </c>
      <c r="R1247" s="41">
        <f>_xlfn.XLOOKUP(Tabla20[[#This Row],[COD]],TMES[COD],TMES[AFP])</f>
        <v>6314</v>
      </c>
      <c r="S1247" s="40">
        <f>Tabla20[[#This Row],[sbruto]]-SUM(Tabla20[[#This Row],[ISR]:[AFP]])-Tabla20[[#This Row],[sneto]]</f>
        <v>25</v>
      </c>
      <c r="T1247" s="41">
        <f>_xlfn.XLOOKUP(Tabla20[[#This Row],[COD]],TMES[COD],TMES[sneto])</f>
        <v>167948.78</v>
      </c>
      <c r="U1247" s="28" t="str">
        <f>_xlfn.XLOOKUP(Tabla20[[#This Row],[cedula]],Tabla11[Numero Documento],Tabla11[GEN])</f>
        <v>M</v>
      </c>
      <c r="V1247" s="29" t="str">
        <f>_xlfn.XLOOKUP(Tabla20[[#This Row],[cedula]],TMODELO[Numero Documento],TMODELO[Lugar Funciones Codigo])</f>
        <v>01.83.04</v>
      </c>
    </row>
    <row r="1248" spans="1:22" hidden="1">
      <c r="A1248" s="38" t="s">
        <v>3052</v>
      </c>
      <c r="B1248" s="38" t="s">
        <v>11</v>
      </c>
      <c r="C1248" s="38" t="s">
        <v>3088</v>
      </c>
      <c r="D1248" s="38" t="str">
        <f>Tabla20[[#This Row],[cedula]]&amp;Tabla20[[#This Row],[ctapresup]]</f>
        <v>031031519442.1.1.1.01</v>
      </c>
      <c r="E1248" s="38" t="s">
        <v>2022</v>
      </c>
      <c r="F1248" s="38" t="str">
        <f>_xlfn.XLOOKUP(Tabla20[[#This Row],[cedula]],TMODELO[Numero Documento],TMODELO[Empleado])</f>
        <v>ALEJANDRA MARIA BRITO ESTEPAN</v>
      </c>
      <c r="G1248" s="38" t="str">
        <f>_xlfn.XLOOKUP(Tabla20[[#This Row],[cedula]],TMODELO[Numero Documento],TMODELO[Cargo])</f>
        <v>ASISTENTE</v>
      </c>
      <c r="H1248" s="38" t="str">
        <f>_xlfn.XLOOKUP(Tabla20[[#This Row],[cedula]],TMODELO[Numero Documento],TMODELO[Lugar Funciones])</f>
        <v>VICEMINISTERIO DE IDENTIDAD CULTURAL Y CIUDADANA</v>
      </c>
      <c r="I1248" s="45" t="str">
        <f>_xlfn.XLOOKUP(Tabla20[[#This Row],[cedula]],TCARRERA[CEDULA],TCARRERA[CATEGORIA DEL SERVIDOR],"")</f>
        <v/>
      </c>
      <c r="J1248" s="45" t="str">
        <f>Tabla20[[#This Row],[TIPO]]</f>
        <v>FIJO</v>
      </c>
      <c r="K124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8" s="24" t="str">
        <f>IF(Tabla20[[#This Row],[CARRERA]]="CARRERA ADMINISTRATIVA",Tabla20[[#This Row],[CARRERA]],Tabla20[[#This Row],[STATUS]])</f>
        <v>FIJO</v>
      </c>
      <c r="M1248" s="35" t="str">
        <f>IF(Tabla20[[#This Row],[TIPO]]="Temporales",_xlfn.XLOOKUP(Tabla20[[#This Row],[NOMBRE Y APELLIDO]],TFECHAS[NOMBRE Y APELLIDO],TFECHAS[DESDE]),"")</f>
        <v/>
      </c>
      <c r="N1248" s="35" t="str">
        <f>IF(Tabla20[[#This Row],[TIPO]]="Temporales",_xlfn.XLOOKUP(Tabla20[[#This Row],[NOMBRE Y APELLIDO]],TFECHAS[NOMBRE Y APELLIDO],TFECHAS[HASTA]),"")</f>
        <v/>
      </c>
      <c r="O1248" s="39">
        <f>_xlfn.XLOOKUP(Tabla20[[#This Row],[COD]],TMES[COD],TMES[sbruto])</f>
        <v>80000</v>
      </c>
      <c r="P1248" s="44">
        <f>_xlfn.XLOOKUP(Tabla20[[#This Row],[COD]],TMES[COD],TMES[ISR])</f>
        <v>7400.87</v>
      </c>
      <c r="Q1248" s="41">
        <f>_xlfn.XLOOKUP(Tabla20[[#This Row],[COD]],TMES[COD],TMES[SFS])</f>
        <v>2432</v>
      </c>
      <c r="R1248" s="41">
        <f>_xlfn.XLOOKUP(Tabla20[[#This Row],[COD]],TMES[COD],TMES[AFP])</f>
        <v>2296</v>
      </c>
      <c r="S1248" s="40">
        <f>Tabla20[[#This Row],[sbruto]]-SUM(Tabla20[[#This Row],[ISR]:[AFP]])-Tabla20[[#This Row],[sneto]]</f>
        <v>25</v>
      </c>
      <c r="T1248" s="41">
        <f>_xlfn.XLOOKUP(Tabla20[[#This Row],[COD]],TMES[COD],TMES[sneto])</f>
        <v>67846.13</v>
      </c>
      <c r="U1248" s="28" t="str">
        <f>_xlfn.XLOOKUP(Tabla20[[#This Row],[cedula]],Tabla11[Numero Documento],Tabla11[GEN])</f>
        <v>F</v>
      </c>
      <c r="V1248" s="29" t="str">
        <f>_xlfn.XLOOKUP(Tabla20[[#This Row],[cedula]],TMODELO[Numero Documento],TMODELO[Lugar Funciones Codigo])</f>
        <v>01.83.04</v>
      </c>
    </row>
    <row r="1249" spans="1:22" hidden="1">
      <c r="A1249" s="38" t="s">
        <v>3052</v>
      </c>
      <c r="B1249" s="38" t="s">
        <v>11</v>
      </c>
      <c r="C1249" s="38" t="s">
        <v>3088</v>
      </c>
      <c r="D1249" s="38" t="str">
        <f>Tabla20[[#This Row],[cedula]]&amp;Tabla20[[#This Row],[ctapresup]]</f>
        <v>224003102272.1.1.1.01</v>
      </c>
      <c r="E1249" s="38" t="s">
        <v>1317</v>
      </c>
      <c r="F1249" s="38" t="str">
        <f>_xlfn.XLOOKUP(Tabla20[[#This Row],[cedula]],TMODELO[Numero Documento],TMODELO[Empleado])</f>
        <v>CLARIBEL MICHEL SANTANA GONZALEZ</v>
      </c>
      <c r="G1249" s="38" t="str">
        <f>_xlfn.XLOOKUP(Tabla20[[#This Row],[cedula]],TMODELO[Numero Documento],TMODELO[Cargo])</f>
        <v>SECRETARIA</v>
      </c>
      <c r="H1249" s="38" t="str">
        <f>_xlfn.XLOOKUP(Tabla20[[#This Row],[cedula]],TMODELO[Numero Documento],TMODELO[Lugar Funciones])</f>
        <v>VICEMINISTERIO DE IDENTIDAD CULTURAL Y CIUDADANA</v>
      </c>
      <c r="I1249" s="45" t="str">
        <f>_xlfn.XLOOKUP(Tabla20[[#This Row],[cedula]],TCARRERA[CEDULA],TCARRERA[CATEGORIA DEL SERVIDOR],"")</f>
        <v>CARRERA ADMINISTRATIVA</v>
      </c>
      <c r="J1249" s="45" t="str">
        <f>Tabla20[[#This Row],[TIPO]]</f>
        <v>FIJO</v>
      </c>
      <c r="K12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49" s="24" t="str">
        <f>IF(Tabla20[[#This Row],[CARRERA]]="CARRERA ADMINISTRATIVA",Tabla20[[#This Row],[CARRERA]],Tabla20[[#This Row],[STATUS]])</f>
        <v>CARRERA ADMINISTRATIVA</v>
      </c>
      <c r="M1249" s="34" t="str">
        <f>IF(Tabla20[[#This Row],[TIPO]]="Temporales",_xlfn.XLOOKUP(Tabla20[[#This Row],[NOMBRE Y APELLIDO]],TFECHAS[NOMBRE Y APELLIDO],TFECHAS[DESDE]),"")</f>
        <v/>
      </c>
      <c r="N1249" s="34" t="str">
        <f>IF(Tabla20[[#This Row],[TIPO]]="Temporales",_xlfn.XLOOKUP(Tabla20[[#This Row],[NOMBRE Y APELLIDO]],TFECHAS[NOMBRE Y APELLIDO],TFECHAS[HASTA]),"")</f>
        <v/>
      </c>
      <c r="O1249" s="39">
        <f>_xlfn.XLOOKUP(Tabla20[[#This Row],[COD]],TMES[COD],TMES[sbruto])</f>
        <v>60000</v>
      </c>
      <c r="P1249" s="40">
        <f>_xlfn.XLOOKUP(Tabla20[[#This Row],[COD]],TMES[COD],TMES[ISR])</f>
        <v>5065.96</v>
      </c>
      <c r="Q1249" s="41">
        <f>_xlfn.XLOOKUP(Tabla20[[#This Row],[COD]],TMES[COD],TMES[SFS])</f>
        <v>1824</v>
      </c>
      <c r="R1249" s="41">
        <f>_xlfn.XLOOKUP(Tabla20[[#This Row],[COD]],TMES[COD],TMES[AFP])</f>
        <v>1722</v>
      </c>
      <c r="S1249" s="40">
        <f>Tabla20[[#This Row],[sbruto]]-SUM(Tabla20[[#This Row],[ISR]:[AFP]])-Tabla20[[#This Row],[sneto]]</f>
        <v>1537.4500000000044</v>
      </c>
      <c r="T1249" s="41">
        <f>_xlfn.XLOOKUP(Tabla20[[#This Row],[COD]],TMES[COD],TMES[sneto])</f>
        <v>49850.59</v>
      </c>
      <c r="U1249" s="28" t="str">
        <f>_xlfn.XLOOKUP(Tabla20[[#This Row],[cedula]],Tabla11[Numero Documento],Tabla11[GEN])</f>
        <v>F</v>
      </c>
      <c r="V1249" s="29" t="str">
        <f>_xlfn.XLOOKUP(Tabla20[[#This Row],[cedula]],TMODELO[Numero Documento],TMODELO[Lugar Funciones Codigo])</f>
        <v>01.83.04</v>
      </c>
    </row>
    <row r="1250" spans="1:22" hidden="1">
      <c r="A1250" s="57" t="s">
        <v>3052</v>
      </c>
      <c r="B1250" s="57" t="s">
        <v>11</v>
      </c>
      <c r="C1250" s="57" t="s">
        <v>3088</v>
      </c>
      <c r="D1250" s="57" t="str">
        <f>Tabla20[[#This Row],[cedula]]&amp;Tabla20[[#This Row],[ctapresup]]</f>
        <v>031009762692.1.1.1.01</v>
      </c>
      <c r="E1250" s="57" t="s">
        <v>2037</v>
      </c>
      <c r="F1250" s="38" t="str">
        <f>_xlfn.XLOOKUP(Tabla20[[#This Row],[cedula]],TMODELO[Numero Documento],TMODELO[Empleado])</f>
        <v>ANNE ELISA GONZALEZ GARRIDO</v>
      </c>
      <c r="G1250" s="57" t="str">
        <f>_xlfn.XLOOKUP(Tabla20[[#This Row],[cedula]],TMODELO[Numero Documento],TMODELO[Cargo])</f>
        <v>GESTOR CULTURAL</v>
      </c>
      <c r="H1250" s="57" t="str">
        <f>_xlfn.XLOOKUP(Tabla20[[#This Row],[cedula]],TMODELO[Numero Documento],TMODELO[Lugar Funciones])</f>
        <v>VICEMINISTERIO DE IDENTIDAD CULTURAL Y CIUDADANA</v>
      </c>
      <c r="I1250" s="45" t="str">
        <f>_xlfn.XLOOKUP(Tabla20[[#This Row],[cedula]],TCARRERA[CEDULA],TCARRERA[CATEGORIA DEL SERVIDOR],"")</f>
        <v/>
      </c>
      <c r="J1250" s="45" t="str">
        <f>Tabla20[[#This Row],[TIPO]]</f>
        <v>FIJO</v>
      </c>
      <c r="K1250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0" s="57" t="str">
        <f>IF(Tabla20[[#This Row],[CARRERA]]="CARRERA ADMINISTRATIVA",Tabla20[[#This Row],[CARRERA]],Tabla20[[#This Row],[STATUS]])</f>
        <v>FIJO</v>
      </c>
      <c r="M1250" s="59" t="str">
        <f>IF(Tabla20[[#This Row],[TIPO]]="Temporales",_xlfn.XLOOKUP(Tabla20[[#This Row],[NOMBRE Y APELLIDO]],TFECHAS[NOMBRE Y APELLIDO],TFECHAS[DESDE]),"")</f>
        <v/>
      </c>
      <c r="N1250" s="59" t="str">
        <f>IF(Tabla20[[#This Row],[TIPO]]="Temporales",_xlfn.XLOOKUP(Tabla20[[#This Row],[NOMBRE Y APELLIDO]],TFECHAS[NOMBRE Y APELLIDO],TFECHAS[HASTA]),"")</f>
        <v/>
      </c>
      <c r="O1250" s="60">
        <f>_xlfn.XLOOKUP(Tabla20[[#This Row],[COD]],TMES[COD],TMES[sbruto])</f>
        <v>35000</v>
      </c>
      <c r="P1250" s="61">
        <f>_xlfn.XLOOKUP(Tabla20[[#This Row],[COD]],TMES[COD],TMES[ISR])</f>
        <v>0</v>
      </c>
      <c r="Q1250" s="81">
        <f>_xlfn.XLOOKUP(Tabla20[[#This Row],[COD]],TMES[COD],TMES[SFS])</f>
        <v>1064</v>
      </c>
      <c r="R1250" s="81">
        <f>_xlfn.XLOOKUP(Tabla20[[#This Row],[COD]],TMES[COD],TMES[AFP])</f>
        <v>1004.5</v>
      </c>
      <c r="S1250" s="40">
        <f>Tabla20[[#This Row],[sbruto]]-SUM(Tabla20[[#This Row],[ISR]:[AFP]])-Tabla20[[#This Row],[sneto]]</f>
        <v>25</v>
      </c>
      <c r="T1250" s="81">
        <f>_xlfn.XLOOKUP(Tabla20[[#This Row],[COD]],TMES[COD],TMES[sneto])</f>
        <v>32906.5</v>
      </c>
      <c r="U1250" s="28" t="str">
        <f>_xlfn.XLOOKUP(Tabla20[[#This Row],[cedula]],Tabla11[Numero Documento],Tabla11[GEN])</f>
        <v>F</v>
      </c>
      <c r="V1250" s="65" t="str">
        <f>_xlfn.XLOOKUP(Tabla20[[#This Row],[cedula]],TMODELO[Numero Documento],TMODELO[Lugar Funciones Codigo])</f>
        <v>01.83.04</v>
      </c>
    </row>
    <row r="1251" spans="1:22" hidden="1">
      <c r="A1251" s="38" t="s">
        <v>3052</v>
      </c>
      <c r="B1251" s="38" t="s">
        <v>11</v>
      </c>
      <c r="C1251" s="38" t="s">
        <v>3088</v>
      </c>
      <c r="D1251" s="38" t="str">
        <f>Tabla20[[#This Row],[cedula]]&amp;Tabla20[[#This Row],[ctapresup]]</f>
        <v>054011459322.1.1.1.01</v>
      </c>
      <c r="E1251" s="38" t="s">
        <v>2132</v>
      </c>
      <c r="F1251" s="38" t="str">
        <f>_xlfn.XLOOKUP(Tabla20[[#This Row],[cedula]],TMODELO[Numero Documento],TMODELO[Empleado])</f>
        <v>JOSE ANTONIO TAVERAS GUZMAN</v>
      </c>
      <c r="G1251" s="38" t="str">
        <f>_xlfn.XLOOKUP(Tabla20[[#This Row],[cedula]],TMODELO[Numero Documento],TMODELO[Cargo])</f>
        <v>AUXILIAR ADMINISTRATIVO (A)</v>
      </c>
      <c r="H1251" s="38" t="str">
        <f>_xlfn.XLOOKUP(Tabla20[[#This Row],[cedula]],TMODELO[Numero Documento],TMODELO[Lugar Funciones])</f>
        <v>VICEMINISTERIO DE IDENTIDAD CULTURAL Y CIUDADANA</v>
      </c>
      <c r="I1251" s="45" t="str">
        <f>_xlfn.XLOOKUP(Tabla20[[#This Row],[cedula]],TCARRERA[CEDULA],TCARRERA[CATEGORIA DEL SERVIDOR],"")</f>
        <v/>
      </c>
      <c r="J1251" s="45" t="str">
        <f>Tabla20[[#This Row],[TIPO]]</f>
        <v>FIJO</v>
      </c>
      <c r="K125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1" s="24" t="str">
        <f>IF(Tabla20[[#This Row],[CARRERA]]="CARRERA ADMINISTRATIVA",Tabla20[[#This Row],[CARRERA]],Tabla20[[#This Row],[STATUS]])</f>
        <v>FIJO</v>
      </c>
      <c r="M1251" s="35" t="str">
        <f>IF(Tabla20[[#This Row],[TIPO]]="Temporales",_xlfn.XLOOKUP(Tabla20[[#This Row],[NOMBRE Y APELLIDO]],TFECHAS[NOMBRE Y APELLIDO],TFECHAS[DESDE]),"")</f>
        <v/>
      </c>
      <c r="N1251" s="35" t="str">
        <f>IF(Tabla20[[#This Row],[TIPO]]="Temporales",_xlfn.XLOOKUP(Tabla20[[#This Row],[NOMBRE Y APELLIDO]],TFECHAS[NOMBRE Y APELLIDO],TFECHAS[HASTA]),"")</f>
        <v/>
      </c>
      <c r="O1251" s="39">
        <f>_xlfn.XLOOKUP(Tabla20[[#This Row],[COD]],TMES[COD],TMES[sbruto])</f>
        <v>35000</v>
      </c>
      <c r="P1251" s="44">
        <f>_xlfn.XLOOKUP(Tabla20[[#This Row],[COD]],TMES[COD],TMES[ISR])</f>
        <v>0</v>
      </c>
      <c r="Q1251" s="41">
        <f>_xlfn.XLOOKUP(Tabla20[[#This Row],[COD]],TMES[COD],TMES[SFS])</f>
        <v>1064</v>
      </c>
      <c r="R1251" s="41">
        <f>_xlfn.XLOOKUP(Tabla20[[#This Row],[COD]],TMES[COD],TMES[AFP])</f>
        <v>1004.5</v>
      </c>
      <c r="S1251" s="40">
        <f>Tabla20[[#This Row],[sbruto]]-SUM(Tabla20[[#This Row],[ISR]:[AFP]])-Tabla20[[#This Row],[sneto]]</f>
        <v>25</v>
      </c>
      <c r="T1251" s="41">
        <f>_xlfn.XLOOKUP(Tabla20[[#This Row],[COD]],TMES[COD],TMES[sneto])</f>
        <v>32906.5</v>
      </c>
      <c r="U1251" s="28" t="str">
        <f>_xlfn.XLOOKUP(Tabla20[[#This Row],[cedula]],Tabla11[Numero Documento],Tabla11[GEN])</f>
        <v>M</v>
      </c>
      <c r="V1251" s="29" t="str">
        <f>_xlfn.XLOOKUP(Tabla20[[#This Row],[cedula]],TMODELO[Numero Documento],TMODELO[Lugar Funciones Codigo])</f>
        <v>01.83.04</v>
      </c>
    </row>
    <row r="1252" spans="1:22" hidden="1">
      <c r="A1252" s="38" t="s">
        <v>3052</v>
      </c>
      <c r="B1252" s="38" t="s">
        <v>11</v>
      </c>
      <c r="C1252" s="38" t="s">
        <v>3088</v>
      </c>
      <c r="D1252" s="38" t="str">
        <f>Tabla20[[#This Row],[cedula]]&amp;Tabla20[[#This Row],[ctapresup]]</f>
        <v>402102185622.1.1.1.01</v>
      </c>
      <c r="E1252" s="38" t="s">
        <v>2489</v>
      </c>
      <c r="F1252" s="38" t="str">
        <f>_xlfn.XLOOKUP(Tabla20[[#This Row],[cedula]],TMODELO[Numero Documento],TMODELO[Empleado])</f>
        <v>RISSELYS DURAN PADILLA</v>
      </c>
      <c r="G1252" s="38" t="str">
        <f>_xlfn.XLOOKUP(Tabla20[[#This Row],[cedula]],TMODELO[Numero Documento],TMODELO[Cargo])</f>
        <v>SECRETARIA</v>
      </c>
      <c r="H1252" s="38" t="str">
        <f>_xlfn.XLOOKUP(Tabla20[[#This Row],[cedula]],TMODELO[Numero Documento],TMODELO[Lugar Funciones])</f>
        <v>VICEMINISTERIO DE IDENTIDAD CULTURAL Y CIUDADANA</v>
      </c>
      <c r="I1252" s="45" t="str">
        <f>_xlfn.XLOOKUP(Tabla20[[#This Row],[cedula]],TCARRERA[CEDULA],TCARRERA[CATEGORIA DEL SERVIDOR],"")</f>
        <v/>
      </c>
      <c r="J1252" s="45" t="str">
        <f>Tabla20[[#This Row],[TIPO]]</f>
        <v>FIJO</v>
      </c>
      <c r="K12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52" s="24" t="str">
        <f>IF(Tabla20[[#This Row],[CARRERA]]="CARRERA ADMINISTRATIVA",Tabla20[[#This Row],[CARRERA]],Tabla20[[#This Row],[STATUS]])</f>
        <v>ESTATUTO SIMPLIFICADO</v>
      </c>
      <c r="M1252" s="35" t="str">
        <f>IF(Tabla20[[#This Row],[TIPO]]="Temporales",_xlfn.XLOOKUP(Tabla20[[#This Row],[NOMBRE Y APELLIDO]],TFECHAS[NOMBRE Y APELLIDO],TFECHAS[DESDE]),"")</f>
        <v/>
      </c>
      <c r="N1252" s="35" t="str">
        <f>IF(Tabla20[[#This Row],[TIPO]]="Temporales",_xlfn.XLOOKUP(Tabla20[[#This Row],[NOMBRE Y APELLIDO]],TFECHAS[NOMBRE Y APELLIDO],TFECHAS[HASTA]),"")</f>
        <v/>
      </c>
      <c r="O1252" s="39">
        <f>_xlfn.XLOOKUP(Tabla20[[#This Row],[COD]],TMES[COD],TMES[sbruto])</f>
        <v>35000</v>
      </c>
      <c r="P1252" s="44">
        <f>_xlfn.XLOOKUP(Tabla20[[#This Row],[COD]],TMES[COD],TMES[ISR])</f>
        <v>0</v>
      </c>
      <c r="Q1252" s="44">
        <f>_xlfn.XLOOKUP(Tabla20[[#This Row],[COD]],TMES[COD],TMES[SFS])</f>
        <v>1064</v>
      </c>
      <c r="R1252" s="44">
        <f>_xlfn.XLOOKUP(Tabla20[[#This Row],[COD]],TMES[COD],TMES[AFP])</f>
        <v>1004.5</v>
      </c>
      <c r="S1252" s="40">
        <f>Tabla20[[#This Row],[sbruto]]-SUM(Tabla20[[#This Row],[ISR]:[AFP]])-Tabla20[[#This Row],[sneto]]</f>
        <v>25</v>
      </c>
      <c r="T1252" s="44">
        <f>_xlfn.XLOOKUP(Tabla20[[#This Row],[COD]],TMES[COD],TMES[sneto])</f>
        <v>32906.5</v>
      </c>
      <c r="U1252" s="28" t="str">
        <f>_xlfn.XLOOKUP(Tabla20[[#This Row],[cedula]],Tabla11[Numero Documento],Tabla11[GEN])</f>
        <v>F</v>
      </c>
      <c r="V1252" s="29" t="str">
        <f>_xlfn.XLOOKUP(Tabla20[[#This Row],[cedula]],TMODELO[Numero Documento],TMODELO[Lugar Funciones Codigo])</f>
        <v>01.83.04</v>
      </c>
    </row>
    <row r="1253" spans="1:22" hidden="1">
      <c r="A1253" s="38" t="s">
        <v>3052</v>
      </c>
      <c r="B1253" s="38" t="s">
        <v>11</v>
      </c>
      <c r="C1253" s="38" t="s">
        <v>3088</v>
      </c>
      <c r="D1253" s="38" t="str">
        <f>Tabla20[[#This Row],[cedula]]&amp;Tabla20[[#This Row],[ctapresup]]</f>
        <v>001019223752.1.1.1.01</v>
      </c>
      <c r="E1253" s="38" t="s">
        <v>2227</v>
      </c>
      <c r="F1253" s="38" t="str">
        <f>_xlfn.XLOOKUP(Tabla20[[#This Row],[cedula]],TMODELO[Numero Documento],TMODELO[Empleado])</f>
        <v>RAMON ALBERTO DURAN CELESTINO</v>
      </c>
      <c r="G1253" s="38" t="str">
        <f>_xlfn.XLOOKUP(Tabla20[[#This Row],[cedula]],TMODELO[Numero Documento],TMODELO[Cargo])</f>
        <v>AUXILIAR DE TRANSPORTACION</v>
      </c>
      <c r="H1253" s="38" t="str">
        <f>_xlfn.XLOOKUP(Tabla20[[#This Row],[cedula]],TMODELO[Numero Documento],TMODELO[Lugar Funciones])</f>
        <v>VICEMINISTERIO DE IDENTIDAD CULTURAL Y CIUDADANA</v>
      </c>
      <c r="I1253" s="45" t="str">
        <f>_xlfn.XLOOKUP(Tabla20[[#This Row],[cedula]],TCARRERA[CEDULA],TCARRERA[CATEGORIA DEL SERVIDOR],"")</f>
        <v/>
      </c>
      <c r="J1253" s="45" t="str">
        <f>Tabla20[[#This Row],[TIPO]]</f>
        <v>FIJO</v>
      </c>
      <c r="K125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3" s="24" t="str">
        <f>IF(Tabla20[[#This Row],[CARRERA]]="CARRERA ADMINISTRATIVA",Tabla20[[#This Row],[CARRERA]],Tabla20[[#This Row],[STATUS]])</f>
        <v>FIJO</v>
      </c>
      <c r="M1253" s="35" t="str">
        <f>IF(Tabla20[[#This Row],[TIPO]]="Temporales",_xlfn.XLOOKUP(Tabla20[[#This Row],[NOMBRE Y APELLIDO]],TFECHAS[NOMBRE Y APELLIDO],TFECHAS[DESDE]),"")</f>
        <v/>
      </c>
      <c r="N1253" s="35" t="str">
        <f>IF(Tabla20[[#This Row],[TIPO]]="Temporales",_xlfn.XLOOKUP(Tabla20[[#This Row],[NOMBRE Y APELLIDO]],TFECHAS[NOMBRE Y APELLIDO],TFECHAS[HASTA]),"")</f>
        <v/>
      </c>
      <c r="O1253" s="39">
        <f>_xlfn.XLOOKUP(Tabla20[[#This Row],[COD]],TMES[COD],TMES[sbruto])</f>
        <v>30000</v>
      </c>
      <c r="P1253" s="44">
        <f>_xlfn.XLOOKUP(Tabla20[[#This Row],[COD]],TMES[COD],TMES[ISR])</f>
        <v>0</v>
      </c>
      <c r="Q1253" s="44">
        <f>_xlfn.XLOOKUP(Tabla20[[#This Row],[COD]],TMES[COD],TMES[SFS])</f>
        <v>912</v>
      </c>
      <c r="R1253" s="44">
        <f>_xlfn.XLOOKUP(Tabla20[[#This Row],[COD]],TMES[COD],TMES[AFP])</f>
        <v>861</v>
      </c>
      <c r="S1253" s="40">
        <f>Tabla20[[#This Row],[sbruto]]-SUM(Tabla20[[#This Row],[ISR]:[AFP]])-Tabla20[[#This Row],[sneto]]</f>
        <v>25</v>
      </c>
      <c r="T1253" s="44">
        <f>_xlfn.XLOOKUP(Tabla20[[#This Row],[COD]],TMES[COD],TMES[sneto])</f>
        <v>28202</v>
      </c>
      <c r="U1253" s="28" t="str">
        <f>_xlfn.XLOOKUP(Tabla20[[#This Row],[cedula]],Tabla11[Numero Documento],Tabla11[GEN])</f>
        <v>M</v>
      </c>
      <c r="V1253" s="29" t="str">
        <f>_xlfn.XLOOKUP(Tabla20[[#This Row],[cedula]],TMODELO[Numero Documento],TMODELO[Lugar Funciones Codigo])</f>
        <v>01.83.04</v>
      </c>
    </row>
    <row r="1254" spans="1:22" hidden="1">
      <c r="A1254" s="38" t="s">
        <v>3052</v>
      </c>
      <c r="B1254" s="38" t="s">
        <v>11</v>
      </c>
      <c r="C1254" s="38" t="s">
        <v>3088</v>
      </c>
      <c r="D1254" s="38" t="str">
        <f>Tabla20[[#This Row],[cedula]]&amp;Tabla20[[#This Row],[ctapresup]]</f>
        <v>001062458222.1.1.1.01</v>
      </c>
      <c r="E1254" s="38" t="s">
        <v>1384</v>
      </c>
      <c r="F1254" s="38" t="str">
        <f>_xlfn.XLOOKUP(Tabla20[[#This Row],[cedula]],TMODELO[Numero Documento],TMODELO[Empleado])</f>
        <v>VIRGINIA DE LA CRUZ VINICIO</v>
      </c>
      <c r="G1254" s="38" t="str">
        <f>_xlfn.XLOOKUP(Tabla20[[#This Row],[cedula]],TMODELO[Numero Documento],TMODELO[Cargo])</f>
        <v>CONSERJE</v>
      </c>
      <c r="H1254" s="38" t="str">
        <f>_xlfn.XLOOKUP(Tabla20[[#This Row],[cedula]],TMODELO[Numero Documento],TMODELO[Lugar Funciones])</f>
        <v>VICEMINISTERIO DE IDENTIDAD CULTURAL Y CIUDADANA</v>
      </c>
      <c r="I1254" s="45" t="str">
        <f>_xlfn.XLOOKUP(Tabla20[[#This Row],[cedula]],TCARRERA[CEDULA],TCARRERA[CATEGORIA DEL SERVIDOR],"")</f>
        <v>CARRERA ADMINISTRATIVA</v>
      </c>
      <c r="J1254" s="45" t="str">
        <f>Tabla20[[#This Row],[TIPO]]</f>
        <v>FIJO</v>
      </c>
      <c r="K125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54" s="24" t="str">
        <f>IF(Tabla20[[#This Row],[CARRERA]]="CARRERA ADMINISTRATIVA",Tabla20[[#This Row],[CARRERA]],Tabla20[[#This Row],[STATUS]])</f>
        <v>CARRERA ADMINISTRATIVA</v>
      </c>
      <c r="M1254" s="35" t="str">
        <f>IF(Tabla20[[#This Row],[TIPO]]="Temporales",_xlfn.XLOOKUP(Tabla20[[#This Row],[NOMBRE Y APELLIDO]],TFECHAS[NOMBRE Y APELLIDO],TFECHAS[DESDE]),"")</f>
        <v/>
      </c>
      <c r="N1254" s="35" t="str">
        <f>IF(Tabla20[[#This Row],[TIPO]]="Temporales",_xlfn.XLOOKUP(Tabla20[[#This Row],[NOMBRE Y APELLIDO]],TFECHAS[NOMBRE Y APELLIDO],TFECHAS[HASTA]),"")</f>
        <v/>
      </c>
      <c r="O1254" s="39">
        <f>_xlfn.XLOOKUP(Tabla20[[#This Row],[COD]],TMES[COD],TMES[sbruto])</f>
        <v>17000</v>
      </c>
      <c r="P1254" s="44">
        <f>_xlfn.XLOOKUP(Tabla20[[#This Row],[COD]],TMES[COD],TMES[ISR])</f>
        <v>0</v>
      </c>
      <c r="Q1254" s="41">
        <f>_xlfn.XLOOKUP(Tabla20[[#This Row],[COD]],TMES[COD],TMES[SFS])</f>
        <v>516.79999999999995</v>
      </c>
      <c r="R1254" s="41">
        <f>_xlfn.XLOOKUP(Tabla20[[#This Row],[COD]],TMES[COD],TMES[AFP])</f>
        <v>487.9</v>
      </c>
      <c r="S1254" s="40">
        <f>Tabla20[[#This Row],[sbruto]]-SUM(Tabla20[[#This Row],[ISR]:[AFP]])-Tabla20[[#This Row],[sneto]]</f>
        <v>5000.1099999999988</v>
      </c>
      <c r="T1254" s="41">
        <f>_xlfn.XLOOKUP(Tabla20[[#This Row],[COD]],TMES[COD],TMES[sneto])</f>
        <v>10995.19</v>
      </c>
      <c r="U1254" s="28" t="str">
        <f>_xlfn.XLOOKUP(Tabla20[[#This Row],[cedula]],Tabla11[Numero Documento],Tabla11[GEN])</f>
        <v>F</v>
      </c>
      <c r="V1254" s="29" t="str">
        <f>_xlfn.XLOOKUP(Tabla20[[#This Row],[cedula]],TMODELO[Numero Documento],TMODELO[Lugar Funciones Codigo])</f>
        <v>01.83.04</v>
      </c>
    </row>
    <row r="1255" spans="1:22">
      <c r="A1255" s="38" t="s">
        <v>3051</v>
      </c>
      <c r="B1255" s="38" t="s">
        <v>4793</v>
      </c>
      <c r="C1255" s="38" t="s">
        <v>3088</v>
      </c>
      <c r="D1255" s="38" t="str">
        <f>Tabla20[[#This Row],[cedula]]&amp;Tabla20[[#This Row],[ctapresup]]</f>
        <v>224001708602.1.1.2.08</v>
      </c>
      <c r="E1255" s="38" t="s">
        <v>2886</v>
      </c>
      <c r="F1255" s="38" t="str">
        <f>_xlfn.XLOOKUP(Tabla20[[#This Row],[cedula]],TMODELO[Numero Documento],TMODELO[Empleado])</f>
        <v>VIANNET ESTEVEZ CRISPIN</v>
      </c>
      <c r="G1255" s="38" t="str">
        <f>_xlfn.XLOOKUP(Tabla20[[#This Row],[cedula]],TMODELO[Numero Documento],TMODELO[Cargo])</f>
        <v>ANALISTA PROYECTOS</v>
      </c>
      <c r="H1255" s="38" t="str">
        <f>_xlfn.XLOOKUP(Tabla20[[#This Row],[cedula]],TMODELO[Numero Documento],TMODELO[Lugar Funciones])</f>
        <v>VICEMINISTERIO DE IDENTIDAD CULTURAL Y CIUDADANA</v>
      </c>
      <c r="I1255" s="45" t="str">
        <f>_xlfn.XLOOKUP(Tabla20[[#This Row],[cedula]],TCARRERA[CEDULA],TCARRERA[CATEGORIA DEL SERVIDOR],"")</f>
        <v/>
      </c>
      <c r="J1255" s="45" t="str">
        <f>Tabla20[[#This Row],[TIPO]]</f>
        <v>TEMPORALES</v>
      </c>
      <c r="K12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55" s="24" t="str">
        <f>IF(Tabla20[[#This Row],[CARRERA]]="CARRERA ADMINISTRATIVA",Tabla20[[#This Row],[CARRERA]],Tabla20[[#This Row],[STATUS]])</f>
        <v>TEMPORALES</v>
      </c>
      <c r="M1255" s="35">
        <f>IF(Tabla20[[#This Row],[TIPO]]="Temporales",_xlfn.XLOOKUP(Tabla20[[#This Row],[NOMBRE Y APELLIDO]],TFECHAS[NOMBRE Y APELLIDO],TFECHAS[DESDE]),"")</f>
        <v>44835</v>
      </c>
      <c r="N1255" s="35">
        <f>IF(Tabla20[[#This Row],[TIPO]]="Temporales",_xlfn.XLOOKUP(Tabla20[[#This Row],[NOMBRE Y APELLIDO]],TFECHAS[NOMBRE Y APELLIDO],TFECHAS[HASTA]),"")</f>
        <v>45017</v>
      </c>
      <c r="O1255" s="39">
        <f>_xlfn.XLOOKUP(Tabla20[[#This Row],[COD]],TMES[COD],TMES[sbruto])</f>
        <v>45000</v>
      </c>
      <c r="P1255" s="44">
        <f>_xlfn.XLOOKUP(Tabla20[[#This Row],[COD]],TMES[COD],TMES[ISR])</f>
        <v>1148.33</v>
      </c>
      <c r="Q1255" s="41">
        <f>_xlfn.XLOOKUP(Tabla20[[#This Row],[COD]],TMES[COD],TMES[SFS])</f>
        <v>1368</v>
      </c>
      <c r="R1255" s="41">
        <f>_xlfn.XLOOKUP(Tabla20[[#This Row],[COD]],TMES[COD],TMES[AFP])</f>
        <v>1291.5</v>
      </c>
      <c r="S1255" s="40">
        <f>Tabla20[[#This Row],[sbruto]]-SUM(Tabla20[[#This Row],[ISR]:[AFP]])-Tabla20[[#This Row],[sneto]]</f>
        <v>25</v>
      </c>
      <c r="T1255" s="41">
        <f>_xlfn.XLOOKUP(Tabla20[[#This Row],[COD]],TMES[COD],TMES[sneto])</f>
        <v>41167.17</v>
      </c>
      <c r="U1255" s="28" t="str">
        <f>_xlfn.XLOOKUP(Tabla20[[#This Row],[cedula]],Tabla11[Numero Documento],Tabla11[GEN])</f>
        <v>F</v>
      </c>
      <c r="V1255" s="29" t="str">
        <f>_xlfn.XLOOKUP(Tabla20[[#This Row],[cedula]],TMODELO[Numero Documento],TMODELO[Lugar Funciones Codigo])</f>
        <v>01.83.04</v>
      </c>
    </row>
    <row r="1256" spans="1:22">
      <c r="A1256" s="38" t="s">
        <v>3051</v>
      </c>
      <c r="B1256" s="38" t="s">
        <v>4793</v>
      </c>
      <c r="C1256" s="38" t="s">
        <v>3088</v>
      </c>
      <c r="D1256" s="38" t="str">
        <f>Tabla20[[#This Row],[cedula]]&amp;Tabla20[[#This Row],[ctapresup]]</f>
        <v>224003102272.1.1.2.08</v>
      </c>
      <c r="E1256" s="38" t="s">
        <v>1317</v>
      </c>
      <c r="F1256" s="38" t="str">
        <f>_xlfn.XLOOKUP(Tabla20[[#This Row],[cedula]],TMODELO[Numero Documento],TMODELO[Empleado])</f>
        <v>CLARIBEL MICHEL SANTANA GONZALEZ</v>
      </c>
      <c r="G1256" s="38" t="str">
        <f>_xlfn.XLOOKUP(Tabla20[[#This Row],[cedula]],TMODELO[Numero Documento],TMODELO[Cargo])</f>
        <v>SECRETARIA</v>
      </c>
      <c r="H1256" s="38" t="str">
        <f>_xlfn.XLOOKUP(Tabla20[[#This Row],[cedula]],TMODELO[Numero Documento],TMODELO[Lugar Funciones])</f>
        <v>VICEMINISTERIO DE IDENTIDAD CULTURAL Y CIUDADANA</v>
      </c>
      <c r="I1256" s="45" t="str">
        <f>_xlfn.XLOOKUP(Tabla20[[#This Row],[cedula]],TCARRERA[CEDULA],TCARRERA[CATEGORIA DEL SERVIDOR],"")</f>
        <v>CARRERA ADMINISTRATIVA</v>
      </c>
      <c r="J1256" s="45" t="str">
        <f>Tabla20[[#This Row],[TIPO]]</f>
        <v>TEMPORALES</v>
      </c>
      <c r="K12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56" s="31" t="str">
        <f>IF(Tabla20[[#This Row],[CARRERA]]="CARRERA ADMINISTRATIVA",Tabla20[[#This Row],[CARRERA]],Tabla20[[#This Row],[STATUS]])</f>
        <v>CARRERA ADMINISTRATIVA</v>
      </c>
      <c r="M1256" s="34">
        <f>IF(Tabla20[[#This Row],[TIPO]]="Temporales",_xlfn.XLOOKUP(Tabla20[[#This Row],[NOMBRE Y APELLIDO]],TFECHAS[NOMBRE Y APELLIDO],TFECHAS[DESDE]),"")</f>
        <v>44713</v>
      </c>
      <c r="N1256" s="34">
        <f>IF(Tabla20[[#This Row],[TIPO]]="Temporales",_xlfn.XLOOKUP(Tabla20[[#This Row],[NOMBRE Y APELLIDO]],TFECHAS[NOMBRE Y APELLIDO],TFECHAS[HASTA]),"")</f>
        <v>44896</v>
      </c>
      <c r="O1256" s="39">
        <f>_xlfn.XLOOKUP(Tabla20[[#This Row],[COD]],TMES[COD],TMES[sbruto])</f>
        <v>10000</v>
      </c>
      <c r="P1256" s="41">
        <f>_xlfn.XLOOKUP(Tabla20[[#This Row],[COD]],TMES[COD],TMES[ISR])</f>
        <v>0</v>
      </c>
      <c r="Q1256" s="41">
        <f>_xlfn.XLOOKUP(Tabla20[[#This Row],[COD]],TMES[COD],TMES[SFS])</f>
        <v>304</v>
      </c>
      <c r="R1256" s="41">
        <f>_xlfn.XLOOKUP(Tabla20[[#This Row],[COD]],TMES[COD],TMES[AFP])</f>
        <v>287</v>
      </c>
      <c r="S1256" s="40">
        <f>Tabla20[[#This Row],[sbruto]]-SUM(Tabla20[[#This Row],[ISR]:[AFP]])-Tabla20[[#This Row],[sneto]]</f>
        <v>25</v>
      </c>
      <c r="T1256" s="41">
        <f>_xlfn.XLOOKUP(Tabla20[[#This Row],[COD]],TMES[COD],TMES[sneto])</f>
        <v>9384</v>
      </c>
      <c r="U1256" s="28" t="str">
        <f>_xlfn.XLOOKUP(Tabla20[[#This Row],[cedula]],Tabla11[Numero Documento],Tabla11[GEN])</f>
        <v>F</v>
      </c>
      <c r="V1256" s="29" t="str">
        <f>_xlfn.XLOOKUP(Tabla20[[#This Row],[cedula]],TMODELO[Numero Documento],TMODELO[Lugar Funciones Codigo])</f>
        <v>01.83.04</v>
      </c>
    </row>
    <row r="1257" spans="1:22" hidden="1">
      <c r="A1257" s="38" t="s">
        <v>3052</v>
      </c>
      <c r="B1257" s="38" t="s">
        <v>11</v>
      </c>
      <c r="C1257" s="38" t="s">
        <v>3088</v>
      </c>
      <c r="D1257" s="38" t="str">
        <f>Tabla20[[#This Row],[cedula]]&amp;Tabla20[[#This Row],[ctapresup]]</f>
        <v>001113250072.1.1.1.01</v>
      </c>
      <c r="E1257" s="38" t="s">
        <v>2113</v>
      </c>
      <c r="F1257" s="38" t="str">
        <f>_xlfn.XLOOKUP(Tabla20[[#This Row],[cedula]],TMODELO[Numero Documento],TMODELO[Empleado])</f>
        <v>GUILLERMO LIRIANO BASS</v>
      </c>
      <c r="G1257" s="38" t="str">
        <f>_xlfn.XLOOKUP(Tabla20[[#This Row],[cedula]],TMODELO[Numero Documento],TMODELO[Cargo])</f>
        <v>DIRECTOR (A)</v>
      </c>
      <c r="H1257" s="38" t="str">
        <f>_xlfn.XLOOKUP(Tabla20[[#This Row],[cedula]],TMODELO[Numero Documento],TMODELO[Lugar Funciones])</f>
        <v>DIRECCION DE PARTICIPACION POPULAR</v>
      </c>
      <c r="I1257" s="45" t="str">
        <f>_xlfn.XLOOKUP(Tabla20[[#This Row],[cedula]],TCARRERA[CEDULA],TCARRERA[CATEGORIA DEL SERVIDOR],"")</f>
        <v/>
      </c>
      <c r="J1257" s="45" t="str">
        <f>Tabla20[[#This Row],[TIPO]]</f>
        <v>FIJO</v>
      </c>
      <c r="K125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7" s="24" t="str">
        <f>IF(Tabla20[[#This Row],[CARRERA]]="CARRERA ADMINISTRATIVA",Tabla20[[#This Row],[CARRERA]],Tabla20[[#This Row],[STATUS]])</f>
        <v>FIJO</v>
      </c>
      <c r="M1257" s="35" t="str">
        <f>IF(Tabla20[[#This Row],[TIPO]]="Temporales",_xlfn.XLOOKUP(Tabla20[[#This Row],[NOMBRE Y APELLIDO]],TFECHAS[NOMBRE Y APELLIDO],TFECHAS[DESDE]),"")</f>
        <v/>
      </c>
      <c r="N1257" s="35" t="str">
        <f>IF(Tabla20[[#This Row],[TIPO]]="Temporales",_xlfn.XLOOKUP(Tabla20[[#This Row],[NOMBRE Y APELLIDO]],TFECHAS[NOMBRE Y APELLIDO],TFECHAS[HASTA]),"")</f>
        <v/>
      </c>
      <c r="O1257" s="39">
        <f>_xlfn.XLOOKUP(Tabla20[[#This Row],[COD]],TMES[COD],TMES[sbruto])</f>
        <v>160000</v>
      </c>
      <c r="P1257" s="44">
        <f>_xlfn.XLOOKUP(Tabla20[[#This Row],[COD]],TMES[COD],TMES[ISR])</f>
        <v>26218.87</v>
      </c>
      <c r="Q1257" s="41">
        <f>_xlfn.XLOOKUP(Tabla20[[#This Row],[COD]],TMES[COD],TMES[SFS])</f>
        <v>4864</v>
      </c>
      <c r="R1257" s="41">
        <f>_xlfn.XLOOKUP(Tabla20[[#This Row],[COD]],TMES[COD],TMES[AFP])</f>
        <v>4592</v>
      </c>
      <c r="S1257" s="40">
        <f>Tabla20[[#This Row],[sbruto]]-SUM(Tabla20[[#This Row],[ISR]:[AFP]])-Tabla20[[#This Row],[sneto]]</f>
        <v>7871</v>
      </c>
      <c r="T1257" s="41">
        <f>_xlfn.XLOOKUP(Tabla20[[#This Row],[COD]],TMES[COD],TMES[sneto])</f>
        <v>116454.13</v>
      </c>
      <c r="U1257" s="28" t="str">
        <f>_xlfn.XLOOKUP(Tabla20[[#This Row],[cedula]],Tabla11[Numero Documento],Tabla11[GEN])</f>
        <v>M</v>
      </c>
      <c r="V1257" s="29" t="str">
        <f>_xlfn.XLOOKUP(Tabla20[[#This Row],[cedula]],TMODELO[Numero Documento],TMODELO[Lugar Funciones Codigo])</f>
        <v>01.83.04.00.02</v>
      </c>
    </row>
    <row r="1258" spans="1:22" hidden="1">
      <c r="A1258" s="38" t="s">
        <v>3052</v>
      </c>
      <c r="B1258" s="38" t="s">
        <v>11</v>
      </c>
      <c r="C1258" s="38" t="s">
        <v>3088</v>
      </c>
      <c r="D1258" s="38" t="str">
        <f>Tabla20[[#This Row],[cedula]]&amp;Tabla20[[#This Row],[ctapresup]]</f>
        <v>001025871442.1.1.1.01</v>
      </c>
      <c r="E1258" s="38" t="s">
        <v>1316</v>
      </c>
      <c r="F1258" s="38" t="str">
        <f>_xlfn.XLOOKUP(Tabla20[[#This Row],[cedula]],TMODELO[Numero Documento],TMODELO[Empleado])</f>
        <v>CARMEN YUDELKY CASTRO SANTANA</v>
      </c>
      <c r="G1258" s="38" t="str">
        <f>_xlfn.XLOOKUP(Tabla20[[#This Row],[cedula]],TMODELO[Numero Documento],TMODELO[Cargo])</f>
        <v>SECRETARIA</v>
      </c>
      <c r="H1258" s="38" t="str">
        <f>_xlfn.XLOOKUP(Tabla20[[#This Row],[cedula]],TMODELO[Numero Documento],TMODELO[Lugar Funciones])</f>
        <v>DIRECCION DE PARTICIPACION POPULAR</v>
      </c>
      <c r="I1258" s="45" t="str">
        <f>_xlfn.XLOOKUP(Tabla20[[#This Row],[cedula]],TCARRERA[CEDULA],TCARRERA[CATEGORIA DEL SERVIDOR],"")</f>
        <v>CARRERA ADMINISTRATIVA</v>
      </c>
      <c r="J1258" s="45" t="str">
        <f>Tabla20[[#This Row],[TIPO]]</f>
        <v>FIJO</v>
      </c>
      <c r="K12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58" s="24" t="str">
        <f>IF(Tabla20[[#This Row],[CARRERA]]="CARRERA ADMINISTRATIVA",Tabla20[[#This Row],[CARRERA]],Tabla20[[#This Row],[STATUS]])</f>
        <v>CARRERA ADMINISTRATIVA</v>
      </c>
      <c r="M1258" s="35" t="str">
        <f>IF(Tabla20[[#This Row],[TIPO]]="Temporales",_xlfn.XLOOKUP(Tabla20[[#This Row],[NOMBRE Y APELLIDO]],TFECHAS[NOMBRE Y APELLIDO],TFECHAS[DESDE]),"")</f>
        <v/>
      </c>
      <c r="N1258" s="35" t="str">
        <f>IF(Tabla20[[#This Row],[TIPO]]="Temporales",_xlfn.XLOOKUP(Tabla20[[#This Row],[NOMBRE Y APELLIDO]],TFECHAS[NOMBRE Y APELLIDO],TFECHAS[HASTA]),"")</f>
        <v/>
      </c>
      <c r="O1258" s="39">
        <f>_xlfn.XLOOKUP(Tabla20[[#This Row],[COD]],TMES[COD],TMES[sbruto])</f>
        <v>35000</v>
      </c>
      <c r="P1258" s="44">
        <f>_xlfn.XLOOKUP(Tabla20[[#This Row],[COD]],TMES[COD],TMES[ISR])</f>
        <v>0</v>
      </c>
      <c r="Q1258" s="44">
        <f>_xlfn.XLOOKUP(Tabla20[[#This Row],[COD]],TMES[COD],TMES[SFS])</f>
        <v>1064</v>
      </c>
      <c r="R1258" s="44">
        <f>_xlfn.XLOOKUP(Tabla20[[#This Row],[COD]],TMES[COD],TMES[AFP])</f>
        <v>1004.5</v>
      </c>
      <c r="S1258" s="40">
        <f>Tabla20[[#This Row],[sbruto]]-SUM(Tabla20[[#This Row],[ISR]:[AFP]])-Tabla20[[#This Row],[sneto]]</f>
        <v>1421</v>
      </c>
      <c r="T1258" s="44">
        <f>_xlfn.XLOOKUP(Tabla20[[#This Row],[COD]],TMES[COD],TMES[sneto])</f>
        <v>31510.5</v>
      </c>
      <c r="U1258" s="28" t="str">
        <f>_xlfn.XLOOKUP(Tabla20[[#This Row],[cedula]],Tabla11[Numero Documento],Tabla11[GEN])</f>
        <v>F</v>
      </c>
      <c r="V1258" s="29" t="str">
        <f>_xlfn.XLOOKUP(Tabla20[[#This Row],[cedula]],TMODELO[Numero Documento],TMODELO[Lugar Funciones Codigo])</f>
        <v>01.83.04.00.02</v>
      </c>
    </row>
    <row r="1259" spans="1:22" hidden="1">
      <c r="A1259" s="38" t="s">
        <v>3052</v>
      </c>
      <c r="B1259" s="38" t="s">
        <v>11</v>
      </c>
      <c r="C1259" s="38" t="s">
        <v>3088</v>
      </c>
      <c r="D1259" s="38" t="str">
        <f>Tabla20[[#This Row],[cedula]]&amp;Tabla20[[#This Row],[ctapresup]]</f>
        <v>001013799562.1.1.1.01</v>
      </c>
      <c r="E1259" s="38" t="s">
        <v>2016</v>
      </c>
      <c r="F1259" s="38" t="str">
        <f>_xlfn.XLOOKUP(Tabla20[[#This Row],[cedula]],TMODELO[Numero Documento],TMODELO[Empleado])</f>
        <v>AGUSTIN JOSE DULUC</v>
      </c>
      <c r="G1259" s="38" t="str">
        <f>_xlfn.XLOOKUP(Tabla20[[#This Row],[cedula]],TMODELO[Numero Documento],TMODELO[Cargo])</f>
        <v>GESTOR CULTURAL</v>
      </c>
      <c r="H1259" s="38" t="str">
        <f>_xlfn.XLOOKUP(Tabla20[[#This Row],[cedula]],TMODELO[Numero Documento],TMODELO[Lugar Funciones])</f>
        <v>DIRECCION DE PARTICIPACION POPULAR</v>
      </c>
      <c r="I1259" s="45" t="str">
        <f>_xlfn.XLOOKUP(Tabla20[[#This Row],[cedula]],TCARRERA[CEDULA],TCARRERA[CATEGORIA DEL SERVIDOR],"")</f>
        <v/>
      </c>
      <c r="J1259" s="45" t="str">
        <f>Tabla20[[#This Row],[TIPO]]</f>
        <v>FIJO</v>
      </c>
      <c r="K125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9" s="24" t="str">
        <f>IF(Tabla20[[#This Row],[CARRERA]]="CARRERA ADMINISTRATIVA",Tabla20[[#This Row],[CARRERA]],Tabla20[[#This Row],[STATUS]])</f>
        <v>FIJO</v>
      </c>
      <c r="M1259" s="35" t="str">
        <f>IF(Tabla20[[#This Row],[TIPO]]="Temporales",_xlfn.XLOOKUP(Tabla20[[#This Row],[NOMBRE Y APELLIDO]],TFECHAS[NOMBRE Y APELLIDO],TFECHAS[DESDE]),"")</f>
        <v/>
      </c>
      <c r="N1259" s="35" t="str">
        <f>IF(Tabla20[[#This Row],[TIPO]]="Temporales",_xlfn.XLOOKUP(Tabla20[[#This Row],[NOMBRE Y APELLIDO]],TFECHAS[NOMBRE Y APELLIDO],TFECHAS[HASTA]),"")</f>
        <v/>
      </c>
      <c r="O1259" s="39">
        <f>_xlfn.XLOOKUP(Tabla20[[#This Row],[COD]],TMES[COD],TMES[sbruto])</f>
        <v>26250</v>
      </c>
      <c r="P1259" s="44">
        <f>_xlfn.XLOOKUP(Tabla20[[#This Row],[COD]],TMES[COD],TMES[ISR])</f>
        <v>0</v>
      </c>
      <c r="Q1259" s="41">
        <f>_xlfn.XLOOKUP(Tabla20[[#This Row],[COD]],TMES[COD],TMES[SFS])</f>
        <v>798</v>
      </c>
      <c r="R1259" s="41">
        <f>_xlfn.XLOOKUP(Tabla20[[#This Row],[COD]],TMES[COD],TMES[AFP])</f>
        <v>753.38</v>
      </c>
      <c r="S1259" s="40">
        <f>Tabla20[[#This Row],[sbruto]]-SUM(Tabla20[[#This Row],[ISR]:[AFP]])-Tabla20[[#This Row],[sneto]]</f>
        <v>3535.59</v>
      </c>
      <c r="T1259" s="41">
        <f>_xlfn.XLOOKUP(Tabla20[[#This Row],[COD]],TMES[COD],TMES[sneto])</f>
        <v>21163.03</v>
      </c>
      <c r="U1259" s="28" t="str">
        <f>_xlfn.XLOOKUP(Tabla20[[#This Row],[cedula]],Tabla11[Numero Documento],Tabla11[GEN])</f>
        <v>M</v>
      </c>
      <c r="V1259" s="29" t="str">
        <f>_xlfn.XLOOKUP(Tabla20[[#This Row],[cedula]],TMODELO[Numero Documento],TMODELO[Lugar Funciones Codigo])</f>
        <v>01.83.04.00.02</v>
      </c>
    </row>
    <row r="1260" spans="1:22" hidden="1">
      <c r="A1260" s="38" t="s">
        <v>3052</v>
      </c>
      <c r="B1260" s="38" t="s">
        <v>11</v>
      </c>
      <c r="C1260" s="38" t="s">
        <v>3088</v>
      </c>
      <c r="D1260" s="38" t="str">
        <f>Tabla20[[#This Row],[cedula]]&amp;Tabla20[[#This Row],[ctapresup]]</f>
        <v>001095040842.1.1.1.01</v>
      </c>
      <c r="E1260" s="38" t="s">
        <v>2075</v>
      </c>
      <c r="F1260" s="38" t="str">
        <f>_xlfn.XLOOKUP(Tabla20[[#This Row],[cedula]],TMODELO[Numero Documento],TMODELO[Empleado])</f>
        <v>DONIS JOAQUIN TAVERAS MORALES</v>
      </c>
      <c r="G1260" s="38" t="str">
        <f>_xlfn.XLOOKUP(Tabla20[[#This Row],[cedula]],TMODELO[Numero Documento],TMODELO[Cargo])</f>
        <v>GESTOR CULTURAL</v>
      </c>
      <c r="H1260" s="38" t="str">
        <f>_xlfn.XLOOKUP(Tabla20[[#This Row],[cedula]],TMODELO[Numero Documento],TMODELO[Lugar Funciones])</f>
        <v>DIRECCION DE PARTICIPACION POPULAR</v>
      </c>
      <c r="I1260" s="45" t="str">
        <f>_xlfn.XLOOKUP(Tabla20[[#This Row],[cedula]],TCARRERA[CEDULA],TCARRERA[CATEGORIA DEL SERVIDOR],"")</f>
        <v/>
      </c>
      <c r="J1260" s="45" t="str">
        <f>Tabla20[[#This Row],[TIPO]]</f>
        <v>FIJO</v>
      </c>
      <c r="K12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60" s="24" t="str">
        <f>IF(Tabla20[[#This Row],[CARRERA]]="CARRERA ADMINISTRATIVA",Tabla20[[#This Row],[CARRERA]],Tabla20[[#This Row],[STATUS]])</f>
        <v>FIJO</v>
      </c>
      <c r="M1260" s="35" t="str">
        <f>IF(Tabla20[[#This Row],[TIPO]]="Temporales",_xlfn.XLOOKUP(Tabla20[[#This Row],[NOMBRE Y APELLIDO]],TFECHAS[NOMBRE Y APELLIDO],TFECHAS[DESDE]),"")</f>
        <v/>
      </c>
      <c r="N1260" s="35" t="str">
        <f>IF(Tabla20[[#This Row],[TIPO]]="Temporales",_xlfn.XLOOKUP(Tabla20[[#This Row],[NOMBRE Y APELLIDO]],TFECHAS[NOMBRE Y APELLIDO],TFECHAS[HASTA]),"")</f>
        <v/>
      </c>
      <c r="O1260" s="39">
        <f>_xlfn.XLOOKUP(Tabla20[[#This Row],[COD]],TMES[COD],TMES[sbruto])</f>
        <v>26250</v>
      </c>
      <c r="P1260" s="44">
        <f>_xlfn.XLOOKUP(Tabla20[[#This Row],[COD]],TMES[COD],TMES[ISR])</f>
        <v>0</v>
      </c>
      <c r="Q1260" s="41">
        <f>_xlfn.XLOOKUP(Tabla20[[#This Row],[COD]],TMES[COD],TMES[SFS])</f>
        <v>798</v>
      </c>
      <c r="R1260" s="41">
        <f>_xlfn.XLOOKUP(Tabla20[[#This Row],[COD]],TMES[COD],TMES[AFP])</f>
        <v>753.38</v>
      </c>
      <c r="S1260" s="40">
        <f>Tabla20[[#This Row],[sbruto]]-SUM(Tabla20[[#This Row],[ISR]:[AFP]])-Tabla20[[#This Row],[sneto]]</f>
        <v>25</v>
      </c>
      <c r="T1260" s="41">
        <f>_xlfn.XLOOKUP(Tabla20[[#This Row],[COD]],TMES[COD],TMES[sneto])</f>
        <v>24673.62</v>
      </c>
      <c r="U1260" s="28" t="str">
        <f>_xlfn.XLOOKUP(Tabla20[[#This Row],[cedula]],Tabla11[Numero Documento],Tabla11[GEN])</f>
        <v>M</v>
      </c>
      <c r="V1260" s="29" t="str">
        <f>_xlfn.XLOOKUP(Tabla20[[#This Row],[cedula]],TMODELO[Numero Documento],TMODELO[Lugar Funciones Codigo])</f>
        <v>01.83.04.00.02</v>
      </c>
    </row>
    <row r="1261" spans="1:22" hidden="1">
      <c r="A1261" s="38" t="s">
        <v>3052</v>
      </c>
      <c r="B1261" s="38" t="s">
        <v>11</v>
      </c>
      <c r="C1261" s="38" t="s">
        <v>3088</v>
      </c>
      <c r="D1261" s="38" t="str">
        <f>Tabla20[[#This Row],[cedula]]&amp;Tabla20[[#This Row],[ctapresup]]</f>
        <v>001057597572.1.1.1.01</v>
      </c>
      <c r="E1261" s="38" t="s">
        <v>2139</v>
      </c>
      <c r="F1261" s="38" t="str">
        <f>_xlfn.XLOOKUP(Tabla20[[#This Row],[cedula]],TMODELO[Numero Documento],TMODELO[Empleado])</f>
        <v>JOSE MIGUEL DOMINGUEZ ALONZO</v>
      </c>
      <c r="G1261" s="38" t="str">
        <f>_xlfn.XLOOKUP(Tabla20[[#This Row],[cedula]],TMODELO[Numero Documento],TMODELO[Cargo])</f>
        <v>GESTOR CULTURAL</v>
      </c>
      <c r="H1261" s="38" t="str">
        <f>_xlfn.XLOOKUP(Tabla20[[#This Row],[cedula]],TMODELO[Numero Documento],TMODELO[Lugar Funciones])</f>
        <v>DIRECCION DE PARTICIPACION POPULAR</v>
      </c>
      <c r="I1261" s="45" t="str">
        <f>_xlfn.XLOOKUP(Tabla20[[#This Row],[cedula]],TCARRERA[CEDULA],TCARRERA[CATEGORIA DEL SERVIDOR],"")</f>
        <v/>
      </c>
      <c r="J1261" s="45" t="str">
        <f>Tabla20[[#This Row],[TIPO]]</f>
        <v>FIJO</v>
      </c>
      <c r="K12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61" s="24" t="str">
        <f>IF(Tabla20[[#This Row],[CARRERA]]="CARRERA ADMINISTRATIVA",Tabla20[[#This Row],[CARRERA]],Tabla20[[#This Row],[STATUS]])</f>
        <v>FIJO</v>
      </c>
      <c r="M1261" s="34" t="str">
        <f>IF(Tabla20[[#This Row],[TIPO]]="Temporales",_xlfn.XLOOKUP(Tabla20[[#This Row],[NOMBRE Y APELLIDO]],TFECHAS[NOMBRE Y APELLIDO],TFECHAS[DESDE]),"")</f>
        <v/>
      </c>
      <c r="N1261" s="34" t="str">
        <f>IF(Tabla20[[#This Row],[TIPO]]="Temporales",_xlfn.XLOOKUP(Tabla20[[#This Row],[NOMBRE Y APELLIDO]],TFECHAS[NOMBRE Y APELLIDO],TFECHAS[HASTA]),"")</f>
        <v/>
      </c>
      <c r="O1261" s="39">
        <f>_xlfn.XLOOKUP(Tabla20[[#This Row],[COD]],TMES[COD],TMES[sbruto])</f>
        <v>26250</v>
      </c>
      <c r="P1261" s="41">
        <f>_xlfn.XLOOKUP(Tabla20[[#This Row],[COD]],TMES[COD],TMES[ISR])</f>
        <v>0</v>
      </c>
      <c r="Q1261" s="41">
        <f>_xlfn.XLOOKUP(Tabla20[[#This Row],[COD]],TMES[COD],TMES[SFS])</f>
        <v>798</v>
      </c>
      <c r="R1261" s="41">
        <f>_xlfn.XLOOKUP(Tabla20[[#This Row],[COD]],TMES[COD],TMES[AFP])</f>
        <v>753.38</v>
      </c>
      <c r="S1261" s="40">
        <f>Tabla20[[#This Row],[sbruto]]-SUM(Tabla20[[#This Row],[ISR]:[AFP]])-Tabla20[[#This Row],[sneto]]</f>
        <v>1208.5</v>
      </c>
      <c r="T1261" s="41">
        <f>_xlfn.XLOOKUP(Tabla20[[#This Row],[COD]],TMES[COD],TMES[sneto])</f>
        <v>23490.12</v>
      </c>
      <c r="U1261" s="28" t="str">
        <f>_xlfn.XLOOKUP(Tabla20[[#This Row],[cedula]],Tabla11[Numero Documento],Tabla11[GEN])</f>
        <v>M</v>
      </c>
      <c r="V1261" s="29" t="str">
        <f>_xlfn.XLOOKUP(Tabla20[[#This Row],[cedula]],TMODELO[Numero Documento],TMODELO[Lugar Funciones Codigo])</f>
        <v>01.83.04.00.02</v>
      </c>
    </row>
    <row r="1262" spans="1:22" hidden="1">
      <c r="A1262" s="38" t="s">
        <v>3052</v>
      </c>
      <c r="B1262" s="38" t="s">
        <v>11</v>
      </c>
      <c r="C1262" s="38" t="s">
        <v>3088</v>
      </c>
      <c r="D1262" s="38" t="str">
        <f>Tabla20[[#This Row],[cedula]]&amp;Tabla20[[#This Row],[ctapresup]]</f>
        <v>002002391012.1.1.1.01</v>
      </c>
      <c r="E1262" s="38" t="s">
        <v>1355</v>
      </c>
      <c r="F1262" s="38" t="str">
        <f>_xlfn.XLOOKUP(Tabla20[[#This Row],[cedula]],TMODELO[Numero Documento],TMODELO[Empleado])</f>
        <v>MARIA TERESA ALCANTARA RAMIREZ</v>
      </c>
      <c r="G1262" s="38" t="str">
        <f>_xlfn.XLOOKUP(Tabla20[[#This Row],[cedula]],TMODELO[Numero Documento],TMODELO[Cargo])</f>
        <v>GESTORA CULTURAL</v>
      </c>
      <c r="H1262" s="38" t="str">
        <f>_xlfn.XLOOKUP(Tabla20[[#This Row],[cedula]],TMODELO[Numero Documento],TMODELO[Lugar Funciones])</f>
        <v>DIRECCION DE PARTICIPACION POPULAR</v>
      </c>
      <c r="I1262" s="45" t="str">
        <f>_xlfn.XLOOKUP(Tabla20[[#This Row],[cedula]],TCARRERA[CEDULA],TCARRERA[CATEGORIA DEL SERVIDOR],"")</f>
        <v>CARRERA ADMINISTRATIVA</v>
      </c>
      <c r="J1262" s="45" t="str">
        <f>Tabla20[[#This Row],[TIPO]]</f>
        <v>FIJO</v>
      </c>
      <c r="K126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62" s="24" t="str">
        <f>IF(Tabla20[[#This Row],[CARRERA]]="CARRERA ADMINISTRATIVA",Tabla20[[#This Row],[CARRERA]],Tabla20[[#This Row],[STATUS]])</f>
        <v>CARRERA ADMINISTRATIVA</v>
      </c>
      <c r="M1262" s="35" t="str">
        <f>IF(Tabla20[[#This Row],[TIPO]]="Temporales",_xlfn.XLOOKUP(Tabla20[[#This Row],[NOMBRE Y APELLIDO]],TFECHAS[NOMBRE Y APELLIDO],TFECHAS[DESDE]),"")</f>
        <v/>
      </c>
      <c r="N1262" s="35" t="str">
        <f>IF(Tabla20[[#This Row],[TIPO]]="Temporales",_xlfn.XLOOKUP(Tabla20[[#This Row],[NOMBRE Y APELLIDO]],TFECHAS[NOMBRE Y APELLIDO],TFECHAS[HASTA]),"")</f>
        <v/>
      </c>
      <c r="O1262" s="39">
        <f>_xlfn.XLOOKUP(Tabla20[[#This Row],[COD]],TMES[COD],TMES[sbruto])</f>
        <v>11258.5</v>
      </c>
      <c r="P1262" s="44">
        <f>_xlfn.XLOOKUP(Tabla20[[#This Row],[COD]],TMES[COD],TMES[ISR])</f>
        <v>0</v>
      </c>
      <c r="Q1262" s="41">
        <f>_xlfn.XLOOKUP(Tabla20[[#This Row],[COD]],TMES[COD],TMES[SFS])</f>
        <v>342.26</v>
      </c>
      <c r="R1262" s="41">
        <f>_xlfn.XLOOKUP(Tabla20[[#This Row],[COD]],TMES[COD],TMES[AFP])</f>
        <v>323.12</v>
      </c>
      <c r="S1262" s="40">
        <f>Tabla20[[#This Row],[sbruto]]-SUM(Tabla20[[#This Row],[ISR]:[AFP]])-Tabla20[[#This Row],[sneto]]</f>
        <v>375</v>
      </c>
      <c r="T1262" s="41">
        <f>_xlfn.XLOOKUP(Tabla20[[#This Row],[COD]],TMES[COD],TMES[sneto])</f>
        <v>10218.120000000001</v>
      </c>
      <c r="U1262" s="28" t="str">
        <f>_xlfn.XLOOKUP(Tabla20[[#This Row],[cedula]],Tabla11[Numero Documento],Tabla11[GEN])</f>
        <v>F</v>
      </c>
      <c r="V1262" s="29" t="str">
        <f>_xlfn.XLOOKUP(Tabla20[[#This Row],[cedula]],TMODELO[Numero Documento],TMODELO[Lugar Funciones Codigo])</f>
        <v>01.83.04.00.02</v>
      </c>
    </row>
    <row r="1263" spans="1:22" hidden="1">
      <c r="A1263" s="38" t="s">
        <v>3054</v>
      </c>
      <c r="B1263" s="38" t="s">
        <v>3049</v>
      </c>
      <c r="C1263" s="38" t="s">
        <v>3088</v>
      </c>
      <c r="D1263" s="38" t="str">
        <f>Tabla20[[#This Row],[cedula]]&amp;Tabla20[[#This Row],[ctapresup]]</f>
        <v>001035498122.1.1.3.01</v>
      </c>
      <c r="E1263" s="38" t="s">
        <v>2900</v>
      </c>
      <c r="F1263" s="38" t="str">
        <f>_xlfn.XLOOKUP(Tabla20[[#This Row],[cedula]],TMODELO[Numero Documento],TMODELO[Empleado])</f>
        <v>BERNARDINA SANTANA</v>
      </c>
      <c r="G1263" s="38" t="str">
        <f>_xlfn.XLOOKUP(Tabla20[[#This Row],[cedula]],TMODELO[Numero Documento],TMODELO[Cargo])</f>
        <v>SECRETARIA AUXILIAR</v>
      </c>
      <c r="H1263" s="38" t="str">
        <f>_xlfn.XLOOKUP(Tabla20[[#This Row],[cedula]],TMODELO[Numero Documento],TMODELO[Lugar Funciones])</f>
        <v>DIRECCION DE PARTICIPACION POPULAR</v>
      </c>
      <c r="I1263" s="45" t="str">
        <f>_xlfn.XLOOKUP(Tabla20[[#This Row],[cedula]],TCARRERA[CEDULA],TCARRERA[CATEGORIA DEL SERVIDOR],"")</f>
        <v/>
      </c>
      <c r="J1263" s="45" t="str">
        <f>Tabla20[[#This Row],[TIPO]]</f>
        <v>TRAMITE DE PENSION</v>
      </c>
      <c r="K126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1263" s="24" t="str">
        <f>IF(Tabla20[[#This Row],[CARRERA]]="CARRERA ADMINISTRATIVA",Tabla20[[#This Row],[CARRERA]],Tabla20[[#This Row],[STATUS]])</f>
        <v>TRAMITE DE PENSION</v>
      </c>
      <c r="M1263" s="35" t="str">
        <f>IF(Tabla20[[#This Row],[TIPO]]="Temporales",_xlfn.XLOOKUP(Tabla20[[#This Row],[NOMBRE Y APELLIDO]],TFECHAS[NOMBRE Y APELLIDO],TFECHAS[DESDE]),"")</f>
        <v/>
      </c>
      <c r="N1263" s="35" t="str">
        <f>IF(Tabla20[[#This Row],[TIPO]]="Temporales",_xlfn.XLOOKUP(Tabla20[[#This Row],[NOMBRE Y APELLIDO]],TFECHAS[NOMBRE Y APELLIDO],TFECHAS[HASTA]),"")</f>
        <v/>
      </c>
      <c r="O1263" s="39">
        <f>_xlfn.XLOOKUP(Tabla20[[#This Row],[COD]],TMES[COD],TMES[sbruto])</f>
        <v>10000</v>
      </c>
      <c r="P1263" s="44">
        <f>_xlfn.XLOOKUP(Tabla20[[#This Row],[COD]],TMES[COD],TMES[ISR])</f>
        <v>0</v>
      </c>
      <c r="Q1263" s="41">
        <f>_xlfn.XLOOKUP(Tabla20[[#This Row],[COD]],TMES[COD],TMES[SFS])</f>
        <v>304</v>
      </c>
      <c r="R1263" s="41">
        <f>_xlfn.XLOOKUP(Tabla20[[#This Row],[COD]],TMES[COD],TMES[AFP])</f>
        <v>287</v>
      </c>
      <c r="S1263" s="40">
        <f>Tabla20[[#This Row],[sbruto]]-SUM(Tabla20[[#This Row],[ISR]:[AFP]])-Tabla20[[#This Row],[sneto]]</f>
        <v>1587.4499999999998</v>
      </c>
      <c r="T1263" s="41">
        <f>_xlfn.XLOOKUP(Tabla20[[#This Row],[COD]],TMES[COD],TMES[sneto])</f>
        <v>7821.55</v>
      </c>
      <c r="U1263" s="28" t="str">
        <f>_xlfn.XLOOKUP(Tabla20[[#This Row],[cedula]],Tabla11[Numero Documento],Tabla11[GEN])</f>
        <v>F</v>
      </c>
      <c r="V1263" s="29" t="str">
        <f>_xlfn.XLOOKUP(Tabla20[[#This Row],[cedula]],TMODELO[Numero Documento],TMODELO[Lugar Funciones Codigo])</f>
        <v>01.83.04.00.02</v>
      </c>
    </row>
    <row r="1264" spans="1:22" hidden="1">
      <c r="A1264" s="38" t="s">
        <v>3052</v>
      </c>
      <c r="B1264" s="38" t="s">
        <v>11</v>
      </c>
      <c r="C1264" s="38" t="s">
        <v>3088</v>
      </c>
      <c r="D1264" s="38" t="str">
        <f>Tabla20[[#This Row],[cedula]]&amp;Tabla20[[#This Row],[ctapresup]]</f>
        <v>001106603052.1.1.1.01</v>
      </c>
      <c r="E1264" s="38" t="s">
        <v>2148</v>
      </c>
      <c r="F1264" s="38" t="str">
        <f>_xlfn.XLOOKUP(Tabla20[[#This Row],[cedula]],TMODELO[Numero Documento],TMODELO[Empleado])</f>
        <v>JUAN SILVIO MARTINEZ AMPARO</v>
      </c>
      <c r="G1264" s="38" t="str">
        <f>_xlfn.XLOOKUP(Tabla20[[#This Row],[cedula]],TMODELO[Numero Documento],TMODELO[Cargo])</f>
        <v>ASESOR</v>
      </c>
      <c r="H1264" s="38" t="str">
        <f>_xlfn.XLOOKUP(Tabla20[[#This Row],[cedula]],TMODELO[Numero Documento],TMODELO[Lugar Funciones])</f>
        <v>DEPARTAMENTO DE CARNAVAL</v>
      </c>
      <c r="I1264" s="45" t="str">
        <f>_xlfn.XLOOKUP(Tabla20[[#This Row],[cedula]],TCARRERA[CEDULA],TCARRERA[CATEGORIA DEL SERVIDOR],"")</f>
        <v/>
      </c>
      <c r="J1264" s="45" t="str">
        <f>Tabla20[[#This Row],[TIPO]]</f>
        <v>FIJO</v>
      </c>
      <c r="K12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264" s="24" t="str">
        <f>IF(Tabla20[[#This Row],[CARRERA]]="CARRERA ADMINISTRATIVA",Tabla20[[#This Row],[CARRERA]],Tabla20[[#This Row],[STATUS]])</f>
        <v>EMPLEADO DE CONFIANZA</v>
      </c>
      <c r="M1264" s="34" t="str">
        <f>IF(Tabla20[[#This Row],[TIPO]]="Temporales",_xlfn.XLOOKUP(Tabla20[[#This Row],[NOMBRE Y APELLIDO]],TFECHAS[NOMBRE Y APELLIDO],TFECHAS[DESDE]),"")</f>
        <v/>
      </c>
      <c r="N1264" s="34" t="str">
        <f>IF(Tabla20[[#This Row],[TIPO]]="Temporales",_xlfn.XLOOKUP(Tabla20[[#This Row],[NOMBRE Y APELLIDO]],TFECHAS[NOMBRE Y APELLIDO],TFECHAS[HASTA]),"")</f>
        <v/>
      </c>
      <c r="O1264" s="39">
        <f>_xlfn.XLOOKUP(Tabla20[[#This Row],[COD]],TMES[COD],TMES[sbruto])</f>
        <v>100000</v>
      </c>
      <c r="P1264" s="41">
        <f>_xlfn.XLOOKUP(Tabla20[[#This Row],[COD]],TMES[COD],TMES[ISR])</f>
        <v>12105.37</v>
      </c>
      <c r="Q1264" s="41">
        <f>_xlfn.XLOOKUP(Tabla20[[#This Row],[COD]],TMES[COD],TMES[SFS])</f>
        <v>3040</v>
      </c>
      <c r="R1264" s="41">
        <f>_xlfn.XLOOKUP(Tabla20[[#This Row],[COD]],TMES[COD],TMES[AFP])</f>
        <v>2870</v>
      </c>
      <c r="S1264" s="40">
        <f>Tabla20[[#This Row],[sbruto]]-SUM(Tabla20[[#This Row],[ISR]:[AFP]])-Tabla20[[#This Row],[sneto]]</f>
        <v>25</v>
      </c>
      <c r="T1264" s="41">
        <f>_xlfn.XLOOKUP(Tabla20[[#This Row],[COD]],TMES[COD],TMES[sneto])</f>
        <v>81959.63</v>
      </c>
      <c r="U1264" s="28" t="str">
        <f>_xlfn.XLOOKUP(Tabla20[[#This Row],[cedula]],Tabla11[Numero Documento],Tabla11[GEN])</f>
        <v>M</v>
      </c>
      <c r="V1264" s="29" t="str">
        <f>_xlfn.XLOOKUP(Tabla20[[#This Row],[cedula]],TMODELO[Numero Documento],TMODELO[Lugar Funciones Codigo])</f>
        <v>01.83.04.00.02.01</v>
      </c>
    </row>
    <row r="1265" spans="1:22" hidden="1">
      <c r="A1265" s="38" t="s">
        <v>3052</v>
      </c>
      <c r="B1265" s="38" t="s">
        <v>11</v>
      </c>
      <c r="C1265" s="38" t="s">
        <v>3088</v>
      </c>
      <c r="D1265" s="38" t="str">
        <f>Tabla20[[#This Row],[cedula]]&amp;Tabla20[[#This Row],[ctapresup]]</f>
        <v>001135334002.1.1.1.01</v>
      </c>
      <c r="E1265" s="38" t="s">
        <v>2260</v>
      </c>
      <c r="F1265" s="38" t="str">
        <f>_xlfn.XLOOKUP(Tabla20[[#This Row],[cedula]],TMODELO[Numero Documento],TMODELO[Empleado])</f>
        <v>SUHAIL SAGRARIO PEÑA MEDINA</v>
      </c>
      <c r="G1265" s="38" t="str">
        <f>_xlfn.XLOOKUP(Tabla20[[#This Row],[cedula]],TMODELO[Numero Documento],TMODELO[Cargo])</f>
        <v>SECRETARIA</v>
      </c>
      <c r="H1265" s="38" t="str">
        <f>_xlfn.XLOOKUP(Tabla20[[#This Row],[cedula]],TMODELO[Numero Documento],TMODELO[Lugar Funciones])</f>
        <v>DEPARTAMENTO DE CARNAVAL</v>
      </c>
      <c r="I1265" s="45" t="str">
        <f>_xlfn.XLOOKUP(Tabla20[[#This Row],[cedula]],TCARRERA[CEDULA],TCARRERA[CATEGORIA DEL SERVIDOR],"")</f>
        <v/>
      </c>
      <c r="J1265" s="45" t="str">
        <f>Tabla20[[#This Row],[TIPO]]</f>
        <v>FIJO</v>
      </c>
      <c r="K126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65" s="24" t="str">
        <f>IF(Tabla20[[#This Row],[CARRERA]]="CARRERA ADMINISTRATIVA",Tabla20[[#This Row],[CARRERA]],Tabla20[[#This Row],[STATUS]])</f>
        <v>ESTATUTO SIMPLIFICADO</v>
      </c>
      <c r="M1265" s="35" t="str">
        <f>IF(Tabla20[[#This Row],[TIPO]]="Temporales",_xlfn.XLOOKUP(Tabla20[[#This Row],[NOMBRE Y APELLIDO]],TFECHAS[NOMBRE Y APELLIDO],TFECHAS[DESDE]),"")</f>
        <v/>
      </c>
      <c r="N1265" s="35" t="str">
        <f>IF(Tabla20[[#This Row],[TIPO]]="Temporales",_xlfn.XLOOKUP(Tabla20[[#This Row],[NOMBRE Y APELLIDO]],TFECHAS[NOMBRE Y APELLIDO],TFECHAS[HASTA]),"")</f>
        <v/>
      </c>
      <c r="O1265" s="39">
        <f>_xlfn.XLOOKUP(Tabla20[[#This Row],[COD]],TMES[COD],TMES[sbruto])</f>
        <v>26250</v>
      </c>
      <c r="P1265" s="44">
        <f>_xlfn.XLOOKUP(Tabla20[[#This Row],[COD]],TMES[COD],TMES[ISR])</f>
        <v>0</v>
      </c>
      <c r="Q1265" s="41">
        <f>_xlfn.XLOOKUP(Tabla20[[#This Row],[COD]],TMES[COD],TMES[SFS])</f>
        <v>798</v>
      </c>
      <c r="R1265" s="41">
        <f>_xlfn.XLOOKUP(Tabla20[[#This Row],[COD]],TMES[COD],TMES[AFP])</f>
        <v>753.38</v>
      </c>
      <c r="S1265" s="40">
        <f>Tabla20[[#This Row],[sbruto]]-SUM(Tabla20[[#This Row],[ISR]:[AFP]])-Tabla20[[#This Row],[sneto]]</f>
        <v>15621.779999999999</v>
      </c>
      <c r="T1265" s="41">
        <f>_xlfn.XLOOKUP(Tabla20[[#This Row],[COD]],TMES[COD],TMES[sneto])</f>
        <v>9076.84</v>
      </c>
      <c r="U1265" s="28" t="str">
        <f>_xlfn.XLOOKUP(Tabla20[[#This Row],[cedula]],Tabla11[Numero Documento],Tabla11[GEN])</f>
        <v>F</v>
      </c>
      <c r="V1265" s="29" t="str">
        <f>_xlfn.XLOOKUP(Tabla20[[#This Row],[cedula]],TMODELO[Numero Documento],TMODELO[Lugar Funciones Codigo])</f>
        <v>01.83.04.00.02.01</v>
      </c>
    </row>
    <row r="1266" spans="1:22" hidden="1">
      <c r="A1266" s="38" t="s">
        <v>3052</v>
      </c>
      <c r="B1266" s="38" t="s">
        <v>11</v>
      </c>
      <c r="C1266" s="38" t="s">
        <v>3088</v>
      </c>
      <c r="D1266" s="38" t="str">
        <f>Tabla20[[#This Row],[cedula]]&amp;Tabla20[[#This Row],[ctapresup]]</f>
        <v>001043285472.1.1.1.01</v>
      </c>
      <c r="E1266" s="38" t="s">
        <v>2203</v>
      </c>
      <c r="F1266" s="38" t="str">
        <f>_xlfn.XLOOKUP(Tabla20[[#This Row],[cedula]],TMODELO[Numero Documento],TMODELO[Empleado])</f>
        <v>NORBERTO TEJADA</v>
      </c>
      <c r="G1266" s="38" t="str">
        <f>_xlfn.XLOOKUP(Tabla20[[#This Row],[cedula]],TMODELO[Numero Documento],TMODELO[Cargo])</f>
        <v>VIGILANTE</v>
      </c>
      <c r="H1266" s="38" t="str">
        <f>_xlfn.XLOOKUP(Tabla20[[#This Row],[cedula]],TMODELO[Numero Documento],TMODELO[Lugar Funciones])</f>
        <v>DEPARTAMENTO DE CARNAVAL</v>
      </c>
      <c r="I1266" s="45" t="str">
        <f>_xlfn.XLOOKUP(Tabla20[[#This Row],[cedula]],TCARRERA[CEDULA],TCARRERA[CATEGORIA DEL SERVIDOR],"")</f>
        <v/>
      </c>
      <c r="J1266" s="45" t="str">
        <f>Tabla20[[#This Row],[TIPO]]</f>
        <v>FIJO</v>
      </c>
      <c r="K126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66" s="24" t="str">
        <f>IF(Tabla20[[#This Row],[CARRERA]]="CARRERA ADMINISTRATIVA",Tabla20[[#This Row],[CARRERA]],Tabla20[[#This Row],[STATUS]])</f>
        <v>ESTATUTO SIMPLIFICADO</v>
      </c>
      <c r="M1266" s="35" t="str">
        <f>IF(Tabla20[[#This Row],[TIPO]]="Temporales",_xlfn.XLOOKUP(Tabla20[[#This Row],[NOMBRE Y APELLIDO]],TFECHAS[NOMBRE Y APELLIDO],TFECHAS[DESDE]),"")</f>
        <v/>
      </c>
      <c r="N1266" s="35" t="str">
        <f>IF(Tabla20[[#This Row],[TIPO]]="Temporales",_xlfn.XLOOKUP(Tabla20[[#This Row],[NOMBRE Y APELLIDO]],TFECHAS[NOMBRE Y APELLIDO],TFECHAS[HASTA]),"")</f>
        <v/>
      </c>
      <c r="O1266" s="39">
        <f>_xlfn.XLOOKUP(Tabla20[[#This Row],[COD]],TMES[COD],TMES[sbruto])</f>
        <v>22000</v>
      </c>
      <c r="P1266" s="44">
        <f>_xlfn.XLOOKUP(Tabla20[[#This Row],[COD]],TMES[COD],TMES[ISR])</f>
        <v>0</v>
      </c>
      <c r="Q1266" s="41">
        <f>_xlfn.XLOOKUP(Tabla20[[#This Row],[COD]],TMES[COD],TMES[SFS])</f>
        <v>668.8</v>
      </c>
      <c r="R1266" s="41">
        <f>_xlfn.XLOOKUP(Tabla20[[#This Row],[COD]],TMES[COD],TMES[AFP])</f>
        <v>631.4</v>
      </c>
      <c r="S1266" s="40">
        <f>Tabla20[[#This Row],[sbruto]]-SUM(Tabla20[[#This Row],[ISR]:[AFP]])-Tabla20[[#This Row],[sneto]]</f>
        <v>7484.5</v>
      </c>
      <c r="T1266" s="41">
        <f>_xlfn.XLOOKUP(Tabla20[[#This Row],[COD]],TMES[COD],TMES[sneto])</f>
        <v>13215.3</v>
      </c>
      <c r="U1266" s="28" t="str">
        <f>_xlfn.XLOOKUP(Tabla20[[#This Row],[cedula]],Tabla11[Numero Documento],Tabla11[GEN])</f>
        <v>M</v>
      </c>
      <c r="V1266" s="29" t="str">
        <f>_xlfn.XLOOKUP(Tabla20[[#This Row],[cedula]],TMODELO[Numero Documento],TMODELO[Lugar Funciones Codigo])</f>
        <v>01.83.04.00.02.01</v>
      </c>
    </row>
    <row r="1267" spans="1:22" hidden="1">
      <c r="A1267" s="38" t="s">
        <v>3052</v>
      </c>
      <c r="B1267" s="38" t="s">
        <v>11</v>
      </c>
      <c r="C1267" s="38" t="s">
        <v>3088</v>
      </c>
      <c r="D1267" s="38" t="str">
        <f>Tabla20[[#This Row],[cedula]]&amp;Tabla20[[#This Row],[ctapresup]]</f>
        <v>001090313772.1.1.1.01</v>
      </c>
      <c r="E1267" s="38" t="s">
        <v>2188</v>
      </c>
      <c r="F1267" s="38" t="str">
        <f>_xlfn.XLOOKUP(Tabla20[[#This Row],[cedula]],TMODELO[Numero Documento],TMODELO[Empleado])</f>
        <v>MARYS GALVAN DE LOS SANTOS</v>
      </c>
      <c r="G1267" s="38" t="str">
        <f>_xlfn.XLOOKUP(Tabla20[[#This Row],[cedula]],TMODELO[Numero Documento],TMODELO[Cargo])</f>
        <v>CONSERJE</v>
      </c>
      <c r="H1267" s="38" t="str">
        <f>_xlfn.XLOOKUP(Tabla20[[#This Row],[cedula]],TMODELO[Numero Documento],TMODELO[Lugar Funciones])</f>
        <v>DEPARTAMENTO DE CARNAVAL</v>
      </c>
      <c r="I1267" s="45" t="str">
        <f>_xlfn.XLOOKUP(Tabla20[[#This Row],[cedula]],TCARRERA[CEDULA],TCARRERA[CATEGORIA DEL SERVIDOR],"")</f>
        <v/>
      </c>
      <c r="J1267" s="45" t="str">
        <f>Tabla20[[#This Row],[TIPO]]</f>
        <v>FIJO</v>
      </c>
      <c r="K126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67" s="24" t="str">
        <f>IF(Tabla20[[#This Row],[CARRERA]]="CARRERA ADMINISTRATIVA",Tabla20[[#This Row],[CARRERA]],Tabla20[[#This Row],[STATUS]])</f>
        <v>ESTATUTO SIMPLIFICADO</v>
      </c>
      <c r="M1267" s="35" t="str">
        <f>IF(Tabla20[[#This Row],[TIPO]]="Temporales",_xlfn.XLOOKUP(Tabla20[[#This Row],[NOMBRE Y APELLIDO]],TFECHAS[NOMBRE Y APELLIDO],TFECHAS[DESDE]),"")</f>
        <v/>
      </c>
      <c r="N1267" s="35" t="str">
        <f>IF(Tabla20[[#This Row],[TIPO]]="Temporales",_xlfn.XLOOKUP(Tabla20[[#This Row],[NOMBRE Y APELLIDO]],TFECHAS[NOMBRE Y APELLIDO],TFECHAS[HASTA]),"")</f>
        <v/>
      </c>
      <c r="O1267" s="39">
        <f>_xlfn.XLOOKUP(Tabla20[[#This Row],[COD]],TMES[COD],TMES[sbruto])</f>
        <v>20000</v>
      </c>
      <c r="P1267" s="44">
        <f>_xlfn.XLOOKUP(Tabla20[[#This Row],[COD]],TMES[COD],TMES[ISR])</f>
        <v>0</v>
      </c>
      <c r="Q1267" s="41">
        <f>_xlfn.XLOOKUP(Tabla20[[#This Row],[COD]],TMES[COD],TMES[SFS])</f>
        <v>608</v>
      </c>
      <c r="R1267" s="41">
        <f>_xlfn.XLOOKUP(Tabla20[[#This Row],[COD]],TMES[COD],TMES[AFP])</f>
        <v>574</v>
      </c>
      <c r="S1267" s="40">
        <f>Tabla20[[#This Row],[sbruto]]-SUM(Tabla20[[#This Row],[ISR]:[AFP]])-Tabla20[[#This Row],[sneto]]</f>
        <v>5948.8799999999992</v>
      </c>
      <c r="T1267" s="41">
        <f>_xlfn.XLOOKUP(Tabla20[[#This Row],[COD]],TMES[COD],TMES[sneto])</f>
        <v>12869.12</v>
      </c>
      <c r="U1267" s="28" t="str">
        <f>_xlfn.XLOOKUP(Tabla20[[#This Row],[cedula]],Tabla11[Numero Documento],Tabla11[GEN])</f>
        <v>F</v>
      </c>
      <c r="V1267" s="29" t="str">
        <f>_xlfn.XLOOKUP(Tabla20[[#This Row],[cedula]],TMODELO[Numero Documento],TMODELO[Lugar Funciones Codigo])</f>
        <v>01.83.04.00.02.01</v>
      </c>
    </row>
    <row r="1268" spans="1:22" hidden="1">
      <c r="A1268" s="38" t="s">
        <v>3052</v>
      </c>
      <c r="B1268" s="38" t="s">
        <v>11</v>
      </c>
      <c r="C1268" s="38" t="s">
        <v>3088</v>
      </c>
      <c r="D1268" s="38" t="str">
        <f>Tabla20[[#This Row],[cedula]]&amp;Tabla20[[#This Row],[ctapresup]]</f>
        <v>001004119252.1.1.1.01</v>
      </c>
      <c r="E1268" s="38" t="s">
        <v>2021</v>
      </c>
      <c r="F1268" s="38" t="str">
        <f>_xlfn.XLOOKUP(Tabla20[[#This Row],[cedula]],TMODELO[Numero Documento],TMODELO[Empleado])</f>
        <v>ALBERTO DE JESUS FERNANDEZ ALFONSECA</v>
      </c>
      <c r="G1268" s="38" t="str">
        <f>_xlfn.XLOOKUP(Tabla20[[#This Row],[cedula]],TMODELO[Numero Documento],TMODELO[Cargo])</f>
        <v>AUXILIAR DE GESTION CULT.</v>
      </c>
      <c r="H1268" s="38" t="str">
        <f>_xlfn.XLOOKUP(Tabla20[[#This Row],[cedula]],TMODELO[Numero Documento],TMODELO[Lugar Funciones])</f>
        <v>DEPARTAMENTO DE CARNAVAL</v>
      </c>
      <c r="I1268" s="45" t="str">
        <f>_xlfn.XLOOKUP(Tabla20[[#This Row],[cedula]],TCARRERA[CEDULA],TCARRERA[CATEGORIA DEL SERVIDOR],"")</f>
        <v/>
      </c>
      <c r="J1268" s="45" t="str">
        <f>Tabla20[[#This Row],[TIPO]]</f>
        <v>FIJO</v>
      </c>
      <c r="K126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68" s="24" t="str">
        <f>IF(Tabla20[[#This Row],[CARRERA]]="CARRERA ADMINISTRATIVA",Tabla20[[#This Row],[CARRERA]],Tabla20[[#This Row],[STATUS]])</f>
        <v>FIJO</v>
      </c>
      <c r="M1268" s="35" t="str">
        <f>IF(Tabla20[[#This Row],[TIPO]]="Temporales",_xlfn.XLOOKUP(Tabla20[[#This Row],[NOMBRE Y APELLIDO]],TFECHAS[NOMBRE Y APELLIDO],TFECHAS[DESDE]),"")</f>
        <v/>
      </c>
      <c r="N1268" s="35" t="str">
        <f>IF(Tabla20[[#This Row],[TIPO]]="Temporales",_xlfn.XLOOKUP(Tabla20[[#This Row],[NOMBRE Y APELLIDO]],TFECHAS[NOMBRE Y APELLIDO],TFECHAS[HASTA]),"")</f>
        <v/>
      </c>
      <c r="O1268" s="39">
        <f>_xlfn.XLOOKUP(Tabla20[[#This Row],[COD]],TMES[COD],TMES[sbruto])</f>
        <v>16500</v>
      </c>
      <c r="P1268" s="44">
        <f>_xlfn.XLOOKUP(Tabla20[[#This Row],[COD]],TMES[COD],TMES[ISR])</f>
        <v>0</v>
      </c>
      <c r="Q1268" s="44">
        <f>_xlfn.XLOOKUP(Tabla20[[#This Row],[COD]],TMES[COD],TMES[SFS])</f>
        <v>501.6</v>
      </c>
      <c r="R1268" s="44">
        <f>_xlfn.XLOOKUP(Tabla20[[#This Row],[COD]],TMES[COD],TMES[AFP])</f>
        <v>473.55</v>
      </c>
      <c r="S1268" s="40">
        <f>Tabla20[[#This Row],[sbruto]]-SUM(Tabla20[[#This Row],[ISR]:[AFP]])-Tabla20[[#This Row],[sneto]]</f>
        <v>3784.2000000000007</v>
      </c>
      <c r="T1268" s="44">
        <f>_xlfn.XLOOKUP(Tabla20[[#This Row],[COD]],TMES[COD],TMES[sneto])</f>
        <v>11740.65</v>
      </c>
      <c r="U1268" s="28" t="str">
        <f>_xlfn.XLOOKUP(Tabla20[[#This Row],[cedula]],Tabla11[Numero Documento],Tabla11[GEN])</f>
        <v>M</v>
      </c>
      <c r="V1268" s="29" t="str">
        <f>_xlfn.XLOOKUP(Tabla20[[#This Row],[cedula]],TMODELO[Numero Documento],TMODELO[Lugar Funciones Codigo])</f>
        <v>01.83.04.00.02.01</v>
      </c>
    </row>
    <row r="1269" spans="1:22">
      <c r="A1269" s="38" t="s">
        <v>3051</v>
      </c>
      <c r="B1269" s="38" t="s">
        <v>4793</v>
      </c>
      <c r="C1269" s="38" t="s">
        <v>3088</v>
      </c>
      <c r="D1269" s="38" t="str">
        <f>Tabla20[[#This Row],[cedula]]&amp;Tabla20[[#This Row],[ctapresup]]</f>
        <v>001177408942.1.1.2.08</v>
      </c>
      <c r="E1269" s="38" t="s">
        <v>2875</v>
      </c>
      <c r="F1269" s="38" t="str">
        <f>_xlfn.XLOOKUP(Tabla20[[#This Row],[cedula]],TMODELO[Numero Documento],TMODELO[Empleado])</f>
        <v>SAMANTA DESSIREE OLIVERO PACHECO</v>
      </c>
      <c r="G1269" s="38" t="str">
        <f>_xlfn.XLOOKUP(Tabla20[[#This Row],[cedula]],TMODELO[Numero Documento],TMODELO[Cargo])</f>
        <v>ENCARGADO (A)</v>
      </c>
      <c r="H1269" s="38" t="str">
        <f>_xlfn.XLOOKUP(Tabla20[[#This Row],[cedula]],TMODELO[Numero Documento],TMODELO[Lugar Funciones])</f>
        <v>DEPARTAMENTO DE CARNAVAL</v>
      </c>
      <c r="I1269" s="45" t="str">
        <f>_xlfn.XLOOKUP(Tabla20[[#This Row],[cedula]],TCARRERA[CEDULA],TCARRERA[CATEGORIA DEL SERVIDOR],"")</f>
        <v/>
      </c>
      <c r="J1269" s="45" t="str">
        <f>Tabla20[[#This Row],[TIPO]]</f>
        <v>TEMPORALES</v>
      </c>
      <c r="K126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69" s="24" t="str">
        <f>IF(Tabla20[[#This Row],[CARRERA]]="CARRERA ADMINISTRATIVA",Tabla20[[#This Row],[CARRERA]],Tabla20[[#This Row],[STATUS]])</f>
        <v>TEMPORALES</v>
      </c>
      <c r="M1269" s="35">
        <f>IF(Tabla20[[#This Row],[TIPO]]="Temporales",_xlfn.XLOOKUP(Tabla20[[#This Row],[NOMBRE Y APELLIDO]],TFECHAS[NOMBRE Y APELLIDO],TFECHAS[DESDE]),"")</f>
        <v>44743</v>
      </c>
      <c r="N1269" s="35">
        <f>IF(Tabla20[[#This Row],[TIPO]]="Temporales",_xlfn.XLOOKUP(Tabla20[[#This Row],[NOMBRE Y APELLIDO]],TFECHAS[NOMBRE Y APELLIDO],TFECHAS[HASTA]),"")</f>
        <v>44927</v>
      </c>
      <c r="O1269" s="39">
        <f>_xlfn.XLOOKUP(Tabla20[[#This Row],[COD]],TMES[COD],TMES[sbruto])</f>
        <v>115000</v>
      </c>
      <c r="P1269" s="42">
        <f>_xlfn.XLOOKUP(Tabla20[[#This Row],[COD]],TMES[COD],TMES[ISR])</f>
        <v>15633.74</v>
      </c>
      <c r="Q1269" s="41">
        <f>_xlfn.XLOOKUP(Tabla20[[#This Row],[COD]],TMES[COD],TMES[SFS])</f>
        <v>3496</v>
      </c>
      <c r="R1269" s="41">
        <f>_xlfn.XLOOKUP(Tabla20[[#This Row],[COD]],TMES[COD],TMES[AFP])</f>
        <v>3300.5</v>
      </c>
      <c r="S1269" s="40">
        <f>Tabla20[[#This Row],[sbruto]]-SUM(Tabla20[[#This Row],[ISR]:[AFP]])-Tabla20[[#This Row],[sneto]]</f>
        <v>25.000000000014552</v>
      </c>
      <c r="T1269" s="41">
        <f>_xlfn.XLOOKUP(Tabla20[[#This Row],[COD]],TMES[COD],TMES[sneto])</f>
        <v>92544.76</v>
      </c>
      <c r="U1269" s="28" t="str">
        <f>_xlfn.XLOOKUP(Tabla20[[#This Row],[cedula]],Tabla11[Numero Documento],Tabla11[GEN])</f>
        <v>F</v>
      </c>
      <c r="V1269" s="29" t="str">
        <f>_xlfn.XLOOKUP(Tabla20[[#This Row],[cedula]],TMODELO[Numero Documento],TMODELO[Lugar Funciones Codigo])</f>
        <v>01.83.04.00.02.01</v>
      </c>
    </row>
    <row r="1270" spans="1:22" hidden="1">
      <c r="A1270" s="38" t="s">
        <v>3052</v>
      </c>
      <c r="B1270" s="38" t="s">
        <v>11</v>
      </c>
      <c r="C1270" s="38" t="s">
        <v>3088</v>
      </c>
      <c r="D1270" s="38" t="str">
        <f>Tabla20[[#This Row],[cedula]]&amp;Tabla20[[#This Row],[ctapresup]]</f>
        <v>001056842112.1.1.1.01</v>
      </c>
      <c r="E1270" s="38" t="s">
        <v>2157</v>
      </c>
      <c r="F1270" s="38" t="str">
        <f>_xlfn.XLOOKUP(Tabla20[[#This Row],[cedula]],TMODELO[Numero Documento],TMODELO[Empleado])</f>
        <v>KENIA ALTAGRACIA GARCIA MENA</v>
      </c>
      <c r="G1270" s="38" t="str">
        <f>_xlfn.XLOOKUP(Tabla20[[#This Row],[cedula]],TMODELO[Numero Documento],TMODELO[Cargo])</f>
        <v>ENCARGADO (A)</v>
      </c>
      <c r="H1270" s="38" t="str">
        <f>_xlfn.XLOOKUP(Tabla20[[#This Row],[cedula]],TMODELO[Numero Documento],TMODELO[Lugar Funciones])</f>
        <v>DEPARTAMENTO DE FOLKLORE</v>
      </c>
      <c r="I1270" s="45" t="str">
        <f>_xlfn.XLOOKUP(Tabla20[[#This Row],[cedula]],TCARRERA[CEDULA],TCARRERA[CATEGORIA DEL SERVIDOR],"")</f>
        <v/>
      </c>
      <c r="J1270" s="45" t="str">
        <f>Tabla20[[#This Row],[TIPO]]</f>
        <v>FIJO</v>
      </c>
      <c r="K127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0" s="24" t="str">
        <f>IF(Tabla20[[#This Row],[CARRERA]]="CARRERA ADMINISTRATIVA",Tabla20[[#This Row],[CARRERA]],Tabla20[[#This Row],[STATUS]])</f>
        <v>FIJO</v>
      </c>
      <c r="M1270" s="35" t="str">
        <f>IF(Tabla20[[#This Row],[TIPO]]="Temporales",_xlfn.XLOOKUP(Tabla20[[#This Row],[NOMBRE Y APELLIDO]],TFECHAS[NOMBRE Y APELLIDO],TFECHAS[DESDE]),"")</f>
        <v/>
      </c>
      <c r="N1270" s="35" t="str">
        <f>IF(Tabla20[[#This Row],[TIPO]]="Temporales",_xlfn.XLOOKUP(Tabla20[[#This Row],[NOMBRE Y APELLIDO]],TFECHAS[NOMBRE Y APELLIDO],TFECHAS[HASTA]),"")</f>
        <v/>
      </c>
      <c r="O1270" s="39">
        <f>_xlfn.XLOOKUP(Tabla20[[#This Row],[COD]],TMES[COD],TMES[sbruto])</f>
        <v>115000</v>
      </c>
      <c r="P1270" s="44">
        <f>_xlfn.XLOOKUP(Tabla20[[#This Row],[COD]],TMES[COD],TMES[ISR])</f>
        <v>15633.74</v>
      </c>
      <c r="Q1270" s="41">
        <f>_xlfn.XLOOKUP(Tabla20[[#This Row],[COD]],TMES[COD],TMES[SFS])</f>
        <v>3496</v>
      </c>
      <c r="R1270" s="41">
        <f>_xlfn.XLOOKUP(Tabla20[[#This Row],[COD]],TMES[COD],TMES[AFP])</f>
        <v>3300.5</v>
      </c>
      <c r="S1270" s="40">
        <f>Tabla20[[#This Row],[sbruto]]-SUM(Tabla20[[#This Row],[ISR]:[AFP]])-Tabla20[[#This Row],[sneto]]</f>
        <v>25.000000000014552</v>
      </c>
      <c r="T1270" s="41">
        <f>_xlfn.XLOOKUP(Tabla20[[#This Row],[COD]],TMES[COD],TMES[sneto])</f>
        <v>92544.76</v>
      </c>
      <c r="U1270" s="28" t="str">
        <f>_xlfn.XLOOKUP(Tabla20[[#This Row],[cedula]],Tabla11[Numero Documento],Tabla11[GEN])</f>
        <v>F</v>
      </c>
      <c r="V1270" s="29" t="str">
        <f>_xlfn.XLOOKUP(Tabla20[[#This Row],[cedula]],TMODELO[Numero Documento],TMODELO[Lugar Funciones Codigo])</f>
        <v>01.83.04.00.02.02</v>
      </c>
    </row>
    <row r="1271" spans="1:22" hidden="1">
      <c r="A1271" s="38" t="s">
        <v>3052</v>
      </c>
      <c r="B1271" s="38" t="s">
        <v>11</v>
      </c>
      <c r="C1271" s="38" t="s">
        <v>3088</v>
      </c>
      <c r="D1271" s="38" t="str">
        <f>Tabla20[[#This Row],[cedula]]&amp;Tabla20[[#This Row],[ctapresup]]</f>
        <v>093003168182.1.1.1.01</v>
      </c>
      <c r="E1271" s="38" t="s">
        <v>2164</v>
      </c>
      <c r="F1271" s="38" t="str">
        <f>_xlfn.XLOOKUP(Tabla20[[#This Row],[cedula]],TMODELO[Numero Documento],TMODELO[Empleado])</f>
        <v>LEON CAMPUSANO AGUERO</v>
      </c>
      <c r="G1271" s="38" t="str">
        <f>_xlfn.XLOOKUP(Tabla20[[#This Row],[cedula]],TMODELO[Numero Documento],TMODELO[Cargo])</f>
        <v>SUB ENCARGADO</v>
      </c>
      <c r="H1271" s="38" t="str">
        <f>_xlfn.XLOOKUP(Tabla20[[#This Row],[cedula]],TMODELO[Numero Documento],TMODELO[Lugar Funciones])</f>
        <v>DEPARTAMENTO DE FOLKLORE</v>
      </c>
      <c r="I1271" s="45" t="str">
        <f>_xlfn.XLOOKUP(Tabla20[[#This Row],[cedula]],TCARRERA[CEDULA],TCARRERA[CATEGORIA DEL SERVIDOR],"")</f>
        <v/>
      </c>
      <c r="J1271" s="45" t="str">
        <f>Tabla20[[#This Row],[TIPO]]</f>
        <v>FIJO</v>
      </c>
      <c r="K127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1" s="24" t="str">
        <f>IF(Tabla20[[#This Row],[CARRERA]]="CARRERA ADMINISTRATIVA",Tabla20[[#This Row],[CARRERA]],Tabla20[[#This Row],[STATUS]])</f>
        <v>FIJO</v>
      </c>
      <c r="M1271" s="35" t="str">
        <f>IF(Tabla20[[#This Row],[TIPO]]="Temporales",_xlfn.XLOOKUP(Tabla20[[#This Row],[NOMBRE Y APELLIDO]],TFECHAS[NOMBRE Y APELLIDO],TFECHAS[DESDE]),"")</f>
        <v/>
      </c>
      <c r="N1271" s="35" t="str">
        <f>IF(Tabla20[[#This Row],[TIPO]]="Temporales",_xlfn.XLOOKUP(Tabla20[[#This Row],[NOMBRE Y APELLIDO]],TFECHAS[NOMBRE Y APELLIDO],TFECHAS[HASTA]),"")</f>
        <v/>
      </c>
      <c r="O1271" s="39">
        <f>_xlfn.XLOOKUP(Tabla20[[#This Row],[COD]],TMES[COD],TMES[sbruto])</f>
        <v>90000</v>
      </c>
      <c r="P1271" s="44">
        <f>_xlfn.XLOOKUP(Tabla20[[#This Row],[COD]],TMES[COD],TMES[ISR])</f>
        <v>9753.1200000000008</v>
      </c>
      <c r="Q1271" s="41">
        <f>_xlfn.XLOOKUP(Tabla20[[#This Row],[COD]],TMES[COD],TMES[SFS])</f>
        <v>2736</v>
      </c>
      <c r="R1271" s="41">
        <f>_xlfn.XLOOKUP(Tabla20[[#This Row],[COD]],TMES[COD],TMES[AFP])</f>
        <v>2583</v>
      </c>
      <c r="S1271" s="40">
        <f>Tabla20[[#This Row],[sbruto]]-SUM(Tabla20[[#This Row],[ISR]:[AFP]])-Tabla20[[#This Row],[sneto]]</f>
        <v>25</v>
      </c>
      <c r="T1271" s="41">
        <f>_xlfn.XLOOKUP(Tabla20[[#This Row],[COD]],TMES[COD],TMES[sneto])</f>
        <v>74902.880000000005</v>
      </c>
      <c r="U1271" s="28" t="str">
        <f>_xlfn.XLOOKUP(Tabla20[[#This Row],[cedula]],Tabla11[Numero Documento],Tabla11[GEN])</f>
        <v>M</v>
      </c>
      <c r="V1271" s="29" t="str">
        <f>_xlfn.XLOOKUP(Tabla20[[#This Row],[cedula]],TMODELO[Numero Documento],TMODELO[Lugar Funciones Codigo])</f>
        <v>01.83.04.00.02.02</v>
      </c>
    </row>
    <row r="1272" spans="1:22" hidden="1">
      <c r="A1272" s="38" t="s">
        <v>3052</v>
      </c>
      <c r="B1272" s="38" t="s">
        <v>11</v>
      </c>
      <c r="C1272" s="38" t="s">
        <v>3088</v>
      </c>
      <c r="D1272" s="38" t="str">
        <f>Tabla20[[#This Row],[cedula]]&amp;Tabla20[[#This Row],[ctapresup]]</f>
        <v>001006753212.1.1.1.01</v>
      </c>
      <c r="E1272" s="38" t="s">
        <v>2156</v>
      </c>
      <c r="F1272" s="38" t="str">
        <f>_xlfn.XLOOKUP(Tabla20[[#This Row],[cedula]],TMODELO[Numero Documento],TMODELO[Empleado])</f>
        <v>KELZA XIOMARA SUAZO CAMPILLO</v>
      </c>
      <c r="G1272" s="38" t="str">
        <f>_xlfn.XLOOKUP(Tabla20[[#This Row],[cedula]],TMODELO[Numero Documento],TMODELO[Cargo])</f>
        <v>SECRETARIA</v>
      </c>
      <c r="H1272" s="38" t="str">
        <f>_xlfn.XLOOKUP(Tabla20[[#This Row],[cedula]],TMODELO[Numero Documento],TMODELO[Lugar Funciones])</f>
        <v>DEPARTAMENTO DE FOLKLORE</v>
      </c>
      <c r="I1272" s="45" t="str">
        <f>_xlfn.XLOOKUP(Tabla20[[#This Row],[cedula]],TCARRERA[CEDULA],TCARRERA[CATEGORIA DEL SERVIDOR],"")</f>
        <v/>
      </c>
      <c r="J1272" s="45" t="str">
        <f>Tabla20[[#This Row],[TIPO]]</f>
        <v>FIJO</v>
      </c>
      <c r="K127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72" s="24" t="str">
        <f>IF(Tabla20[[#This Row],[CARRERA]]="CARRERA ADMINISTRATIVA",Tabla20[[#This Row],[CARRERA]],Tabla20[[#This Row],[STATUS]])</f>
        <v>ESTATUTO SIMPLIFICADO</v>
      </c>
      <c r="M1272" s="35" t="str">
        <f>IF(Tabla20[[#This Row],[TIPO]]="Temporales",_xlfn.XLOOKUP(Tabla20[[#This Row],[NOMBRE Y APELLIDO]],TFECHAS[NOMBRE Y APELLIDO],TFECHAS[DESDE]),"")</f>
        <v/>
      </c>
      <c r="N1272" s="35" t="str">
        <f>IF(Tabla20[[#This Row],[TIPO]]="Temporales",_xlfn.XLOOKUP(Tabla20[[#This Row],[NOMBRE Y APELLIDO]],TFECHAS[NOMBRE Y APELLIDO],TFECHAS[HASTA]),"")</f>
        <v/>
      </c>
      <c r="O1272" s="39">
        <f>_xlfn.XLOOKUP(Tabla20[[#This Row],[COD]],TMES[COD],TMES[sbruto])</f>
        <v>35000</v>
      </c>
      <c r="P1272" s="44">
        <f>_xlfn.XLOOKUP(Tabla20[[#This Row],[COD]],TMES[COD],TMES[ISR])</f>
        <v>0</v>
      </c>
      <c r="Q1272" s="41">
        <f>_xlfn.XLOOKUP(Tabla20[[#This Row],[COD]],TMES[COD],TMES[SFS])</f>
        <v>1064</v>
      </c>
      <c r="R1272" s="41">
        <f>_xlfn.XLOOKUP(Tabla20[[#This Row],[COD]],TMES[COD],TMES[AFP])</f>
        <v>1004.5</v>
      </c>
      <c r="S1272" s="40">
        <f>Tabla20[[#This Row],[sbruto]]-SUM(Tabla20[[#This Row],[ISR]:[AFP]])-Tabla20[[#This Row],[sneto]]</f>
        <v>25</v>
      </c>
      <c r="T1272" s="41">
        <f>_xlfn.XLOOKUP(Tabla20[[#This Row],[COD]],TMES[COD],TMES[sneto])</f>
        <v>32906.5</v>
      </c>
      <c r="U1272" s="28" t="str">
        <f>_xlfn.XLOOKUP(Tabla20[[#This Row],[cedula]],Tabla11[Numero Documento],Tabla11[GEN])</f>
        <v>F</v>
      </c>
      <c r="V1272" s="29" t="str">
        <f>_xlfn.XLOOKUP(Tabla20[[#This Row],[cedula]],TMODELO[Numero Documento],TMODELO[Lugar Funciones Codigo])</f>
        <v>01.83.04.00.02.02</v>
      </c>
    </row>
    <row r="1273" spans="1:22" hidden="1">
      <c r="A1273" s="38" t="s">
        <v>3052</v>
      </c>
      <c r="B1273" s="38" t="s">
        <v>11</v>
      </c>
      <c r="C1273" s="38" t="s">
        <v>3088</v>
      </c>
      <c r="D1273" s="38" t="str">
        <f>Tabla20[[#This Row],[cedula]]&amp;Tabla20[[#This Row],[ctapresup]]</f>
        <v>224007581282.1.1.1.01</v>
      </c>
      <c r="E1273" s="38" t="s">
        <v>2276</v>
      </c>
      <c r="F1273" s="38" t="str">
        <f>_xlfn.XLOOKUP(Tabla20[[#This Row],[cedula]],TMODELO[Numero Documento],TMODELO[Empleado])</f>
        <v>XAVIER EDEN JAVIER PAYANO</v>
      </c>
      <c r="G1273" s="38" t="str">
        <f>_xlfn.XLOOKUP(Tabla20[[#This Row],[cedula]],TMODELO[Numero Documento],TMODELO[Cargo])</f>
        <v>AUXILIAR ADMINISTRATIVO (A)</v>
      </c>
      <c r="H1273" s="38" t="str">
        <f>_xlfn.XLOOKUP(Tabla20[[#This Row],[cedula]],TMODELO[Numero Documento],TMODELO[Lugar Funciones])</f>
        <v>DEPARTAMENTO DE FOLKLORE</v>
      </c>
      <c r="I1273" s="45" t="str">
        <f>_xlfn.XLOOKUP(Tabla20[[#This Row],[cedula]],TCARRERA[CEDULA],TCARRERA[CATEGORIA DEL SERVIDOR],"")</f>
        <v/>
      </c>
      <c r="J1273" s="45" t="str">
        <f>Tabla20[[#This Row],[TIPO]]</f>
        <v>FIJO</v>
      </c>
      <c r="K127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3" s="24" t="str">
        <f>IF(Tabla20[[#This Row],[CARRERA]]="CARRERA ADMINISTRATIVA",Tabla20[[#This Row],[CARRERA]],Tabla20[[#This Row],[STATUS]])</f>
        <v>FIJO</v>
      </c>
      <c r="M1273" s="35" t="str">
        <f>IF(Tabla20[[#This Row],[TIPO]]="Temporales",_xlfn.XLOOKUP(Tabla20[[#This Row],[NOMBRE Y APELLIDO]],TFECHAS[NOMBRE Y APELLIDO],TFECHAS[DESDE]),"")</f>
        <v/>
      </c>
      <c r="N1273" s="35" t="str">
        <f>IF(Tabla20[[#This Row],[TIPO]]="Temporales",_xlfn.XLOOKUP(Tabla20[[#This Row],[NOMBRE Y APELLIDO]],TFECHAS[NOMBRE Y APELLIDO],TFECHAS[HASTA]),"")</f>
        <v/>
      </c>
      <c r="O1273" s="39">
        <f>_xlfn.XLOOKUP(Tabla20[[#This Row],[COD]],TMES[COD],TMES[sbruto])</f>
        <v>25000</v>
      </c>
      <c r="P1273" s="44">
        <f>_xlfn.XLOOKUP(Tabla20[[#This Row],[COD]],TMES[COD],TMES[ISR])</f>
        <v>0</v>
      </c>
      <c r="Q1273" s="44">
        <f>_xlfn.XLOOKUP(Tabla20[[#This Row],[COD]],TMES[COD],TMES[SFS])</f>
        <v>760</v>
      </c>
      <c r="R1273" s="44">
        <f>_xlfn.XLOOKUP(Tabla20[[#This Row],[COD]],TMES[COD],TMES[AFP])</f>
        <v>717.5</v>
      </c>
      <c r="S1273" s="40">
        <f>Tabla20[[#This Row],[sbruto]]-SUM(Tabla20[[#This Row],[ISR]:[AFP]])-Tabla20[[#This Row],[sneto]]</f>
        <v>5571</v>
      </c>
      <c r="T1273" s="44">
        <f>_xlfn.XLOOKUP(Tabla20[[#This Row],[COD]],TMES[COD],TMES[sneto])</f>
        <v>17951.5</v>
      </c>
      <c r="U1273" s="28" t="str">
        <f>_xlfn.XLOOKUP(Tabla20[[#This Row],[cedula]],Tabla11[Numero Documento],Tabla11[GEN])</f>
        <v>M</v>
      </c>
      <c r="V1273" s="29" t="str">
        <f>_xlfn.XLOOKUP(Tabla20[[#This Row],[cedula]],TMODELO[Numero Documento],TMODELO[Lugar Funciones Codigo])</f>
        <v>01.83.04.00.02.02</v>
      </c>
    </row>
    <row r="1274" spans="1:22" hidden="1">
      <c r="A1274" s="38" t="s">
        <v>3052</v>
      </c>
      <c r="B1274" s="38" t="s">
        <v>11</v>
      </c>
      <c r="C1274" s="38" t="s">
        <v>3088</v>
      </c>
      <c r="D1274" s="38" t="str">
        <f>Tabla20[[#This Row],[cedula]]&amp;Tabla20[[#This Row],[ctapresup]]</f>
        <v>001089644462.1.1.1.01</v>
      </c>
      <c r="E1274" s="38" t="s">
        <v>2036</v>
      </c>
      <c r="F1274" s="38" t="str">
        <f>_xlfn.XLOOKUP(Tabla20[[#This Row],[cedula]],TMODELO[Numero Documento],TMODELO[Empleado])</f>
        <v>ANGELINA MICHEL</v>
      </c>
      <c r="G1274" s="38" t="str">
        <f>_xlfn.XLOOKUP(Tabla20[[#This Row],[cedula]],TMODELO[Numero Documento],TMODELO[Cargo])</f>
        <v>CONSERJE</v>
      </c>
      <c r="H1274" s="38" t="str">
        <f>_xlfn.XLOOKUP(Tabla20[[#This Row],[cedula]],TMODELO[Numero Documento],TMODELO[Lugar Funciones])</f>
        <v>DEPARTAMENTO DE FOLKLORE</v>
      </c>
      <c r="I1274" s="45" t="str">
        <f>_xlfn.XLOOKUP(Tabla20[[#This Row],[cedula]],TCARRERA[CEDULA],TCARRERA[CATEGORIA DEL SERVIDOR],"")</f>
        <v/>
      </c>
      <c r="J1274" s="45" t="str">
        <f>Tabla20[[#This Row],[TIPO]]</f>
        <v>FIJO</v>
      </c>
      <c r="K127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74" s="24" t="str">
        <f>IF(Tabla20[[#This Row],[CARRERA]]="CARRERA ADMINISTRATIVA",Tabla20[[#This Row],[CARRERA]],Tabla20[[#This Row],[STATUS]])</f>
        <v>ESTATUTO SIMPLIFICADO</v>
      </c>
      <c r="M1274" s="35" t="str">
        <f>IF(Tabla20[[#This Row],[TIPO]]="Temporales",_xlfn.XLOOKUP(Tabla20[[#This Row],[NOMBRE Y APELLIDO]],TFECHAS[NOMBRE Y APELLIDO],TFECHAS[DESDE]),"")</f>
        <v/>
      </c>
      <c r="N1274" s="35" t="str">
        <f>IF(Tabla20[[#This Row],[TIPO]]="Temporales",_xlfn.XLOOKUP(Tabla20[[#This Row],[NOMBRE Y APELLIDO]],TFECHAS[NOMBRE Y APELLIDO],TFECHAS[HASTA]),"")</f>
        <v/>
      </c>
      <c r="O1274" s="39">
        <f>_xlfn.XLOOKUP(Tabla20[[#This Row],[COD]],TMES[COD],TMES[sbruto])</f>
        <v>11000</v>
      </c>
      <c r="P1274" s="44">
        <f>_xlfn.XLOOKUP(Tabla20[[#This Row],[COD]],TMES[COD],TMES[ISR])</f>
        <v>0</v>
      </c>
      <c r="Q1274" s="41">
        <f>_xlfn.XLOOKUP(Tabla20[[#This Row],[COD]],TMES[COD],TMES[SFS])</f>
        <v>334.4</v>
      </c>
      <c r="R1274" s="41">
        <f>_xlfn.XLOOKUP(Tabla20[[#This Row],[COD]],TMES[COD],TMES[AFP])</f>
        <v>315.7</v>
      </c>
      <c r="S1274" s="40">
        <f>Tabla20[[#This Row],[sbruto]]-SUM(Tabla20[[#This Row],[ISR]:[AFP]])-Tabla20[[#This Row],[sneto]]</f>
        <v>8111.18</v>
      </c>
      <c r="T1274" s="41">
        <f>_xlfn.XLOOKUP(Tabla20[[#This Row],[COD]],TMES[COD],TMES[sneto])</f>
        <v>2238.7199999999998</v>
      </c>
      <c r="U1274" s="28" t="str">
        <f>_xlfn.XLOOKUP(Tabla20[[#This Row],[cedula]],Tabla11[Numero Documento],Tabla11[GEN])</f>
        <v>F</v>
      </c>
      <c r="V1274" s="29" t="str">
        <f>_xlfn.XLOOKUP(Tabla20[[#This Row],[cedula]],TMODELO[Numero Documento],TMODELO[Lugar Funciones Codigo])</f>
        <v>01.83.04.00.02.02</v>
      </c>
    </row>
    <row r="1275" spans="1:22" hidden="1">
      <c r="A1275" s="38" t="s">
        <v>3052</v>
      </c>
      <c r="B1275" s="38" t="s">
        <v>11</v>
      </c>
      <c r="C1275" s="38" t="s">
        <v>3088</v>
      </c>
      <c r="D1275" s="38" t="str">
        <f>Tabla20[[#This Row],[cedula]]&amp;Tabla20[[#This Row],[ctapresup]]</f>
        <v>001030624442.1.1.1.01</v>
      </c>
      <c r="E1275" s="38" t="s">
        <v>1312</v>
      </c>
      <c r="F1275" s="38" t="str">
        <f>_xlfn.XLOOKUP(Tabla20[[#This Row],[cedula]],TMODELO[Numero Documento],TMODELO[Empleado])</f>
        <v>ANGEL MARIANO</v>
      </c>
      <c r="G1275" s="38" t="str">
        <f>_xlfn.XLOOKUP(Tabla20[[#This Row],[cedula]],TMODELO[Numero Documento],TMODELO[Cargo])</f>
        <v>GESTOR CULTURAL</v>
      </c>
      <c r="H1275" s="38" t="str">
        <f>_xlfn.XLOOKUP(Tabla20[[#This Row],[cedula]],TMODELO[Numero Documento],TMODELO[Lugar Funciones])</f>
        <v>DEPARTAMENTO DE ANIMACION SOCIOCULTURAL</v>
      </c>
      <c r="I1275" s="45" t="str">
        <f>_xlfn.XLOOKUP(Tabla20[[#This Row],[cedula]],TCARRERA[CEDULA],TCARRERA[CATEGORIA DEL SERVIDOR],"")</f>
        <v>CARRERA ADMINISTRATIVA</v>
      </c>
      <c r="J1275" s="45" t="str">
        <f>Tabla20[[#This Row],[TIPO]]</f>
        <v>FIJO</v>
      </c>
      <c r="K127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5" s="31" t="str">
        <f>IF(Tabla20[[#This Row],[CARRERA]]="CARRERA ADMINISTRATIVA",Tabla20[[#This Row],[CARRERA]],Tabla20[[#This Row],[STATUS]])</f>
        <v>CARRERA ADMINISTRATIVA</v>
      </c>
      <c r="M1275" s="34" t="str">
        <f>IF(Tabla20[[#This Row],[TIPO]]="Temporales",_xlfn.XLOOKUP(Tabla20[[#This Row],[NOMBRE Y APELLIDO]],TFECHAS[NOMBRE Y APELLIDO],TFECHAS[DESDE]),"")</f>
        <v/>
      </c>
      <c r="N1275" s="34" t="str">
        <f>IF(Tabla20[[#This Row],[TIPO]]="Temporales",_xlfn.XLOOKUP(Tabla20[[#This Row],[NOMBRE Y APELLIDO]],TFECHAS[NOMBRE Y APELLIDO],TFECHAS[HASTA]),"")</f>
        <v/>
      </c>
      <c r="O1275" s="39">
        <f>_xlfn.XLOOKUP(Tabla20[[#This Row],[COD]],TMES[COD],TMES[sbruto])</f>
        <v>35000</v>
      </c>
      <c r="P1275" s="44">
        <f>_xlfn.XLOOKUP(Tabla20[[#This Row],[COD]],TMES[COD],TMES[ISR])</f>
        <v>0</v>
      </c>
      <c r="Q1275" s="41">
        <f>_xlfn.XLOOKUP(Tabla20[[#This Row],[COD]],TMES[COD],TMES[SFS])</f>
        <v>1064</v>
      </c>
      <c r="R1275" s="41">
        <f>_xlfn.XLOOKUP(Tabla20[[#This Row],[COD]],TMES[COD],TMES[AFP])</f>
        <v>1004.5</v>
      </c>
      <c r="S1275" s="40">
        <f>Tabla20[[#This Row],[sbruto]]-SUM(Tabla20[[#This Row],[ISR]:[AFP]])-Tabla20[[#This Row],[sneto]]</f>
        <v>1171</v>
      </c>
      <c r="T1275" s="41">
        <f>_xlfn.XLOOKUP(Tabla20[[#This Row],[COD]],TMES[COD],TMES[sneto])</f>
        <v>31760.5</v>
      </c>
      <c r="U1275" s="28" t="str">
        <f>_xlfn.XLOOKUP(Tabla20[[#This Row],[cedula]],Tabla11[Numero Documento],Tabla11[GEN])</f>
        <v>M</v>
      </c>
      <c r="V1275" s="29" t="str">
        <f>_xlfn.XLOOKUP(Tabla20[[#This Row],[cedula]],TMODELO[Numero Documento],TMODELO[Lugar Funciones Codigo])</f>
        <v>01.83.04.00.02.03</v>
      </c>
    </row>
    <row r="1276" spans="1:22" hidden="1">
      <c r="A1276" s="38" t="s">
        <v>3052</v>
      </c>
      <c r="B1276" s="38" t="s">
        <v>11</v>
      </c>
      <c r="C1276" s="38" t="s">
        <v>3088</v>
      </c>
      <c r="D1276" s="38" t="str">
        <f>Tabla20[[#This Row],[cedula]]&amp;Tabla20[[#This Row],[ctapresup]]</f>
        <v>001181451012.1.1.1.01</v>
      </c>
      <c r="E1276" s="38" t="s">
        <v>2280</v>
      </c>
      <c r="F1276" s="38" t="str">
        <f>_xlfn.XLOOKUP(Tabla20[[#This Row],[cedula]],TMODELO[Numero Documento],TMODELO[Empleado])</f>
        <v>YAMEL ANTONIO ACOSTA RICARDO</v>
      </c>
      <c r="G1276" s="38" t="str">
        <f>_xlfn.XLOOKUP(Tabla20[[#This Row],[cedula]],TMODELO[Numero Documento],TMODELO[Cargo])</f>
        <v>AUXILIAR ADMINISTRATIVO (A)</v>
      </c>
      <c r="H1276" s="38" t="str">
        <f>_xlfn.XLOOKUP(Tabla20[[#This Row],[cedula]],TMODELO[Numero Documento],TMODELO[Lugar Funciones])</f>
        <v>DEPARTAMENTO DE ANIMACION SOCIOCULTURAL</v>
      </c>
      <c r="I1276" s="45" t="str">
        <f>_xlfn.XLOOKUP(Tabla20[[#This Row],[cedula]],TCARRERA[CEDULA],TCARRERA[CATEGORIA DEL SERVIDOR],"")</f>
        <v/>
      </c>
      <c r="J1276" s="45" t="str">
        <f>Tabla20[[#This Row],[TIPO]]</f>
        <v>FIJO</v>
      </c>
      <c r="K127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6" s="24" t="str">
        <f>IF(Tabla20[[#This Row],[CARRERA]]="CARRERA ADMINISTRATIVA",Tabla20[[#This Row],[CARRERA]],Tabla20[[#This Row],[STATUS]])</f>
        <v>FIJO</v>
      </c>
      <c r="M1276" s="35" t="str">
        <f>IF(Tabla20[[#This Row],[TIPO]]="Temporales",_xlfn.XLOOKUP(Tabla20[[#This Row],[NOMBRE Y APELLIDO]],TFECHAS[NOMBRE Y APELLIDO],TFECHAS[DESDE]),"")</f>
        <v/>
      </c>
      <c r="N1276" s="35" t="str">
        <f>IF(Tabla20[[#This Row],[TIPO]]="Temporales",_xlfn.XLOOKUP(Tabla20[[#This Row],[NOMBRE Y APELLIDO]],TFECHAS[NOMBRE Y APELLIDO],TFECHAS[HASTA]),"")</f>
        <v/>
      </c>
      <c r="O1276" s="39">
        <f>_xlfn.XLOOKUP(Tabla20[[#This Row],[COD]],TMES[COD],TMES[sbruto])</f>
        <v>35000</v>
      </c>
      <c r="P1276" s="42">
        <f>_xlfn.XLOOKUP(Tabla20[[#This Row],[COD]],TMES[COD],TMES[ISR])</f>
        <v>0</v>
      </c>
      <c r="Q1276" s="44">
        <f>_xlfn.XLOOKUP(Tabla20[[#This Row],[COD]],TMES[COD],TMES[SFS])</f>
        <v>1064</v>
      </c>
      <c r="R1276" s="44">
        <f>_xlfn.XLOOKUP(Tabla20[[#This Row],[COD]],TMES[COD],TMES[AFP])</f>
        <v>1004.5</v>
      </c>
      <c r="S1276" s="40">
        <f>Tabla20[[#This Row],[sbruto]]-SUM(Tabla20[[#This Row],[ISR]:[AFP]])-Tabla20[[#This Row],[sneto]]</f>
        <v>25</v>
      </c>
      <c r="T1276" s="44">
        <f>_xlfn.XLOOKUP(Tabla20[[#This Row],[COD]],TMES[COD],TMES[sneto])</f>
        <v>32906.5</v>
      </c>
      <c r="U1276" s="28" t="str">
        <f>_xlfn.XLOOKUP(Tabla20[[#This Row],[cedula]],Tabla11[Numero Documento],Tabla11[GEN])</f>
        <v>M</v>
      </c>
      <c r="V1276" s="29" t="str">
        <f>_xlfn.XLOOKUP(Tabla20[[#This Row],[cedula]],TMODELO[Numero Documento],TMODELO[Lugar Funciones Codigo])</f>
        <v>01.83.04.00.02.03</v>
      </c>
    </row>
    <row r="1277" spans="1:22" hidden="1">
      <c r="A1277" s="38" t="s">
        <v>3052</v>
      </c>
      <c r="B1277" s="38" t="s">
        <v>11</v>
      </c>
      <c r="C1277" s="38" t="s">
        <v>3088</v>
      </c>
      <c r="D1277" s="38" t="str">
        <f>Tabla20[[#This Row],[cedula]]&amp;Tabla20[[#This Row],[ctapresup]]</f>
        <v>001085598322.1.1.1.01</v>
      </c>
      <c r="E1277" s="38" t="s">
        <v>2038</v>
      </c>
      <c r="F1277" s="38" t="str">
        <f>_xlfn.XLOOKUP(Tabla20[[#This Row],[cedula]],TMODELO[Numero Documento],TMODELO[Empleado])</f>
        <v>ANTONIO VENERANDO RAMIREZ MORENO</v>
      </c>
      <c r="G1277" s="38" t="str">
        <f>_xlfn.XLOOKUP(Tabla20[[#This Row],[cedula]],TMODELO[Numero Documento],TMODELO[Cargo])</f>
        <v>SUBDIR.CREATIVIDAD Y PART. POP</v>
      </c>
      <c r="H1277" s="38" t="str">
        <f>_xlfn.XLOOKUP(Tabla20[[#This Row],[cedula]],TMODELO[Numero Documento],TMODELO[Lugar Funciones])</f>
        <v>DEPARTAMENTO DE ANIMACION SOCIOCULTURAL</v>
      </c>
      <c r="I1277" s="45" t="str">
        <f>_xlfn.XLOOKUP(Tabla20[[#This Row],[cedula]],TCARRERA[CEDULA],TCARRERA[CATEGORIA DEL SERVIDOR],"")</f>
        <v/>
      </c>
      <c r="J1277" s="45" t="str">
        <f>Tabla20[[#This Row],[TIPO]]</f>
        <v>FIJO</v>
      </c>
      <c r="K127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7" s="24" t="str">
        <f>IF(Tabla20[[#This Row],[CARRERA]]="CARRERA ADMINISTRATIVA",Tabla20[[#This Row],[CARRERA]],Tabla20[[#This Row],[STATUS]])</f>
        <v>FIJO</v>
      </c>
      <c r="M1277" s="34" t="str">
        <f>IF(Tabla20[[#This Row],[TIPO]]="Temporales",_xlfn.XLOOKUP(Tabla20[[#This Row],[NOMBRE Y APELLIDO]],TFECHAS[NOMBRE Y APELLIDO],TFECHAS[DESDE]),"")</f>
        <v/>
      </c>
      <c r="N1277" s="34" t="str">
        <f>IF(Tabla20[[#This Row],[TIPO]]="Temporales",_xlfn.XLOOKUP(Tabla20[[#This Row],[NOMBRE Y APELLIDO]],TFECHAS[NOMBRE Y APELLIDO],TFECHAS[HASTA]),"")</f>
        <v/>
      </c>
      <c r="O1277" s="39">
        <f>_xlfn.XLOOKUP(Tabla20[[#This Row],[COD]],TMES[COD],TMES[sbruto])</f>
        <v>31500</v>
      </c>
      <c r="P1277" s="41">
        <f>_xlfn.XLOOKUP(Tabla20[[#This Row],[COD]],TMES[COD],TMES[ISR])</f>
        <v>0</v>
      </c>
      <c r="Q1277" s="41">
        <f>_xlfn.XLOOKUP(Tabla20[[#This Row],[COD]],TMES[COD],TMES[SFS])</f>
        <v>957.6</v>
      </c>
      <c r="R1277" s="41">
        <f>_xlfn.XLOOKUP(Tabla20[[#This Row],[COD]],TMES[COD],TMES[AFP])</f>
        <v>904.05</v>
      </c>
      <c r="S1277" s="40">
        <f>Tabla20[[#This Row],[sbruto]]-SUM(Tabla20[[#This Row],[ISR]:[AFP]])-Tabla20[[#This Row],[sneto]]</f>
        <v>7913.3499999999985</v>
      </c>
      <c r="T1277" s="41">
        <f>_xlfn.XLOOKUP(Tabla20[[#This Row],[COD]],TMES[COD],TMES[sneto])</f>
        <v>21725</v>
      </c>
      <c r="U1277" s="28" t="str">
        <f>_xlfn.XLOOKUP(Tabla20[[#This Row],[cedula]],Tabla11[Numero Documento],Tabla11[GEN])</f>
        <v>M</v>
      </c>
      <c r="V1277" s="29" t="str">
        <f>_xlfn.XLOOKUP(Tabla20[[#This Row],[cedula]],TMODELO[Numero Documento],TMODELO[Lugar Funciones Codigo])</f>
        <v>01.83.04.00.02.03</v>
      </c>
    </row>
    <row r="1278" spans="1:22" hidden="1">
      <c r="A1278" s="38" t="s">
        <v>3052</v>
      </c>
      <c r="B1278" s="38" t="s">
        <v>11</v>
      </c>
      <c r="C1278" s="38" t="s">
        <v>3088</v>
      </c>
      <c r="D1278" s="38" t="str">
        <f>Tabla20[[#This Row],[cedula]]&amp;Tabla20[[#This Row],[ctapresup]]</f>
        <v>001046926292.1.1.1.01</v>
      </c>
      <c r="E1278" s="38" t="s">
        <v>2071</v>
      </c>
      <c r="F1278" s="38" t="str">
        <f>_xlfn.XLOOKUP(Tabla20[[#This Row],[cedula]],TMODELO[Numero Documento],TMODELO[Empleado])</f>
        <v>DIONICIO PATIÑO INFANTE</v>
      </c>
      <c r="G1278" s="38" t="str">
        <f>_xlfn.XLOOKUP(Tabla20[[#This Row],[cedula]],TMODELO[Numero Documento],TMODELO[Cargo])</f>
        <v>SUB-DIRECTOR ARTISTICO</v>
      </c>
      <c r="H1278" s="38" t="str">
        <f>_xlfn.XLOOKUP(Tabla20[[#This Row],[cedula]],TMODELO[Numero Documento],TMODELO[Lugar Funciones])</f>
        <v>DEPARTAMENTO DE ANIMACION SOCIOCULTURAL</v>
      </c>
      <c r="I1278" s="45" t="str">
        <f>_xlfn.XLOOKUP(Tabla20[[#This Row],[cedula]],TCARRERA[CEDULA],TCARRERA[CATEGORIA DEL SERVIDOR],"")</f>
        <v/>
      </c>
      <c r="J1278" s="45" t="str">
        <f>Tabla20[[#This Row],[TIPO]]</f>
        <v>FIJO</v>
      </c>
      <c r="K127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8" s="24" t="str">
        <f>IF(Tabla20[[#This Row],[CARRERA]]="CARRERA ADMINISTRATIVA",Tabla20[[#This Row],[CARRERA]],Tabla20[[#This Row],[STATUS]])</f>
        <v>FIJO</v>
      </c>
      <c r="M1278" s="34" t="str">
        <f>IF(Tabla20[[#This Row],[TIPO]]="Temporales",_xlfn.XLOOKUP(Tabla20[[#This Row],[NOMBRE Y APELLIDO]],TFECHAS[NOMBRE Y APELLIDO],TFECHAS[DESDE]),"")</f>
        <v/>
      </c>
      <c r="N1278" s="34" t="str">
        <f>IF(Tabla20[[#This Row],[TIPO]]="Temporales",_xlfn.XLOOKUP(Tabla20[[#This Row],[NOMBRE Y APELLIDO]],TFECHAS[NOMBRE Y APELLIDO],TFECHAS[HASTA]),"")</f>
        <v/>
      </c>
      <c r="O1278" s="39">
        <f>_xlfn.XLOOKUP(Tabla20[[#This Row],[COD]],TMES[COD],TMES[sbruto])</f>
        <v>29337</v>
      </c>
      <c r="P1278" s="44">
        <f>_xlfn.XLOOKUP(Tabla20[[#This Row],[COD]],TMES[COD],TMES[ISR])</f>
        <v>0</v>
      </c>
      <c r="Q1278" s="41">
        <f>_xlfn.XLOOKUP(Tabla20[[#This Row],[COD]],TMES[COD],TMES[SFS])</f>
        <v>891.84</v>
      </c>
      <c r="R1278" s="41">
        <f>_xlfn.XLOOKUP(Tabla20[[#This Row],[COD]],TMES[COD],TMES[AFP])</f>
        <v>841.97</v>
      </c>
      <c r="S1278" s="40">
        <f>Tabla20[[#This Row],[sbruto]]-SUM(Tabla20[[#This Row],[ISR]:[AFP]])-Tabla20[[#This Row],[sneto]]</f>
        <v>21090.26</v>
      </c>
      <c r="T1278" s="41">
        <f>_xlfn.XLOOKUP(Tabla20[[#This Row],[COD]],TMES[COD],TMES[sneto])</f>
        <v>6512.93</v>
      </c>
      <c r="U1278" s="28" t="str">
        <f>_xlfn.XLOOKUP(Tabla20[[#This Row],[cedula]],Tabla11[Numero Documento],Tabla11[GEN])</f>
        <v>M</v>
      </c>
      <c r="V1278" s="29" t="str">
        <f>_xlfn.XLOOKUP(Tabla20[[#This Row],[cedula]],TMODELO[Numero Documento],TMODELO[Lugar Funciones Codigo])</f>
        <v>01.83.04.00.02.03</v>
      </c>
    </row>
    <row r="1279" spans="1:22" hidden="1">
      <c r="A1279" s="38" t="s">
        <v>3052</v>
      </c>
      <c r="B1279" s="38" t="s">
        <v>11</v>
      </c>
      <c r="C1279" s="38" t="s">
        <v>3088</v>
      </c>
      <c r="D1279" s="38" t="str">
        <f>Tabla20[[#This Row],[cedula]]&amp;Tabla20[[#This Row],[ctapresup]]</f>
        <v>001042680732.1.1.1.01</v>
      </c>
      <c r="E1279" s="38" t="s">
        <v>2070</v>
      </c>
      <c r="F1279" s="38" t="str">
        <f>_xlfn.XLOOKUP(Tabla20[[#This Row],[cedula]],TMODELO[Numero Documento],TMODELO[Empleado])</f>
        <v>DIOMEDES GUZMAN SUAZO</v>
      </c>
      <c r="G1279" s="38" t="str">
        <f>_xlfn.XLOOKUP(Tabla20[[#This Row],[cedula]],TMODELO[Numero Documento],TMODELO[Cargo])</f>
        <v>COORDINADOR (A) DOCENTE</v>
      </c>
      <c r="H1279" s="38" t="str">
        <f>_xlfn.XLOOKUP(Tabla20[[#This Row],[cedula]],TMODELO[Numero Documento],TMODELO[Lugar Funciones])</f>
        <v>DEPARTAMENTO DE ANIMACION SOCIOCULTURAL</v>
      </c>
      <c r="I1279" s="45" t="str">
        <f>_xlfn.XLOOKUP(Tabla20[[#This Row],[cedula]],TCARRERA[CEDULA],TCARRERA[CATEGORIA DEL SERVIDOR],"")</f>
        <v/>
      </c>
      <c r="J1279" s="45" t="str">
        <f>Tabla20[[#This Row],[TIPO]]</f>
        <v>FIJO</v>
      </c>
      <c r="K127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9" s="24" t="str">
        <f>IF(Tabla20[[#This Row],[CARRERA]]="CARRERA ADMINISTRATIVA",Tabla20[[#This Row],[CARRERA]],Tabla20[[#This Row],[STATUS]])</f>
        <v>FIJO</v>
      </c>
      <c r="M1279" s="35" t="str">
        <f>IF(Tabla20[[#This Row],[TIPO]]="Temporales",_xlfn.XLOOKUP(Tabla20[[#This Row],[NOMBRE Y APELLIDO]],TFECHAS[NOMBRE Y APELLIDO],TFECHAS[DESDE]),"")</f>
        <v/>
      </c>
      <c r="N1279" s="35" t="str">
        <f>IF(Tabla20[[#This Row],[TIPO]]="Temporales",_xlfn.XLOOKUP(Tabla20[[#This Row],[NOMBRE Y APELLIDO]],TFECHAS[NOMBRE Y APELLIDO],TFECHAS[HASTA]),"")</f>
        <v/>
      </c>
      <c r="O1279" s="39">
        <f>_xlfn.XLOOKUP(Tabla20[[#This Row],[COD]],TMES[COD],TMES[sbruto])</f>
        <v>16500</v>
      </c>
      <c r="P1279" s="44">
        <f>_xlfn.XLOOKUP(Tabla20[[#This Row],[COD]],TMES[COD],TMES[ISR])</f>
        <v>0</v>
      </c>
      <c r="Q1279" s="41">
        <f>_xlfn.XLOOKUP(Tabla20[[#This Row],[COD]],TMES[COD],TMES[SFS])</f>
        <v>501.6</v>
      </c>
      <c r="R1279" s="41">
        <f>_xlfn.XLOOKUP(Tabla20[[#This Row],[COD]],TMES[COD],TMES[AFP])</f>
        <v>473.55</v>
      </c>
      <c r="S1279" s="40">
        <f>Tabla20[[#This Row],[sbruto]]-SUM(Tabla20[[#This Row],[ISR]:[AFP]])-Tabla20[[#This Row],[sneto]]</f>
        <v>6354.01</v>
      </c>
      <c r="T1279" s="41">
        <f>_xlfn.XLOOKUP(Tabla20[[#This Row],[COD]],TMES[COD],TMES[sneto])</f>
        <v>9170.84</v>
      </c>
      <c r="U1279" s="28" t="str">
        <f>_xlfn.XLOOKUP(Tabla20[[#This Row],[cedula]],Tabla11[Numero Documento],Tabla11[GEN])</f>
        <v>M</v>
      </c>
      <c r="V1279" s="29" t="str">
        <f>_xlfn.XLOOKUP(Tabla20[[#This Row],[cedula]],TMODELO[Numero Documento],TMODELO[Lugar Funciones Codigo])</f>
        <v>01.83.04.00.02.03</v>
      </c>
    </row>
    <row r="1280" spans="1:22" hidden="1">
      <c r="A1280" s="38" t="s">
        <v>3052</v>
      </c>
      <c r="B1280" s="38" t="s">
        <v>11</v>
      </c>
      <c r="C1280" s="38" t="s">
        <v>3088</v>
      </c>
      <c r="D1280" s="38" t="str">
        <f>Tabla20[[#This Row],[cedula]]&amp;Tabla20[[#This Row],[ctapresup]]</f>
        <v>001090451382.1.1.1.01</v>
      </c>
      <c r="E1280" s="38" t="s">
        <v>2094</v>
      </c>
      <c r="F1280" s="38" t="str">
        <f>_xlfn.XLOOKUP(Tabla20[[#This Row],[cedula]],TMODELO[Numero Documento],TMODELO[Empleado])</f>
        <v>FRANCISCO ARAMIS POLANCO ORTIZ</v>
      </c>
      <c r="G1280" s="38" t="str">
        <f>_xlfn.XLOOKUP(Tabla20[[#This Row],[cedula]],TMODELO[Numero Documento],TMODELO[Cargo])</f>
        <v>COORDINADOR (A) DOCENTE</v>
      </c>
      <c r="H1280" s="38" t="str">
        <f>_xlfn.XLOOKUP(Tabla20[[#This Row],[cedula]],TMODELO[Numero Documento],TMODELO[Lugar Funciones])</f>
        <v>DEPARTAMENTO DE ANIMACION SOCIOCULTURAL</v>
      </c>
      <c r="I1280" s="45" t="str">
        <f>_xlfn.XLOOKUP(Tabla20[[#This Row],[cedula]],TCARRERA[CEDULA],TCARRERA[CATEGORIA DEL SERVIDOR],"")</f>
        <v/>
      </c>
      <c r="J1280" s="45" t="str">
        <f>Tabla20[[#This Row],[TIPO]]</f>
        <v>FIJO</v>
      </c>
      <c r="K128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0" s="24" t="str">
        <f>IF(Tabla20[[#This Row],[CARRERA]]="CARRERA ADMINISTRATIVA",Tabla20[[#This Row],[CARRERA]],Tabla20[[#This Row],[STATUS]])</f>
        <v>FIJO</v>
      </c>
      <c r="M1280" s="35" t="str">
        <f>IF(Tabla20[[#This Row],[TIPO]]="Temporales",_xlfn.XLOOKUP(Tabla20[[#This Row],[NOMBRE Y APELLIDO]],TFECHAS[NOMBRE Y APELLIDO],TFECHAS[DESDE]),"")</f>
        <v/>
      </c>
      <c r="N1280" s="35" t="str">
        <f>IF(Tabla20[[#This Row],[TIPO]]="Temporales",_xlfn.XLOOKUP(Tabla20[[#This Row],[NOMBRE Y APELLIDO]],TFECHAS[NOMBRE Y APELLIDO],TFECHAS[HASTA]),"")</f>
        <v/>
      </c>
      <c r="O1280" s="39">
        <f>_xlfn.XLOOKUP(Tabla20[[#This Row],[COD]],TMES[COD],TMES[sbruto])</f>
        <v>16500</v>
      </c>
      <c r="P1280" s="41">
        <f>_xlfn.XLOOKUP(Tabla20[[#This Row],[COD]],TMES[COD],TMES[ISR])</f>
        <v>0</v>
      </c>
      <c r="Q1280" s="41">
        <f>_xlfn.XLOOKUP(Tabla20[[#This Row],[COD]],TMES[COD],TMES[SFS])</f>
        <v>501.6</v>
      </c>
      <c r="R1280" s="41">
        <f>_xlfn.XLOOKUP(Tabla20[[#This Row],[COD]],TMES[COD],TMES[AFP])</f>
        <v>473.55</v>
      </c>
      <c r="S1280" s="40">
        <f>Tabla20[[#This Row],[sbruto]]-SUM(Tabla20[[#This Row],[ISR]:[AFP]])-Tabla20[[#This Row],[sneto]]</f>
        <v>2107.25</v>
      </c>
      <c r="T1280" s="41">
        <f>_xlfn.XLOOKUP(Tabla20[[#This Row],[COD]],TMES[COD],TMES[sneto])</f>
        <v>13417.6</v>
      </c>
      <c r="U1280" s="28" t="str">
        <f>_xlfn.XLOOKUP(Tabla20[[#This Row],[cedula]],Tabla11[Numero Documento],Tabla11[GEN])</f>
        <v>M</v>
      </c>
      <c r="V1280" s="29" t="str">
        <f>_xlfn.XLOOKUP(Tabla20[[#This Row],[cedula]],TMODELO[Numero Documento],TMODELO[Lugar Funciones Codigo])</f>
        <v>01.83.04.00.02.03</v>
      </c>
    </row>
    <row r="1281" spans="1:22" hidden="1">
      <c r="A1281" s="38" t="s">
        <v>3052</v>
      </c>
      <c r="B1281" s="38" t="s">
        <v>11</v>
      </c>
      <c r="C1281" s="38" t="s">
        <v>3088</v>
      </c>
      <c r="D1281" s="38" t="str">
        <f>Tabla20[[#This Row],[cedula]]&amp;Tabla20[[#This Row],[ctapresup]]</f>
        <v>001181002702.1.1.1.01</v>
      </c>
      <c r="E1281" s="38" t="s">
        <v>2138</v>
      </c>
      <c r="F1281" s="38" t="str">
        <f>_xlfn.XLOOKUP(Tabla20[[#This Row],[cedula]],TMODELO[Numero Documento],TMODELO[Empleado])</f>
        <v>JOSE LUIS RODRIGUEZ GUILLEN</v>
      </c>
      <c r="G1281" s="38" t="str">
        <f>_xlfn.XLOOKUP(Tabla20[[#This Row],[cedula]],TMODELO[Numero Documento],TMODELO[Cargo])</f>
        <v>DIRECTOR (A)</v>
      </c>
      <c r="H1281" s="38" t="str">
        <f>_xlfn.XLOOKUP(Tabla20[[#This Row],[cedula]],TMODELO[Numero Documento],TMODELO[Lugar Funciones])</f>
        <v>DEPARTAMENTO DE CULTURA BARRIAL</v>
      </c>
      <c r="I1281" s="45" t="str">
        <f>_xlfn.XLOOKUP(Tabla20[[#This Row],[cedula]],TCARRERA[CEDULA],TCARRERA[CATEGORIA DEL SERVIDOR],"")</f>
        <v/>
      </c>
      <c r="J1281" s="45" t="str">
        <f>Tabla20[[#This Row],[TIPO]]</f>
        <v>FIJO</v>
      </c>
      <c r="K128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1" s="24" t="str">
        <f>IF(Tabla20[[#This Row],[CARRERA]]="CARRERA ADMINISTRATIVA",Tabla20[[#This Row],[CARRERA]],Tabla20[[#This Row],[STATUS]])</f>
        <v>FIJO</v>
      </c>
      <c r="M1281" s="35" t="str">
        <f>IF(Tabla20[[#This Row],[TIPO]]="Temporales",_xlfn.XLOOKUP(Tabla20[[#This Row],[NOMBRE Y APELLIDO]],TFECHAS[NOMBRE Y APELLIDO],TFECHAS[DESDE]),"")</f>
        <v/>
      </c>
      <c r="N1281" s="35" t="str">
        <f>IF(Tabla20[[#This Row],[TIPO]]="Temporales",_xlfn.XLOOKUP(Tabla20[[#This Row],[NOMBRE Y APELLIDO]],TFECHAS[NOMBRE Y APELLIDO],TFECHAS[HASTA]),"")</f>
        <v/>
      </c>
      <c r="O1281" s="39">
        <f>_xlfn.XLOOKUP(Tabla20[[#This Row],[COD]],TMES[COD],TMES[sbruto])</f>
        <v>115000</v>
      </c>
      <c r="P1281" s="41">
        <f>_xlfn.XLOOKUP(Tabla20[[#This Row],[COD]],TMES[COD],TMES[ISR])</f>
        <v>15633.74</v>
      </c>
      <c r="Q1281" s="41">
        <f>_xlfn.XLOOKUP(Tabla20[[#This Row],[COD]],TMES[COD],TMES[SFS])</f>
        <v>3496</v>
      </c>
      <c r="R1281" s="41">
        <f>_xlfn.XLOOKUP(Tabla20[[#This Row],[COD]],TMES[COD],TMES[AFP])</f>
        <v>3300.5</v>
      </c>
      <c r="S1281" s="40">
        <f>Tabla20[[#This Row],[sbruto]]-SUM(Tabla20[[#This Row],[ISR]:[AFP]])-Tabla20[[#This Row],[sneto]]</f>
        <v>25.000000000014552</v>
      </c>
      <c r="T1281" s="41">
        <f>_xlfn.XLOOKUP(Tabla20[[#This Row],[COD]],TMES[COD],TMES[sneto])</f>
        <v>92544.76</v>
      </c>
      <c r="U1281" s="28" t="str">
        <f>_xlfn.XLOOKUP(Tabla20[[#This Row],[cedula]],Tabla11[Numero Documento],Tabla11[GEN])</f>
        <v>M</v>
      </c>
      <c r="V1281" s="29" t="str">
        <f>_xlfn.XLOOKUP(Tabla20[[#This Row],[cedula]],TMODELO[Numero Documento],TMODELO[Lugar Funciones Codigo])</f>
        <v>01.83.04.00.02.04</v>
      </c>
    </row>
    <row r="1282" spans="1:22" hidden="1">
      <c r="A1282" s="38" t="s">
        <v>3052</v>
      </c>
      <c r="B1282" s="38" t="s">
        <v>11</v>
      </c>
      <c r="C1282" s="38" t="s">
        <v>3102</v>
      </c>
      <c r="D1282" s="38" t="str">
        <f>Tabla20[[#This Row],[cedula]]&amp;Tabla20[[#This Row],[ctapresup]]</f>
        <v>001053068642.1.1.1.01</v>
      </c>
      <c r="E1282" s="38" t="s">
        <v>2617</v>
      </c>
      <c r="F1282" s="38" t="str">
        <f>_xlfn.XLOOKUP(Tabla20[[#This Row],[cedula]],TMODELO[Numero Documento],TMODELO[Empleado])</f>
        <v>FLORA MATOS BAEZ</v>
      </c>
      <c r="G1282" s="38" t="str">
        <f>_xlfn.XLOOKUP(Tabla20[[#This Row],[cedula]],TMODELO[Numero Documento],TMODELO[Cargo])</f>
        <v>SECRETARIA</v>
      </c>
      <c r="H1282" s="38" t="str">
        <f>_xlfn.XLOOKUP(Tabla20[[#This Row],[cedula]],TMODELO[Numero Documento],TMODELO[Lugar Funciones])</f>
        <v>DIRECCION GENERAL DEL LIBRO Y LA LECTURA</v>
      </c>
      <c r="I1282" s="45" t="str">
        <f>_xlfn.XLOOKUP(Tabla20[[#This Row],[cedula]],TCARRERA[CEDULA],TCARRERA[CATEGORIA DEL SERVIDOR],"")</f>
        <v/>
      </c>
      <c r="J1282" s="45" t="str">
        <f>Tabla20[[#This Row],[TIPO]]</f>
        <v>FIJO</v>
      </c>
      <c r="K128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82" s="24" t="str">
        <f>IF(Tabla20[[#This Row],[CARRERA]]="CARRERA ADMINISTRATIVA",Tabla20[[#This Row],[CARRERA]],Tabla20[[#This Row],[STATUS]])</f>
        <v>ESTATUTO SIMPLIFICADO</v>
      </c>
      <c r="M1282" s="35" t="str">
        <f>IF(Tabla20[[#This Row],[TIPO]]="Temporales",_xlfn.XLOOKUP(Tabla20[[#This Row],[NOMBRE Y APELLIDO]],TFECHAS[NOMBRE Y APELLIDO],TFECHAS[DESDE]),"")</f>
        <v/>
      </c>
      <c r="N1282" s="35" t="str">
        <f>IF(Tabla20[[#This Row],[TIPO]]="Temporales",_xlfn.XLOOKUP(Tabla20[[#This Row],[NOMBRE Y APELLIDO]],TFECHAS[NOMBRE Y APELLIDO],TFECHAS[HASTA]),"")</f>
        <v/>
      </c>
      <c r="O1282" s="39">
        <f>_xlfn.XLOOKUP(Tabla20[[#This Row],[COD]],TMES[COD],TMES[sbruto])</f>
        <v>35000</v>
      </c>
      <c r="P1282" s="44">
        <f>_xlfn.XLOOKUP(Tabla20[[#This Row],[COD]],TMES[COD],TMES[ISR])</f>
        <v>0</v>
      </c>
      <c r="Q1282" s="44">
        <f>_xlfn.XLOOKUP(Tabla20[[#This Row],[COD]],TMES[COD],TMES[SFS])</f>
        <v>1064</v>
      </c>
      <c r="R1282" s="44">
        <f>_xlfn.XLOOKUP(Tabla20[[#This Row],[COD]],TMES[COD],TMES[AFP])</f>
        <v>1004.5</v>
      </c>
      <c r="S1282" s="40">
        <f>Tabla20[[#This Row],[sbruto]]-SUM(Tabla20[[#This Row],[ISR]:[AFP]])-Tabla20[[#This Row],[sneto]]</f>
        <v>21801.27</v>
      </c>
      <c r="T1282" s="44">
        <f>_xlfn.XLOOKUP(Tabla20[[#This Row],[COD]],TMES[COD],TMES[sneto])</f>
        <v>11130.23</v>
      </c>
      <c r="U1282" s="28" t="str">
        <f>_xlfn.XLOOKUP(Tabla20[[#This Row],[cedula]],Tabla11[Numero Documento],Tabla11[GEN])</f>
        <v>F</v>
      </c>
      <c r="V1282" s="29" t="str">
        <f>_xlfn.XLOOKUP(Tabla20[[#This Row],[cedula]],TMODELO[Numero Documento],TMODELO[Lugar Funciones Codigo])</f>
        <v>01.83.04.01</v>
      </c>
    </row>
    <row r="1283" spans="1:22" hidden="1">
      <c r="A1283" s="38" t="s">
        <v>3052</v>
      </c>
      <c r="B1283" s="38" t="s">
        <v>11</v>
      </c>
      <c r="C1283" s="38" t="s">
        <v>3102</v>
      </c>
      <c r="D1283" s="38" t="str">
        <f>Tabla20[[#This Row],[cedula]]&amp;Tabla20[[#This Row],[ctapresup]]</f>
        <v>001091635352.1.1.1.01</v>
      </c>
      <c r="E1283" s="38" t="s">
        <v>2627</v>
      </c>
      <c r="F1283" s="38" t="str">
        <f>_xlfn.XLOOKUP(Tabla20[[#This Row],[cedula]],TMODELO[Numero Documento],TMODELO[Empleado])</f>
        <v>GILDA ADAMES MARTINEZ</v>
      </c>
      <c r="G1283" s="38" t="str">
        <f>_xlfn.XLOOKUP(Tabla20[[#This Row],[cedula]],TMODELO[Numero Documento],TMODELO[Cargo])</f>
        <v>ENC. PROCESOS TECNICOS</v>
      </c>
      <c r="H1283" s="38" t="str">
        <f>_xlfn.XLOOKUP(Tabla20[[#This Row],[cedula]],TMODELO[Numero Documento],TMODELO[Lugar Funciones])</f>
        <v>DIRECCION GENERAL DEL LIBRO Y LA LECTURA</v>
      </c>
      <c r="I1283" s="45" t="str">
        <f>_xlfn.XLOOKUP(Tabla20[[#This Row],[cedula]],TCARRERA[CEDULA],TCARRERA[CATEGORIA DEL SERVIDOR],"")</f>
        <v/>
      </c>
      <c r="J1283" s="45" t="str">
        <f>Tabla20[[#This Row],[TIPO]]</f>
        <v>FIJO</v>
      </c>
      <c r="K128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3" s="24" t="str">
        <f>IF(Tabla20[[#This Row],[CARRERA]]="CARRERA ADMINISTRATIVA",Tabla20[[#This Row],[CARRERA]],Tabla20[[#This Row],[STATUS]])</f>
        <v>FIJO</v>
      </c>
      <c r="M1283" s="35" t="str">
        <f>IF(Tabla20[[#This Row],[TIPO]]="Temporales",_xlfn.XLOOKUP(Tabla20[[#This Row],[NOMBRE Y APELLIDO]],TFECHAS[NOMBRE Y APELLIDO],TFECHAS[DESDE]),"")</f>
        <v/>
      </c>
      <c r="N1283" s="35" t="str">
        <f>IF(Tabla20[[#This Row],[TIPO]]="Temporales",_xlfn.XLOOKUP(Tabla20[[#This Row],[NOMBRE Y APELLIDO]],TFECHAS[NOMBRE Y APELLIDO],TFECHAS[HASTA]),"")</f>
        <v/>
      </c>
      <c r="O1283" s="39">
        <f>_xlfn.XLOOKUP(Tabla20[[#This Row],[COD]],TMES[COD],TMES[sbruto])</f>
        <v>21764.27</v>
      </c>
      <c r="P1283" s="44">
        <f>_xlfn.XLOOKUP(Tabla20[[#This Row],[COD]],TMES[COD],TMES[ISR])</f>
        <v>0</v>
      </c>
      <c r="Q1283" s="41">
        <f>_xlfn.XLOOKUP(Tabla20[[#This Row],[COD]],TMES[COD],TMES[SFS])</f>
        <v>661.63</v>
      </c>
      <c r="R1283" s="41">
        <f>_xlfn.XLOOKUP(Tabla20[[#This Row],[COD]],TMES[COD],TMES[AFP])</f>
        <v>624.63</v>
      </c>
      <c r="S1283" s="40">
        <f>Tabla20[[#This Row],[sbruto]]-SUM(Tabla20[[#This Row],[ISR]:[AFP]])-Tabla20[[#This Row],[sneto]]</f>
        <v>75.000000000003638</v>
      </c>
      <c r="T1283" s="41">
        <f>_xlfn.XLOOKUP(Tabla20[[#This Row],[COD]],TMES[COD],TMES[sneto])</f>
        <v>20403.009999999998</v>
      </c>
      <c r="U1283" s="28" t="str">
        <f>_xlfn.XLOOKUP(Tabla20[[#This Row],[cedula]],Tabla11[Numero Documento],Tabla11[GEN])</f>
        <v>F</v>
      </c>
      <c r="V1283" s="29" t="str">
        <f>_xlfn.XLOOKUP(Tabla20[[#This Row],[cedula]],TMODELO[Numero Documento],TMODELO[Lugar Funciones Codigo])</f>
        <v>01.83.04.01</v>
      </c>
    </row>
    <row r="1284" spans="1:22" hidden="1">
      <c r="A1284" s="38" t="s">
        <v>3052</v>
      </c>
      <c r="B1284" s="38" t="s">
        <v>11</v>
      </c>
      <c r="C1284" s="38" t="s">
        <v>3102</v>
      </c>
      <c r="D1284" s="38" t="str">
        <f>Tabla20[[#This Row],[cedula]]&amp;Tabla20[[#This Row],[ctapresup]]</f>
        <v>001169815312.1.1.1.01</v>
      </c>
      <c r="E1284" s="38" t="s">
        <v>2611</v>
      </c>
      <c r="F1284" s="38" t="str">
        <f>_xlfn.XLOOKUP(Tabla20[[#This Row],[cedula]],TMODELO[Numero Documento],TMODELO[Empleado])</f>
        <v>FELIX VILLALONA CEDEÑO</v>
      </c>
      <c r="G1284" s="38" t="str">
        <f>_xlfn.XLOOKUP(Tabla20[[#This Row],[cedula]],TMODELO[Numero Documento],TMODELO[Cargo])</f>
        <v>ASISTENTE DEL DIRECTOR</v>
      </c>
      <c r="H1284" s="38" t="str">
        <f>_xlfn.XLOOKUP(Tabla20[[#This Row],[cedula]],TMODELO[Numero Documento],TMODELO[Lugar Funciones])</f>
        <v>DIRECCION GENERAL DEL LIBRO Y LA LECTURA</v>
      </c>
      <c r="I1284" s="45" t="str">
        <f>_xlfn.XLOOKUP(Tabla20[[#This Row],[cedula]],TCARRERA[CEDULA],TCARRERA[CATEGORIA DEL SERVIDOR],"")</f>
        <v/>
      </c>
      <c r="J1284" s="45" t="str">
        <f>Tabla20[[#This Row],[TIPO]]</f>
        <v>FIJO</v>
      </c>
      <c r="K128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4" s="24" t="str">
        <f>IF(Tabla20[[#This Row],[CARRERA]]="CARRERA ADMINISTRATIVA",Tabla20[[#This Row],[CARRERA]],Tabla20[[#This Row],[STATUS]])</f>
        <v>FIJO</v>
      </c>
      <c r="M1284" s="35" t="str">
        <f>IF(Tabla20[[#This Row],[TIPO]]="Temporales",_xlfn.XLOOKUP(Tabla20[[#This Row],[NOMBRE Y APELLIDO]],TFECHAS[NOMBRE Y APELLIDO],TFECHAS[DESDE]),"")</f>
        <v/>
      </c>
      <c r="N1284" s="35" t="str">
        <f>IF(Tabla20[[#This Row],[TIPO]]="Temporales",_xlfn.XLOOKUP(Tabla20[[#This Row],[NOMBRE Y APELLIDO]],TFECHAS[NOMBRE Y APELLIDO],TFECHAS[HASTA]),"")</f>
        <v/>
      </c>
      <c r="O1284" s="39">
        <f>_xlfn.XLOOKUP(Tabla20[[#This Row],[COD]],TMES[COD],TMES[sbruto])</f>
        <v>21378.5</v>
      </c>
      <c r="P1284" s="44">
        <f>_xlfn.XLOOKUP(Tabla20[[#This Row],[COD]],TMES[COD],TMES[ISR])</f>
        <v>0</v>
      </c>
      <c r="Q1284" s="44">
        <f>_xlfn.XLOOKUP(Tabla20[[#This Row],[COD]],TMES[COD],TMES[SFS])</f>
        <v>649.91</v>
      </c>
      <c r="R1284" s="44">
        <f>_xlfn.XLOOKUP(Tabla20[[#This Row],[COD]],TMES[COD],TMES[AFP])</f>
        <v>613.55999999999995</v>
      </c>
      <c r="S1284" s="40">
        <f>Tabla20[[#This Row],[sbruto]]-SUM(Tabla20[[#This Row],[ISR]:[AFP]])-Tabla20[[#This Row],[sneto]]</f>
        <v>11824.859999999999</v>
      </c>
      <c r="T1284" s="44">
        <f>_xlfn.XLOOKUP(Tabla20[[#This Row],[COD]],TMES[COD],TMES[sneto])</f>
        <v>8290.17</v>
      </c>
      <c r="U1284" s="28" t="str">
        <f>_xlfn.XLOOKUP(Tabla20[[#This Row],[cedula]],Tabla11[Numero Documento],Tabla11[GEN])</f>
        <v>M</v>
      </c>
      <c r="V1284" s="29" t="str">
        <f>_xlfn.XLOOKUP(Tabla20[[#This Row],[cedula]],TMODELO[Numero Documento],TMODELO[Lugar Funciones Codigo])</f>
        <v>01.83.04.01</v>
      </c>
    </row>
    <row r="1285" spans="1:22" hidden="1">
      <c r="A1285" s="38" t="s">
        <v>3052</v>
      </c>
      <c r="B1285" s="38" t="s">
        <v>11</v>
      </c>
      <c r="C1285" s="38" t="s">
        <v>3102</v>
      </c>
      <c r="D1285" s="38" t="str">
        <f>Tabla20[[#This Row],[cedula]]&amp;Tabla20[[#This Row],[ctapresup]]</f>
        <v>001042311542.1.1.1.01</v>
      </c>
      <c r="E1285" s="38" t="s">
        <v>2726</v>
      </c>
      <c r="F1285" s="38" t="str">
        <f>_xlfn.XLOOKUP(Tabla20[[#This Row],[cedula]],TMODELO[Numero Documento],TMODELO[Empleado])</f>
        <v>VICTOR MANUEL BIDO ACEVEDO</v>
      </c>
      <c r="G1285" s="38" t="str">
        <f>_xlfn.XLOOKUP(Tabla20[[#This Row],[cedula]],TMODELO[Numero Documento],TMODELO[Cargo])</f>
        <v>ENCARGADO (A)</v>
      </c>
      <c r="H1285" s="38" t="str">
        <f>_xlfn.XLOOKUP(Tabla20[[#This Row],[cedula]],TMODELO[Numero Documento],TMODELO[Lugar Funciones])</f>
        <v>DIRECCION GENERAL DEL LIBRO Y LA LECTURA</v>
      </c>
      <c r="I1285" s="45" t="str">
        <f>_xlfn.XLOOKUP(Tabla20[[#This Row],[cedula]],TCARRERA[CEDULA],TCARRERA[CATEGORIA DEL SERVIDOR],"")</f>
        <v/>
      </c>
      <c r="J1285" s="45" t="str">
        <f>Tabla20[[#This Row],[TIPO]]</f>
        <v>FIJO</v>
      </c>
      <c r="K128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5" s="24" t="str">
        <f>IF(Tabla20[[#This Row],[CARRERA]]="CARRERA ADMINISTRATIVA",Tabla20[[#This Row],[CARRERA]],Tabla20[[#This Row],[STATUS]])</f>
        <v>FIJO</v>
      </c>
      <c r="M1285" s="35" t="str">
        <f>IF(Tabla20[[#This Row],[TIPO]]="Temporales",_xlfn.XLOOKUP(Tabla20[[#This Row],[NOMBRE Y APELLIDO]],TFECHAS[NOMBRE Y APELLIDO],TFECHAS[DESDE]),"")</f>
        <v/>
      </c>
      <c r="N1285" s="35" t="str">
        <f>IF(Tabla20[[#This Row],[TIPO]]="Temporales",_xlfn.XLOOKUP(Tabla20[[#This Row],[NOMBRE Y APELLIDO]],TFECHAS[NOMBRE Y APELLIDO],TFECHAS[HASTA]),"")</f>
        <v/>
      </c>
      <c r="O1285" s="39">
        <f>_xlfn.XLOOKUP(Tabla20[[#This Row],[COD]],TMES[COD],TMES[sbruto])</f>
        <v>12650</v>
      </c>
      <c r="P1285" s="42">
        <f>_xlfn.XLOOKUP(Tabla20[[#This Row],[COD]],TMES[COD],TMES[ISR])</f>
        <v>0</v>
      </c>
      <c r="Q1285" s="44">
        <f>_xlfn.XLOOKUP(Tabla20[[#This Row],[COD]],TMES[COD],TMES[SFS])</f>
        <v>384.56</v>
      </c>
      <c r="R1285" s="44">
        <f>_xlfn.XLOOKUP(Tabla20[[#This Row],[COD]],TMES[COD],TMES[AFP])</f>
        <v>363.06</v>
      </c>
      <c r="S1285" s="40">
        <f>Tabla20[[#This Row],[sbruto]]-SUM(Tabla20[[#This Row],[ISR]:[AFP]])-Tabla20[[#This Row],[sneto]]</f>
        <v>75</v>
      </c>
      <c r="T1285" s="44">
        <f>_xlfn.XLOOKUP(Tabla20[[#This Row],[COD]],TMES[COD],TMES[sneto])</f>
        <v>11827.38</v>
      </c>
      <c r="U1285" s="28" t="str">
        <f>_xlfn.XLOOKUP(Tabla20[[#This Row],[cedula]],Tabla11[Numero Documento],Tabla11[GEN])</f>
        <v>M</v>
      </c>
      <c r="V1285" s="29" t="str">
        <f>_xlfn.XLOOKUP(Tabla20[[#This Row],[cedula]],TMODELO[Numero Documento],TMODELO[Lugar Funciones Codigo])</f>
        <v>01.83.04.01</v>
      </c>
    </row>
    <row r="1286" spans="1:22" hidden="1">
      <c r="A1286" s="38" t="s">
        <v>3052</v>
      </c>
      <c r="B1286" s="38" t="s">
        <v>11</v>
      </c>
      <c r="C1286" s="38" t="s">
        <v>3102</v>
      </c>
      <c r="D1286" s="38" t="str">
        <f>Tabla20[[#This Row],[cedula]]&amp;Tabla20[[#This Row],[ctapresup]]</f>
        <v>011000671542.1.1.1.01</v>
      </c>
      <c r="E1286" s="38" t="s">
        <v>2558</v>
      </c>
      <c r="F1286" s="38" t="str">
        <f>_xlfn.XLOOKUP(Tabla20[[#This Row],[cedula]],TMODELO[Numero Documento],TMODELO[Empleado])</f>
        <v>AGRIPINA SOLER LAGARES</v>
      </c>
      <c r="G1286" s="38" t="str">
        <f>_xlfn.XLOOKUP(Tabla20[[#This Row],[cedula]],TMODELO[Numero Documento],TMODELO[Cargo])</f>
        <v>GUIA</v>
      </c>
      <c r="H1286" s="38" t="str">
        <f>_xlfn.XLOOKUP(Tabla20[[#This Row],[cedula]],TMODELO[Numero Documento],TMODELO[Lugar Funciones])</f>
        <v>DIRECCION GENERAL DEL LIBRO Y LA LECTURA</v>
      </c>
      <c r="I1286" s="45" t="str">
        <f>_xlfn.XLOOKUP(Tabla20[[#This Row],[cedula]],TCARRERA[CEDULA],TCARRERA[CATEGORIA DEL SERVIDOR],"")</f>
        <v/>
      </c>
      <c r="J1286" s="45" t="str">
        <f>Tabla20[[#This Row],[TIPO]]</f>
        <v>FIJO</v>
      </c>
      <c r="K128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6" s="24" t="str">
        <f>IF(Tabla20[[#This Row],[CARRERA]]="CARRERA ADMINISTRATIVA",Tabla20[[#This Row],[CARRERA]],Tabla20[[#This Row],[STATUS]])</f>
        <v>FIJO</v>
      </c>
      <c r="M1286" s="35" t="str">
        <f>IF(Tabla20[[#This Row],[TIPO]]="Temporales",_xlfn.XLOOKUP(Tabla20[[#This Row],[NOMBRE Y APELLIDO]],TFECHAS[NOMBRE Y APELLIDO],TFECHAS[DESDE]),"")</f>
        <v/>
      </c>
      <c r="N1286" s="35" t="str">
        <f>IF(Tabla20[[#This Row],[TIPO]]="Temporales",_xlfn.XLOOKUP(Tabla20[[#This Row],[NOMBRE Y APELLIDO]],TFECHAS[NOMBRE Y APELLIDO],TFECHAS[HASTA]),"")</f>
        <v/>
      </c>
      <c r="O1286" s="39">
        <f>_xlfn.XLOOKUP(Tabla20[[#This Row],[COD]],TMES[COD],TMES[sbruto])</f>
        <v>10000</v>
      </c>
      <c r="P1286" s="44">
        <f>_xlfn.XLOOKUP(Tabla20[[#This Row],[COD]],TMES[COD],TMES[ISR])</f>
        <v>0</v>
      </c>
      <c r="Q1286" s="41">
        <f>_xlfn.XLOOKUP(Tabla20[[#This Row],[COD]],TMES[COD],TMES[SFS])</f>
        <v>304</v>
      </c>
      <c r="R1286" s="41">
        <f>_xlfn.XLOOKUP(Tabla20[[#This Row],[COD]],TMES[COD],TMES[AFP])</f>
        <v>287</v>
      </c>
      <c r="S1286" s="40">
        <f>Tabla20[[#This Row],[sbruto]]-SUM(Tabla20[[#This Row],[ISR]:[AFP]])-Tabla20[[#This Row],[sneto]]</f>
        <v>75</v>
      </c>
      <c r="T1286" s="41">
        <f>_xlfn.XLOOKUP(Tabla20[[#This Row],[COD]],TMES[COD],TMES[sneto])</f>
        <v>9334</v>
      </c>
      <c r="U1286" s="28" t="str">
        <f>_xlfn.XLOOKUP(Tabla20[[#This Row],[cedula]],Tabla11[Numero Documento],Tabla11[GEN])</f>
        <v>F</v>
      </c>
      <c r="V1286" s="29" t="str">
        <f>_xlfn.XLOOKUP(Tabla20[[#This Row],[cedula]],TMODELO[Numero Documento],TMODELO[Lugar Funciones Codigo])</f>
        <v>01.83.04.01</v>
      </c>
    </row>
    <row r="1287" spans="1:22">
      <c r="A1287" s="38" t="s">
        <v>3051</v>
      </c>
      <c r="B1287" s="38" t="s">
        <v>4793</v>
      </c>
      <c r="C1287" s="38" t="s">
        <v>3088</v>
      </c>
      <c r="D1287" s="38" t="str">
        <f>Tabla20[[#This Row],[cedula]]&amp;Tabla20[[#This Row],[ctapresup]]</f>
        <v>001011987942.1.1.2.08</v>
      </c>
      <c r="E1287" s="38" t="s">
        <v>2827</v>
      </c>
      <c r="F1287" s="38" t="str">
        <f>_xlfn.XLOOKUP(Tabla20[[#This Row],[cedula]],TMODELO[Numero Documento],TMODELO[Empleado])</f>
        <v>JUANA ANGELA RAFAELA HERNANDEZ NUÑEZ</v>
      </c>
      <c r="G1287" s="38" t="str">
        <f>_xlfn.XLOOKUP(Tabla20[[#This Row],[cedula]],TMODELO[Numero Documento],TMODELO[Cargo])</f>
        <v>DIRECTOR (A)</v>
      </c>
      <c r="H1287" s="38" t="str">
        <f>_xlfn.XLOOKUP(Tabla20[[#This Row],[cedula]],TMODELO[Numero Documento],TMODELO[Lugar Funciones])</f>
        <v>DIRECCION GENERAL DEL LIBRO Y LA LECTURA</v>
      </c>
      <c r="I1287" s="45" t="str">
        <f>_xlfn.XLOOKUP(Tabla20[[#This Row],[cedula]],TCARRERA[CEDULA],TCARRERA[CATEGORIA DEL SERVIDOR],"")</f>
        <v/>
      </c>
      <c r="J1287" s="45" t="str">
        <f>Tabla20[[#This Row],[TIPO]]</f>
        <v>TEMPORALES</v>
      </c>
      <c r="K128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87" s="24" t="str">
        <f>IF(Tabla20[[#This Row],[CARRERA]]="CARRERA ADMINISTRATIVA",Tabla20[[#This Row],[CARRERA]],Tabla20[[#This Row],[STATUS]])</f>
        <v>TEMPORALES</v>
      </c>
      <c r="M1287" s="35">
        <f>IF(Tabla20[[#This Row],[TIPO]]="Temporales",_xlfn.XLOOKUP(Tabla20[[#This Row],[NOMBRE Y APELLIDO]],TFECHAS[NOMBRE Y APELLIDO],TFECHAS[DESDE]),"")</f>
        <v>44866</v>
      </c>
      <c r="N1287" s="35">
        <f>IF(Tabla20[[#This Row],[TIPO]]="Temporales",_xlfn.XLOOKUP(Tabla20[[#This Row],[NOMBRE Y APELLIDO]],TFECHAS[NOMBRE Y APELLIDO],TFECHAS[HASTA]),"")</f>
        <v>45047</v>
      </c>
      <c r="O1287" s="39">
        <f>_xlfn.XLOOKUP(Tabla20[[#This Row],[COD]],TMES[COD],TMES[sbruto])</f>
        <v>160000</v>
      </c>
      <c r="P1287" s="41">
        <f>_xlfn.XLOOKUP(Tabla20[[#This Row],[COD]],TMES[COD],TMES[ISR])</f>
        <v>26218.87</v>
      </c>
      <c r="Q1287" s="41">
        <f>_xlfn.XLOOKUP(Tabla20[[#This Row],[COD]],TMES[COD],TMES[SFS])</f>
        <v>4864</v>
      </c>
      <c r="R1287" s="41">
        <f>_xlfn.XLOOKUP(Tabla20[[#This Row],[COD]],TMES[COD],TMES[AFP])</f>
        <v>4592</v>
      </c>
      <c r="S1287" s="40">
        <f>Tabla20[[#This Row],[sbruto]]-SUM(Tabla20[[#This Row],[ISR]:[AFP]])-Tabla20[[#This Row],[sneto]]</f>
        <v>25</v>
      </c>
      <c r="T1287" s="41">
        <f>_xlfn.XLOOKUP(Tabla20[[#This Row],[COD]],TMES[COD],TMES[sneto])</f>
        <v>124300.13</v>
      </c>
      <c r="U1287" s="28" t="str">
        <f>_xlfn.XLOOKUP(Tabla20[[#This Row],[cedula]],Tabla11[Numero Documento],Tabla11[GEN])</f>
        <v>F</v>
      </c>
      <c r="V1287" s="29" t="str">
        <f>_xlfn.XLOOKUP(Tabla20[[#This Row],[cedula]],TMODELO[Numero Documento],TMODELO[Lugar Funciones Codigo])</f>
        <v>01.83.04.01</v>
      </c>
    </row>
    <row r="1288" spans="1:22" hidden="1">
      <c r="A1288" s="38" t="s">
        <v>3054</v>
      </c>
      <c r="B1288" s="38" t="s">
        <v>3049</v>
      </c>
      <c r="C1288" s="38" t="s">
        <v>3088</v>
      </c>
      <c r="D1288" s="38" t="str">
        <f>Tabla20[[#This Row],[cedula]]&amp;Tabla20[[#This Row],[ctapresup]]</f>
        <v>001019547172.1.1.3.01</v>
      </c>
      <c r="E1288" s="38" t="s">
        <v>2672</v>
      </c>
      <c r="F1288" s="38" t="str">
        <f>_xlfn.XLOOKUP(Tabla20[[#This Row],[cedula]],TMODELO[Numero Documento],TMODELO[Empleado])</f>
        <v>LAURA DEL PILAR GIL FIALLO</v>
      </c>
      <c r="G1288" s="38" t="str">
        <f>_xlfn.XLOOKUP(Tabla20[[#This Row],[cedula]],TMODELO[Numero Documento],TMODELO[Cargo])</f>
        <v>DIRECTOR (A)</v>
      </c>
      <c r="H1288" s="38" t="str">
        <f>_xlfn.XLOOKUP(Tabla20[[#This Row],[cedula]],TMODELO[Numero Documento],TMODELO[Lugar Funciones])</f>
        <v>DIRECCION GENERAL DEL LIBRO Y LA LECTURA</v>
      </c>
      <c r="I1288" s="45" t="str">
        <f>_xlfn.XLOOKUP(Tabla20[[#This Row],[cedula]],TCARRERA[CEDULA],TCARRERA[CATEGORIA DEL SERVIDOR],"")</f>
        <v/>
      </c>
      <c r="J1288" s="45" t="str">
        <f>Tabla20[[#This Row],[TIPO]]</f>
        <v>TRAMITE DE PENSION</v>
      </c>
      <c r="K128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1288" s="24" t="str">
        <f>IF(Tabla20[[#This Row],[CARRERA]]="CARRERA ADMINISTRATIVA",Tabla20[[#This Row],[CARRERA]],Tabla20[[#This Row],[STATUS]])</f>
        <v>TRAMITE DE PENSION</v>
      </c>
      <c r="M1288" s="35" t="str">
        <f>IF(Tabla20[[#This Row],[TIPO]]="Temporales",_xlfn.XLOOKUP(Tabla20[[#This Row],[NOMBRE Y APELLIDO]],TFECHAS[NOMBRE Y APELLIDO],TFECHAS[DESDE]),"")</f>
        <v/>
      </c>
      <c r="N1288" s="35" t="str">
        <f>IF(Tabla20[[#This Row],[TIPO]]="Temporales",_xlfn.XLOOKUP(Tabla20[[#This Row],[NOMBRE Y APELLIDO]],TFECHAS[NOMBRE Y APELLIDO],TFECHAS[HASTA]),"")</f>
        <v/>
      </c>
      <c r="O1288" s="39">
        <f>_xlfn.XLOOKUP(Tabla20[[#This Row],[COD]],TMES[COD],TMES[sbruto])</f>
        <v>140000</v>
      </c>
      <c r="P1288" s="41">
        <f>_xlfn.XLOOKUP(Tabla20[[#This Row],[COD]],TMES[COD],TMES[ISR])</f>
        <v>21514.37</v>
      </c>
      <c r="Q1288" s="41">
        <f>_xlfn.XLOOKUP(Tabla20[[#This Row],[COD]],TMES[COD],TMES[SFS])</f>
        <v>4256</v>
      </c>
      <c r="R1288" s="41">
        <f>_xlfn.XLOOKUP(Tabla20[[#This Row],[COD]],TMES[COD],TMES[AFP])</f>
        <v>4018</v>
      </c>
      <c r="S1288" s="40">
        <f>Tabla20[[#This Row],[sbruto]]-SUM(Tabla20[[#This Row],[ISR]:[AFP]])-Tabla20[[#This Row],[sneto]]</f>
        <v>75</v>
      </c>
      <c r="T1288" s="41">
        <f>_xlfn.XLOOKUP(Tabla20[[#This Row],[COD]],TMES[COD],TMES[sneto])</f>
        <v>110136.63</v>
      </c>
      <c r="U1288" s="28" t="str">
        <f>_xlfn.XLOOKUP(Tabla20[[#This Row],[cedula]],Tabla11[Numero Documento],Tabla11[GEN])</f>
        <v>F</v>
      </c>
      <c r="V1288" s="29" t="str">
        <f>_xlfn.XLOOKUP(Tabla20[[#This Row],[cedula]],TMODELO[Numero Documento],TMODELO[Lugar Funciones Codigo])</f>
        <v>01.83.04.01</v>
      </c>
    </row>
    <row r="1289" spans="1:22" hidden="1">
      <c r="A1289" s="38" t="s">
        <v>3052</v>
      </c>
      <c r="B1289" s="38" t="s">
        <v>11</v>
      </c>
      <c r="C1289" s="38" t="s">
        <v>3102</v>
      </c>
      <c r="D1289" s="38" t="str">
        <f>Tabla20[[#This Row],[cedula]]&amp;Tabla20[[#This Row],[ctapresup]]</f>
        <v>001008969012.1.1.1.01</v>
      </c>
      <c r="E1289" s="38" t="s">
        <v>2643</v>
      </c>
      <c r="F1289" s="38" t="str">
        <f>_xlfn.XLOOKUP(Tabla20[[#This Row],[cedula]],TMODELO[Numero Documento],TMODELO[Empleado])</f>
        <v>JOAN MANUEL FERRER RODRIGUEZ</v>
      </c>
      <c r="G1289" s="38" t="str">
        <f>_xlfn.XLOOKUP(Tabla20[[#This Row],[cedula]],TMODELO[Numero Documento],TMODELO[Cargo])</f>
        <v>DIRECTOR (A)</v>
      </c>
      <c r="H1289" s="38" t="str">
        <f>_xlfn.XLOOKUP(Tabla20[[#This Row],[cedula]],TMODELO[Numero Documento],TMODELO[Lugar Funciones])</f>
        <v>DIRECCION DE FERIA DEL LIBRO</v>
      </c>
      <c r="I1289" s="45" t="str">
        <f>_xlfn.XLOOKUP(Tabla20[[#This Row],[cedula]],TCARRERA[CEDULA],TCARRERA[CATEGORIA DEL SERVIDOR],"")</f>
        <v/>
      </c>
      <c r="J1289" s="45" t="str">
        <f>Tabla20[[#This Row],[TIPO]]</f>
        <v>FIJO</v>
      </c>
      <c r="K128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1289" s="24" t="str">
        <f>IF(Tabla20[[#This Row],[CARRERA]]="CARRERA ADMINISTRATIVA",Tabla20[[#This Row],[CARRERA]],Tabla20[[#This Row],[STATUS]])</f>
        <v>DE LIBRE NOMBRAMIENTO Y REMOCION</v>
      </c>
      <c r="M1289" s="35" t="str">
        <f>IF(Tabla20[[#This Row],[TIPO]]="Temporales",_xlfn.XLOOKUP(Tabla20[[#This Row],[NOMBRE Y APELLIDO]],TFECHAS[NOMBRE Y APELLIDO],TFECHAS[DESDE]),"")</f>
        <v/>
      </c>
      <c r="N1289" s="35" t="str">
        <f>IF(Tabla20[[#This Row],[TIPO]]="Temporales",_xlfn.XLOOKUP(Tabla20[[#This Row],[NOMBRE Y APELLIDO]],TFECHAS[NOMBRE Y APELLIDO],TFECHAS[HASTA]),"")</f>
        <v/>
      </c>
      <c r="O1289" s="39">
        <f>_xlfn.XLOOKUP(Tabla20[[#This Row],[COD]],TMES[COD],TMES[sbruto])</f>
        <v>145000</v>
      </c>
      <c r="P1289" s="44">
        <f>_xlfn.XLOOKUP(Tabla20[[#This Row],[COD]],TMES[COD],TMES[ISR])</f>
        <v>22690.49</v>
      </c>
      <c r="Q1289" s="41">
        <f>_xlfn.XLOOKUP(Tabla20[[#This Row],[COD]],TMES[COD],TMES[SFS])</f>
        <v>4408</v>
      </c>
      <c r="R1289" s="41">
        <f>_xlfn.XLOOKUP(Tabla20[[#This Row],[COD]],TMES[COD],TMES[AFP])</f>
        <v>4161.5</v>
      </c>
      <c r="S1289" s="40">
        <f>Tabla20[[#This Row],[sbruto]]-SUM(Tabla20[[#This Row],[ISR]:[AFP]])-Tabla20[[#This Row],[sneto]]</f>
        <v>25</v>
      </c>
      <c r="T1289" s="41">
        <f>_xlfn.XLOOKUP(Tabla20[[#This Row],[COD]],TMES[COD],TMES[sneto])</f>
        <v>113715.01</v>
      </c>
      <c r="U1289" s="28" t="str">
        <f>_xlfn.XLOOKUP(Tabla20[[#This Row],[cedula]],Tabla11[Numero Documento],Tabla11[GEN])</f>
        <v>M</v>
      </c>
      <c r="V1289" s="29" t="str">
        <f>_xlfn.XLOOKUP(Tabla20[[#This Row],[cedula]],TMODELO[Numero Documento],TMODELO[Lugar Funciones Codigo])</f>
        <v>01.83.04.01.01</v>
      </c>
    </row>
    <row r="1290" spans="1:22" hidden="1">
      <c r="A1290" s="38" t="s">
        <v>3052</v>
      </c>
      <c r="B1290" s="38" t="s">
        <v>11</v>
      </c>
      <c r="C1290" s="38" t="s">
        <v>3102</v>
      </c>
      <c r="D1290" s="38" t="str">
        <f>Tabla20[[#This Row],[cedula]]&amp;Tabla20[[#This Row],[ctapresup]]</f>
        <v>001007568082.1.1.1.01</v>
      </c>
      <c r="E1290" s="38" t="s">
        <v>2661</v>
      </c>
      <c r="F1290" s="38" t="str">
        <f>_xlfn.XLOOKUP(Tabla20[[#This Row],[cedula]],TMODELO[Numero Documento],TMODELO[Empleado])</f>
        <v>JUAN EMILIO BAEZ MELO</v>
      </c>
      <c r="G1290" s="38" t="str">
        <f>_xlfn.XLOOKUP(Tabla20[[#This Row],[cedula]],TMODELO[Numero Documento],TMODELO[Cargo])</f>
        <v>COORD.PARTICIP FERIA NAC.E INT</v>
      </c>
      <c r="H1290" s="38" t="str">
        <f>_xlfn.XLOOKUP(Tabla20[[#This Row],[cedula]],TMODELO[Numero Documento],TMODELO[Lugar Funciones])</f>
        <v>DIRECCION DE FERIA DEL LIBRO</v>
      </c>
      <c r="I1290" s="45" t="str">
        <f>_xlfn.XLOOKUP(Tabla20[[#This Row],[cedula]],TCARRERA[CEDULA],TCARRERA[CATEGORIA DEL SERVIDOR],"")</f>
        <v/>
      </c>
      <c r="J1290" s="45" t="str">
        <f>Tabla20[[#This Row],[TIPO]]</f>
        <v>FIJO</v>
      </c>
      <c r="K129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0" s="24" t="str">
        <f>IF(Tabla20[[#This Row],[CARRERA]]="CARRERA ADMINISTRATIVA",Tabla20[[#This Row],[CARRERA]],Tabla20[[#This Row],[STATUS]])</f>
        <v>FIJO</v>
      </c>
      <c r="M1290" s="35" t="str">
        <f>IF(Tabla20[[#This Row],[TIPO]]="Temporales",_xlfn.XLOOKUP(Tabla20[[#This Row],[NOMBRE Y APELLIDO]],TFECHAS[NOMBRE Y APELLIDO],TFECHAS[DESDE]),"")</f>
        <v/>
      </c>
      <c r="N1290" s="35" t="str">
        <f>IF(Tabla20[[#This Row],[TIPO]]="Temporales",_xlfn.XLOOKUP(Tabla20[[#This Row],[NOMBRE Y APELLIDO]],TFECHAS[NOMBRE Y APELLIDO],TFECHAS[HASTA]),"")</f>
        <v/>
      </c>
      <c r="O1290" s="39">
        <f>_xlfn.XLOOKUP(Tabla20[[#This Row],[COD]],TMES[COD],TMES[sbruto])</f>
        <v>45000</v>
      </c>
      <c r="P1290" s="44">
        <f>_xlfn.XLOOKUP(Tabla20[[#This Row],[COD]],TMES[COD],TMES[ISR])</f>
        <v>1148.33</v>
      </c>
      <c r="Q1290" s="41">
        <f>_xlfn.XLOOKUP(Tabla20[[#This Row],[COD]],TMES[COD],TMES[SFS])</f>
        <v>1368</v>
      </c>
      <c r="R1290" s="41">
        <f>_xlfn.XLOOKUP(Tabla20[[#This Row],[COD]],TMES[COD],TMES[AFP])</f>
        <v>1291.5</v>
      </c>
      <c r="S1290" s="40">
        <f>Tabla20[[#This Row],[sbruto]]-SUM(Tabla20[[#This Row],[ISR]:[AFP]])-Tabla20[[#This Row],[sneto]]</f>
        <v>75</v>
      </c>
      <c r="T1290" s="41">
        <f>_xlfn.XLOOKUP(Tabla20[[#This Row],[COD]],TMES[COD],TMES[sneto])</f>
        <v>41117.17</v>
      </c>
      <c r="U1290" s="28" t="str">
        <f>_xlfn.XLOOKUP(Tabla20[[#This Row],[cedula]],Tabla11[Numero Documento],Tabla11[GEN])</f>
        <v>M</v>
      </c>
      <c r="V1290" s="29" t="str">
        <f>_xlfn.XLOOKUP(Tabla20[[#This Row],[cedula]],TMODELO[Numero Documento],TMODELO[Lugar Funciones Codigo])</f>
        <v>01.83.04.01.01</v>
      </c>
    </row>
    <row r="1291" spans="1:22" hidden="1">
      <c r="A1291" s="38" t="s">
        <v>3052</v>
      </c>
      <c r="B1291" s="38" t="s">
        <v>11</v>
      </c>
      <c r="C1291" s="38" t="s">
        <v>3102</v>
      </c>
      <c r="D1291" s="38" t="str">
        <f>Tabla20[[#This Row],[cedula]]&amp;Tabla20[[#This Row],[ctapresup]]</f>
        <v>402255913182.1.1.1.01</v>
      </c>
      <c r="E1291" s="38" t="s">
        <v>3106</v>
      </c>
      <c r="F1291" s="38" t="str">
        <f>_xlfn.XLOOKUP(Tabla20[[#This Row],[cedula]],TMODELO[Numero Documento],TMODELO[Empleado])</f>
        <v>GABIELKA MERCEDES BUENO PLASENCIO</v>
      </c>
      <c r="G1291" s="38" t="str">
        <f>_xlfn.XLOOKUP(Tabla20[[#This Row],[cedula]],TMODELO[Numero Documento],TMODELO[Cargo])</f>
        <v>SECRETARIA</v>
      </c>
      <c r="H1291" s="38" t="str">
        <f>_xlfn.XLOOKUP(Tabla20[[#This Row],[cedula]],TMODELO[Numero Documento],TMODELO[Lugar Funciones])</f>
        <v>DIRECCION DE FERIA DEL LIBRO</v>
      </c>
      <c r="I1291" s="45" t="str">
        <f>_xlfn.XLOOKUP(Tabla20[[#This Row],[cedula]],TCARRERA[CEDULA],TCARRERA[CATEGORIA DEL SERVIDOR],"")</f>
        <v/>
      </c>
      <c r="J1291" s="45" t="str">
        <f>Tabla20[[#This Row],[TIPO]]</f>
        <v>FIJO</v>
      </c>
      <c r="K129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91" s="24" t="str">
        <f>IF(Tabla20[[#This Row],[CARRERA]]="CARRERA ADMINISTRATIVA",Tabla20[[#This Row],[CARRERA]],Tabla20[[#This Row],[STATUS]])</f>
        <v>ESTATUTO SIMPLIFICADO</v>
      </c>
      <c r="M1291" s="35" t="str">
        <f>IF(Tabla20[[#This Row],[TIPO]]="Temporales",_xlfn.XLOOKUP(Tabla20[[#This Row],[NOMBRE Y APELLIDO]],TFECHAS[NOMBRE Y APELLIDO],TFECHAS[DESDE]),"")</f>
        <v/>
      </c>
      <c r="N1291" s="35" t="str">
        <f>IF(Tabla20[[#This Row],[TIPO]]="Temporales",_xlfn.XLOOKUP(Tabla20[[#This Row],[NOMBRE Y APELLIDO]],TFECHAS[NOMBRE Y APELLIDO],TFECHAS[HASTA]),"")</f>
        <v/>
      </c>
      <c r="O1291" s="39">
        <f>_xlfn.XLOOKUP(Tabla20[[#This Row],[COD]],TMES[COD],TMES[sbruto])</f>
        <v>30000</v>
      </c>
      <c r="P1291" s="41">
        <f>_xlfn.XLOOKUP(Tabla20[[#This Row],[COD]],TMES[COD],TMES[ISR])</f>
        <v>0</v>
      </c>
      <c r="Q1291" s="41">
        <f>_xlfn.XLOOKUP(Tabla20[[#This Row],[COD]],TMES[COD],TMES[SFS])</f>
        <v>912</v>
      </c>
      <c r="R1291" s="41">
        <f>_xlfn.XLOOKUP(Tabla20[[#This Row],[COD]],TMES[COD],TMES[AFP])</f>
        <v>861</v>
      </c>
      <c r="S1291" s="40">
        <f>Tabla20[[#This Row],[sbruto]]-SUM(Tabla20[[#This Row],[ISR]:[AFP]])-Tabla20[[#This Row],[sneto]]</f>
        <v>25</v>
      </c>
      <c r="T1291" s="41">
        <f>_xlfn.XLOOKUP(Tabla20[[#This Row],[COD]],TMES[COD],TMES[sneto])</f>
        <v>28202</v>
      </c>
      <c r="U1291" s="28" t="str">
        <f>_xlfn.XLOOKUP(Tabla20[[#This Row],[cedula]],Tabla11[Numero Documento],Tabla11[GEN])</f>
        <v>F</v>
      </c>
      <c r="V1291" s="29" t="str">
        <f>_xlfn.XLOOKUP(Tabla20[[#This Row],[cedula]],TMODELO[Numero Documento],TMODELO[Lugar Funciones Codigo])</f>
        <v>01.83.04.01.01</v>
      </c>
    </row>
    <row r="1292" spans="1:22" hidden="1">
      <c r="A1292" s="38" t="s">
        <v>3052</v>
      </c>
      <c r="B1292" s="38" t="s">
        <v>11</v>
      </c>
      <c r="C1292" s="38" t="s">
        <v>3102</v>
      </c>
      <c r="D1292" s="38" t="str">
        <f>Tabla20[[#This Row],[cedula]]&amp;Tabla20[[#This Row],[ctapresup]]</f>
        <v>223000825202.1.1.1.01</v>
      </c>
      <c r="E1292" s="38" t="s">
        <v>2691</v>
      </c>
      <c r="F1292" s="38" t="str">
        <f>_xlfn.XLOOKUP(Tabla20[[#This Row],[cedula]],TMODELO[Numero Documento],TMODELO[Empleado])</f>
        <v>MIGUEL ANGEL GONZALEZ LUGO</v>
      </c>
      <c r="G1292" s="38" t="str">
        <f>_xlfn.XLOOKUP(Tabla20[[#This Row],[cedula]],TMODELO[Numero Documento],TMODELO[Cargo])</f>
        <v>CHOFER</v>
      </c>
      <c r="H1292" s="38" t="str">
        <f>_xlfn.XLOOKUP(Tabla20[[#This Row],[cedula]],TMODELO[Numero Documento],TMODELO[Lugar Funciones])</f>
        <v>DIRECCION DE FERIA DEL LIBRO</v>
      </c>
      <c r="I1292" s="45" t="str">
        <f>_xlfn.XLOOKUP(Tabla20[[#This Row],[cedula]],TCARRERA[CEDULA],TCARRERA[CATEGORIA DEL SERVIDOR],"")</f>
        <v/>
      </c>
      <c r="J1292" s="45" t="str">
        <f>Tabla20[[#This Row],[TIPO]]</f>
        <v>FIJO</v>
      </c>
      <c r="K129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92" s="24" t="str">
        <f>IF(Tabla20[[#This Row],[CARRERA]]="CARRERA ADMINISTRATIVA",Tabla20[[#This Row],[CARRERA]],Tabla20[[#This Row],[STATUS]])</f>
        <v>ESTATUTO SIMPLIFICADO</v>
      </c>
      <c r="M1292" s="35" t="str">
        <f>IF(Tabla20[[#This Row],[TIPO]]="Temporales",_xlfn.XLOOKUP(Tabla20[[#This Row],[NOMBRE Y APELLIDO]],TFECHAS[NOMBRE Y APELLIDO],TFECHAS[DESDE]),"")</f>
        <v/>
      </c>
      <c r="N1292" s="35" t="str">
        <f>IF(Tabla20[[#This Row],[TIPO]]="Temporales",_xlfn.XLOOKUP(Tabla20[[#This Row],[NOMBRE Y APELLIDO]],TFECHAS[NOMBRE Y APELLIDO],TFECHAS[HASTA]),"")</f>
        <v/>
      </c>
      <c r="O1292" s="39">
        <f>_xlfn.XLOOKUP(Tabla20[[#This Row],[COD]],TMES[COD],TMES[sbruto])</f>
        <v>26250</v>
      </c>
      <c r="P1292" s="44">
        <f>_xlfn.XLOOKUP(Tabla20[[#This Row],[COD]],TMES[COD],TMES[ISR])</f>
        <v>0</v>
      </c>
      <c r="Q1292" s="41">
        <f>_xlfn.XLOOKUP(Tabla20[[#This Row],[COD]],TMES[COD],TMES[SFS])</f>
        <v>798</v>
      </c>
      <c r="R1292" s="41">
        <f>_xlfn.XLOOKUP(Tabla20[[#This Row],[COD]],TMES[COD],TMES[AFP])</f>
        <v>753.38</v>
      </c>
      <c r="S1292" s="40">
        <f>Tabla20[[#This Row],[sbruto]]-SUM(Tabla20[[#This Row],[ISR]:[AFP]])-Tabla20[[#This Row],[sneto]]</f>
        <v>7929.3999999999978</v>
      </c>
      <c r="T1292" s="41">
        <f>_xlfn.XLOOKUP(Tabla20[[#This Row],[COD]],TMES[COD],TMES[sneto])</f>
        <v>16769.22</v>
      </c>
      <c r="U1292" s="28" t="str">
        <f>_xlfn.XLOOKUP(Tabla20[[#This Row],[cedula]],Tabla11[Numero Documento],Tabla11[GEN])</f>
        <v>M</v>
      </c>
      <c r="V1292" s="29" t="str">
        <f>_xlfn.XLOOKUP(Tabla20[[#This Row],[cedula]],TMODELO[Numero Documento],TMODELO[Lugar Funciones Codigo])</f>
        <v>01.83.04.01.01</v>
      </c>
    </row>
    <row r="1293" spans="1:22" hidden="1">
      <c r="A1293" s="38" t="s">
        <v>3052</v>
      </c>
      <c r="B1293" s="38" t="s">
        <v>11</v>
      </c>
      <c r="C1293" s="38" t="s">
        <v>3102</v>
      </c>
      <c r="D1293" s="38" t="str">
        <f>Tabla20[[#This Row],[cedula]]&amp;Tabla20[[#This Row],[ctapresup]]</f>
        <v>225000100732.1.1.1.01</v>
      </c>
      <c r="E1293" s="38" t="s">
        <v>2701</v>
      </c>
      <c r="F1293" s="38" t="str">
        <f>_xlfn.XLOOKUP(Tabla20[[#This Row],[cedula]],TMODELO[Numero Documento],TMODELO[Empleado])</f>
        <v>ORLANDO RAMIREZ GIRON</v>
      </c>
      <c r="G1293" s="38" t="str">
        <f>_xlfn.XLOOKUP(Tabla20[[#This Row],[cedula]],TMODELO[Numero Documento],TMODELO[Cargo])</f>
        <v>MENSAJERO</v>
      </c>
      <c r="H1293" s="38" t="str">
        <f>_xlfn.XLOOKUP(Tabla20[[#This Row],[cedula]],TMODELO[Numero Documento],TMODELO[Lugar Funciones])</f>
        <v>DIRECCION DE FERIA DEL LIBRO</v>
      </c>
      <c r="I1293" s="45" t="str">
        <f>_xlfn.XLOOKUP(Tabla20[[#This Row],[cedula]],TCARRERA[CEDULA],TCARRERA[CATEGORIA DEL SERVIDOR],"")</f>
        <v/>
      </c>
      <c r="J1293" s="45" t="str">
        <f>Tabla20[[#This Row],[TIPO]]</f>
        <v>FIJO</v>
      </c>
      <c r="K129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3" s="24" t="str">
        <f>IF(Tabla20[[#This Row],[CARRERA]]="CARRERA ADMINISTRATIVA",Tabla20[[#This Row],[CARRERA]],Tabla20[[#This Row],[STATUS]])</f>
        <v>FIJO</v>
      </c>
      <c r="M1293" s="35" t="str">
        <f>IF(Tabla20[[#This Row],[TIPO]]="Temporales",_xlfn.XLOOKUP(Tabla20[[#This Row],[NOMBRE Y APELLIDO]],TFECHAS[NOMBRE Y APELLIDO],TFECHAS[DESDE]),"")</f>
        <v/>
      </c>
      <c r="N1293" s="35" t="str">
        <f>IF(Tabla20[[#This Row],[TIPO]]="Temporales",_xlfn.XLOOKUP(Tabla20[[#This Row],[NOMBRE Y APELLIDO]],TFECHAS[NOMBRE Y APELLIDO],TFECHAS[HASTA]),"")</f>
        <v/>
      </c>
      <c r="O1293" s="39">
        <f>_xlfn.XLOOKUP(Tabla20[[#This Row],[COD]],TMES[COD],TMES[sbruto])</f>
        <v>25000</v>
      </c>
      <c r="P1293" s="44">
        <f>_xlfn.XLOOKUP(Tabla20[[#This Row],[COD]],TMES[COD],TMES[ISR])</f>
        <v>0</v>
      </c>
      <c r="Q1293" s="41">
        <f>_xlfn.XLOOKUP(Tabla20[[#This Row],[COD]],TMES[COD],TMES[SFS])</f>
        <v>760</v>
      </c>
      <c r="R1293" s="41">
        <f>_xlfn.XLOOKUP(Tabla20[[#This Row],[COD]],TMES[COD],TMES[AFP])</f>
        <v>717.5</v>
      </c>
      <c r="S1293" s="40">
        <f>Tabla20[[#This Row],[sbruto]]-SUM(Tabla20[[#This Row],[ISR]:[AFP]])-Tabla20[[#This Row],[sneto]]</f>
        <v>505</v>
      </c>
      <c r="T1293" s="41">
        <f>_xlfn.XLOOKUP(Tabla20[[#This Row],[COD]],TMES[COD],TMES[sneto])</f>
        <v>23017.5</v>
      </c>
      <c r="U1293" s="28" t="str">
        <f>_xlfn.XLOOKUP(Tabla20[[#This Row],[cedula]],Tabla11[Numero Documento],Tabla11[GEN])</f>
        <v>M</v>
      </c>
      <c r="V1293" s="29" t="str">
        <f>_xlfn.XLOOKUP(Tabla20[[#This Row],[cedula]],TMODELO[Numero Documento],TMODELO[Lugar Funciones Codigo])</f>
        <v>01.83.04.01.01</v>
      </c>
    </row>
    <row r="1294" spans="1:22" hidden="1">
      <c r="A1294" s="38" t="s">
        <v>3052</v>
      </c>
      <c r="B1294" s="38" t="s">
        <v>11</v>
      </c>
      <c r="C1294" s="38" t="s">
        <v>3102</v>
      </c>
      <c r="D1294" s="38" t="str">
        <f>Tabla20[[#This Row],[cedula]]&amp;Tabla20[[#This Row],[ctapresup]]</f>
        <v>001018316832.1.1.1.01</v>
      </c>
      <c r="E1294" s="38" t="s">
        <v>1520</v>
      </c>
      <c r="F1294" s="38" t="str">
        <f>_xlfn.XLOOKUP(Tabla20[[#This Row],[cedula]],TMODELO[Numero Documento],TMODELO[Empleado])</f>
        <v>CARLITAS MOTA SUAREZ</v>
      </c>
      <c r="G1294" s="38" t="str">
        <f>_xlfn.XLOOKUP(Tabla20[[#This Row],[cedula]],TMODELO[Numero Documento],TMODELO[Cargo])</f>
        <v>CONSERJE</v>
      </c>
      <c r="H1294" s="38" t="str">
        <f>_xlfn.XLOOKUP(Tabla20[[#This Row],[cedula]],TMODELO[Numero Documento],TMODELO[Lugar Funciones])</f>
        <v>DIRECCION DE FERIA DEL LIBRO</v>
      </c>
      <c r="I1294" s="45" t="str">
        <f>_xlfn.XLOOKUP(Tabla20[[#This Row],[cedula]],TCARRERA[CEDULA],TCARRERA[CATEGORIA DEL SERVIDOR],"")</f>
        <v>CARRERA ADMINISTRATIVA</v>
      </c>
      <c r="J1294" s="45" t="str">
        <f>Tabla20[[#This Row],[TIPO]]</f>
        <v>FIJO</v>
      </c>
      <c r="K129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94" s="24" t="str">
        <f>IF(Tabla20[[#This Row],[CARRERA]]="CARRERA ADMINISTRATIVA",Tabla20[[#This Row],[CARRERA]],Tabla20[[#This Row],[STATUS]])</f>
        <v>CARRERA ADMINISTRATIVA</v>
      </c>
      <c r="M1294" s="35" t="str">
        <f>IF(Tabla20[[#This Row],[TIPO]]="Temporales",_xlfn.XLOOKUP(Tabla20[[#This Row],[NOMBRE Y APELLIDO]],TFECHAS[NOMBRE Y APELLIDO],TFECHAS[DESDE]),"")</f>
        <v/>
      </c>
      <c r="N1294" s="35" t="str">
        <f>IF(Tabla20[[#This Row],[TIPO]]="Temporales",_xlfn.XLOOKUP(Tabla20[[#This Row],[NOMBRE Y APELLIDO]],TFECHAS[NOMBRE Y APELLIDO],TFECHAS[HASTA]),"")</f>
        <v/>
      </c>
      <c r="O1294" s="39">
        <f>_xlfn.XLOOKUP(Tabla20[[#This Row],[COD]],TMES[COD],TMES[sbruto])</f>
        <v>20000</v>
      </c>
      <c r="P1294" s="44">
        <f>_xlfn.XLOOKUP(Tabla20[[#This Row],[COD]],TMES[COD],TMES[ISR])</f>
        <v>0</v>
      </c>
      <c r="Q1294" s="41">
        <f>_xlfn.XLOOKUP(Tabla20[[#This Row],[COD]],TMES[COD],TMES[SFS])</f>
        <v>608</v>
      </c>
      <c r="R1294" s="41">
        <f>_xlfn.XLOOKUP(Tabla20[[#This Row],[COD]],TMES[COD],TMES[AFP])</f>
        <v>574</v>
      </c>
      <c r="S1294" s="40">
        <f>Tabla20[[#This Row],[sbruto]]-SUM(Tabla20[[#This Row],[ISR]:[AFP]])-Tabla20[[#This Row],[sneto]]</f>
        <v>1021</v>
      </c>
      <c r="T1294" s="41">
        <f>_xlfn.XLOOKUP(Tabla20[[#This Row],[COD]],TMES[COD],TMES[sneto])</f>
        <v>17797</v>
      </c>
      <c r="U1294" s="28" t="str">
        <f>_xlfn.XLOOKUP(Tabla20[[#This Row],[cedula]],Tabla11[Numero Documento],Tabla11[GEN])</f>
        <v>F</v>
      </c>
      <c r="V1294" s="29" t="str">
        <f>_xlfn.XLOOKUP(Tabla20[[#This Row],[cedula]],TMODELO[Numero Documento],TMODELO[Lugar Funciones Codigo])</f>
        <v>01.83.04.01.01</v>
      </c>
    </row>
    <row r="1295" spans="1:22" hidden="1">
      <c r="A1295" s="38" t="s">
        <v>3052</v>
      </c>
      <c r="B1295" s="38" t="s">
        <v>11</v>
      </c>
      <c r="C1295" s="38" t="s">
        <v>3102</v>
      </c>
      <c r="D1295" s="38" t="str">
        <f>Tabla20[[#This Row],[cedula]]&amp;Tabla20[[#This Row],[ctapresup]]</f>
        <v>001054954852.1.1.1.01</v>
      </c>
      <c r="E1295" s="38" t="s">
        <v>2573</v>
      </c>
      <c r="F1295" s="38" t="str">
        <f>_xlfn.XLOOKUP(Tabla20[[#This Row],[cedula]],TMODELO[Numero Documento],TMODELO[Empleado])</f>
        <v>ARMANDO ANTONIO ALMANZAR BOTELLO</v>
      </c>
      <c r="G1295" s="38" t="str">
        <f>_xlfn.XLOOKUP(Tabla20[[#This Row],[cedula]],TMODELO[Numero Documento],TMODELO[Cargo])</f>
        <v>ENCARGADO DE EDICIONES</v>
      </c>
      <c r="H1295" s="38" t="str">
        <f>_xlfn.XLOOKUP(Tabla20[[#This Row],[cedula]],TMODELO[Numero Documento],TMODELO[Lugar Funciones])</f>
        <v>DIRECCION EDITORA NACIONAL</v>
      </c>
      <c r="I1295" s="45" t="str">
        <f>_xlfn.XLOOKUP(Tabla20[[#This Row],[cedula]],TCARRERA[CEDULA],TCARRERA[CATEGORIA DEL SERVIDOR],"")</f>
        <v/>
      </c>
      <c r="J1295" s="45" t="str">
        <f>Tabla20[[#This Row],[TIPO]]</f>
        <v>FIJO</v>
      </c>
      <c r="K129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5" s="24" t="str">
        <f>IF(Tabla20[[#This Row],[CARRERA]]="CARRERA ADMINISTRATIVA",Tabla20[[#This Row],[CARRERA]],Tabla20[[#This Row],[STATUS]])</f>
        <v>FIJO</v>
      </c>
      <c r="M1295" s="35" t="str">
        <f>IF(Tabla20[[#This Row],[TIPO]]="Temporales",_xlfn.XLOOKUP(Tabla20[[#This Row],[NOMBRE Y APELLIDO]],TFECHAS[NOMBRE Y APELLIDO],TFECHAS[DESDE]),"")</f>
        <v/>
      </c>
      <c r="N1295" s="35" t="str">
        <f>IF(Tabla20[[#This Row],[TIPO]]="Temporales",_xlfn.XLOOKUP(Tabla20[[#This Row],[NOMBRE Y APELLIDO]],TFECHAS[NOMBRE Y APELLIDO],TFECHAS[HASTA]),"")</f>
        <v/>
      </c>
      <c r="O1295" s="39">
        <f>_xlfn.XLOOKUP(Tabla20[[#This Row],[COD]],TMES[COD],TMES[sbruto])</f>
        <v>130000</v>
      </c>
      <c r="P1295" s="41">
        <f>_xlfn.XLOOKUP(Tabla20[[#This Row],[COD]],TMES[COD],TMES[ISR])</f>
        <v>19162.12</v>
      </c>
      <c r="Q1295" s="41">
        <f>_xlfn.XLOOKUP(Tabla20[[#This Row],[COD]],TMES[COD],TMES[SFS])</f>
        <v>3952</v>
      </c>
      <c r="R1295" s="41">
        <f>_xlfn.XLOOKUP(Tabla20[[#This Row],[COD]],TMES[COD],TMES[AFP])</f>
        <v>3731</v>
      </c>
      <c r="S1295" s="40">
        <f>Tabla20[[#This Row],[sbruto]]-SUM(Tabla20[[#This Row],[ISR]:[AFP]])-Tabla20[[#This Row],[sneto]]</f>
        <v>25</v>
      </c>
      <c r="T1295" s="41">
        <f>_xlfn.XLOOKUP(Tabla20[[#This Row],[COD]],TMES[COD],TMES[sneto])</f>
        <v>103129.88</v>
      </c>
      <c r="U1295" s="28" t="str">
        <f>_xlfn.XLOOKUP(Tabla20[[#This Row],[cedula]],Tabla11[Numero Documento],Tabla11[GEN])</f>
        <v>M</v>
      </c>
      <c r="V1295" s="29" t="str">
        <f>_xlfn.XLOOKUP(Tabla20[[#This Row],[cedula]],TMODELO[Numero Documento],TMODELO[Lugar Funciones Codigo])</f>
        <v>01.83.04.01.02</v>
      </c>
    </row>
    <row r="1296" spans="1:22" hidden="1">
      <c r="A1296" s="38" t="s">
        <v>3052</v>
      </c>
      <c r="B1296" s="38" t="s">
        <v>11</v>
      </c>
      <c r="C1296" s="38" t="s">
        <v>3102</v>
      </c>
      <c r="D1296" s="38" t="str">
        <f>Tabla20[[#This Row],[cedula]]&amp;Tabla20[[#This Row],[ctapresup]]</f>
        <v>001093073552.1.1.1.01</v>
      </c>
      <c r="E1296" s="38" t="s">
        <v>2559</v>
      </c>
      <c r="F1296" s="38" t="str">
        <f>_xlfn.XLOOKUP(Tabla20[[#This Row],[cedula]],TMODELO[Numero Documento],TMODELO[Empleado])</f>
        <v>AGUSTIN TOMAS CASTRO BURDIEZ</v>
      </c>
      <c r="G1296" s="38" t="str">
        <f>_xlfn.XLOOKUP(Tabla20[[#This Row],[cedula]],TMODELO[Numero Documento],TMODELO[Cargo])</f>
        <v>DIRECTOR (A)</v>
      </c>
      <c r="H1296" s="38" t="str">
        <f>_xlfn.XLOOKUP(Tabla20[[#This Row],[cedula]],TMODELO[Numero Documento],TMODELO[Lugar Funciones])</f>
        <v>DIRECCION EDITORA NACIONAL</v>
      </c>
      <c r="I1296" s="45" t="str">
        <f>_xlfn.XLOOKUP(Tabla20[[#This Row],[cedula]],TCARRERA[CEDULA],TCARRERA[CATEGORIA DEL SERVIDOR],"")</f>
        <v/>
      </c>
      <c r="J1296" s="45" t="str">
        <f>Tabla20[[#This Row],[TIPO]]</f>
        <v>FIJO</v>
      </c>
      <c r="K129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6" s="24" t="str">
        <f>IF(Tabla20[[#This Row],[CARRERA]]="CARRERA ADMINISTRATIVA",Tabla20[[#This Row],[CARRERA]],Tabla20[[#This Row],[STATUS]])</f>
        <v>FIJO</v>
      </c>
      <c r="M1296" s="35" t="str">
        <f>IF(Tabla20[[#This Row],[TIPO]]="Temporales",_xlfn.XLOOKUP(Tabla20[[#This Row],[NOMBRE Y APELLIDO]],TFECHAS[NOMBRE Y APELLIDO],TFECHAS[DESDE]),"")</f>
        <v/>
      </c>
      <c r="N1296" s="35" t="str">
        <f>IF(Tabla20[[#This Row],[TIPO]]="Temporales",_xlfn.XLOOKUP(Tabla20[[#This Row],[NOMBRE Y APELLIDO]],TFECHAS[NOMBRE Y APELLIDO],TFECHAS[HASTA]),"")</f>
        <v/>
      </c>
      <c r="O1296" s="39">
        <f>_xlfn.XLOOKUP(Tabla20[[#This Row],[COD]],TMES[COD],TMES[sbruto])</f>
        <v>115000</v>
      </c>
      <c r="P1296" s="44">
        <f>_xlfn.XLOOKUP(Tabla20[[#This Row],[COD]],TMES[COD],TMES[ISR])</f>
        <v>15633.74</v>
      </c>
      <c r="Q1296" s="41">
        <f>_xlfn.XLOOKUP(Tabla20[[#This Row],[COD]],TMES[COD],TMES[SFS])</f>
        <v>3496</v>
      </c>
      <c r="R1296" s="41">
        <f>_xlfn.XLOOKUP(Tabla20[[#This Row],[COD]],TMES[COD],TMES[AFP])</f>
        <v>3300.5</v>
      </c>
      <c r="S1296" s="40">
        <f>Tabla20[[#This Row],[sbruto]]-SUM(Tabla20[[#This Row],[ISR]:[AFP]])-Tabla20[[#This Row],[sneto]]</f>
        <v>19366.840000000011</v>
      </c>
      <c r="T1296" s="41">
        <f>_xlfn.XLOOKUP(Tabla20[[#This Row],[COD]],TMES[COD],TMES[sneto])</f>
        <v>73202.92</v>
      </c>
      <c r="U1296" s="28" t="str">
        <f>_xlfn.XLOOKUP(Tabla20[[#This Row],[cedula]],Tabla11[Numero Documento],Tabla11[GEN])</f>
        <v>M</v>
      </c>
      <c r="V1296" s="29" t="str">
        <f>_xlfn.XLOOKUP(Tabla20[[#This Row],[cedula]],TMODELO[Numero Documento],TMODELO[Lugar Funciones Codigo])</f>
        <v>01.83.04.01.02</v>
      </c>
    </row>
    <row r="1297" spans="1:22" hidden="1">
      <c r="A1297" s="38" t="s">
        <v>3052</v>
      </c>
      <c r="B1297" s="38" t="s">
        <v>11</v>
      </c>
      <c r="C1297" s="38" t="s">
        <v>3102</v>
      </c>
      <c r="D1297" s="38" t="str">
        <f>Tabla20[[#This Row],[cedula]]&amp;Tabla20[[#This Row],[ctapresup]]</f>
        <v>001145295892.1.1.1.01</v>
      </c>
      <c r="E1297" s="38" t="s">
        <v>2587</v>
      </c>
      <c r="F1297" s="38" t="str">
        <f>_xlfn.XLOOKUP(Tabla20[[#This Row],[cedula]],TMODELO[Numero Documento],TMODELO[Empleado])</f>
        <v>CLARA MARIA DOBARRO LAMAS</v>
      </c>
      <c r="G1297" s="38" t="str">
        <f>_xlfn.XLOOKUP(Tabla20[[#This Row],[cedula]],TMODELO[Numero Documento],TMODELO[Cargo])</f>
        <v>CORRECTOR (A) DE ESTILO</v>
      </c>
      <c r="H1297" s="38" t="str">
        <f>_xlfn.XLOOKUP(Tabla20[[#This Row],[cedula]],TMODELO[Numero Documento],TMODELO[Lugar Funciones])</f>
        <v>DIRECCION EDITORA NACIONAL</v>
      </c>
      <c r="I1297" s="45" t="str">
        <f>_xlfn.XLOOKUP(Tabla20[[#This Row],[cedula]],TCARRERA[CEDULA],TCARRERA[CATEGORIA DEL SERVIDOR],"")</f>
        <v/>
      </c>
      <c r="J1297" s="45" t="str">
        <f>Tabla20[[#This Row],[TIPO]]</f>
        <v>FIJO</v>
      </c>
      <c r="K129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7" s="24" t="str">
        <f>IF(Tabla20[[#This Row],[CARRERA]]="CARRERA ADMINISTRATIVA",Tabla20[[#This Row],[CARRERA]],Tabla20[[#This Row],[STATUS]])</f>
        <v>FIJO</v>
      </c>
      <c r="M1297" s="35" t="str">
        <f>IF(Tabla20[[#This Row],[TIPO]]="Temporales",_xlfn.XLOOKUP(Tabla20[[#This Row],[NOMBRE Y APELLIDO]],TFECHAS[NOMBRE Y APELLIDO],TFECHAS[DESDE]),"")</f>
        <v/>
      </c>
      <c r="N1297" s="35" t="str">
        <f>IF(Tabla20[[#This Row],[TIPO]]="Temporales",_xlfn.XLOOKUP(Tabla20[[#This Row],[NOMBRE Y APELLIDO]],TFECHAS[NOMBRE Y APELLIDO],TFECHAS[HASTA]),"")</f>
        <v/>
      </c>
      <c r="O1297" s="39">
        <f>_xlfn.XLOOKUP(Tabla20[[#This Row],[COD]],TMES[COD],TMES[sbruto])</f>
        <v>115000</v>
      </c>
      <c r="P1297" s="44">
        <f>_xlfn.XLOOKUP(Tabla20[[#This Row],[COD]],TMES[COD],TMES[ISR])</f>
        <v>15633.74</v>
      </c>
      <c r="Q1297" s="44">
        <f>_xlfn.XLOOKUP(Tabla20[[#This Row],[COD]],TMES[COD],TMES[SFS])</f>
        <v>3496</v>
      </c>
      <c r="R1297" s="44">
        <f>_xlfn.XLOOKUP(Tabla20[[#This Row],[COD]],TMES[COD],TMES[AFP])</f>
        <v>3300.5</v>
      </c>
      <c r="S1297" s="40">
        <f>Tabla20[[#This Row],[sbruto]]-SUM(Tabla20[[#This Row],[ISR]:[AFP]])-Tabla20[[#This Row],[sneto]]</f>
        <v>25.000000000014552</v>
      </c>
      <c r="T1297" s="44">
        <f>_xlfn.XLOOKUP(Tabla20[[#This Row],[COD]],TMES[COD],TMES[sneto])</f>
        <v>92544.76</v>
      </c>
      <c r="U1297" s="28" t="str">
        <f>_xlfn.XLOOKUP(Tabla20[[#This Row],[cedula]],Tabla11[Numero Documento],Tabla11[GEN])</f>
        <v>F</v>
      </c>
      <c r="V1297" s="29" t="str">
        <f>_xlfn.XLOOKUP(Tabla20[[#This Row],[cedula]],TMODELO[Numero Documento],TMODELO[Lugar Funciones Codigo])</f>
        <v>01.83.04.01.02</v>
      </c>
    </row>
    <row r="1298" spans="1:22" hidden="1">
      <c r="A1298" s="38" t="s">
        <v>3052</v>
      </c>
      <c r="B1298" s="38" t="s">
        <v>11</v>
      </c>
      <c r="C1298" s="38" t="s">
        <v>3102</v>
      </c>
      <c r="D1298" s="38" t="str">
        <f>Tabla20[[#This Row],[cedula]]&amp;Tabla20[[#This Row],[ctapresup]]</f>
        <v>001111408512.1.1.1.01</v>
      </c>
      <c r="E1298" s="38" t="s">
        <v>2688</v>
      </c>
      <c r="F1298" s="38" t="str">
        <f>_xlfn.XLOOKUP(Tabla20[[#This Row],[cedula]],TMODELO[Numero Documento],TMODELO[Empleado])</f>
        <v>MARIA DEL CARMEN VICENTE YEPEZ</v>
      </c>
      <c r="G1298" s="38" t="str">
        <f>_xlfn.XLOOKUP(Tabla20[[#This Row],[cedula]],TMODELO[Numero Documento],TMODELO[Cargo])</f>
        <v>CORRECTOR (A) DE ESTILO</v>
      </c>
      <c r="H1298" s="38" t="str">
        <f>_xlfn.XLOOKUP(Tabla20[[#This Row],[cedula]],TMODELO[Numero Documento],TMODELO[Lugar Funciones])</f>
        <v>DIRECCION EDITORA NACIONAL</v>
      </c>
      <c r="I1298" s="45" t="str">
        <f>_xlfn.XLOOKUP(Tabla20[[#This Row],[cedula]],TCARRERA[CEDULA],TCARRERA[CATEGORIA DEL SERVIDOR],"")</f>
        <v/>
      </c>
      <c r="J1298" s="45" t="str">
        <f>Tabla20[[#This Row],[TIPO]]</f>
        <v>FIJO</v>
      </c>
      <c r="K129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8" s="24" t="str">
        <f>IF(Tabla20[[#This Row],[CARRERA]]="CARRERA ADMINISTRATIVA",Tabla20[[#This Row],[CARRERA]],Tabla20[[#This Row],[STATUS]])</f>
        <v>FIJO</v>
      </c>
      <c r="M1298" s="35" t="str">
        <f>IF(Tabla20[[#This Row],[TIPO]]="Temporales",_xlfn.XLOOKUP(Tabla20[[#This Row],[NOMBRE Y APELLIDO]],TFECHAS[NOMBRE Y APELLIDO],TFECHAS[DESDE]),"")</f>
        <v/>
      </c>
      <c r="N1298" s="35" t="str">
        <f>IF(Tabla20[[#This Row],[TIPO]]="Temporales",_xlfn.XLOOKUP(Tabla20[[#This Row],[NOMBRE Y APELLIDO]],TFECHAS[NOMBRE Y APELLIDO],TFECHAS[HASTA]),"")</f>
        <v/>
      </c>
      <c r="O1298" s="39">
        <f>_xlfn.XLOOKUP(Tabla20[[#This Row],[COD]],TMES[COD],TMES[sbruto])</f>
        <v>115000</v>
      </c>
      <c r="P1298" s="44">
        <f>_xlfn.XLOOKUP(Tabla20[[#This Row],[COD]],TMES[COD],TMES[ISR])</f>
        <v>14877.52</v>
      </c>
      <c r="Q1298" s="41">
        <f>_xlfn.XLOOKUP(Tabla20[[#This Row],[COD]],TMES[COD],TMES[SFS])</f>
        <v>3496</v>
      </c>
      <c r="R1298" s="41">
        <f>_xlfn.XLOOKUP(Tabla20[[#This Row],[COD]],TMES[COD],TMES[AFP])</f>
        <v>3300.5</v>
      </c>
      <c r="S1298" s="40">
        <f>Tabla20[[#This Row],[sbruto]]-SUM(Tabla20[[#This Row],[ISR]:[AFP]])-Tabla20[[#This Row],[sneto]]</f>
        <v>3049.8999999999942</v>
      </c>
      <c r="T1298" s="41">
        <f>_xlfn.XLOOKUP(Tabla20[[#This Row],[COD]],TMES[COD],TMES[sneto])</f>
        <v>90276.08</v>
      </c>
      <c r="U1298" s="28" t="str">
        <f>_xlfn.XLOOKUP(Tabla20[[#This Row],[cedula]],Tabla11[Numero Documento],Tabla11[GEN])</f>
        <v>F</v>
      </c>
      <c r="V1298" s="29" t="str">
        <f>_xlfn.XLOOKUP(Tabla20[[#This Row],[cedula]],TMODELO[Numero Documento],TMODELO[Lugar Funciones Codigo])</f>
        <v>01.83.04.01.02</v>
      </c>
    </row>
    <row r="1299" spans="1:22" hidden="1">
      <c r="A1299" s="38" t="s">
        <v>3052</v>
      </c>
      <c r="B1299" s="38" t="s">
        <v>11</v>
      </c>
      <c r="C1299" s="38" t="s">
        <v>3102</v>
      </c>
      <c r="D1299" s="38" t="str">
        <f>Tabla20[[#This Row],[cedula]]&amp;Tabla20[[#This Row],[ctapresup]]</f>
        <v>001181728162.1.1.1.01</v>
      </c>
      <c r="E1299" s="38" t="s">
        <v>2635</v>
      </c>
      <c r="F1299" s="38" t="str">
        <f>_xlfn.XLOOKUP(Tabla20[[#This Row],[cedula]],TMODELO[Numero Documento],TMODELO[Empleado])</f>
        <v>IKER JACOB TEJEDA</v>
      </c>
      <c r="G1299" s="38" t="str">
        <f>_xlfn.XLOOKUP(Tabla20[[#This Row],[cedula]],TMODELO[Numero Documento],TMODELO[Cargo])</f>
        <v>ANALISTA</v>
      </c>
      <c r="H1299" s="38" t="str">
        <f>_xlfn.XLOOKUP(Tabla20[[#This Row],[cedula]],TMODELO[Numero Documento],TMODELO[Lugar Funciones])</f>
        <v>DIRECCION EDITORA NACIONAL</v>
      </c>
      <c r="I1299" s="45" t="str">
        <f>_xlfn.XLOOKUP(Tabla20[[#This Row],[cedula]],TCARRERA[CEDULA],TCARRERA[CATEGORIA DEL SERVIDOR],"")</f>
        <v/>
      </c>
      <c r="J1299" s="45" t="str">
        <f>Tabla20[[#This Row],[TIPO]]</f>
        <v>FIJO</v>
      </c>
      <c r="K129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9" s="24" t="str">
        <f>IF(Tabla20[[#This Row],[CARRERA]]="CARRERA ADMINISTRATIVA",Tabla20[[#This Row],[CARRERA]],Tabla20[[#This Row],[STATUS]])</f>
        <v>FIJO</v>
      </c>
      <c r="M1299" s="35" t="str">
        <f>IF(Tabla20[[#This Row],[TIPO]]="Temporales",_xlfn.XLOOKUP(Tabla20[[#This Row],[NOMBRE Y APELLIDO]],TFECHAS[NOMBRE Y APELLIDO],TFECHAS[DESDE]),"")</f>
        <v/>
      </c>
      <c r="N1299" s="35" t="str">
        <f>IF(Tabla20[[#This Row],[TIPO]]="Temporales",_xlfn.XLOOKUP(Tabla20[[#This Row],[NOMBRE Y APELLIDO]],TFECHAS[NOMBRE Y APELLIDO],TFECHAS[HASTA]),"")</f>
        <v/>
      </c>
      <c r="O1299" s="39">
        <f>_xlfn.XLOOKUP(Tabla20[[#This Row],[COD]],TMES[COD],TMES[sbruto])</f>
        <v>65000</v>
      </c>
      <c r="P1299" s="41">
        <f>_xlfn.XLOOKUP(Tabla20[[#This Row],[COD]],TMES[COD],TMES[ISR])</f>
        <v>4427.58</v>
      </c>
      <c r="Q1299" s="41">
        <f>_xlfn.XLOOKUP(Tabla20[[#This Row],[COD]],TMES[COD],TMES[SFS])</f>
        <v>1976</v>
      </c>
      <c r="R1299" s="41">
        <f>_xlfn.XLOOKUP(Tabla20[[#This Row],[COD]],TMES[COD],TMES[AFP])</f>
        <v>1865.5</v>
      </c>
      <c r="S1299" s="40">
        <f>Tabla20[[#This Row],[sbruto]]-SUM(Tabla20[[#This Row],[ISR]:[AFP]])-Tabla20[[#This Row],[sneto]]</f>
        <v>25</v>
      </c>
      <c r="T1299" s="41">
        <f>_xlfn.XLOOKUP(Tabla20[[#This Row],[COD]],TMES[COD],TMES[sneto])</f>
        <v>56705.919999999998</v>
      </c>
      <c r="U1299" s="28" t="str">
        <f>_xlfn.XLOOKUP(Tabla20[[#This Row],[cedula]],Tabla11[Numero Documento],Tabla11[GEN])</f>
        <v>M</v>
      </c>
      <c r="V1299" s="29" t="str">
        <f>_xlfn.XLOOKUP(Tabla20[[#This Row],[cedula]],TMODELO[Numero Documento],TMODELO[Lugar Funciones Codigo])</f>
        <v>01.83.04.01.02</v>
      </c>
    </row>
    <row r="1300" spans="1:22" hidden="1">
      <c r="A1300" s="38" t="s">
        <v>3052</v>
      </c>
      <c r="B1300" s="38" t="s">
        <v>11</v>
      </c>
      <c r="C1300" s="38" t="s">
        <v>3102</v>
      </c>
      <c r="D1300" s="38" t="str">
        <f>Tabla20[[#This Row],[cedula]]&amp;Tabla20[[#This Row],[ctapresup]]</f>
        <v>053003541222.1.1.1.01</v>
      </c>
      <c r="E1300" s="38" t="s">
        <v>2670</v>
      </c>
      <c r="F1300" s="38" t="str">
        <f>_xlfn.XLOOKUP(Tabla20[[#This Row],[cedula]],TMODELO[Numero Documento],TMODELO[Empleado])</f>
        <v>KELVIN ANTONIO ABREU ALVAREZ</v>
      </c>
      <c r="G1300" s="38" t="str">
        <f>_xlfn.XLOOKUP(Tabla20[[#This Row],[cedula]],TMODELO[Numero Documento],TMODELO[Cargo])</f>
        <v>ANALISTA</v>
      </c>
      <c r="H1300" s="38" t="str">
        <f>_xlfn.XLOOKUP(Tabla20[[#This Row],[cedula]],TMODELO[Numero Documento],TMODELO[Lugar Funciones])</f>
        <v>DIRECCION EDITORA NACIONAL</v>
      </c>
      <c r="I1300" s="45" t="str">
        <f>_xlfn.XLOOKUP(Tabla20[[#This Row],[cedula]],TCARRERA[CEDULA],TCARRERA[CATEGORIA DEL SERVIDOR],"")</f>
        <v/>
      </c>
      <c r="J1300" s="45" t="str">
        <f>Tabla20[[#This Row],[TIPO]]</f>
        <v>FIJO</v>
      </c>
      <c r="K130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00" s="24" t="str">
        <f>IF(Tabla20[[#This Row],[CARRERA]]="CARRERA ADMINISTRATIVA",Tabla20[[#This Row],[CARRERA]],Tabla20[[#This Row],[STATUS]])</f>
        <v>FIJO</v>
      </c>
      <c r="M1300" s="35" t="str">
        <f>IF(Tabla20[[#This Row],[TIPO]]="Temporales",_xlfn.XLOOKUP(Tabla20[[#This Row],[NOMBRE Y APELLIDO]],TFECHAS[NOMBRE Y APELLIDO],TFECHAS[DESDE]),"")</f>
        <v/>
      </c>
      <c r="N1300" s="35" t="str">
        <f>IF(Tabla20[[#This Row],[TIPO]]="Temporales",_xlfn.XLOOKUP(Tabla20[[#This Row],[NOMBRE Y APELLIDO]],TFECHAS[NOMBRE Y APELLIDO],TFECHAS[HASTA]),"")</f>
        <v/>
      </c>
      <c r="O1300" s="39">
        <f>_xlfn.XLOOKUP(Tabla20[[#This Row],[COD]],TMES[COD],TMES[sbruto])</f>
        <v>65000</v>
      </c>
      <c r="P1300" s="41">
        <f>_xlfn.XLOOKUP(Tabla20[[#This Row],[COD]],TMES[COD],TMES[ISR])</f>
        <v>3822.6</v>
      </c>
      <c r="Q1300" s="41">
        <f>_xlfn.XLOOKUP(Tabla20[[#This Row],[COD]],TMES[COD],TMES[SFS])</f>
        <v>1976</v>
      </c>
      <c r="R1300" s="41">
        <f>_xlfn.XLOOKUP(Tabla20[[#This Row],[COD]],TMES[COD],TMES[AFP])</f>
        <v>1865.5</v>
      </c>
      <c r="S1300" s="40">
        <f>Tabla20[[#This Row],[sbruto]]-SUM(Tabla20[[#This Row],[ISR]:[AFP]])-Tabla20[[#This Row],[sneto]]</f>
        <v>27044.59</v>
      </c>
      <c r="T1300" s="41">
        <f>_xlfn.XLOOKUP(Tabla20[[#This Row],[COD]],TMES[COD],TMES[sneto])</f>
        <v>30291.31</v>
      </c>
      <c r="U1300" s="28" t="str">
        <f>_xlfn.XLOOKUP(Tabla20[[#This Row],[cedula]],Tabla11[Numero Documento],Tabla11[GEN])</f>
        <v>M</v>
      </c>
      <c r="V1300" s="29" t="str">
        <f>_xlfn.XLOOKUP(Tabla20[[#This Row],[cedula]],TMODELO[Numero Documento],TMODELO[Lugar Funciones Codigo])</f>
        <v>01.83.04.01.02</v>
      </c>
    </row>
    <row r="1301" spans="1:22" hidden="1">
      <c r="A1301" s="38" t="s">
        <v>3052</v>
      </c>
      <c r="B1301" s="38" t="s">
        <v>11</v>
      </c>
      <c r="C1301" s="38" t="s">
        <v>3102</v>
      </c>
      <c r="D1301" s="38" t="str">
        <f>Tabla20[[#This Row],[cedula]]&amp;Tabla20[[#This Row],[ctapresup]]</f>
        <v>013000704382.1.1.1.01</v>
      </c>
      <c r="E1301" s="38" t="s">
        <v>2568</v>
      </c>
      <c r="F1301" s="38" t="str">
        <f>_xlfn.XLOOKUP(Tabla20[[#This Row],[cedula]],TMODELO[Numero Documento],TMODELO[Empleado])</f>
        <v>ANGELA MARITZA CASTILLO BAEZ</v>
      </c>
      <c r="G1301" s="38" t="str">
        <f>_xlfn.XLOOKUP(Tabla20[[#This Row],[cedula]],TMODELO[Numero Documento],TMODELO[Cargo])</f>
        <v>ENCARGADA ADMINISTRATIVA</v>
      </c>
      <c r="H1301" s="38" t="str">
        <f>_xlfn.XLOOKUP(Tabla20[[#This Row],[cedula]],TMODELO[Numero Documento],TMODELO[Lugar Funciones])</f>
        <v>DIRECCION EDITORA NACIONAL</v>
      </c>
      <c r="I1301" s="45" t="str">
        <f>_xlfn.XLOOKUP(Tabla20[[#This Row],[cedula]],TCARRERA[CEDULA],TCARRERA[CATEGORIA DEL SERVIDOR],"")</f>
        <v/>
      </c>
      <c r="J1301" s="45" t="str">
        <f>Tabla20[[#This Row],[TIPO]]</f>
        <v>FIJO</v>
      </c>
      <c r="K130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01" s="24" t="str">
        <f>IF(Tabla20[[#This Row],[CARRERA]]="CARRERA ADMINISTRATIVA",Tabla20[[#This Row],[CARRERA]],Tabla20[[#This Row],[STATUS]])</f>
        <v>FIJO</v>
      </c>
      <c r="M1301" s="35" t="str">
        <f>IF(Tabla20[[#This Row],[TIPO]]="Temporales",_xlfn.XLOOKUP(Tabla20[[#This Row],[NOMBRE Y APELLIDO]],TFECHAS[NOMBRE Y APELLIDO],TFECHAS[DESDE]),"")</f>
        <v/>
      </c>
      <c r="N1301" s="35" t="str">
        <f>IF(Tabla20[[#This Row],[TIPO]]="Temporales",_xlfn.XLOOKUP(Tabla20[[#This Row],[NOMBRE Y APELLIDO]],TFECHAS[NOMBRE Y APELLIDO],TFECHAS[HASTA]),"")</f>
        <v/>
      </c>
      <c r="O1301" s="39">
        <f>_xlfn.XLOOKUP(Tabla20[[#This Row],[COD]],TMES[COD],TMES[sbruto])</f>
        <v>50000</v>
      </c>
      <c r="P1301" s="41">
        <f>_xlfn.XLOOKUP(Tabla20[[#This Row],[COD]],TMES[COD],TMES[ISR])</f>
        <v>1854</v>
      </c>
      <c r="Q1301" s="41">
        <f>_xlfn.XLOOKUP(Tabla20[[#This Row],[COD]],TMES[COD],TMES[SFS])</f>
        <v>1520</v>
      </c>
      <c r="R1301" s="41">
        <f>_xlfn.XLOOKUP(Tabla20[[#This Row],[COD]],TMES[COD],TMES[AFP])</f>
        <v>1435</v>
      </c>
      <c r="S1301" s="40">
        <f>Tabla20[[#This Row],[sbruto]]-SUM(Tabla20[[#This Row],[ISR]:[AFP]])-Tabla20[[#This Row],[sneto]]</f>
        <v>8631.93</v>
      </c>
      <c r="T1301" s="41">
        <f>_xlfn.XLOOKUP(Tabla20[[#This Row],[COD]],TMES[COD],TMES[sneto])</f>
        <v>36559.07</v>
      </c>
      <c r="U1301" s="28" t="str">
        <f>_xlfn.XLOOKUP(Tabla20[[#This Row],[cedula]],Tabla11[Numero Documento],Tabla11[GEN])</f>
        <v>F</v>
      </c>
      <c r="V1301" s="29" t="str">
        <f>_xlfn.XLOOKUP(Tabla20[[#This Row],[cedula]],TMODELO[Numero Documento],TMODELO[Lugar Funciones Codigo])</f>
        <v>01.83.04.01.02</v>
      </c>
    </row>
    <row r="1302" spans="1:22" hidden="1">
      <c r="A1302" s="38" t="s">
        <v>3052</v>
      </c>
      <c r="B1302" s="38" t="s">
        <v>11</v>
      </c>
      <c r="C1302" s="38" t="s">
        <v>3102</v>
      </c>
      <c r="D1302" s="38" t="str">
        <f>Tabla20[[#This Row],[cedula]]&amp;Tabla20[[#This Row],[ctapresup]]</f>
        <v>001193175272.1.1.1.01</v>
      </c>
      <c r="E1302" s="38" t="s">
        <v>2600</v>
      </c>
      <c r="F1302" s="38" t="str">
        <f>_xlfn.XLOOKUP(Tabla20[[#This Row],[cedula]],TMODELO[Numero Documento],TMODELO[Empleado])</f>
        <v>ELIZABETH DE JESUS LOPEZ ROSARIO</v>
      </c>
      <c r="G1302" s="38" t="str">
        <f>_xlfn.XLOOKUP(Tabla20[[#This Row],[cedula]],TMODELO[Numero Documento],TMODELO[Cargo])</f>
        <v>DISEÑADOR GRAFICO</v>
      </c>
      <c r="H1302" s="38" t="str">
        <f>_xlfn.XLOOKUP(Tabla20[[#This Row],[cedula]],TMODELO[Numero Documento],TMODELO[Lugar Funciones])</f>
        <v>DIRECCION EDITORA NACIONAL</v>
      </c>
      <c r="I1302" s="45" t="str">
        <f>_xlfn.XLOOKUP(Tabla20[[#This Row],[cedula]],TCARRERA[CEDULA],TCARRERA[CATEGORIA DEL SERVIDOR],"")</f>
        <v/>
      </c>
      <c r="J1302" s="45" t="str">
        <f>Tabla20[[#This Row],[TIPO]]</f>
        <v>FIJO</v>
      </c>
      <c r="K130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02" s="24" t="str">
        <f>IF(Tabla20[[#This Row],[CARRERA]]="CARRERA ADMINISTRATIVA",Tabla20[[#This Row],[CARRERA]],Tabla20[[#This Row],[STATUS]])</f>
        <v>ESTATUTO SIMPLIFICADO</v>
      </c>
      <c r="M1302" s="35" t="str">
        <f>IF(Tabla20[[#This Row],[TIPO]]="Temporales",_xlfn.XLOOKUP(Tabla20[[#This Row],[NOMBRE Y APELLIDO]],TFECHAS[NOMBRE Y APELLIDO],TFECHAS[DESDE]),"")</f>
        <v/>
      </c>
      <c r="N1302" s="35" t="str">
        <f>IF(Tabla20[[#This Row],[TIPO]]="Temporales",_xlfn.XLOOKUP(Tabla20[[#This Row],[NOMBRE Y APELLIDO]],TFECHAS[NOMBRE Y APELLIDO],TFECHAS[HASTA]),"")</f>
        <v/>
      </c>
      <c r="O1302" s="39">
        <f>_xlfn.XLOOKUP(Tabla20[[#This Row],[COD]],TMES[COD],TMES[sbruto])</f>
        <v>36000</v>
      </c>
      <c r="P1302" s="43">
        <f>_xlfn.XLOOKUP(Tabla20[[#This Row],[COD]],TMES[COD],TMES[ISR])</f>
        <v>0</v>
      </c>
      <c r="Q1302" s="41">
        <f>_xlfn.XLOOKUP(Tabla20[[#This Row],[COD]],TMES[COD],TMES[SFS])</f>
        <v>1094.4000000000001</v>
      </c>
      <c r="R1302" s="41">
        <f>_xlfn.XLOOKUP(Tabla20[[#This Row],[COD]],TMES[COD],TMES[AFP])</f>
        <v>1033.2</v>
      </c>
      <c r="S1302" s="40">
        <f>Tabla20[[#This Row],[sbruto]]-SUM(Tabla20[[#This Row],[ISR]:[AFP]])-Tabla20[[#This Row],[sneto]]</f>
        <v>25</v>
      </c>
      <c r="T1302" s="41">
        <f>_xlfn.XLOOKUP(Tabla20[[#This Row],[COD]],TMES[COD],TMES[sneto])</f>
        <v>33847.4</v>
      </c>
      <c r="U1302" s="28" t="str">
        <f>_xlfn.XLOOKUP(Tabla20[[#This Row],[cedula]],Tabla11[Numero Documento],Tabla11[GEN])</f>
        <v>F</v>
      </c>
      <c r="V1302" s="29" t="str">
        <f>_xlfn.XLOOKUP(Tabla20[[#This Row],[cedula]],TMODELO[Numero Documento],TMODELO[Lugar Funciones Codigo])</f>
        <v>01.83.04.01.02</v>
      </c>
    </row>
    <row r="1303" spans="1:22">
      <c r="A1303" s="38" t="s">
        <v>3051</v>
      </c>
      <c r="B1303" s="38" t="s">
        <v>4793</v>
      </c>
      <c r="C1303" s="38" t="s">
        <v>3088</v>
      </c>
      <c r="D1303" s="38" t="str">
        <f>Tabla20[[#This Row],[cedula]]&amp;Tabla20[[#This Row],[ctapresup]]</f>
        <v>001006206402.1.1.2.08</v>
      </c>
      <c r="E1303" s="38" t="s">
        <v>3316</v>
      </c>
      <c r="F1303" s="38" t="str">
        <f>_xlfn.XLOOKUP(Tabla20[[#This Row],[cedula]],TMODELO[Numero Documento],TMODELO[Empleado])</f>
        <v>LOURDES MARGARITA MARMOLEJOS VILLAVICENCIO</v>
      </c>
      <c r="G1303" s="38" t="str">
        <f>_xlfn.XLOOKUP(Tabla20[[#This Row],[cedula]],TMODELO[Numero Documento],TMODELO[Cargo])</f>
        <v>DIRECTOR (A)</v>
      </c>
      <c r="H1303" s="38" t="str">
        <f>_xlfn.XLOOKUP(Tabla20[[#This Row],[cedula]],TMODELO[Numero Documento],TMODELO[Lugar Funciones])</f>
        <v>DIRECCION EDITORA NACIONAL</v>
      </c>
      <c r="I1303" s="45" t="str">
        <f>_xlfn.XLOOKUP(Tabla20[[#This Row],[cedula]],TCARRERA[CEDULA],TCARRERA[CATEGORIA DEL SERVIDOR],"")</f>
        <v/>
      </c>
      <c r="J1303" s="45" t="str">
        <f>Tabla20[[#This Row],[TIPO]]</f>
        <v>TEMPORALES</v>
      </c>
      <c r="K130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03" s="24" t="str">
        <f>IF(Tabla20[[#This Row],[CARRERA]]="CARRERA ADMINISTRATIVA",Tabla20[[#This Row],[CARRERA]],Tabla20[[#This Row],[STATUS]])</f>
        <v>TEMPORALES</v>
      </c>
      <c r="M1303" s="35">
        <f>IF(Tabla20[[#This Row],[TIPO]]="Temporales",_xlfn.XLOOKUP(Tabla20[[#This Row],[NOMBRE Y APELLIDO]],TFECHAS[NOMBRE Y APELLIDO],TFECHAS[DESDE]),"")</f>
        <v>44835</v>
      </c>
      <c r="N1303" s="35">
        <f>IF(Tabla20[[#This Row],[TIPO]]="Temporales",_xlfn.XLOOKUP(Tabla20[[#This Row],[NOMBRE Y APELLIDO]],TFECHAS[NOMBRE Y APELLIDO],TFECHAS[HASTA]),"")</f>
        <v>45017</v>
      </c>
      <c r="O1303" s="39">
        <f>_xlfn.XLOOKUP(Tabla20[[#This Row],[COD]],TMES[COD],TMES[sbruto])</f>
        <v>150000</v>
      </c>
      <c r="P1303" s="41">
        <f>_xlfn.XLOOKUP(Tabla20[[#This Row],[COD]],TMES[COD],TMES[ISR])</f>
        <v>23866.62</v>
      </c>
      <c r="Q1303" s="41">
        <f>_xlfn.XLOOKUP(Tabla20[[#This Row],[COD]],TMES[COD],TMES[SFS])</f>
        <v>4560</v>
      </c>
      <c r="R1303" s="41">
        <f>_xlfn.XLOOKUP(Tabla20[[#This Row],[COD]],TMES[COD],TMES[AFP])</f>
        <v>4305</v>
      </c>
      <c r="S1303" s="40">
        <f>Tabla20[[#This Row],[sbruto]]-SUM(Tabla20[[#This Row],[ISR]:[AFP]])-Tabla20[[#This Row],[sneto]]</f>
        <v>25</v>
      </c>
      <c r="T1303" s="41">
        <f>_xlfn.XLOOKUP(Tabla20[[#This Row],[COD]],TMES[COD],TMES[sneto])</f>
        <v>117243.38</v>
      </c>
      <c r="U1303" s="28" t="str">
        <f>_xlfn.XLOOKUP(Tabla20[[#This Row],[cedula]],Tabla11[Numero Documento],Tabla11[GEN])</f>
        <v>F</v>
      </c>
      <c r="V1303" s="29" t="str">
        <f>_xlfn.XLOOKUP(Tabla20[[#This Row],[cedula]],TMODELO[Numero Documento],TMODELO[Lugar Funciones Codigo])</f>
        <v>01.83.04.01.02</v>
      </c>
    </row>
    <row r="1304" spans="1:22">
      <c r="A1304" s="38" t="s">
        <v>3051</v>
      </c>
      <c r="B1304" s="38" t="s">
        <v>4793</v>
      </c>
      <c r="C1304" s="38" t="s">
        <v>3088</v>
      </c>
      <c r="D1304" s="38" t="str">
        <f>Tabla20[[#This Row],[cedula]]&amp;Tabla20[[#This Row],[ctapresup]]</f>
        <v>001021032152.1.1.2.08</v>
      </c>
      <c r="E1304" s="38" t="s">
        <v>2767</v>
      </c>
      <c r="F1304" s="38" t="str">
        <f>_xlfn.XLOOKUP(Tabla20[[#This Row],[cedula]],TMODELO[Numero Documento],TMODELO[Empleado])</f>
        <v>ANDRES MANUEL BLANCO DIAZ</v>
      </c>
      <c r="G1304" s="38" t="str">
        <f>_xlfn.XLOOKUP(Tabla20[[#This Row],[cedula]],TMODELO[Numero Documento],TMODELO[Cargo])</f>
        <v>CORRECTOR (A) DE ESTILO</v>
      </c>
      <c r="H1304" s="38" t="str">
        <f>_xlfn.XLOOKUP(Tabla20[[#This Row],[cedula]],TMODELO[Numero Documento],TMODELO[Lugar Funciones])</f>
        <v>DIRECCION EDITORA NACIONAL</v>
      </c>
      <c r="I1304" s="45" t="str">
        <f>_xlfn.XLOOKUP(Tabla20[[#This Row],[cedula]],TCARRERA[CEDULA],TCARRERA[CATEGORIA DEL SERVIDOR],"")</f>
        <v/>
      </c>
      <c r="J1304" s="45" t="str">
        <f>Tabla20[[#This Row],[TIPO]]</f>
        <v>TEMPORALES</v>
      </c>
      <c r="K130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04" s="24" t="str">
        <f>IF(Tabla20[[#This Row],[CARRERA]]="CARRERA ADMINISTRATIVA",Tabla20[[#This Row],[CARRERA]],Tabla20[[#This Row],[STATUS]])</f>
        <v>TEMPORALES</v>
      </c>
      <c r="M1304" s="35">
        <f>IF(Tabla20[[#This Row],[TIPO]]="Temporales",_xlfn.XLOOKUP(Tabla20[[#This Row],[NOMBRE Y APELLIDO]],TFECHAS[NOMBRE Y APELLIDO],TFECHAS[DESDE]),"")</f>
        <v>44713</v>
      </c>
      <c r="N1304" s="35">
        <f>IF(Tabla20[[#This Row],[TIPO]]="Temporales",_xlfn.XLOOKUP(Tabla20[[#This Row],[NOMBRE Y APELLIDO]],TFECHAS[NOMBRE Y APELLIDO],TFECHAS[HASTA]),"")</f>
        <v>44896</v>
      </c>
      <c r="O1304" s="39">
        <f>_xlfn.XLOOKUP(Tabla20[[#This Row],[COD]],TMES[COD],TMES[sbruto])</f>
        <v>70000</v>
      </c>
      <c r="P1304" s="44">
        <f>_xlfn.XLOOKUP(Tabla20[[#This Row],[COD]],TMES[COD],TMES[ISR])</f>
        <v>5368.48</v>
      </c>
      <c r="Q1304" s="41">
        <f>_xlfn.XLOOKUP(Tabla20[[#This Row],[COD]],TMES[COD],TMES[SFS])</f>
        <v>2128</v>
      </c>
      <c r="R1304" s="41">
        <f>_xlfn.XLOOKUP(Tabla20[[#This Row],[COD]],TMES[COD],TMES[AFP])</f>
        <v>2009</v>
      </c>
      <c r="S1304" s="40">
        <f>Tabla20[[#This Row],[sbruto]]-SUM(Tabla20[[#This Row],[ISR]:[AFP]])-Tabla20[[#This Row],[sneto]]</f>
        <v>25.000000000007276</v>
      </c>
      <c r="T1304" s="41">
        <f>_xlfn.XLOOKUP(Tabla20[[#This Row],[COD]],TMES[COD],TMES[sneto])</f>
        <v>60469.52</v>
      </c>
      <c r="U1304" s="28" t="str">
        <f>_xlfn.XLOOKUP(Tabla20[[#This Row],[cedula]],Tabla11[Numero Documento],Tabla11[GEN])</f>
        <v>M</v>
      </c>
      <c r="V1304" s="29" t="str">
        <f>_xlfn.XLOOKUP(Tabla20[[#This Row],[cedula]],TMODELO[Numero Documento],TMODELO[Lugar Funciones Codigo])</f>
        <v>01.83.04.01.02</v>
      </c>
    </row>
    <row r="1305" spans="1:22" hidden="1">
      <c r="A1305" s="38" t="s">
        <v>3052</v>
      </c>
      <c r="B1305" s="38" t="s">
        <v>11</v>
      </c>
      <c r="C1305" s="38" t="s">
        <v>3102</v>
      </c>
      <c r="D1305" s="38" t="str">
        <f>Tabla20[[#This Row],[cedula]]&amp;Tabla20[[#This Row],[ctapresup]]</f>
        <v>054010693712.1.1.1.01</v>
      </c>
      <c r="E1305" s="38" t="s">
        <v>2231</v>
      </c>
      <c r="F1305" s="38" t="str">
        <f>_xlfn.XLOOKUP(Tabla20[[#This Row],[cedula]],TMODELO[Numero Documento],TMODELO[Empleado])</f>
        <v>RAMON FARI ROSARIO PEÑA</v>
      </c>
      <c r="G1305" s="38" t="str">
        <f>_xlfn.XLOOKUP(Tabla20[[#This Row],[cedula]],TMODELO[Numero Documento],TMODELO[Cargo])</f>
        <v>DIRECTOR (A)</v>
      </c>
      <c r="H1305" s="38" t="str">
        <f>_xlfn.XLOOKUP(Tabla20[[#This Row],[cedula]],TMODELO[Numero Documento],TMODELO[Lugar Funciones])</f>
        <v>DIRECCION DE GESTION LITERARIA</v>
      </c>
      <c r="I1305" s="45" t="str">
        <f>_xlfn.XLOOKUP(Tabla20[[#This Row],[cedula]],TCARRERA[CEDULA],TCARRERA[CATEGORIA DEL SERVIDOR],"")</f>
        <v/>
      </c>
      <c r="J1305" s="45" t="str">
        <f>Tabla20[[#This Row],[TIPO]]</f>
        <v>FIJO</v>
      </c>
      <c r="K130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05" s="24" t="str">
        <f>IF(Tabla20[[#This Row],[CARRERA]]="CARRERA ADMINISTRATIVA",Tabla20[[#This Row],[CARRERA]],Tabla20[[#This Row],[STATUS]])</f>
        <v>FIJO</v>
      </c>
      <c r="M1305" s="35" t="str">
        <f>IF(Tabla20[[#This Row],[TIPO]]="Temporales",_xlfn.XLOOKUP(Tabla20[[#This Row],[NOMBRE Y APELLIDO]],TFECHAS[NOMBRE Y APELLIDO],TFECHAS[DESDE]),"")</f>
        <v/>
      </c>
      <c r="N1305" s="35" t="str">
        <f>IF(Tabla20[[#This Row],[TIPO]]="Temporales",_xlfn.XLOOKUP(Tabla20[[#This Row],[NOMBRE Y APELLIDO]],TFECHAS[NOMBRE Y APELLIDO],TFECHAS[HASTA]),"")</f>
        <v/>
      </c>
      <c r="O1305" s="39">
        <f>_xlfn.XLOOKUP(Tabla20[[#This Row],[COD]],TMES[COD],TMES[sbruto])</f>
        <v>140000</v>
      </c>
      <c r="P1305" s="44">
        <f>_xlfn.XLOOKUP(Tabla20[[#This Row],[COD]],TMES[COD],TMES[ISR])</f>
        <v>20758.14</v>
      </c>
      <c r="Q1305" s="41">
        <f>_xlfn.XLOOKUP(Tabla20[[#This Row],[COD]],TMES[COD],TMES[SFS])</f>
        <v>4256</v>
      </c>
      <c r="R1305" s="41">
        <f>_xlfn.XLOOKUP(Tabla20[[#This Row],[COD]],TMES[COD],TMES[AFP])</f>
        <v>4018</v>
      </c>
      <c r="S1305" s="40">
        <f>Tabla20[[#This Row],[sbruto]]-SUM(Tabla20[[#This Row],[ISR]:[AFP]])-Tabla20[[#This Row],[sneto]]</f>
        <v>3049.8999999999942</v>
      </c>
      <c r="T1305" s="41">
        <f>_xlfn.XLOOKUP(Tabla20[[#This Row],[COD]],TMES[COD],TMES[sneto])</f>
        <v>107917.96</v>
      </c>
      <c r="U1305" s="28" t="str">
        <f>_xlfn.XLOOKUP(Tabla20[[#This Row],[cedula]],Tabla11[Numero Documento],Tabla11[GEN])</f>
        <v>M</v>
      </c>
      <c r="V1305" s="29" t="str">
        <f>_xlfn.XLOOKUP(Tabla20[[#This Row],[cedula]],TMODELO[Numero Documento],TMODELO[Lugar Funciones Codigo])</f>
        <v>01.83.04.01.03</v>
      </c>
    </row>
    <row r="1306" spans="1:22" hidden="1">
      <c r="A1306" s="38" t="s">
        <v>3052</v>
      </c>
      <c r="B1306" s="38" t="s">
        <v>11</v>
      </c>
      <c r="C1306" s="38" t="s">
        <v>3102</v>
      </c>
      <c r="D1306" s="38" t="str">
        <f>Tabla20[[#This Row],[cedula]]&amp;Tabla20[[#This Row],[ctapresup]]</f>
        <v>001000923602.1.1.1.01</v>
      </c>
      <c r="E1306" s="38" t="s">
        <v>1560</v>
      </c>
      <c r="F1306" s="38" t="str">
        <f>_xlfn.XLOOKUP(Tabla20[[#This Row],[cedula]],TMODELO[Numero Documento],TMODELO[Empleado])</f>
        <v>PATRICIA DEL CARMEN LOPEZ CRUZ</v>
      </c>
      <c r="G1306" s="38" t="str">
        <f>_xlfn.XLOOKUP(Tabla20[[#This Row],[cedula]],TMODELO[Numero Documento],TMODELO[Cargo])</f>
        <v>SECRETARIA</v>
      </c>
      <c r="H1306" s="38" t="str">
        <f>_xlfn.XLOOKUP(Tabla20[[#This Row],[cedula]],TMODELO[Numero Documento],TMODELO[Lugar Funciones])</f>
        <v>DIRECCION DE GESTION LITERARIA</v>
      </c>
      <c r="I1306" s="45" t="str">
        <f>_xlfn.XLOOKUP(Tabla20[[#This Row],[cedula]],TCARRERA[CEDULA],TCARRERA[CATEGORIA DEL SERVIDOR],"")</f>
        <v>CARRERA ADMINISTRATIVA</v>
      </c>
      <c r="J1306" s="45" t="str">
        <f>Tabla20[[#This Row],[TIPO]]</f>
        <v>FIJO</v>
      </c>
      <c r="K130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06" s="24" t="str">
        <f>IF(Tabla20[[#This Row],[CARRERA]]="CARRERA ADMINISTRATIVA",Tabla20[[#This Row],[CARRERA]],Tabla20[[#This Row],[STATUS]])</f>
        <v>CARRERA ADMINISTRATIVA</v>
      </c>
      <c r="M1306" s="35" t="str">
        <f>IF(Tabla20[[#This Row],[TIPO]]="Temporales",_xlfn.XLOOKUP(Tabla20[[#This Row],[NOMBRE Y APELLIDO]],TFECHAS[NOMBRE Y APELLIDO],TFECHAS[DESDE]),"")</f>
        <v/>
      </c>
      <c r="N1306" s="35" t="str">
        <f>IF(Tabla20[[#This Row],[TIPO]]="Temporales",_xlfn.XLOOKUP(Tabla20[[#This Row],[NOMBRE Y APELLIDO]],TFECHAS[NOMBRE Y APELLIDO],TFECHAS[HASTA]),"")</f>
        <v/>
      </c>
      <c r="O1306" s="39">
        <f>_xlfn.XLOOKUP(Tabla20[[#This Row],[COD]],TMES[COD],TMES[sbruto])</f>
        <v>35000</v>
      </c>
      <c r="P1306" s="41">
        <f>_xlfn.XLOOKUP(Tabla20[[#This Row],[COD]],TMES[COD],TMES[ISR])</f>
        <v>0</v>
      </c>
      <c r="Q1306" s="41">
        <f>_xlfn.XLOOKUP(Tabla20[[#This Row],[COD]],TMES[COD],TMES[SFS])</f>
        <v>1064</v>
      </c>
      <c r="R1306" s="41">
        <f>_xlfn.XLOOKUP(Tabla20[[#This Row],[COD]],TMES[COD],TMES[AFP])</f>
        <v>1004.5</v>
      </c>
      <c r="S1306" s="40">
        <f>Tabla20[[#This Row],[sbruto]]-SUM(Tabla20[[#This Row],[ISR]:[AFP]])-Tabla20[[#This Row],[sneto]]</f>
        <v>125</v>
      </c>
      <c r="T1306" s="41">
        <f>_xlfn.XLOOKUP(Tabla20[[#This Row],[COD]],TMES[COD],TMES[sneto])</f>
        <v>32806.5</v>
      </c>
      <c r="U1306" s="28" t="str">
        <f>_xlfn.XLOOKUP(Tabla20[[#This Row],[cedula]],Tabla11[Numero Documento],Tabla11[GEN])</f>
        <v>F</v>
      </c>
      <c r="V1306" s="29" t="str">
        <f>_xlfn.XLOOKUP(Tabla20[[#This Row],[cedula]],TMODELO[Numero Documento],TMODELO[Lugar Funciones Codigo])</f>
        <v>01.83.04.01.03</v>
      </c>
    </row>
    <row r="1307" spans="1:22" hidden="1">
      <c r="A1307" s="38" t="s">
        <v>3052</v>
      </c>
      <c r="B1307" s="38" t="s">
        <v>11</v>
      </c>
      <c r="C1307" s="38" t="s">
        <v>3088</v>
      </c>
      <c r="D1307" s="38" t="str">
        <f>Tabla20[[#This Row],[cedula]]&amp;Tabla20[[#This Row],[ctapresup]]</f>
        <v>001027605012.1.1.1.01</v>
      </c>
      <c r="E1307" s="38" t="s">
        <v>1387</v>
      </c>
      <c r="F1307" s="38" t="str">
        <f>_xlfn.XLOOKUP(Tabla20[[#This Row],[cedula]],TMODELO[Numero Documento],TMODELO[Empleado])</f>
        <v>YENY FRANCIS JIMENEZ SALCEDO</v>
      </c>
      <c r="G1307" s="38" t="str">
        <f>_xlfn.XLOOKUP(Tabla20[[#This Row],[cedula]],TMODELO[Numero Documento],TMODELO[Cargo])</f>
        <v>ENC. COMPRAS</v>
      </c>
      <c r="H1307" s="38" t="str">
        <f>_xlfn.XLOOKUP(Tabla20[[#This Row],[cedula]],TMODELO[Numero Documento],TMODELO[Lugar Funciones])</f>
        <v>VICEMINISTERIO DE INDUSTRIAS CULTURALES</v>
      </c>
      <c r="I1307" s="45" t="str">
        <f>_xlfn.XLOOKUP(Tabla20[[#This Row],[cedula]],TCARRERA[CEDULA],TCARRERA[CATEGORIA DEL SERVIDOR],"")</f>
        <v>CARRERA ADMINISTRATIVA</v>
      </c>
      <c r="J1307" s="45" t="str">
        <f>Tabla20[[#This Row],[TIPO]]</f>
        <v>FIJO</v>
      </c>
      <c r="K130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07" s="24" t="str">
        <f>IF(Tabla20[[#This Row],[CARRERA]]="CARRERA ADMINISTRATIVA",Tabla20[[#This Row],[CARRERA]],Tabla20[[#This Row],[STATUS]])</f>
        <v>CARRERA ADMINISTRATIVA</v>
      </c>
      <c r="M1307" s="35" t="str">
        <f>IF(Tabla20[[#This Row],[TIPO]]="Temporales",_xlfn.XLOOKUP(Tabla20[[#This Row],[NOMBRE Y APELLIDO]],TFECHAS[NOMBRE Y APELLIDO],TFECHAS[DESDE]),"")</f>
        <v/>
      </c>
      <c r="N1307" s="35" t="str">
        <f>IF(Tabla20[[#This Row],[TIPO]]="Temporales",_xlfn.XLOOKUP(Tabla20[[#This Row],[NOMBRE Y APELLIDO]],TFECHAS[NOMBRE Y APELLIDO],TFECHAS[HASTA]),"")</f>
        <v/>
      </c>
      <c r="O1307" s="39">
        <f>_xlfn.XLOOKUP(Tabla20[[#This Row],[COD]],TMES[COD],TMES[sbruto])</f>
        <v>70000</v>
      </c>
      <c r="P1307" s="44">
        <f>_xlfn.XLOOKUP(Tabla20[[#This Row],[COD]],TMES[COD],TMES[ISR])</f>
        <v>4763.5</v>
      </c>
      <c r="Q1307" s="41">
        <f>_xlfn.XLOOKUP(Tabla20[[#This Row],[COD]],TMES[COD],TMES[SFS])</f>
        <v>2128</v>
      </c>
      <c r="R1307" s="41">
        <f>_xlfn.XLOOKUP(Tabla20[[#This Row],[COD]],TMES[COD],TMES[AFP])</f>
        <v>2009</v>
      </c>
      <c r="S1307" s="40">
        <f>Tabla20[[#This Row],[sbruto]]-SUM(Tabla20[[#This Row],[ISR]:[AFP]])-Tabla20[[#This Row],[sneto]]</f>
        <v>3899.9000000000015</v>
      </c>
      <c r="T1307" s="41">
        <f>_xlfn.XLOOKUP(Tabla20[[#This Row],[COD]],TMES[COD],TMES[sneto])</f>
        <v>57199.6</v>
      </c>
      <c r="U1307" s="28" t="str">
        <f>_xlfn.XLOOKUP(Tabla20[[#This Row],[cedula]],Tabla11[Numero Documento],Tabla11[GEN])</f>
        <v>F</v>
      </c>
      <c r="V1307" s="29" t="str">
        <f>_xlfn.XLOOKUP(Tabla20[[#This Row],[cedula]],TMODELO[Numero Documento],TMODELO[Lugar Funciones Codigo])</f>
        <v>01.83.05</v>
      </c>
    </row>
    <row r="1308" spans="1:22" hidden="1">
      <c r="A1308" s="38" t="s">
        <v>3052</v>
      </c>
      <c r="B1308" s="38" t="s">
        <v>11</v>
      </c>
      <c r="C1308" s="38" t="s">
        <v>3088</v>
      </c>
      <c r="D1308" s="38" t="str">
        <f>Tabla20[[#This Row],[cedula]]&amp;Tabla20[[#This Row],[ctapresup]]</f>
        <v>049005635882.1.1.1.01</v>
      </c>
      <c r="E1308" s="38" t="s">
        <v>1343</v>
      </c>
      <c r="F1308" s="38" t="str">
        <f>_xlfn.XLOOKUP(Tabla20[[#This Row],[cedula]],TMODELO[Numero Documento],TMODELO[Empleado])</f>
        <v>KENIA YACQUELIN MORENO JIMENEZ</v>
      </c>
      <c r="G1308" s="38" t="str">
        <f>_xlfn.XLOOKUP(Tabla20[[#This Row],[cedula]],TMODELO[Numero Documento],TMODELO[Cargo])</f>
        <v>SECRETARIA</v>
      </c>
      <c r="H1308" s="38" t="str">
        <f>_xlfn.XLOOKUP(Tabla20[[#This Row],[cedula]],TMODELO[Numero Documento],TMODELO[Lugar Funciones])</f>
        <v>VICEMINISTERIO DE INDUSTRIAS CULTURALES</v>
      </c>
      <c r="I1308" s="45" t="str">
        <f>_xlfn.XLOOKUP(Tabla20[[#This Row],[cedula]],TCARRERA[CEDULA],TCARRERA[CATEGORIA DEL SERVIDOR],"")</f>
        <v>CARRERA ADMINISTRATIVA</v>
      </c>
      <c r="J1308" s="45" t="str">
        <f>Tabla20[[#This Row],[TIPO]]</f>
        <v>FIJO</v>
      </c>
      <c r="K130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08" s="24" t="str">
        <f>IF(Tabla20[[#This Row],[CARRERA]]="CARRERA ADMINISTRATIVA",Tabla20[[#This Row],[CARRERA]],Tabla20[[#This Row],[STATUS]])</f>
        <v>CARRERA ADMINISTRATIVA</v>
      </c>
      <c r="M1308" s="35" t="str">
        <f>IF(Tabla20[[#This Row],[TIPO]]="Temporales",_xlfn.XLOOKUP(Tabla20[[#This Row],[NOMBRE Y APELLIDO]],TFECHAS[NOMBRE Y APELLIDO],TFECHAS[DESDE]),"")</f>
        <v/>
      </c>
      <c r="N1308" s="35" t="str">
        <f>IF(Tabla20[[#This Row],[TIPO]]="Temporales",_xlfn.XLOOKUP(Tabla20[[#This Row],[NOMBRE Y APELLIDO]],TFECHAS[NOMBRE Y APELLIDO],TFECHAS[HASTA]),"")</f>
        <v/>
      </c>
      <c r="O1308" s="39">
        <f>_xlfn.XLOOKUP(Tabla20[[#This Row],[COD]],TMES[COD],TMES[sbruto])</f>
        <v>45000</v>
      </c>
      <c r="P1308" s="41">
        <f>_xlfn.XLOOKUP(Tabla20[[#This Row],[COD]],TMES[COD],TMES[ISR])</f>
        <v>1148.33</v>
      </c>
      <c r="Q1308" s="41">
        <f>_xlfn.XLOOKUP(Tabla20[[#This Row],[COD]],TMES[COD],TMES[SFS])</f>
        <v>1368</v>
      </c>
      <c r="R1308" s="41">
        <f>_xlfn.XLOOKUP(Tabla20[[#This Row],[COD]],TMES[COD],TMES[AFP])</f>
        <v>1291.5</v>
      </c>
      <c r="S1308" s="40">
        <f>Tabla20[[#This Row],[sbruto]]-SUM(Tabla20[[#This Row],[ISR]:[AFP]])-Tabla20[[#This Row],[sneto]]</f>
        <v>75</v>
      </c>
      <c r="T1308" s="41">
        <f>_xlfn.XLOOKUP(Tabla20[[#This Row],[COD]],TMES[COD],TMES[sneto])</f>
        <v>41117.17</v>
      </c>
      <c r="U1308" s="28" t="str">
        <f>_xlfn.XLOOKUP(Tabla20[[#This Row],[cedula]],Tabla11[Numero Documento],Tabla11[GEN])</f>
        <v>F</v>
      </c>
      <c r="V1308" s="29" t="str">
        <f>_xlfn.XLOOKUP(Tabla20[[#This Row],[cedula]],TMODELO[Numero Documento],TMODELO[Lugar Funciones Codigo])</f>
        <v>01.83.05</v>
      </c>
    </row>
    <row r="1309" spans="1:22" hidden="1">
      <c r="A1309" s="38" t="s">
        <v>3052</v>
      </c>
      <c r="B1309" s="38" t="s">
        <v>11</v>
      </c>
      <c r="C1309" s="38" t="s">
        <v>3088</v>
      </c>
      <c r="D1309" s="38" t="str">
        <f>Tabla20[[#This Row],[cedula]]&amp;Tabla20[[#This Row],[ctapresup]]</f>
        <v>402374505292.1.1.1.01</v>
      </c>
      <c r="E1309" s="38" t="s">
        <v>2259</v>
      </c>
      <c r="F1309" s="38" t="str">
        <f>_xlfn.XLOOKUP(Tabla20[[#This Row],[cedula]],TMODELO[Numero Documento],TMODELO[Empleado])</f>
        <v>SONYA ELIZABETH REY ARIAS</v>
      </c>
      <c r="G1309" s="38" t="str">
        <f>_xlfn.XLOOKUP(Tabla20[[#This Row],[cedula]],TMODELO[Numero Documento],TMODELO[Cargo])</f>
        <v>ASISTENTE</v>
      </c>
      <c r="H1309" s="38" t="str">
        <f>_xlfn.XLOOKUP(Tabla20[[#This Row],[cedula]],TMODELO[Numero Documento],TMODELO[Lugar Funciones])</f>
        <v>VICEMINISTERIO DE INDUSTRIAS CULTURALES</v>
      </c>
      <c r="I1309" s="45" t="str">
        <f>_xlfn.XLOOKUP(Tabla20[[#This Row],[cedula]],TCARRERA[CEDULA],TCARRERA[CATEGORIA DEL SERVIDOR],"")</f>
        <v/>
      </c>
      <c r="J1309" s="45" t="str">
        <f>Tabla20[[#This Row],[TIPO]]</f>
        <v>FIJO</v>
      </c>
      <c r="K130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09" s="24" t="str">
        <f>IF(Tabla20[[#This Row],[CARRERA]]="CARRERA ADMINISTRATIVA",Tabla20[[#This Row],[CARRERA]],Tabla20[[#This Row],[STATUS]])</f>
        <v>FIJO</v>
      </c>
      <c r="M1309" s="35" t="str">
        <f>IF(Tabla20[[#This Row],[TIPO]]="Temporales",_xlfn.XLOOKUP(Tabla20[[#This Row],[NOMBRE Y APELLIDO]],TFECHAS[NOMBRE Y APELLIDO],TFECHAS[DESDE]),"")</f>
        <v/>
      </c>
      <c r="N1309" s="35" t="str">
        <f>IF(Tabla20[[#This Row],[TIPO]]="Temporales",_xlfn.XLOOKUP(Tabla20[[#This Row],[NOMBRE Y APELLIDO]],TFECHAS[NOMBRE Y APELLIDO],TFECHAS[HASTA]),"")</f>
        <v/>
      </c>
      <c r="O1309" s="39">
        <f>_xlfn.XLOOKUP(Tabla20[[#This Row],[COD]],TMES[COD],TMES[sbruto])</f>
        <v>45000</v>
      </c>
      <c r="P1309" s="44">
        <f>_xlfn.XLOOKUP(Tabla20[[#This Row],[COD]],TMES[COD],TMES[ISR])</f>
        <v>1148.33</v>
      </c>
      <c r="Q1309" s="41">
        <f>_xlfn.XLOOKUP(Tabla20[[#This Row],[COD]],TMES[COD],TMES[SFS])</f>
        <v>1368</v>
      </c>
      <c r="R1309" s="41">
        <f>_xlfn.XLOOKUP(Tabla20[[#This Row],[COD]],TMES[COD],TMES[AFP])</f>
        <v>1291.5</v>
      </c>
      <c r="S1309" s="40">
        <f>Tabla20[[#This Row],[sbruto]]-SUM(Tabla20[[#This Row],[ISR]:[AFP]])-Tabla20[[#This Row],[sneto]]</f>
        <v>25</v>
      </c>
      <c r="T1309" s="41">
        <f>_xlfn.XLOOKUP(Tabla20[[#This Row],[COD]],TMES[COD],TMES[sneto])</f>
        <v>41167.17</v>
      </c>
      <c r="U1309" s="28" t="str">
        <f>_xlfn.XLOOKUP(Tabla20[[#This Row],[cedula]],Tabla11[Numero Documento],Tabla11[GEN])</f>
        <v>F</v>
      </c>
      <c r="V1309" s="29" t="str">
        <f>_xlfn.XLOOKUP(Tabla20[[#This Row],[cedula]],TMODELO[Numero Documento],TMODELO[Lugar Funciones Codigo])</f>
        <v>01.83.05</v>
      </c>
    </row>
    <row r="1310" spans="1:22" hidden="1">
      <c r="A1310" s="38" t="s">
        <v>3052</v>
      </c>
      <c r="B1310" s="38" t="s">
        <v>11</v>
      </c>
      <c r="C1310" s="38" t="s">
        <v>3088</v>
      </c>
      <c r="D1310" s="38" t="str">
        <f>Tabla20[[#This Row],[cedula]]&amp;Tabla20[[#This Row],[ctapresup]]</f>
        <v>056015026922.1.1.1.01</v>
      </c>
      <c r="E1310" s="38" t="s">
        <v>2235</v>
      </c>
      <c r="F1310" s="38" t="str">
        <f>_xlfn.XLOOKUP(Tabla20[[#This Row],[cedula]],TMODELO[Numero Documento],TMODELO[Empleado])</f>
        <v>RAMONA ROSARIO ROJAS</v>
      </c>
      <c r="G1310" s="38" t="str">
        <f>_xlfn.XLOOKUP(Tabla20[[#This Row],[cedula]],TMODELO[Numero Documento],TMODELO[Cargo])</f>
        <v>CONSERJE</v>
      </c>
      <c r="H1310" s="38" t="str">
        <f>_xlfn.XLOOKUP(Tabla20[[#This Row],[cedula]],TMODELO[Numero Documento],TMODELO[Lugar Funciones])</f>
        <v>VICEMINISTERIO DE INDUSTRIAS CULTURALES</v>
      </c>
      <c r="I1310" s="45" t="str">
        <f>_xlfn.XLOOKUP(Tabla20[[#This Row],[cedula]],TCARRERA[CEDULA],TCARRERA[CATEGORIA DEL SERVIDOR],"")</f>
        <v/>
      </c>
      <c r="J1310" s="45" t="str">
        <f>Tabla20[[#This Row],[TIPO]]</f>
        <v>FIJO</v>
      </c>
      <c r="K131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10" s="24" t="str">
        <f>IF(Tabla20[[#This Row],[CARRERA]]="CARRERA ADMINISTRATIVA",Tabla20[[#This Row],[CARRERA]],Tabla20[[#This Row],[STATUS]])</f>
        <v>ESTATUTO SIMPLIFICADO</v>
      </c>
      <c r="M1310" s="35" t="str">
        <f>IF(Tabla20[[#This Row],[TIPO]]="Temporales",_xlfn.XLOOKUP(Tabla20[[#This Row],[NOMBRE Y APELLIDO]],TFECHAS[NOMBRE Y APELLIDO],TFECHAS[DESDE]),"")</f>
        <v/>
      </c>
      <c r="N1310" s="35" t="str">
        <f>IF(Tabla20[[#This Row],[TIPO]]="Temporales",_xlfn.XLOOKUP(Tabla20[[#This Row],[NOMBRE Y APELLIDO]],TFECHAS[NOMBRE Y APELLIDO],TFECHAS[HASTA]),"")</f>
        <v/>
      </c>
      <c r="O1310" s="39">
        <f>_xlfn.XLOOKUP(Tabla20[[#This Row],[COD]],TMES[COD],TMES[sbruto])</f>
        <v>30000</v>
      </c>
      <c r="P1310" s="41">
        <f>_xlfn.XLOOKUP(Tabla20[[#This Row],[COD]],TMES[COD],TMES[ISR])</f>
        <v>0</v>
      </c>
      <c r="Q1310" s="41">
        <f>_xlfn.XLOOKUP(Tabla20[[#This Row],[COD]],TMES[COD],TMES[SFS])</f>
        <v>912</v>
      </c>
      <c r="R1310" s="41">
        <f>_xlfn.XLOOKUP(Tabla20[[#This Row],[COD]],TMES[COD],TMES[AFP])</f>
        <v>861</v>
      </c>
      <c r="S1310" s="40">
        <f>Tabla20[[#This Row],[sbruto]]-SUM(Tabla20[[#This Row],[ISR]:[AFP]])-Tabla20[[#This Row],[sneto]]</f>
        <v>22589.61</v>
      </c>
      <c r="T1310" s="41">
        <f>_xlfn.XLOOKUP(Tabla20[[#This Row],[COD]],TMES[COD],TMES[sneto])</f>
        <v>5637.39</v>
      </c>
      <c r="U1310" s="28" t="str">
        <f>_xlfn.XLOOKUP(Tabla20[[#This Row],[cedula]],Tabla11[Numero Documento],Tabla11[GEN])</f>
        <v>F</v>
      </c>
      <c r="V1310" s="29" t="str">
        <f>_xlfn.XLOOKUP(Tabla20[[#This Row],[cedula]],TMODELO[Numero Documento],TMODELO[Lugar Funciones Codigo])</f>
        <v>01.83.05</v>
      </c>
    </row>
    <row r="1311" spans="1:22">
      <c r="A1311" s="38" t="s">
        <v>3051</v>
      </c>
      <c r="B1311" s="38" t="s">
        <v>4793</v>
      </c>
      <c r="C1311" s="38" t="s">
        <v>3088</v>
      </c>
      <c r="D1311" s="38" t="str">
        <f>Tabla20[[#This Row],[cedula]]&amp;Tabla20[[#This Row],[ctapresup]]</f>
        <v>224000566062.1.1.2.08</v>
      </c>
      <c r="E1311" s="38" t="s">
        <v>2870</v>
      </c>
      <c r="F1311" s="38" t="str">
        <f>_xlfn.XLOOKUP(Tabla20[[#This Row],[cedula]],TMODELO[Numero Documento],TMODELO[Empleado])</f>
        <v>RICHARSON ANTONIO DIAZ RODRIGUEZ</v>
      </c>
      <c r="G1311" s="38" t="str">
        <f>_xlfn.XLOOKUP(Tabla20[[#This Row],[cedula]],TMODELO[Numero Documento],TMODELO[Cargo])</f>
        <v>DIRECTOR (A)</v>
      </c>
      <c r="H1311" s="38" t="str">
        <f>_xlfn.XLOOKUP(Tabla20[[#This Row],[cedula]],TMODELO[Numero Documento],TMODELO[Lugar Funciones])</f>
        <v>DIRECCION DE FOMENTO Y DESARROLLO DE LAS INDUSTRIAS CULTURALES</v>
      </c>
      <c r="I1311" s="45" t="str">
        <f>_xlfn.XLOOKUP(Tabla20[[#This Row],[cedula]],TCARRERA[CEDULA],TCARRERA[CATEGORIA DEL SERVIDOR],"")</f>
        <v/>
      </c>
      <c r="J1311" s="45" t="str">
        <f>Tabla20[[#This Row],[TIPO]]</f>
        <v>TEMPORALES</v>
      </c>
      <c r="K131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11" s="24" t="str">
        <f>IF(Tabla20[[#This Row],[CARRERA]]="CARRERA ADMINISTRATIVA",Tabla20[[#This Row],[CARRERA]],Tabla20[[#This Row],[STATUS]])</f>
        <v>TEMPORALES</v>
      </c>
      <c r="M1311" s="35">
        <f>IF(Tabla20[[#This Row],[TIPO]]="Temporales",_xlfn.XLOOKUP(Tabla20[[#This Row],[NOMBRE Y APELLIDO]],TFECHAS[NOMBRE Y APELLIDO],TFECHAS[DESDE]),"")</f>
        <v>44805</v>
      </c>
      <c r="N1311" s="35">
        <f>IF(Tabla20[[#This Row],[TIPO]]="Temporales",_xlfn.XLOOKUP(Tabla20[[#This Row],[NOMBRE Y APELLIDO]],TFECHAS[NOMBRE Y APELLIDO],TFECHAS[HASTA]),"")</f>
        <v>44986</v>
      </c>
      <c r="O1311" s="39">
        <f>_xlfn.XLOOKUP(Tabla20[[#This Row],[COD]],TMES[COD],TMES[sbruto])</f>
        <v>130000</v>
      </c>
      <c r="P1311" s="44">
        <f>_xlfn.XLOOKUP(Tabla20[[#This Row],[COD]],TMES[COD],TMES[ISR])</f>
        <v>19162.12</v>
      </c>
      <c r="Q1311" s="41">
        <f>_xlfn.XLOOKUP(Tabla20[[#This Row],[COD]],TMES[COD],TMES[SFS])</f>
        <v>3952</v>
      </c>
      <c r="R1311" s="41">
        <f>_xlfn.XLOOKUP(Tabla20[[#This Row],[COD]],TMES[COD],TMES[AFP])</f>
        <v>3731</v>
      </c>
      <c r="S1311" s="40">
        <f>Tabla20[[#This Row],[sbruto]]-SUM(Tabla20[[#This Row],[ISR]:[AFP]])-Tabla20[[#This Row],[sneto]]</f>
        <v>30071</v>
      </c>
      <c r="T1311" s="41">
        <f>_xlfn.XLOOKUP(Tabla20[[#This Row],[COD]],TMES[COD],TMES[sneto])</f>
        <v>73083.88</v>
      </c>
      <c r="U1311" s="28" t="str">
        <f>_xlfn.XLOOKUP(Tabla20[[#This Row],[cedula]],Tabla11[Numero Documento],Tabla11[GEN])</f>
        <v>M</v>
      </c>
      <c r="V1311" s="29" t="str">
        <f>_xlfn.XLOOKUP(Tabla20[[#This Row],[cedula]],TMODELO[Numero Documento],TMODELO[Lugar Funciones Codigo])</f>
        <v>01.83.05.00.01</v>
      </c>
    </row>
    <row r="1312" spans="1:22" hidden="1">
      <c r="A1312" s="38" t="s">
        <v>3052</v>
      </c>
      <c r="B1312" s="38" t="s">
        <v>11</v>
      </c>
      <c r="C1312" s="38" t="s">
        <v>3102</v>
      </c>
      <c r="D1312" s="38" t="str">
        <f>Tabla20[[#This Row],[cedula]]&amp;Tabla20[[#This Row],[ctapresup]]</f>
        <v>001151367312.1.1.1.01</v>
      </c>
      <c r="E1312" s="38" t="s">
        <v>2750</v>
      </c>
      <c r="F1312" s="38" t="str">
        <f>_xlfn.XLOOKUP(Tabla20[[#This Row],[cedula]],TMODELO[Numero Documento],TMODELO[Empleado])</f>
        <v>SELVIDO ANTONIO CANDELARIA GONZALEZ</v>
      </c>
      <c r="G1312" s="38" t="str">
        <f>_xlfn.XLOOKUP(Tabla20[[#This Row],[cedula]],TMODELO[Numero Documento],TMODELO[Cargo])</f>
        <v>DIRECTOR (A)</v>
      </c>
      <c r="H1312" s="38" t="str">
        <f>_xlfn.XLOOKUP(Tabla20[[#This Row],[cedula]],TMODELO[Numero Documento],TMODELO[Lugar Funciones])</f>
        <v>CENTRO NACIONAL DE ARTESANIA</v>
      </c>
      <c r="I1312" s="45" t="str">
        <f>_xlfn.XLOOKUP(Tabla20[[#This Row],[cedula]],TCARRERA[CEDULA],TCARRERA[CATEGORIA DEL SERVIDOR],"")</f>
        <v/>
      </c>
      <c r="J1312" s="45" t="str">
        <f>Tabla20[[#This Row],[TIPO]]</f>
        <v>FIJO</v>
      </c>
      <c r="K131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2" s="31" t="str">
        <f>IF(Tabla20[[#This Row],[CARRERA]]="CARRERA ADMINISTRATIVA",Tabla20[[#This Row],[CARRERA]],Tabla20[[#This Row],[STATUS]])</f>
        <v>FIJO</v>
      </c>
      <c r="M1312" s="34" t="str">
        <f>IF(Tabla20[[#This Row],[TIPO]]="Temporales",_xlfn.XLOOKUP(Tabla20[[#This Row],[NOMBRE Y APELLIDO]],TFECHAS[NOMBRE Y APELLIDO],TFECHAS[DESDE]),"")</f>
        <v/>
      </c>
      <c r="N1312" s="34" t="str">
        <f>IF(Tabla20[[#This Row],[TIPO]]="Temporales",_xlfn.XLOOKUP(Tabla20[[#This Row],[NOMBRE Y APELLIDO]],TFECHAS[NOMBRE Y APELLIDO],TFECHAS[HASTA]),"")</f>
        <v/>
      </c>
      <c r="O1312" s="39">
        <f>_xlfn.XLOOKUP(Tabla20[[#This Row],[COD]],TMES[COD],TMES[sbruto])</f>
        <v>130000</v>
      </c>
      <c r="P1312" s="41">
        <f>_xlfn.XLOOKUP(Tabla20[[#This Row],[COD]],TMES[COD],TMES[ISR])</f>
        <v>18784.009999999998</v>
      </c>
      <c r="Q1312" s="41">
        <f>_xlfn.XLOOKUP(Tabla20[[#This Row],[COD]],TMES[COD],TMES[SFS])</f>
        <v>3952</v>
      </c>
      <c r="R1312" s="41">
        <f>_xlfn.XLOOKUP(Tabla20[[#This Row],[COD]],TMES[COD],TMES[AFP])</f>
        <v>3731</v>
      </c>
      <c r="S1312" s="40">
        <f>Tabla20[[#This Row],[sbruto]]-SUM(Tabla20[[#This Row],[ISR]:[AFP]])-Tabla20[[#This Row],[sneto]]</f>
        <v>1537.4500000000116</v>
      </c>
      <c r="T1312" s="41">
        <f>_xlfn.XLOOKUP(Tabla20[[#This Row],[COD]],TMES[COD],TMES[sneto])</f>
        <v>101995.54</v>
      </c>
      <c r="U1312" s="28" t="str">
        <f>_xlfn.XLOOKUP(Tabla20[[#This Row],[cedula]],Tabla11[Numero Documento],Tabla11[GEN])</f>
        <v>M</v>
      </c>
      <c r="V1312" s="29" t="str">
        <f>_xlfn.XLOOKUP(Tabla20[[#This Row],[cedula]],TMODELO[Numero Documento],TMODELO[Lugar Funciones Codigo])</f>
        <v>01.83.05.00.03</v>
      </c>
    </row>
    <row r="1313" spans="1:22" hidden="1">
      <c r="A1313" s="38" t="s">
        <v>3052</v>
      </c>
      <c r="B1313" s="38" t="s">
        <v>11</v>
      </c>
      <c r="C1313" s="38" t="s">
        <v>3102</v>
      </c>
      <c r="D1313" s="38" t="str">
        <f>Tabla20[[#This Row],[cedula]]&amp;Tabla20[[#This Row],[ctapresup]]</f>
        <v>027000065762.1.1.1.01</v>
      </c>
      <c r="E1313" s="38" t="s">
        <v>2752</v>
      </c>
      <c r="F1313" s="38" t="str">
        <f>_xlfn.XLOOKUP(Tabla20[[#This Row],[cedula]],TMODELO[Numero Documento],TMODELO[Empleado])</f>
        <v>VIDAL DE LA CRUZ CASTRO</v>
      </c>
      <c r="G1313" s="38" t="str">
        <f>_xlfn.XLOOKUP(Tabla20[[#This Row],[cedula]],TMODELO[Numero Documento],TMODELO[Cargo])</f>
        <v>SUB DIRECTOR OPERATIVO</v>
      </c>
      <c r="H1313" s="38" t="str">
        <f>_xlfn.XLOOKUP(Tabla20[[#This Row],[cedula]],TMODELO[Numero Documento],TMODELO[Lugar Funciones])</f>
        <v>CENTRO NACIONAL DE ARTESANIA</v>
      </c>
      <c r="I1313" s="45" t="str">
        <f>_xlfn.XLOOKUP(Tabla20[[#This Row],[cedula]],TCARRERA[CEDULA],TCARRERA[CATEGORIA DEL SERVIDOR],"")</f>
        <v/>
      </c>
      <c r="J1313" s="45" t="str">
        <f>Tabla20[[#This Row],[TIPO]]</f>
        <v>FIJO</v>
      </c>
      <c r="K131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3" s="31" t="str">
        <f>IF(Tabla20[[#This Row],[CARRERA]]="CARRERA ADMINISTRATIVA",Tabla20[[#This Row],[CARRERA]],Tabla20[[#This Row],[STATUS]])</f>
        <v>FIJO</v>
      </c>
      <c r="M1313" s="34" t="str">
        <f>IF(Tabla20[[#This Row],[TIPO]]="Temporales",_xlfn.XLOOKUP(Tabla20[[#This Row],[NOMBRE Y APELLIDO]],TFECHAS[NOMBRE Y APELLIDO],TFECHAS[DESDE]),"")</f>
        <v/>
      </c>
      <c r="N1313" s="34" t="str">
        <f>IF(Tabla20[[#This Row],[TIPO]]="Temporales",_xlfn.XLOOKUP(Tabla20[[#This Row],[NOMBRE Y APELLIDO]],TFECHAS[NOMBRE Y APELLIDO],TFECHAS[HASTA]),"")</f>
        <v/>
      </c>
      <c r="O1313" s="39">
        <f>_xlfn.XLOOKUP(Tabla20[[#This Row],[COD]],TMES[COD],TMES[sbruto])</f>
        <v>40000</v>
      </c>
      <c r="P1313" s="41">
        <f>_xlfn.XLOOKUP(Tabla20[[#This Row],[COD]],TMES[COD],TMES[ISR])</f>
        <v>442.65</v>
      </c>
      <c r="Q1313" s="41">
        <f>_xlfn.XLOOKUP(Tabla20[[#This Row],[COD]],TMES[COD],TMES[SFS])</f>
        <v>1216</v>
      </c>
      <c r="R1313" s="41">
        <f>_xlfn.XLOOKUP(Tabla20[[#This Row],[COD]],TMES[COD],TMES[AFP])</f>
        <v>1148</v>
      </c>
      <c r="S1313" s="40">
        <f>Tabla20[[#This Row],[sbruto]]-SUM(Tabla20[[#This Row],[ISR]:[AFP]])-Tabla20[[#This Row],[sneto]]</f>
        <v>9651.73</v>
      </c>
      <c r="T1313" s="41">
        <f>_xlfn.XLOOKUP(Tabla20[[#This Row],[COD]],TMES[COD],TMES[sneto])</f>
        <v>27541.62</v>
      </c>
      <c r="U1313" s="28" t="str">
        <f>_xlfn.XLOOKUP(Tabla20[[#This Row],[cedula]],Tabla11[Numero Documento],Tabla11[GEN])</f>
        <v>F</v>
      </c>
      <c r="V1313" s="29" t="str">
        <f>_xlfn.XLOOKUP(Tabla20[[#This Row],[cedula]],TMODELO[Numero Documento],TMODELO[Lugar Funciones Codigo])</f>
        <v>01.83.05.00.03</v>
      </c>
    </row>
    <row r="1314" spans="1:22" hidden="1">
      <c r="A1314" s="38" t="s">
        <v>3052</v>
      </c>
      <c r="B1314" s="38" t="s">
        <v>11</v>
      </c>
      <c r="C1314" s="38" t="s">
        <v>3102</v>
      </c>
      <c r="D1314" s="38" t="str">
        <f>Tabla20[[#This Row],[cedula]]&amp;Tabla20[[#This Row],[ctapresup]]</f>
        <v>001043598982.1.1.1.01</v>
      </c>
      <c r="E1314" s="38" t="s">
        <v>2743</v>
      </c>
      <c r="F1314" s="38" t="str">
        <f>_xlfn.XLOOKUP(Tabla20[[#This Row],[cedula]],TMODELO[Numero Documento],TMODELO[Empleado])</f>
        <v>ALBERTO BOLIVAR ARIAS RODRIGUEZ</v>
      </c>
      <c r="G1314" s="38" t="str">
        <f>_xlfn.XLOOKUP(Tabla20[[#This Row],[cedula]],TMODELO[Numero Documento],TMODELO[Cargo])</f>
        <v>MAESTRO ENC. TALLER ZAPATERIA</v>
      </c>
      <c r="H1314" s="38" t="str">
        <f>_xlfn.XLOOKUP(Tabla20[[#This Row],[cedula]],TMODELO[Numero Documento],TMODELO[Lugar Funciones])</f>
        <v>CENTRO NACIONAL DE ARTESANIA</v>
      </c>
      <c r="I1314" s="45" t="str">
        <f>_xlfn.XLOOKUP(Tabla20[[#This Row],[cedula]],TCARRERA[CEDULA],TCARRERA[CATEGORIA DEL SERVIDOR],"")</f>
        <v/>
      </c>
      <c r="J1314" s="45" t="str">
        <f>Tabla20[[#This Row],[TIPO]]</f>
        <v>FIJO</v>
      </c>
      <c r="K131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4" s="24" t="str">
        <f>IF(Tabla20[[#This Row],[CARRERA]]="CARRERA ADMINISTRATIVA",Tabla20[[#This Row],[CARRERA]],Tabla20[[#This Row],[STATUS]])</f>
        <v>FIJO</v>
      </c>
      <c r="M1314" s="35" t="str">
        <f>IF(Tabla20[[#This Row],[TIPO]]="Temporales",_xlfn.XLOOKUP(Tabla20[[#This Row],[NOMBRE Y APELLIDO]],TFECHAS[NOMBRE Y APELLIDO],TFECHAS[DESDE]),"")</f>
        <v/>
      </c>
      <c r="N1314" s="35" t="str">
        <f>IF(Tabla20[[#This Row],[TIPO]]="Temporales",_xlfn.XLOOKUP(Tabla20[[#This Row],[NOMBRE Y APELLIDO]],TFECHAS[NOMBRE Y APELLIDO],TFECHAS[HASTA]),"")</f>
        <v/>
      </c>
      <c r="O1314" s="39">
        <f>_xlfn.XLOOKUP(Tabla20[[#This Row],[COD]],TMES[COD],TMES[sbruto])</f>
        <v>30000</v>
      </c>
      <c r="P1314" s="44">
        <f>_xlfn.XLOOKUP(Tabla20[[#This Row],[COD]],TMES[COD],TMES[ISR])</f>
        <v>0</v>
      </c>
      <c r="Q1314" s="41">
        <f>_xlfn.XLOOKUP(Tabla20[[#This Row],[COD]],TMES[COD],TMES[SFS])</f>
        <v>912</v>
      </c>
      <c r="R1314" s="41">
        <f>_xlfn.XLOOKUP(Tabla20[[#This Row],[COD]],TMES[COD],TMES[AFP])</f>
        <v>861</v>
      </c>
      <c r="S1314" s="40">
        <f>Tabla20[[#This Row],[sbruto]]-SUM(Tabla20[[#This Row],[ISR]:[AFP]])-Tabla20[[#This Row],[sneto]]</f>
        <v>2741.7700000000004</v>
      </c>
      <c r="T1314" s="41">
        <f>_xlfn.XLOOKUP(Tabla20[[#This Row],[COD]],TMES[COD],TMES[sneto])</f>
        <v>25485.23</v>
      </c>
      <c r="U1314" s="28" t="str">
        <f>_xlfn.XLOOKUP(Tabla20[[#This Row],[cedula]],Tabla11[Numero Documento],Tabla11[GEN])</f>
        <v>M</v>
      </c>
      <c r="V1314" s="29" t="str">
        <f>_xlfn.XLOOKUP(Tabla20[[#This Row],[cedula]],TMODELO[Numero Documento],TMODELO[Lugar Funciones Codigo])</f>
        <v>01.83.05.00.03</v>
      </c>
    </row>
    <row r="1315" spans="1:22" hidden="1">
      <c r="A1315" s="38" t="s">
        <v>3052</v>
      </c>
      <c r="B1315" s="38" t="s">
        <v>11</v>
      </c>
      <c r="C1315" s="38" t="s">
        <v>3102</v>
      </c>
      <c r="D1315" s="38" t="str">
        <f>Tabla20[[#This Row],[cedula]]&amp;Tabla20[[#This Row],[ctapresup]]</f>
        <v>001106189312.1.1.1.01</v>
      </c>
      <c r="E1315" s="38" t="s">
        <v>1571</v>
      </c>
      <c r="F1315" s="38" t="str">
        <f>_xlfn.XLOOKUP(Tabla20[[#This Row],[cedula]],TMODELO[Numero Documento],TMODELO[Empleado])</f>
        <v>ANGEL YONIS GARCIA CASTILLO</v>
      </c>
      <c r="G1315" s="38" t="str">
        <f>_xlfn.XLOOKUP(Tabla20[[#This Row],[cedula]],TMODELO[Numero Documento],TMODELO[Cargo])</f>
        <v>MAESTRO DE ARTESANIA</v>
      </c>
      <c r="H1315" s="38" t="str">
        <f>_xlfn.XLOOKUP(Tabla20[[#This Row],[cedula]],TMODELO[Numero Documento],TMODELO[Lugar Funciones])</f>
        <v>CENTRO NACIONAL DE ARTESANIA</v>
      </c>
      <c r="I1315" s="45" t="str">
        <f>_xlfn.XLOOKUP(Tabla20[[#This Row],[cedula]],TCARRERA[CEDULA],TCARRERA[CATEGORIA DEL SERVIDOR],"")</f>
        <v>CARRERA ADMINISTRATIVA</v>
      </c>
      <c r="J1315" s="45" t="str">
        <f>Tabla20[[#This Row],[TIPO]]</f>
        <v>FIJO</v>
      </c>
      <c r="K131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15" s="31" t="str">
        <f>IF(Tabla20[[#This Row],[CARRERA]]="CARRERA ADMINISTRATIVA",Tabla20[[#This Row],[CARRERA]],Tabla20[[#This Row],[STATUS]])</f>
        <v>CARRERA ADMINISTRATIVA</v>
      </c>
      <c r="M1315" s="34" t="str">
        <f>IF(Tabla20[[#This Row],[TIPO]]="Temporales",_xlfn.XLOOKUP(Tabla20[[#This Row],[NOMBRE Y APELLIDO]],TFECHAS[NOMBRE Y APELLIDO],TFECHAS[DESDE]),"")</f>
        <v/>
      </c>
      <c r="N1315" s="34" t="str">
        <f>IF(Tabla20[[#This Row],[TIPO]]="Temporales",_xlfn.XLOOKUP(Tabla20[[#This Row],[NOMBRE Y APELLIDO]],TFECHAS[NOMBRE Y APELLIDO],TFECHAS[HASTA]),"")</f>
        <v/>
      </c>
      <c r="O1315" s="39">
        <f>_xlfn.XLOOKUP(Tabla20[[#This Row],[COD]],TMES[COD],TMES[sbruto])</f>
        <v>30000</v>
      </c>
      <c r="P1315" s="41">
        <f>_xlfn.XLOOKUP(Tabla20[[#This Row],[COD]],TMES[COD],TMES[ISR])</f>
        <v>0</v>
      </c>
      <c r="Q1315" s="41">
        <f>_xlfn.XLOOKUP(Tabla20[[#This Row],[COD]],TMES[COD],TMES[SFS])</f>
        <v>912</v>
      </c>
      <c r="R1315" s="41">
        <f>_xlfn.XLOOKUP(Tabla20[[#This Row],[COD]],TMES[COD],TMES[AFP])</f>
        <v>861</v>
      </c>
      <c r="S1315" s="40">
        <f>Tabla20[[#This Row],[sbruto]]-SUM(Tabla20[[#This Row],[ISR]:[AFP]])-Tabla20[[#This Row],[sneto]]</f>
        <v>1321</v>
      </c>
      <c r="T1315" s="41">
        <f>_xlfn.XLOOKUP(Tabla20[[#This Row],[COD]],TMES[COD],TMES[sneto])</f>
        <v>26906</v>
      </c>
      <c r="U1315" s="28" t="str">
        <f>_xlfn.XLOOKUP(Tabla20[[#This Row],[cedula]],Tabla11[Numero Documento],Tabla11[GEN])</f>
        <v>M</v>
      </c>
      <c r="V1315" s="29" t="str">
        <f>_xlfn.XLOOKUP(Tabla20[[#This Row],[cedula]],TMODELO[Numero Documento],TMODELO[Lugar Funciones Codigo])</f>
        <v>01.83.05.00.03</v>
      </c>
    </row>
    <row r="1316" spans="1:22" hidden="1">
      <c r="A1316" s="38" t="s">
        <v>3052</v>
      </c>
      <c r="B1316" s="38" t="s">
        <v>11</v>
      </c>
      <c r="C1316" s="38" t="s">
        <v>3102</v>
      </c>
      <c r="D1316" s="38" t="str">
        <f>Tabla20[[#This Row],[cedula]]&amp;Tabla20[[#This Row],[ctapresup]]</f>
        <v>001113758462.1.1.1.01</v>
      </c>
      <c r="E1316" s="38" t="s">
        <v>1572</v>
      </c>
      <c r="F1316" s="38" t="str">
        <f>_xlfn.XLOOKUP(Tabla20[[#This Row],[cedula]],TMODELO[Numero Documento],TMODELO[Empleado])</f>
        <v>CESARIN DE LA CRUZ DE LA CRUZ</v>
      </c>
      <c r="G1316" s="38" t="str">
        <f>_xlfn.XLOOKUP(Tabla20[[#This Row],[cedula]],TMODELO[Numero Documento],TMODELO[Cargo])</f>
        <v>MAESTRO AUX. DE ARTESANIA</v>
      </c>
      <c r="H1316" s="38" t="str">
        <f>_xlfn.XLOOKUP(Tabla20[[#This Row],[cedula]],TMODELO[Numero Documento],TMODELO[Lugar Funciones])</f>
        <v>CENTRO NACIONAL DE ARTESANIA</v>
      </c>
      <c r="I1316" s="45" t="str">
        <f>_xlfn.XLOOKUP(Tabla20[[#This Row],[cedula]],TCARRERA[CEDULA],TCARRERA[CATEGORIA DEL SERVIDOR],"")</f>
        <v>CARRERA ADMINISTRATIVA</v>
      </c>
      <c r="J1316" s="45" t="str">
        <f>Tabla20[[#This Row],[TIPO]]</f>
        <v>FIJO</v>
      </c>
      <c r="K1316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16" s="24" t="str">
        <f>IF(Tabla20[[#This Row],[CARRERA]]="CARRERA ADMINISTRATIVA",Tabla20[[#This Row],[CARRERA]],Tabla20[[#This Row],[STATUS]])</f>
        <v>CARRERA ADMINISTRATIVA</v>
      </c>
      <c r="M1316" s="35" t="str">
        <f>IF(Tabla20[[#This Row],[TIPO]]="Temporales",_xlfn.XLOOKUP(Tabla20[[#This Row],[NOMBRE Y APELLIDO]],TFECHAS[NOMBRE Y APELLIDO],TFECHAS[DESDE]),"")</f>
        <v/>
      </c>
      <c r="N1316" s="35" t="str">
        <f>IF(Tabla20[[#This Row],[TIPO]]="Temporales",_xlfn.XLOOKUP(Tabla20[[#This Row],[NOMBRE Y APELLIDO]],TFECHAS[NOMBRE Y APELLIDO],TFECHAS[HASTA]),"")</f>
        <v/>
      </c>
      <c r="O1316" s="39">
        <f>_xlfn.XLOOKUP(Tabla20[[#This Row],[COD]],TMES[COD],TMES[sbruto])</f>
        <v>30000</v>
      </c>
      <c r="P1316" s="41">
        <f>_xlfn.XLOOKUP(Tabla20[[#This Row],[COD]],TMES[COD],TMES[ISR])</f>
        <v>0</v>
      </c>
      <c r="Q1316" s="41">
        <f>_xlfn.XLOOKUP(Tabla20[[#This Row],[COD]],TMES[COD],TMES[SFS])</f>
        <v>912</v>
      </c>
      <c r="R1316" s="41">
        <f>_xlfn.XLOOKUP(Tabla20[[#This Row],[COD]],TMES[COD],TMES[AFP])</f>
        <v>861</v>
      </c>
      <c r="S1316" s="40">
        <f>Tabla20[[#This Row],[sbruto]]-SUM(Tabla20[[#This Row],[ISR]:[AFP]])-Tabla20[[#This Row],[sneto]]</f>
        <v>3621</v>
      </c>
      <c r="T1316" s="41">
        <f>_xlfn.XLOOKUP(Tabla20[[#This Row],[COD]],TMES[COD],TMES[sneto])</f>
        <v>24606</v>
      </c>
      <c r="U1316" s="28" t="str">
        <f>_xlfn.XLOOKUP(Tabla20[[#This Row],[cedula]],Tabla11[Numero Documento],Tabla11[GEN])</f>
        <v>M</v>
      </c>
      <c r="V1316" s="29" t="str">
        <f>_xlfn.XLOOKUP(Tabla20[[#This Row],[cedula]],TMODELO[Numero Documento],TMODELO[Lugar Funciones Codigo])</f>
        <v>01.83.05.00.03</v>
      </c>
    </row>
    <row r="1317" spans="1:22" hidden="1">
      <c r="A1317" s="38" t="s">
        <v>3052</v>
      </c>
      <c r="B1317" s="38" t="s">
        <v>11</v>
      </c>
      <c r="C1317" s="38" t="s">
        <v>3102</v>
      </c>
      <c r="D1317" s="38" t="str">
        <f>Tabla20[[#This Row],[cedula]]&amp;Tabla20[[#This Row],[ctapresup]]</f>
        <v>001028300492.1.1.1.01</v>
      </c>
      <c r="E1317" s="38" t="s">
        <v>1576</v>
      </c>
      <c r="F1317" s="38" t="str">
        <f>_xlfn.XLOOKUP(Tabla20[[#This Row],[cedula]],TMODELO[Numero Documento],TMODELO[Empleado])</f>
        <v>JOSE CLASTON SOLANO DE JESUS</v>
      </c>
      <c r="G1317" s="38" t="str">
        <f>_xlfn.XLOOKUP(Tabla20[[#This Row],[cedula]],TMODELO[Numero Documento],TMODELO[Cargo])</f>
        <v>MAESTRO DE ARTESANIA</v>
      </c>
      <c r="H1317" s="38" t="str">
        <f>_xlfn.XLOOKUP(Tabla20[[#This Row],[cedula]],TMODELO[Numero Documento],TMODELO[Lugar Funciones])</f>
        <v>CENTRO NACIONAL DE ARTESANIA</v>
      </c>
      <c r="I1317" s="45" t="str">
        <f>_xlfn.XLOOKUP(Tabla20[[#This Row],[cedula]],TCARRERA[CEDULA],TCARRERA[CATEGORIA DEL SERVIDOR],"")</f>
        <v>CARRERA ADMINISTRATIVA</v>
      </c>
      <c r="J1317" s="45" t="str">
        <f>Tabla20[[#This Row],[TIPO]]</f>
        <v>FIJO</v>
      </c>
      <c r="K131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17" s="24" t="str">
        <f>IF(Tabla20[[#This Row],[CARRERA]]="CARRERA ADMINISTRATIVA",Tabla20[[#This Row],[CARRERA]],Tabla20[[#This Row],[STATUS]])</f>
        <v>CARRERA ADMINISTRATIVA</v>
      </c>
      <c r="M1317" s="35" t="str">
        <f>IF(Tabla20[[#This Row],[TIPO]]="Temporales",_xlfn.XLOOKUP(Tabla20[[#This Row],[NOMBRE Y APELLIDO]],TFECHAS[NOMBRE Y APELLIDO],TFECHAS[DESDE]),"")</f>
        <v/>
      </c>
      <c r="N1317" s="35" t="str">
        <f>IF(Tabla20[[#This Row],[TIPO]]="Temporales",_xlfn.XLOOKUP(Tabla20[[#This Row],[NOMBRE Y APELLIDO]],TFECHAS[NOMBRE Y APELLIDO],TFECHAS[HASTA]),"")</f>
        <v/>
      </c>
      <c r="O1317" s="39">
        <f>_xlfn.XLOOKUP(Tabla20[[#This Row],[COD]],TMES[COD],TMES[sbruto])</f>
        <v>30000</v>
      </c>
      <c r="P1317" s="44">
        <f>_xlfn.XLOOKUP(Tabla20[[#This Row],[COD]],TMES[COD],TMES[ISR])</f>
        <v>0</v>
      </c>
      <c r="Q1317" s="44">
        <f>_xlfn.XLOOKUP(Tabla20[[#This Row],[COD]],TMES[COD],TMES[SFS])</f>
        <v>912</v>
      </c>
      <c r="R1317" s="44">
        <f>_xlfn.XLOOKUP(Tabla20[[#This Row],[COD]],TMES[COD],TMES[AFP])</f>
        <v>861</v>
      </c>
      <c r="S1317" s="40">
        <f>Tabla20[[#This Row],[sbruto]]-SUM(Tabla20[[#This Row],[ISR]:[AFP]])-Tabla20[[#This Row],[sneto]]</f>
        <v>75</v>
      </c>
      <c r="T1317" s="44">
        <f>_xlfn.XLOOKUP(Tabla20[[#This Row],[COD]],TMES[COD],TMES[sneto])</f>
        <v>28152</v>
      </c>
      <c r="U1317" s="28" t="str">
        <f>_xlfn.XLOOKUP(Tabla20[[#This Row],[cedula]],Tabla11[Numero Documento],Tabla11[GEN])</f>
        <v>M</v>
      </c>
      <c r="V1317" s="29" t="str">
        <f>_xlfn.XLOOKUP(Tabla20[[#This Row],[cedula]],TMODELO[Numero Documento],TMODELO[Lugar Funciones Codigo])</f>
        <v>01.83.05.00.03</v>
      </c>
    </row>
    <row r="1318" spans="1:22" hidden="1">
      <c r="A1318" s="38" t="s">
        <v>3052</v>
      </c>
      <c r="B1318" s="38" t="s">
        <v>11</v>
      </c>
      <c r="C1318" s="38" t="s">
        <v>3102</v>
      </c>
      <c r="D1318" s="38" t="str">
        <f>Tabla20[[#This Row],[cedula]]&amp;Tabla20[[#This Row],[ctapresup]]</f>
        <v>001000616212.1.1.1.01</v>
      </c>
      <c r="E1318" s="38" t="s">
        <v>2748</v>
      </c>
      <c r="F1318" s="38" t="str">
        <f>_xlfn.XLOOKUP(Tabla20[[#This Row],[cedula]],TMODELO[Numero Documento],TMODELO[Empleado])</f>
        <v>PATRICIO ANTONIO ESPINAL GARCIA</v>
      </c>
      <c r="G1318" s="38" t="str">
        <f>_xlfn.XLOOKUP(Tabla20[[#This Row],[cedula]],TMODELO[Numero Documento],TMODELO[Cargo])</f>
        <v>PROFESOR (A)</v>
      </c>
      <c r="H1318" s="38" t="str">
        <f>_xlfn.XLOOKUP(Tabla20[[#This Row],[cedula]],TMODELO[Numero Documento],TMODELO[Lugar Funciones])</f>
        <v>CENTRO NACIONAL DE ARTESANIA</v>
      </c>
      <c r="I1318" s="45" t="str">
        <f>_xlfn.XLOOKUP(Tabla20[[#This Row],[cedula]],TCARRERA[CEDULA],TCARRERA[CATEGORIA DEL SERVIDOR],"")</f>
        <v/>
      </c>
      <c r="J1318" s="45" t="str">
        <f>Tabla20[[#This Row],[TIPO]]</f>
        <v>FIJO</v>
      </c>
      <c r="K131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8" s="31" t="str">
        <f>IF(Tabla20[[#This Row],[CARRERA]]="CARRERA ADMINISTRATIVA",Tabla20[[#This Row],[CARRERA]],Tabla20[[#This Row],[STATUS]])</f>
        <v>FIJO</v>
      </c>
      <c r="M1318" s="34" t="str">
        <f>IF(Tabla20[[#This Row],[TIPO]]="Temporales",_xlfn.XLOOKUP(Tabla20[[#This Row],[NOMBRE Y APELLIDO]],TFECHAS[NOMBRE Y APELLIDO],TFECHAS[DESDE]),"")</f>
        <v/>
      </c>
      <c r="N1318" s="34" t="str">
        <f>IF(Tabla20[[#This Row],[TIPO]]="Temporales",_xlfn.XLOOKUP(Tabla20[[#This Row],[NOMBRE Y APELLIDO]],TFECHAS[NOMBRE Y APELLIDO],TFECHAS[HASTA]),"")</f>
        <v/>
      </c>
      <c r="O1318" s="39">
        <f>_xlfn.XLOOKUP(Tabla20[[#This Row],[COD]],TMES[COD],TMES[sbruto])</f>
        <v>30000</v>
      </c>
      <c r="P1318" s="41">
        <f>_xlfn.XLOOKUP(Tabla20[[#This Row],[COD]],TMES[COD],TMES[ISR])</f>
        <v>0</v>
      </c>
      <c r="Q1318" s="41">
        <f>_xlfn.XLOOKUP(Tabla20[[#This Row],[COD]],TMES[COD],TMES[SFS])</f>
        <v>912</v>
      </c>
      <c r="R1318" s="41">
        <f>_xlfn.XLOOKUP(Tabla20[[#This Row],[COD]],TMES[COD],TMES[AFP])</f>
        <v>861</v>
      </c>
      <c r="S1318" s="40">
        <f>Tabla20[[#This Row],[sbruto]]-SUM(Tabla20[[#This Row],[ISR]:[AFP]])-Tabla20[[#This Row],[sneto]]</f>
        <v>25</v>
      </c>
      <c r="T1318" s="41">
        <f>_xlfn.XLOOKUP(Tabla20[[#This Row],[COD]],TMES[COD],TMES[sneto])</f>
        <v>28202</v>
      </c>
      <c r="U1318" s="28" t="str">
        <f>_xlfn.XLOOKUP(Tabla20[[#This Row],[cedula]],Tabla11[Numero Documento],Tabla11[GEN])</f>
        <v>M</v>
      </c>
      <c r="V1318" s="29" t="str">
        <f>_xlfn.XLOOKUP(Tabla20[[#This Row],[cedula]],TMODELO[Numero Documento],TMODELO[Lugar Funciones Codigo])</f>
        <v>01.83.05.00.03</v>
      </c>
    </row>
    <row r="1319" spans="1:22" hidden="1">
      <c r="A1319" s="38" t="s">
        <v>3052</v>
      </c>
      <c r="B1319" s="38" t="s">
        <v>11</v>
      </c>
      <c r="C1319" s="38" t="s">
        <v>3102</v>
      </c>
      <c r="D1319" s="38" t="str">
        <f>Tabla20[[#This Row],[cedula]]&amp;Tabla20[[#This Row],[ctapresup]]</f>
        <v>001019198432.1.1.1.01</v>
      </c>
      <c r="E1319" s="38" t="s">
        <v>1580</v>
      </c>
      <c r="F1319" s="38" t="str">
        <f>_xlfn.XLOOKUP(Tabla20[[#This Row],[cedula]],TMODELO[Numero Documento],TMODELO[Empleado])</f>
        <v>REYNA ISABEL SOSA CRUCETA</v>
      </c>
      <c r="G1319" s="38" t="str">
        <f>_xlfn.XLOOKUP(Tabla20[[#This Row],[cedula]],TMODELO[Numero Documento],TMODELO[Cargo])</f>
        <v>PROFESOR (A)</v>
      </c>
      <c r="H1319" s="38" t="str">
        <f>_xlfn.XLOOKUP(Tabla20[[#This Row],[cedula]],TMODELO[Numero Documento],TMODELO[Lugar Funciones])</f>
        <v>CENTRO NACIONAL DE ARTESANIA</v>
      </c>
      <c r="I1319" s="45" t="str">
        <f>_xlfn.XLOOKUP(Tabla20[[#This Row],[cedula]],TCARRERA[CEDULA],TCARRERA[CATEGORIA DEL SERVIDOR],"")</f>
        <v>CARRERA ADMINISTRATIVA</v>
      </c>
      <c r="J1319" s="45" t="str">
        <f>Tabla20[[#This Row],[TIPO]]</f>
        <v>FIJO</v>
      </c>
      <c r="K131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9" s="24" t="str">
        <f>IF(Tabla20[[#This Row],[CARRERA]]="CARRERA ADMINISTRATIVA",Tabla20[[#This Row],[CARRERA]],Tabla20[[#This Row],[STATUS]])</f>
        <v>CARRERA ADMINISTRATIVA</v>
      </c>
      <c r="M1319" s="35" t="str">
        <f>IF(Tabla20[[#This Row],[TIPO]]="Temporales",_xlfn.XLOOKUP(Tabla20[[#This Row],[NOMBRE Y APELLIDO]],TFECHAS[NOMBRE Y APELLIDO],TFECHAS[DESDE]),"")</f>
        <v/>
      </c>
      <c r="N1319" s="35" t="str">
        <f>IF(Tabla20[[#This Row],[TIPO]]="Temporales",_xlfn.XLOOKUP(Tabla20[[#This Row],[NOMBRE Y APELLIDO]],TFECHAS[NOMBRE Y APELLIDO],TFECHAS[HASTA]),"")</f>
        <v/>
      </c>
      <c r="O1319" s="39">
        <f>_xlfn.XLOOKUP(Tabla20[[#This Row],[COD]],TMES[COD],TMES[sbruto])</f>
        <v>30000</v>
      </c>
      <c r="P1319" s="43">
        <f>_xlfn.XLOOKUP(Tabla20[[#This Row],[COD]],TMES[COD],TMES[ISR])</f>
        <v>0</v>
      </c>
      <c r="Q1319" s="41">
        <f>_xlfn.XLOOKUP(Tabla20[[#This Row],[COD]],TMES[COD],TMES[SFS])</f>
        <v>912</v>
      </c>
      <c r="R1319" s="41">
        <f>_xlfn.XLOOKUP(Tabla20[[#This Row],[COD]],TMES[COD],TMES[AFP])</f>
        <v>861</v>
      </c>
      <c r="S1319" s="40">
        <f>Tabla20[[#This Row],[sbruto]]-SUM(Tabla20[[#This Row],[ISR]:[AFP]])-Tabla20[[#This Row],[sneto]]</f>
        <v>4449.4700000000012</v>
      </c>
      <c r="T1319" s="41">
        <f>_xlfn.XLOOKUP(Tabla20[[#This Row],[COD]],TMES[COD],TMES[sneto])</f>
        <v>23777.53</v>
      </c>
      <c r="U1319" s="28" t="str">
        <f>_xlfn.XLOOKUP(Tabla20[[#This Row],[cedula]],Tabla11[Numero Documento],Tabla11[GEN])</f>
        <v>F</v>
      </c>
      <c r="V1319" s="29" t="str">
        <f>_xlfn.XLOOKUP(Tabla20[[#This Row],[cedula]],TMODELO[Numero Documento],TMODELO[Lugar Funciones Codigo])</f>
        <v>01.83.05.00.03</v>
      </c>
    </row>
    <row r="1320" spans="1:22" hidden="1">
      <c r="A1320" s="38" t="s">
        <v>3052</v>
      </c>
      <c r="B1320" s="38" t="s">
        <v>11</v>
      </c>
      <c r="C1320" s="38" t="s">
        <v>3102</v>
      </c>
      <c r="D1320" s="38" t="str">
        <f>Tabla20[[#This Row],[cedula]]&amp;Tabla20[[#This Row],[ctapresup]]</f>
        <v>001020396902.1.1.1.01</v>
      </c>
      <c r="E1320" s="38" t="s">
        <v>2745</v>
      </c>
      <c r="F1320" s="38" t="str">
        <f>_xlfn.XLOOKUP(Tabla20[[#This Row],[cedula]],TMODELO[Numero Documento],TMODELO[Empleado])</f>
        <v>FEDERICO JOSE HENRIQUEZ CAOLO</v>
      </c>
      <c r="G1320" s="38" t="str">
        <f>_xlfn.XLOOKUP(Tabla20[[#This Row],[cedula]],TMODELO[Numero Documento],TMODELO[Cargo])</f>
        <v>DIR. ESC. DE ARFARERIA</v>
      </c>
      <c r="H1320" s="38" t="str">
        <f>_xlfn.XLOOKUP(Tabla20[[#This Row],[cedula]],TMODELO[Numero Documento],TMODELO[Lugar Funciones])</f>
        <v>CENTRO NACIONAL DE ARTESANIA</v>
      </c>
      <c r="I1320" s="45" t="str">
        <f>_xlfn.XLOOKUP(Tabla20[[#This Row],[cedula]],TCARRERA[CEDULA],TCARRERA[CATEGORIA DEL SERVIDOR],"")</f>
        <v/>
      </c>
      <c r="J1320" s="45" t="str">
        <f>Tabla20[[#This Row],[TIPO]]</f>
        <v>FIJO</v>
      </c>
      <c r="K132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20" s="24" t="str">
        <f>IF(Tabla20[[#This Row],[CARRERA]]="CARRERA ADMINISTRATIVA",Tabla20[[#This Row],[CARRERA]],Tabla20[[#This Row],[STATUS]])</f>
        <v>FIJO</v>
      </c>
      <c r="M1320" s="35" t="str">
        <f>IF(Tabla20[[#This Row],[TIPO]]="Temporales",_xlfn.XLOOKUP(Tabla20[[#This Row],[NOMBRE Y APELLIDO]],TFECHAS[NOMBRE Y APELLIDO],TFECHAS[DESDE]),"")</f>
        <v/>
      </c>
      <c r="N1320" s="35" t="str">
        <f>IF(Tabla20[[#This Row],[TIPO]]="Temporales",_xlfn.XLOOKUP(Tabla20[[#This Row],[NOMBRE Y APELLIDO]],TFECHAS[NOMBRE Y APELLIDO],TFECHAS[HASTA]),"")</f>
        <v/>
      </c>
      <c r="O1320" s="39">
        <f>_xlfn.XLOOKUP(Tabla20[[#This Row],[COD]],TMES[COD],TMES[sbruto])</f>
        <v>26250</v>
      </c>
      <c r="P1320" s="44">
        <f>_xlfn.XLOOKUP(Tabla20[[#This Row],[COD]],TMES[COD],TMES[ISR])</f>
        <v>0</v>
      </c>
      <c r="Q1320" s="44">
        <f>_xlfn.XLOOKUP(Tabla20[[#This Row],[COD]],TMES[COD],TMES[SFS])</f>
        <v>798</v>
      </c>
      <c r="R1320" s="44">
        <f>_xlfn.XLOOKUP(Tabla20[[#This Row],[COD]],TMES[COD],TMES[AFP])</f>
        <v>753.38</v>
      </c>
      <c r="S1320" s="40">
        <f>Tabla20[[#This Row],[sbruto]]-SUM(Tabla20[[#This Row],[ISR]:[AFP]])-Tabla20[[#This Row],[sneto]]</f>
        <v>425</v>
      </c>
      <c r="T1320" s="44">
        <f>_xlfn.XLOOKUP(Tabla20[[#This Row],[COD]],TMES[COD],TMES[sneto])</f>
        <v>24273.62</v>
      </c>
      <c r="U1320" s="28" t="str">
        <f>_xlfn.XLOOKUP(Tabla20[[#This Row],[cedula]],Tabla11[Numero Documento],Tabla11[GEN])</f>
        <v>M</v>
      </c>
      <c r="V1320" s="29" t="str">
        <f>_xlfn.XLOOKUP(Tabla20[[#This Row],[cedula]],TMODELO[Numero Documento],TMODELO[Lugar Funciones Codigo])</f>
        <v>01.83.05.00.03</v>
      </c>
    </row>
    <row r="1321" spans="1:22" hidden="1">
      <c r="A1321" s="38" t="s">
        <v>3052</v>
      </c>
      <c r="B1321" s="38" t="s">
        <v>11</v>
      </c>
      <c r="C1321" s="38" t="s">
        <v>3102</v>
      </c>
      <c r="D1321" s="38" t="str">
        <f>Tabla20[[#This Row],[cedula]]&amp;Tabla20[[#This Row],[ctapresup]]</f>
        <v>225008895672.1.1.1.01</v>
      </c>
      <c r="E1321" s="38" t="s">
        <v>2749</v>
      </c>
      <c r="F1321" s="38" t="str">
        <f>_xlfn.XLOOKUP(Tabla20[[#This Row],[cedula]],TMODELO[Numero Documento],TMODELO[Empleado])</f>
        <v>REMILKA DE PEÑA DE LOS SANTOS</v>
      </c>
      <c r="G1321" s="38" t="str">
        <f>_xlfn.XLOOKUP(Tabla20[[#This Row],[cedula]],TMODELO[Numero Documento],TMODELO[Cargo])</f>
        <v>ASISTENTE</v>
      </c>
      <c r="H1321" s="38" t="str">
        <f>_xlfn.XLOOKUP(Tabla20[[#This Row],[cedula]],TMODELO[Numero Documento],TMODELO[Lugar Funciones])</f>
        <v>CENTRO NACIONAL DE ARTESANIA</v>
      </c>
      <c r="I1321" s="45" t="str">
        <f>_xlfn.XLOOKUP(Tabla20[[#This Row],[cedula]],TCARRERA[CEDULA],TCARRERA[CATEGORIA DEL SERVIDOR],"")</f>
        <v/>
      </c>
      <c r="J1321" s="45" t="str">
        <f>Tabla20[[#This Row],[TIPO]]</f>
        <v>FIJO</v>
      </c>
      <c r="K132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21" s="24" t="str">
        <f>IF(Tabla20[[#This Row],[CARRERA]]="CARRERA ADMINISTRATIVA",Tabla20[[#This Row],[CARRERA]],Tabla20[[#This Row],[STATUS]])</f>
        <v>FIJO</v>
      </c>
      <c r="M1321" s="35" t="str">
        <f>IF(Tabla20[[#This Row],[TIPO]]="Temporales",_xlfn.XLOOKUP(Tabla20[[#This Row],[NOMBRE Y APELLIDO]],TFECHAS[NOMBRE Y APELLIDO],TFECHAS[DESDE]),"")</f>
        <v/>
      </c>
      <c r="N1321" s="35" t="str">
        <f>IF(Tabla20[[#This Row],[TIPO]]="Temporales",_xlfn.XLOOKUP(Tabla20[[#This Row],[NOMBRE Y APELLIDO]],TFECHAS[NOMBRE Y APELLIDO],TFECHAS[HASTA]),"")</f>
        <v/>
      </c>
      <c r="O1321" s="39">
        <f>_xlfn.XLOOKUP(Tabla20[[#This Row],[COD]],TMES[COD],TMES[sbruto])</f>
        <v>25000</v>
      </c>
      <c r="P1321" s="44">
        <f>_xlfn.XLOOKUP(Tabla20[[#This Row],[COD]],TMES[COD],TMES[ISR])</f>
        <v>0</v>
      </c>
      <c r="Q1321" s="44">
        <f>_xlfn.XLOOKUP(Tabla20[[#This Row],[COD]],TMES[COD],TMES[SFS])</f>
        <v>760</v>
      </c>
      <c r="R1321" s="44">
        <f>_xlfn.XLOOKUP(Tabla20[[#This Row],[COD]],TMES[COD],TMES[AFP])</f>
        <v>717.5</v>
      </c>
      <c r="S1321" s="40">
        <f>Tabla20[[#This Row],[sbruto]]-SUM(Tabla20[[#This Row],[ISR]:[AFP]])-Tabla20[[#This Row],[sneto]]</f>
        <v>2821</v>
      </c>
      <c r="T1321" s="44">
        <f>_xlfn.XLOOKUP(Tabla20[[#This Row],[COD]],TMES[COD],TMES[sneto])</f>
        <v>20701.5</v>
      </c>
      <c r="U1321" s="28" t="str">
        <f>_xlfn.XLOOKUP(Tabla20[[#This Row],[cedula]],Tabla11[Numero Documento],Tabla11[GEN])</f>
        <v>F</v>
      </c>
      <c r="V1321" s="29" t="str">
        <f>_xlfn.XLOOKUP(Tabla20[[#This Row],[cedula]],TMODELO[Numero Documento],TMODELO[Lugar Funciones Codigo])</f>
        <v>01.83.05.00.03</v>
      </c>
    </row>
    <row r="1322" spans="1:22" hidden="1">
      <c r="A1322" s="38" t="s">
        <v>3052</v>
      </c>
      <c r="B1322" s="38" t="s">
        <v>11</v>
      </c>
      <c r="C1322" s="38" t="s">
        <v>3102</v>
      </c>
      <c r="D1322" s="38" t="str">
        <f>Tabla20[[#This Row],[cedula]]&amp;Tabla20[[#This Row],[ctapresup]]</f>
        <v>001133176482.1.1.1.01</v>
      </c>
      <c r="E1322" s="38" t="s">
        <v>3324</v>
      </c>
      <c r="F1322" s="38" t="str">
        <f>_xlfn.XLOOKUP(Tabla20[[#This Row],[cedula]],TMODELO[Numero Documento],TMODELO[Empleado])</f>
        <v>SANDRA PATRICIA RIJO OVIEDO</v>
      </c>
      <c r="G1322" s="38" t="str">
        <f>_xlfn.XLOOKUP(Tabla20[[#This Row],[cedula]],TMODELO[Numero Documento],TMODELO[Cargo])</f>
        <v>AUXILIAR ADMINISTRATIVO (A)</v>
      </c>
      <c r="H1322" s="38" t="str">
        <f>_xlfn.XLOOKUP(Tabla20[[#This Row],[cedula]],TMODELO[Numero Documento],TMODELO[Lugar Funciones])</f>
        <v>CENTRO NACIONAL DE ARTESANIA</v>
      </c>
      <c r="I1322" s="45" t="str">
        <f>_xlfn.XLOOKUP(Tabla20[[#This Row],[cedula]],TCARRERA[CEDULA],TCARRERA[CATEGORIA DEL SERVIDOR],"")</f>
        <v/>
      </c>
      <c r="J1322" s="45" t="str">
        <f>Tabla20[[#This Row],[TIPO]]</f>
        <v>FIJO</v>
      </c>
      <c r="K132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22" s="24" t="str">
        <f>IF(Tabla20[[#This Row],[CARRERA]]="CARRERA ADMINISTRATIVA",Tabla20[[#This Row],[CARRERA]],Tabla20[[#This Row],[STATUS]])</f>
        <v>FIJO</v>
      </c>
      <c r="M1322" s="35" t="str">
        <f>IF(Tabla20[[#This Row],[TIPO]]="Temporales",_xlfn.XLOOKUP(Tabla20[[#This Row],[NOMBRE Y APELLIDO]],TFECHAS[NOMBRE Y APELLIDO],TFECHAS[DESDE]),"")</f>
        <v/>
      </c>
      <c r="N1322" s="35" t="str">
        <f>IF(Tabla20[[#This Row],[TIPO]]="Temporales",_xlfn.XLOOKUP(Tabla20[[#This Row],[NOMBRE Y APELLIDO]],TFECHAS[NOMBRE Y APELLIDO],TFECHAS[HASTA]),"")</f>
        <v/>
      </c>
      <c r="O1322" s="39">
        <f>_xlfn.XLOOKUP(Tabla20[[#This Row],[COD]],TMES[COD],TMES[sbruto])</f>
        <v>25000</v>
      </c>
      <c r="P1322" s="44">
        <f>_xlfn.XLOOKUP(Tabla20[[#This Row],[COD]],TMES[COD],TMES[ISR])</f>
        <v>0</v>
      </c>
      <c r="Q1322" s="44">
        <f>_xlfn.XLOOKUP(Tabla20[[#This Row],[COD]],TMES[COD],TMES[SFS])</f>
        <v>760</v>
      </c>
      <c r="R1322" s="44">
        <f>_xlfn.XLOOKUP(Tabla20[[#This Row],[COD]],TMES[COD],TMES[AFP])</f>
        <v>717.5</v>
      </c>
      <c r="S1322" s="40">
        <f>Tabla20[[#This Row],[sbruto]]-SUM(Tabla20[[#This Row],[ISR]:[AFP]])-Tabla20[[#This Row],[sneto]]</f>
        <v>25</v>
      </c>
      <c r="T1322" s="44">
        <f>_xlfn.XLOOKUP(Tabla20[[#This Row],[COD]],TMES[COD],TMES[sneto])</f>
        <v>23497.5</v>
      </c>
      <c r="U1322" s="28" t="str">
        <f>_xlfn.XLOOKUP(Tabla20[[#This Row],[cedula]],Tabla11[Numero Documento],Tabla11[GEN])</f>
        <v>F</v>
      </c>
      <c r="V1322" s="29" t="str">
        <f>_xlfn.XLOOKUP(Tabla20[[#This Row],[cedula]],TMODELO[Numero Documento],TMODELO[Lugar Funciones Codigo])</f>
        <v>01.83.05.00.03</v>
      </c>
    </row>
    <row r="1323" spans="1:22" hidden="1">
      <c r="A1323" s="38" t="s">
        <v>3052</v>
      </c>
      <c r="B1323" s="38" t="s">
        <v>11</v>
      </c>
      <c r="C1323" s="38" t="s">
        <v>3102</v>
      </c>
      <c r="D1323" s="38" t="str">
        <f>Tabla20[[#This Row],[cedula]]&amp;Tabla20[[#This Row],[ctapresup]]</f>
        <v>001089581092.1.1.1.01</v>
      </c>
      <c r="E1323" s="38" t="s">
        <v>1575</v>
      </c>
      <c r="F1323" s="38" t="str">
        <f>_xlfn.XLOOKUP(Tabla20[[#This Row],[cedula]],TMODELO[Numero Documento],TMODELO[Empleado])</f>
        <v>GLENNY MARIA ALMONTE BALDERA</v>
      </c>
      <c r="G1323" s="38" t="str">
        <f>_xlfn.XLOOKUP(Tabla20[[#This Row],[cedula]],TMODELO[Numero Documento],TMODELO[Cargo])</f>
        <v>SECRETARIA</v>
      </c>
      <c r="H1323" s="38" t="str">
        <f>_xlfn.XLOOKUP(Tabla20[[#This Row],[cedula]],TMODELO[Numero Documento],TMODELO[Lugar Funciones])</f>
        <v>CENTRO NACIONAL DE ARTESANIA</v>
      </c>
      <c r="I1323" s="45" t="str">
        <f>_xlfn.XLOOKUP(Tabla20[[#This Row],[cedula]],TCARRERA[CEDULA],TCARRERA[CATEGORIA DEL SERVIDOR],"")</f>
        <v>CARRERA ADMINISTRATIVA</v>
      </c>
      <c r="J1323" s="45" t="str">
        <f>Tabla20[[#This Row],[TIPO]]</f>
        <v>FIJO</v>
      </c>
      <c r="K132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3" s="24" t="str">
        <f>IF(Tabla20[[#This Row],[CARRERA]]="CARRERA ADMINISTRATIVA",Tabla20[[#This Row],[CARRERA]],Tabla20[[#This Row],[STATUS]])</f>
        <v>CARRERA ADMINISTRATIVA</v>
      </c>
      <c r="M1323" s="35" t="str">
        <f>IF(Tabla20[[#This Row],[TIPO]]="Temporales",_xlfn.XLOOKUP(Tabla20[[#This Row],[NOMBRE Y APELLIDO]],TFECHAS[NOMBRE Y APELLIDO],TFECHAS[DESDE]),"")</f>
        <v/>
      </c>
      <c r="N1323" s="35" t="str">
        <f>IF(Tabla20[[#This Row],[TIPO]]="Temporales",_xlfn.XLOOKUP(Tabla20[[#This Row],[NOMBRE Y APELLIDO]],TFECHAS[NOMBRE Y APELLIDO],TFECHAS[HASTA]),"")</f>
        <v/>
      </c>
      <c r="O1323" s="39">
        <f>_xlfn.XLOOKUP(Tabla20[[#This Row],[COD]],TMES[COD],TMES[sbruto])</f>
        <v>22000</v>
      </c>
      <c r="P1323" s="42">
        <f>_xlfn.XLOOKUP(Tabla20[[#This Row],[COD]],TMES[COD],TMES[ISR])</f>
        <v>0</v>
      </c>
      <c r="Q1323" s="41">
        <f>_xlfn.XLOOKUP(Tabla20[[#This Row],[COD]],TMES[COD],TMES[SFS])</f>
        <v>668.8</v>
      </c>
      <c r="R1323" s="41">
        <f>_xlfn.XLOOKUP(Tabla20[[#This Row],[COD]],TMES[COD],TMES[AFP])</f>
        <v>631.4</v>
      </c>
      <c r="S1323" s="40">
        <f>Tabla20[[#This Row],[sbruto]]-SUM(Tabla20[[#This Row],[ISR]:[AFP]])-Tabla20[[#This Row],[sneto]]</f>
        <v>5247.66</v>
      </c>
      <c r="T1323" s="41">
        <f>_xlfn.XLOOKUP(Tabla20[[#This Row],[COD]],TMES[COD],TMES[sneto])</f>
        <v>15452.14</v>
      </c>
      <c r="U1323" s="28" t="str">
        <f>_xlfn.XLOOKUP(Tabla20[[#This Row],[cedula]],Tabla11[Numero Documento],Tabla11[GEN])</f>
        <v>F</v>
      </c>
      <c r="V1323" s="29" t="str">
        <f>_xlfn.XLOOKUP(Tabla20[[#This Row],[cedula]],TMODELO[Numero Documento],TMODELO[Lugar Funciones Codigo])</f>
        <v>01.83.05.00.03</v>
      </c>
    </row>
    <row r="1324" spans="1:22" hidden="1">
      <c r="A1324" s="38" t="s">
        <v>3052</v>
      </c>
      <c r="B1324" s="38" t="s">
        <v>11</v>
      </c>
      <c r="C1324" s="38" t="s">
        <v>3102</v>
      </c>
      <c r="D1324" s="38" t="str">
        <f>Tabla20[[#This Row],[cedula]]&amp;Tabla20[[#This Row],[ctapresup]]</f>
        <v>001127487932.1.1.1.01</v>
      </c>
      <c r="E1324" s="38" t="s">
        <v>2744</v>
      </c>
      <c r="F1324" s="38" t="str">
        <f>_xlfn.XLOOKUP(Tabla20[[#This Row],[cedula]],TMODELO[Numero Documento],TMODELO[Empleado])</f>
        <v>ELICIDA MONTERO BOCIO</v>
      </c>
      <c r="G1324" s="38" t="str">
        <f>_xlfn.XLOOKUP(Tabla20[[#This Row],[cedula]],TMODELO[Numero Documento],TMODELO[Cargo])</f>
        <v>CONSERJE</v>
      </c>
      <c r="H1324" s="38" t="str">
        <f>_xlfn.XLOOKUP(Tabla20[[#This Row],[cedula]],TMODELO[Numero Documento],TMODELO[Lugar Funciones])</f>
        <v>CENTRO NACIONAL DE ARTESANIA</v>
      </c>
      <c r="I1324" s="45" t="str">
        <f>_xlfn.XLOOKUP(Tabla20[[#This Row],[cedula]],TCARRERA[CEDULA],TCARRERA[CATEGORIA DEL SERVIDOR],"")</f>
        <v/>
      </c>
      <c r="J1324" s="45" t="str">
        <f>Tabla20[[#This Row],[TIPO]]</f>
        <v>FIJO</v>
      </c>
      <c r="K132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4" s="24" t="str">
        <f>IF(Tabla20[[#This Row],[CARRERA]]="CARRERA ADMINISTRATIVA",Tabla20[[#This Row],[CARRERA]],Tabla20[[#This Row],[STATUS]])</f>
        <v>ESTATUTO SIMPLIFICADO</v>
      </c>
      <c r="M1324" s="35" t="str">
        <f>IF(Tabla20[[#This Row],[TIPO]]="Temporales",_xlfn.XLOOKUP(Tabla20[[#This Row],[NOMBRE Y APELLIDO]],TFECHAS[NOMBRE Y APELLIDO],TFECHAS[DESDE]),"")</f>
        <v/>
      </c>
      <c r="N1324" s="35" t="str">
        <f>IF(Tabla20[[#This Row],[TIPO]]="Temporales",_xlfn.XLOOKUP(Tabla20[[#This Row],[NOMBRE Y APELLIDO]],TFECHAS[NOMBRE Y APELLIDO],TFECHAS[HASTA]),"")</f>
        <v/>
      </c>
      <c r="O1324" s="39">
        <f>_xlfn.XLOOKUP(Tabla20[[#This Row],[COD]],TMES[COD],TMES[sbruto])</f>
        <v>20000</v>
      </c>
      <c r="P1324" s="44">
        <f>_xlfn.XLOOKUP(Tabla20[[#This Row],[COD]],TMES[COD],TMES[ISR])</f>
        <v>0</v>
      </c>
      <c r="Q1324" s="41">
        <f>_xlfn.XLOOKUP(Tabla20[[#This Row],[COD]],TMES[COD],TMES[SFS])</f>
        <v>608</v>
      </c>
      <c r="R1324" s="41">
        <f>_xlfn.XLOOKUP(Tabla20[[#This Row],[COD]],TMES[COD],TMES[AFP])</f>
        <v>574</v>
      </c>
      <c r="S1324" s="40">
        <f>Tabla20[[#This Row],[sbruto]]-SUM(Tabla20[[#This Row],[ISR]:[AFP]])-Tabla20[[#This Row],[sneto]]</f>
        <v>14021.64</v>
      </c>
      <c r="T1324" s="41">
        <f>_xlfn.XLOOKUP(Tabla20[[#This Row],[COD]],TMES[COD],TMES[sneto])</f>
        <v>4796.3599999999997</v>
      </c>
      <c r="U1324" s="28" t="str">
        <f>_xlfn.XLOOKUP(Tabla20[[#This Row],[cedula]],Tabla11[Numero Documento],Tabla11[GEN])</f>
        <v>F</v>
      </c>
      <c r="V1324" s="29" t="str">
        <f>_xlfn.XLOOKUP(Tabla20[[#This Row],[cedula]],TMODELO[Numero Documento],TMODELO[Lugar Funciones Codigo])</f>
        <v>01.83.05.00.03</v>
      </c>
    </row>
    <row r="1325" spans="1:22" hidden="1">
      <c r="A1325" s="38" t="s">
        <v>3052</v>
      </c>
      <c r="B1325" s="38" t="s">
        <v>11</v>
      </c>
      <c r="C1325" s="38" t="s">
        <v>3102</v>
      </c>
      <c r="D1325" s="38" t="str">
        <f>Tabla20[[#This Row],[cedula]]&amp;Tabla20[[#This Row],[ctapresup]]</f>
        <v>001175375632.1.1.1.01</v>
      </c>
      <c r="E1325" s="38" t="s">
        <v>2751</v>
      </c>
      <c r="F1325" s="38" t="str">
        <f>_xlfn.XLOOKUP(Tabla20[[#This Row],[cedula]],TMODELO[Numero Documento],TMODELO[Empleado])</f>
        <v>SORANYI QUEZADA DE LOS SANTOS</v>
      </c>
      <c r="G1325" s="38" t="str">
        <f>_xlfn.XLOOKUP(Tabla20[[#This Row],[cedula]],TMODELO[Numero Documento],TMODELO[Cargo])</f>
        <v>CONSERJE</v>
      </c>
      <c r="H1325" s="38" t="str">
        <f>_xlfn.XLOOKUP(Tabla20[[#This Row],[cedula]],TMODELO[Numero Documento],TMODELO[Lugar Funciones])</f>
        <v>CENTRO NACIONAL DE ARTESANIA</v>
      </c>
      <c r="I1325" s="45" t="str">
        <f>_xlfn.XLOOKUP(Tabla20[[#This Row],[cedula]],TCARRERA[CEDULA],TCARRERA[CATEGORIA DEL SERVIDOR],"")</f>
        <v/>
      </c>
      <c r="J1325" s="45" t="str">
        <f>Tabla20[[#This Row],[TIPO]]</f>
        <v>FIJO</v>
      </c>
      <c r="K132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5" s="24" t="str">
        <f>IF(Tabla20[[#This Row],[CARRERA]]="CARRERA ADMINISTRATIVA",Tabla20[[#This Row],[CARRERA]],Tabla20[[#This Row],[STATUS]])</f>
        <v>ESTATUTO SIMPLIFICADO</v>
      </c>
      <c r="M1325" s="35" t="str">
        <f>IF(Tabla20[[#This Row],[TIPO]]="Temporales",_xlfn.XLOOKUP(Tabla20[[#This Row],[NOMBRE Y APELLIDO]],TFECHAS[NOMBRE Y APELLIDO],TFECHAS[DESDE]),"")</f>
        <v/>
      </c>
      <c r="N1325" s="35" t="str">
        <f>IF(Tabla20[[#This Row],[TIPO]]="Temporales",_xlfn.XLOOKUP(Tabla20[[#This Row],[NOMBRE Y APELLIDO]],TFECHAS[NOMBRE Y APELLIDO],TFECHAS[HASTA]),"")</f>
        <v/>
      </c>
      <c r="O1325" s="39">
        <f>_xlfn.XLOOKUP(Tabla20[[#This Row],[COD]],TMES[COD],TMES[sbruto])</f>
        <v>20000</v>
      </c>
      <c r="P1325" s="42">
        <f>_xlfn.XLOOKUP(Tabla20[[#This Row],[COD]],TMES[COD],TMES[ISR])</f>
        <v>0</v>
      </c>
      <c r="Q1325" s="44">
        <f>_xlfn.XLOOKUP(Tabla20[[#This Row],[COD]],TMES[COD],TMES[SFS])</f>
        <v>608</v>
      </c>
      <c r="R1325" s="44">
        <f>_xlfn.XLOOKUP(Tabla20[[#This Row],[COD]],TMES[COD],TMES[AFP])</f>
        <v>574</v>
      </c>
      <c r="S1325" s="40">
        <f>Tabla20[[#This Row],[sbruto]]-SUM(Tabla20[[#This Row],[ISR]:[AFP]])-Tabla20[[#This Row],[sneto]]</f>
        <v>9799.93</v>
      </c>
      <c r="T1325" s="44">
        <f>_xlfn.XLOOKUP(Tabla20[[#This Row],[COD]],TMES[COD],TMES[sneto])</f>
        <v>9018.07</v>
      </c>
      <c r="U1325" s="28" t="str">
        <f>_xlfn.XLOOKUP(Tabla20[[#This Row],[cedula]],Tabla11[Numero Documento],Tabla11[GEN])</f>
        <v>F</v>
      </c>
      <c r="V1325" s="29" t="str">
        <f>_xlfn.XLOOKUP(Tabla20[[#This Row],[cedula]],TMODELO[Numero Documento],TMODELO[Lugar Funciones Codigo])</f>
        <v>01.83.05.00.03</v>
      </c>
    </row>
    <row r="1326" spans="1:22" hidden="1">
      <c r="A1326" s="38" t="s">
        <v>3052</v>
      </c>
      <c r="B1326" s="38" t="s">
        <v>11</v>
      </c>
      <c r="C1326" s="38" t="s">
        <v>3102</v>
      </c>
      <c r="D1326" s="38" t="str">
        <f>Tabla20[[#This Row],[cedula]]&amp;Tabla20[[#This Row],[ctapresup]]</f>
        <v>402154008192.1.1.1.01</v>
      </c>
      <c r="E1326" s="38" t="s">
        <v>2753</v>
      </c>
      <c r="F1326" s="38" t="str">
        <f>_xlfn.XLOOKUP(Tabla20[[#This Row],[cedula]],TMODELO[Numero Documento],TMODELO[Empleado])</f>
        <v>YANELA SANCHEZ LANTIGUA</v>
      </c>
      <c r="G1326" s="38" t="str">
        <f>_xlfn.XLOOKUP(Tabla20[[#This Row],[cedula]],TMODELO[Numero Documento],TMODELO[Cargo])</f>
        <v>CONSERJE</v>
      </c>
      <c r="H1326" s="38" t="str">
        <f>_xlfn.XLOOKUP(Tabla20[[#This Row],[cedula]],TMODELO[Numero Documento],TMODELO[Lugar Funciones])</f>
        <v>CENTRO NACIONAL DE ARTESANIA</v>
      </c>
      <c r="I1326" s="45" t="str">
        <f>_xlfn.XLOOKUP(Tabla20[[#This Row],[cedula]],TCARRERA[CEDULA],TCARRERA[CATEGORIA DEL SERVIDOR],"")</f>
        <v/>
      </c>
      <c r="J1326" s="45" t="str">
        <f>Tabla20[[#This Row],[TIPO]]</f>
        <v>FIJO</v>
      </c>
      <c r="K132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6" s="24" t="str">
        <f>IF(Tabla20[[#This Row],[CARRERA]]="CARRERA ADMINISTRATIVA",Tabla20[[#This Row],[CARRERA]],Tabla20[[#This Row],[STATUS]])</f>
        <v>ESTATUTO SIMPLIFICADO</v>
      </c>
      <c r="M1326" s="35" t="str">
        <f>IF(Tabla20[[#This Row],[TIPO]]="Temporales",_xlfn.XLOOKUP(Tabla20[[#This Row],[NOMBRE Y APELLIDO]],TFECHAS[NOMBRE Y APELLIDO],TFECHAS[DESDE]),"")</f>
        <v/>
      </c>
      <c r="N1326" s="35" t="str">
        <f>IF(Tabla20[[#This Row],[TIPO]]="Temporales",_xlfn.XLOOKUP(Tabla20[[#This Row],[NOMBRE Y APELLIDO]],TFECHAS[NOMBRE Y APELLIDO],TFECHAS[HASTA]),"")</f>
        <v/>
      </c>
      <c r="O1326" s="39">
        <f>_xlfn.XLOOKUP(Tabla20[[#This Row],[COD]],TMES[COD],TMES[sbruto])</f>
        <v>17000</v>
      </c>
      <c r="P1326" s="44">
        <f>_xlfn.XLOOKUP(Tabla20[[#This Row],[COD]],TMES[COD],TMES[ISR])</f>
        <v>0</v>
      </c>
      <c r="Q1326" s="41">
        <f>_xlfn.XLOOKUP(Tabla20[[#This Row],[COD]],TMES[COD],TMES[SFS])</f>
        <v>516.79999999999995</v>
      </c>
      <c r="R1326" s="41">
        <f>_xlfn.XLOOKUP(Tabla20[[#This Row],[COD]],TMES[COD],TMES[AFP])</f>
        <v>487.9</v>
      </c>
      <c r="S1326" s="40">
        <f>Tabla20[[#This Row],[sbruto]]-SUM(Tabla20[[#This Row],[ISR]:[AFP]])-Tabla20[[#This Row],[sneto]]</f>
        <v>25</v>
      </c>
      <c r="T1326" s="41">
        <f>_xlfn.XLOOKUP(Tabla20[[#This Row],[COD]],TMES[COD],TMES[sneto])</f>
        <v>15970.3</v>
      </c>
      <c r="U1326" s="28" t="str">
        <f>_xlfn.XLOOKUP(Tabla20[[#This Row],[cedula]],Tabla11[Numero Documento],Tabla11[GEN])</f>
        <v>F</v>
      </c>
      <c r="V1326" s="29" t="str">
        <f>_xlfn.XLOOKUP(Tabla20[[#This Row],[cedula]],TMODELO[Numero Documento],TMODELO[Lugar Funciones Codigo])</f>
        <v>01.83.05.00.03</v>
      </c>
    </row>
    <row r="1327" spans="1:22" hidden="1">
      <c r="A1327" s="38" t="s">
        <v>3052</v>
      </c>
      <c r="B1327" s="38" t="s">
        <v>11</v>
      </c>
      <c r="C1327" s="38" t="s">
        <v>3102</v>
      </c>
      <c r="D1327" s="38" t="str">
        <f>Tabla20[[#This Row],[cedula]]&amp;Tabla20[[#This Row],[ctapresup]]</f>
        <v>402345954252.1.1.1.01</v>
      </c>
      <c r="E1327" s="38" t="s">
        <v>2746</v>
      </c>
      <c r="F1327" s="38" t="str">
        <f>_xlfn.XLOOKUP(Tabla20[[#This Row],[cedula]],TMODELO[Numero Documento],TMODELO[Empleado])</f>
        <v>JOSE ANGEL BIDO SANCHEZ</v>
      </c>
      <c r="G1327" s="38" t="str">
        <f>_xlfn.XLOOKUP(Tabla20[[#This Row],[cedula]],TMODELO[Numero Documento],TMODELO[Cargo])</f>
        <v>JARDINERO (A)</v>
      </c>
      <c r="H1327" s="38" t="str">
        <f>_xlfn.XLOOKUP(Tabla20[[#This Row],[cedula]],TMODELO[Numero Documento],TMODELO[Lugar Funciones])</f>
        <v>CENTRO NACIONAL DE ARTESANIA</v>
      </c>
      <c r="I1327" s="45" t="str">
        <f>_xlfn.XLOOKUP(Tabla20[[#This Row],[cedula]],TCARRERA[CEDULA],TCARRERA[CATEGORIA DEL SERVIDOR],"")</f>
        <v/>
      </c>
      <c r="J1327" s="45" t="str">
        <f>Tabla20[[#This Row],[TIPO]]</f>
        <v>FIJO</v>
      </c>
      <c r="K132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7" s="24" t="str">
        <f>IF(Tabla20[[#This Row],[CARRERA]]="CARRERA ADMINISTRATIVA",Tabla20[[#This Row],[CARRERA]],Tabla20[[#This Row],[STATUS]])</f>
        <v>ESTATUTO SIMPLIFICADO</v>
      </c>
      <c r="M1327" s="35" t="str">
        <f>IF(Tabla20[[#This Row],[TIPO]]="Temporales",_xlfn.XLOOKUP(Tabla20[[#This Row],[NOMBRE Y APELLIDO]],TFECHAS[NOMBRE Y APELLIDO],TFECHAS[DESDE]),"")</f>
        <v/>
      </c>
      <c r="N1327" s="35" t="str">
        <f>IF(Tabla20[[#This Row],[TIPO]]="Temporales",_xlfn.XLOOKUP(Tabla20[[#This Row],[NOMBRE Y APELLIDO]],TFECHAS[NOMBRE Y APELLIDO],TFECHAS[HASTA]),"")</f>
        <v/>
      </c>
      <c r="O1327" s="39">
        <f>_xlfn.XLOOKUP(Tabla20[[#This Row],[COD]],TMES[COD],TMES[sbruto])</f>
        <v>15000</v>
      </c>
      <c r="P1327" s="44">
        <f>_xlfn.XLOOKUP(Tabla20[[#This Row],[COD]],TMES[COD],TMES[ISR])</f>
        <v>0</v>
      </c>
      <c r="Q1327" s="44">
        <f>_xlfn.XLOOKUP(Tabla20[[#This Row],[COD]],TMES[COD],TMES[SFS])</f>
        <v>456</v>
      </c>
      <c r="R1327" s="44">
        <f>_xlfn.XLOOKUP(Tabla20[[#This Row],[COD]],TMES[COD],TMES[AFP])</f>
        <v>430.5</v>
      </c>
      <c r="S1327" s="40">
        <f>Tabla20[[#This Row],[sbruto]]-SUM(Tabla20[[#This Row],[ISR]:[AFP]])-Tabla20[[#This Row],[sneto]]</f>
        <v>25</v>
      </c>
      <c r="T1327" s="44">
        <f>_xlfn.XLOOKUP(Tabla20[[#This Row],[COD]],TMES[COD],TMES[sneto])</f>
        <v>14088.5</v>
      </c>
      <c r="U1327" s="28" t="str">
        <f>_xlfn.XLOOKUP(Tabla20[[#This Row],[cedula]],Tabla11[Numero Documento],Tabla11[GEN])</f>
        <v>F</v>
      </c>
      <c r="V1327" s="29" t="str">
        <f>_xlfn.XLOOKUP(Tabla20[[#This Row],[cedula]],TMODELO[Numero Documento],TMODELO[Lugar Funciones Codigo])</f>
        <v>01.83.05.00.03</v>
      </c>
    </row>
    <row r="1328" spans="1:22" hidden="1">
      <c r="A1328" s="38" t="s">
        <v>3052</v>
      </c>
      <c r="B1328" s="38" t="s">
        <v>11</v>
      </c>
      <c r="C1328" s="38" t="s">
        <v>3102</v>
      </c>
      <c r="D1328" s="38" t="str">
        <f>Tabla20[[#This Row],[cedula]]&amp;Tabla20[[#This Row],[ctapresup]]</f>
        <v>001026325772.1.1.1.01</v>
      </c>
      <c r="E1328" s="38" t="s">
        <v>1577</v>
      </c>
      <c r="F1328" s="38" t="str">
        <f>_xlfn.XLOOKUP(Tabla20[[#This Row],[cedula]],TMODELO[Numero Documento],TMODELO[Empleado])</f>
        <v>JULIO MARCELINO ACEVEDO PEREZ</v>
      </c>
      <c r="G1328" s="38" t="str">
        <f>_xlfn.XLOOKUP(Tabla20[[#This Row],[cedula]],TMODELO[Numero Documento],TMODELO[Cargo])</f>
        <v>VIGILANTE</v>
      </c>
      <c r="H1328" s="38" t="str">
        <f>_xlfn.XLOOKUP(Tabla20[[#This Row],[cedula]],TMODELO[Numero Documento],TMODELO[Lugar Funciones])</f>
        <v>CENTRO NACIONAL DE ARTESANIA</v>
      </c>
      <c r="I1328" s="45" t="str">
        <f>_xlfn.XLOOKUP(Tabla20[[#This Row],[cedula]],TCARRERA[CEDULA],TCARRERA[CATEGORIA DEL SERVIDOR],"")</f>
        <v>CARRERA ADMINISTRATIVA</v>
      </c>
      <c r="J1328" s="45" t="str">
        <f>Tabla20[[#This Row],[TIPO]]</f>
        <v>FIJO</v>
      </c>
      <c r="K132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8" s="24" t="str">
        <f>IF(Tabla20[[#This Row],[CARRERA]]="CARRERA ADMINISTRATIVA",Tabla20[[#This Row],[CARRERA]],Tabla20[[#This Row],[STATUS]])</f>
        <v>CARRERA ADMINISTRATIVA</v>
      </c>
      <c r="M1328" s="35" t="str">
        <f>IF(Tabla20[[#This Row],[TIPO]]="Temporales",_xlfn.XLOOKUP(Tabla20[[#This Row],[NOMBRE Y APELLIDO]],TFECHAS[NOMBRE Y APELLIDO],TFECHAS[DESDE]),"")</f>
        <v/>
      </c>
      <c r="N1328" s="35" t="str">
        <f>IF(Tabla20[[#This Row],[TIPO]]="Temporales",_xlfn.XLOOKUP(Tabla20[[#This Row],[NOMBRE Y APELLIDO]],TFECHAS[NOMBRE Y APELLIDO],TFECHAS[HASTA]),"")</f>
        <v/>
      </c>
      <c r="O1328" s="39">
        <f>_xlfn.XLOOKUP(Tabla20[[#This Row],[COD]],TMES[COD],TMES[sbruto])</f>
        <v>15000</v>
      </c>
      <c r="P1328" s="44">
        <f>_xlfn.XLOOKUP(Tabla20[[#This Row],[COD]],TMES[COD],TMES[ISR])</f>
        <v>0</v>
      </c>
      <c r="Q1328" s="41">
        <f>_xlfn.XLOOKUP(Tabla20[[#This Row],[COD]],TMES[COD],TMES[SFS])</f>
        <v>456</v>
      </c>
      <c r="R1328" s="41">
        <f>_xlfn.XLOOKUP(Tabla20[[#This Row],[COD]],TMES[COD],TMES[AFP])</f>
        <v>430.5</v>
      </c>
      <c r="S1328" s="40">
        <f>Tabla20[[#This Row],[sbruto]]-SUM(Tabla20[[#This Row],[ISR]:[AFP]])-Tabla20[[#This Row],[sneto]]</f>
        <v>871</v>
      </c>
      <c r="T1328" s="41">
        <f>_xlfn.XLOOKUP(Tabla20[[#This Row],[COD]],TMES[COD],TMES[sneto])</f>
        <v>13242.5</v>
      </c>
      <c r="U1328" s="28" t="str">
        <f>_xlfn.XLOOKUP(Tabla20[[#This Row],[cedula]],Tabla11[Numero Documento],Tabla11[GEN])</f>
        <v>M</v>
      </c>
      <c r="V1328" s="29" t="str">
        <f>_xlfn.XLOOKUP(Tabla20[[#This Row],[cedula]],TMODELO[Numero Documento],TMODELO[Lugar Funciones Codigo])</f>
        <v>01.83.05.00.03</v>
      </c>
    </row>
    <row r="1329" spans="1:22" hidden="1">
      <c r="A1329" s="38" t="s">
        <v>3052</v>
      </c>
      <c r="B1329" s="38" t="s">
        <v>11</v>
      </c>
      <c r="C1329" s="38" t="s">
        <v>3102</v>
      </c>
      <c r="D1329" s="38" t="str">
        <f>Tabla20[[#This Row],[cedula]]&amp;Tabla20[[#This Row],[ctapresup]]</f>
        <v>001024023102.1.1.1.01</v>
      </c>
      <c r="E1329" s="38" t="s">
        <v>1573</v>
      </c>
      <c r="F1329" s="38" t="str">
        <f>_xlfn.XLOOKUP(Tabla20[[#This Row],[cedula]],TMODELO[Numero Documento],TMODELO[Empleado])</f>
        <v>DAISY DE JESUS ALVAREZ LEGER</v>
      </c>
      <c r="G1329" s="38" t="str">
        <f>_xlfn.XLOOKUP(Tabla20[[#This Row],[cedula]],TMODELO[Numero Documento],TMODELO[Cargo])</f>
        <v>ENC.ESC.CANA Y CAB.</v>
      </c>
      <c r="H1329" s="38" t="str">
        <f>_xlfn.XLOOKUP(Tabla20[[#This Row],[cedula]],TMODELO[Numero Documento],TMODELO[Lugar Funciones])</f>
        <v>CENTRO NACIONAL DE ARTESANIA</v>
      </c>
      <c r="I1329" s="45" t="str">
        <f>_xlfn.XLOOKUP(Tabla20[[#This Row],[cedula]],TCARRERA[CEDULA],TCARRERA[CATEGORIA DEL SERVIDOR],"")</f>
        <v>CARRERA ADMINISTRATIVA</v>
      </c>
      <c r="J1329" s="45" t="str">
        <f>Tabla20[[#This Row],[TIPO]]</f>
        <v>FIJO</v>
      </c>
      <c r="K1329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29" s="31" t="str">
        <f>IF(Tabla20[[#This Row],[CARRERA]]="CARRERA ADMINISTRATIVA",Tabla20[[#This Row],[CARRERA]],Tabla20[[#This Row],[STATUS]])</f>
        <v>CARRERA ADMINISTRATIVA</v>
      </c>
      <c r="M1329" s="34" t="str">
        <f>IF(Tabla20[[#This Row],[TIPO]]="Temporales",_xlfn.XLOOKUP(Tabla20[[#This Row],[NOMBRE Y APELLIDO]],TFECHAS[NOMBRE Y APELLIDO],TFECHAS[DESDE]),"")</f>
        <v/>
      </c>
      <c r="N1329" s="34" t="str">
        <f>IF(Tabla20[[#This Row],[TIPO]]="Temporales",_xlfn.XLOOKUP(Tabla20[[#This Row],[NOMBRE Y APELLIDO]],TFECHAS[NOMBRE Y APELLIDO],TFECHAS[HASTA]),"")</f>
        <v/>
      </c>
      <c r="O1329" s="39">
        <f>_xlfn.XLOOKUP(Tabla20[[#This Row],[COD]],TMES[COD],TMES[sbruto])</f>
        <v>11000</v>
      </c>
      <c r="P1329" s="41">
        <f>_xlfn.XLOOKUP(Tabla20[[#This Row],[COD]],TMES[COD],TMES[ISR])</f>
        <v>0</v>
      </c>
      <c r="Q1329" s="41">
        <f>_xlfn.XLOOKUP(Tabla20[[#This Row],[COD]],TMES[COD],TMES[SFS])</f>
        <v>334.4</v>
      </c>
      <c r="R1329" s="41">
        <f>_xlfn.XLOOKUP(Tabla20[[#This Row],[COD]],TMES[COD],TMES[AFP])</f>
        <v>315.7</v>
      </c>
      <c r="S1329" s="40">
        <f>Tabla20[[#This Row],[sbruto]]-SUM(Tabla20[[#This Row],[ISR]:[AFP]])-Tabla20[[#This Row],[sneto]]</f>
        <v>4182.3799999999992</v>
      </c>
      <c r="T1329" s="41">
        <f>_xlfn.XLOOKUP(Tabla20[[#This Row],[COD]],TMES[COD],TMES[sneto])</f>
        <v>6167.52</v>
      </c>
      <c r="U1329" s="28" t="str">
        <f>_xlfn.XLOOKUP(Tabla20[[#This Row],[cedula]],Tabla11[Numero Documento],Tabla11[GEN])</f>
        <v>F</v>
      </c>
      <c r="V1329" s="29" t="str">
        <f>_xlfn.XLOOKUP(Tabla20[[#This Row],[cedula]],TMODELO[Numero Documento],TMODELO[Lugar Funciones Codigo])</f>
        <v>01.83.05.00.03</v>
      </c>
    </row>
    <row r="1330" spans="1:22" hidden="1">
      <c r="A1330" s="38" t="s">
        <v>3052</v>
      </c>
      <c r="B1330" s="38" t="s">
        <v>11</v>
      </c>
      <c r="C1330" s="38" t="s">
        <v>3102</v>
      </c>
      <c r="D1330" s="38" t="str">
        <f>Tabla20[[#This Row],[cedula]]&amp;Tabla20[[#This Row],[ctapresup]]</f>
        <v>001054073812.1.1.1.01</v>
      </c>
      <c r="E1330" s="38" t="s">
        <v>1578</v>
      </c>
      <c r="F1330" s="38" t="str">
        <f>_xlfn.XLOOKUP(Tabla20[[#This Row],[cedula]],TMODELO[Numero Documento],TMODELO[Empleado])</f>
        <v>MINERVA REYNOSO MEJIA</v>
      </c>
      <c r="G1330" s="38" t="str">
        <f>_xlfn.XLOOKUP(Tabla20[[#This Row],[cedula]],TMODELO[Numero Documento],TMODELO[Cargo])</f>
        <v>AYUDANTE MAESTRA C. Y C.</v>
      </c>
      <c r="H1330" s="38" t="str">
        <f>_xlfn.XLOOKUP(Tabla20[[#This Row],[cedula]],TMODELO[Numero Documento],TMODELO[Lugar Funciones])</f>
        <v>CENTRO NACIONAL DE ARTESANIA</v>
      </c>
      <c r="I1330" s="45" t="str">
        <f>_xlfn.XLOOKUP(Tabla20[[#This Row],[cedula]],TCARRERA[CEDULA],TCARRERA[CATEGORIA DEL SERVIDOR],"")</f>
        <v>CARRERA ADMINISTRATIVA</v>
      </c>
      <c r="J1330" s="45" t="str">
        <f>Tabla20[[#This Row],[TIPO]]</f>
        <v>FIJO</v>
      </c>
      <c r="K1330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30" s="24" t="str">
        <f>IF(Tabla20[[#This Row],[CARRERA]]="CARRERA ADMINISTRATIVA",Tabla20[[#This Row],[CARRERA]],Tabla20[[#This Row],[STATUS]])</f>
        <v>CARRERA ADMINISTRATIVA</v>
      </c>
      <c r="M1330" s="35" t="str">
        <f>IF(Tabla20[[#This Row],[TIPO]]="Temporales",_xlfn.XLOOKUP(Tabla20[[#This Row],[NOMBRE Y APELLIDO]],TFECHAS[NOMBRE Y APELLIDO],TFECHAS[DESDE]),"")</f>
        <v/>
      </c>
      <c r="N1330" s="35" t="str">
        <f>IF(Tabla20[[#This Row],[TIPO]]="Temporales",_xlfn.XLOOKUP(Tabla20[[#This Row],[NOMBRE Y APELLIDO]],TFECHAS[NOMBRE Y APELLIDO],TFECHAS[HASTA]),"")</f>
        <v/>
      </c>
      <c r="O1330" s="39">
        <f>_xlfn.XLOOKUP(Tabla20[[#This Row],[COD]],TMES[COD],TMES[sbruto])</f>
        <v>11000</v>
      </c>
      <c r="P1330" s="44">
        <f>_xlfn.XLOOKUP(Tabla20[[#This Row],[COD]],TMES[COD],TMES[ISR])</f>
        <v>0</v>
      </c>
      <c r="Q1330" s="41">
        <f>_xlfn.XLOOKUP(Tabla20[[#This Row],[COD]],TMES[COD],TMES[SFS])</f>
        <v>334.4</v>
      </c>
      <c r="R1330" s="41">
        <f>_xlfn.XLOOKUP(Tabla20[[#This Row],[COD]],TMES[COD],TMES[AFP])</f>
        <v>315.7</v>
      </c>
      <c r="S1330" s="40">
        <f>Tabla20[[#This Row],[sbruto]]-SUM(Tabla20[[#This Row],[ISR]:[AFP]])-Tabla20[[#This Row],[sneto]]</f>
        <v>3282.62</v>
      </c>
      <c r="T1330" s="41">
        <f>_xlfn.XLOOKUP(Tabla20[[#This Row],[COD]],TMES[COD],TMES[sneto])</f>
        <v>7067.28</v>
      </c>
      <c r="U1330" s="28" t="str">
        <f>_xlfn.XLOOKUP(Tabla20[[#This Row],[cedula]],Tabla11[Numero Documento],Tabla11[GEN])</f>
        <v>F</v>
      </c>
      <c r="V1330" s="29" t="str">
        <f>_xlfn.XLOOKUP(Tabla20[[#This Row],[cedula]],TMODELO[Numero Documento],TMODELO[Lugar Funciones Codigo])</f>
        <v>01.83.05.00.03</v>
      </c>
    </row>
    <row r="1331" spans="1:22" hidden="1">
      <c r="A1331" s="38" t="s">
        <v>3052</v>
      </c>
      <c r="B1331" s="38" t="s">
        <v>11</v>
      </c>
      <c r="C1331" s="38" t="s">
        <v>3102</v>
      </c>
      <c r="D1331" s="38" t="str">
        <f>Tabla20[[#This Row],[cedula]]&amp;Tabla20[[#This Row],[ctapresup]]</f>
        <v>001035930342.1.1.1.01</v>
      </c>
      <c r="E1331" s="38" t="s">
        <v>1574</v>
      </c>
      <c r="F1331" s="38" t="str">
        <f>_xlfn.XLOOKUP(Tabla20[[#This Row],[cedula]],TMODELO[Numero Documento],TMODELO[Empleado])</f>
        <v>DULCE MILAGRO MONTOLI</v>
      </c>
      <c r="G1331" s="38" t="str">
        <f>_xlfn.XLOOKUP(Tabla20[[#This Row],[cedula]],TMODELO[Numero Documento],TMODELO[Cargo])</f>
        <v>GUARDIAN</v>
      </c>
      <c r="H1331" s="38" t="str">
        <f>_xlfn.XLOOKUP(Tabla20[[#This Row],[cedula]],TMODELO[Numero Documento],TMODELO[Lugar Funciones])</f>
        <v>CENTRO NACIONAL DE ARTESANIA</v>
      </c>
      <c r="I1331" s="45" t="str">
        <f>_xlfn.XLOOKUP(Tabla20[[#This Row],[cedula]],TCARRERA[CEDULA],TCARRERA[CATEGORIA DEL SERVIDOR],"")</f>
        <v>CARRERA ADMINISTRATIVA</v>
      </c>
      <c r="J1331" s="45" t="str">
        <f>Tabla20[[#This Row],[TIPO]]</f>
        <v>FIJO</v>
      </c>
      <c r="K133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31" s="24" t="str">
        <f>IF(Tabla20[[#This Row],[CARRERA]]="CARRERA ADMINISTRATIVA",Tabla20[[#This Row],[CARRERA]],Tabla20[[#This Row],[STATUS]])</f>
        <v>CARRERA ADMINISTRATIVA</v>
      </c>
      <c r="M1331" s="35" t="str">
        <f>IF(Tabla20[[#This Row],[TIPO]]="Temporales",_xlfn.XLOOKUP(Tabla20[[#This Row],[NOMBRE Y APELLIDO]],TFECHAS[NOMBRE Y APELLIDO],TFECHAS[DESDE]),"")</f>
        <v/>
      </c>
      <c r="N1331" s="35" t="str">
        <f>IF(Tabla20[[#This Row],[TIPO]]="Temporales",_xlfn.XLOOKUP(Tabla20[[#This Row],[NOMBRE Y APELLIDO]],TFECHAS[NOMBRE Y APELLIDO],TFECHAS[HASTA]),"")</f>
        <v/>
      </c>
      <c r="O1331" s="39">
        <f>_xlfn.XLOOKUP(Tabla20[[#This Row],[COD]],TMES[COD],TMES[sbruto])</f>
        <v>10000</v>
      </c>
      <c r="P1331" s="44">
        <f>_xlfn.XLOOKUP(Tabla20[[#This Row],[COD]],TMES[COD],TMES[ISR])</f>
        <v>0</v>
      </c>
      <c r="Q1331" s="44">
        <f>_xlfn.XLOOKUP(Tabla20[[#This Row],[COD]],TMES[COD],TMES[SFS])</f>
        <v>304</v>
      </c>
      <c r="R1331" s="44">
        <f>_xlfn.XLOOKUP(Tabla20[[#This Row],[COD]],TMES[COD],TMES[AFP])</f>
        <v>287</v>
      </c>
      <c r="S1331" s="40">
        <f>Tabla20[[#This Row],[sbruto]]-SUM(Tabla20[[#This Row],[ISR]:[AFP]])-Tabla20[[#This Row],[sneto]]</f>
        <v>375</v>
      </c>
      <c r="T1331" s="44">
        <f>_xlfn.XLOOKUP(Tabla20[[#This Row],[COD]],TMES[COD],TMES[sneto])</f>
        <v>9034</v>
      </c>
      <c r="U1331" s="28" t="str">
        <f>_xlfn.XLOOKUP(Tabla20[[#This Row],[cedula]],Tabla11[Numero Documento],Tabla11[GEN])</f>
        <v>F</v>
      </c>
      <c r="V1331" s="29" t="str">
        <f>_xlfn.XLOOKUP(Tabla20[[#This Row],[cedula]],TMODELO[Numero Documento],TMODELO[Lugar Funciones Codigo])</f>
        <v>01.83.05.00.03</v>
      </c>
    </row>
    <row r="1332" spans="1:22">
      <c r="A1332" s="38" t="s">
        <v>3051</v>
      </c>
      <c r="B1332" s="38" t="s">
        <v>4793</v>
      </c>
      <c r="C1332" s="38" t="s">
        <v>3088</v>
      </c>
      <c r="D1332" s="38" t="str">
        <f>Tabla20[[#This Row],[cedula]]&amp;Tabla20[[#This Row],[ctapresup]]</f>
        <v>402220470412.1.1.2.08</v>
      </c>
      <c r="E1332" s="38" t="s">
        <v>2776</v>
      </c>
      <c r="F1332" s="38" t="str">
        <f>_xlfn.XLOOKUP(Tabla20[[#This Row],[cedula]],TMODELO[Numero Documento],TMODELO[Empleado])</f>
        <v>BENITO GUERRERO CARPIO</v>
      </c>
      <c r="G1332" s="38" t="str">
        <f>_xlfn.XLOOKUP(Tabla20[[#This Row],[cedula]],TMODELO[Numero Documento],TMODELO[Cargo])</f>
        <v>SOPORTE TECNICO INFORMATICO</v>
      </c>
      <c r="H1332" s="38" t="str">
        <f>_xlfn.XLOOKUP(Tabla20[[#This Row],[cedula]],TMODELO[Numero Documento],TMODELO[Lugar Funciones])</f>
        <v>CENTRO NACIONAL DE ARTESANIA</v>
      </c>
      <c r="I1332" s="45" t="str">
        <f>_xlfn.XLOOKUP(Tabla20[[#This Row],[cedula]],TCARRERA[CEDULA],TCARRERA[CATEGORIA DEL SERVIDOR],"")</f>
        <v/>
      </c>
      <c r="J1332" s="45" t="str">
        <f>Tabla20[[#This Row],[TIPO]]</f>
        <v>TEMPORALES</v>
      </c>
      <c r="K133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32" s="24" t="str">
        <f>IF(Tabla20[[#This Row],[CARRERA]]="CARRERA ADMINISTRATIVA",Tabla20[[#This Row],[CARRERA]],Tabla20[[#This Row],[STATUS]])</f>
        <v>TEMPORALES</v>
      </c>
      <c r="M1332" s="35">
        <f>IF(Tabla20[[#This Row],[TIPO]]="Temporales",_xlfn.XLOOKUP(Tabla20[[#This Row],[NOMBRE Y APELLIDO]],TFECHAS[NOMBRE Y APELLIDO],TFECHAS[DESDE]),"")</f>
        <v>44774</v>
      </c>
      <c r="N1332" s="35">
        <f>IF(Tabla20[[#This Row],[TIPO]]="Temporales",_xlfn.XLOOKUP(Tabla20[[#This Row],[NOMBRE Y APELLIDO]],TFECHAS[NOMBRE Y APELLIDO],TFECHAS[HASTA]),"")</f>
        <v>44958</v>
      </c>
      <c r="O1332" s="39">
        <f>_xlfn.XLOOKUP(Tabla20[[#This Row],[COD]],TMES[COD],TMES[sbruto])</f>
        <v>45000</v>
      </c>
      <c r="P1332" s="44">
        <f>_xlfn.XLOOKUP(Tabla20[[#This Row],[COD]],TMES[COD],TMES[ISR])</f>
        <v>1148.33</v>
      </c>
      <c r="Q1332" s="41">
        <f>_xlfn.XLOOKUP(Tabla20[[#This Row],[COD]],TMES[COD],TMES[SFS])</f>
        <v>1368</v>
      </c>
      <c r="R1332" s="41">
        <f>_xlfn.XLOOKUP(Tabla20[[#This Row],[COD]],TMES[COD],TMES[AFP])</f>
        <v>1291.5</v>
      </c>
      <c r="S1332" s="40">
        <f>Tabla20[[#This Row],[sbruto]]-SUM(Tabla20[[#This Row],[ISR]:[AFP]])-Tabla20[[#This Row],[sneto]]</f>
        <v>1421</v>
      </c>
      <c r="T1332" s="41">
        <f>_xlfn.XLOOKUP(Tabla20[[#This Row],[COD]],TMES[COD],TMES[sneto])</f>
        <v>39771.17</v>
      </c>
      <c r="U1332" s="28" t="str">
        <f>_xlfn.XLOOKUP(Tabla20[[#This Row],[cedula]],Tabla11[Numero Documento],Tabla11[GEN])</f>
        <v>M</v>
      </c>
      <c r="V1332" s="29" t="str">
        <f>_xlfn.XLOOKUP(Tabla20[[#This Row],[cedula]],TMODELO[Numero Documento],TMODELO[Lugar Funciones Codigo])</f>
        <v>01.83.05.00.03</v>
      </c>
    </row>
    <row r="1333" spans="1:22">
      <c r="A1333" s="38" t="s">
        <v>3051</v>
      </c>
      <c r="B1333" s="38" t="s">
        <v>4793</v>
      </c>
      <c r="C1333" s="38" t="s">
        <v>3088</v>
      </c>
      <c r="D1333" s="38" t="str">
        <f>Tabla20[[#This Row],[cedula]]&amp;Tabla20[[#This Row],[ctapresup]]</f>
        <v>001087038442.1.1.2.08</v>
      </c>
      <c r="E1333" s="38" t="s">
        <v>2846</v>
      </c>
      <c r="F1333" s="38" t="str">
        <f>_xlfn.XLOOKUP(Tabla20[[#This Row],[cedula]],TMODELO[Numero Documento],TMODELO[Empleado])</f>
        <v>MAXIMO ARTURO CLASSE</v>
      </c>
      <c r="G1333" s="38" t="str">
        <f>_xlfn.XLOOKUP(Tabla20[[#This Row],[cedula]],TMODELO[Numero Documento],TMODELO[Cargo])</f>
        <v>EBANISTA RESTAURADOR</v>
      </c>
      <c r="H1333" s="38" t="str">
        <f>_xlfn.XLOOKUP(Tabla20[[#This Row],[cedula]],TMODELO[Numero Documento],TMODELO[Lugar Funciones])</f>
        <v>CENTRO NACIONAL DE ARTESANIA</v>
      </c>
      <c r="I1333" s="45" t="str">
        <f>_xlfn.XLOOKUP(Tabla20[[#This Row],[cedula]],TCARRERA[CEDULA],TCARRERA[CATEGORIA DEL SERVIDOR],"")</f>
        <v/>
      </c>
      <c r="J1333" s="45" t="str">
        <f>Tabla20[[#This Row],[TIPO]]</f>
        <v>TEMPORALES</v>
      </c>
      <c r="K133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33" s="24" t="str">
        <f>IF(Tabla20[[#This Row],[CARRERA]]="CARRERA ADMINISTRATIVA",Tabla20[[#This Row],[CARRERA]],Tabla20[[#This Row],[STATUS]])</f>
        <v>TEMPORALES</v>
      </c>
      <c r="M1333" s="35">
        <f>IF(Tabla20[[#This Row],[TIPO]]="Temporales",_xlfn.XLOOKUP(Tabla20[[#This Row],[NOMBRE Y APELLIDO]],TFECHAS[NOMBRE Y APELLIDO],TFECHAS[DESDE]),"")</f>
        <v>44713</v>
      </c>
      <c r="N1333" s="35">
        <f>IF(Tabla20[[#This Row],[TIPO]]="Temporales",_xlfn.XLOOKUP(Tabla20[[#This Row],[NOMBRE Y APELLIDO]],TFECHAS[NOMBRE Y APELLIDO],TFECHAS[HASTA]),"")</f>
        <v>44896</v>
      </c>
      <c r="O1333" s="39">
        <f>_xlfn.XLOOKUP(Tabla20[[#This Row],[COD]],TMES[COD],TMES[sbruto])</f>
        <v>36000</v>
      </c>
      <c r="P1333" s="44">
        <f>_xlfn.XLOOKUP(Tabla20[[#This Row],[COD]],TMES[COD],TMES[ISR])</f>
        <v>0</v>
      </c>
      <c r="Q1333" s="44">
        <f>_xlfn.XLOOKUP(Tabla20[[#This Row],[COD]],TMES[COD],TMES[SFS])</f>
        <v>1094.4000000000001</v>
      </c>
      <c r="R1333" s="44">
        <f>_xlfn.XLOOKUP(Tabla20[[#This Row],[COD]],TMES[COD],TMES[AFP])</f>
        <v>1033.2</v>
      </c>
      <c r="S1333" s="40">
        <f>Tabla20[[#This Row],[sbruto]]-SUM(Tabla20[[#This Row],[ISR]:[AFP]])-Tabla20[[#This Row],[sneto]]</f>
        <v>6181</v>
      </c>
      <c r="T1333" s="44">
        <f>_xlfn.XLOOKUP(Tabla20[[#This Row],[COD]],TMES[COD],TMES[sneto])</f>
        <v>27691.4</v>
      </c>
      <c r="U1333" s="28" t="str">
        <f>_xlfn.XLOOKUP(Tabla20[[#This Row],[cedula]],Tabla11[Numero Documento],Tabla11[GEN])</f>
        <v>M</v>
      </c>
      <c r="V1333" s="29" t="str">
        <f>_xlfn.XLOOKUP(Tabla20[[#This Row],[cedula]],TMODELO[Numero Documento],TMODELO[Lugar Funciones Codigo])</f>
        <v>01.83.05.00.03</v>
      </c>
    </row>
    <row r="1334" spans="1:22">
      <c r="A1334" s="38" t="s">
        <v>3051</v>
      </c>
      <c r="B1334" s="38" t="s">
        <v>4793</v>
      </c>
      <c r="C1334" s="38" t="s">
        <v>3088</v>
      </c>
      <c r="D1334" s="38" t="str">
        <f>Tabla20[[#This Row],[cedula]]&amp;Tabla20[[#This Row],[ctapresup]]</f>
        <v>402210963202.1.1.2.08</v>
      </c>
      <c r="E1334" s="38" t="s">
        <v>3322</v>
      </c>
      <c r="F1334" s="38" t="str">
        <f>_xlfn.XLOOKUP(Tabla20[[#This Row],[cedula]],TMODELO[Numero Documento],TMODELO[Empleado])</f>
        <v>JULIAN RODRIGUEZ ROSARIO</v>
      </c>
      <c r="G1334" s="38" t="str">
        <f>_xlfn.XLOOKUP(Tabla20[[#This Row],[cedula]],TMODELO[Numero Documento],TMODELO[Cargo])</f>
        <v>MAESTRO DE ARTESANIA</v>
      </c>
      <c r="H1334" s="38" t="str">
        <f>_xlfn.XLOOKUP(Tabla20[[#This Row],[cedula]],TMODELO[Numero Documento],TMODELO[Lugar Funciones])</f>
        <v>CENTRO NACIONAL DE ARTESANIA</v>
      </c>
      <c r="I1334" s="45" t="str">
        <f>_xlfn.XLOOKUP(Tabla20[[#This Row],[cedula]],TCARRERA[CEDULA],TCARRERA[CATEGORIA DEL SERVIDOR],"")</f>
        <v/>
      </c>
      <c r="J1334" s="45" t="str">
        <f>Tabla20[[#This Row],[TIPO]]</f>
        <v>TEMPORALES</v>
      </c>
      <c r="K133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34" s="24" t="str">
        <f>IF(Tabla20[[#This Row],[CARRERA]]="CARRERA ADMINISTRATIVA",Tabla20[[#This Row],[CARRERA]],Tabla20[[#This Row],[STATUS]])</f>
        <v>TEMPORALES</v>
      </c>
      <c r="M1334" s="35">
        <f>IF(Tabla20[[#This Row],[TIPO]]="Temporales",_xlfn.XLOOKUP(Tabla20[[#This Row],[NOMBRE Y APELLIDO]],TFECHAS[NOMBRE Y APELLIDO],TFECHAS[DESDE]),"")</f>
        <v>44835</v>
      </c>
      <c r="N1334" s="35">
        <f>IF(Tabla20[[#This Row],[TIPO]]="Temporales",_xlfn.XLOOKUP(Tabla20[[#This Row],[NOMBRE Y APELLIDO]],TFECHAS[NOMBRE Y APELLIDO],TFECHAS[HASTA]),"")</f>
        <v>45017</v>
      </c>
      <c r="O1334" s="39">
        <f>_xlfn.XLOOKUP(Tabla20[[#This Row],[COD]],TMES[COD],TMES[sbruto])</f>
        <v>30000</v>
      </c>
      <c r="P1334" s="41">
        <f>_xlfn.XLOOKUP(Tabla20[[#This Row],[COD]],TMES[COD],TMES[ISR])</f>
        <v>0</v>
      </c>
      <c r="Q1334" s="41">
        <f>_xlfn.XLOOKUP(Tabla20[[#This Row],[COD]],TMES[COD],TMES[SFS])</f>
        <v>912</v>
      </c>
      <c r="R1334" s="41">
        <f>_xlfn.XLOOKUP(Tabla20[[#This Row],[COD]],TMES[COD],TMES[AFP])</f>
        <v>861</v>
      </c>
      <c r="S1334" s="40">
        <f>Tabla20[[#This Row],[sbruto]]-SUM(Tabla20[[#This Row],[ISR]:[AFP]])-Tabla20[[#This Row],[sneto]]</f>
        <v>25</v>
      </c>
      <c r="T1334" s="41">
        <f>_xlfn.XLOOKUP(Tabla20[[#This Row],[COD]],TMES[COD],TMES[sneto])</f>
        <v>28202</v>
      </c>
      <c r="U1334" s="28" t="str">
        <f>_xlfn.XLOOKUP(Tabla20[[#This Row],[cedula]],Tabla11[Numero Documento],Tabla11[GEN])</f>
        <v>M</v>
      </c>
      <c r="V1334" s="29" t="str">
        <f>_xlfn.XLOOKUP(Tabla20[[#This Row],[cedula]],TMODELO[Numero Documento],TMODELO[Lugar Funciones Codigo])</f>
        <v>01.83.05.00.03</v>
      </c>
    </row>
    <row r="1335" spans="1:22">
      <c r="A1335" s="38" t="s">
        <v>3051</v>
      </c>
      <c r="B1335" s="38" t="s">
        <v>4793</v>
      </c>
      <c r="C1335" s="38" t="s">
        <v>3088</v>
      </c>
      <c r="D1335" s="38" t="str">
        <f>Tabla20[[#This Row],[cedula]]&amp;Tabla20[[#This Row],[ctapresup]]</f>
        <v>001067120942.1.1.2.08</v>
      </c>
      <c r="E1335" s="38" t="s">
        <v>2839</v>
      </c>
      <c r="F1335" s="38" t="str">
        <f>_xlfn.XLOOKUP(Tabla20[[#This Row],[cedula]],TMODELO[Numero Documento],TMODELO[Empleado])</f>
        <v>MARCOS ANTONIO WALTER AGUERO</v>
      </c>
      <c r="G1335" s="38" t="str">
        <f>_xlfn.XLOOKUP(Tabla20[[#This Row],[cedula]],TMODELO[Numero Documento],TMODELO[Cargo])</f>
        <v>MAESTRO DE ARTESANIA</v>
      </c>
      <c r="H1335" s="38" t="str">
        <f>_xlfn.XLOOKUP(Tabla20[[#This Row],[cedula]],TMODELO[Numero Documento],TMODELO[Lugar Funciones])</f>
        <v>CENTRO NACIONAL DE ARTESANIA</v>
      </c>
      <c r="I1335" s="45" t="str">
        <f>_xlfn.XLOOKUP(Tabla20[[#This Row],[cedula]],TCARRERA[CEDULA],TCARRERA[CATEGORIA DEL SERVIDOR],"")</f>
        <v/>
      </c>
      <c r="J1335" s="45" t="str">
        <f>Tabla20[[#This Row],[TIPO]]</f>
        <v>TEMPORALES</v>
      </c>
      <c r="K133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35" s="24" t="str">
        <f>IF(Tabla20[[#This Row],[CARRERA]]="CARRERA ADMINISTRATIVA",Tabla20[[#This Row],[CARRERA]],Tabla20[[#This Row],[STATUS]])</f>
        <v>TEMPORALES</v>
      </c>
      <c r="M1335" s="35">
        <f>IF(Tabla20[[#This Row],[TIPO]]="Temporales",_xlfn.XLOOKUP(Tabla20[[#This Row],[NOMBRE Y APELLIDO]],TFECHAS[NOMBRE Y APELLIDO],TFECHAS[DESDE]),"")</f>
        <v>44805</v>
      </c>
      <c r="N1335" s="35">
        <f>IF(Tabla20[[#This Row],[TIPO]]="Temporales",_xlfn.XLOOKUP(Tabla20[[#This Row],[NOMBRE Y APELLIDO]],TFECHAS[NOMBRE Y APELLIDO],TFECHAS[HASTA]),"")</f>
        <v>44986</v>
      </c>
      <c r="O1335" s="39">
        <f>_xlfn.XLOOKUP(Tabla20[[#This Row],[COD]],TMES[COD],TMES[sbruto])</f>
        <v>30000</v>
      </c>
      <c r="P1335" s="44">
        <f>_xlfn.XLOOKUP(Tabla20[[#This Row],[COD]],TMES[COD],TMES[ISR])</f>
        <v>0</v>
      </c>
      <c r="Q1335" s="41">
        <f>_xlfn.XLOOKUP(Tabla20[[#This Row],[COD]],TMES[COD],TMES[SFS])</f>
        <v>912</v>
      </c>
      <c r="R1335" s="41">
        <f>_xlfn.XLOOKUP(Tabla20[[#This Row],[COD]],TMES[COD],TMES[AFP])</f>
        <v>861</v>
      </c>
      <c r="S1335" s="40">
        <f>Tabla20[[#This Row],[sbruto]]-SUM(Tabla20[[#This Row],[ISR]:[AFP]])-Tabla20[[#This Row],[sneto]]</f>
        <v>25</v>
      </c>
      <c r="T1335" s="41">
        <f>_xlfn.XLOOKUP(Tabla20[[#This Row],[COD]],TMES[COD],TMES[sneto])</f>
        <v>28202</v>
      </c>
      <c r="U1335" s="28" t="str">
        <f>_xlfn.XLOOKUP(Tabla20[[#This Row],[cedula]],Tabla11[Numero Documento],Tabla11[GEN])</f>
        <v>M</v>
      </c>
      <c r="V1335" s="29" t="str">
        <f>_xlfn.XLOOKUP(Tabla20[[#This Row],[cedula]],TMODELO[Numero Documento],TMODELO[Lugar Funciones Codigo])</f>
        <v>01.83.05.00.03</v>
      </c>
    </row>
    <row r="1336" spans="1:22" hidden="1">
      <c r="A1336" s="38" t="s">
        <v>3052</v>
      </c>
      <c r="B1336" s="38" t="s">
        <v>11</v>
      </c>
      <c r="C1336" s="38" t="s">
        <v>3088</v>
      </c>
      <c r="D1336" s="38" t="str">
        <f>Tabla20[[#This Row],[cedula]]&amp;Tabla20[[#This Row],[ctapresup]]</f>
        <v>225003208112.1.1.1.01</v>
      </c>
      <c r="E1336" s="38" t="s">
        <v>2089</v>
      </c>
      <c r="F1336" s="38" t="str">
        <f>_xlfn.XLOOKUP(Tabla20[[#This Row],[cedula]],TMODELO[Numero Documento],TMODELO[Empleado])</f>
        <v>FERNANDO ANTONIO CRUZ</v>
      </c>
      <c r="G1336" s="38" t="str">
        <f>_xlfn.XLOOKUP(Tabla20[[#This Row],[cedula]],TMODELO[Numero Documento],TMODELO[Cargo])</f>
        <v>VICEMINISTRO (A)</v>
      </c>
      <c r="H1336" s="38" t="str">
        <f>_xlfn.XLOOKUP(Tabla20[[#This Row],[cedula]],TMODELO[Numero Documento],TMODELO[Lugar Funciones])</f>
        <v>VICEMINISTERIO PARA LA DESCENTRALIZACION Y COORDINACION TERRITORIAL</v>
      </c>
      <c r="I1336" s="45" t="str">
        <f>_xlfn.XLOOKUP(Tabla20[[#This Row],[cedula]],TCARRERA[CEDULA],TCARRERA[CATEGORIA DEL SERVIDOR],"")</f>
        <v/>
      </c>
      <c r="J1336" s="45" t="str">
        <f>Tabla20[[#This Row],[TIPO]]</f>
        <v>FIJO</v>
      </c>
      <c r="K133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1336" s="24" t="str">
        <f>IF(Tabla20[[#This Row],[CARRERA]]="CARRERA ADMINISTRATIVA",Tabla20[[#This Row],[CARRERA]],Tabla20[[#This Row],[STATUS]])</f>
        <v>DE LIBRE NOMBRAMIENTO Y REMOCION</v>
      </c>
      <c r="M1336" s="35" t="str">
        <f>IF(Tabla20[[#This Row],[TIPO]]="Temporales",_xlfn.XLOOKUP(Tabla20[[#This Row],[NOMBRE Y APELLIDO]],TFECHAS[NOMBRE Y APELLIDO],TFECHAS[DESDE]),"")</f>
        <v/>
      </c>
      <c r="N1336" s="35" t="str">
        <f>IF(Tabla20[[#This Row],[TIPO]]="Temporales",_xlfn.XLOOKUP(Tabla20[[#This Row],[NOMBRE Y APELLIDO]],TFECHAS[NOMBRE Y APELLIDO],TFECHAS[HASTA]),"")</f>
        <v/>
      </c>
      <c r="O1336" s="39">
        <f>_xlfn.XLOOKUP(Tabla20[[#This Row],[COD]],TMES[COD],TMES[sbruto])</f>
        <v>220000</v>
      </c>
      <c r="P1336" s="44">
        <f>_xlfn.XLOOKUP(Tabla20[[#This Row],[COD]],TMES[COD],TMES[ISR])</f>
        <v>40768.42</v>
      </c>
      <c r="Q1336" s="41">
        <f>_xlfn.XLOOKUP(Tabla20[[#This Row],[COD]],TMES[COD],TMES[SFS])</f>
        <v>4943.8</v>
      </c>
      <c r="R1336" s="41">
        <f>_xlfn.XLOOKUP(Tabla20[[#This Row],[COD]],TMES[COD],TMES[AFP])</f>
        <v>6314</v>
      </c>
      <c r="S1336" s="40">
        <f>Tabla20[[#This Row],[sbruto]]-SUM(Tabla20[[#This Row],[ISR]:[AFP]])-Tabla20[[#This Row],[sneto]]</f>
        <v>25</v>
      </c>
      <c r="T1336" s="41">
        <f>_xlfn.XLOOKUP(Tabla20[[#This Row],[COD]],TMES[COD],TMES[sneto])</f>
        <v>167948.78</v>
      </c>
      <c r="U1336" s="28" t="str">
        <f>_xlfn.XLOOKUP(Tabla20[[#This Row],[cedula]],Tabla11[Numero Documento],Tabla11[GEN])</f>
        <v>M</v>
      </c>
      <c r="V1336" s="29" t="str">
        <f>_xlfn.XLOOKUP(Tabla20[[#This Row],[cedula]],TMODELO[Numero Documento],TMODELO[Lugar Funciones Codigo])</f>
        <v>01.83.06</v>
      </c>
    </row>
    <row r="1337" spans="1:22" hidden="1">
      <c r="A1337" s="38" t="s">
        <v>3052</v>
      </c>
      <c r="B1337" s="38" t="s">
        <v>11</v>
      </c>
      <c r="C1337" s="38" t="s">
        <v>3088</v>
      </c>
      <c r="D1337" s="38" t="str">
        <f>Tabla20[[#This Row],[cedula]]&amp;Tabla20[[#This Row],[ctapresup]]</f>
        <v>402122377502.1.1.1.01</v>
      </c>
      <c r="E1337" s="38" t="s">
        <v>2079</v>
      </c>
      <c r="F1337" s="38" t="str">
        <f>_xlfn.XLOOKUP(Tabla20[[#This Row],[cedula]],TMODELO[Numero Documento],TMODELO[Empleado])</f>
        <v>ELETICIA MARIA REYNOSO GUILLEN</v>
      </c>
      <c r="G1337" s="38" t="str">
        <f>_xlfn.XLOOKUP(Tabla20[[#This Row],[cedula]],TMODELO[Numero Documento],TMODELO[Cargo])</f>
        <v>AUXILIAR ADMINISTRATIVO (A)</v>
      </c>
      <c r="H1337" s="38" t="str">
        <f>_xlfn.XLOOKUP(Tabla20[[#This Row],[cedula]],TMODELO[Numero Documento],TMODELO[Lugar Funciones])</f>
        <v>VICEMINISTERIO PARA LA DESCENTRALIZACION Y COORDINACION TERRITORIAL</v>
      </c>
      <c r="I1337" s="45" t="str">
        <f>_xlfn.XLOOKUP(Tabla20[[#This Row],[cedula]],TCARRERA[CEDULA],TCARRERA[CATEGORIA DEL SERVIDOR],"")</f>
        <v/>
      </c>
      <c r="J1337" s="45" t="str">
        <f>Tabla20[[#This Row],[TIPO]]</f>
        <v>FIJO</v>
      </c>
      <c r="K133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37" s="24" t="str">
        <f>IF(Tabla20[[#This Row],[CARRERA]]="CARRERA ADMINISTRATIVA",Tabla20[[#This Row],[CARRERA]],Tabla20[[#This Row],[STATUS]])</f>
        <v>FIJO</v>
      </c>
      <c r="M1337" s="35" t="str">
        <f>IF(Tabla20[[#This Row],[TIPO]]="Temporales",_xlfn.XLOOKUP(Tabla20[[#This Row],[NOMBRE Y APELLIDO]],TFECHAS[NOMBRE Y APELLIDO],TFECHAS[DESDE]),"")</f>
        <v/>
      </c>
      <c r="N1337" s="35" t="str">
        <f>IF(Tabla20[[#This Row],[TIPO]]="Temporales",_xlfn.XLOOKUP(Tabla20[[#This Row],[NOMBRE Y APELLIDO]],TFECHAS[NOMBRE Y APELLIDO],TFECHAS[HASTA]),"")</f>
        <v/>
      </c>
      <c r="O1337" s="39">
        <f>_xlfn.XLOOKUP(Tabla20[[#This Row],[COD]],TMES[COD],TMES[sbruto])</f>
        <v>35000</v>
      </c>
      <c r="P1337" s="44">
        <f>_xlfn.XLOOKUP(Tabla20[[#This Row],[COD]],TMES[COD],TMES[ISR])</f>
        <v>2559.67</v>
      </c>
      <c r="Q1337" s="41">
        <f>_xlfn.XLOOKUP(Tabla20[[#This Row],[COD]],TMES[COD],TMES[SFS])</f>
        <v>1064</v>
      </c>
      <c r="R1337" s="41">
        <f>_xlfn.XLOOKUP(Tabla20[[#This Row],[COD]],TMES[COD],TMES[AFP])</f>
        <v>1004.5</v>
      </c>
      <c r="S1337" s="40">
        <f>Tabla20[[#This Row],[sbruto]]-SUM(Tabla20[[#This Row],[ISR]:[AFP]])-Tabla20[[#This Row],[sneto]]</f>
        <v>25</v>
      </c>
      <c r="T1337" s="41">
        <f>_xlfn.XLOOKUP(Tabla20[[#This Row],[COD]],TMES[COD],TMES[sneto])</f>
        <v>30346.83</v>
      </c>
      <c r="U1337" s="28" t="str">
        <f>_xlfn.XLOOKUP(Tabla20[[#This Row],[cedula]],Tabla11[Numero Documento],Tabla11[GEN])</f>
        <v>F</v>
      </c>
      <c r="V1337" s="29" t="str">
        <f>_xlfn.XLOOKUP(Tabla20[[#This Row],[cedula]],TMODELO[Numero Documento],TMODELO[Lugar Funciones Codigo])</f>
        <v>01.83.06</v>
      </c>
    </row>
    <row r="1338" spans="1:22" hidden="1">
      <c r="A1338" s="38" t="s">
        <v>3052</v>
      </c>
      <c r="B1338" s="38" t="s">
        <v>11</v>
      </c>
      <c r="C1338" s="38" t="s">
        <v>3088</v>
      </c>
      <c r="D1338" s="38" t="str">
        <f>Tabla20[[#This Row],[cedula]]&amp;Tabla20[[#This Row],[ctapresup]]</f>
        <v>226000854052.1.1.1.01</v>
      </c>
      <c r="E1338" s="38" t="s">
        <v>2248</v>
      </c>
      <c r="F1338" s="38" t="str">
        <f>_xlfn.XLOOKUP(Tabla20[[#This Row],[cedula]],TMODELO[Numero Documento],TMODELO[Empleado])</f>
        <v>RUDDY EVANGELISTA PEGUERO BEATO</v>
      </c>
      <c r="G1338" s="38" t="str">
        <f>_xlfn.XLOOKUP(Tabla20[[#This Row],[cedula]],TMODELO[Numero Documento],TMODELO[Cargo])</f>
        <v>AUXILIAR ADMINISTRATIVO (A)</v>
      </c>
      <c r="H1338" s="38" t="str">
        <f>_xlfn.XLOOKUP(Tabla20[[#This Row],[cedula]],TMODELO[Numero Documento],TMODELO[Lugar Funciones])</f>
        <v>VICEMINISTERIO PARA LA DESCENTRALIZACION Y COORDINACION TERRITORIAL</v>
      </c>
      <c r="I1338" s="45" t="str">
        <f>_xlfn.XLOOKUP(Tabla20[[#This Row],[cedula]],TCARRERA[CEDULA],TCARRERA[CATEGORIA DEL SERVIDOR],"")</f>
        <v/>
      </c>
      <c r="J1338" s="45" t="str">
        <f>Tabla20[[#This Row],[TIPO]]</f>
        <v>FIJO</v>
      </c>
      <c r="K133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38" s="24" t="str">
        <f>IF(Tabla20[[#This Row],[CARRERA]]="CARRERA ADMINISTRATIVA",Tabla20[[#This Row],[CARRERA]],Tabla20[[#This Row],[STATUS]])</f>
        <v>FIJO</v>
      </c>
      <c r="M1338" s="35" t="str">
        <f>IF(Tabla20[[#This Row],[TIPO]]="Temporales",_xlfn.XLOOKUP(Tabla20[[#This Row],[NOMBRE Y APELLIDO]],TFECHAS[NOMBRE Y APELLIDO],TFECHAS[DESDE]),"")</f>
        <v/>
      </c>
      <c r="N1338" s="35" t="str">
        <f>IF(Tabla20[[#This Row],[TIPO]]="Temporales",_xlfn.XLOOKUP(Tabla20[[#This Row],[NOMBRE Y APELLIDO]],TFECHAS[NOMBRE Y APELLIDO],TFECHAS[HASTA]),"")</f>
        <v/>
      </c>
      <c r="O1338" s="39">
        <f>_xlfn.XLOOKUP(Tabla20[[#This Row],[COD]],TMES[COD],TMES[sbruto])</f>
        <v>35000</v>
      </c>
      <c r="P1338" s="41">
        <f>_xlfn.XLOOKUP(Tabla20[[#This Row],[COD]],TMES[COD],TMES[ISR])</f>
        <v>0</v>
      </c>
      <c r="Q1338" s="41">
        <f>_xlfn.XLOOKUP(Tabla20[[#This Row],[COD]],TMES[COD],TMES[SFS])</f>
        <v>1064</v>
      </c>
      <c r="R1338" s="41">
        <f>_xlfn.XLOOKUP(Tabla20[[#This Row],[COD]],TMES[COD],TMES[AFP])</f>
        <v>1004.5</v>
      </c>
      <c r="S1338" s="40">
        <f>Tabla20[[#This Row],[sbruto]]-SUM(Tabla20[[#This Row],[ISR]:[AFP]])-Tabla20[[#This Row],[sneto]]</f>
        <v>25</v>
      </c>
      <c r="T1338" s="41">
        <f>_xlfn.XLOOKUP(Tabla20[[#This Row],[COD]],TMES[COD],TMES[sneto])</f>
        <v>32906.5</v>
      </c>
      <c r="U1338" s="28" t="str">
        <f>_xlfn.XLOOKUP(Tabla20[[#This Row],[cedula]],Tabla11[Numero Documento],Tabla11[GEN])</f>
        <v>M</v>
      </c>
      <c r="V1338" s="29" t="str">
        <f>_xlfn.XLOOKUP(Tabla20[[#This Row],[cedula]],TMODELO[Numero Documento],TMODELO[Lugar Funciones Codigo])</f>
        <v>01.83.06</v>
      </c>
    </row>
    <row r="1339" spans="1:22" hidden="1">
      <c r="A1339" s="38" t="s">
        <v>3052</v>
      </c>
      <c r="B1339" s="38" t="s">
        <v>11</v>
      </c>
      <c r="C1339" s="38" t="s">
        <v>3088</v>
      </c>
      <c r="D1339" s="38" t="str">
        <f>Tabla20[[#This Row],[cedula]]&amp;Tabla20[[#This Row],[ctapresup]]</f>
        <v>010006148992.1.1.1.01</v>
      </c>
      <c r="E1339" s="38" t="s">
        <v>2091</v>
      </c>
      <c r="F1339" s="38" t="str">
        <f>_xlfn.XLOOKUP(Tabla20[[#This Row],[cedula]],TMODELO[Numero Documento],TMODELO[Empleado])</f>
        <v>FLORENTINO ALCANTARA NOVA</v>
      </c>
      <c r="G1339" s="38" t="str">
        <f>_xlfn.XLOOKUP(Tabla20[[#This Row],[cedula]],TMODELO[Numero Documento],TMODELO[Cargo])</f>
        <v>CHOFER</v>
      </c>
      <c r="H1339" s="38" t="str">
        <f>_xlfn.XLOOKUP(Tabla20[[#This Row],[cedula]],TMODELO[Numero Documento],TMODELO[Lugar Funciones])</f>
        <v>VICEMINISTERIO PARA LA DESCENTRALIZACION Y COORDINACION TERRITORIAL</v>
      </c>
      <c r="I1339" s="45" t="str">
        <f>_xlfn.XLOOKUP(Tabla20[[#This Row],[cedula]],TCARRERA[CEDULA],TCARRERA[CATEGORIA DEL SERVIDOR],"")</f>
        <v/>
      </c>
      <c r="J1339" s="45" t="str">
        <f>Tabla20[[#This Row],[TIPO]]</f>
        <v>FIJO</v>
      </c>
      <c r="K133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39" s="24" t="str">
        <f>IF(Tabla20[[#This Row],[CARRERA]]="CARRERA ADMINISTRATIVA",Tabla20[[#This Row],[CARRERA]],Tabla20[[#This Row],[STATUS]])</f>
        <v>ESTATUTO SIMPLIFICADO</v>
      </c>
      <c r="M1339" s="35" t="str">
        <f>IF(Tabla20[[#This Row],[TIPO]]="Temporales",_xlfn.XLOOKUP(Tabla20[[#This Row],[NOMBRE Y APELLIDO]],TFECHAS[NOMBRE Y APELLIDO],TFECHAS[DESDE]),"")</f>
        <v/>
      </c>
      <c r="N1339" s="35" t="str">
        <f>IF(Tabla20[[#This Row],[TIPO]]="Temporales",_xlfn.XLOOKUP(Tabla20[[#This Row],[NOMBRE Y APELLIDO]],TFECHAS[NOMBRE Y APELLIDO],TFECHAS[HASTA]),"")</f>
        <v/>
      </c>
      <c r="O1339" s="39">
        <f>_xlfn.XLOOKUP(Tabla20[[#This Row],[COD]],TMES[COD],TMES[sbruto])</f>
        <v>30000</v>
      </c>
      <c r="P1339" s="44">
        <f>_xlfn.XLOOKUP(Tabla20[[#This Row],[COD]],TMES[COD],TMES[ISR])</f>
        <v>0</v>
      </c>
      <c r="Q1339" s="41">
        <f>_xlfn.XLOOKUP(Tabla20[[#This Row],[COD]],TMES[COD],TMES[SFS])</f>
        <v>912</v>
      </c>
      <c r="R1339" s="41">
        <f>_xlfn.XLOOKUP(Tabla20[[#This Row],[COD]],TMES[COD],TMES[AFP])</f>
        <v>861</v>
      </c>
      <c r="S1339" s="40">
        <f>Tabla20[[#This Row],[sbruto]]-SUM(Tabla20[[#This Row],[ISR]:[AFP]])-Tabla20[[#This Row],[sneto]]</f>
        <v>25</v>
      </c>
      <c r="T1339" s="41">
        <f>_xlfn.XLOOKUP(Tabla20[[#This Row],[COD]],TMES[COD],TMES[sneto])</f>
        <v>28202</v>
      </c>
      <c r="U1339" s="28" t="str">
        <f>_xlfn.XLOOKUP(Tabla20[[#This Row],[cedula]],Tabla11[Numero Documento],Tabla11[GEN])</f>
        <v>M</v>
      </c>
      <c r="V1339" s="29" t="str">
        <f>_xlfn.XLOOKUP(Tabla20[[#This Row],[cedula]],TMODELO[Numero Documento],TMODELO[Lugar Funciones Codigo])</f>
        <v>01.83.06</v>
      </c>
    </row>
    <row r="1340" spans="1:22" hidden="1">
      <c r="A1340" s="38" t="s">
        <v>3052</v>
      </c>
      <c r="B1340" s="38" t="s">
        <v>11</v>
      </c>
      <c r="C1340" s="38" t="s">
        <v>3088</v>
      </c>
      <c r="D1340" s="38" t="str">
        <f>Tabla20[[#This Row],[cedula]]&amp;Tabla20[[#This Row],[ctapresup]]</f>
        <v>001180770072.1.1.1.01</v>
      </c>
      <c r="E1340" s="38" t="s">
        <v>2225</v>
      </c>
      <c r="F1340" s="38" t="str">
        <f>_xlfn.XLOOKUP(Tabla20[[#This Row],[cedula]],TMODELO[Numero Documento],TMODELO[Empleado])</f>
        <v>RAFAEL EMILIO UREA OLIVA</v>
      </c>
      <c r="G1340" s="38" t="str">
        <f>_xlfn.XLOOKUP(Tabla20[[#This Row],[cedula]],TMODELO[Numero Documento],TMODELO[Cargo])</f>
        <v>AUXILIAR ADMINISTRATIVO (A)</v>
      </c>
      <c r="H1340" s="38" t="str">
        <f>_xlfn.XLOOKUP(Tabla20[[#This Row],[cedula]],TMODELO[Numero Documento],TMODELO[Lugar Funciones])</f>
        <v>VICEMINISTERIO PARA LA DESCENTRALIZACION Y COORDINACION TERRITORIAL</v>
      </c>
      <c r="I1340" s="45" t="str">
        <f>_xlfn.XLOOKUP(Tabla20[[#This Row],[cedula]],TCARRERA[CEDULA],TCARRERA[CATEGORIA DEL SERVIDOR],"")</f>
        <v/>
      </c>
      <c r="J1340" s="45" t="str">
        <f>Tabla20[[#This Row],[TIPO]]</f>
        <v>FIJO</v>
      </c>
      <c r="K134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40" s="24" t="str">
        <f>IF(Tabla20[[#This Row],[CARRERA]]="CARRERA ADMINISTRATIVA",Tabla20[[#This Row],[CARRERA]],Tabla20[[#This Row],[STATUS]])</f>
        <v>FIJO</v>
      </c>
      <c r="M1340" s="35" t="str">
        <f>IF(Tabla20[[#This Row],[TIPO]]="Temporales",_xlfn.XLOOKUP(Tabla20[[#This Row],[NOMBRE Y APELLIDO]],TFECHAS[NOMBRE Y APELLIDO],TFECHAS[DESDE]),"")</f>
        <v/>
      </c>
      <c r="N1340" s="35" t="str">
        <f>IF(Tabla20[[#This Row],[TIPO]]="Temporales",_xlfn.XLOOKUP(Tabla20[[#This Row],[NOMBRE Y APELLIDO]],TFECHAS[NOMBRE Y APELLIDO],TFECHAS[HASTA]),"")</f>
        <v/>
      </c>
      <c r="O1340" s="39">
        <f>_xlfn.XLOOKUP(Tabla20[[#This Row],[COD]],TMES[COD],TMES[sbruto])</f>
        <v>30000</v>
      </c>
      <c r="P1340" s="44">
        <f>_xlfn.XLOOKUP(Tabla20[[#This Row],[COD]],TMES[COD],TMES[ISR])</f>
        <v>0</v>
      </c>
      <c r="Q1340" s="41">
        <f>_xlfn.XLOOKUP(Tabla20[[#This Row],[COD]],TMES[COD],TMES[SFS])</f>
        <v>912</v>
      </c>
      <c r="R1340" s="41">
        <f>_xlfn.XLOOKUP(Tabla20[[#This Row],[COD]],TMES[COD],TMES[AFP])</f>
        <v>861</v>
      </c>
      <c r="S1340" s="40">
        <f>Tabla20[[#This Row],[sbruto]]-SUM(Tabla20[[#This Row],[ISR]:[AFP]])-Tabla20[[#This Row],[sneto]]</f>
        <v>25</v>
      </c>
      <c r="T1340" s="41">
        <f>_xlfn.XLOOKUP(Tabla20[[#This Row],[COD]],TMES[COD],TMES[sneto])</f>
        <v>28202</v>
      </c>
      <c r="U1340" s="28" t="str">
        <f>_xlfn.XLOOKUP(Tabla20[[#This Row],[cedula]],Tabla11[Numero Documento],Tabla11[GEN])</f>
        <v>M</v>
      </c>
      <c r="V1340" s="29" t="str">
        <f>_xlfn.XLOOKUP(Tabla20[[#This Row],[cedula]],TMODELO[Numero Documento],TMODELO[Lugar Funciones Codigo])</f>
        <v>01.83.06</v>
      </c>
    </row>
    <row r="1341" spans="1:22" hidden="1">
      <c r="A1341" s="38" t="s">
        <v>3052</v>
      </c>
      <c r="B1341" s="38" t="s">
        <v>11</v>
      </c>
      <c r="C1341" s="38" t="s">
        <v>3088</v>
      </c>
      <c r="D1341" s="38" t="str">
        <f>Tabla20[[#This Row],[cedula]]&amp;Tabla20[[#This Row],[ctapresup]]</f>
        <v>001000491882.1.1.1.01</v>
      </c>
      <c r="E1341" s="38" t="s">
        <v>2065</v>
      </c>
      <c r="F1341" s="38" t="str">
        <f>_xlfn.XLOOKUP(Tabla20[[#This Row],[cedula]],TMODELO[Numero Documento],TMODELO[Empleado])</f>
        <v>DANILO FRIAS FRIAS</v>
      </c>
      <c r="G1341" s="38" t="str">
        <f>_xlfn.XLOOKUP(Tabla20[[#This Row],[cedula]],TMODELO[Numero Documento],TMODELO[Cargo])</f>
        <v>MENSAJERO</v>
      </c>
      <c r="H1341" s="38" t="str">
        <f>_xlfn.XLOOKUP(Tabla20[[#This Row],[cedula]],TMODELO[Numero Documento],TMODELO[Lugar Funciones])</f>
        <v>VICEMINISTERIO PARA LA DESCENTRALIZACION Y COORDINACION TERRITORIAL</v>
      </c>
      <c r="I1341" s="45" t="str">
        <f>_xlfn.XLOOKUP(Tabla20[[#This Row],[cedula]],TCARRERA[CEDULA],TCARRERA[CATEGORIA DEL SERVIDOR],"")</f>
        <v/>
      </c>
      <c r="J1341" s="45" t="str">
        <f>Tabla20[[#This Row],[TIPO]]</f>
        <v>FIJO</v>
      </c>
      <c r="K134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41" s="24" t="str">
        <f>IF(Tabla20[[#This Row],[CARRERA]]="CARRERA ADMINISTRATIVA",Tabla20[[#This Row],[CARRERA]],Tabla20[[#This Row],[STATUS]])</f>
        <v>FIJO</v>
      </c>
      <c r="M1341" s="35" t="str">
        <f>IF(Tabla20[[#This Row],[TIPO]]="Temporales",_xlfn.XLOOKUP(Tabla20[[#This Row],[NOMBRE Y APELLIDO]],TFECHAS[NOMBRE Y APELLIDO],TFECHAS[DESDE]),"")</f>
        <v/>
      </c>
      <c r="N1341" s="35" t="str">
        <f>IF(Tabla20[[#This Row],[TIPO]]="Temporales",_xlfn.XLOOKUP(Tabla20[[#This Row],[NOMBRE Y APELLIDO]],TFECHAS[NOMBRE Y APELLIDO],TFECHAS[HASTA]),"")</f>
        <v/>
      </c>
      <c r="O1341" s="39">
        <f>_xlfn.XLOOKUP(Tabla20[[#This Row],[COD]],TMES[COD],TMES[sbruto])</f>
        <v>25000</v>
      </c>
      <c r="P1341" s="42">
        <f>_xlfn.XLOOKUP(Tabla20[[#This Row],[COD]],TMES[COD],TMES[ISR])</f>
        <v>0</v>
      </c>
      <c r="Q1341" s="41">
        <f>_xlfn.XLOOKUP(Tabla20[[#This Row],[COD]],TMES[COD],TMES[SFS])</f>
        <v>760</v>
      </c>
      <c r="R1341" s="41">
        <f>_xlfn.XLOOKUP(Tabla20[[#This Row],[COD]],TMES[COD],TMES[AFP])</f>
        <v>717.5</v>
      </c>
      <c r="S1341" s="40">
        <f>Tabla20[[#This Row],[sbruto]]-SUM(Tabla20[[#This Row],[ISR]:[AFP]])-Tabla20[[#This Row],[sneto]]</f>
        <v>25</v>
      </c>
      <c r="T1341" s="41">
        <f>_xlfn.XLOOKUP(Tabla20[[#This Row],[COD]],TMES[COD],TMES[sneto])</f>
        <v>23497.5</v>
      </c>
      <c r="U1341" s="28" t="str">
        <f>_xlfn.XLOOKUP(Tabla20[[#This Row],[cedula]],Tabla11[Numero Documento],Tabla11[GEN])</f>
        <v>M</v>
      </c>
      <c r="V1341" s="29" t="str">
        <f>_xlfn.XLOOKUP(Tabla20[[#This Row],[cedula]],TMODELO[Numero Documento],TMODELO[Lugar Funciones Codigo])</f>
        <v>01.83.06</v>
      </c>
    </row>
    <row r="1342" spans="1:22">
      <c r="A1342" s="38" t="s">
        <v>3051</v>
      </c>
      <c r="B1342" s="38" t="s">
        <v>4793</v>
      </c>
      <c r="C1342" s="38" t="s">
        <v>3088</v>
      </c>
      <c r="D1342" s="38" t="str">
        <f>Tabla20[[#This Row],[cedula]]&amp;Tabla20[[#This Row],[ctapresup]]</f>
        <v>402122377502.1.1.2.08</v>
      </c>
      <c r="E1342" s="38" t="s">
        <v>2079</v>
      </c>
      <c r="F1342" s="38" t="str">
        <f>_xlfn.XLOOKUP(Tabla20[[#This Row],[cedula]],TMODELO[Numero Documento],TMODELO[Empleado])</f>
        <v>ELETICIA MARIA REYNOSO GUILLEN</v>
      </c>
      <c r="G1342" s="38" t="str">
        <f>_xlfn.XLOOKUP(Tabla20[[#This Row],[cedula]],TMODELO[Numero Documento],TMODELO[Cargo])</f>
        <v>AUXILIAR ADMINISTRATIVO (A)</v>
      </c>
      <c r="H1342" s="38" t="str">
        <f>_xlfn.XLOOKUP(Tabla20[[#This Row],[cedula]],TMODELO[Numero Documento],TMODELO[Lugar Funciones])</f>
        <v>VICEMINISTERIO PARA LA DESCENTRALIZACION Y COORDINACION TERRITORIAL</v>
      </c>
      <c r="I1342" s="45" t="str">
        <f>_xlfn.XLOOKUP(Tabla20[[#This Row],[cedula]],TCARRERA[CEDULA],TCARRERA[CATEGORIA DEL SERVIDOR],"")</f>
        <v/>
      </c>
      <c r="J1342" s="45" t="str">
        <f>Tabla20[[#This Row],[TIPO]]</f>
        <v>TEMPORALES</v>
      </c>
      <c r="K134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42" s="24" t="str">
        <f>IF(Tabla20[[#This Row],[CARRERA]]="CARRERA ADMINISTRATIVA",Tabla20[[#This Row],[CARRERA]],Tabla20[[#This Row],[STATUS]])</f>
        <v>TEMPORALES</v>
      </c>
      <c r="M1342" s="35">
        <f>IF(Tabla20[[#This Row],[TIPO]]="Temporales",_xlfn.XLOOKUP(Tabla20[[#This Row],[NOMBRE Y APELLIDO]],TFECHAS[NOMBRE Y APELLIDO],TFECHAS[DESDE]),"")</f>
        <v>44774</v>
      </c>
      <c r="N1342" s="35">
        <f>IF(Tabla20[[#This Row],[TIPO]]="Temporales",_xlfn.XLOOKUP(Tabla20[[#This Row],[NOMBRE Y APELLIDO]],TFECHAS[NOMBRE Y APELLIDO],TFECHAS[HASTA]),"")</f>
        <v>44958</v>
      </c>
      <c r="O1342" s="39">
        <f>_xlfn.XLOOKUP(Tabla20[[#This Row],[COD]],TMES[COD],TMES[sbruto])</f>
        <v>20000</v>
      </c>
      <c r="P1342" s="44">
        <f>_xlfn.XLOOKUP(Tabla20[[#This Row],[COD]],TMES[COD],TMES[ISR])</f>
        <v>0</v>
      </c>
      <c r="Q1342" s="41">
        <f>_xlfn.XLOOKUP(Tabla20[[#This Row],[COD]],TMES[COD],TMES[SFS])</f>
        <v>608</v>
      </c>
      <c r="R1342" s="41">
        <f>_xlfn.XLOOKUP(Tabla20[[#This Row],[COD]],TMES[COD],TMES[AFP])</f>
        <v>574</v>
      </c>
      <c r="S1342" s="40">
        <f>Tabla20[[#This Row],[sbruto]]-SUM(Tabla20[[#This Row],[ISR]:[AFP]])-Tabla20[[#This Row],[sneto]]</f>
        <v>25</v>
      </c>
      <c r="T1342" s="41">
        <f>_xlfn.XLOOKUP(Tabla20[[#This Row],[COD]],TMES[COD],TMES[sneto])</f>
        <v>18793</v>
      </c>
      <c r="U1342" s="28" t="str">
        <f>_xlfn.XLOOKUP(Tabla20[[#This Row],[cedula]],Tabla11[Numero Documento],Tabla11[GEN])</f>
        <v>F</v>
      </c>
      <c r="V1342" s="29" t="str">
        <f>_xlfn.XLOOKUP(Tabla20[[#This Row],[cedula]],TMODELO[Numero Documento],TMODELO[Lugar Funciones Codigo])</f>
        <v>01.83.06</v>
      </c>
    </row>
    <row r="1343" spans="1:22">
      <c r="A1343" s="38" t="s">
        <v>3051</v>
      </c>
      <c r="B1343" s="38" t="s">
        <v>4793</v>
      </c>
      <c r="C1343" s="38" t="s">
        <v>3088</v>
      </c>
      <c r="D1343" s="38" t="str">
        <f>Tabla20[[#This Row],[cedula]]&amp;Tabla20[[#This Row],[ctapresup]]</f>
        <v>003006877202.1.1.2.08</v>
      </c>
      <c r="E1343" s="38" t="s">
        <v>2879</v>
      </c>
      <c r="F1343" s="38" t="str">
        <f>_xlfn.XLOOKUP(Tabla20[[#This Row],[cedula]],TMODELO[Numero Documento],TMODELO[Empleado])</f>
        <v>SILFIDES MIGUELINA LANDESTOY TEJEDA</v>
      </c>
      <c r="G1343" s="38" t="str">
        <f>_xlfn.XLOOKUP(Tabla20[[#This Row],[cedula]],TMODELO[Numero Documento],TMODELO[Cargo])</f>
        <v>ENCARGADO (A)</v>
      </c>
      <c r="H1343" s="38" t="str">
        <f>_xlfn.XLOOKUP(Tabla20[[#This Row],[cedula]],TMODELO[Numero Documento],TMODELO[Lugar Funciones])</f>
        <v>DEPARTAMENTO DE VINCULACION INTERINSTITUCIONAL</v>
      </c>
      <c r="I1343" s="45" t="str">
        <f>_xlfn.XLOOKUP(Tabla20[[#This Row],[cedula]],TCARRERA[CEDULA],TCARRERA[CATEGORIA DEL SERVIDOR],"")</f>
        <v/>
      </c>
      <c r="J1343" s="45" t="str">
        <f>Tabla20[[#This Row],[TIPO]]</f>
        <v>TEMPORALES</v>
      </c>
      <c r="K134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43" s="24" t="str">
        <f>IF(Tabla20[[#This Row],[CARRERA]]="CARRERA ADMINISTRATIVA",Tabla20[[#This Row],[CARRERA]],Tabla20[[#This Row],[STATUS]])</f>
        <v>TEMPORALES</v>
      </c>
      <c r="M1343" s="35">
        <f>IF(Tabla20[[#This Row],[TIPO]]="Temporales",_xlfn.XLOOKUP(Tabla20[[#This Row],[NOMBRE Y APELLIDO]],TFECHAS[NOMBRE Y APELLIDO],TFECHAS[DESDE]),"")</f>
        <v>44835</v>
      </c>
      <c r="N1343" s="35">
        <f>IF(Tabla20[[#This Row],[TIPO]]="Temporales",_xlfn.XLOOKUP(Tabla20[[#This Row],[NOMBRE Y APELLIDO]],TFECHAS[NOMBRE Y APELLIDO],TFECHAS[HASTA]),"")</f>
        <v>45017</v>
      </c>
      <c r="O1343" s="39">
        <f>_xlfn.XLOOKUP(Tabla20[[#This Row],[COD]],TMES[COD],TMES[sbruto])</f>
        <v>120000</v>
      </c>
      <c r="P1343" s="41">
        <f>_xlfn.XLOOKUP(Tabla20[[#This Row],[COD]],TMES[COD],TMES[ISR])</f>
        <v>16431.759999999998</v>
      </c>
      <c r="Q1343" s="41">
        <f>_xlfn.XLOOKUP(Tabla20[[#This Row],[COD]],TMES[COD],TMES[SFS])</f>
        <v>3648</v>
      </c>
      <c r="R1343" s="41">
        <f>_xlfn.XLOOKUP(Tabla20[[#This Row],[COD]],TMES[COD],TMES[AFP])</f>
        <v>3444</v>
      </c>
      <c r="S1343" s="40">
        <f>Tabla20[[#This Row],[sbruto]]-SUM(Tabla20[[#This Row],[ISR]:[AFP]])-Tabla20[[#This Row],[sneto]]</f>
        <v>1537.4500000000116</v>
      </c>
      <c r="T1343" s="41">
        <f>_xlfn.XLOOKUP(Tabla20[[#This Row],[COD]],TMES[COD],TMES[sneto])</f>
        <v>94938.79</v>
      </c>
      <c r="U1343" s="28" t="str">
        <f>_xlfn.XLOOKUP(Tabla20[[#This Row],[cedula]],Tabla11[Numero Documento],Tabla11[GEN])</f>
        <v>F</v>
      </c>
      <c r="V1343" s="29" t="str">
        <f>_xlfn.XLOOKUP(Tabla20[[#This Row],[cedula]],TMODELO[Numero Documento],TMODELO[Lugar Funciones Codigo])</f>
        <v>01.83.06.00.00.01</v>
      </c>
    </row>
    <row r="1344" spans="1:22">
      <c r="A1344" s="38" t="s">
        <v>3051</v>
      </c>
      <c r="B1344" s="38" t="s">
        <v>4793</v>
      </c>
      <c r="C1344" s="38" t="s">
        <v>3088</v>
      </c>
      <c r="D1344" s="38" t="str">
        <f>Tabla20[[#This Row],[cedula]]&amp;Tabla20[[#This Row],[ctapresup]]</f>
        <v>001126770832.1.1.2.08</v>
      </c>
      <c r="E1344" s="38" t="s">
        <v>2843</v>
      </c>
      <c r="F1344" s="38" t="str">
        <f>_xlfn.XLOOKUP(Tabla20[[#This Row],[cedula]],TMODELO[Numero Documento],TMODELO[Empleado])</f>
        <v>MARIELLE DENISE DE LUNA GUZMAN</v>
      </c>
      <c r="G1344" s="38" t="str">
        <f>_xlfn.XLOOKUP(Tabla20[[#This Row],[cedula]],TMODELO[Numero Documento],TMODELO[Cargo])</f>
        <v>COORDINADOR (A)</v>
      </c>
      <c r="H1344" s="38" t="str">
        <f>_xlfn.XLOOKUP(Tabla20[[#This Row],[cedula]],TMODELO[Numero Documento],TMODELO[Lugar Funciones])</f>
        <v>DEPARTAMENTO DE VINCULACION INTERINSTITUCIONAL</v>
      </c>
      <c r="I1344" s="45" t="str">
        <f>_xlfn.XLOOKUP(Tabla20[[#This Row],[cedula]],TCARRERA[CEDULA],TCARRERA[CATEGORIA DEL SERVIDOR],"")</f>
        <v/>
      </c>
      <c r="J1344" s="45" t="str">
        <f>Tabla20[[#This Row],[TIPO]]</f>
        <v>TEMPORALES</v>
      </c>
      <c r="K134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44" s="24" t="str">
        <f>IF(Tabla20[[#This Row],[CARRERA]]="CARRERA ADMINISTRATIVA",Tabla20[[#This Row],[CARRERA]],Tabla20[[#This Row],[STATUS]])</f>
        <v>TEMPORALES</v>
      </c>
      <c r="M1344" s="35">
        <f>IF(Tabla20[[#This Row],[TIPO]]="Temporales",_xlfn.XLOOKUP(Tabla20[[#This Row],[NOMBRE Y APELLIDO]],TFECHAS[NOMBRE Y APELLIDO],TFECHAS[DESDE]),"")</f>
        <v>44866</v>
      </c>
      <c r="N1344" s="35">
        <f>IF(Tabla20[[#This Row],[TIPO]]="Temporales",_xlfn.XLOOKUP(Tabla20[[#This Row],[NOMBRE Y APELLIDO]],TFECHAS[NOMBRE Y APELLIDO],TFECHAS[HASTA]),"")</f>
        <v>45047</v>
      </c>
      <c r="O1344" s="39">
        <f>_xlfn.XLOOKUP(Tabla20[[#This Row],[COD]],TMES[COD],TMES[sbruto])</f>
        <v>75000</v>
      </c>
      <c r="P1344" s="44">
        <f>_xlfn.XLOOKUP(Tabla20[[#This Row],[COD]],TMES[COD],TMES[ISR])</f>
        <v>6006.89</v>
      </c>
      <c r="Q1344" s="44">
        <f>_xlfn.XLOOKUP(Tabla20[[#This Row],[COD]],TMES[COD],TMES[SFS])</f>
        <v>2280</v>
      </c>
      <c r="R1344" s="44">
        <f>_xlfn.XLOOKUP(Tabla20[[#This Row],[COD]],TMES[COD],TMES[AFP])</f>
        <v>2152.5</v>
      </c>
      <c r="S1344" s="40">
        <f>Tabla20[[#This Row],[sbruto]]-SUM(Tabla20[[#This Row],[ISR]:[AFP]])-Tabla20[[#This Row],[sneto]]</f>
        <v>1537.4499999999971</v>
      </c>
      <c r="T1344" s="44">
        <f>_xlfn.XLOOKUP(Tabla20[[#This Row],[COD]],TMES[COD],TMES[sneto])</f>
        <v>63023.16</v>
      </c>
      <c r="U1344" s="28" t="str">
        <f>_xlfn.XLOOKUP(Tabla20[[#This Row],[cedula]],Tabla11[Numero Documento],Tabla11[GEN])</f>
        <v>F</v>
      </c>
      <c r="V1344" s="29" t="str">
        <f>_xlfn.XLOOKUP(Tabla20[[#This Row],[cedula]],TMODELO[Numero Documento],TMODELO[Lugar Funciones Codigo])</f>
        <v>01.83.06.00.00.01</v>
      </c>
    </row>
    <row r="1345" spans="1:22" hidden="1">
      <c r="A1345" s="38" t="s">
        <v>3052</v>
      </c>
      <c r="B1345" s="38" t="s">
        <v>11</v>
      </c>
      <c r="C1345" s="38" t="s">
        <v>3088</v>
      </c>
      <c r="D1345" s="38" t="str">
        <f>Tabla20[[#This Row],[cedula]]&amp;Tabla20[[#This Row],[ctapresup]]</f>
        <v>001172292112.1.1.1.01</v>
      </c>
      <c r="E1345" s="38" t="s">
        <v>2118</v>
      </c>
      <c r="F1345" s="38" t="str">
        <f>_xlfn.XLOOKUP(Tabla20[[#This Row],[cedula]],TMODELO[Numero Documento],TMODELO[Empleado])</f>
        <v>HENYA BRAYDA TEJEDA MONTAS</v>
      </c>
      <c r="G1345" s="38" t="str">
        <f>_xlfn.XLOOKUP(Tabla20[[#This Row],[cedula]],TMODELO[Numero Documento],TMODELO[Cargo])</f>
        <v>DIRECTOR (A)</v>
      </c>
      <c r="H1345" s="38" t="str">
        <f>_xlfn.XLOOKUP(Tabla20[[#This Row],[cedula]],TMODELO[Numero Documento],TMODELO[Lugar Funciones])</f>
        <v>DIRECCION REGIONAL CULTURAL</v>
      </c>
      <c r="I1345" s="45" t="str">
        <f>_xlfn.XLOOKUP(Tabla20[[#This Row],[cedula]],TCARRERA[CEDULA],TCARRERA[CATEGORIA DEL SERVIDOR],"")</f>
        <v/>
      </c>
      <c r="J1345" s="45" t="str">
        <f>Tabla20[[#This Row],[TIPO]]</f>
        <v>FIJO</v>
      </c>
      <c r="K134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45" s="24" t="str">
        <f>IF(Tabla20[[#This Row],[CARRERA]]="CARRERA ADMINISTRATIVA",Tabla20[[#This Row],[CARRERA]],Tabla20[[#This Row],[STATUS]])</f>
        <v>FIJO</v>
      </c>
      <c r="M1345" s="35" t="str">
        <f>IF(Tabla20[[#This Row],[TIPO]]="Temporales",_xlfn.XLOOKUP(Tabla20[[#This Row],[NOMBRE Y APELLIDO]],TFECHAS[NOMBRE Y APELLIDO],TFECHAS[DESDE]),"")</f>
        <v/>
      </c>
      <c r="N1345" s="35" t="str">
        <f>IF(Tabla20[[#This Row],[TIPO]]="Temporales",_xlfn.XLOOKUP(Tabla20[[#This Row],[NOMBRE Y APELLIDO]],TFECHAS[NOMBRE Y APELLIDO],TFECHAS[HASTA]),"")</f>
        <v/>
      </c>
      <c r="O1345" s="39">
        <f>_xlfn.XLOOKUP(Tabla20[[#This Row],[COD]],TMES[COD],TMES[sbruto])</f>
        <v>145000</v>
      </c>
      <c r="P1345" s="44">
        <f>_xlfn.XLOOKUP(Tabla20[[#This Row],[COD]],TMES[COD],TMES[ISR])</f>
        <v>21934.27</v>
      </c>
      <c r="Q1345" s="41">
        <f>_xlfn.XLOOKUP(Tabla20[[#This Row],[COD]],TMES[COD],TMES[SFS])</f>
        <v>4408</v>
      </c>
      <c r="R1345" s="41">
        <f>_xlfn.XLOOKUP(Tabla20[[#This Row],[COD]],TMES[COD],TMES[AFP])</f>
        <v>4161.5</v>
      </c>
      <c r="S1345" s="40">
        <f>Tabla20[[#This Row],[sbruto]]-SUM(Tabla20[[#This Row],[ISR]:[AFP]])-Tabla20[[#This Row],[sneto]]</f>
        <v>3049.8999999999942</v>
      </c>
      <c r="T1345" s="41">
        <f>_xlfn.XLOOKUP(Tabla20[[#This Row],[COD]],TMES[COD],TMES[sneto])</f>
        <v>111446.33</v>
      </c>
      <c r="U1345" s="28" t="str">
        <f>_xlfn.XLOOKUP(Tabla20[[#This Row],[cedula]],Tabla11[Numero Documento],Tabla11[GEN])</f>
        <v>F</v>
      </c>
      <c r="V1345" s="29" t="str">
        <f>_xlfn.XLOOKUP(Tabla20[[#This Row],[cedula]],TMODELO[Numero Documento],TMODELO[Lugar Funciones Codigo])</f>
        <v>01.83.06.00.02</v>
      </c>
    </row>
    <row r="1346" spans="1:22" hidden="1">
      <c r="A1346" s="38" t="s">
        <v>3052</v>
      </c>
      <c r="B1346" s="38" t="s">
        <v>11</v>
      </c>
      <c r="C1346" s="38" t="s">
        <v>3088</v>
      </c>
      <c r="D1346" s="38" t="str">
        <f>Tabla20[[#This Row],[cedula]]&amp;Tabla20[[#This Row],[ctapresup]]</f>
        <v>001009267402.1.1.1.01</v>
      </c>
      <c r="E1346" s="38" t="s">
        <v>1375</v>
      </c>
      <c r="F1346" s="38" t="str">
        <f>_xlfn.XLOOKUP(Tabla20[[#This Row],[cedula]],TMODELO[Numero Documento],TMODELO[Empleado])</f>
        <v>ROSA JULIA RODRIGUEZ GERMAN</v>
      </c>
      <c r="G1346" s="38" t="str">
        <f>_xlfn.XLOOKUP(Tabla20[[#This Row],[cedula]],TMODELO[Numero Documento],TMODELO[Cargo])</f>
        <v>COORD. DE RELACIONES LABORALES</v>
      </c>
      <c r="H1346" s="38" t="str">
        <f>_xlfn.XLOOKUP(Tabla20[[#This Row],[cedula]],TMODELO[Numero Documento],TMODELO[Lugar Funciones])</f>
        <v>DIRECCION REGIONAL CULTURAL</v>
      </c>
      <c r="I1346" s="45" t="str">
        <f>_xlfn.XLOOKUP(Tabla20[[#This Row],[cedula]],TCARRERA[CEDULA],TCARRERA[CATEGORIA DEL SERVIDOR],"")</f>
        <v>CARRERA ADMINISTRATIVA</v>
      </c>
      <c r="J1346" s="45" t="str">
        <f>Tabla20[[#This Row],[TIPO]]</f>
        <v>FIJO</v>
      </c>
      <c r="K1346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46" s="24" t="str">
        <f>IF(Tabla20[[#This Row],[CARRERA]]="CARRERA ADMINISTRATIVA",Tabla20[[#This Row],[CARRERA]],Tabla20[[#This Row],[STATUS]])</f>
        <v>CARRERA ADMINISTRATIVA</v>
      </c>
      <c r="M1346" s="35" t="str">
        <f>IF(Tabla20[[#This Row],[TIPO]]="Temporales",_xlfn.XLOOKUP(Tabla20[[#This Row],[NOMBRE Y APELLIDO]],TFECHAS[NOMBRE Y APELLIDO],TFECHAS[DESDE]),"")</f>
        <v/>
      </c>
      <c r="N1346" s="35" t="str">
        <f>IF(Tabla20[[#This Row],[TIPO]]="Temporales",_xlfn.XLOOKUP(Tabla20[[#This Row],[NOMBRE Y APELLIDO]],TFECHAS[NOMBRE Y APELLIDO],TFECHAS[HASTA]),"")</f>
        <v/>
      </c>
      <c r="O1346" s="39">
        <f>_xlfn.XLOOKUP(Tabla20[[#This Row],[COD]],TMES[COD],TMES[sbruto])</f>
        <v>40000</v>
      </c>
      <c r="P1346" s="44">
        <f>_xlfn.XLOOKUP(Tabla20[[#This Row],[COD]],TMES[COD],TMES[ISR])</f>
        <v>442.65</v>
      </c>
      <c r="Q1346" s="44">
        <f>_xlfn.XLOOKUP(Tabla20[[#This Row],[COD]],TMES[COD],TMES[SFS])</f>
        <v>1216</v>
      </c>
      <c r="R1346" s="44">
        <f>_xlfn.XLOOKUP(Tabla20[[#This Row],[COD]],TMES[COD],TMES[AFP])</f>
        <v>1148</v>
      </c>
      <c r="S1346" s="40">
        <f>Tabla20[[#This Row],[sbruto]]-SUM(Tabla20[[#This Row],[ISR]:[AFP]])-Tabla20[[#This Row],[sneto]]</f>
        <v>725</v>
      </c>
      <c r="T1346" s="44">
        <f>_xlfn.XLOOKUP(Tabla20[[#This Row],[COD]],TMES[COD],TMES[sneto])</f>
        <v>36468.35</v>
      </c>
      <c r="U1346" s="28" t="str">
        <f>_xlfn.XLOOKUP(Tabla20[[#This Row],[cedula]],Tabla11[Numero Documento],Tabla11[GEN])</f>
        <v>F</v>
      </c>
      <c r="V1346" s="29" t="str">
        <f>_xlfn.XLOOKUP(Tabla20[[#This Row],[cedula]],TMODELO[Numero Documento],TMODELO[Lugar Funciones Codigo])</f>
        <v>01.83.06.00.02</v>
      </c>
    </row>
    <row r="1347" spans="1:22" hidden="1">
      <c r="A1347" s="38" t="s">
        <v>3052</v>
      </c>
      <c r="B1347" s="38" t="s">
        <v>11</v>
      </c>
      <c r="C1347" s="38" t="s">
        <v>3088</v>
      </c>
      <c r="D1347" s="38" t="str">
        <f>Tabla20[[#This Row],[cedula]]&amp;Tabla20[[#This Row],[ctapresup]]</f>
        <v>017000738672.1.1.1.01</v>
      </c>
      <c r="E1347" s="38" t="s">
        <v>1311</v>
      </c>
      <c r="F1347" s="38" t="str">
        <f>_xlfn.XLOOKUP(Tabla20[[#This Row],[cedula]],TMODELO[Numero Documento],TMODELO[Empleado])</f>
        <v>ANGEL MARIA TAVERAS CABRAL</v>
      </c>
      <c r="G1347" s="38" t="str">
        <f>_xlfn.XLOOKUP(Tabla20[[#This Row],[cedula]],TMODELO[Numero Documento],TMODELO[Cargo])</f>
        <v>FACILITADOR</v>
      </c>
      <c r="H1347" s="38" t="str">
        <f>_xlfn.XLOOKUP(Tabla20[[#This Row],[cedula]],TMODELO[Numero Documento],TMODELO[Lugar Funciones])</f>
        <v>DIRECCION REGIONAL CULTURAL</v>
      </c>
      <c r="I1347" s="45" t="str">
        <f>_xlfn.XLOOKUP(Tabla20[[#This Row],[cedula]],TCARRERA[CEDULA],TCARRERA[CATEGORIA DEL SERVIDOR],"")</f>
        <v>CARRERA ADMINISTRATIVA</v>
      </c>
      <c r="J1347" s="45" t="str">
        <f>Tabla20[[#This Row],[TIPO]]</f>
        <v>FIJO</v>
      </c>
      <c r="K1347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47" s="24" t="str">
        <f>IF(Tabla20[[#This Row],[CARRERA]]="CARRERA ADMINISTRATIVA",Tabla20[[#This Row],[CARRERA]],Tabla20[[#This Row],[STATUS]])</f>
        <v>CARRERA ADMINISTRATIVA</v>
      </c>
      <c r="M1347" s="35" t="str">
        <f>IF(Tabla20[[#This Row],[TIPO]]="Temporales",_xlfn.XLOOKUP(Tabla20[[#This Row],[NOMBRE Y APELLIDO]],TFECHAS[NOMBRE Y APELLIDO],TFECHAS[DESDE]),"")</f>
        <v/>
      </c>
      <c r="N1347" s="35" t="str">
        <f>IF(Tabla20[[#This Row],[TIPO]]="Temporales",_xlfn.XLOOKUP(Tabla20[[#This Row],[NOMBRE Y APELLIDO]],TFECHAS[NOMBRE Y APELLIDO],TFECHAS[HASTA]),"")</f>
        <v/>
      </c>
      <c r="O1347" s="39">
        <f>_xlfn.XLOOKUP(Tabla20[[#This Row],[COD]],TMES[COD],TMES[sbruto])</f>
        <v>35000</v>
      </c>
      <c r="P1347" s="44">
        <f>_xlfn.XLOOKUP(Tabla20[[#This Row],[COD]],TMES[COD],TMES[ISR])</f>
        <v>0</v>
      </c>
      <c r="Q1347" s="41">
        <f>_xlfn.XLOOKUP(Tabla20[[#This Row],[COD]],TMES[COD],TMES[SFS])</f>
        <v>1064</v>
      </c>
      <c r="R1347" s="41">
        <f>_xlfn.XLOOKUP(Tabla20[[#This Row],[COD]],TMES[COD],TMES[AFP])</f>
        <v>1004.5</v>
      </c>
      <c r="S1347" s="40">
        <f>Tabla20[[#This Row],[sbruto]]-SUM(Tabla20[[#This Row],[ISR]:[AFP]])-Tabla20[[#This Row],[sneto]]</f>
        <v>1471</v>
      </c>
      <c r="T1347" s="41">
        <f>_xlfn.XLOOKUP(Tabla20[[#This Row],[COD]],TMES[COD],TMES[sneto])</f>
        <v>31460.5</v>
      </c>
      <c r="U1347" s="28" t="str">
        <f>_xlfn.XLOOKUP(Tabla20[[#This Row],[cedula]],Tabla11[Numero Documento],Tabla11[GEN])</f>
        <v>M</v>
      </c>
      <c r="V1347" s="29" t="str">
        <f>_xlfn.XLOOKUP(Tabla20[[#This Row],[cedula]],TMODELO[Numero Documento],TMODELO[Lugar Funciones Codigo])</f>
        <v>01.83.06.00.02</v>
      </c>
    </row>
    <row r="1348" spans="1:22" hidden="1">
      <c r="A1348" s="38" t="s">
        <v>3052</v>
      </c>
      <c r="B1348" s="38" t="s">
        <v>11</v>
      </c>
      <c r="C1348" s="38" t="s">
        <v>3088</v>
      </c>
      <c r="D1348" s="38" t="str">
        <f>Tabla20[[#This Row],[cedula]]&amp;Tabla20[[#This Row],[ctapresup]]</f>
        <v>001170216832.1.1.1.01</v>
      </c>
      <c r="E1348" s="38" t="s">
        <v>1361</v>
      </c>
      <c r="F1348" s="38" t="str">
        <f>_xlfn.XLOOKUP(Tabla20[[#This Row],[cedula]],TMODELO[Numero Documento],TMODELO[Empleado])</f>
        <v>MELISSA JAEL MONTILLA GARCIA</v>
      </c>
      <c r="G1348" s="38" t="str">
        <f>_xlfn.XLOOKUP(Tabla20[[#This Row],[cedula]],TMODELO[Numero Documento],TMODELO[Cargo])</f>
        <v>AUXILIAR DE CONTABILIDAD I</v>
      </c>
      <c r="H1348" s="38" t="str">
        <f>_xlfn.XLOOKUP(Tabla20[[#This Row],[cedula]],TMODELO[Numero Documento],TMODELO[Lugar Funciones])</f>
        <v>DIRECCION REGIONAL CULTURAL</v>
      </c>
      <c r="I1348" s="45" t="str">
        <f>_xlfn.XLOOKUP(Tabla20[[#This Row],[cedula]],TCARRERA[CEDULA],TCARRERA[CATEGORIA DEL SERVIDOR],"")</f>
        <v>CARRERA ADMINISTRATIVA</v>
      </c>
      <c r="J1348" s="45" t="str">
        <f>Tabla20[[#This Row],[TIPO]]</f>
        <v>FIJO</v>
      </c>
      <c r="K1348" s="45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48" s="24" t="str">
        <f>IF(Tabla20[[#This Row],[CARRERA]]="CARRERA ADMINISTRATIVA",Tabla20[[#This Row],[CARRERA]],Tabla20[[#This Row],[STATUS]])</f>
        <v>CARRERA ADMINISTRATIVA</v>
      </c>
      <c r="M1348" s="35" t="str">
        <f>IF(Tabla20[[#This Row],[TIPO]]="Temporales",_xlfn.XLOOKUP(Tabla20[[#This Row],[NOMBRE Y APELLIDO]],TFECHAS[NOMBRE Y APELLIDO],TFECHAS[DESDE]),"")</f>
        <v/>
      </c>
      <c r="N1348" s="35" t="str">
        <f>IF(Tabla20[[#This Row],[TIPO]]="Temporales",_xlfn.XLOOKUP(Tabla20[[#This Row],[NOMBRE Y APELLIDO]],TFECHAS[NOMBRE Y APELLIDO],TFECHAS[HASTA]),"")</f>
        <v/>
      </c>
      <c r="O1348" s="39">
        <f>_xlfn.XLOOKUP(Tabla20[[#This Row],[COD]],TMES[COD],TMES[sbruto])</f>
        <v>35000</v>
      </c>
      <c r="P1348" s="44">
        <f>_xlfn.XLOOKUP(Tabla20[[#This Row],[COD]],TMES[COD],TMES[ISR])</f>
        <v>0</v>
      </c>
      <c r="Q1348" s="41">
        <f>_xlfn.XLOOKUP(Tabla20[[#This Row],[COD]],TMES[COD],TMES[SFS])</f>
        <v>1064</v>
      </c>
      <c r="R1348" s="41">
        <f>_xlfn.XLOOKUP(Tabla20[[#This Row],[COD]],TMES[COD],TMES[AFP])</f>
        <v>1004.5</v>
      </c>
      <c r="S1348" s="40">
        <f>Tabla20[[#This Row],[sbruto]]-SUM(Tabla20[[#This Row],[ISR]:[AFP]])-Tabla20[[#This Row],[sneto]]</f>
        <v>16567</v>
      </c>
      <c r="T1348" s="41">
        <f>_xlfn.XLOOKUP(Tabla20[[#This Row],[COD]],TMES[COD],TMES[sneto])</f>
        <v>16364.5</v>
      </c>
      <c r="U1348" s="28" t="str">
        <f>_xlfn.XLOOKUP(Tabla20[[#This Row],[cedula]],Tabla11[Numero Documento],Tabla11[GEN])</f>
        <v>F</v>
      </c>
      <c r="V1348" s="29" t="str">
        <f>_xlfn.XLOOKUP(Tabla20[[#This Row],[cedula]],TMODELO[Numero Documento],TMODELO[Lugar Funciones Codigo])</f>
        <v>01.83.06.00.02</v>
      </c>
    </row>
    <row r="1349" spans="1:22" hidden="1">
      <c r="A1349" s="38" t="s">
        <v>3052</v>
      </c>
      <c r="B1349" s="38" t="s">
        <v>11</v>
      </c>
      <c r="C1349" s="38" t="s">
        <v>3088</v>
      </c>
      <c r="D1349" s="38" t="str">
        <f>Tabla20[[#This Row],[cedula]]&amp;Tabla20[[#This Row],[ctapresup]]</f>
        <v>023014096252.1.1.1.01</v>
      </c>
      <c r="E1349" s="38" t="s">
        <v>2072</v>
      </c>
      <c r="F1349" s="38" t="str">
        <f>_xlfn.XLOOKUP(Tabla20[[#This Row],[cedula]],TMODELO[Numero Documento],TMODELO[Empleado])</f>
        <v>DOLQUIN VILORIO LIZARDO</v>
      </c>
      <c r="G1349" s="38" t="str">
        <f>_xlfn.XLOOKUP(Tabla20[[#This Row],[cedula]],TMODELO[Numero Documento],TMODELO[Cargo])</f>
        <v>AUXILIAR ADMINISTRATIVO (A)</v>
      </c>
      <c r="H1349" s="38" t="str">
        <f>_xlfn.XLOOKUP(Tabla20[[#This Row],[cedula]],TMODELO[Numero Documento],TMODELO[Lugar Funciones])</f>
        <v>DIRECCION REGIONAL CULTURAL</v>
      </c>
      <c r="I1349" s="45" t="str">
        <f>_xlfn.XLOOKUP(Tabla20[[#This Row],[cedula]],TCARRERA[CEDULA],TCARRERA[CATEGORIA DEL SERVIDOR],"")</f>
        <v/>
      </c>
      <c r="J1349" s="45" t="str">
        <f>Tabla20[[#This Row],[TIPO]]</f>
        <v>FIJO</v>
      </c>
      <c r="K134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49" s="24" t="str">
        <f>IF(Tabla20[[#This Row],[CARRERA]]="CARRERA ADMINISTRATIVA",Tabla20[[#This Row],[CARRERA]],Tabla20[[#This Row],[STATUS]])</f>
        <v>FIJO</v>
      </c>
      <c r="M1349" s="35" t="str">
        <f>IF(Tabla20[[#This Row],[TIPO]]="Temporales",_xlfn.XLOOKUP(Tabla20[[#This Row],[NOMBRE Y APELLIDO]],TFECHAS[NOMBRE Y APELLIDO],TFECHAS[DESDE]),"")</f>
        <v/>
      </c>
      <c r="N1349" s="35" t="str">
        <f>IF(Tabla20[[#This Row],[TIPO]]="Temporales",_xlfn.XLOOKUP(Tabla20[[#This Row],[NOMBRE Y APELLIDO]],TFECHAS[NOMBRE Y APELLIDO],TFECHAS[HASTA]),"")</f>
        <v/>
      </c>
      <c r="O1349" s="39">
        <f>_xlfn.XLOOKUP(Tabla20[[#This Row],[COD]],TMES[COD],TMES[sbruto])</f>
        <v>31500</v>
      </c>
      <c r="P1349" s="41">
        <f>_xlfn.XLOOKUP(Tabla20[[#This Row],[COD]],TMES[COD],TMES[ISR])</f>
        <v>0</v>
      </c>
      <c r="Q1349" s="41">
        <f>_xlfn.XLOOKUP(Tabla20[[#This Row],[COD]],TMES[COD],TMES[SFS])</f>
        <v>957.6</v>
      </c>
      <c r="R1349" s="41">
        <f>_xlfn.XLOOKUP(Tabla20[[#This Row],[COD]],TMES[COD],TMES[AFP])</f>
        <v>904.05</v>
      </c>
      <c r="S1349" s="40">
        <f>Tabla20[[#This Row],[sbruto]]-SUM(Tabla20[[#This Row],[ISR]:[AFP]])-Tabla20[[#This Row],[sneto]]</f>
        <v>25</v>
      </c>
      <c r="T1349" s="41">
        <f>_xlfn.XLOOKUP(Tabla20[[#This Row],[COD]],TMES[COD],TMES[sneto])</f>
        <v>29613.35</v>
      </c>
      <c r="U1349" s="28" t="str">
        <f>_xlfn.XLOOKUP(Tabla20[[#This Row],[cedula]],Tabla11[Numero Documento],Tabla11[GEN])</f>
        <v>F</v>
      </c>
      <c r="V1349" s="29" t="str">
        <f>_xlfn.XLOOKUP(Tabla20[[#This Row],[cedula]],TMODELO[Numero Documento],TMODELO[Lugar Funciones Codigo])</f>
        <v>01.83.06.00.02</v>
      </c>
    </row>
    <row r="1350" spans="1:22" hidden="1">
      <c r="A1350" s="57" t="s">
        <v>3052</v>
      </c>
      <c r="B1350" s="57" t="s">
        <v>11</v>
      </c>
      <c r="C1350" s="57" t="s">
        <v>3088</v>
      </c>
      <c r="D1350" s="57" t="str">
        <f>Tabla20[[#This Row],[cedula]]&amp;Tabla20[[#This Row],[ctapresup]]</f>
        <v>027002564372.1.1.1.01</v>
      </c>
      <c r="E1350" s="57" t="s">
        <v>2083</v>
      </c>
      <c r="F1350" s="38" t="str">
        <f>_xlfn.XLOOKUP(Tabla20[[#This Row],[cedula]],TMODELO[Numero Documento],TMODELO[Empleado])</f>
        <v>ERNESTO BELEN CUETO</v>
      </c>
      <c r="G1350" s="57" t="str">
        <f>_xlfn.XLOOKUP(Tabla20[[#This Row],[cedula]],TMODELO[Numero Documento],TMODELO[Cargo])</f>
        <v>AUXILIAR DE TRANSPORTACION</v>
      </c>
      <c r="H1350" s="57" t="str">
        <f>_xlfn.XLOOKUP(Tabla20[[#This Row],[cedula]],TMODELO[Numero Documento],TMODELO[Lugar Funciones])</f>
        <v>DIRECCION REGIONAL CULTURAL</v>
      </c>
      <c r="I1350" s="45" t="str">
        <f>_xlfn.XLOOKUP(Tabla20[[#This Row],[cedula]],TCARRERA[CEDULA],TCARRERA[CATEGORIA DEL SERVIDOR],"")</f>
        <v/>
      </c>
      <c r="J1350" s="45" t="str">
        <f>Tabla20[[#This Row],[TIPO]]</f>
        <v>FIJO</v>
      </c>
      <c r="K1350" s="58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50" s="57" t="str">
        <f>IF(Tabla20[[#This Row],[CARRERA]]="CARRERA ADMINISTRATIVA",Tabla20[[#This Row],[CARRERA]],Tabla20[[#This Row],[STATUS]])</f>
        <v>FIJO</v>
      </c>
      <c r="M1350" s="59" t="str">
        <f>IF(Tabla20[[#This Row],[TIPO]]="Temporales",_xlfn.XLOOKUP(Tabla20[[#This Row],[NOMBRE Y APELLIDO]],TFECHAS[NOMBRE Y APELLIDO],TFECHAS[DESDE]),"")</f>
        <v/>
      </c>
      <c r="N1350" s="59" t="str">
        <f>IF(Tabla20[[#This Row],[TIPO]]="Temporales",_xlfn.XLOOKUP(Tabla20[[#This Row],[NOMBRE Y APELLIDO]],TFECHAS[NOMBRE Y APELLIDO],TFECHAS[HASTA]),"")</f>
        <v/>
      </c>
      <c r="O1350" s="60">
        <f>_xlfn.XLOOKUP(Tabla20[[#This Row],[COD]],TMES[COD],TMES[sbruto])</f>
        <v>25000</v>
      </c>
      <c r="P1350" s="63">
        <f>_xlfn.XLOOKUP(Tabla20[[#This Row],[COD]],TMES[COD],TMES[ISR])</f>
        <v>0</v>
      </c>
      <c r="Q1350" s="81">
        <f>_xlfn.XLOOKUP(Tabla20[[#This Row],[COD]],TMES[COD],TMES[SFS])</f>
        <v>760</v>
      </c>
      <c r="R1350" s="81">
        <f>_xlfn.XLOOKUP(Tabla20[[#This Row],[COD]],TMES[COD],TMES[AFP])</f>
        <v>717.5</v>
      </c>
      <c r="S1350" s="40">
        <f>Tabla20[[#This Row],[sbruto]]-SUM(Tabla20[[#This Row],[ISR]:[AFP]])-Tabla20[[#This Row],[sneto]]</f>
        <v>25</v>
      </c>
      <c r="T1350" s="81">
        <f>_xlfn.XLOOKUP(Tabla20[[#This Row],[COD]],TMES[COD],TMES[sneto])</f>
        <v>23497.5</v>
      </c>
      <c r="U1350" s="28" t="str">
        <f>_xlfn.XLOOKUP(Tabla20[[#This Row],[cedula]],Tabla11[Numero Documento],Tabla11[GEN])</f>
        <v>M</v>
      </c>
      <c r="V1350" s="65" t="str">
        <f>_xlfn.XLOOKUP(Tabla20[[#This Row],[cedula]],TMODELO[Numero Documento],TMODELO[Lugar Funciones Codigo])</f>
        <v>01.83.06.00.02</v>
      </c>
    </row>
    <row r="1351" spans="1:22" hidden="1">
      <c r="A1351" s="38" t="s">
        <v>3052</v>
      </c>
      <c r="B1351" s="38" t="s">
        <v>11</v>
      </c>
      <c r="C1351" s="38" t="s">
        <v>3088</v>
      </c>
      <c r="D1351" s="38" t="str">
        <f>Tabla20[[#This Row],[cedula]]&amp;Tabla20[[#This Row],[ctapresup]]</f>
        <v>047005451402.1.1.1.01</v>
      </c>
      <c r="E1351" s="38" t="s">
        <v>2096</v>
      </c>
      <c r="F1351" s="38" t="str">
        <f>_xlfn.XLOOKUP(Tabla20[[#This Row],[cedula]],TMODELO[Numero Documento],TMODELO[Empleado])</f>
        <v>FRANCISCO JOSE HERNANDEZ JHONSON</v>
      </c>
      <c r="G1351" s="38" t="str">
        <f>_xlfn.XLOOKUP(Tabla20[[#This Row],[cedula]],TMODELO[Numero Documento],TMODELO[Cargo])</f>
        <v>COORD.BANDA MUSICA REGION CIBA</v>
      </c>
      <c r="H1351" s="38" t="str">
        <f>_xlfn.XLOOKUP(Tabla20[[#This Row],[cedula]],TMODELO[Numero Documento],TMODELO[Lugar Funciones])</f>
        <v>DIRECCION REGIONAL CULTURAL</v>
      </c>
      <c r="I1351" s="45" t="str">
        <f>_xlfn.XLOOKUP(Tabla20[[#This Row],[cedula]],TCARRERA[CEDULA],TCARRERA[CATEGORIA DEL SERVIDOR],"")</f>
        <v/>
      </c>
      <c r="J1351" s="45" t="str">
        <f>Tabla20[[#This Row],[TIPO]]</f>
        <v>FIJO</v>
      </c>
      <c r="K135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51" s="24" t="str">
        <f>IF(Tabla20[[#This Row],[CARRERA]]="CARRERA ADMINISTRATIVA",Tabla20[[#This Row],[CARRERA]],Tabla20[[#This Row],[STATUS]])</f>
        <v>FIJO</v>
      </c>
      <c r="M1351" s="35" t="str">
        <f>IF(Tabla20[[#This Row],[TIPO]]="Temporales",_xlfn.XLOOKUP(Tabla20[[#This Row],[NOMBRE Y APELLIDO]],TFECHAS[NOMBRE Y APELLIDO],TFECHAS[DESDE]),"")</f>
        <v/>
      </c>
      <c r="N1351" s="35" t="str">
        <f>IF(Tabla20[[#This Row],[TIPO]]="Temporales",_xlfn.XLOOKUP(Tabla20[[#This Row],[NOMBRE Y APELLIDO]],TFECHAS[NOMBRE Y APELLIDO],TFECHAS[HASTA]),"")</f>
        <v/>
      </c>
      <c r="O1351" s="39">
        <f>_xlfn.XLOOKUP(Tabla20[[#This Row],[COD]],TMES[COD],TMES[sbruto])</f>
        <v>19000.55</v>
      </c>
      <c r="P1351" s="44">
        <f>_xlfn.XLOOKUP(Tabla20[[#This Row],[COD]],TMES[COD],TMES[ISR])</f>
        <v>0</v>
      </c>
      <c r="Q1351" s="44">
        <f>_xlfn.XLOOKUP(Tabla20[[#This Row],[COD]],TMES[COD],TMES[SFS])</f>
        <v>577.62</v>
      </c>
      <c r="R1351" s="44">
        <f>_xlfn.XLOOKUP(Tabla20[[#This Row],[COD]],TMES[COD],TMES[AFP])</f>
        <v>545.32000000000005</v>
      </c>
      <c r="S1351" s="40">
        <f>Tabla20[[#This Row],[sbruto]]-SUM(Tabla20[[#This Row],[ISR]:[AFP]])-Tabla20[[#This Row],[sneto]]</f>
        <v>25</v>
      </c>
      <c r="T1351" s="44">
        <f>_xlfn.XLOOKUP(Tabla20[[#This Row],[COD]],TMES[COD],TMES[sneto])</f>
        <v>17852.61</v>
      </c>
      <c r="U1351" s="28" t="str">
        <f>_xlfn.XLOOKUP(Tabla20[[#This Row],[cedula]],Tabla11[Numero Documento],Tabla11[GEN])</f>
        <v>M</v>
      </c>
      <c r="V1351" s="29" t="str">
        <f>_xlfn.XLOOKUP(Tabla20[[#This Row],[cedula]],TMODELO[Numero Documento],TMODELO[Lugar Funciones Codigo])</f>
        <v>01.83.06.00.02</v>
      </c>
    </row>
    <row r="1352" spans="1:22" hidden="1">
      <c r="A1352" s="38" t="s">
        <v>3052</v>
      </c>
      <c r="B1352" s="38" t="s">
        <v>11</v>
      </c>
      <c r="C1352" s="38" t="s">
        <v>3088</v>
      </c>
      <c r="D1352" s="38" t="str">
        <f>Tabla20[[#This Row],[cedula]]&amp;Tabla20[[#This Row],[ctapresup]]</f>
        <v>037000169532.1.1.1.01</v>
      </c>
      <c r="E1352" s="38" t="s">
        <v>2262</v>
      </c>
      <c r="F1352" s="38" t="str">
        <f>_xlfn.XLOOKUP(Tabla20[[#This Row],[cedula]],TMODELO[Numero Documento],TMODELO[Empleado])</f>
        <v>SUSI ELENA VARGAS GONZALEZ</v>
      </c>
      <c r="G1352" s="38" t="str">
        <f>_xlfn.XLOOKUP(Tabla20[[#This Row],[cedula]],TMODELO[Numero Documento],TMODELO[Cargo])</f>
        <v>SECRETARIA</v>
      </c>
      <c r="H1352" s="38" t="str">
        <f>_xlfn.XLOOKUP(Tabla20[[#This Row],[cedula]],TMODELO[Numero Documento],TMODELO[Lugar Funciones])</f>
        <v>DIRECCION REGIONAL CULTURAL</v>
      </c>
      <c r="I1352" s="45" t="str">
        <f>_xlfn.XLOOKUP(Tabla20[[#This Row],[cedula]],TCARRERA[CEDULA],TCARRERA[CATEGORIA DEL SERVIDOR],"")</f>
        <v/>
      </c>
      <c r="J1352" s="45" t="str">
        <f>Tabla20[[#This Row],[TIPO]]</f>
        <v>FIJO</v>
      </c>
      <c r="K135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52" s="24" t="str">
        <f>IF(Tabla20[[#This Row],[CARRERA]]="CARRERA ADMINISTRATIVA",Tabla20[[#This Row],[CARRERA]],Tabla20[[#This Row],[STATUS]])</f>
        <v>ESTATUTO SIMPLIFICADO</v>
      </c>
      <c r="M1352" s="35" t="str">
        <f>IF(Tabla20[[#This Row],[TIPO]]="Temporales",_xlfn.XLOOKUP(Tabla20[[#This Row],[NOMBRE Y APELLIDO]],TFECHAS[NOMBRE Y APELLIDO],TFECHAS[DESDE]),"")</f>
        <v/>
      </c>
      <c r="N1352" s="35" t="str">
        <f>IF(Tabla20[[#This Row],[TIPO]]="Temporales",_xlfn.XLOOKUP(Tabla20[[#This Row],[NOMBRE Y APELLIDO]],TFECHAS[NOMBRE Y APELLIDO],TFECHAS[HASTA]),"")</f>
        <v/>
      </c>
      <c r="O1352" s="39">
        <f>_xlfn.XLOOKUP(Tabla20[[#This Row],[COD]],TMES[COD],TMES[sbruto])</f>
        <v>16992.62</v>
      </c>
      <c r="P1352" s="44">
        <f>_xlfn.XLOOKUP(Tabla20[[#This Row],[COD]],TMES[COD],TMES[ISR])</f>
        <v>0</v>
      </c>
      <c r="Q1352" s="44">
        <f>_xlfn.XLOOKUP(Tabla20[[#This Row],[COD]],TMES[COD],TMES[SFS])</f>
        <v>516.58000000000004</v>
      </c>
      <c r="R1352" s="44">
        <f>_xlfn.XLOOKUP(Tabla20[[#This Row],[COD]],TMES[COD],TMES[AFP])</f>
        <v>487.69</v>
      </c>
      <c r="S1352" s="40">
        <f>Tabla20[[#This Row],[sbruto]]-SUM(Tabla20[[#This Row],[ISR]:[AFP]])-Tabla20[[#This Row],[sneto]]</f>
        <v>324.99999999999818</v>
      </c>
      <c r="T1352" s="44">
        <f>_xlfn.XLOOKUP(Tabla20[[#This Row],[COD]],TMES[COD],TMES[sneto])</f>
        <v>15663.35</v>
      </c>
      <c r="U1352" s="28" t="str">
        <f>_xlfn.XLOOKUP(Tabla20[[#This Row],[cedula]],Tabla11[Numero Documento],Tabla11[GEN])</f>
        <v>F</v>
      </c>
      <c r="V1352" s="29" t="str">
        <f>_xlfn.XLOOKUP(Tabla20[[#This Row],[cedula]],TMODELO[Numero Documento],TMODELO[Lugar Funciones Codigo])</f>
        <v>01.83.06.00.02</v>
      </c>
    </row>
    <row r="1353" spans="1:22" hidden="1">
      <c r="A1353" s="38" t="s">
        <v>3052</v>
      </c>
      <c r="B1353" s="38" t="s">
        <v>11</v>
      </c>
      <c r="C1353" s="38" t="s">
        <v>3088</v>
      </c>
      <c r="D1353" s="38" t="str">
        <f>Tabla20[[#This Row],[cedula]]&amp;Tabla20[[#This Row],[ctapresup]]</f>
        <v>031006034912.1.1.1.01</v>
      </c>
      <c r="E1353" s="38" t="s">
        <v>2274</v>
      </c>
      <c r="F1353" s="38" t="str">
        <f>_xlfn.XLOOKUP(Tabla20[[#This Row],[cedula]],TMODELO[Numero Documento],TMODELO[Empleado])</f>
        <v>WILSON JOSE INOA GOMEZ</v>
      </c>
      <c r="G1353" s="38" t="str">
        <f>_xlfn.XLOOKUP(Tabla20[[#This Row],[cedula]],TMODELO[Numero Documento],TMODELO[Cargo])</f>
        <v>GESTOR CULTURAL</v>
      </c>
      <c r="H1353" s="38" t="str">
        <f>_xlfn.XLOOKUP(Tabla20[[#This Row],[cedula]],TMODELO[Numero Documento],TMODELO[Lugar Funciones])</f>
        <v>DIRECCION REGIONAL CULTURAL</v>
      </c>
      <c r="I1353" s="45" t="str">
        <f>_xlfn.XLOOKUP(Tabla20[[#This Row],[cedula]],TCARRERA[CEDULA],TCARRERA[CATEGORIA DEL SERVIDOR],"")</f>
        <v/>
      </c>
      <c r="J1353" s="45" t="str">
        <f>Tabla20[[#This Row],[TIPO]]</f>
        <v>FIJO</v>
      </c>
      <c r="K135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53" s="24" t="str">
        <f>IF(Tabla20[[#This Row],[CARRERA]]="CARRERA ADMINISTRATIVA",Tabla20[[#This Row],[CARRERA]],Tabla20[[#This Row],[STATUS]])</f>
        <v>FIJO</v>
      </c>
      <c r="M1353" s="35" t="str">
        <f>IF(Tabla20[[#This Row],[TIPO]]="Temporales",_xlfn.XLOOKUP(Tabla20[[#This Row],[NOMBRE Y APELLIDO]],TFECHAS[NOMBRE Y APELLIDO],TFECHAS[DESDE]),"")</f>
        <v/>
      </c>
      <c r="N1353" s="35" t="str">
        <f>IF(Tabla20[[#This Row],[TIPO]]="Temporales",_xlfn.XLOOKUP(Tabla20[[#This Row],[NOMBRE Y APELLIDO]],TFECHAS[NOMBRE Y APELLIDO],TFECHAS[HASTA]),"")</f>
        <v/>
      </c>
      <c r="O1353" s="39">
        <f>_xlfn.XLOOKUP(Tabla20[[#This Row],[COD]],TMES[COD],TMES[sbruto])</f>
        <v>15400</v>
      </c>
      <c r="P1353" s="44">
        <f>_xlfn.XLOOKUP(Tabla20[[#This Row],[COD]],TMES[COD],TMES[ISR])</f>
        <v>0</v>
      </c>
      <c r="Q1353" s="41">
        <f>_xlfn.XLOOKUP(Tabla20[[#This Row],[COD]],TMES[COD],TMES[SFS])</f>
        <v>468.16</v>
      </c>
      <c r="R1353" s="41">
        <f>_xlfn.XLOOKUP(Tabla20[[#This Row],[COD]],TMES[COD],TMES[AFP])</f>
        <v>441.98</v>
      </c>
      <c r="S1353" s="40">
        <f>Tabla20[[#This Row],[sbruto]]-SUM(Tabla20[[#This Row],[ISR]:[AFP]])-Tabla20[[#This Row],[sneto]]</f>
        <v>25</v>
      </c>
      <c r="T1353" s="41">
        <f>_xlfn.XLOOKUP(Tabla20[[#This Row],[COD]],TMES[COD],TMES[sneto])</f>
        <v>14464.86</v>
      </c>
      <c r="U1353" s="28" t="str">
        <f>_xlfn.XLOOKUP(Tabla20[[#This Row],[cedula]],Tabla11[Numero Documento],Tabla11[GEN])</f>
        <v>M</v>
      </c>
      <c r="V1353" s="29" t="str">
        <f>_xlfn.XLOOKUP(Tabla20[[#This Row],[cedula]],TMODELO[Numero Documento],TMODELO[Lugar Funciones Codigo])</f>
        <v>01.83.06.00.02</v>
      </c>
    </row>
    <row r="1354" spans="1:22" hidden="1">
      <c r="A1354" s="38" t="s">
        <v>3052</v>
      </c>
      <c r="B1354" s="38" t="s">
        <v>11</v>
      </c>
      <c r="C1354" s="38" t="s">
        <v>3088</v>
      </c>
      <c r="D1354" s="38" t="str">
        <f>Tabla20[[#This Row],[cedula]]&amp;Tabla20[[#This Row],[ctapresup]]</f>
        <v>031045181662.1.1.1.01</v>
      </c>
      <c r="E1354" s="38" t="s">
        <v>2176</v>
      </c>
      <c r="F1354" s="38" t="str">
        <f>_xlfn.XLOOKUP(Tabla20[[#This Row],[cedula]],TMODELO[Numero Documento],TMODELO[Empleado])</f>
        <v>LUISANA MUÑOZ PEREZ</v>
      </c>
      <c r="G1354" s="38" t="str">
        <f>_xlfn.XLOOKUP(Tabla20[[#This Row],[cedula]],TMODELO[Numero Documento],TMODELO[Cargo])</f>
        <v>BIBLIOTECARIA</v>
      </c>
      <c r="H1354" s="38" t="str">
        <f>_xlfn.XLOOKUP(Tabla20[[#This Row],[cedula]],TMODELO[Numero Documento],TMODELO[Lugar Funciones])</f>
        <v>DIRECCION REGIONAL CULTURAL</v>
      </c>
      <c r="I1354" s="45" t="str">
        <f>_xlfn.XLOOKUP(Tabla20[[#This Row],[cedula]],TCARRERA[CEDULA],TCARRERA[CATEGORIA DEL SERVIDOR],"")</f>
        <v/>
      </c>
      <c r="J1354" s="45" t="str">
        <f>Tabla20[[#This Row],[TIPO]]</f>
        <v>FIJO</v>
      </c>
      <c r="K135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54" s="24" t="str">
        <f>IF(Tabla20[[#This Row],[CARRERA]]="CARRERA ADMINISTRATIVA",Tabla20[[#This Row],[CARRERA]],Tabla20[[#This Row],[STATUS]])</f>
        <v>FIJO</v>
      </c>
      <c r="M1354" s="35" t="str">
        <f>IF(Tabla20[[#This Row],[TIPO]]="Temporales",_xlfn.XLOOKUP(Tabla20[[#This Row],[NOMBRE Y APELLIDO]],TFECHAS[NOMBRE Y APELLIDO],TFECHAS[DESDE]),"")</f>
        <v/>
      </c>
      <c r="N1354" s="35" t="str">
        <f>IF(Tabla20[[#This Row],[TIPO]]="Temporales",_xlfn.XLOOKUP(Tabla20[[#This Row],[NOMBRE Y APELLIDO]],TFECHAS[NOMBRE Y APELLIDO],TFECHAS[HASTA]),"")</f>
        <v/>
      </c>
      <c r="O1354" s="39">
        <f>_xlfn.XLOOKUP(Tabla20[[#This Row],[COD]],TMES[COD],TMES[sbruto])</f>
        <v>11000</v>
      </c>
      <c r="P1354" s="44">
        <f>_xlfn.XLOOKUP(Tabla20[[#This Row],[COD]],TMES[COD],TMES[ISR])</f>
        <v>0</v>
      </c>
      <c r="Q1354" s="41">
        <f>_xlfn.XLOOKUP(Tabla20[[#This Row],[COD]],TMES[COD],TMES[SFS])</f>
        <v>334.4</v>
      </c>
      <c r="R1354" s="41">
        <f>_xlfn.XLOOKUP(Tabla20[[#This Row],[COD]],TMES[COD],TMES[AFP])</f>
        <v>315.7</v>
      </c>
      <c r="S1354" s="40">
        <f>Tabla20[[#This Row],[sbruto]]-SUM(Tabla20[[#This Row],[ISR]:[AFP]])-Tabla20[[#This Row],[sneto]]</f>
        <v>75</v>
      </c>
      <c r="T1354" s="41">
        <f>_xlfn.XLOOKUP(Tabla20[[#This Row],[COD]],TMES[COD],TMES[sneto])</f>
        <v>10274.9</v>
      </c>
      <c r="U1354" s="28" t="str">
        <f>_xlfn.XLOOKUP(Tabla20[[#This Row],[cedula]],Tabla11[Numero Documento],Tabla11[GEN])</f>
        <v>F</v>
      </c>
      <c r="V1354" s="29" t="str">
        <f>_xlfn.XLOOKUP(Tabla20[[#This Row],[cedula]],TMODELO[Numero Documento],TMODELO[Lugar Funciones Codigo])</f>
        <v>01.83.06.00.02</v>
      </c>
    </row>
    <row r="1355" spans="1:22" hidden="1">
      <c r="A1355" s="38" t="s">
        <v>3052</v>
      </c>
      <c r="B1355" s="38" t="s">
        <v>11</v>
      </c>
      <c r="C1355" s="38" t="s">
        <v>3088</v>
      </c>
      <c r="D1355" s="38" t="str">
        <f>Tabla20[[#This Row],[cedula]]&amp;Tabla20[[#This Row],[ctapresup]]</f>
        <v>031015519052.1.1.1.01</v>
      </c>
      <c r="E1355" s="38" t="s">
        <v>2185</v>
      </c>
      <c r="F1355" s="38" t="str">
        <f>_xlfn.XLOOKUP(Tabla20[[#This Row],[cedula]],TMODELO[Numero Documento],TMODELO[Empleado])</f>
        <v>MARINA ABREU LUNA</v>
      </c>
      <c r="G1355" s="38" t="str">
        <f>_xlfn.XLOOKUP(Tabla20[[#This Row],[cedula]],TMODELO[Numero Documento],TMODELO[Cargo])</f>
        <v>CONSERJE</v>
      </c>
      <c r="H1355" s="38" t="str">
        <f>_xlfn.XLOOKUP(Tabla20[[#This Row],[cedula]],TMODELO[Numero Documento],TMODELO[Lugar Funciones])</f>
        <v>DIRECCION REGIONAL CULTURAL</v>
      </c>
      <c r="I1355" s="45" t="str">
        <f>_xlfn.XLOOKUP(Tabla20[[#This Row],[cedula]],TCARRERA[CEDULA],TCARRERA[CATEGORIA DEL SERVIDOR],"")</f>
        <v/>
      </c>
      <c r="J1355" s="45" t="str">
        <f>Tabla20[[#This Row],[TIPO]]</f>
        <v>FIJO</v>
      </c>
      <c r="K135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55" s="24" t="str">
        <f>IF(Tabla20[[#This Row],[CARRERA]]="CARRERA ADMINISTRATIVA",Tabla20[[#This Row],[CARRERA]],Tabla20[[#This Row],[STATUS]])</f>
        <v>ESTATUTO SIMPLIFICADO</v>
      </c>
      <c r="M1355" s="35" t="str">
        <f>IF(Tabla20[[#This Row],[TIPO]]="Temporales",_xlfn.XLOOKUP(Tabla20[[#This Row],[NOMBRE Y APELLIDO]],TFECHAS[NOMBRE Y APELLIDO],TFECHAS[DESDE]),"")</f>
        <v/>
      </c>
      <c r="N1355" s="35" t="str">
        <f>IF(Tabla20[[#This Row],[TIPO]]="Temporales",_xlfn.XLOOKUP(Tabla20[[#This Row],[NOMBRE Y APELLIDO]],TFECHAS[NOMBRE Y APELLIDO],TFECHAS[HASTA]),"")</f>
        <v/>
      </c>
      <c r="O1355" s="39">
        <f>_xlfn.XLOOKUP(Tabla20[[#This Row],[COD]],TMES[COD],TMES[sbruto])</f>
        <v>11000</v>
      </c>
      <c r="P1355" s="44">
        <f>_xlfn.XLOOKUP(Tabla20[[#This Row],[COD]],TMES[COD],TMES[ISR])</f>
        <v>0</v>
      </c>
      <c r="Q1355" s="41">
        <f>_xlfn.XLOOKUP(Tabla20[[#This Row],[COD]],TMES[COD],TMES[SFS])</f>
        <v>334.4</v>
      </c>
      <c r="R1355" s="41">
        <f>_xlfn.XLOOKUP(Tabla20[[#This Row],[COD]],TMES[COD],TMES[AFP])</f>
        <v>315.7</v>
      </c>
      <c r="S1355" s="40">
        <f>Tabla20[[#This Row],[sbruto]]-SUM(Tabla20[[#This Row],[ISR]:[AFP]])-Tabla20[[#This Row],[sneto]]</f>
        <v>25</v>
      </c>
      <c r="T1355" s="41">
        <f>_xlfn.XLOOKUP(Tabla20[[#This Row],[COD]],TMES[COD],TMES[sneto])</f>
        <v>10324.9</v>
      </c>
      <c r="U1355" s="28" t="str">
        <f>_xlfn.XLOOKUP(Tabla20[[#This Row],[cedula]],Tabla11[Numero Documento],Tabla11[GEN])</f>
        <v>F</v>
      </c>
      <c r="V1355" s="29" t="str">
        <f>_xlfn.XLOOKUP(Tabla20[[#This Row],[cedula]],TMODELO[Numero Documento],TMODELO[Lugar Funciones Codigo])</f>
        <v>01.83.06.00.02</v>
      </c>
    </row>
    <row r="1356" spans="1:22" hidden="1">
      <c r="A1356" s="38" t="s">
        <v>3052</v>
      </c>
      <c r="B1356" s="38" t="s">
        <v>11</v>
      </c>
      <c r="C1356" s="38" t="s">
        <v>3088</v>
      </c>
      <c r="D1356" s="38" t="str">
        <f>Tabla20[[#This Row],[cedula]]&amp;Tabla20[[#This Row],[ctapresup]]</f>
        <v>031012848872.1.1.1.01</v>
      </c>
      <c r="E1356" s="38" t="s">
        <v>2181</v>
      </c>
      <c r="F1356" s="38" t="str">
        <f>_xlfn.XLOOKUP(Tabla20[[#This Row],[cedula]],TMODELO[Numero Documento],TMODELO[Empleado])</f>
        <v>MARIA OLIMPIA CORSINO</v>
      </c>
      <c r="G1356" s="38" t="str">
        <f>_xlfn.XLOOKUP(Tabla20[[#This Row],[cedula]],TMODELO[Numero Documento],TMODELO[Cargo])</f>
        <v>CONSERJE</v>
      </c>
      <c r="H1356" s="38" t="str">
        <f>_xlfn.XLOOKUP(Tabla20[[#This Row],[cedula]],TMODELO[Numero Documento],TMODELO[Lugar Funciones])</f>
        <v>DIRECCION REGIONAL CULTURAL</v>
      </c>
      <c r="I1356" s="45" t="str">
        <f>_xlfn.XLOOKUP(Tabla20[[#This Row],[cedula]],TCARRERA[CEDULA],TCARRERA[CATEGORIA DEL SERVIDOR],"")</f>
        <v/>
      </c>
      <c r="J1356" s="45" t="str">
        <f>Tabla20[[#This Row],[TIPO]]</f>
        <v>FIJO</v>
      </c>
      <c r="K1356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56" s="24" t="str">
        <f>IF(Tabla20[[#This Row],[CARRERA]]="CARRERA ADMINISTRATIVA",Tabla20[[#This Row],[CARRERA]],Tabla20[[#This Row],[STATUS]])</f>
        <v>ESTATUTO SIMPLIFICADO</v>
      </c>
      <c r="M1356" s="35" t="str">
        <f>IF(Tabla20[[#This Row],[TIPO]]="Temporales",_xlfn.XLOOKUP(Tabla20[[#This Row],[NOMBRE Y APELLIDO]],TFECHAS[NOMBRE Y APELLIDO],TFECHAS[DESDE]),"")</f>
        <v/>
      </c>
      <c r="N1356" s="35" t="str">
        <f>IF(Tabla20[[#This Row],[TIPO]]="Temporales",_xlfn.XLOOKUP(Tabla20[[#This Row],[NOMBRE Y APELLIDO]],TFECHAS[NOMBRE Y APELLIDO],TFECHAS[HASTA]),"")</f>
        <v/>
      </c>
      <c r="O1356" s="39">
        <f>_xlfn.XLOOKUP(Tabla20[[#This Row],[COD]],TMES[COD],TMES[sbruto])</f>
        <v>10000</v>
      </c>
      <c r="P1356" s="44">
        <f>_xlfn.XLOOKUP(Tabla20[[#This Row],[COD]],TMES[COD],TMES[ISR])</f>
        <v>0</v>
      </c>
      <c r="Q1356" s="41">
        <f>_xlfn.XLOOKUP(Tabla20[[#This Row],[COD]],TMES[COD],TMES[SFS])</f>
        <v>304</v>
      </c>
      <c r="R1356" s="41">
        <f>_xlfn.XLOOKUP(Tabla20[[#This Row],[COD]],TMES[COD],TMES[AFP])</f>
        <v>287</v>
      </c>
      <c r="S1356" s="40">
        <f>Tabla20[[#This Row],[sbruto]]-SUM(Tabla20[[#This Row],[ISR]:[AFP]])-Tabla20[[#This Row],[sneto]]</f>
        <v>375</v>
      </c>
      <c r="T1356" s="41">
        <f>_xlfn.XLOOKUP(Tabla20[[#This Row],[COD]],TMES[COD],TMES[sneto])</f>
        <v>9034</v>
      </c>
      <c r="U1356" s="28" t="str">
        <f>_xlfn.XLOOKUP(Tabla20[[#This Row],[cedula]],Tabla11[Numero Documento],Tabla11[GEN])</f>
        <v>F</v>
      </c>
      <c r="V1356" s="29" t="str">
        <f>_xlfn.XLOOKUP(Tabla20[[#This Row],[cedula]],TMODELO[Numero Documento],TMODELO[Lugar Funciones Codigo])</f>
        <v>01.83.06.00.02</v>
      </c>
    </row>
    <row r="1357" spans="1:22">
      <c r="A1357" s="38" t="s">
        <v>3051</v>
      </c>
      <c r="B1357" s="38" t="s">
        <v>4793</v>
      </c>
      <c r="C1357" s="38" t="s">
        <v>3088</v>
      </c>
      <c r="D1357" s="38" t="str">
        <f>Tabla20[[#This Row],[cedula]]&amp;Tabla20[[#This Row],[ctapresup]]</f>
        <v>023005660292.1.1.2.08</v>
      </c>
      <c r="E1357" s="38" t="s">
        <v>2866</v>
      </c>
      <c r="F1357" s="38" t="str">
        <f>_xlfn.XLOOKUP(Tabla20[[#This Row],[cedula]],TMODELO[Numero Documento],TMODELO[Empleado])</f>
        <v>RAFAEL FRANKLIN SORIANO LIRIANO</v>
      </c>
      <c r="G1357" s="38" t="str">
        <f>_xlfn.XLOOKUP(Tabla20[[#This Row],[cedula]],TMODELO[Numero Documento],TMODELO[Cargo])</f>
        <v>DIRECTOR REGIONAL</v>
      </c>
      <c r="H1357" s="38" t="str">
        <f>_xlfn.XLOOKUP(Tabla20[[#This Row],[cedula]],TMODELO[Numero Documento],TMODELO[Lugar Funciones])</f>
        <v>DIRECCION REGIONAL CULTURAL</v>
      </c>
      <c r="I1357" s="45" t="str">
        <f>_xlfn.XLOOKUP(Tabla20[[#This Row],[cedula]],TCARRERA[CEDULA],TCARRERA[CATEGORIA DEL SERVIDOR],"")</f>
        <v/>
      </c>
      <c r="J1357" s="45" t="str">
        <f>Tabla20[[#This Row],[TIPO]]</f>
        <v>TEMPORALES</v>
      </c>
      <c r="K1357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57" s="24" t="str">
        <f>IF(Tabla20[[#This Row],[CARRERA]]="CARRERA ADMINISTRATIVA",Tabla20[[#This Row],[CARRERA]],Tabla20[[#This Row],[STATUS]])</f>
        <v>TEMPORALES</v>
      </c>
      <c r="M1357" s="35">
        <f>IF(Tabla20[[#This Row],[TIPO]]="Temporales",_xlfn.XLOOKUP(Tabla20[[#This Row],[NOMBRE Y APELLIDO]],TFECHAS[NOMBRE Y APELLIDO],TFECHAS[DESDE]),"")</f>
        <v>44805</v>
      </c>
      <c r="N1357" s="35">
        <f>IF(Tabla20[[#This Row],[TIPO]]="Temporales",_xlfn.XLOOKUP(Tabla20[[#This Row],[NOMBRE Y APELLIDO]],TFECHAS[NOMBRE Y APELLIDO],TFECHAS[HASTA]),"")</f>
        <v>44986</v>
      </c>
      <c r="O1357" s="39">
        <f>_xlfn.XLOOKUP(Tabla20[[#This Row],[COD]],TMES[COD],TMES[sbruto])</f>
        <v>110000</v>
      </c>
      <c r="P1357" s="41">
        <f>_xlfn.XLOOKUP(Tabla20[[#This Row],[COD]],TMES[COD],TMES[ISR])</f>
        <v>14457.62</v>
      </c>
      <c r="Q1357" s="41">
        <f>_xlfn.XLOOKUP(Tabla20[[#This Row],[COD]],TMES[COD],TMES[SFS])</f>
        <v>3344</v>
      </c>
      <c r="R1357" s="41">
        <f>_xlfn.XLOOKUP(Tabla20[[#This Row],[COD]],TMES[COD],TMES[AFP])</f>
        <v>3157</v>
      </c>
      <c r="S1357" s="40">
        <f>Tabla20[[#This Row],[sbruto]]-SUM(Tabla20[[#This Row],[ISR]:[AFP]])-Tabla20[[#This Row],[sneto]]</f>
        <v>25</v>
      </c>
      <c r="T1357" s="41">
        <f>_xlfn.XLOOKUP(Tabla20[[#This Row],[COD]],TMES[COD],TMES[sneto])</f>
        <v>89016.38</v>
      </c>
      <c r="U1357" s="28" t="str">
        <f>_xlfn.XLOOKUP(Tabla20[[#This Row],[cedula]],Tabla11[Numero Documento],Tabla11[GEN])</f>
        <v>M</v>
      </c>
      <c r="V1357" s="29" t="str">
        <f>_xlfn.XLOOKUP(Tabla20[[#This Row],[cedula]],TMODELO[Numero Documento],TMODELO[Lugar Funciones Codigo])</f>
        <v>01.83.06.00.02</v>
      </c>
    </row>
    <row r="1358" spans="1:22">
      <c r="A1358" s="38" t="s">
        <v>3051</v>
      </c>
      <c r="B1358" s="38" t="s">
        <v>4793</v>
      </c>
      <c r="C1358" s="38" t="s">
        <v>3088</v>
      </c>
      <c r="D1358" s="38" t="str">
        <f>Tabla20[[#This Row],[cedula]]&amp;Tabla20[[#This Row],[ctapresup]]</f>
        <v>031026245942.1.1.2.08</v>
      </c>
      <c r="E1358" s="38" t="s">
        <v>2878</v>
      </c>
      <c r="F1358" s="38" t="str">
        <f>_xlfn.XLOOKUP(Tabla20[[#This Row],[cedula]],TMODELO[Numero Documento],TMODELO[Empleado])</f>
        <v>SARAH ALTAGRACIA ESPINAL CASTILLO</v>
      </c>
      <c r="G1358" s="38" t="str">
        <f>_xlfn.XLOOKUP(Tabla20[[#This Row],[cedula]],TMODELO[Numero Documento],TMODELO[Cargo])</f>
        <v>DIRECTOR REGIONAL</v>
      </c>
      <c r="H1358" s="38" t="str">
        <f>_xlfn.XLOOKUP(Tabla20[[#This Row],[cedula]],TMODELO[Numero Documento],TMODELO[Lugar Funciones])</f>
        <v>DIRECCION REGIONAL CULTURAL</v>
      </c>
      <c r="I1358" s="45" t="str">
        <f>_xlfn.XLOOKUP(Tabla20[[#This Row],[cedula]],TCARRERA[CEDULA],TCARRERA[CATEGORIA DEL SERVIDOR],"")</f>
        <v/>
      </c>
      <c r="J1358" s="45" t="str">
        <f>Tabla20[[#This Row],[TIPO]]</f>
        <v>TEMPORALES</v>
      </c>
      <c r="K1358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58" s="24" t="str">
        <f>IF(Tabla20[[#This Row],[CARRERA]]="CARRERA ADMINISTRATIVA",Tabla20[[#This Row],[CARRERA]],Tabla20[[#This Row],[STATUS]])</f>
        <v>TEMPORALES</v>
      </c>
      <c r="M1358" s="35">
        <f>IF(Tabla20[[#This Row],[TIPO]]="Temporales",_xlfn.XLOOKUP(Tabla20[[#This Row],[NOMBRE Y APELLIDO]],TFECHAS[NOMBRE Y APELLIDO],TFECHAS[DESDE]),"")</f>
        <v>44805</v>
      </c>
      <c r="N1358" s="35">
        <f>IF(Tabla20[[#This Row],[TIPO]]="Temporales",_xlfn.XLOOKUP(Tabla20[[#This Row],[NOMBRE Y APELLIDO]],TFECHAS[NOMBRE Y APELLIDO],TFECHAS[HASTA]),"")</f>
        <v>44986</v>
      </c>
      <c r="O1358" s="39">
        <f>_xlfn.XLOOKUP(Tabla20[[#This Row],[COD]],TMES[COD],TMES[sbruto])</f>
        <v>110000</v>
      </c>
      <c r="P1358" s="41">
        <f>_xlfn.XLOOKUP(Tabla20[[#This Row],[COD]],TMES[COD],TMES[ISR])</f>
        <v>14457.62</v>
      </c>
      <c r="Q1358" s="41">
        <f>_xlfn.XLOOKUP(Tabla20[[#This Row],[COD]],TMES[COD],TMES[SFS])</f>
        <v>3344</v>
      </c>
      <c r="R1358" s="41">
        <f>_xlfn.XLOOKUP(Tabla20[[#This Row],[COD]],TMES[COD],TMES[AFP])</f>
        <v>3157</v>
      </c>
      <c r="S1358" s="40">
        <f>Tabla20[[#This Row],[sbruto]]-SUM(Tabla20[[#This Row],[ISR]:[AFP]])-Tabla20[[#This Row],[sneto]]</f>
        <v>25</v>
      </c>
      <c r="T1358" s="41">
        <f>_xlfn.XLOOKUP(Tabla20[[#This Row],[COD]],TMES[COD],TMES[sneto])</f>
        <v>89016.38</v>
      </c>
      <c r="U1358" s="28" t="str">
        <f>_xlfn.XLOOKUP(Tabla20[[#This Row],[cedula]],Tabla11[Numero Documento],Tabla11[GEN])</f>
        <v>F</v>
      </c>
      <c r="V1358" s="29" t="str">
        <f>_xlfn.XLOOKUP(Tabla20[[#This Row],[cedula]],TMODELO[Numero Documento],TMODELO[Lugar Funciones Codigo])</f>
        <v>01.83.06.00.02</v>
      </c>
    </row>
    <row r="1359" spans="1:22">
      <c r="A1359" s="38" t="s">
        <v>3051</v>
      </c>
      <c r="B1359" s="38" t="s">
        <v>4793</v>
      </c>
      <c r="C1359" s="38" t="s">
        <v>3088</v>
      </c>
      <c r="D1359" s="38" t="str">
        <f>Tabla20[[#This Row],[cedula]]&amp;Tabla20[[#This Row],[ctapresup]]</f>
        <v>018000817292.1.1.2.08</v>
      </c>
      <c r="E1359" s="38" t="s">
        <v>2888</v>
      </c>
      <c r="F1359" s="38" t="str">
        <f>_xlfn.XLOOKUP(Tabla20[[#This Row],[cedula]],TMODELO[Numero Documento],TMODELO[Empleado])</f>
        <v>VICTOR MANUEL CUELLO RAMIREZ</v>
      </c>
      <c r="G1359" s="38" t="str">
        <f>_xlfn.XLOOKUP(Tabla20[[#This Row],[cedula]],TMODELO[Numero Documento],TMODELO[Cargo])</f>
        <v>DIRECTOR REGIONAL</v>
      </c>
      <c r="H1359" s="38" t="str">
        <f>_xlfn.XLOOKUP(Tabla20[[#This Row],[cedula]],TMODELO[Numero Documento],TMODELO[Lugar Funciones])</f>
        <v>DIRECCION REGIONAL CULTURAL</v>
      </c>
      <c r="I1359" s="45" t="str">
        <f>_xlfn.XLOOKUP(Tabla20[[#This Row],[cedula]],TCARRERA[CEDULA],TCARRERA[CATEGORIA DEL SERVIDOR],"")</f>
        <v/>
      </c>
      <c r="J1359" s="45" t="str">
        <f>Tabla20[[#This Row],[TIPO]]</f>
        <v>TEMPORALES</v>
      </c>
      <c r="K1359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59" s="24" t="str">
        <f>IF(Tabla20[[#This Row],[CARRERA]]="CARRERA ADMINISTRATIVA",Tabla20[[#This Row],[CARRERA]],Tabla20[[#This Row],[STATUS]])</f>
        <v>TEMPORALES</v>
      </c>
      <c r="M1359" s="35">
        <f>IF(Tabla20[[#This Row],[TIPO]]="Temporales",_xlfn.XLOOKUP(Tabla20[[#This Row],[NOMBRE Y APELLIDO]],TFECHAS[NOMBRE Y APELLIDO],TFECHAS[DESDE]),"")</f>
        <v>44805</v>
      </c>
      <c r="N1359" s="35">
        <f>IF(Tabla20[[#This Row],[TIPO]]="Temporales",_xlfn.XLOOKUP(Tabla20[[#This Row],[NOMBRE Y APELLIDO]],TFECHAS[NOMBRE Y APELLIDO],TFECHAS[HASTA]),"")</f>
        <v>44986</v>
      </c>
      <c r="O1359" s="39">
        <f>_xlfn.XLOOKUP(Tabla20[[#This Row],[COD]],TMES[COD],TMES[sbruto])</f>
        <v>110000</v>
      </c>
      <c r="P1359" s="44">
        <f>_xlfn.XLOOKUP(Tabla20[[#This Row],[COD]],TMES[COD],TMES[ISR])</f>
        <v>14457.62</v>
      </c>
      <c r="Q1359" s="41">
        <f>_xlfn.XLOOKUP(Tabla20[[#This Row],[COD]],TMES[COD],TMES[SFS])</f>
        <v>3344</v>
      </c>
      <c r="R1359" s="41">
        <f>_xlfn.XLOOKUP(Tabla20[[#This Row],[COD]],TMES[COD],TMES[AFP])</f>
        <v>3157</v>
      </c>
      <c r="S1359" s="40">
        <f>Tabla20[[#This Row],[sbruto]]-SUM(Tabla20[[#This Row],[ISR]:[AFP]])-Tabla20[[#This Row],[sneto]]</f>
        <v>25</v>
      </c>
      <c r="T1359" s="41">
        <f>_xlfn.XLOOKUP(Tabla20[[#This Row],[COD]],TMES[COD],TMES[sneto])</f>
        <v>89016.38</v>
      </c>
      <c r="U1359" s="28" t="str">
        <f>_xlfn.XLOOKUP(Tabla20[[#This Row],[cedula]],Tabla11[Numero Documento],Tabla11[GEN])</f>
        <v>M</v>
      </c>
      <c r="V1359" s="29" t="str">
        <f>_xlfn.XLOOKUP(Tabla20[[#This Row],[cedula]],TMODELO[Numero Documento],TMODELO[Lugar Funciones Codigo])</f>
        <v>01.83.06.00.02</v>
      </c>
    </row>
    <row r="1360" spans="1:22">
      <c r="A1360" s="38" t="s">
        <v>3051</v>
      </c>
      <c r="B1360" s="38" t="s">
        <v>4793</v>
      </c>
      <c r="C1360" s="38" t="s">
        <v>3088</v>
      </c>
      <c r="D1360" s="38" t="str">
        <f>Tabla20[[#This Row],[cedula]]&amp;Tabla20[[#This Row],[ctapresup]]</f>
        <v>037007817962.1.1.2.08</v>
      </c>
      <c r="E1360" s="38" t="s">
        <v>2756</v>
      </c>
      <c r="F1360" s="38" t="str">
        <f>_xlfn.XLOOKUP(Tabla20[[#This Row],[cedula]],TMODELO[Numero Documento],TMODELO[Empleado])</f>
        <v>ALLEN CAMPOS REYES</v>
      </c>
      <c r="G1360" s="38" t="str">
        <f>_xlfn.XLOOKUP(Tabla20[[#This Row],[cedula]],TMODELO[Numero Documento],TMODELO[Cargo])</f>
        <v>ENCARGADO PROVINCIAL</v>
      </c>
      <c r="H1360" s="38" t="str">
        <f>_xlfn.XLOOKUP(Tabla20[[#This Row],[cedula]],TMODELO[Numero Documento],TMODELO[Lugar Funciones])</f>
        <v>DIRECCION REGIONAL CULTURAL</v>
      </c>
      <c r="I1360" s="45" t="str">
        <f>_xlfn.XLOOKUP(Tabla20[[#This Row],[cedula]],TCARRERA[CEDULA],TCARRERA[CATEGORIA DEL SERVIDOR],"")</f>
        <v/>
      </c>
      <c r="J1360" s="45" t="str">
        <f>Tabla20[[#This Row],[TIPO]]</f>
        <v>TEMPORALES</v>
      </c>
      <c r="K1360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0" s="24" t="str">
        <f>IF(Tabla20[[#This Row],[CARRERA]]="CARRERA ADMINISTRATIVA",Tabla20[[#This Row],[CARRERA]],Tabla20[[#This Row],[STATUS]])</f>
        <v>TEMPORALES</v>
      </c>
      <c r="M1360" s="35">
        <f>IF(Tabla20[[#This Row],[TIPO]]="Temporales",_xlfn.XLOOKUP(Tabla20[[#This Row],[NOMBRE Y APELLIDO]],TFECHAS[NOMBRE Y APELLIDO],TFECHAS[DESDE]),"")</f>
        <v>44805</v>
      </c>
      <c r="N1360" s="35">
        <f>IF(Tabla20[[#This Row],[TIPO]]="Temporales",_xlfn.XLOOKUP(Tabla20[[#This Row],[NOMBRE Y APELLIDO]],TFECHAS[NOMBRE Y APELLIDO],TFECHAS[HASTA]),"")</f>
        <v>44986</v>
      </c>
      <c r="O1360" s="39">
        <f>_xlfn.XLOOKUP(Tabla20[[#This Row],[COD]],TMES[COD],TMES[sbruto])</f>
        <v>50000</v>
      </c>
      <c r="P1360" s="44">
        <f>_xlfn.XLOOKUP(Tabla20[[#This Row],[COD]],TMES[COD],TMES[ISR])</f>
        <v>1854</v>
      </c>
      <c r="Q1360" s="41">
        <f>_xlfn.XLOOKUP(Tabla20[[#This Row],[COD]],TMES[COD],TMES[SFS])</f>
        <v>1520</v>
      </c>
      <c r="R1360" s="41">
        <f>_xlfn.XLOOKUP(Tabla20[[#This Row],[COD]],TMES[COD],TMES[AFP])</f>
        <v>1435</v>
      </c>
      <c r="S1360" s="40">
        <f>Tabla20[[#This Row],[sbruto]]-SUM(Tabla20[[#This Row],[ISR]:[AFP]])-Tabla20[[#This Row],[sneto]]</f>
        <v>25</v>
      </c>
      <c r="T1360" s="41">
        <f>_xlfn.XLOOKUP(Tabla20[[#This Row],[COD]],TMES[COD],TMES[sneto])</f>
        <v>45166</v>
      </c>
      <c r="U1360" s="28" t="str">
        <f>_xlfn.XLOOKUP(Tabla20[[#This Row],[cedula]],Tabla11[Numero Documento],Tabla11[GEN])</f>
        <v>M</v>
      </c>
      <c r="V1360" s="29" t="str">
        <f>_xlfn.XLOOKUP(Tabla20[[#This Row],[cedula]],TMODELO[Numero Documento],TMODELO[Lugar Funciones Codigo])</f>
        <v>01.83.06.00.02</v>
      </c>
    </row>
    <row r="1361" spans="1:22">
      <c r="A1361" s="38" t="s">
        <v>3051</v>
      </c>
      <c r="B1361" s="38" t="s">
        <v>4793</v>
      </c>
      <c r="C1361" s="38" t="s">
        <v>3088</v>
      </c>
      <c r="D1361" s="38" t="str">
        <f>Tabla20[[#This Row],[cedula]]&amp;Tabla20[[#This Row],[ctapresup]]</f>
        <v>028000065592.1.1.2.08</v>
      </c>
      <c r="E1361" s="38" t="s">
        <v>2849</v>
      </c>
      <c r="F1361" s="38" t="str">
        <f>_xlfn.XLOOKUP(Tabla20[[#This Row],[cedula]],TMODELO[Numero Documento],TMODELO[Empleado])</f>
        <v>MERCEDES CASTILLO ESTEVEZ</v>
      </c>
      <c r="G1361" s="38" t="str">
        <f>_xlfn.XLOOKUP(Tabla20[[#This Row],[cedula]],TMODELO[Numero Documento],TMODELO[Cargo])</f>
        <v>ENCARGADO PROVINCIAL</v>
      </c>
      <c r="H1361" s="38" t="str">
        <f>_xlfn.XLOOKUP(Tabla20[[#This Row],[cedula]],TMODELO[Numero Documento],TMODELO[Lugar Funciones])</f>
        <v>DIRECCION REGIONAL CULTURAL</v>
      </c>
      <c r="I1361" s="45" t="str">
        <f>_xlfn.XLOOKUP(Tabla20[[#This Row],[cedula]],TCARRERA[CEDULA],TCARRERA[CATEGORIA DEL SERVIDOR],"")</f>
        <v/>
      </c>
      <c r="J1361" s="45" t="str">
        <f>Tabla20[[#This Row],[TIPO]]</f>
        <v>TEMPORALES</v>
      </c>
      <c r="K1361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1" s="24" t="str">
        <f>IF(Tabla20[[#This Row],[CARRERA]]="CARRERA ADMINISTRATIVA",Tabla20[[#This Row],[CARRERA]],Tabla20[[#This Row],[STATUS]])</f>
        <v>TEMPORALES</v>
      </c>
      <c r="M1361" s="35">
        <f>IF(Tabla20[[#This Row],[TIPO]]="Temporales",_xlfn.XLOOKUP(Tabla20[[#This Row],[NOMBRE Y APELLIDO]],TFECHAS[NOMBRE Y APELLIDO],TFECHAS[DESDE]),"")</f>
        <v>44805</v>
      </c>
      <c r="N1361" s="35">
        <f>IF(Tabla20[[#This Row],[TIPO]]="Temporales",_xlfn.XLOOKUP(Tabla20[[#This Row],[NOMBRE Y APELLIDO]],TFECHAS[NOMBRE Y APELLIDO],TFECHAS[HASTA]),"")</f>
        <v>44986</v>
      </c>
      <c r="O1361" s="39">
        <f>_xlfn.XLOOKUP(Tabla20[[#This Row],[COD]],TMES[COD],TMES[sbruto])</f>
        <v>40000</v>
      </c>
      <c r="P1361" s="41">
        <f>_xlfn.XLOOKUP(Tabla20[[#This Row],[COD]],TMES[COD],TMES[ISR])</f>
        <v>442.65</v>
      </c>
      <c r="Q1361" s="41">
        <f>_xlfn.XLOOKUP(Tabla20[[#This Row],[COD]],TMES[COD],TMES[SFS])</f>
        <v>1216</v>
      </c>
      <c r="R1361" s="41">
        <f>_xlfn.XLOOKUP(Tabla20[[#This Row],[COD]],TMES[COD],TMES[AFP])</f>
        <v>1148</v>
      </c>
      <c r="S1361" s="40">
        <f>Tabla20[[#This Row],[sbruto]]-SUM(Tabla20[[#This Row],[ISR]:[AFP]])-Tabla20[[#This Row],[sneto]]</f>
        <v>25</v>
      </c>
      <c r="T1361" s="41">
        <f>_xlfn.XLOOKUP(Tabla20[[#This Row],[COD]],TMES[COD],TMES[sneto])</f>
        <v>37168.35</v>
      </c>
      <c r="U1361" s="28" t="str">
        <f>_xlfn.XLOOKUP(Tabla20[[#This Row],[cedula]],Tabla11[Numero Documento],Tabla11[GEN])</f>
        <v>F</v>
      </c>
      <c r="V1361" s="29" t="str">
        <f>_xlfn.XLOOKUP(Tabla20[[#This Row],[cedula]],TMODELO[Numero Documento],TMODELO[Lugar Funciones Codigo])</f>
        <v>01.83.06.00.02</v>
      </c>
    </row>
    <row r="1362" spans="1:22">
      <c r="A1362" s="38" t="s">
        <v>3051</v>
      </c>
      <c r="B1362" s="38" t="s">
        <v>4793</v>
      </c>
      <c r="C1362" s="38" t="s">
        <v>3088</v>
      </c>
      <c r="D1362" s="38" t="str">
        <f>Tabla20[[#This Row],[cedula]]&amp;Tabla20[[#This Row],[ctapresup]]</f>
        <v>037007006632.1.1.2.08</v>
      </c>
      <c r="E1362" s="38" t="s">
        <v>2780</v>
      </c>
      <c r="F1362" s="38" t="str">
        <f>_xlfn.XLOOKUP(Tabla20[[#This Row],[cedula]],TMODELO[Numero Documento],TMODELO[Empleado])</f>
        <v>CAROLINA FREUND LANTIGUA</v>
      </c>
      <c r="G1362" s="38" t="str">
        <f>_xlfn.XLOOKUP(Tabla20[[#This Row],[cedula]],TMODELO[Numero Documento],TMODELO[Cargo])</f>
        <v>GESTOR CULTURAL</v>
      </c>
      <c r="H1362" s="38" t="str">
        <f>_xlfn.XLOOKUP(Tabla20[[#This Row],[cedula]],TMODELO[Numero Documento],TMODELO[Lugar Funciones])</f>
        <v>DIRECCION REGIONAL CULTURAL</v>
      </c>
      <c r="I1362" s="45" t="str">
        <f>_xlfn.XLOOKUP(Tabla20[[#This Row],[cedula]],TCARRERA[CEDULA],TCARRERA[CATEGORIA DEL SERVIDOR],"")</f>
        <v/>
      </c>
      <c r="J1362" s="45" t="str">
        <f>Tabla20[[#This Row],[TIPO]]</f>
        <v>TEMPORALES</v>
      </c>
      <c r="K1362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2" s="24" t="str">
        <f>IF(Tabla20[[#This Row],[CARRERA]]="CARRERA ADMINISTRATIVA",Tabla20[[#This Row],[CARRERA]],Tabla20[[#This Row],[STATUS]])</f>
        <v>TEMPORALES</v>
      </c>
      <c r="M1362" s="35">
        <f>IF(Tabla20[[#This Row],[TIPO]]="Temporales",_xlfn.XLOOKUP(Tabla20[[#This Row],[NOMBRE Y APELLIDO]],TFECHAS[NOMBRE Y APELLIDO],TFECHAS[DESDE]),"")</f>
        <v>44713</v>
      </c>
      <c r="N1362" s="35">
        <f>IF(Tabla20[[#This Row],[TIPO]]="Temporales",_xlfn.XLOOKUP(Tabla20[[#This Row],[NOMBRE Y APELLIDO]],TFECHAS[NOMBRE Y APELLIDO],TFECHAS[HASTA]),"")</f>
        <v>44896</v>
      </c>
      <c r="O1362" s="39">
        <f>_xlfn.XLOOKUP(Tabla20[[#This Row],[COD]],TMES[COD],TMES[sbruto])</f>
        <v>35000</v>
      </c>
      <c r="P1362" s="44">
        <f>_xlfn.XLOOKUP(Tabla20[[#This Row],[COD]],TMES[COD],TMES[ISR])</f>
        <v>0</v>
      </c>
      <c r="Q1362" s="41">
        <f>_xlfn.XLOOKUP(Tabla20[[#This Row],[COD]],TMES[COD],TMES[SFS])</f>
        <v>1064</v>
      </c>
      <c r="R1362" s="41">
        <f>_xlfn.XLOOKUP(Tabla20[[#This Row],[COD]],TMES[COD],TMES[AFP])</f>
        <v>1004.5</v>
      </c>
      <c r="S1362" s="40">
        <f>Tabla20[[#This Row],[sbruto]]-SUM(Tabla20[[#This Row],[ISR]:[AFP]])-Tabla20[[#This Row],[sneto]]</f>
        <v>25</v>
      </c>
      <c r="T1362" s="41">
        <f>_xlfn.XLOOKUP(Tabla20[[#This Row],[COD]],TMES[COD],TMES[sneto])</f>
        <v>32906.5</v>
      </c>
      <c r="U1362" s="28" t="str">
        <f>_xlfn.XLOOKUP(Tabla20[[#This Row],[cedula]],Tabla11[Numero Documento],Tabla11[GEN])</f>
        <v>F</v>
      </c>
      <c r="V1362" s="29" t="str">
        <f>_xlfn.XLOOKUP(Tabla20[[#This Row],[cedula]],TMODELO[Numero Documento],TMODELO[Lugar Funciones Codigo])</f>
        <v>01.83.06.00.02</v>
      </c>
    </row>
    <row r="1363" spans="1:22">
      <c r="A1363" s="38" t="s">
        <v>3051</v>
      </c>
      <c r="B1363" s="38" t="s">
        <v>4793</v>
      </c>
      <c r="C1363" s="38" t="s">
        <v>3088</v>
      </c>
      <c r="D1363" s="38" t="str">
        <f>Tabla20[[#This Row],[cedula]]&amp;Tabla20[[#This Row],[ctapresup]]</f>
        <v>001036440922.1.1.2.08</v>
      </c>
      <c r="E1363" s="38" t="s">
        <v>2805</v>
      </c>
      <c r="F1363" s="38" t="str">
        <f>_xlfn.XLOOKUP(Tabla20[[#This Row],[cedula]],TMODELO[Numero Documento],TMODELO[Empleado])</f>
        <v>HAMLET FELIPE HERNANDEZ</v>
      </c>
      <c r="G1363" s="38" t="str">
        <f>_xlfn.XLOOKUP(Tabla20[[#This Row],[cedula]],TMODELO[Numero Documento],TMODELO[Cargo])</f>
        <v>GESTOR CULTURAL</v>
      </c>
      <c r="H1363" s="38" t="str">
        <f>_xlfn.XLOOKUP(Tabla20[[#This Row],[cedula]],TMODELO[Numero Documento],TMODELO[Lugar Funciones])</f>
        <v>DIRECCION REGIONAL CULTURAL</v>
      </c>
      <c r="I1363" s="45" t="str">
        <f>_xlfn.XLOOKUP(Tabla20[[#This Row],[cedula]],TCARRERA[CEDULA],TCARRERA[CATEGORIA DEL SERVIDOR],"")</f>
        <v/>
      </c>
      <c r="J1363" s="45" t="str">
        <f>Tabla20[[#This Row],[TIPO]]</f>
        <v>TEMPORALES</v>
      </c>
      <c r="K1363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3" s="24" t="str">
        <f>IF(Tabla20[[#This Row],[CARRERA]]="CARRERA ADMINISTRATIVA",Tabla20[[#This Row],[CARRERA]],Tabla20[[#This Row],[STATUS]])</f>
        <v>TEMPORALES</v>
      </c>
      <c r="M1363" s="35">
        <f>IF(Tabla20[[#This Row],[TIPO]]="Temporales",_xlfn.XLOOKUP(Tabla20[[#This Row],[NOMBRE Y APELLIDO]],TFECHAS[NOMBRE Y APELLIDO],TFECHAS[DESDE]),"")</f>
        <v>44805</v>
      </c>
      <c r="N1363" s="35">
        <f>IF(Tabla20[[#This Row],[TIPO]]="Temporales",_xlfn.XLOOKUP(Tabla20[[#This Row],[NOMBRE Y APELLIDO]],TFECHAS[NOMBRE Y APELLIDO],TFECHAS[HASTA]),"")</f>
        <v>44986</v>
      </c>
      <c r="O1363" s="39">
        <f>_xlfn.XLOOKUP(Tabla20[[#This Row],[COD]],TMES[COD],TMES[sbruto])</f>
        <v>35000</v>
      </c>
      <c r="P1363" s="44">
        <f>_xlfn.XLOOKUP(Tabla20[[#This Row],[COD]],TMES[COD],TMES[ISR])</f>
        <v>0</v>
      </c>
      <c r="Q1363" s="41">
        <f>_xlfn.XLOOKUP(Tabla20[[#This Row],[COD]],TMES[COD],TMES[SFS])</f>
        <v>1064</v>
      </c>
      <c r="R1363" s="41">
        <f>_xlfn.XLOOKUP(Tabla20[[#This Row],[COD]],TMES[COD],TMES[AFP])</f>
        <v>1004.5</v>
      </c>
      <c r="S1363" s="40">
        <f>Tabla20[[#This Row],[sbruto]]-SUM(Tabla20[[#This Row],[ISR]:[AFP]])-Tabla20[[#This Row],[sneto]]</f>
        <v>25</v>
      </c>
      <c r="T1363" s="41">
        <f>_xlfn.XLOOKUP(Tabla20[[#This Row],[COD]],TMES[COD],TMES[sneto])</f>
        <v>32906.5</v>
      </c>
      <c r="U1363" s="28" t="str">
        <f>_xlfn.XLOOKUP(Tabla20[[#This Row],[cedula]],Tabla11[Numero Documento],Tabla11[GEN])</f>
        <v>M</v>
      </c>
      <c r="V1363" s="29" t="str">
        <f>_xlfn.XLOOKUP(Tabla20[[#This Row],[cedula]],TMODELO[Numero Documento],TMODELO[Lugar Funciones Codigo])</f>
        <v>01.83.06.00.02</v>
      </c>
    </row>
    <row r="1364" spans="1:22">
      <c r="A1364" s="38" t="s">
        <v>3051</v>
      </c>
      <c r="B1364" s="38" t="s">
        <v>4793</v>
      </c>
      <c r="C1364" s="38" t="s">
        <v>3088</v>
      </c>
      <c r="D1364" s="38" t="str">
        <f>Tabla20[[#This Row],[cedula]]&amp;Tabla20[[#This Row],[ctapresup]]</f>
        <v>031032175472.1.1.2.08</v>
      </c>
      <c r="E1364" s="38" t="s">
        <v>2816</v>
      </c>
      <c r="F1364" s="38" t="str">
        <f>_xlfn.XLOOKUP(Tabla20[[#This Row],[cedula]],TMODELO[Numero Documento],TMODELO[Empleado])</f>
        <v>JOHANNA DIAZ LOPEZ</v>
      </c>
      <c r="G1364" s="38" t="str">
        <f>_xlfn.XLOOKUP(Tabla20[[#This Row],[cedula]],TMODELO[Numero Documento],TMODELO[Cargo])</f>
        <v>GESTOR CULTURAL</v>
      </c>
      <c r="H1364" s="38" t="str">
        <f>_xlfn.XLOOKUP(Tabla20[[#This Row],[cedula]],TMODELO[Numero Documento],TMODELO[Lugar Funciones])</f>
        <v>DIRECCION REGIONAL CULTURAL</v>
      </c>
      <c r="I1364" s="45" t="str">
        <f>_xlfn.XLOOKUP(Tabla20[[#This Row],[cedula]],TCARRERA[CEDULA],TCARRERA[CATEGORIA DEL SERVIDOR],"")</f>
        <v/>
      </c>
      <c r="J1364" s="45" t="str">
        <f>Tabla20[[#This Row],[TIPO]]</f>
        <v>TEMPORALES</v>
      </c>
      <c r="K136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4" s="31" t="str">
        <f>IF(Tabla20[[#This Row],[CARRERA]]="CARRERA ADMINISTRATIVA",Tabla20[[#This Row],[CARRERA]],Tabla20[[#This Row],[STATUS]])</f>
        <v>TEMPORALES</v>
      </c>
      <c r="M1364" s="34">
        <f>IF(Tabla20[[#This Row],[TIPO]]="Temporales",_xlfn.XLOOKUP(Tabla20[[#This Row],[NOMBRE Y APELLIDO]],TFECHAS[NOMBRE Y APELLIDO],TFECHAS[DESDE]),"")</f>
        <v>44713</v>
      </c>
      <c r="N1364" s="34">
        <f>IF(Tabla20[[#This Row],[TIPO]]="Temporales",_xlfn.XLOOKUP(Tabla20[[#This Row],[NOMBRE Y APELLIDO]],TFECHAS[NOMBRE Y APELLIDO],TFECHAS[HASTA]),"")</f>
        <v>44896</v>
      </c>
      <c r="O1364" s="39">
        <f>_xlfn.XLOOKUP(Tabla20[[#This Row],[COD]],TMES[COD],TMES[sbruto])</f>
        <v>35000</v>
      </c>
      <c r="P1364" s="41">
        <f>_xlfn.XLOOKUP(Tabla20[[#This Row],[COD]],TMES[COD],TMES[ISR])</f>
        <v>0</v>
      </c>
      <c r="Q1364" s="41">
        <f>_xlfn.XLOOKUP(Tabla20[[#This Row],[COD]],TMES[COD],TMES[SFS])</f>
        <v>1064</v>
      </c>
      <c r="R1364" s="41">
        <f>_xlfn.XLOOKUP(Tabla20[[#This Row],[COD]],TMES[COD],TMES[AFP])</f>
        <v>1004.5</v>
      </c>
      <c r="S1364" s="40">
        <f>Tabla20[[#This Row],[sbruto]]-SUM(Tabla20[[#This Row],[ISR]:[AFP]])-Tabla20[[#This Row],[sneto]]</f>
        <v>25</v>
      </c>
      <c r="T1364" s="41">
        <f>_xlfn.XLOOKUP(Tabla20[[#This Row],[COD]],TMES[COD],TMES[sneto])</f>
        <v>32906.5</v>
      </c>
      <c r="U1364" s="28" t="str">
        <f>_xlfn.XLOOKUP(Tabla20[[#This Row],[cedula]],Tabla11[Numero Documento],Tabla11[GEN])</f>
        <v>F</v>
      </c>
      <c r="V1364" s="29" t="str">
        <f>_xlfn.XLOOKUP(Tabla20[[#This Row],[cedula]],TMODELO[Numero Documento],TMODELO[Lugar Funciones Codigo])</f>
        <v>01.83.06.00.02</v>
      </c>
    </row>
    <row r="1365" spans="1:22">
      <c r="A1365" s="38" t="s">
        <v>3051</v>
      </c>
      <c r="B1365" s="38" t="s">
        <v>4793</v>
      </c>
      <c r="C1365" s="38" t="s">
        <v>3088</v>
      </c>
      <c r="D1365" s="38" t="str">
        <f>Tabla20[[#This Row],[cedula]]&amp;Tabla20[[#This Row],[ctapresup]]</f>
        <v>001001151122.1.1.2.08</v>
      </c>
      <c r="E1365" s="38" t="s">
        <v>2821</v>
      </c>
      <c r="F1365" s="38" t="str">
        <f>_xlfn.XLOOKUP(Tabla20[[#This Row],[cedula]],TMODELO[Numero Documento],TMODELO[Empleado])</f>
        <v>JOSE MIGUEL FONT BONILLA</v>
      </c>
      <c r="G1365" s="38" t="str">
        <f>_xlfn.XLOOKUP(Tabla20[[#This Row],[cedula]],TMODELO[Numero Documento],TMODELO[Cargo])</f>
        <v>GESTOR CULTURAL</v>
      </c>
      <c r="H1365" s="38" t="str">
        <f>_xlfn.XLOOKUP(Tabla20[[#This Row],[cedula]],TMODELO[Numero Documento],TMODELO[Lugar Funciones])</f>
        <v>DIRECCION REGIONAL CULTURAL</v>
      </c>
      <c r="I1365" s="45" t="str">
        <f>_xlfn.XLOOKUP(Tabla20[[#This Row],[cedula]],TCARRERA[CEDULA],TCARRERA[CATEGORIA DEL SERVIDOR],"")</f>
        <v/>
      </c>
      <c r="J1365" s="45" t="str">
        <f>Tabla20[[#This Row],[TIPO]]</f>
        <v>TEMPORALES</v>
      </c>
      <c r="K1365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5" s="24" t="str">
        <f>IF(Tabla20[[#This Row],[CARRERA]]="CARRERA ADMINISTRATIVA",Tabla20[[#This Row],[CARRERA]],Tabla20[[#This Row],[STATUS]])</f>
        <v>TEMPORALES</v>
      </c>
      <c r="M1365" s="35">
        <f>IF(Tabla20[[#This Row],[TIPO]]="Temporales",_xlfn.XLOOKUP(Tabla20[[#This Row],[NOMBRE Y APELLIDO]],TFECHAS[NOMBRE Y APELLIDO],TFECHAS[DESDE]),"")</f>
        <v>44713</v>
      </c>
      <c r="N1365" s="35">
        <f>IF(Tabla20[[#This Row],[TIPO]]="Temporales",_xlfn.XLOOKUP(Tabla20[[#This Row],[NOMBRE Y APELLIDO]],TFECHAS[NOMBRE Y APELLIDO],TFECHAS[HASTA]),"")</f>
        <v>44896</v>
      </c>
      <c r="O1365" s="39">
        <f>_xlfn.XLOOKUP(Tabla20[[#This Row],[COD]],TMES[COD],TMES[sbruto])</f>
        <v>35000</v>
      </c>
      <c r="P1365" s="44">
        <f>_xlfn.XLOOKUP(Tabla20[[#This Row],[COD]],TMES[COD],TMES[ISR])</f>
        <v>0</v>
      </c>
      <c r="Q1365" s="41">
        <f>_xlfn.XLOOKUP(Tabla20[[#This Row],[COD]],TMES[COD],TMES[SFS])</f>
        <v>1064</v>
      </c>
      <c r="R1365" s="41">
        <f>_xlfn.XLOOKUP(Tabla20[[#This Row],[COD]],TMES[COD],TMES[AFP])</f>
        <v>1004.5</v>
      </c>
      <c r="S1365" s="40">
        <f>Tabla20[[#This Row],[sbruto]]-SUM(Tabla20[[#This Row],[ISR]:[AFP]])-Tabla20[[#This Row],[sneto]]</f>
        <v>25</v>
      </c>
      <c r="T1365" s="41">
        <f>_xlfn.XLOOKUP(Tabla20[[#This Row],[COD]],TMES[COD],TMES[sneto])</f>
        <v>32906.5</v>
      </c>
      <c r="U1365" s="28" t="str">
        <f>_xlfn.XLOOKUP(Tabla20[[#This Row],[cedula]],Tabla11[Numero Documento],Tabla11[GEN])</f>
        <v>M</v>
      </c>
      <c r="V1365" s="29" t="str">
        <f>_xlfn.XLOOKUP(Tabla20[[#This Row],[cedula]],TMODELO[Numero Documento],TMODELO[Lugar Funciones Codigo])</f>
        <v>01.83.06.00.02</v>
      </c>
    </row>
    <row r="1366" spans="1:22">
      <c r="A1366" s="38" t="s">
        <v>3051</v>
      </c>
      <c r="B1366" s="38" t="s">
        <v>4793</v>
      </c>
      <c r="C1366" s="38" t="s">
        <v>3088</v>
      </c>
      <c r="D1366" s="38" t="str">
        <f>Tabla20[[#This Row],[cedula]]&amp;Tabla20[[#This Row],[ctapresup]]</f>
        <v>047001647102.1.1.2.08</v>
      </c>
      <c r="E1366" s="38" t="s">
        <v>2882</v>
      </c>
      <c r="F1366" s="38" t="str">
        <f>_xlfn.XLOOKUP(Tabla20[[#This Row],[cedula]],TMODELO[Numero Documento],TMODELO[Empleado])</f>
        <v>STALIN VLADIMIR CASTILLO ESQUEA</v>
      </c>
      <c r="G1366" s="38" t="str">
        <f>_xlfn.XLOOKUP(Tabla20[[#This Row],[cedula]],TMODELO[Numero Documento],TMODELO[Cargo])</f>
        <v>GESTOR CULTURAL</v>
      </c>
      <c r="H1366" s="38" t="str">
        <f>_xlfn.XLOOKUP(Tabla20[[#This Row],[cedula]],TMODELO[Numero Documento],TMODELO[Lugar Funciones])</f>
        <v>DIRECCION REGIONAL CULTURAL</v>
      </c>
      <c r="I1366" s="45" t="str">
        <f>_xlfn.XLOOKUP(Tabla20[[#This Row],[cedula]],TCARRERA[CEDULA],TCARRERA[CATEGORIA DEL SERVIDOR],"")</f>
        <v/>
      </c>
      <c r="J1366" s="62" t="str">
        <f>Tabla20[[#This Row],[TIPO]]</f>
        <v>TEMPORALES</v>
      </c>
      <c r="K1366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6" s="24" t="str">
        <f>IF(Tabla20[[#This Row],[CARRERA]]="CARRERA ADMINISTRATIVA",Tabla20[[#This Row],[CARRERA]],Tabla20[[#This Row],[STATUS]])</f>
        <v>TEMPORALES</v>
      </c>
      <c r="M1366" s="35">
        <f>IF(Tabla20[[#This Row],[TIPO]]="Temporales",_xlfn.XLOOKUP(Tabla20[[#This Row],[NOMBRE Y APELLIDO]],TFECHAS[NOMBRE Y APELLIDO],TFECHAS[DESDE]),"")</f>
        <v>44713</v>
      </c>
      <c r="N1366" s="35">
        <f>IF(Tabla20[[#This Row],[TIPO]]="Temporales",_xlfn.XLOOKUP(Tabla20[[#This Row],[NOMBRE Y APELLIDO]],TFECHAS[NOMBRE Y APELLIDO],TFECHAS[HASTA]),"")</f>
        <v>44896</v>
      </c>
      <c r="O1366" s="39">
        <f>_xlfn.XLOOKUP(Tabla20[[#This Row],[COD]],TMES[COD],TMES[sbruto])</f>
        <v>35000</v>
      </c>
      <c r="P1366" s="40">
        <f>_xlfn.XLOOKUP(Tabla20[[#This Row],[COD]],TMES[COD],TMES[ISR])</f>
        <v>0</v>
      </c>
      <c r="Q1366" s="41">
        <f>_xlfn.XLOOKUP(Tabla20[[#This Row],[COD]],TMES[COD],TMES[SFS])</f>
        <v>1064</v>
      </c>
      <c r="R1366" s="41">
        <f>_xlfn.XLOOKUP(Tabla20[[#This Row],[COD]],TMES[COD],TMES[AFP])</f>
        <v>1004.5</v>
      </c>
      <c r="S1366" s="40">
        <f>Tabla20[[#This Row],[sbruto]]-SUM(Tabla20[[#This Row],[ISR]:[AFP]])-Tabla20[[#This Row],[sneto]]</f>
        <v>25</v>
      </c>
      <c r="T1366" s="40">
        <f>_xlfn.XLOOKUP(Tabla20[[#This Row],[COD]],TMES[COD],TMES[sneto])</f>
        <v>32906.5</v>
      </c>
      <c r="U1366" s="28" t="str">
        <f>_xlfn.XLOOKUP(Tabla20[[#This Row],[cedula]],Tabla11[Numero Documento],Tabla11[GEN])</f>
        <v>M</v>
      </c>
      <c r="V1366" s="83" t="str">
        <f>_xlfn.XLOOKUP(Tabla20[[#This Row],[cedula]],TMODELO[Numero Documento],TMODELO[Lugar Funciones Codigo])</f>
        <v>01.83.06.00.02</v>
      </c>
    </row>
    <row r="1367" spans="1:22">
      <c r="A1367" s="38" t="s">
        <v>3051</v>
      </c>
      <c r="B1367" s="38" t="s">
        <v>4793</v>
      </c>
      <c r="C1367" s="38" t="s">
        <v>3088</v>
      </c>
      <c r="D1367" s="38" t="str">
        <f>Tabla20[[#This Row],[cedula]]&amp;Tabla20[[#This Row],[ctapresup]]</f>
        <v>012000130742.1.1.2.08</v>
      </c>
      <c r="E1367" s="38" t="s">
        <v>2820</v>
      </c>
      <c r="F1367" s="38" t="str">
        <f>_xlfn.XLOOKUP(Tabla20[[#This Row],[cedula]],TMODELO[Numero Documento],TMODELO[Empleado])</f>
        <v>JOSE MANUEL JIMENEZ FURCAL</v>
      </c>
      <c r="G1367" s="38" t="str">
        <f>_xlfn.XLOOKUP(Tabla20[[#This Row],[cedula]],TMODELO[Numero Documento],TMODELO[Cargo])</f>
        <v>COORDINADOR CULTURAL</v>
      </c>
      <c r="H1367" s="38" t="str">
        <f>_xlfn.XLOOKUP(Tabla20[[#This Row],[cedula]],TMODELO[Numero Documento],TMODELO[Lugar Funciones])</f>
        <v>DIRECCION REGIONAL CULTURAL</v>
      </c>
      <c r="I1367" s="45" t="str">
        <f>_xlfn.XLOOKUP(Tabla20[[#This Row],[cedula]],TCARRERA[CEDULA],TCARRERA[CATEGORIA DEL SERVIDOR],"")</f>
        <v/>
      </c>
      <c r="J1367" s="62" t="str">
        <f>Tabla20[[#This Row],[TIPO]]</f>
        <v>TEMPORALES</v>
      </c>
      <c r="K1367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7" s="24" t="str">
        <f>IF(Tabla20[[#This Row],[CARRERA]]="CARRERA ADMINISTRATIVA",Tabla20[[#This Row],[CARRERA]],Tabla20[[#This Row],[STATUS]])</f>
        <v>TEMPORALES</v>
      </c>
      <c r="M1367" s="35">
        <f>IF(Tabla20[[#This Row],[TIPO]]="Temporales",_xlfn.XLOOKUP(Tabla20[[#This Row],[NOMBRE Y APELLIDO]],TFECHAS[NOMBRE Y APELLIDO],TFECHAS[DESDE]),"")</f>
        <v>44805</v>
      </c>
      <c r="N1367" s="35">
        <f>IF(Tabla20[[#This Row],[TIPO]]="Temporales",_xlfn.XLOOKUP(Tabla20[[#This Row],[NOMBRE Y APELLIDO]],TFECHAS[NOMBRE Y APELLIDO],TFECHAS[HASTA]),"")</f>
        <v>44986</v>
      </c>
      <c r="O1367" s="39">
        <f>_xlfn.XLOOKUP(Tabla20[[#This Row],[COD]],TMES[COD],TMES[sbruto])</f>
        <v>30000</v>
      </c>
      <c r="P1367" s="42">
        <f>_xlfn.XLOOKUP(Tabla20[[#This Row],[COD]],TMES[COD],TMES[ISR])</f>
        <v>0</v>
      </c>
      <c r="Q1367" s="41">
        <f>_xlfn.XLOOKUP(Tabla20[[#This Row],[COD]],TMES[COD],TMES[SFS])</f>
        <v>912</v>
      </c>
      <c r="R1367" s="41">
        <f>_xlfn.XLOOKUP(Tabla20[[#This Row],[COD]],TMES[COD],TMES[AFP])</f>
        <v>861</v>
      </c>
      <c r="S1367" s="40">
        <f>Tabla20[[#This Row],[sbruto]]-SUM(Tabla20[[#This Row],[ISR]:[AFP]])-Tabla20[[#This Row],[sneto]]</f>
        <v>25</v>
      </c>
      <c r="T1367" s="40">
        <f>_xlfn.XLOOKUP(Tabla20[[#This Row],[COD]],TMES[COD],TMES[sneto])</f>
        <v>28202</v>
      </c>
      <c r="U1367" s="28" t="str">
        <f>_xlfn.XLOOKUP(Tabla20[[#This Row],[cedula]],Tabla11[Numero Documento],Tabla11[GEN])</f>
        <v>M</v>
      </c>
      <c r="V1367" s="83" t="str">
        <f>_xlfn.XLOOKUP(Tabla20[[#This Row],[cedula]],TMODELO[Numero Documento],TMODELO[Lugar Funciones Codigo])</f>
        <v>01.83.06.00.02</v>
      </c>
    </row>
    <row r="1368" spans="1:22">
      <c r="A1368" s="38" t="s">
        <v>3051</v>
      </c>
      <c r="B1368" s="38" t="s">
        <v>4793</v>
      </c>
      <c r="C1368" s="38" t="s">
        <v>3088</v>
      </c>
      <c r="D1368" s="38" t="str">
        <f>Tabla20[[#This Row],[cedula]]&amp;Tabla20[[#This Row],[ctapresup]]</f>
        <v>055002729672.1.1.2.08</v>
      </c>
      <c r="E1368" s="38" t="s">
        <v>2824</v>
      </c>
      <c r="F1368" s="38" t="str">
        <f>_xlfn.XLOOKUP(Tabla20[[#This Row],[cedula]],TMODELO[Numero Documento],TMODELO[Empleado])</f>
        <v>JUAN CARLOS ABREU GONZALEZ</v>
      </c>
      <c r="G1368" s="38" t="str">
        <f>_xlfn.XLOOKUP(Tabla20[[#This Row],[cedula]],TMODELO[Numero Documento],TMODELO[Cargo])</f>
        <v>GESTOR CULTURAL</v>
      </c>
      <c r="H1368" s="38" t="str">
        <f>_xlfn.XLOOKUP(Tabla20[[#This Row],[cedula]],TMODELO[Numero Documento],TMODELO[Lugar Funciones])</f>
        <v>DIRECCION REGIONAL CULTURAL</v>
      </c>
      <c r="I1368" s="45" t="str">
        <f>_xlfn.XLOOKUP(Tabla20[[#This Row],[cedula]],TCARRERA[CEDULA],TCARRERA[CATEGORIA DEL SERVIDOR],"")</f>
        <v/>
      </c>
      <c r="J1368" s="62" t="str">
        <f>Tabla20[[#This Row],[TIPO]]</f>
        <v>TEMPORALES</v>
      </c>
      <c r="K1368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8" s="24" t="str">
        <f>IF(Tabla20[[#This Row],[CARRERA]]="CARRERA ADMINISTRATIVA",Tabla20[[#This Row],[CARRERA]],Tabla20[[#This Row],[STATUS]])</f>
        <v>TEMPORALES</v>
      </c>
      <c r="M1368" s="35">
        <f>IF(Tabla20[[#This Row],[TIPO]]="Temporales",_xlfn.XLOOKUP(Tabla20[[#This Row],[NOMBRE Y APELLIDO]],TFECHAS[NOMBRE Y APELLIDO],TFECHAS[DESDE]),"")</f>
        <v>44774</v>
      </c>
      <c r="N1368" s="35">
        <f>IF(Tabla20[[#This Row],[TIPO]]="Temporales",_xlfn.XLOOKUP(Tabla20[[#This Row],[NOMBRE Y APELLIDO]],TFECHAS[NOMBRE Y APELLIDO],TFECHAS[HASTA]),"")</f>
        <v>44958</v>
      </c>
      <c r="O1368" s="39">
        <f>_xlfn.XLOOKUP(Tabla20[[#This Row],[COD]],TMES[COD],TMES[sbruto])</f>
        <v>20000</v>
      </c>
      <c r="P1368" s="42">
        <f>_xlfn.XLOOKUP(Tabla20[[#This Row],[COD]],TMES[COD],TMES[ISR])</f>
        <v>0</v>
      </c>
      <c r="Q1368" s="41">
        <f>_xlfn.XLOOKUP(Tabla20[[#This Row],[COD]],TMES[COD],TMES[SFS])</f>
        <v>608</v>
      </c>
      <c r="R1368" s="41">
        <f>_xlfn.XLOOKUP(Tabla20[[#This Row],[COD]],TMES[COD],TMES[AFP])</f>
        <v>574</v>
      </c>
      <c r="S1368" s="40">
        <f>Tabla20[[#This Row],[sbruto]]-SUM(Tabla20[[#This Row],[ISR]:[AFP]])-Tabla20[[#This Row],[sneto]]</f>
        <v>25</v>
      </c>
      <c r="T1368" s="40">
        <f>_xlfn.XLOOKUP(Tabla20[[#This Row],[COD]],TMES[COD],TMES[sneto])</f>
        <v>18793</v>
      </c>
      <c r="U1368" s="28" t="str">
        <f>_xlfn.XLOOKUP(Tabla20[[#This Row],[cedula]],Tabla11[Numero Documento],Tabla11[GEN])</f>
        <v>M</v>
      </c>
      <c r="V1368" s="83" t="str">
        <f>_xlfn.XLOOKUP(Tabla20[[#This Row],[cedula]],TMODELO[Numero Documento],TMODELO[Lugar Funciones Codigo])</f>
        <v>01.83.06.00.02</v>
      </c>
    </row>
    <row r="1369" spans="1:22" hidden="1">
      <c r="A1369" s="38" t="s">
        <v>3052</v>
      </c>
      <c r="B1369" s="38" t="s">
        <v>11</v>
      </c>
      <c r="C1369" s="38" t="s">
        <v>3088</v>
      </c>
      <c r="D1369" s="38" t="str">
        <f>Tabla20[[#This Row],[cedula]]&amp;Tabla20[[#This Row],[ctapresup]]</f>
        <v>048005056712.1.1.1.01</v>
      </c>
      <c r="E1369" s="38" t="s">
        <v>2025</v>
      </c>
      <c r="F1369" s="38" t="str">
        <f>_xlfn.XLOOKUP(Tabla20[[#This Row],[cedula]],TMODELO[Numero Documento],TMODELO[Empleado])</f>
        <v>ALGEL DAIRI SOTO MARTINEZ</v>
      </c>
      <c r="G1369" s="38" t="str">
        <f>_xlfn.XLOOKUP(Tabla20[[#This Row],[cedula]],TMODELO[Numero Documento],TMODELO[Cargo])</f>
        <v>GESTOR CULTURAL</v>
      </c>
      <c r="H1369" s="38" t="str">
        <f>_xlfn.XLOOKUP(Tabla20[[#This Row],[cedula]],TMODELO[Numero Documento],TMODELO[Lugar Funciones])</f>
        <v>OFICINA PROVINCIAL DE LA CULTURA</v>
      </c>
      <c r="I1369" s="45" t="str">
        <f>_xlfn.XLOOKUP(Tabla20[[#This Row],[cedula]],TCARRERA[CEDULA],TCARRERA[CATEGORIA DEL SERVIDOR],"")</f>
        <v/>
      </c>
      <c r="J1369" s="62" t="str">
        <f>Tabla20[[#This Row],[TIPO]]</f>
        <v>FIJO</v>
      </c>
      <c r="K1369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69" s="24" t="str">
        <f>IF(Tabla20[[#This Row],[CARRERA]]="CARRERA ADMINISTRATIVA",Tabla20[[#This Row],[CARRERA]],Tabla20[[#This Row],[STATUS]])</f>
        <v>FIJO</v>
      </c>
      <c r="M1369" s="35" t="str">
        <f>IF(Tabla20[[#This Row],[TIPO]]="Temporales",_xlfn.XLOOKUP(Tabla20[[#This Row],[NOMBRE Y APELLIDO]],TFECHAS[NOMBRE Y APELLIDO],TFECHAS[DESDE]),"")</f>
        <v/>
      </c>
      <c r="N1369" s="35" t="str">
        <f>IF(Tabla20[[#This Row],[TIPO]]="Temporales",_xlfn.XLOOKUP(Tabla20[[#This Row],[NOMBRE Y APELLIDO]],TFECHAS[NOMBRE Y APELLIDO],TFECHAS[HASTA]),"")</f>
        <v/>
      </c>
      <c r="O1369" s="39">
        <f>_xlfn.XLOOKUP(Tabla20[[#This Row],[COD]],TMES[COD],TMES[sbruto])</f>
        <v>35000</v>
      </c>
      <c r="P1369" s="42">
        <f>_xlfn.XLOOKUP(Tabla20[[#This Row],[COD]],TMES[COD],TMES[ISR])</f>
        <v>0</v>
      </c>
      <c r="Q1369" s="41">
        <f>_xlfn.XLOOKUP(Tabla20[[#This Row],[COD]],TMES[COD],TMES[SFS])</f>
        <v>1064</v>
      </c>
      <c r="R1369" s="41">
        <f>_xlfn.XLOOKUP(Tabla20[[#This Row],[COD]],TMES[COD],TMES[AFP])</f>
        <v>1004.5</v>
      </c>
      <c r="S1369" s="40">
        <f>Tabla20[[#This Row],[sbruto]]-SUM(Tabla20[[#This Row],[ISR]:[AFP]])-Tabla20[[#This Row],[sneto]]</f>
        <v>25</v>
      </c>
      <c r="T1369" s="40">
        <f>_xlfn.XLOOKUP(Tabla20[[#This Row],[COD]],TMES[COD],TMES[sneto])</f>
        <v>32906.5</v>
      </c>
      <c r="U1369" s="28" t="str">
        <f>_xlfn.XLOOKUP(Tabla20[[#This Row],[cedula]],Tabla11[Numero Documento],Tabla11[GEN])</f>
        <v>M</v>
      </c>
      <c r="V1369" s="83" t="str">
        <f>_xlfn.XLOOKUP(Tabla20[[#This Row],[cedula]],TMODELO[Numero Documento],TMODELO[Lugar Funciones Codigo])</f>
        <v>01.83.06.00.02.00.01</v>
      </c>
    </row>
    <row r="1370" spans="1:22" hidden="1">
      <c r="A1370" s="38" t="s">
        <v>3052</v>
      </c>
      <c r="B1370" s="38" t="s">
        <v>11</v>
      </c>
      <c r="C1370" s="38" t="s">
        <v>3088</v>
      </c>
      <c r="D1370" s="38" t="str">
        <f>Tabla20[[#This Row],[cedula]]&amp;Tabla20[[#This Row],[ctapresup]]</f>
        <v>048004764442.1.1.1.01</v>
      </c>
      <c r="E1370" s="38" t="s">
        <v>2043</v>
      </c>
      <c r="F1370" s="38" t="str">
        <f>_xlfn.XLOOKUP(Tabla20[[#This Row],[cedula]],TMODELO[Numero Documento],TMODELO[Empleado])</f>
        <v>BENITO CUEVAS FRANCO</v>
      </c>
      <c r="G1370" s="38" t="str">
        <f>_xlfn.XLOOKUP(Tabla20[[#This Row],[cedula]],TMODELO[Numero Documento],TMODELO[Cargo])</f>
        <v>GESTOR CULTURAL</v>
      </c>
      <c r="H1370" s="38" t="str">
        <f>_xlfn.XLOOKUP(Tabla20[[#This Row],[cedula]],TMODELO[Numero Documento],TMODELO[Lugar Funciones])</f>
        <v>OFICINA PROVINCIAL DE LA CULTURA</v>
      </c>
      <c r="I1370" s="45" t="str">
        <f>_xlfn.XLOOKUP(Tabla20[[#This Row],[cedula]],TCARRERA[CEDULA],TCARRERA[CATEGORIA DEL SERVIDOR],"")</f>
        <v/>
      </c>
      <c r="J1370" s="62" t="str">
        <f>Tabla20[[#This Row],[TIPO]]</f>
        <v>FIJO</v>
      </c>
      <c r="K1370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0" s="24" t="str">
        <f>IF(Tabla20[[#This Row],[CARRERA]]="CARRERA ADMINISTRATIVA",Tabla20[[#This Row],[CARRERA]],Tabla20[[#This Row],[STATUS]])</f>
        <v>FIJO</v>
      </c>
      <c r="M1370" s="35" t="str">
        <f>IF(Tabla20[[#This Row],[TIPO]]="Temporales",_xlfn.XLOOKUP(Tabla20[[#This Row],[NOMBRE Y APELLIDO]],TFECHAS[NOMBRE Y APELLIDO],TFECHAS[DESDE]),"")</f>
        <v/>
      </c>
      <c r="N1370" s="35" t="str">
        <f>IF(Tabla20[[#This Row],[TIPO]]="Temporales",_xlfn.XLOOKUP(Tabla20[[#This Row],[NOMBRE Y APELLIDO]],TFECHAS[NOMBRE Y APELLIDO],TFECHAS[HASTA]),"")</f>
        <v/>
      </c>
      <c r="O1370" s="39">
        <f>_xlfn.XLOOKUP(Tabla20[[#This Row],[COD]],TMES[COD],TMES[sbruto])</f>
        <v>35000</v>
      </c>
      <c r="P1370" s="42">
        <f>_xlfn.XLOOKUP(Tabla20[[#This Row],[COD]],TMES[COD],TMES[ISR])</f>
        <v>0</v>
      </c>
      <c r="Q1370" s="41">
        <f>_xlfn.XLOOKUP(Tabla20[[#This Row],[COD]],TMES[COD],TMES[SFS])</f>
        <v>1064</v>
      </c>
      <c r="R1370" s="41">
        <f>_xlfn.XLOOKUP(Tabla20[[#This Row],[COD]],TMES[COD],TMES[AFP])</f>
        <v>1004.5</v>
      </c>
      <c r="S1370" s="40">
        <f>Tabla20[[#This Row],[sbruto]]-SUM(Tabla20[[#This Row],[ISR]:[AFP]])-Tabla20[[#This Row],[sneto]]</f>
        <v>25</v>
      </c>
      <c r="T1370" s="40">
        <f>_xlfn.XLOOKUP(Tabla20[[#This Row],[COD]],TMES[COD],TMES[sneto])</f>
        <v>32906.5</v>
      </c>
      <c r="U1370" s="28" t="str">
        <f>_xlfn.XLOOKUP(Tabla20[[#This Row],[cedula]],Tabla11[Numero Documento],Tabla11[GEN])</f>
        <v>M</v>
      </c>
      <c r="V1370" s="83" t="str">
        <f>_xlfn.XLOOKUP(Tabla20[[#This Row],[cedula]],TMODELO[Numero Documento],TMODELO[Lugar Funciones Codigo])</f>
        <v>01.83.06.00.02.00.01</v>
      </c>
    </row>
    <row r="1371" spans="1:22" hidden="1">
      <c r="A1371" s="38" t="s">
        <v>3052</v>
      </c>
      <c r="B1371" s="38" t="s">
        <v>11</v>
      </c>
      <c r="C1371" s="38" t="s">
        <v>3088</v>
      </c>
      <c r="D1371" s="38" t="str">
        <f>Tabla20[[#This Row],[cedula]]&amp;Tabla20[[#This Row],[ctapresup]]</f>
        <v>047000053352.1.1.1.01</v>
      </c>
      <c r="E1371" s="38" t="s">
        <v>2114</v>
      </c>
      <c r="F1371" s="38" t="str">
        <f>_xlfn.XLOOKUP(Tabla20[[#This Row],[cedula]],TMODELO[Numero Documento],TMODELO[Empleado])</f>
        <v>GUILLERMO RAFAEL RODRIGUEZ ROSARIO</v>
      </c>
      <c r="G1371" s="38" t="str">
        <f>_xlfn.XLOOKUP(Tabla20[[#This Row],[cedula]],TMODELO[Numero Documento],TMODELO[Cargo])</f>
        <v>GESTOR CULTURAL</v>
      </c>
      <c r="H1371" s="38" t="str">
        <f>_xlfn.XLOOKUP(Tabla20[[#This Row],[cedula]],TMODELO[Numero Documento],TMODELO[Lugar Funciones])</f>
        <v>OFICINA PROVINCIAL DE LA CULTURA</v>
      </c>
      <c r="I1371" s="45" t="str">
        <f>_xlfn.XLOOKUP(Tabla20[[#This Row],[cedula]],TCARRERA[CEDULA],TCARRERA[CATEGORIA DEL SERVIDOR],"")</f>
        <v/>
      </c>
      <c r="J1371" s="62" t="str">
        <f>Tabla20[[#This Row],[TIPO]]</f>
        <v>FIJO</v>
      </c>
      <c r="K1371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1" s="24" t="str">
        <f>IF(Tabla20[[#This Row],[CARRERA]]="CARRERA ADMINISTRATIVA",Tabla20[[#This Row],[CARRERA]],Tabla20[[#This Row],[STATUS]])</f>
        <v>FIJO</v>
      </c>
      <c r="M1371" s="35" t="str">
        <f>IF(Tabla20[[#This Row],[TIPO]]="Temporales",_xlfn.XLOOKUP(Tabla20[[#This Row],[NOMBRE Y APELLIDO]],TFECHAS[NOMBRE Y APELLIDO],TFECHAS[DESDE]),"")</f>
        <v/>
      </c>
      <c r="N1371" s="35" t="str">
        <f>IF(Tabla20[[#This Row],[TIPO]]="Temporales",_xlfn.XLOOKUP(Tabla20[[#This Row],[NOMBRE Y APELLIDO]],TFECHAS[NOMBRE Y APELLIDO],TFECHAS[HASTA]),"")</f>
        <v/>
      </c>
      <c r="O1371" s="39">
        <f>_xlfn.XLOOKUP(Tabla20[[#This Row],[COD]],TMES[COD],TMES[sbruto])</f>
        <v>35000</v>
      </c>
      <c r="P1371" s="42">
        <f>_xlfn.XLOOKUP(Tabla20[[#This Row],[COD]],TMES[COD],TMES[ISR])</f>
        <v>0</v>
      </c>
      <c r="Q1371" s="41">
        <f>_xlfn.XLOOKUP(Tabla20[[#This Row],[COD]],TMES[COD],TMES[SFS])</f>
        <v>1064</v>
      </c>
      <c r="R1371" s="41">
        <f>_xlfn.XLOOKUP(Tabla20[[#This Row],[COD]],TMES[COD],TMES[AFP])</f>
        <v>1004.5</v>
      </c>
      <c r="S1371" s="40">
        <f>Tabla20[[#This Row],[sbruto]]-SUM(Tabla20[[#This Row],[ISR]:[AFP]])-Tabla20[[#This Row],[sneto]]</f>
        <v>25</v>
      </c>
      <c r="T1371" s="40">
        <f>_xlfn.XLOOKUP(Tabla20[[#This Row],[COD]],TMES[COD],TMES[sneto])</f>
        <v>32906.5</v>
      </c>
      <c r="U1371" s="28" t="str">
        <f>_xlfn.XLOOKUP(Tabla20[[#This Row],[cedula]],Tabla11[Numero Documento],Tabla11[GEN])</f>
        <v>M</v>
      </c>
      <c r="V1371" s="83" t="str">
        <f>_xlfn.XLOOKUP(Tabla20[[#This Row],[cedula]],TMODELO[Numero Documento],TMODELO[Lugar Funciones Codigo])</f>
        <v>01.83.06.00.02.00.01</v>
      </c>
    </row>
    <row r="1372" spans="1:22" hidden="1">
      <c r="A1372" s="38" t="s">
        <v>3052</v>
      </c>
      <c r="B1372" s="38" t="s">
        <v>11</v>
      </c>
      <c r="C1372" s="38" t="s">
        <v>3088</v>
      </c>
      <c r="D1372" s="38" t="str">
        <f>Tabla20[[#This Row],[cedula]]&amp;Tabla20[[#This Row],[ctapresup]]</f>
        <v>056008167052.1.1.1.01</v>
      </c>
      <c r="E1372" s="38" t="s">
        <v>2175</v>
      </c>
      <c r="F1372" s="38" t="str">
        <f>_xlfn.XLOOKUP(Tabla20[[#This Row],[cedula]],TMODELO[Numero Documento],TMODELO[Empleado])</f>
        <v>LUIS SIGFREDO BRETON CASTILLO</v>
      </c>
      <c r="G1372" s="38" t="str">
        <f>_xlfn.XLOOKUP(Tabla20[[#This Row],[cedula]],TMODELO[Numero Documento],TMODELO[Cargo])</f>
        <v>GESTOR CULTURAL</v>
      </c>
      <c r="H1372" s="38" t="str">
        <f>_xlfn.XLOOKUP(Tabla20[[#This Row],[cedula]],TMODELO[Numero Documento],TMODELO[Lugar Funciones])</f>
        <v>OFICINA PROVINCIAL DE LA CULTURA</v>
      </c>
      <c r="I1372" s="45" t="str">
        <f>_xlfn.XLOOKUP(Tabla20[[#This Row],[cedula]],TCARRERA[CEDULA],TCARRERA[CATEGORIA DEL SERVIDOR],"")</f>
        <v/>
      </c>
      <c r="J1372" s="62" t="str">
        <f>Tabla20[[#This Row],[TIPO]]</f>
        <v>FIJO</v>
      </c>
      <c r="K1372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2" s="24" t="str">
        <f>IF(Tabla20[[#This Row],[CARRERA]]="CARRERA ADMINISTRATIVA",Tabla20[[#This Row],[CARRERA]],Tabla20[[#This Row],[STATUS]])</f>
        <v>FIJO</v>
      </c>
      <c r="M1372" s="35" t="str">
        <f>IF(Tabla20[[#This Row],[TIPO]]="Temporales",_xlfn.XLOOKUP(Tabla20[[#This Row],[NOMBRE Y APELLIDO]],TFECHAS[NOMBRE Y APELLIDO],TFECHAS[DESDE]),"")</f>
        <v/>
      </c>
      <c r="N1372" s="35" t="str">
        <f>IF(Tabla20[[#This Row],[TIPO]]="Temporales",_xlfn.XLOOKUP(Tabla20[[#This Row],[NOMBRE Y APELLIDO]],TFECHAS[NOMBRE Y APELLIDO],TFECHAS[HASTA]),"")</f>
        <v/>
      </c>
      <c r="O1372" s="39">
        <f>_xlfn.XLOOKUP(Tabla20[[#This Row],[COD]],TMES[COD],TMES[sbruto])</f>
        <v>35000</v>
      </c>
      <c r="P1372" s="42">
        <f>_xlfn.XLOOKUP(Tabla20[[#This Row],[COD]],TMES[COD],TMES[ISR])</f>
        <v>0</v>
      </c>
      <c r="Q1372" s="41">
        <f>_xlfn.XLOOKUP(Tabla20[[#This Row],[COD]],TMES[COD],TMES[SFS])</f>
        <v>1064</v>
      </c>
      <c r="R1372" s="41">
        <f>_xlfn.XLOOKUP(Tabla20[[#This Row],[COD]],TMES[COD],TMES[AFP])</f>
        <v>1004.5</v>
      </c>
      <c r="S1372" s="40">
        <f>Tabla20[[#This Row],[sbruto]]-SUM(Tabla20[[#This Row],[ISR]:[AFP]])-Tabla20[[#This Row],[sneto]]</f>
        <v>25</v>
      </c>
      <c r="T1372" s="40">
        <f>_xlfn.XLOOKUP(Tabla20[[#This Row],[COD]],TMES[COD],TMES[sneto])</f>
        <v>32906.5</v>
      </c>
      <c r="U1372" s="28" t="str">
        <f>_xlfn.XLOOKUP(Tabla20[[#This Row],[cedula]],Tabla11[Numero Documento],Tabla11[GEN])</f>
        <v>M</v>
      </c>
      <c r="V1372" s="83" t="str">
        <f>_xlfn.XLOOKUP(Tabla20[[#This Row],[cedula]],TMODELO[Numero Documento],TMODELO[Lugar Funciones Codigo])</f>
        <v>01.83.06.00.02.00.01</v>
      </c>
    </row>
    <row r="1373" spans="1:22" hidden="1">
      <c r="A1373" s="38" t="s">
        <v>3052</v>
      </c>
      <c r="B1373" s="38" t="s">
        <v>11</v>
      </c>
      <c r="C1373" s="38" t="s">
        <v>3088</v>
      </c>
      <c r="D1373" s="38" t="str">
        <f>Tabla20[[#This Row],[cedula]]&amp;Tabla20[[#This Row],[ctapresup]]</f>
        <v>056000959532.1.1.1.01</v>
      </c>
      <c r="E1373" s="38" t="s">
        <v>2229</v>
      </c>
      <c r="F1373" s="38" t="str">
        <f>_xlfn.XLOOKUP(Tabla20[[#This Row],[cedula]],TMODELO[Numero Documento],TMODELO[Empleado])</f>
        <v>RAMON ANTONIO MATRILLE</v>
      </c>
      <c r="G1373" s="38" t="str">
        <f>_xlfn.XLOOKUP(Tabla20[[#This Row],[cedula]],TMODELO[Numero Documento],TMODELO[Cargo])</f>
        <v>GESTOR CULTURAL</v>
      </c>
      <c r="H1373" s="38" t="str">
        <f>_xlfn.XLOOKUP(Tabla20[[#This Row],[cedula]],TMODELO[Numero Documento],TMODELO[Lugar Funciones])</f>
        <v>OFICINA PROVINCIAL DE LA CULTURA</v>
      </c>
      <c r="I1373" s="45" t="str">
        <f>_xlfn.XLOOKUP(Tabla20[[#This Row],[cedula]],TCARRERA[CEDULA],TCARRERA[CATEGORIA DEL SERVIDOR],"")</f>
        <v/>
      </c>
      <c r="J1373" s="62" t="str">
        <f>Tabla20[[#This Row],[TIPO]]</f>
        <v>FIJO</v>
      </c>
      <c r="K1373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3" s="24" t="str">
        <f>IF(Tabla20[[#This Row],[CARRERA]]="CARRERA ADMINISTRATIVA",Tabla20[[#This Row],[CARRERA]],Tabla20[[#This Row],[STATUS]])</f>
        <v>FIJO</v>
      </c>
      <c r="M1373" s="35" t="str">
        <f>IF(Tabla20[[#This Row],[TIPO]]="Temporales",_xlfn.XLOOKUP(Tabla20[[#This Row],[NOMBRE Y APELLIDO]],TFECHAS[NOMBRE Y APELLIDO],TFECHAS[DESDE]),"")</f>
        <v/>
      </c>
      <c r="N1373" s="35" t="str">
        <f>IF(Tabla20[[#This Row],[TIPO]]="Temporales",_xlfn.XLOOKUP(Tabla20[[#This Row],[NOMBRE Y APELLIDO]],TFECHAS[NOMBRE Y APELLIDO],TFECHAS[HASTA]),"")</f>
        <v/>
      </c>
      <c r="O1373" s="39">
        <f>_xlfn.XLOOKUP(Tabla20[[#This Row],[COD]],TMES[COD],TMES[sbruto])</f>
        <v>35000</v>
      </c>
      <c r="P1373" s="42">
        <f>_xlfn.XLOOKUP(Tabla20[[#This Row],[COD]],TMES[COD],TMES[ISR])</f>
        <v>0</v>
      </c>
      <c r="Q1373" s="41">
        <f>_xlfn.XLOOKUP(Tabla20[[#This Row],[COD]],TMES[COD],TMES[SFS])</f>
        <v>1064</v>
      </c>
      <c r="R1373" s="41">
        <f>_xlfn.XLOOKUP(Tabla20[[#This Row],[COD]],TMES[COD],TMES[AFP])</f>
        <v>1004.5</v>
      </c>
      <c r="S1373" s="40">
        <f>Tabla20[[#This Row],[sbruto]]-SUM(Tabla20[[#This Row],[ISR]:[AFP]])-Tabla20[[#This Row],[sneto]]</f>
        <v>19632.61</v>
      </c>
      <c r="T1373" s="40">
        <f>_xlfn.XLOOKUP(Tabla20[[#This Row],[COD]],TMES[COD],TMES[sneto])</f>
        <v>13298.89</v>
      </c>
      <c r="U1373" s="28" t="str">
        <f>_xlfn.XLOOKUP(Tabla20[[#This Row],[cedula]],Tabla11[Numero Documento],Tabla11[GEN])</f>
        <v>M</v>
      </c>
      <c r="V1373" s="83" t="str">
        <f>_xlfn.XLOOKUP(Tabla20[[#This Row],[cedula]],TMODELO[Numero Documento],TMODELO[Lugar Funciones Codigo])</f>
        <v>01.83.06.00.02.00.01</v>
      </c>
    </row>
    <row r="1374" spans="1:22" hidden="1">
      <c r="A1374" s="38" t="s">
        <v>3052</v>
      </c>
      <c r="B1374" s="38" t="s">
        <v>11</v>
      </c>
      <c r="C1374" s="38" t="s">
        <v>3088</v>
      </c>
      <c r="D1374" s="38" t="str">
        <f>Tabla20[[#This Row],[cedula]]&amp;Tabla20[[#This Row],[ctapresup]]</f>
        <v>048002979232.1.1.1.01</v>
      </c>
      <c r="E1374" s="38" t="s">
        <v>2230</v>
      </c>
      <c r="F1374" s="38" t="str">
        <f>_xlfn.XLOOKUP(Tabla20[[#This Row],[cedula]],TMODELO[Numero Documento],TMODELO[Empleado])</f>
        <v>RAMON ANTONIO VALDEMAR JIMENEZ BATISTA</v>
      </c>
      <c r="G1374" s="38" t="str">
        <f>_xlfn.XLOOKUP(Tabla20[[#This Row],[cedula]],TMODELO[Numero Documento],TMODELO[Cargo])</f>
        <v>GESTOR CULTURAL</v>
      </c>
      <c r="H1374" s="38" t="str">
        <f>_xlfn.XLOOKUP(Tabla20[[#This Row],[cedula]],TMODELO[Numero Documento],TMODELO[Lugar Funciones])</f>
        <v>OFICINA PROVINCIAL DE LA CULTURA</v>
      </c>
      <c r="I1374" s="45" t="str">
        <f>_xlfn.XLOOKUP(Tabla20[[#This Row],[cedula]],TCARRERA[CEDULA],TCARRERA[CATEGORIA DEL SERVIDOR],"")</f>
        <v/>
      </c>
      <c r="J1374" s="62" t="str">
        <f>Tabla20[[#This Row],[TIPO]]</f>
        <v>FIJO</v>
      </c>
      <c r="K1374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4" s="24" t="str">
        <f>IF(Tabla20[[#This Row],[CARRERA]]="CARRERA ADMINISTRATIVA",Tabla20[[#This Row],[CARRERA]],Tabla20[[#This Row],[STATUS]])</f>
        <v>FIJO</v>
      </c>
      <c r="M1374" s="35" t="str">
        <f>IF(Tabla20[[#This Row],[TIPO]]="Temporales",_xlfn.XLOOKUP(Tabla20[[#This Row],[NOMBRE Y APELLIDO]],TFECHAS[NOMBRE Y APELLIDO],TFECHAS[DESDE]),"")</f>
        <v/>
      </c>
      <c r="N1374" s="35" t="str">
        <f>IF(Tabla20[[#This Row],[TIPO]]="Temporales",_xlfn.XLOOKUP(Tabla20[[#This Row],[NOMBRE Y APELLIDO]],TFECHAS[NOMBRE Y APELLIDO],TFECHAS[HASTA]),"")</f>
        <v/>
      </c>
      <c r="O1374" s="39">
        <f>_xlfn.XLOOKUP(Tabla20[[#This Row],[COD]],TMES[COD],TMES[sbruto])</f>
        <v>35000</v>
      </c>
      <c r="P1374" s="42">
        <f>_xlfn.XLOOKUP(Tabla20[[#This Row],[COD]],TMES[COD],TMES[ISR])</f>
        <v>0</v>
      </c>
      <c r="Q1374" s="41">
        <f>_xlfn.XLOOKUP(Tabla20[[#This Row],[COD]],TMES[COD],TMES[SFS])</f>
        <v>1064</v>
      </c>
      <c r="R1374" s="41">
        <f>_xlfn.XLOOKUP(Tabla20[[#This Row],[COD]],TMES[COD],TMES[AFP])</f>
        <v>1004.5</v>
      </c>
      <c r="S1374" s="40">
        <f>Tabla20[[#This Row],[sbruto]]-SUM(Tabla20[[#This Row],[ISR]:[AFP]])-Tabla20[[#This Row],[sneto]]</f>
        <v>25</v>
      </c>
      <c r="T1374" s="40">
        <f>_xlfn.XLOOKUP(Tabla20[[#This Row],[COD]],TMES[COD],TMES[sneto])</f>
        <v>32906.5</v>
      </c>
      <c r="U1374" s="28" t="str">
        <f>_xlfn.XLOOKUP(Tabla20[[#This Row],[cedula]],Tabla11[Numero Documento],Tabla11[GEN])</f>
        <v>M</v>
      </c>
      <c r="V1374" s="83" t="str">
        <f>_xlfn.XLOOKUP(Tabla20[[#This Row],[cedula]],TMODELO[Numero Documento],TMODELO[Lugar Funciones Codigo])</f>
        <v>01.83.06.00.02.00.01</v>
      </c>
    </row>
    <row r="1375" spans="1:22" hidden="1">
      <c r="A1375" s="38" t="s">
        <v>3052</v>
      </c>
      <c r="B1375" s="38" t="s">
        <v>11</v>
      </c>
      <c r="C1375" s="38" t="s">
        <v>3088</v>
      </c>
      <c r="D1375" s="38" t="str">
        <f>Tabla20[[#This Row],[cedula]]&amp;Tabla20[[#This Row],[ctapresup]]</f>
        <v>047001091862.1.1.1.01</v>
      </c>
      <c r="E1375" s="38" t="s">
        <v>2264</v>
      </c>
      <c r="F1375" s="38" t="str">
        <f>_xlfn.XLOOKUP(Tabla20[[#This Row],[cedula]],TMODELO[Numero Documento],TMODELO[Empleado])</f>
        <v>UBALDO GARCIA HERNANDEZ</v>
      </c>
      <c r="G1375" s="38" t="str">
        <f>_xlfn.XLOOKUP(Tabla20[[#This Row],[cedula]],TMODELO[Numero Documento],TMODELO[Cargo])</f>
        <v>GESTOR CULTURAL</v>
      </c>
      <c r="H1375" s="38" t="str">
        <f>_xlfn.XLOOKUP(Tabla20[[#This Row],[cedula]],TMODELO[Numero Documento],TMODELO[Lugar Funciones])</f>
        <v>OFICINA PROVINCIAL DE LA CULTURA</v>
      </c>
      <c r="I1375" s="45" t="str">
        <f>_xlfn.XLOOKUP(Tabla20[[#This Row],[cedula]],TCARRERA[CEDULA],TCARRERA[CATEGORIA DEL SERVIDOR],"")</f>
        <v/>
      </c>
      <c r="J1375" s="62" t="str">
        <f>Tabla20[[#This Row],[TIPO]]</f>
        <v>FIJO</v>
      </c>
      <c r="K1375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5" s="24" t="str">
        <f>IF(Tabla20[[#This Row],[CARRERA]]="CARRERA ADMINISTRATIVA",Tabla20[[#This Row],[CARRERA]],Tabla20[[#This Row],[STATUS]])</f>
        <v>FIJO</v>
      </c>
      <c r="M1375" s="35" t="str">
        <f>IF(Tabla20[[#This Row],[TIPO]]="Temporales",_xlfn.XLOOKUP(Tabla20[[#This Row],[NOMBRE Y APELLIDO]],TFECHAS[NOMBRE Y APELLIDO],TFECHAS[DESDE]),"")</f>
        <v/>
      </c>
      <c r="N1375" s="35" t="str">
        <f>IF(Tabla20[[#This Row],[TIPO]]="Temporales",_xlfn.XLOOKUP(Tabla20[[#This Row],[NOMBRE Y APELLIDO]],TFECHAS[NOMBRE Y APELLIDO],TFECHAS[HASTA]),"")</f>
        <v/>
      </c>
      <c r="O1375" s="39">
        <f>_xlfn.XLOOKUP(Tabla20[[#This Row],[COD]],TMES[COD],TMES[sbruto])</f>
        <v>35000</v>
      </c>
      <c r="P1375" s="40">
        <f>_xlfn.XLOOKUP(Tabla20[[#This Row],[COD]],TMES[COD],TMES[ISR])</f>
        <v>0</v>
      </c>
      <c r="Q1375" s="41">
        <f>_xlfn.XLOOKUP(Tabla20[[#This Row],[COD]],TMES[COD],TMES[SFS])</f>
        <v>1064</v>
      </c>
      <c r="R1375" s="41">
        <f>_xlfn.XLOOKUP(Tabla20[[#This Row],[COD]],TMES[COD],TMES[AFP])</f>
        <v>1004.5</v>
      </c>
      <c r="S1375" s="40">
        <f>Tabla20[[#This Row],[sbruto]]-SUM(Tabla20[[#This Row],[ISR]:[AFP]])-Tabla20[[#This Row],[sneto]]</f>
        <v>25</v>
      </c>
      <c r="T1375" s="40">
        <f>_xlfn.XLOOKUP(Tabla20[[#This Row],[COD]],TMES[COD],TMES[sneto])</f>
        <v>32906.5</v>
      </c>
      <c r="U1375" s="28" t="str">
        <f>_xlfn.XLOOKUP(Tabla20[[#This Row],[cedula]],Tabla11[Numero Documento],Tabla11[GEN])</f>
        <v>M</v>
      </c>
      <c r="V1375" s="83" t="str">
        <f>_xlfn.XLOOKUP(Tabla20[[#This Row],[cedula]],TMODELO[Numero Documento],TMODELO[Lugar Funciones Codigo])</f>
        <v>01.83.06.00.02.00.01</v>
      </c>
    </row>
    <row r="1376" spans="1:22">
      <c r="A1376" s="38" t="s">
        <v>3051</v>
      </c>
      <c r="B1376" s="38" t="s">
        <v>4793</v>
      </c>
      <c r="C1376" s="38" t="s">
        <v>3088</v>
      </c>
      <c r="D1376" s="38" t="str">
        <f>Tabla20[[#This Row],[cedula]]&amp;Tabla20[[#This Row],[ctapresup]]</f>
        <v>023015804172.1.1.2.08</v>
      </c>
      <c r="E1376" s="38" t="s">
        <v>2838</v>
      </c>
      <c r="F1376" s="38" t="str">
        <f>_xlfn.XLOOKUP(Tabla20[[#This Row],[cedula]],TMODELO[Numero Documento],TMODELO[Empleado])</f>
        <v>MANUEL DOMINGO DOMINGUEZ DESUEZA</v>
      </c>
      <c r="G1376" s="38" t="str">
        <f>_xlfn.XLOOKUP(Tabla20[[#This Row],[cedula]],TMODELO[Numero Documento],TMODELO[Cargo])</f>
        <v>ENCARGADO (A)</v>
      </c>
      <c r="H1376" s="38" t="str">
        <f>_xlfn.XLOOKUP(Tabla20[[#This Row],[cedula]],TMODELO[Numero Documento],TMODELO[Lugar Funciones])</f>
        <v>OFICINA PROVINCIAL DE LA CULTURA</v>
      </c>
      <c r="I1376" s="45" t="str">
        <f>_xlfn.XLOOKUP(Tabla20[[#This Row],[cedula]],TCARRERA[CEDULA],TCARRERA[CATEGORIA DEL SERVIDOR],"")</f>
        <v/>
      </c>
      <c r="J1376" s="62" t="str">
        <f>Tabla20[[#This Row],[TIPO]]</f>
        <v>TEMPORALES</v>
      </c>
      <c r="K1376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76" s="31" t="str">
        <f>IF(Tabla20[[#This Row],[CARRERA]]="CARRERA ADMINISTRATIVA",Tabla20[[#This Row],[CARRERA]],Tabla20[[#This Row],[STATUS]])</f>
        <v>TEMPORALES</v>
      </c>
      <c r="M1376" s="34">
        <f>IF(Tabla20[[#This Row],[TIPO]]="Temporales",_xlfn.XLOOKUP(Tabla20[[#This Row],[NOMBRE Y APELLIDO]],TFECHAS[NOMBRE Y APELLIDO],TFECHAS[DESDE]),"")</f>
        <v>44805</v>
      </c>
      <c r="N1376" s="34">
        <f>IF(Tabla20[[#This Row],[TIPO]]="Temporales",_xlfn.XLOOKUP(Tabla20[[#This Row],[NOMBRE Y APELLIDO]],TFECHAS[NOMBRE Y APELLIDO],TFECHAS[HASTA]),"")</f>
        <v>44986</v>
      </c>
      <c r="O1376" s="39">
        <f>_xlfn.XLOOKUP(Tabla20[[#This Row],[COD]],TMES[COD],TMES[sbruto])</f>
        <v>115000</v>
      </c>
      <c r="P1376" s="42">
        <f>_xlfn.XLOOKUP(Tabla20[[#This Row],[COD]],TMES[COD],TMES[ISR])</f>
        <v>15633.74</v>
      </c>
      <c r="Q1376" s="41">
        <f>_xlfn.XLOOKUP(Tabla20[[#This Row],[COD]],TMES[COD],TMES[SFS])</f>
        <v>3496</v>
      </c>
      <c r="R1376" s="41">
        <f>_xlfn.XLOOKUP(Tabla20[[#This Row],[COD]],TMES[COD],TMES[AFP])</f>
        <v>3300.5</v>
      </c>
      <c r="S1376" s="40">
        <f>Tabla20[[#This Row],[sbruto]]-SUM(Tabla20[[#This Row],[ISR]:[AFP]])-Tabla20[[#This Row],[sneto]]</f>
        <v>25.000000000014552</v>
      </c>
      <c r="T1376" s="40">
        <f>_xlfn.XLOOKUP(Tabla20[[#This Row],[COD]],TMES[COD],TMES[sneto])</f>
        <v>92544.76</v>
      </c>
      <c r="U1376" s="28" t="str">
        <f>_xlfn.XLOOKUP(Tabla20[[#This Row],[cedula]],Tabla11[Numero Documento],Tabla11[GEN])</f>
        <v>M</v>
      </c>
      <c r="V1376" s="83" t="str">
        <f>_xlfn.XLOOKUP(Tabla20[[#This Row],[cedula]],TMODELO[Numero Documento],TMODELO[Lugar Funciones Codigo])</f>
        <v>01.83.06.00.02.00.01</v>
      </c>
    </row>
    <row r="1377" spans="1:22">
      <c r="A1377" s="38" t="s">
        <v>3051</v>
      </c>
      <c r="B1377" s="38" t="s">
        <v>4793</v>
      </c>
      <c r="C1377" s="38" t="s">
        <v>3088</v>
      </c>
      <c r="D1377" s="38" t="str">
        <f>Tabla20[[#This Row],[cedula]]&amp;Tabla20[[#This Row],[ctapresup]]</f>
        <v>069000045392.1.1.2.08</v>
      </c>
      <c r="E1377" s="38" t="s">
        <v>2837</v>
      </c>
      <c r="F1377" s="38" t="str">
        <f>_xlfn.XLOOKUP(Tabla20[[#This Row],[cedula]],TMODELO[Numero Documento],TMODELO[Empleado])</f>
        <v>MALTHA MIGDANIA DIAZ MANCEBO</v>
      </c>
      <c r="G1377" s="38" t="str">
        <f>_xlfn.XLOOKUP(Tabla20[[#This Row],[cedula]],TMODELO[Numero Documento],TMODELO[Cargo])</f>
        <v>GESTOR CULTURAL</v>
      </c>
      <c r="H1377" s="38" t="str">
        <f>_xlfn.XLOOKUP(Tabla20[[#This Row],[cedula]],TMODELO[Numero Documento],TMODELO[Lugar Funciones])</f>
        <v>OFICINA PROVINCIAL DE LA CULTURA</v>
      </c>
      <c r="I1377" s="45" t="str">
        <f>_xlfn.XLOOKUP(Tabla20[[#This Row],[cedula]],TCARRERA[CEDULA],TCARRERA[CATEGORIA DEL SERVIDOR],"")</f>
        <v/>
      </c>
      <c r="J1377" s="62" t="str">
        <f>Tabla20[[#This Row],[TIPO]]</f>
        <v>TEMPORALES</v>
      </c>
      <c r="K1377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77" s="24" t="str">
        <f>IF(Tabla20[[#This Row],[CARRERA]]="CARRERA ADMINISTRATIVA",Tabla20[[#This Row],[CARRERA]],Tabla20[[#This Row],[STATUS]])</f>
        <v>TEMPORALES</v>
      </c>
      <c r="M1377" s="35">
        <f>IF(Tabla20[[#This Row],[TIPO]]="Temporales",_xlfn.XLOOKUP(Tabla20[[#This Row],[NOMBRE Y APELLIDO]],TFECHAS[NOMBRE Y APELLIDO],TFECHAS[DESDE]),"")</f>
        <v>44835</v>
      </c>
      <c r="N1377" s="35">
        <f>IF(Tabla20[[#This Row],[TIPO]]="Temporales",_xlfn.XLOOKUP(Tabla20[[#This Row],[NOMBRE Y APELLIDO]],TFECHAS[NOMBRE Y APELLIDO],TFECHAS[HASTA]),"")</f>
        <v>45017</v>
      </c>
      <c r="O1377" s="39">
        <f>_xlfn.XLOOKUP(Tabla20[[#This Row],[COD]],TMES[COD],TMES[sbruto])</f>
        <v>50000</v>
      </c>
      <c r="P1377" s="42">
        <f>_xlfn.XLOOKUP(Tabla20[[#This Row],[COD]],TMES[COD],TMES[ISR])</f>
        <v>1854</v>
      </c>
      <c r="Q1377" s="41">
        <f>_xlfn.XLOOKUP(Tabla20[[#This Row],[COD]],TMES[COD],TMES[SFS])</f>
        <v>1520</v>
      </c>
      <c r="R1377" s="41">
        <f>_xlfn.XLOOKUP(Tabla20[[#This Row],[COD]],TMES[COD],TMES[AFP])</f>
        <v>1435</v>
      </c>
      <c r="S1377" s="40">
        <f>Tabla20[[#This Row],[sbruto]]-SUM(Tabla20[[#This Row],[ISR]:[AFP]])-Tabla20[[#This Row],[sneto]]</f>
        <v>25</v>
      </c>
      <c r="T1377" s="40">
        <f>_xlfn.XLOOKUP(Tabla20[[#This Row],[COD]],TMES[COD],TMES[sneto])</f>
        <v>45166</v>
      </c>
      <c r="U1377" s="28" t="str">
        <f>_xlfn.XLOOKUP(Tabla20[[#This Row],[cedula]],Tabla11[Numero Documento],Tabla11[GEN])</f>
        <v>F</v>
      </c>
      <c r="V1377" s="83" t="str">
        <f>_xlfn.XLOOKUP(Tabla20[[#This Row],[cedula]],TMODELO[Numero Documento],TMODELO[Lugar Funciones Codigo])</f>
        <v>01.83.06.00.02.00.01</v>
      </c>
    </row>
    <row r="1378" spans="1:22">
      <c r="A1378" s="38" t="s">
        <v>3051</v>
      </c>
      <c r="B1378" s="38" t="s">
        <v>4793</v>
      </c>
      <c r="C1378" s="38" t="s">
        <v>3088</v>
      </c>
      <c r="D1378" s="38" t="str">
        <f>Tabla20[[#This Row],[cedula]]&amp;Tabla20[[#This Row],[ctapresup]]</f>
        <v>001182164562.1.1.2.08</v>
      </c>
      <c r="E1378" s="38" t="s">
        <v>2757</v>
      </c>
      <c r="F1378" s="38" t="str">
        <f>_xlfn.XLOOKUP(Tabla20[[#This Row],[cedula]],TMODELO[Numero Documento],TMODELO[Empleado])</f>
        <v>ALVARO ANGEL CAAMAÑO GIL</v>
      </c>
      <c r="G1378" s="38" t="str">
        <f>_xlfn.XLOOKUP(Tabla20[[#This Row],[cedula]],TMODELO[Numero Documento],TMODELO[Cargo])</f>
        <v>ENCARGADO PROVINCIAL</v>
      </c>
      <c r="H1378" s="38" t="str">
        <f>_xlfn.XLOOKUP(Tabla20[[#This Row],[cedula]],TMODELO[Numero Documento],TMODELO[Lugar Funciones])</f>
        <v>OFICINA PROVINCIAL DE LA CULTURA</v>
      </c>
      <c r="I1378" s="45" t="str">
        <f>_xlfn.XLOOKUP(Tabla20[[#This Row],[cedula]],TCARRERA[CEDULA],TCARRERA[CATEGORIA DEL SERVIDOR],"")</f>
        <v/>
      </c>
      <c r="J1378" s="62" t="str">
        <f>Tabla20[[#This Row],[TIPO]]</f>
        <v>TEMPORALES</v>
      </c>
      <c r="K1378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78" s="24" t="str">
        <f>IF(Tabla20[[#This Row],[CARRERA]]="CARRERA ADMINISTRATIVA",Tabla20[[#This Row],[CARRERA]],Tabla20[[#This Row],[STATUS]])</f>
        <v>TEMPORALES</v>
      </c>
      <c r="M1378" s="35">
        <f>IF(Tabla20[[#This Row],[TIPO]]="Temporales",_xlfn.XLOOKUP(Tabla20[[#This Row],[NOMBRE Y APELLIDO]],TFECHAS[NOMBRE Y APELLIDO],TFECHAS[DESDE]),"")</f>
        <v>44866</v>
      </c>
      <c r="N1378" s="35">
        <f>IF(Tabla20[[#This Row],[TIPO]]="Temporales",_xlfn.XLOOKUP(Tabla20[[#This Row],[NOMBRE Y APELLIDO]],TFECHAS[NOMBRE Y APELLIDO],TFECHAS[HASTA]),"")</f>
        <v>45047</v>
      </c>
      <c r="O1378" s="39">
        <f>_xlfn.XLOOKUP(Tabla20[[#This Row],[COD]],TMES[COD],TMES[sbruto])</f>
        <v>40000</v>
      </c>
      <c r="P1378" s="42">
        <f>_xlfn.XLOOKUP(Tabla20[[#This Row],[COD]],TMES[COD],TMES[ISR])</f>
        <v>442.65</v>
      </c>
      <c r="Q1378" s="41">
        <f>_xlfn.XLOOKUP(Tabla20[[#This Row],[COD]],TMES[COD],TMES[SFS])</f>
        <v>1216</v>
      </c>
      <c r="R1378" s="41">
        <f>_xlfn.XLOOKUP(Tabla20[[#This Row],[COD]],TMES[COD],TMES[AFP])</f>
        <v>1148</v>
      </c>
      <c r="S1378" s="40">
        <f>Tabla20[[#This Row],[sbruto]]-SUM(Tabla20[[#This Row],[ISR]:[AFP]])-Tabla20[[#This Row],[sneto]]</f>
        <v>25</v>
      </c>
      <c r="T1378" s="40">
        <f>_xlfn.XLOOKUP(Tabla20[[#This Row],[COD]],TMES[COD],TMES[sneto])</f>
        <v>37168.35</v>
      </c>
      <c r="U1378" s="28" t="str">
        <f>_xlfn.XLOOKUP(Tabla20[[#This Row],[cedula]],Tabla11[Numero Documento],Tabla11[GEN])</f>
        <v>M</v>
      </c>
      <c r="V1378" s="83" t="str">
        <f>_xlfn.XLOOKUP(Tabla20[[#This Row],[cedula]],TMODELO[Numero Documento],TMODELO[Lugar Funciones Codigo])</f>
        <v>01.83.06.00.02.00.01</v>
      </c>
    </row>
    <row r="1379" spans="1:22">
      <c r="A1379" s="38" t="s">
        <v>3051</v>
      </c>
      <c r="B1379" s="38" t="s">
        <v>4793</v>
      </c>
      <c r="C1379" s="38" t="s">
        <v>3088</v>
      </c>
      <c r="D1379" s="38" t="str">
        <f>Tabla20[[#This Row],[cedula]]&amp;Tabla20[[#This Row],[ctapresup]]</f>
        <v>049003409792.1.1.2.08</v>
      </c>
      <c r="E1379" s="38" t="s">
        <v>2768</v>
      </c>
      <c r="F1379" s="38" t="str">
        <f>_xlfn.XLOOKUP(Tabla20[[#This Row],[cedula]],TMODELO[Numero Documento],TMODELO[Empleado])</f>
        <v>ANDY ALBERTO CASTILLO RIVAS</v>
      </c>
      <c r="G1379" s="38" t="str">
        <f>_xlfn.XLOOKUP(Tabla20[[#This Row],[cedula]],TMODELO[Numero Documento],TMODELO[Cargo])</f>
        <v>ENCARGADO PROVINCIAL</v>
      </c>
      <c r="H1379" s="38" t="str">
        <f>_xlfn.XLOOKUP(Tabla20[[#This Row],[cedula]],TMODELO[Numero Documento],TMODELO[Lugar Funciones])</f>
        <v>OFICINA PROVINCIAL DE LA CULTURA</v>
      </c>
      <c r="I1379" s="45" t="str">
        <f>_xlfn.XLOOKUP(Tabla20[[#This Row],[cedula]],TCARRERA[CEDULA],TCARRERA[CATEGORIA DEL SERVIDOR],"")</f>
        <v/>
      </c>
      <c r="J1379" s="62" t="str">
        <f>Tabla20[[#This Row],[TIPO]]</f>
        <v>TEMPORALES</v>
      </c>
      <c r="K1379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79" s="24" t="str">
        <f>IF(Tabla20[[#This Row],[CARRERA]]="CARRERA ADMINISTRATIVA",Tabla20[[#This Row],[CARRERA]],Tabla20[[#This Row],[STATUS]])</f>
        <v>TEMPORALES</v>
      </c>
      <c r="M1379" s="35">
        <f>IF(Tabla20[[#This Row],[TIPO]]="Temporales",_xlfn.XLOOKUP(Tabla20[[#This Row],[NOMBRE Y APELLIDO]],TFECHAS[NOMBRE Y APELLIDO],TFECHAS[DESDE]),"")</f>
        <v>44866</v>
      </c>
      <c r="N1379" s="35">
        <f>IF(Tabla20[[#This Row],[TIPO]]="Temporales",_xlfn.XLOOKUP(Tabla20[[#This Row],[NOMBRE Y APELLIDO]],TFECHAS[NOMBRE Y APELLIDO],TFECHAS[HASTA]),"")</f>
        <v>45047</v>
      </c>
      <c r="O1379" s="39">
        <f>_xlfn.XLOOKUP(Tabla20[[#This Row],[COD]],TMES[COD],TMES[sbruto])</f>
        <v>40000</v>
      </c>
      <c r="P1379" s="42">
        <f>_xlfn.XLOOKUP(Tabla20[[#This Row],[COD]],TMES[COD],TMES[ISR])</f>
        <v>442.65</v>
      </c>
      <c r="Q1379" s="41">
        <f>_xlfn.XLOOKUP(Tabla20[[#This Row],[COD]],TMES[COD],TMES[SFS])</f>
        <v>1216</v>
      </c>
      <c r="R1379" s="41">
        <f>_xlfn.XLOOKUP(Tabla20[[#This Row],[COD]],TMES[COD],TMES[AFP])</f>
        <v>1148</v>
      </c>
      <c r="S1379" s="40">
        <f>Tabla20[[#This Row],[sbruto]]-SUM(Tabla20[[#This Row],[ISR]:[AFP]])-Tabla20[[#This Row],[sneto]]</f>
        <v>25</v>
      </c>
      <c r="T1379" s="40">
        <f>_xlfn.XLOOKUP(Tabla20[[#This Row],[COD]],TMES[COD],TMES[sneto])</f>
        <v>37168.35</v>
      </c>
      <c r="U1379" s="28" t="str">
        <f>_xlfn.XLOOKUP(Tabla20[[#This Row],[cedula]],Tabla11[Numero Documento],Tabla11[GEN])</f>
        <v>M</v>
      </c>
      <c r="V1379" s="83" t="str">
        <f>_xlfn.XLOOKUP(Tabla20[[#This Row],[cedula]],TMODELO[Numero Documento],TMODELO[Lugar Funciones Codigo])</f>
        <v>01.83.06.00.02.00.01</v>
      </c>
    </row>
    <row r="1380" spans="1:22">
      <c r="A1380" s="38" t="s">
        <v>3051</v>
      </c>
      <c r="B1380" s="38" t="s">
        <v>4793</v>
      </c>
      <c r="C1380" s="38" t="s">
        <v>3088</v>
      </c>
      <c r="D1380" s="38" t="str">
        <f>Tabla20[[#This Row],[cedula]]&amp;Tabla20[[#This Row],[ctapresup]]</f>
        <v>045001570392.1.1.2.08</v>
      </c>
      <c r="E1380" s="38" t="s">
        <v>2775</v>
      </c>
      <c r="F1380" s="38" t="str">
        <f>_xlfn.XLOOKUP(Tabla20[[#This Row],[cedula]],TMODELO[Numero Documento],TMODELO[Empleado])</f>
        <v>AUGUSTO GIOVANNY FRANCISCO BUENO</v>
      </c>
      <c r="G1380" s="38" t="str">
        <f>_xlfn.XLOOKUP(Tabla20[[#This Row],[cedula]],TMODELO[Numero Documento],TMODELO[Cargo])</f>
        <v>ENCARGADO PROVINCIAL</v>
      </c>
      <c r="H1380" s="38" t="str">
        <f>_xlfn.XLOOKUP(Tabla20[[#This Row],[cedula]],TMODELO[Numero Documento],TMODELO[Lugar Funciones])</f>
        <v>OFICINA PROVINCIAL DE LA CULTURA</v>
      </c>
      <c r="I1380" s="45" t="str">
        <f>_xlfn.XLOOKUP(Tabla20[[#This Row],[cedula]],TCARRERA[CEDULA],TCARRERA[CATEGORIA DEL SERVIDOR],"")</f>
        <v/>
      </c>
      <c r="J1380" s="62" t="str">
        <f>Tabla20[[#This Row],[TIPO]]</f>
        <v>TEMPORALES</v>
      </c>
      <c r="K1380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0" s="24" t="str">
        <f>IF(Tabla20[[#This Row],[CARRERA]]="CARRERA ADMINISTRATIVA",Tabla20[[#This Row],[CARRERA]],Tabla20[[#This Row],[STATUS]])</f>
        <v>TEMPORALES</v>
      </c>
      <c r="M1380" s="35">
        <f>IF(Tabla20[[#This Row],[TIPO]]="Temporales",_xlfn.XLOOKUP(Tabla20[[#This Row],[NOMBRE Y APELLIDO]],TFECHAS[NOMBRE Y APELLIDO],TFECHAS[DESDE]),"")</f>
        <v>44866</v>
      </c>
      <c r="N1380" s="35">
        <f>IF(Tabla20[[#This Row],[TIPO]]="Temporales",_xlfn.XLOOKUP(Tabla20[[#This Row],[NOMBRE Y APELLIDO]],TFECHAS[NOMBRE Y APELLIDO],TFECHAS[HASTA]),"")</f>
        <v>45047</v>
      </c>
      <c r="O1380" s="39">
        <f>_xlfn.XLOOKUP(Tabla20[[#This Row],[COD]],TMES[COD],TMES[sbruto])</f>
        <v>40000</v>
      </c>
      <c r="P1380" s="42">
        <f>_xlfn.XLOOKUP(Tabla20[[#This Row],[COD]],TMES[COD],TMES[ISR])</f>
        <v>442.65</v>
      </c>
      <c r="Q1380" s="41">
        <f>_xlfn.XLOOKUP(Tabla20[[#This Row],[COD]],TMES[COD],TMES[SFS])</f>
        <v>1216</v>
      </c>
      <c r="R1380" s="41">
        <f>_xlfn.XLOOKUP(Tabla20[[#This Row],[COD]],TMES[COD],TMES[AFP])</f>
        <v>1148</v>
      </c>
      <c r="S1380" s="40">
        <f>Tabla20[[#This Row],[sbruto]]-SUM(Tabla20[[#This Row],[ISR]:[AFP]])-Tabla20[[#This Row],[sneto]]</f>
        <v>25</v>
      </c>
      <c r="T1380" s="40">
        <f>_xlfn.XLOOKUP(Tabla20[[#This Row],[COD]],TMES[COD],TMES[sneto])</f>
        <v>37168.35</v>
      </c>
      <c r="U1380" s="28" t="str">
        <f>_xlfn.XLOOKUP(Tabla20[[#This Row],[cedula]],Tabla11[Numero Documento],Tabla11[GEN])</f>
        <v>M</v>
      </c>
      <c r="V1380" s="83" t="str">
        <f>_xlfn.XLOOKUP(Tabla20[[#This Row],[cedula]],TMODELO[Numero Documento],TMODELO[Lugar Funciones Codigo])</f>
        <v>01.83.06.00.02.00.01</v>
      </c>
    </row>
    <row r="1381" spans="1:22">
      <c r="A1381" s="38" t="s">
        <v>3051</v>
      </c>
      <c r="B1381" s="38" t="s">
        <v>4793</v>
      </c>
      <c r="C1381" s="38" t="s">
        <v>3088</v>
      </c>
      <c r="D1381" s="38" t="str">
        <f>Tabla20[[#This Row],[cedula]]&amp;Tabla20[[#This Row],[ctapresup]]</f>
        <v>048000561542.1.1.2.08</v>
      </c>
      <c r="E1381" s="38" t="s">
        <v>2815</v>
      </c>
      <c r="F1381" s="38" t="str">
        <f>_xlfn.XLOOKUP(Tabla20[[#This Row],[cedula]],TMODELO[Numero Documento],TMODELO[Empleado])</f>
        <v>JOAS JEROBOAN ROBLES MORALES</v>
      </c>
      <c r="G1381" s="38" t="str">
        <f>_xlfn.XLOOKUP(Tabla20[[#This Row],[cedula]],TMODELO[Numero Documento],TMODELO[Cargo])</f>
        <v>ENCARGADO PROVINCIAL</v>
      </c>
      <c r="H1381" s="38" t="str">
        <f>_xlfn.XLOOKUP(Tabla20[[#This Row],[cedula]],TMODELO[Numero Documento],TMODELO[Lugar Funciones])</f>
        <v>OFICINA PROVINCIAL DE LA CULTURA</v>
      </c>
      <c r="I1381" s="45" t="str">
        <f>_xlfn.XLOOKUP(Tabla20[[#This Row],[cedula]],TCARRERA[CEDULA],TCARRERA[CATEGORIA DEL SERVIDOR],"")</f>
        <v/>
      </c>
      <c r="J1381" s="62" t="str">
        <f>Tabla20[[#This Row],[TIPO]]</f>
        <v>TEMPORALES</v>
      </c>
      <c r="K1381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1" s="24" t="str">
        <f>IF(Tabla20[[#This Row],[CARRERA]]="CARRERA ADMINISTRATIVA",Tabla20[[#This Row],[CARRERA]],Tabla20[[#This Row],[STATUS]])</f>
        <v>TEMPORALES</v>
      </c>
      <c r="M1381" s="35">
        <f>IF(Tabla20[[#This Row],[TIPO]]="Temporales",_xlfn.XLOOKUP(Tabla20[[#This Row],[NOMBRE Y APELLIDO]],TFECHAS[NOMBRE Y APELLIDO],TFECHAS[DESDE]),"")</f>
        <v>44866</v>
      </c>
      <c r="N1381" s="35">
        <f>IF(Tabla20[[#This Row],[TIPO]]="Temporales",_xlfn.XLOOKUP(Tabla20[[#This Row],[NOMBRE Y APELLIDO]],TFECHAS[NOMBRE Y APELLIDO],TFECHAS[HASTA]),"")</f>
        <v>45047</v>
      </c>
      <c r="O1381" s="39">
        <f>_xlfn.XLOOKUP(Tabla20[[#This Row],[COD]],TMES[COD],TMES[sbruto])</f>
        <v>40000</v>
      </c>
      <c r="P1381" s="42">
        <f>_xlfn.XLOOKUP(Tabla20[[#This Row],[COD]],TMES[COD],TMES[ISR])</f>
        <v>442.65</v>
      </c>
      <c r="Q1381" s="41">
        <f>_xlfn.XLOOKUP(Tabla20[[#This Row],[COD]],TMES[COD],TMES[SFS])</f>
        <v>1216</v>
      </c>
      <c r="R1381" s="41">
        <f>_xlfn.XLOOKUP(Tabla20[[#This Row],[COD]],TMES[COD],TMES[AFP])</f>
        <v>1148</v>
      </c>
      <c r="S1381" s="40">
        <f>Tabla20[[#This Row],[sbruto]]-SUM(Tabla20[[#This Row],[ISR]:[AFP]])-Tabla20[[#This Row],[sneto]]</f>
        <v>25</v>
      </c>
      <c r="T1381" s="40">
        <f>_xlfn.XLOOKUP(Tabla20[[#This Row],[COD]],TMES[COD],TMES[sneto])</f>
        <v>37168.35</v>
      </c>
      <c r="U1381" s="28" t="str">
        <f>_xlfn.XLOOKUP(Tabla20[[#This Row],[cedula]],Tabla11[Numero Documento],Tabla11[GEN])</f>
        <v>M</v>
      </c>
      <c r="V1381" s="83" t="str">
        <f>_xlfn.XLOOKUP(Tabla20[[#This Row],[cedula]],TMODELO[Numero Documento],TMODELO[Lugar Funciones Codigo])</f>
        <v>01.83.06.00.02.00.01</v>
      </c>
    </row>
    <row r="1382" spans="1:22">
      <c r="A1382" s="38" t="s">
        <v>3051</v>
      </c>
      <c r="B1382" s="38" t="s">
        <v>4793</v>
      </c>
      <c r="C1382" s="38" t="s">
        <v>3088</v>
      </c>
      <c r="D1382" s="38" t="str">
        <f>Tabla20[[#This Row],[cedula]]&amp;Tabla20[[#This Row],[ctapresup]]</f>
        <v>047000085782.1.1.2.08</v>
      </c>
      <c r="E1382" s="38" t="s">
        <v>2840</v>
      </c>
      <c r="F1382" s="38" t="str">
        <f>_xlfn.XLOOKUP(Tabla20[[#This Row],[cedula]],TMODELO[Numero Documento],TMODELO[Empleado])</f>
        <v>MARCOS FRANCISCO JORGE RODRIGUEZ</v>
      </c>
      <c r="G1382" s="38" t="str">
        <f>_xlfn.XLOOKUP(Tabla20[[#This Row],[cedula]],TMODELO[Numero Documento],TMODELO[Cargo])</f>
        <v>ENCARGADO PROVINCIAL</v>
      </c>
      <c r="H1382" s="38" t="str">
        <f>_xlfn.XLOOKUP(Tabla20[[#This Row],[cedula]],TMODELO[Numero Documento],TMODELO[Lugar Funciones])</f>
        <v>OFICINA PROVINCIAL DE LA CULTURA</v>
      </c>
      <c r="I1382" s="45" t="str">
        <f>_xlfn.XLOOKUP(Tabla20[[#This Row],[cedula]],TCARRERA[CEDULA],TCARRERA[CATEGORIA DEL SERVIDOR],"")</f>
        <v/>
      </c>
      <c r="J1382" s="62" t="str">
        <f>Tabla20[[#This Row],[TIPO]]</f>
        <v>TEMPORALES</v>
      </c>
      <c r="K1382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2" s="24" t="str">
        <f>IF(Tabla20[[#This Row],[CARRERA]]="CARRERA ADMINISTRATIVA",Tabla20[[#This Row],[CARRERA]],Tabla20[[#This Row],[STATUS]])</f>
        <v>TEMPORALES</v>
      </c>
      <c r="M1382" s="35">
        <f>IF(Tabla20[[#This Row],[TIPO]]="Temporales",_xlfn.XLOOKUP(Tabla20[[#This Row],[NOMBRE Y APELLIDO]],TFECHAS[NOMBRE Y APELLIDO],TFECHAS[DESDE]),"")</f>
        <v>44866</v>
      </c>
      <c r="N1382" s="35">
        <f>IF(Tabla20[[#This Row],[TIPO]]="Temporales",_xlfn.XLOOKUP(Tabla20[[#This Row],[NOMBRE Y APELLIDO]],TFECHAS[NOMBRE Y APELLIDO],TFECHAS[HASTA]),"")</f>
        <v>45047</v>
      </c>
      <c r="O1382" s="39">
        <f>_xlfn.XLOOKUP(Tabla20[[#This Row],[COD]],TMES[COD],TMES[sbruto])</f>
        <v>40000</v>
      </c>
      <c r="P1382" s="40">
        <f>_xlfn.XLOOKUP(Tabla20[[#This Row],[COD]],TMES[COD],TMES[ISR])</f>
        <v>442.65</v>
      </c>
      <c r="Q1382" s="41">
        <f>_xlfn.XLOOKUP(Tabla20[[#This Row],[COD]],TMES[COD],TMES[SFS])</f>
        <v>1216</v>
      </c>
      <c r="R1382" s="41">
        <f>_xlfn.XLOOKUP(Tabla20[[#This Row],[COD]],TMES[COD],TMES[AFP])</f>
        <v>1148</v>
      </c>
      <c r="S1382" s="40">
        <f>Tabla20[[#This Row],[sbruto]]-SUM(Tabla20[[#This Row],[ISR]:[AFP]])-Tabla20[[#This Row],[sneto]]</f>
        <v>25</v>
      </c>
      <c r="T1382" s="40">
        <f>_xlfn.XLOOKUP(Tabla20[[#This Row],[COD]],TMES[COD],TMES[sneto])</f>
        <v>37168.35</v>
      </c>
      <c r="U1382" s="28" t="str">
        <f>_xlfn.XLOOKUP(Tabla20[[#This Row],[cedula]],Tabla11[Numero Documento],Tabla11[GEN])</f>
        <v>M</v>
      </c>
      <c r="V1382" s="83" t="str">
        <f>_xlfn.XLOOKUP(Tabla20[[#This Row],[cedula]],TMODELO[Numero Documento],TMODELO[Lugar Funciones Codigo])</f>
        <v>01.83.06.00.02.00.01</v>
      </c>
    </row>
    <row r="1383" spans="1:22">
      <c r="A1383" s="38" t="s">
        <v>3051</v>
      </c>
      <c r="B1383" s="38" t="s">
        <v>4793</v>
      </c>
      <c r="C1383" s="38" t="s">
        <v>3088</v>
      </c>
      <c r="D1383" s="38" t="str">
        <f>Tabla20[[#This Row],[cedula]]&amp;Tabla20[[#This Row],[ctapresup]]</f>
        <v>001163340042.1.1.2.08</v>
      </c>
      <c r="E1383" s="38" t="s">
        <v>2876</v>
      </c>
      <c r="F1383" s="38" t="str">
        <f>_xlfn.XLOOKUP(Tabla20[[#This Row],[cedula]],TMODELO[Numero Documento],TMODELO[Empleado])</f>
        <v>SANTIAGO PAULINO PEREZ</v>
      </c>
      <c r="G1383" s="38" t="str">
        <f>_xlfn.XLOOKUP(Tabla20[[#This Row],[cedula]],TMODELO[Numero Documento],TMODELO[Cargo])</f>
        <v>ENCARGADO PROVINCIAL</v>
      </c>
      <c r="H1383" s="38" t="str">
        <f>_xlfn.XLOOKUP(Tabla20[[#This Row],[cedula]],TMODELO[Numero Documento],TMODELO[Lugar Funciones])</f>
        <v>OFICINA PROVINCIAL DE LA CULTURA</v>
      </c>
      <c r="I1383" s="45" t="str">
        <f>_xlfn.XLOOKUP(Tabla20[[#This Row],[cedula]],TCARRERA[CEDULA],TCARRERA[CATEGORIA DEL SERVIDOR],"")</f>
        <v/>
      </c>
      <c r="J1383" s="62" t="str">
        <f>Tabla20[[#This Row],[TIPO]]</f>
        <v>TEMPORALES</v>
      </c>
      <c r="K1383" s="6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3" s="24" t="str">
        <f>IF(Tabla20[[#This Row],[CARRERA]]="CARRERA ADMINISTRATIVA",Tabla20[[#This Row],[CARRERA]],Tabla20[[#This Row],[STATUS]])</f>
        <v>TEMPORALES</v>
      </c>
      <c r="M1383" s="35">
        <f>IF(Tabla20[[#This Row],[TIPO]]="Temporales",_xlfn.XLOOKUP(Tabla20[[#This Row],[NOMBRE Y APELLIDO]],TFECHAS[NOMBRE Y APELLIDO],TFECHAS[DESDE]),"")</f>
        <v>44866</v>
      </c>
      <c r="N1383" s="35">
        <f>IF(Tabla20[[#This Row],[TIPO]]="Temporales",_xlfn.XLOOKUP(Tabla20[[#This Row],[NOMBRE Y APELLIDO]],TFECHAS[NOMBRE Y APELLIDO],TFECHAS[HASTA]),"")</f>
        <v>45047</v>
      </c>
      <c r="O1383" s="39">
        <f>_xlfn.XLOOKUP(Tabla20[[#This Row],[COD]],TMES[COD],TMES[sbruto])</f>
        <v>40000</v>
      </c>
      <c r="P1383" s="42">
        <f>_xlfn.XLOOKUP(Tabla20[[#This Row],[COD]],TMES[COD],TMES[ISR])</f>
        <v>442.65</v>
      </c>
      <c r="Q1383" s="41">
        <f>_xlfn.XLOOKUP(Tabla20[[#This Row],[COD]],TMES[COD],TMES[SFS])</f>
        <v>1216</v>
      </c>
      <c r="R1383" s="41">
        <f>_xlfn.XLOOKUP(Tabla20[[#This Row],[COD]],TMES[COD],TMES[AFP])</f>
        <v>1148</v>
      </c>
      <c r="S1383" s="40">
        <f>Tabla20[[#This Row],[sbruto]]-SUM(Tabla20[[#This Row],[ISR]:[AFP]])-Tabla20[[#This Row],[sneto]]</f>
        <v>25</v>
      </c>
      <c r="T1383" s="40">
        <f>_xlfn.XLOOKUP(Tabla20[[#This Row],[COD]],TMES[COD],TMES[sneto])</f>
        <v>37168.35</v>
      </c>
      <c r="U1383" s="28" t="str">
        <f>_xlfn.XLOOKUP(Tabla20[[#This Row],[cedula]],Tabla11[Numero Documento],Tabla11[GEN])</f>
        <v>M</v>
      </c>
      <c r="V1383" s="83" t="str">
        <f>_xlfn.XLOOKUP(Tabla20[[#This Row],[cedula]],TMODELO[Numero Documento],TMODELO[Lugar Funciones Codigo])</f>
        <v>01.83.06.00.02.00.01</v>
      </c>
    </row>
    <row r="1384" spans="1:22">
      <c r="A1384" s="38" t="s">
        <v>3051</v>
      </c>
      <c r="B1384" s="38" t="s">
        <v>4793</v>
      </c>
      <c r="C1384" s="38" t="s">
        <v>3088</v>
      </c>
      <c r="D1384" s="38" t="str">
        <f>Tabla20[[#This Row],[cedula]]&amp;Tabla20[[#This Row],[ctapresup]]</f>
        <v>071000446972.1.1.2.08</v>
      </c>
      <c r="E1384" s="38" t="s">
        <v>2779</v>
      </c>
      <c r="F1384" s="38" t="str">
        <f>_xlfn.XLOOKUP(Tabla20[[#This Row],[cedula]],TMODELO[Numero Documento],TMODELO[Empleado])</f>
        <v>CARINA DEYANIRA LAVANDIER TAVERAS</v>
      </c>
      <c r="G1384" s="38" t="str">
        <f>_xlfn.XLOOKUP(Tabla20[[#This Row],[cedula]],TMODELO[Numero Documento],TMODELO[Cargo])</f>
        <v>ENCARGADO MUNICIPAL</v>
      </c>
      <c r="H1384" s="38" t="str">
        <f>_xlfn.XLOOKUP(Tabla20[[#This Row],[cedula]],TMODELO[Numero Documento],TMODELO[Lugar Funciones])</f>
        <v>OFICINA MUNICIPAL DE LA CULTURA</v>
      </c>
      <c r="I1384" s="45" t="str">
        <f>_xlfn.XLOOKUP(Tabla20[[#This Row],[cedula]],TCARRERA[CEDULA],TCARRERA[CATEGORIA DEL SERVIDOR],"")</f>
        <v/>
      </c>
      <c r="J1384" s="45" t="str">
        <f>Tabla20[[#This Row],[TIPO]]</f>
        <v>TEMPORALES</v>
      </c>
      <c r="K1384" s="45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4" s="24" t="str">
        <f>IF(Tabla20[[#This Row],[CARRERA]]="CARRERA ADMINISTRATIVA",Tabla20[[#This Row],[CARRERA]],Tabla20[[#This Row],[STATUS]])</f>
        <v>TEMPORALES</v>
      </c>
      <c r="M1384" s="35">
        <f>IF(Tabla20[[#This Row],[TIPO]]="Temporales",_xlfn.XLOOKUP(Tabla20[[#This Row],[NOMBRE Y APELLIDO]],TFECHAS[NOMBRE Y APELLIDO],TFECHAS[DESDE]),"")</f>
        <v>44866</v>
      </c>
      <c r="N1384" s="35">
        <f>IF(Tabla20[[#This Row],[TIPO]]="Temporales",_xlfn.XLOOKUP(Tabla20[[#This Row],[NOMBRE Y APELLIDO]],TFECHAS[NOMBRE Y APELLIDO],TFECHAS[HASTA]),"")</f>
        <v>45047</v>
      </c>
      <c r="O1384" s="39">
        <f>_xlfn.XLOOKUP(Tabla20[[#This Row],[COD]],TMES[COD],TMES[sbruto])</f>
        <v>40000</v>
      </c>
      <c r="P1384" s="42">
        <f>_xlfn.XLOOKUP(Tabla20[[#This Row],[COD]],TMES[COD],TMES[ISR])</f>
        <v>442.65</v>
      </c>
      <c r="Q1384" s="41">
        <f>_xlfn.XLOOKUP(Tabla20[[#This Row],[COD]],TMES[COD],TMES[SFS])</f>
        <v>1216</v>
      </c>
      <c r="R1384" s="41">
        <f>_xlfn.XLOOKUP(Tabla20[[#This Row],[COD]],TMES[COD],TMES[AFP])</f>
        <v>1148</v>
      </c>
      <c r="S1384" s="40">
        <f>Tabla20[[#This Row],[sbruto]]-SUM(Tabla20[[#This Row],[ISR]:[AFP]])-Tabla20[[#This Row],[sneto]]</f>
        <v>25</v>
      </c>
      <c r="T1384" s="40">
        <f>_xlfn.XLOOKUP(Tabla20[[#This Row],[COD]],TMES[COD],TMES[sneto])</f>
        <v>37168.35</v>
      </c>
      <c r="U1384" s="28" t="str">
        <f>_xlfn.XLOOKUP(Tabla20[[#This Row],[cedula]],Tabla11[Numero Documento],Tabla11[GEN])</f>
        <v>F</v>
      </c>
      <c r="V1384" s="83" t="str">
        <f>_xlfn.XLOOKUP(Tabla20[[#This Row],[cedula]],TMODELO[Numero Documento],TMODELO[Lugar Funciones Codigo])</f>
        <v>01.83.06.00.02.00.02</v>
      </c>
    </row>
  </sheetData>
  <phoneticPr fontId="10" type="noConversion"/>
  <conditionalFormatting sqref="E5:E1384">
    <cfRule type="duplicateValues" dxfId="73" priority="5"/>
  </conditionalFormatting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35"/>
  <sheetViews>
    <sheetView tabSelected="1" zoomScaleNormal="100" zoomScaleSheetLayoutView="85" workbookViewId="0">
      <selection activeCell="C34" sqref="C34"/>
    </sheetView>
  </sheetViews>
  <sheetFormatPr defaultColWidth="11.42578125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8.42578125" bestFit="1" customWidth="1"/>
  </cols>
  <sheetData>
    <row r="1" spans="1:11">
      <c r="J1" s="8">
        <v>44907</v>
      </c>
      <c r="K1" s="8"/>
    </row>
    <row r="2" spans="1:11">
      <c r="C2" s="9"/>
      <c r="D2" s="9"/>
      <c r="E2" s="9"/>
      <c r="F2" s="9"/>
      <c r="G2" s="9"/>
      <c r="H2" s="9"/>
      <c r="I2" s="9"/>
      <c r="J2" s="9"/>
      <c r="K2" s="9"/>
    </row>
    <row r="3" spans="1:11">
      <c r="B3" s="10" t="s">
        <v>0</v>
      </c>
      <c r="E3" s="9"/>
      <c r="F3" s="9"/>
      <c r="G3" s="9"/>
      <c r="H3" s="9"/>
      <c r="I3" s="9"/>
      <c r="J3" s="9"/>
      <c r="K3" s="9"/>
    </row>
    <row r="4" spans="1:11">
      <c r="B4" s="11" t="s">
        <v>1</v>
      </c>
      <c r="E4" s="9"/>
      <c r="F4" s="9"/>
      <c r="G4" s="9"/>
      <c r="H4" s="9"/>
      <c r="I4" s="9"/>
      <c r="J4" s="9"/>
      <c r="K4" s="9"/>
    </row>
    <row r="5" spans="1:11" ht="15.75">
      <c r="B5" s="13" t="s">
        <v>6224</v>
      </c>
      <c r="E5" s="9"/>
      <c r="F5" s="9"/>
      <c r="G5" s="9"/>
      <c r="H5" s="9"/>
      <c r="I5" s="9"/>
      <c r="J5" s="9"/>
      <c r="K5" s="9"/>
    </row>
    <row r="6" spans="1:11" ht="15.75">
      <c r="C6" s="13"/>
      <c r="D6" s="9"/>
      <c r="E6" s="9"/>
      <c r="F6" s="9"/>
      <c r="G6" s="9"/>
      <c r="H6" s="9"/>
      <c r="I6" s="9"/>
      <c r="J6" s="9"/>
      <c r="K6" s="9"/>
    </row>
    <row r="7" spans="1:11" ht="30">
      <c r="A7" s="14" t="s">
        <v>1655</v>
      </c>
      <c r="B7" s="14" t="s">
        <v>2</v>
      </c>
      <c r="C7" s="14" t="s">
        <v>1731</v>
      </c>
      <c r="D7" s="14" t="s">
        <v>1733</v>
      </c>
      <c r="E7" s="14" t="s">
        <v>1597</v>
      </c>
      <c r="F7" s="14" t="s">
        <v>3</v>
      </c>
      <c r="G7" s="14" t="s">
        <v>4</v>
      </c>
      <c r="H7" s="14" t="s">
        <v>5</v>
      </c>
      <c r="I7" s="14" t="s">
        <v>1649</v>
      </c>
      <c r="J7" s="14" t="s">
        <v>1732</v>
      </c>
      <c r="K7" s="14" t="s">
        <v>1594</v>
      </c>
    </row>
    <row r="8" spans="1:11">
      <c r="A8" s="30" t="s">
        <v>1010</v>
      </c>
      <c r="B8" s="2" t="s">
        <v>1011</v>
      </c>
      <c r="C8" s="2" t="s">
        <v>1116</v>
      </c>
      <c r="D8" s="66" t="s">
        <v>3049</v>
      </c>
      <c r="E8" s="37">
        <v>30040.400000000001</v>
      </c>
      <c r="F8" s="37">
        <v>0</v>
      </c>
      <c r="G8" s="37">
        <v>913.23</v>
      </c>
      <c r="H8" s="1">
        <v>862.16</v>
      </c>
      <c r="I8" s="1">
        <v>75.000000000003638</v>
      </c>
      <c r="J8" s="19">
        <v>28190.01</v>
      </c>
      <c r="K8" s="2" t="s">
        <v>1596</v>
      </c>
    </row>
    <row r="9" spans="1:11">
      <c r="A9" s="30" t="s">
        <v>1013</v>
      </c>
      <c r="B9" s="2" t="s">
        <v>1014</v>
      </c>
      <c r="C9" s="2" t="s">
        <v>1116</v>
      </c>
      <c r="D9" s="66" t="s">
        <v>3049</v>
      </c>
      <c r="E9" s="37">
        <v>27205.34</v>
      </c>
      <c r="F9" s="37">
        <v>0</v>
      </c>
      <c r="G9" s="37">
        <v>827.04</v>
      </c>
      <c r="H9" s="1">
        <v>780.79</v>
      </c>
      <c r="I9" s="1">
        <v>75.000000000003638</v>
      </c>
      <c r="J9" s="19">
        <v>25522.51</v>
      </c>
      <c r="K9" s="2" t="s">
        <v>1595</v>
      </c>
    </row>
    <row r="10" spans="1:11">
      <c r="A10" s="30" t="s">
        <v>1008</v>
      </c>
      <c r="B10" s="2" t="s">
        <v>838</v>
      </c>
      <c r="C10" s="2" t="s">
        <v>1116</v>
      </c>
      <c r="D10" s="66" t="s">
        <v>3049</v>
      </c>
      <c r="E10" s="37">
        <v>10000</v>
      </c>
      <c r="F10" s="37">
        <v>0</v>
      </c>
      <c r="G10" s="37">
        <v>304</v>
      </c>
      <c r="H10" s="1">
        <v>287</v>
      </c>
      <c r="I10" s="1">
        <v>75</v>
      </c>
      <c r="J10" s="19">
        <v>9334</v>
      </c>
      <c r="K10" s="2" t="s">
        <v>1596</v>
      </c>
    </row>
    <row r="11" spans="1:11">
      <c r="A11" s="30" t="s">
        <v>1009</v>
      </c>
      <c r="B11" s="2" t="s">
        <v>444</v>
      </c>
      <c r="C11" s="2" t="s">
        <v>1116</v>
      </c>
      <c r="D11" s="66" t="s">
        <v>3049</v>
      </c>
      <c r="E11" s="37">
        <v>10000</v>
      </c>
      <c r="F11" s="37">
        <v>0</v>
      </c>
      <c r="G11" s="37">
        <v>304</v>
      </c>
      <c r="H11" s="1">
        <v>287</v>
      </c>
      <c r="I11" s="1">
        <v>375</v>
      </c>
      <c r="J11" s="19">
        <v>9034</v>
      </c>
      <c r="K11" s="2" t="s">
        <v>1595</v>
      </c>
    </row>
    <row r="12" spans="1:11">
      <c r="A12" s="30" t="s">
        <v>1012</v>
      </c>
      <c r="B12" s="2" t="s">
        <v>117</v>
      </c>
      <c r="C12" s="2" t="s">
        <v>1116</v>
      </c>
      <c r="D12" s="66" t="s">
        <v>3049</v>
      </c>
      <c r="E12" s="37">
        <v>10000</v>
      </c>
      <c r="F12" s="37">
        <v>0</v>
      </c>
      <c r="G12" s="37">
        <v>304</v>
      </c>
      <c r="H12" s="1">
        <v>287</v>
      </c>
      <c r="I12" s="1">
        <v>75</v>
      </c>
      <c r="J12" s="19">
        <v>9334</v>
      </c>
      <c r="K12" s="2" t="s">
        <v>1595</v>
      </c>
    </row>
    <row r="13" spans="1:11">
      <c r="A13" s="30" t="s">
        <v>1015</v>
      </c>
      <c r="B13" s="2" t="s">
        <v>697</v>
      </c>
      <c r="C13" s="2" t="s">
        <v>1116</v>
      </c>
      <c r="D13" s="66" t="s">
        <v>3049</v>
      </c>
      <c r="E13" s="37">
        <v>10000</v>
      </c>
      <c r="F13" s="37">
        <v>0</v>
      </c>
      <c r="G13" s="37">
        <v>304</v>
      </c>
      <c r="H13" s="1">
        <v>287</v>
      </c>
      <c r="I13" s="1">
        <v>375</v>
      </c>
      <c r="J13" s="19">
        <v>9034</v>
      </c>
      <c r="K13" s="2" t="s">
        <v>1595</v>
      </c>
    </row>
    <row r="14" spans="1:11">
      <c r="A14" s="30" t="s">
        <v>1016</v>
      </c>
      <c r="B14" s="2" t="s">
        <v>444</v>
      </c>
      <c r="C14" s="2" t="s">
        <v>1116</v>
      </c>
      <c r="D14" s="66" t="s">
        <v>3049</v>
      </c>
      <c r="E14" s="37">
        <v>10000</v>
      </c>
      <c r="F14" s="37">
        <v>0</v>
      </c>
      <c r="G14" s="37">
        <v>304</v>
      </c>
      <c r="H14" s="1">
        <v>287</v>
      </c>
      <c r="I14" s="1">
        <v>25</v>
      </c>
      <c r="J14" s="19">
        <v>9384</v>
      </c>
      <c r="K14" s="2" t="s">
        <v>1595</v>
      </c>
    </row>
    <row r="15" spans="1:11">
      <c r="A15" s="30" t="s">
        <v>1017</v>
      </c>
      <c r="B15" s="2" t="s">
        <v>1018</v>
      </c>
      <c r="C15" s="2" t="s">
        <v>1116</v>
      </c>
      <c r="D15" s="66" t="s">
        <v>3049</v>
      </c>
      <c r="E15" s="37">
        <v>10000</v>
      </c>
      <c r="F15" s="37">
        <v>0</v>
      </c>
      <c r="G15" s="37">
        <v>304</v>
      </c>
      <c r="H15" s="1">
        <v>287</v>
      </c>
      <c r="I15" s="1">
        <v>75</v>
      </c>
      <c r="J15" s="19">
        <v>9334</v>
      </c>
      <c r="K15" s="2" t="s">
        <v>1595</v>
      </c>
    </row>
    <row r="16" spans="1:11">
      <c r="A16" s="30" t="s">
        <v>1019</v>
      </c>
      <c r="B16" s="2" t="s">
        <v>8</v>
      </c>
      <c r="C16" s="2" t="s">
        <v>1116</v>
      </c>
      <c r="D16" s="66" t="s">
        <v>3049</v>
      </c>
      <c r="E16" s="37">
        <v>10000</v>
      </c>
      <c r="F16" s="37">
        <v>0</v>
      </c>
      <c r="G16" s="37">
        <v>304</v>
      </c>
      <c r="H16" s="1">
        <v>287</v>
      </c>
      <c r="I16" s="1">
        <v>375</v>
      </c>
      <c r="J16" s="19">
        <v>9034</v>
      </c>
      <c r="K16" s="2" t="s">
        <v>1596</v>
      </c>
    </row>
    <row r="17" spans="1:11">
      <c r="A17" s="30" t="s">
        <v>1020</v>
      </c>
      <c r="B17" s="2" t="s">
        <v>1021</v>
      </c>
      <c r="C17" s="2" t="s">
        <v>1116</v>
      </c>
      <c r="D17" s="66" t="s">
        <v>3049</v>
      </c>
      <c r="E17" s="37">
        <v>10000</v>
      </c>
      <c r="F17" s="37">
        <v>0</v>
      </c>
      <c r="G17" s="37">
        <v>304</v>
      </c>
      <c r="H17" s="1">
        <v>287</v>
      </c>
      <c r="I17" s="1">
        <v>375</v>
      </c>
      <c r="J17" s="19">
        <v>9034</v>
      </c>
      <c r="K17" s="2" t="s">
        <v>1596</v>
      </c>
    </row>
    <row r="18" spans="1:11">
      <c r="A18" s="30" t="s">
        <v>3219</v>
      </c>
      <c r="B18" s="2" t="s">
        <v>838</v>
      </c>
      <c r="C18" s="2" t="s">
        <v>1116</v>
      </c>
      <c r="D18" s="66" t="s">
        <v>3049</v>
      </c>
      <c r="E18" s="37">
        <v>10000</v>
      </c>
      <c r="F18" s="37">
        <v>0</v>
      </c>
      <c r="G18" s="37">
        <v>304</v>
      </c>
      <c r="H18" s="1">
        <v>287</v>
      </c>
      <c r="I18" s="1">
        <v>75</v>
      </c>
      <c r="J18" s="19">
        <v>9334</v>
      </c>
      <c r="K18" s="2" t="s">
        <v>1596</v>
      </c>
    </row>
    <row r="19" spans="1:11">
      <c r="A19" s="30" t="s">
        <v>1022</v>
      </c>
      <c r="B19" s="2" t="s">
        <v>27</v>
      </c>
      <c r="C19" s="2" t="s">
        <v>1116</v>
      </c>
      <c r="D19" s="66" t="s">
        <v>3049</v>
      </c>
      <c r="E19" s="37">
        <v>10000</v>
      </c>
      <c r="F19" s="37">
        <v>0</v>
      </c>
      <c r="G19" s="37">
        <v>304</v>
      </c>
      <c r="H19" s="1">
        <v>287</v>
      </c>
      <c r="I19" s="1">
        <v>75</v>
      </c>
      <c r="J19" s="19">
        <v>9334</v>
      </c>
      <c r="K19" s="2" t="s">
        <v>1596</v>
      </c>
    </row>
    <row r="20" spans="1:11">
      <c r="A20" s="2" t="s">
        <v>1023</v>
      </c>
      <c r="B20" s="2" t="s">
        <v>724</v>
      </c>
      <c r="C20" s="2" t="s">
        <v>1116</v>
      </c>
      <c r="D20" s="66" t="s">
        <v>3049</v>
      </c>
      <c r="E20" s="1">
        <v>10000</v>
      </c>
      <c r="F20" s="1">
        <v>0</v>
      </c>
      <c r="G20" s="1">
        <v>304</v>
      </c>
      <c r="H20" s="1">
        <v>287</v>
      </c>
      <c r="I20" s="1">
        <v>4216.99</v>
      </c>
      <c r="J20" s="19">
        <v>5192.01</v>
      </c>
      <c r="K20" s="30" t="s">
        <v>1595</v>
      </c>
    </row>
    <row r="21" spans="1:11">
      <c r="A21" s="4" t="s">
        <v>1024</v>
      </c>
      <c r="B21" s="4" t="s">
        <v>27</v>
      </c>
      <c r="C21" s="4" t="s">
        <v>1116</v>
      </c>
      <c r="D21" s="66" t="s">
        <v>3049</v>
      </c>
      <c r="E21" s="1">
        <v>10000</v>
      </c>
      <c r="F21" s="3">
        <v>0</v>
      </c>
      <c r="G21" s="3">
        <v>304</v>
      </c>
      <c r="H21" s="3">
        <v>287</v>
      </c>
      <c r="I21" s="3">
        <v>1971</v>
      </c>
      <c r="J21" s="20">
        <v>7438</v>
      </c>
      <c r="K21" s="30" t="s">
        <v>1595</v>
      </c>
    </row>
    <row r="22" spans="1:11">
      <c r="A22" s="2" t="s">
        <v>1004</v>
      </c>
      <c r="B22" s="2" t="s">
        <v>191</v>
      </c>
      <c r="C22" s="2" t="s">
        <v>190</v>
      </c>
      <c r="D22" s="66" t="s">
        <v>3049</v>
      </c>
      <c r="E22" s="1">
        <v>21735</v>
      </c>
      <c r="F22" s="1">
        <v>0</v>
      </c>
      <c r="G22" s="1">
        <v>660.74</v>
      </c>
      <c r="H22" s="1">
        <v>623.79</v>
      </c>
      <c r="I22" s="1">
        <v>475</v>
      </c>
      <c r="J22" s="19">
        <v>19975.47</v>
      </c>
      <c r="K22" s="30" t="s">
        <v>1595</v>
      </c>
    </row>
    <row r="23" spans="1:11">
      <c r="A23" s="2" t="s">
        <v>1005</v>
      </c>
      <c r="B23" s="2" t="s">
        <v>577</v>
      </c>
      <c r="C23" s="2" t="s">
        <v>190</v>
      </c>
      <c r="D23" s="66" t="s">
        <v>3049</v>
      </c>
      <c r="E23" s="1">
        <v>19000.55</v>
      </c>
      <c r="F23" s="1">
        <v>0</v>
      </c>
      <c r="G23" s="1">
        <v>577.62</v>
      </c>
      <c r="H23" s="1">
        <v>545.32000000000005</v>
      </c>
      <c r="I23" s="1">
        <v>75</v>
      </c>
      <c r="J23" s="19">
        <v>17802.61</v>
      </c>
      <c r="K23" s="30" t="s">
        <v>1595</v>
      </c>
    </row>
    <row r="24" spans="1:11">
      <c r="A24" s="4" t="s">
        <v>1007</v>
      </c>
      <c r="B24" s="4" t="s">
        <v>8</v>
      </c>
      <c r="C24" s="4" t="s">
        <v>728</v>
      </c>
      <c r="D24" s="66" t="s">
        <v>3049</v>
      </c>
      <c r="E24" s="1">
        <v>15000</v>
      </c>
      <c r="F24" s="3">
        <v>0</v>
      </c>
      <c r="G24" s="3">
        <v>456</v>
      </c>
      <c r="H24" s="3">
        <v>430.5</v>
      </c>
      <c r="I24" s="3">
        <v>25</v>
      </c>
      <c r="J24" s="20">
        <v>14088.5</v>
      </c>
      <c r="K24" s="30" t="s">
        <v>1596</v>
      </c>
    </row>
    <row r="25" spans="1:11">
      <c r="A25" s="2" t="s">
        <v>877</v>
      </c>
      <c r="B25" s="2" t="s">
        <v>516</v>
      </c>
      <c r="C25" s="2" t="s">
        <v>342</v>
      </c>
      <c r="D25" s="66" t="s">
        <v>3049</v>
      </c>
      <c r="E25" s="1">
        <v>145000</v>
      </c>
      <c r="F25" s="1">
        <v>22690.49</v>
      </c>
      <c r="G25" s="1">
        <v>4408</v>
      </c>
      <c r="H25" s="1">
        <v>4161.5</v>
      </c>
      <c r="I25" s="1">
        <v>25</v>
      </c>
      <c r="J25" s="19">
        <v>113715.01</v>
      </c>
      <c r="K25" s="30" t="s">
        <v>1596</v>
      </c>
    </row>
    <row r="26" spans="1:11">
      <c r="A26" s="4" t="s">
        <v>439</v>
      </c>
      <c r="B26" s="4" t="s">
        <v>8</v>
      </c>
      <c r="C26" s="4" t="s">
        <v>342</v>
      </c>
      <c r="D26" s="66" t="s">
        <v>3049</v>
      </c>
      <c r="E26" s="1">
        <v>16500</v>
      </c>
      <c r="F26" s="3">
        <v>0</v>
      </c>
      <c r="G26" s="3">
        <v>501.6</v>
      </c>
      <c r="H26" s="3">
        <v>473.55</v>
      </c>
      <c r="I26" s="3">
        <v>25</v>
      </c>
      <c r="J26" s="20">
        <v>15499.85</v>
      </c>
      <c r="K26" s="30" t="s">
        <v>1595</v>
      </c>
    </row>
    <row r="27" spans="1:11">
      <c r="A27" s="2" t="s">
        <v>1006</v>
      </c>
      <c r="B27" s="2" t="s">
        <v>507</v>
      </c>
      <c r="C27" s="2" t="s">
        <v>309</v>
      </c>
      <c r="D27" s="66" t="s">
        <v>3049</v>
      </c>
      <c r="E27" s="1">
        <v>10000</v>
      </c>
      <c r="F27" s="1">
        <v>0</v>
      </c>
      <c r="G27" s="1">
        <v>304</v>
      </c>
      <c r="H27" s="1">
        <v>287</v>
      </c>
      <c r="I27" s="1">
        <v>1587.4499999999998</v>
      </c>
      <c r="J27" s="19">
        <v>7821.55</v>
      </c>
      <c r="K27" s="30" t="s">
        <v>1596</v>
      </c>
    </row>
    <row r="28" spans="1:11">
      <c r="A28" s="2" t="s">
        <v>593</v>
      </c>
      <c r="B28" s="2" t="s">
        <v>59</v>
      </c>
      <c r="C28" s="2" t="s">
        <v>589</v>
      </c>
      <c r="D28" s="66" t="s">
        <v>3049</v>
      </c>
      <c r="E28" s="1">
        <v>140000</v>
      </c>
      <c r="F28" s="1">
        <v>21514.37</v>
      </c>
      <c r="G28" s="1">
        <v>4256</v>
      </c>
      <c r="H28" s="1">
        <v>4018</v>
      </c>
      <c r="I28" s="1">
        <v>75</v>
      </c>
      <c r="J28" s="19">
        <v>110136.63</v>
      </c>
      <c r="K28" s="30" t="s">
        <v>1596</v>
      </c>
    </row>
    <row r="29" spans="1:11">
      <c r="A29" s="15" t="s">
        <v>1025</v>
      </c>
      <c r="B29" s="15">
        <f>SUBTOTAL(103,Tabla7[CARGO])</f>
        <v>21</v>
      </c>
      <c r="C29" s="15"/>
      <c r="D29" s="15"/>
      <c r="E29" s="16">
        <f>SUBTOTAL(109,Tabla7[INGRESO BRUTO])</f>
        <v>544481.29</v>
      </c>
      <c r="F29" s="16">
        <f>SUBTOTAL(109,Tabla7[ISR])</f>
        <v>44204.86</v>
      </c>
      <c r="G29" s="16">
        <f>SUBTOTAL(109,Tabla7[SFS])</f>
        <v>16552.230000000003</v>
      </c>
      <c r="H29" s="16">
        <f>SUBTOTAL(109,Tabla7[AFP])</f>
        <v>15626.609999999999</v>
      </c>
      <c r="I29" s="16">
        <f>SUBTOTAL(109,Tabla7[INGRESO NETO])</f>
        <v>457572.14999999997</v>
      </c>
      <c r="J29" s="16">
        <f>SUBTOTAL(109,Tabla7[INGRESO NETO])</f>
        <v>457572.14999999997</v>
      </c>
      <c r="K29" s="15"/>
    </row>
    <row r="30" spans="1:11">
      <c r="A30" s="12"/>
      <c r="B30" s="12"/>
      <c r="C30" s="12"/>
      <c r="D30" s="12"/>
      <c r="E30" s="21"/>
      <c r="F30" s="21"/>
      <c r="G30" s="21"/>
      <c r="H30" s="21"/>
      <c r="I30" s="21"/>
      <c r="J30" s="21"/>
      <c r="K30" s="17"/>
    </row>
    <row r="31" spans="1:11">
      <c r="A31" s="12"/>
      <c r="B31" s="12"/>
      <c r="C31" s="12"/>
      <c r="D31" s="12"/>
      <c r="E31" s="12"/>
      <c r="F31" s="17"/>
      <c r="G31" s="17"/>
      <c r="H31" s="17"/>
      <c r="I31" s="17"/>
      <c r="J31" s="17"/>
      <c r="K31" s="17"/>
    </row>
    <row r="32" spans="1:11">
      <c r="A32" s="12"/>
      <c r="B32" s="12"/>
      <c r="C32" s="12"/>
      <c r="D32" s="12"/>
      <c r="E32" s="12"/>
      <c r="F32" s="17"/>
      <c r="G32" s="17"/>
      <c r="H32" s="17"/>
      <c r="I32" s="17"/>
      <c r="J32" s="17"/>
      <c r="K32" s="17"/>
    </row>
    <row r="33" spans="1:11">
      <c r="A33" s="12"/>
      <c r="B33" s="12"/>
      <c r="C33" s="12"/>
      <c r="D33" s="12"/>
      <c r="E33" s="12"/>
      <c r="F33" s="17"/>
      <c r="G33" s="17"/>
      <c r="H33" s="17"/>
      <c r="I33" s="17"/>
      <c r="J33" s="17"/>
      <c r="K33" s="17"/>
    </row>
    <row r="34" spans="1:11">
      <c r="A34" s="11" t="s">
        <v>1599</v>
      </c>
      <c r="B34" s="11"/>
    </row>
    <row r="35" spans="1:11">
      <c r="A35" s="9" t="s">
        <v>1598</v>
      </c>
      <c r="B35" s="9"/>
    </row>
  </sheetData>
  <phoneticPr fontId="10" type="noConversion"/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cruce depto</vt:lpstr>
      <vt:lpstr>CARRERA</vt:lpstr>
      <vt:lpstr>MODELO</vt:lpstr>
      <vt:lpstr>NOV</vt:lpstr>
      <vt:lpstr>config</vt:lpstr>
      <vt:lpstr>GENERO</vt:lpstr>
      <vt:lpstr>MES</vt:lpstr>
      <vt:lpstr>TRAM.PENS.</vt:lpstr>
      <vt:lpstr>TRAM.PENS.!Print_Area</vt:lpstr>
      <vt:lpstr>TRAM.PENS.!Print_Titles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2022-12-12T19:20:31Z</cp:lastPrinted>
  <dcterms:created xsi:type="dcterms:W3CDTF">2020-10-09T15:18:56Z</dcterms:created>
  <dcterms:modified xsi:type="dcterms:W3CDTF">2022-12-12T19:42:47Z</dcterms:modified>
</cp:coreProperties>
</file>